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.72\生管組\生管組-正\全家包裝生產排程\全家排程\食研所(排程明細日報表)\"/>
    </mc:Choice>
  </mc:AlternateContent>
  <xr:revisionPtr revIDLastSave="0" documentId="13_ncr:1_{6BEB06E8-7D4D-4AB6-9BD7-13C879B7F5E7}" xr6:coauthVersionLast="47" xr6:coauthVersionMax="47" xr10:uidLastSave="{00000000-0000-0000-0000-000000000000}"/>
  <bookViews>
    <workbookView xWindow="-120" yWindow="-120" windowWidth="29040" windowHeight="15225" tabRatio="930" xr2:uid="{EEFA7D9B-AA68-4708-BCD0-D60E13413EBD}"/>
  </bookViews>
  <sheets>
    <sheet name="0731" sheetId="295" r:id="rId1"/>
    <sheet name="0731(18度C)" sheetId="296" r:id="rId2"/>
    <sheet name="0731(4度C)" sheetId="297" r:id="rId3"/>
    <sheet name="0730" sheetId="292" r:id="rId4"/>
    <sheet name="0730(18度C)" sheetId="293" r:id="rId5"/>
    <sheet name="0730(4度C)" sheetId="294" r:id="rId6"/>
    <sheet name="0729" sheetId="289" r:id="rId7"/>
    <sheet name="0729(18度C)" sheetId="290" r:id="rId8"/>
    <sheet name="0729(4度C)" sheetId="291" r:id="rId9"/>
    <sheet name="0728" sheetId="286" r:id="rId10"/>
    <sheet name="0728(18度C)" sheetId="287" r:id="rId11"/>
    <sheet name="0728(4度C)" sheetId="288" r:id="rId12"/>
    <sheet name="0727" sheetId="283" r:id="rId13"/>
    <sheet name="0727(18度C)" sheetId="284" r:id="rId14"/>
    <sheet name="0727(4度C)" sheetId="285" r:id="rId15"/>
    <sheet name="0726" sheetId="280" r:id="rId16"/>
    <sheet name="0726(18度C)" sheetId="281" r:id="rId17"/>
    <sheet name="0726(4度C)" sheetId="282" r:id="rId18"/>
    <sheet name="0725" sheetId="277" r:id="rId19"/>
    <sheet name="0725(18度C)" sheetId="278" r:id="rId20"/>
    <sheet name="0725(4度C)" sheetId="279" r:id="rId21"/>
    <sheet name="0724" sheetId="274" r:id="rId22"/>
    <sheet name="0724(18度C)" sheetId="275" r:id="rId23"/>
    <sheet name="0724(4度C)" sheetId="276" r:id="rId24"/>
    <sheet name="0723" sheetId="271" r:id="rId25"/>
    <sheet name="0723(18度C)" sheetId="272" r:id="rId26"/>
    <sheet name="0723(4度C)" sheetId="273" r:id="rId27"/>
    <sheet name="0722" sheetId="268" r:id="rId28"/>
    <sheet name="0722(18度C)" sheetId="269" r:id="rId29"/>
    <sheet name="0722(4度C)" sheetId="270" r:id="rId30"/>
    <sheet name="0721" sheetId="265" r:id="rId31"/>
    <sheet name="0721(18度C)" sheetId="266" r:id="rId32"/>
    <sheet name="0721(4度C)" sheetId="267" r:id="rId33"/>
    <sheet name="0720" sheetId="262" r:id="rId34"/>
    <sheet name="0720(18度C)" sheetId="263" r:id="rId35"/>
    <sheet name="0720(4度C)" sheetId="264" r:id="rId36"/>
    <sheet name="0719" sheetId="259" r:id="rId37"/>
    <sheet name="0719(18度C)" sheetId="260" r:id="rId38"/>
    <sheet name="0719(4度C)" sheetId="261" r:id="rId39"/>
    <sheet name="0718" sheetId="256" r:id="rId40"/>
    <sheet name="0718(18度C)" sheetId="257" r:id="rId41"/>
    <sheet name="0718(4度C)" sheetId="258" r:id="rId42"/>
    <sheet name="0717" sheetId="253" r:id="rId43"/>
    <sheet name="0717(18度C)" sheetId="254" r:id="rId44"/>
    <sheet name="0717(4度C)" sheetId="255" r:id="rId45"/>
    <sheet name="0716" sheetId="250" r:id="rId46"/>
    <sheet name="0716(18度C)" sheetId="251" r:id="rId47"/>
    <sheet name="0716(4度C)" sheetId="252" r:id="rId48"/>
    <sheet name="0715" sheetId="247" r:id="rId49"/>
    <sheet name="0715(18度C)" sheetId="248" r:id="rId50"/>
    <sheet name="0715(4度C)" sheetId="249" r:id="rId51"/>
    <sheet name="0714" sheetId="244" r:id="rId52"/>
    <sheet name="0714(18度C)" sheetId="245" r:id="rId53"/>
    <sheet name="0714(4度C)" sheetId="246" r:id="rId54"/>
    <sheet name="0713" sheetId="241" r:id="rId55"/>
    <sheet name="0713(18度C)" sheetId="242" r:id="rId56"/>
    <sheet name="0713(4度C)" sheetId="243" r:id="rId57"/>
    <sheet name="0712" sheetId="238" r:id="rId58"/>
    <sheet name="0712(18度C)" sheetId="239" r:id="rId59"/>
    <sheet name="0712(4度C)" sheetId="240" r:id="rId60"/>
    <sheet name="0711" sheetId="235" r:id="rId61"/>
    <sheet name="0711(18度C)" sheetId="236" r:id="rId62"/>
    <sheet name="0711(4度C)" sheetId="237" r:id="rId63"/>
    <sheet name="0710" sheetId="232" r:id="rId64"/>
    <sheet name="0710(18度C)" sheetId="233" r:id="rId65"/>
    <sheet name="0710(4度C)" sheetId="234" r:id="rId66"/>
    <sheet name="0709" sheetId="229" r:id="rId67"/>
    <sheet name="0709(18度C)" sheetId="230" r:id="rId68"/>
    <sheet name="0709(4度C)" sheetId="231" r:id="rId69"/>
    <sheet name="0708" sheetId="226" r:id="rId70"/>
    <sheet name="0708(18度C)" sheetId="227" r:id="rId71"/>
    <sheet name="0708(4度C)" sheetId="228" r:id="rId72"/>
    <sheet name="0707" sheetId="223" r:id="rId73"/>
    <sheet name="0707(18度C)" sheetId="224" r:id="rId74"/>
    <sheet name="0707(4度C)" sheetId="225" r:id="rId75"/>
    <sheet name="0706" sheetId="220" r:id="rId76"/>
    <sheet name="0706(18度C)" sheetId="221" r:id="rId77"/>
    <sheet name="0706(4度C)" sheetId="222" r:id="rId78"/>
    <sheet name="0705" sheetId="217" r:id="rId79"/>
    <sheet name="0705(18度C)" sheetId="218" r:id="rId80"/>
    <sheet name="0705(4度C)" sheetId="219" r:id="rId81"/>
    <sheet name="0704" sheetId="214" r:id="rId82"/>
    <sheet name="0704(18度C)" sheetId="215" r:id="rId83"/>
    <sheet name="0704(4度C)" sheetId="216" r:id="rId84"/>
    <sheet name="0703" sheetId="211" r:id="rId85"/>
    <sheet name="0703(18度C)" sheetId="212" r:id="rId86"/>
    <sheet name="0703(4度C)" sheetId="213" r:id="rId87"/>
    <sheet name="0702" sheetId="208" r:id="rId88"/>
    <sheet name="0702(18度C)" sheetId="209" r:id="rId89"/>
    <sheet name="0702(4度C)" sheetId="210" r:id="rId90"/>
    <sheet name="0701" sheetId="205" r:id="rId91"/>
    <sheet name="0701(18度C)" sheetId="206" r:id="rId92"/>
    <sheet name="0701(4度C)" sheetId="207" r:id="rId93"/>
  </sheets>
  <definedNames>
    <definedName name="_xlnm._FilterDatabase" localSheetId="91" hidden="1">'0701(18度C)'!$A$4:$AQ$242</definedName>
    <definedName name="_xlnm._FilterDatabase" localSheetId="92" hidden="1">'0701(4度C)'!$A$4:$AQ$174</definedName>
    <definedName name="_xlnm._FilterDatabase" localSheetId="88" hidden="1">'0702(18度C)'!$A$4:$AR$242</definedName>
    <definedName name="_xlnm._FilterDatabase" localSheetId="89" hidden="1">'0702(4度C)'!$A$4:$AR$174</definedName>
    <definedName name="_xlnm._FilterDatabase" localSheetId="85" hidden="1">'0703(18度C)'!$A$4:$AQ$242</definedName>
    <definedName name="_xlnm._FilterDatabase" localSheetId="86" hidden="1">'0703(4度C)'!$A$4:$AQ$174</definedName>
    <definedName name="_xlnm._FilterDatabase" localSheetId="82" hidden="1">'0704(18度C)'!$A$4:$AQ$242</definedName>
    <definedName name="_xlnm._FilterDatabase" localSheetId="83" hidden="1">'0704(4度C)'!$A$4:$AQ$174</definedName>
    <definedName name="_xlnm._FilterDatabase" localSheetId="79" hidden="1">'0705(18度C)'!$A$4:$AC$242</definedName>
    <definedName name="_xlnm._FilterDatabase" localSheetId="80" hidden="1">'0705(4度C)'!$A$4:$AQ$174</definedName>
    <definedName name="_xlnm._FilterDatabase" localSheetId="76" hidden="1">'0706(18度C)'!$A$4:$AQ$242</definedName>
    <definedName name="_xlnm._FilterDatabase" localSheetId="77" hidden="1">'0706(4度C)'!$A$4:$AQ$174</definedName>
    <definedName name="_xlnm._FilterDatabase" localSheetId="73" hidden="1">'0707(18度C)'!$A$4:$AQ$242</definedName>
    <definedName name="_xlnm._FilterDatabase" localSheetId="74" hidden="1">'0707(4度C)'!$A$4:$AQ$174</definedName>
    <definedName name="_xlnm._FilterDatabase" localSheetId="70" hidden="1">'0708(18度C)'!$A$4:$AQ$242</definedName>
    <definedName name="_xlnm._FilterDatabase" localSheetId="71" hidden="1">'0708(4度C)'!$A$4:$AQ$174</definedName>
    <definedName name="_xlnm._FilterDatabase" localSheetId="67" hidden="1">'0709(18度C)'!$A$4:$AQ$242</definedName>
    <definedName name="_xlnm._FilterDatabase" localSheetId="68" hidden="1">'0709(4度C)'!$A$4:$AQ$174</definedName>
    <definedName name="_xlnm._FilterDatabase" localSheetId="64" hidden="1">'0710(18度C)'!$A$4:$AQ$259</definedName>
    <definedName name="_xlnm._FilterDatabase" localSheetId="65" hidden="1">'0710(4度C)'!$A$4:$AQ$174</definedName>
    <definedName name="_xlnm._FilterDatabase" localSheetId="61" hidden="1">'0711(18度C)'!$A$4:$AQ$259</definedName>
    <definedName name="_xlnm._FilterDatabase" localSheetId="62" hidden="1">'0711(4度C)'!$A$4:$AQ$157</definedName>
    <definedName name="_xlnm._FilterDatabase" localSheetId="58" hidden="1">'0712(18度C)'!$A$4:$AR$259</definedName>
    <definedName name="_xlnm._FilterDatabase" localSheetId="59" hidden="1">'0712(4度C)'!$A$4:$AR$157</definedName>
    <definedName name="_xlnm._FilterDatabase" localSheetId="55" hidden="1">'0713(18度C)'!$A$4:$AQ$259</definedName>
    <definedName name="_xlnm._FilterDatabase" localSheetId="56" hidden="1">'0713(4度C)'!$A$4:$AQ$174</definedName>
    <definedName name="_xlnm._FilterDatabase" localSheetId="52" hidden="1">'0714(18度C)'!$A$4:$AQ$259</definedName>
    <definedName name="_xlnm._FilterDatabase" localSheetId="53" hidden="1">'0714(4度C)'!$A$4:$AQ$174</definedName>
    <definedName name="_xlnm._FilterDatabase" localSheetId="49" hidden="1">'0715(18度C)'!$A$4:$AQ$4</definedName>
    <definedName name="_xlnm._FilterDatabase" localSheetId="50" hidden="1">'0715(4度C)'!$A$4:$AQ$4</definedName>
    <definedName name="_xlnm._FilterDatabase" localSheetId="46" hidden="1">'0716(18度C)'!$A$4:$AQ$259</definedName>
    <definedName name="_xlnm._FilterDatabase" localSheetId="47" hidden="1">'0716(4度C)'!$A$4:$AQ$157</definedName>
    <definedName name="_xlnm._FilterDatabase" localSheetId="43" hidden="1">'0717(18度C)'!$A$4:$AQ$242</definedName>
    <definedName name="_xlnm._FilterDatabase" localSheetId="44" hidden="1">'0717(4度C)'!$A$4:$AQ$157</definedName>
    <definedName name="_xlnm._FilterDatabase" localSheetId="40" hidden="1">'0718(18度C)'!$A$4:$AQ$242</definedName>
    <definedName name="_xlnm._FilterDatabase" localSheetId="41" hidden="1">'0718(4度C)'!$A$4:$AQ$157</definedName>
    <definedName name="_xlnm._FilterDatabase" localSheetId="37" hidden="1">'0719(18度C)'!$A$4:$AQ$4</definedName>
    <definedName name="_xlnm._FilterDatabase" localSheetId="38" hidden="1">'0719(4度C)'!$A$4:$AQ$4</definedName>
    <definedName name="_xlnm._FilterDatabase" localSheetId="34" hidden="1">'0720(18度C)'!$A$4:$AQ$242</definedName>
    <definedName name="_xlnm._FilterDatabase" localSheetId="35" hidden="1">'0720(4度C)'!$A$4:$AQ$157</definedName>
    <definedName name="_xlnm._FilterDatabase" localSheetId="31" hidden="1">'0721(18度C)'!$A$4:$AQ$259</definedName>
    <definedName name="_xlnm._FilterDatabase" localSheetId="32" hidden="1">'0721(4度C)'!$A$4:$AQ$157</definedName>
    <definedName name="_xlnm._FilterDatabase" localSheetId="28" hidden="1">'0722(18度C)'!$A$4:$AQ$242</definedName>
    <definedName name="_xlnm._FilterDatabase" localSheetId="29" hidden="1">'0722(4度C)'!$A$4:$AQ$157</definedName>
    <definedName name="_xlnm._FilterDatabase" localSheetId="25" hidden="1">'0723(18度C)'!$A$4:$AQ$242</definedName>
    <definedName name="_xlnm._FilterDatabase" localSheetId="26" hidden="1">'0723(4度C)'!$A$4:$AQ$157</definedName>
    <definedName name="_xlnm._FilterDatabase" localSheetId="22" hidden="1">'0724(18度C)'!$A$4:$AQ$242</definedName>
    <definedName name="_xlnm._FilterDatabase" localSheetId="23" hidden="1">'0724(4度C)'!$A$4:$AQ$157</definedName>
    <definedName name="_xlnm._FilterDatabase" localSheetId="19" hidden="1">'0725(18度C)'!$A$4:$AQ$242</definedName>
    <definedName name="_xlnm._FilterDatabase" localSheetId="20" hidden="1">'0725(4度C)'!$A$4:$AQ$157</definedName>
    <definedName name="_xlnm._FilterDatabase" localSheetId="16" hidden="1">'0726(18度C)'!$A$4:$AQ$242</definedName>
    <definedName name="_xlnm._FilterDatabase" localSheetId="17" hidden="1">'0726(4度C)'!$A$4:$AQ$157</definedName>
    <definedName name="_xlnm._FilterDatabase" localSheetId="13" hidden="1">'0727(18度C)'!$A$4:$AQ$4</definedName>
    <definedName name="_xlnm._FilterDatabase" localSheetId="14" hidden="1">'0727(4度C)'!$A$4:$AQ$4</definedName>
    <definedName name="_xlnm._FilterDatabase" localSheetId="10" hidden="1">'0728(18度C)'!$A$4:$AQ$242</definedName>
    <definedName name="_xlnm._FilterDatabase" localSheetId="11" hidden="1">'0728(4度C)'!$A$4:$AQ$157</definedName>
    <definedName name="_xlnm._FilterDatabase" localSheetId="7" hidden="1">'0729(18度C)'!$A$4:$AQ$242</definedName>
    <definedName name="_xlnm._FilterDatabase" localSheetId="8" hidden="1">'0729(4度C)'!$A$4:$AQ$157</definedName>
    <definedName name="_xlnm._FilterDatabase" localSheetId="4" hidden="1">'0730(18度C)'!$A$4:$AQ$242</definedName>
    <definedName name="_xlnm._FilterDatabase" localSheetId="5" hidden="1">'0730(4度C)'!$A$4:$AQ$157</definedName>
    <definedName name="_xlnm._FilterDatabase" localSheetId="1" hidden="1">'0731(18度C)'!$A$4:$AQ$242</definedName>
    <definedName name="_xlnm._FilterDatabase" localSheetId="2" hidden="1">'0731(4度C)'!$A$4:$AQ$157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57" i="297" l="1"/>
  <c r="S157" i="297"/>
  <c r="L157" i="297"/>
  <c r="O157" i="297" s="1"/>
  <c r="J157" i="297"/>
  <c r="K157" i="297" s="1"/>
  <c r="I157" i="297"/>
  <c r="AA143" i="297"/>
  <c r="O143" i="297"/>
  <c r="M143" i="297"/>
  <c r="AB143" i="297" s="1"/>
  <c r="K143" i="297"/>
  <c r="G143" i="297"/>
  <c r="AA142" i="297"/>
  <c r="O142" i="297"/>
  <c r="M142" i="297"/>
  <c r="N142" i="297" s="1"/>
  <c r="K142" i="297"/>
  <c r="G142" i="297"/>
  <c r="AB141" i="297"/>
  <c r="Q141" i="297"/>
  <c r="O141" i="297"/>
  <c r="N141" i="297"/>
  <c r="P141" i="297" s="1"/>
  <c r="M141" i="297"/>
  <c r="M157" i="297" s="1"/>
  <c r="K141" i="297"/>
  <c r="G141" i="297"/>
  <c r="T140" i="297"/>
  <c r="S140" i="297"/>
  <c r="M140" i="297"/>
  <c r="N140" i="297" s="1"/>
  <c r="L140" i="297"/>
  <c r="O140" i="297" s="1"/>
  <c r="K140" i="297"/>
  <c r="J140" i="297"/>
  <c r="I140" i="297"/>
  <c r="AB126" i="297"/>
  <c r="AA126" i="297"/>
  <c r="O126" i="297"/>
  <c r="N126" i="297"/>
  <c r="M126" i="297"/>
  <c r="K126" i="297"/>
  <c r="Q126" i="297" s="1"/>
  <c r="G126" i="297"/>
  <c r="AB125" i="297"/>
  <c r="AA125" i="297"/>
  <c r="O125" i="297"/>
  <c r="N125" i="297"/>
  <c r="Q125" i="297" s="1"/>
  <c r="M125" i="297"/>
  <c r="K125" i="297"/>
  <c r="G125" i="297"/>
  <c r="AB124" i="297"/>
  <c r="AA124" i="297"/>
  <c r="O124" i="297"/>
  <c r="N124" i="297"/>
  <c r="Q124" i="297" s="1"/>
  <c r="M124" i="297"/>
  <c r="K124" i="297"/>
  <c r="G124" i="297"/>
  <c r="T123" i="297"/>
  <c r="S123" i="297"/>
  <c r="M123" i="297"/>
  <c r="AB123" i="297" s="1"/>
  <c r="AC107" i="297" s="1"/>
  <c r="L123" i="297"/>
  <c r="O123" i="297" s="1"/>
  <c r="J123" i="297"/>
  <c r="K123" i="297" s="1"/>
  <c r="I123" i="297"/>
  <c r="AA109" i="297"/>
  <c r="O109" i="297"/>
  <c r="M109" i="297"/>
  <c r="AB109" i="297" s="1"/>
  <c r="K109" i="297"/>
  <c r="G109" i="297"/>
  <c r="AA108" i="297"/>
  <c r="O108" i="297"/>
  <c r="N108" i="297"/>
  <c r="Q108" i="297" s="1"/>
  <c r="M108" i="297"/>
  <c r="AB108" i="297" s="1"/>
  <c r="K108" i="297"/>
  <c r="G108" i="297"/>
  <c r="AB107" i="297"/>
  <c r="Q107" i="297"/>
  <c r="O107" i="297"/>
  <c r="N107" i="297"/>
  <c r="P107" i="297" s="1"/>
  <c r="M107" i="297"/>
  <c r="AA107" i="297" s="1"/>
  <c r="K107" i="297"/>
  <c r="G107" i="297"/>
  <c r="T106" i="297"/>
  <c r="S106" i="297"/>
  <c r="M106" i="297"/>
  <c r="N106" i="297" s="1"/>
  <c r="L106" i="297"/>
  <c r="O106" i="297" s="1"/>
  <c r="K106" i="297"/>
  <c r="J106" i="297"/>
  <c r="I106" i="297"/>
  <c r="AB93" i="297"/>
  <c r="AA93" i="297"/>
  <c r="O93" i="297"/>
  <c r="N93" i="297"/>
  <c r="M93" i="297"/>
  <c r="K93" i="297"/>
  <c r="Q93" i="297" s="1"/>
  <c r="G93" i="297"/>
  <c r="AB92" i="297"/>
  <c r="AA92" i="297"/>
  <c r="O92" i="297"/>
  <c r="N92" i="297"/>
  <c r="Q92" i="297" s="1"/>
  <c r="M92" i="297"/>
  <c r="K92" i="297"/>
  <c r="G92" i="297"/>
  <c r="AA91" i="297"/>
  <c r="O91" i="297"/>
  <c r="N91" i="297"/>
  <c r="M91" i="297"/>
  <c r="AB91" i="297" s="1"/>
  <c r="K91" i="297"/>
  <c r="Q91" i="297" s="1"/>
  <c r="G91" i="297"/>
  <c r="AB90" i="297"/>
  <c r="Q90" i="297"/>
  <c r="P90" i="297"/>
  <c r="O90" i="297"/>
  <c r="N90" i="297"/>
  <c r="M90" i="297"/>
  <c r="AA90" i="297" s="1"/>
  <c r="K90" i="297"/>
  <c r="G90" i="297"/>
  <c r="T89" i="297"/>
  <c r="S89" i="297"/>
  <c r="O89" i="297"/>
  <c r="L89" i="297"/>
  <c r="J89" i="297"/>
  <c r="K89" i="297" s="1"/>
  <c r="I89" i="297"/>
  <c r="AA83" i="297"/>
  <c r="O83" i="297"/>
  <c r="N83" i="297"/>
  <c r="Q83" i="297" s="1"/>
  <c r="M83" i="297"/>
  <c r="AB83" i="297" s="1"/>
  <c r="K83" i="297"/>
  <c r="G83" i="297"/>
  <c r="AA82" i="297"/>
  <c r="O82" i="297"/>
  <c r="N82" i="297"/>
  <c r="P82" i="297" s="1"/>
  <c r="M82" i="297"/>
  <c r="AB82" i="297" s="1"/>
  <c r="K82" i="297"/>
  <c r="Q82" i="297" s="1"/>
  <c r="G82" i="297"/>
  <c r="AB81" i="297"/>
  <c r="AA81" i="297"/>
  <c r="O81" i="297"/>
  <c r="N81" i="297"/>
  <c r="Q81" i="297" s="1"/>
  <c r="M81" i="297"/>
  <c r="K81" i="297"/>
  <c r="G81" i="297"/>
  <c r="AA80" i="297"/>
  <c r="Q80" i="297"/>
  <c r="O80" i="297"/>
  <c r="N80" i="297"/>
  <c r="M80" i="297"/>
  <c r="AB80" i="297" s="1"/>
  <c r="K80" i="297"/>
  <c r="P80" i="297" s="1"/>
  <c r="G80" i="297"/>
  <c r="AA79" i="297"/>
  <c r="O79" i="297"/>
  <c r="N79" i="297"/>
  <c r="Q79" i="297" s="1"/>
  <c r="M79" i="297"/>
  <c r="AB79" i="297" s="1"/>
  <c r="K79" i="297"/>
  <c r="G79" i="297"/>
  <c r="AA78" i="297"/>
  <c r="O78" i="297"/>
  <c r="N78" i="297"/>
  <c r="P78" i="297" s="1"/>
  <c r="M78" i="297"/>
  <c r="AB78" i="297" s="1"/>
  <c r="K78" i="297"/>
  <c r="Q78" i="297" s="1"/>
  <c r="G78" i="297"/>
  <c r="AB77" i="297"/>
  <c r="AA77" i="297"/>
  <c r="O77" i="297"/>
  <c r="N77" i="297"/>
  <c r="Q77" i="297" s="1"/>
  <c r="M77" i="297"/>
  <c r="K77" i="297"/>
  <c r="G77" i="297"/>
  <c r="AA76" i="297"/>
  <c r="Q76" i="297"/>
  <c r="O76" i="297"/>
  <c r="N76" i="297"/>
  <c r="M76" i="297"/>
  <c r="AB76" i="297" s="1"/>
  <c r="K76" i="297"/>
  <c r="P76" i="297" s="1"/>
  <c r="G76" i="297"/>
  <c r="AA75" i="297"/>
  <c r="O75" i="297"/>
  <c r="N75" i="297"/>
  <c r="Q75" i="297" s="1"/>
  <c r="M75" i="297"/>
  <c r="AB75" i="297" s="1"/>
  <c r="K75" i="297"/>
  <c r="G75" i="297"/>
  <c r="AA74" i="297"/>
  <c r="O74" i="297"/>
  <c r="N74" i="297"/>
  <c r="P74" i="297" s="1"/>
  <c r="M74" i="297"/>
  <c r="AB74" i="297" s="1"/>
  <c r="K74" i="297"/>
  <c r="Q74" i="297" s="1"/>
  <c r="G74" i="297"/>
  <c r="AB73" i="297"/>
  <c r="O73" i="297"/>
  <c r="N73" i="297"/>
  <c r="Q73" i="297" s="1"/>
  <c r="M73" i="297"/>
  <c r="M89" i="297" s="1"/>
  <c r="K73" i="297"/>
  <c r="G73" i="297"/>
  <c r="AB72" i="297"/>
  <c r="AC56" i="297" s="1"/>
  <c r="T72" i="297"/>
  <c r="S72" i="297"/>
  <c r="M72" i="297"/>
  <c r="AA72" i="297" s="1"/>
  <c r="L72" i="297"/>
  <c r="J72" i="297"/>
  <c r="K72" i="297" s="1"/>
  <c r="I72" i="297"/>
  <c r="O72" i="297" s="1"/>
  <c r="AB62" i="297"/>
  <c r="AA62" i="297"/>
  <c r="O62" i="297"/>
  <c r="N62" i="297"/>
  <c r="Q62" i="297" s="1"/>
  <c r="M62" i="297"/>
  <c r="K62" i="297"/>
  <c r="G62" i="297"/>
  <c r="AA61" i="297"/>
  <c r="Q61" i="297"/>
  <c r="P61" i="297"/>
  <c r="O61" i="297"/>
  <c r="N61" i="297"/>
  <c r="M61" i="297"/>
  <c r="AB61" i="297" s="1"/>
  <c r="K61" i="297"/>
  <c r="G61" i="297"/>
  <c r="AA60" i="297"/>
  <c r="O60" i="297"/>
  <c r="N60" i="297"/>
  <c r="Q60" i="297" s="1"/>
  <c r="M60" i="297"/>
  <c r="AB60" i="297" s="1"/>
  <c r="K60" i="297"/>
  <c r="G60" i="297"/>
  <c r="AA59" i="297"/>
  <c r="O59" i="297"/>
  <c r="N59" i="297"/>
  <c r="P59" i="297" s="1"/>
  <c r="M59" i="297"/>
  <c r="AB59" i="297" s="1"/>
  <c r="K59" i="297"/>
  <c r="Q59" i="297" s="1"/>
  <c r="G59" i="297"/>
  <c r="AB58" i="297"/>
  <c r="AA58" i="297"/>
  <c r="O58" i="297"/>
  <c r="N58" i="297"/>
  <c r="Q58" i="297" s="1"/>
  <c r="M58" i="297"/>
  <c r="K58" i="297"/>
  <c r="G58" i="297"/>
  <c r="AA57" i="297"/>
  <c r="Q57" i="297"/>
  <c r="P57" i="297"/>
  <c r="O57" i="297"/>
  <c r="N57" i="297"/>
  <c r="M57" i="297"/>
  <c r="AB57" i="297" s="1"/>
  <c r="K57" i="297"/>
  <c r="G57" i="297"/>
  <c r="AB56" i="297"/>
  <c r="AA56" i="297"/>
  <c r="Q56" i="297"/>
  <c r="P56" i="297"/>
  <c r="O56" i="297"/>
  <c r="N56" i="297"/>
  <c r="M56" i="297"/>
  <c r="K56" i="297"/>
  <c r="G56" i="297"/>
  <c r="T55" i="297"/>
  <c r="S55" i="297"/>
  <c r="O55" i="297"/>
  <c r="L55" i="297"/>
  <c r="J55" i="297"/>
  <c r="K55" i="297" s="1"/>
  <c r="I55" i="297"/>
  <c r="O43" i="297"/>
  <c r="N43" i="297"/>
  <c r="Q43" i="297" s="1"/>
  <c r="M43" i="297"/>
  <c r="M55" i="297" s="1"/>
  <c r="K43" i="297"/>
  <c r="G43" i="297"/>
  <c r="AA42" i="297"/>
  <c r="O42" i="297"/>
  <c r="N42" i="297"/>
  <c r="P42" i="297" s="1"/>
  <c r="M42" i="297"/>
  <c r="AB42" i="297" s="1"/>
  <c r="K42" i="297"/>
  <c r="Q42" i="297" s="1"/>
  <c r="G42" i="297"/>
  <c r="AB41" i="297"/>
  <c r="AA41" i="297"/>
  <c r="O41" i="297"/>
  <c r="N41" i="297"/>
  <c r="Q41" i="297" s="1"/>
  <c r="M41" i="297"/>
  <c r="K41" i="297"/>
  <c r="G41" i="297"/>
  <c r="AA40" i="297"/>
  <c r="Q40" i="297"/>
  <c r="P40" i="297"/>
  <c r="O40" i="297"/>
  <c r="N40" i="297"/>
  <c r="M40" i="297"/>
  <c r="AB40" i="297" s="1"/>
  <c r="K40" i="297"/>
  <c r="G40" i="297"/>
  <c r="AB39" i="297"/>
  <c r="Q39" i="297"/>
  <c r="P39" i="297"/>
  <c r="O39" i="297"/>
  <c r="N39" i="297"/>
  <c r="M39" i="297"/>
  <c r="AA39" i="297" s="1"/>
  <c r="K39" i="297"/>
  <c r="G39" i="297"/>
  <c r="T38" i="297"/>
  <c r="S38" i="297"/>
  <c r="O38" i="297"/>
  <c r="L38" i="297"/>
  <c r="J38" i="297"/>
  <c r="K38" i="297" s="1"/>
  <c r="I38" i="297"/>
  <c r="AQ29" i="297"/>
  <c r="AB27" i="297"/>
  <c r="O27" i="297"/>
  <c r="N27" i="297"/>
  <c r="Q27" i="297" s="1"/>
  <c r="M27" i="297"/>
  <c r="AA27" i="297" s="1"/>
  <c r="K27" i="297"/>
  <c r="G27" i="297"/>
  <c r="O26" i="297"/>
  <c r="M26" i="297"/>
  <c r="N26" i="297" s="1"/>
  <c r="K26" i="297"/>
  <c r="G26" i="297"/>
  <c r="O25" i="297"/>
  <c r="M25" i="297"/>
  <c r="AB25" i="297" s="1"/>
  <c r="K25" i="297"/>
  <c r="G25" i="297"/>
  <c r="AB24" i="297"/>
  <c r="AA24" i="297"/>
  <c r="O24" i="297"/>
  <c r="M24" i="297"/>
  <c r="N24" i="297" s="1"/>
  <c r="K24" i="297"/>
  <c r="G24" i="297"/>
  <c r="AB23" i="297"/>
  <c r="O23" i="297"/>
  <c r="N23" i="297"/>
  <c r="Q23" i="297" s="1"/>
  <c r="M23" i="297"/>
  <c r="AA23" i="297" s="1"/>
  <c r="K23" i="297"/>
  <c r="G23" i="297"/>
  <c r="O22" i="297"/>
  <c r="M22" i="297"/>
  <c r="N22" i="297" s="1"/>
  <c r="K22" i="297"/>
  <c r="G22" i="297"/>
  <c r="T21" i="297"/>
  <c r="S21" i="297"/>
  <c r="M21" i="297"/>
  <c r="N21" i="297" s="1"/>
  <c r="L21" i="297"/>
  <c r="O21" i="297" s="1"/>
  <c r="K21" i="297"/>
  <c r="J21" i="297"/>
  <c r="I21" i="297"/>
  <c r="O7" i="297"/>
  <c r="M7" i="297"/>
  <c r="N7" i="297" s="1"/>
  <c r="K7" i="297"/>
  <c r="G7" i="297"/>
  <c r="F1" i="297" s="1"/>
  <c r="F2" i="297" s="1"/>
  <c r="O6" i="297"/>
  <c r="M6" i="297"/>
  <c r="AB6" i="297" s="1"/>
  <c r="K6" i="297"/>
  <c r="G6" i="297"/>
  <c r="AB5" i="297"/>
  <c r="AA5" i="297"/>
  <c r="O5" i="297"/>
  <c r="N5" i="297"/>
  <c r="Q5" i="297" s="1"/>
  <c r="M5" i="297"/>
  <c r="K5" i="297"/>
  <c r="G5" i="297"/>
  <c r="H2" i="297"/>
  <c r="H1" i="297"/>
  <c r="D1" i="297"/>
  <c r="T242" i="296"/>
  <c r="S242" i="296"/>
  <c r="L242" i="296"/>
  <c r="O242" i="296" s="1"/>
  <c r="K242" i="296"/>
  <c r="J242" i="296"/>
  <c r="I242" i="296"/>
  <c r="O230" i="296"/>
  <c r="M230" i="296"/>
  <c r="N230" i="296" s="1"/>
  <c r="K230" i="296"/>
  <c r="G230" i="296"/>
  <c r="O229" i="296"/>
  <c r="M229" i="296"/>
  <c r="AB229" i="296" s="1"/>
  <c r="K229" i="296"/>
  <c r="G229" i="296"/>
  <c r="AB228" i="296"/>
  <c r="AA228" i="296"/>
  <c r="O228" i="296"/>
  <c r="M228" i="296"/>
  <c r="N228" i="296" s="1"/>
  <c r="K228" i="296"/>
  <c r="G228" i="296"/>
  <c r="AB227" i="296"/>
  <c r="O227" i="296"/>
  <c r="N227" i="296"/>
  <c r="Q227" i="296" s="1"/>
  <c r="M227" i="296"/>
  <c r="AA227" i="296" s="1"/>
  <c r="K227" i="296"/>
  <c r="G227" i="296"/>
  <c r="O226" i="296"/>
  <c r="M226" i="296"/>
  <c r="M242" i="296" s="1"/>
  <c r="K226" i="296"/>
  <c r="G226" i="296"/>
  <c r="T225" i="296"/>
  <c r="S225" i="296"/>
  <c r="M225" i="296"/>
  <c r="N225" i="296" s="1"/>
  <c r="L225" i="296"/>
  <c r="O225" i="296" s="1"/>
  <c r="K225" i="296"/>
  <c r="J225" i="296"/>
  <c r="I225" i="296"/>
  <c r="O211" i="296"/>
  <c r="M211" i="296"/>
  <c r="N211" i="296" s="1"/>
  <c r="K211" i="296"/>
  <c r="G211" i="296"/>
  <c r="O210" i="296"/>
  <c r="M210" i="296"/>
  <c r="AB210" i="296" s="1"/>
  <c r="K210" i="296"/>
  <c r="G210" i="296"/>
  <c r="AB209" i="296"/>
  <c r="AA209" i="296"/>
  <c r="O209" i="296"/>
  <c r="N209" i="296"/>
  <c r="Q209" i="296" s="1"/>
  <c r="M209" i="296"/>
  <c r="K209" i="296"/>
  <c r="G209" i="296"/>
  <c r="T208" i="296"/>
  <c r="S208" i="296"/>
  <c r="L208" i="296"/>
  <c r="O208" i="296" s="1"/>
  <c r="K208" i="296"/>
  <c r="J208" i="296"/>
  <c r="I208" i="296"/>
  <c r="AB194" i="296"/>
  <c r="AA194" i="296"/>
  <c r="O194" i="296"/>
  <c r="M194" i="296"/>
  <c r="N194" i="296" s="1"/>
  <c r="K194" i="296"/>
  <c r="G194" i="296"/>
  <c r="AB193" i="296"/>
  <c r="O193" i="296"/>
  <c r="N193" i="296"/>
  <c r="Q193" i="296" s="1"/>
  <c r="M193" i="296"/>
  <c r="AA193" i="296" s="1"/>
  <c r="K193" i="296"/>
  <c r="G193" i="296"/>
  <c r="O192" i="296"/>
  <c r="M192" i="296"/>
  <c r="N192" i="296" s="1"/>
  <c r="K192" i="296"/>
  <c r="G192" i="296"/>
  <c r="T191" i="296"/>
  <c r="S191" i="296"/>
  <c r="M191" i="296"/>
  <c r="N191" i="296" s="1"/>
  <c r="L191" i="296"/>
  <c r="O191" i="296" s="1"/>
  <c r="K191" i="296"/>
  <c r="J191" i="296"/>
  <c r="I191" i="296"/>
  <c r="O178" i="296"/>
  <c r="M178" i="296"/>
  <c r="N178" i="296" s="1"/>
  <c r="K178" i="296"/>
  <c r="G178" i="296"/>
  <c r="O177" i="296"/>
  <c r="M177" i="296"/>
  <c r="AB177" i="296" s="1"/>
  <c r="K177" i="296"/>
  <c r="G177" i="296"/>
  <c r="AB176" i="296"/>
  <c r="AA176" i="296"/>
  <c r="O176" i="296"/>
  <c r="M176" i="296"/>
  <c r="N176" i="296" s="1"/>
  <c r="K176" i="296"/>
  <c r="G176" i="296"/>
  <c r="AB175" i="296"/>
  <c r="Q175" i="296"/>
  <c r="P175" i="296"/>
  <c r="O175" i="296"/>
  <c r="N175" i="296"/>
  <c r="M175" i="296"/>
  <c r="AA175" i="296" s="1"/>
  <c r="K175" i="296"/>
  <c r="G175" i="296"/>
  <c r="AA174" i="296"/>
  <c r="T174" i="296"/>
  <c r="S174" i="296"/>
  <c r="Q174" i="296"/>
  <c r="R158" i="296" s="1"/>
  <c r="P174" i="296"/>
  <c r="O174" i="296"/>
  <c r="N174" i="296"/>
  <c r="M174" i="296"/>
  <c r="AB174" i="296" s="1"/>
  <c r="AC158" i="296" s="1"/>
  <c r="L174" i="296"/>
  <c r="K174" i="296"/>
  <c r="J174" i="296"/>
  <c r="I174" i="296"/>
  <c r="AB158" i="296"/>
  <c r="Q158" i="296"/>
  <c r="P158" i="296"/>
  <c r="O158" i="296"/>
  <c r="N158" i="296"/>
  <c r="M158" i="296"/>
  <c r="AA158" i="296" s="1"/>
  <c r="K158" i="296"/>
  <c r="G158" i="296"/>
  <c r="T157" i="296"/>
  <c r="S157" i="296"/>
  <c r="O157" i="296"/>
  <c r="L157" i="296"/>
  <c r="K157" i="296"/>
  <c r="J157" i="296"/>
  <c r="I157" i="296"/>
  <c r="AB144" i="296"/>
  <c r="O144" i="296"/>
  <c r="N144" i="296"/>
  <c r="Q144" i="296" s="1"/>
  <c r="M144" i="296"/>
  <c r="AA144" i="296" s="1"/>
  <c r="K144" i="296"/>
  <c r="G144" i="296"/>
  <c r="O143" i="296"/>
  <c r="M143" i="296"/>
  <c r="N143" i="296" s="1"/>
  <c r="K143" i="296"/>
  <c r="G143" i="296"/>
  <c r="O142" i="296"/>
  <c r="M142" i="296"/>
  <c r="AB142" i="296" s="1"/>
  <c r="K142" i="296"/>
  <c r="G142" i="296"/>
  <c r="AB141" i="296"/>
  <c r="AA141" i="296"/>
  <c r="O141" i="296"/>
  <c r="N141" i="296"/>
  <c r="Q141" i="296" s="1"/>
  <c r="M141" i="296"/>
  <c r="M157" i="296" s="1"/>
  <c r="K141" i="296"/>
  <c r="G141" i="296"/>
  <c r="T140" i="296"/>
  <c r="S140" i="296"/>
  <c r="L140" i="296"/>
  <c r="O140" i="296" s="1"/>
  <c r="K140" i="296"/>
  <c r="J140" i="296"/>
  <c r="I140" i="296"/>
  <c r="AB127" i="296"/>
  <c r="AA127" i="296"/>
  <c r="O127" i="296"/>
  <c r="M127" i="296"/>
  <c r="N127" i="296" s="1"/>
  <c r="K127" i="296"/>
  <c r="G127" i="296"/>
  <c r="AB126" i="296"/>
  <c r="AA126" i="296"/>
  <c r="O126" i="296"/>
  <c r="N126" i="296"/>
  <c r="Q126" i="296" s="1"/>
  <c r="M126" i="296"/>
  <c r="K126" i="296"/>
  <c r="G126" i="296"/>
  <c r="O125" i="296"/>
  <c r="M125" i="296"/>
  <c r="N125" i="296" s="1"/>
  <c r="K125" i="296"/>
  <c r="G125" i="296"/>
  <c r="AB124" i="296"/>
  <c r="O124" i="296"/>
  <c r="N124" i="296"/>
  <c r="P124" i="296" s="1"/>
  <c r="M124" i="296"/>
  <c r="AA124" i="296" s="1"/>
  <c r="K124" i="296"/>
  <c r="Q124" i="296" s="1"/>
  <c r="G124" i="296"/>
  <c r="T123" i="296"/>
  <c r="S123" i="296"/>
  <c r="L123" i="296"/>
  <c r="O123" i="296" s="1"/>
  <c r="J123" i="296"/>
  <c r="K123" i="296" s="1"/>
  <c r="I123" i="296"/>
  <c r="O109" i="296"/>
  <c r="M109" i="296"/>
  <c r="AB109" i="296" s="1"/>
  <c r="K109" i="296"/>
  <c r="G109" i="296"/>
  <c r="AB108" i="296"/>
  <c r="AA108" i="296"/>
  <c r="O108" i="296"/>
  <c r="M108" i="296"/>
  <c r="M123" i="296" s="1"/>
  <c r="K108" i="296"/>
  <c r="G108" i="296"/>
  <c r="AB107" i="296"/>
  <c r="AA107" i="296"/>
  <c r="Q107" i="296"/>
  <c r="P107" i="296"/>
  <c r="O107" i="296"/>
  <c r="N107" i="296"/>
  <c r="M107" i="296"/>
  <c r="K107" i="296"/>
  <c r="G107" i="296"/>
  <c r="T106" i="296"/>
  <c r="S106" i="296"/>
  <c r="O106" i="296"/>
  <c r="L106" i="296"/>
  <c r="K106" i="296"/>
  <c r="J106" i="296"/>
  <c r="I106" i="296"/>
  <c r="AB92" i="296"/>
  <c r="AA92" i="296"/>
  <c r="O92" i="296"/>
  <c r="N92" i="296"/>
  <c r="Q92" i="296" s="1"/>
  <c r="M92" i="296"/>
  <c r="K92" i="296"/>
  <c r="G92" i="296"/>
  <c r="O91" i="296"/>
  <c r="M91" i="296"/>
  <c r="N91" i="296" s="1"/>
  <c r="K91" i="296"/>
  <c r="G91" i="296"/>
  <c r="AB90" i="296"/>
  <c r="O90" i="296"/>
  <c r="N90" i="296"/>
  <c r="P90" i="296" s="1"/>
  <c r="M90" i="296"/>
  <c r="AA90" i="296" s="1"/>
  <c r="K90" i="296"/>
  <c r="Q90" i="296" s="1"/>
  <c r="G90" i="296"/>
  <c r="AB89" i="296"/>
  <c r="AC73" i="296" s="1"/>
  <c r="T89" i="296"/>
  <c r="S89" i="296"/>
  <c r="N89" i="296"/>
  <c r="M89" i="296"/>
  <c r="AA89" i="296" s="1"/>
  <c r="L89" i="296"/>
  <c r="O89" i="296" s="1"/>
  <c r="J89" i="296"/>
  <c r="K89" i="296" s="1"/>
  <c r="I89" i="296"/>
  <c r="AB73" i="296"/>
  <c r="O73" i="296"/>
  <c r="N73" i="296"/>
  <c r="P73" i="296" s="1"/>
  <c r="M73" i="296"/>
  <c r="AA73" i="296" s="1"/>
  <c r="K73" i="296"/>
  <c r="Q73" i="296" s="1"/>
  <c r="G73" i="296"/>
  <c r="AB72" i="296"/>
  <c r="AC56" i="296" s="1"/>
  <c r="T72" i="296"/>
  <c r="S72" i="296"/>
  <c r="N72" i="296"/>
  <c r="M72" i="296"/>
  <c r="AA72" i="296" s="1"/>
  <c r="L72" i="296"/>
  <c r="O72" i="296" s="1"/>
  <c r="J72" i="296"/>
  <c r="K72" i="296" s="1"/>
  <c r="I72" i="296"/>
  <c r="AB56" i="296"/>
  <c r="O56" i="296"/>
  <c r="N56" i="296"/>
  <c r="P56" i="296" s="1"/>
  <c r="M56" i="296"/>
  <c r="AA56" i="296" s="1"/>
  <c r="K56" i="296"/>
  <c r="Q56" i="296" s="1"/>
  <c r="G56" i="296"/>
  <c r="T55" i="296"/>
  <c r="S55" i="296"/>
  <c r="L55" i="296"/>
  <c r="O55" i="296" s="1"/>
  <c r="J55" i="296"/>
  <c r="K55" i="296" s="1"/>
  <c r="I55" i="296"/>
  <c r="O41" i="296"/>
  <c r="M41" i="296"/>
  <c r="AB41" i="296" s="1"/>
  <c r="K41" i="296"/>
  <c r="G41" i="296"/>
  <c r="AB40" i="296"/>
  <c r="AA40" i="296"/>
  <c r="O40" i="296"/>
  <c r="M40" i="296"/>
  <c r="M55" i="296" s="1"/>
  <c r="K40" i="296"/>
  <c r="G40" i="296"/>
  <c r="AB39" i="296"/>
  <c r="AA39" i="296"/>
  <c r="Q39" i="296"/>
  <c r="P39" i="296"/>
  <c r="O39" i="296"/>
  <c r="N39" i="296"/>
  <c r="M39" i="296"/>
  <c r="K39" i="296"/>
  <c r="G39" i="296"/>
  <c r="AA38" i="296"/>
  <c r="T38" i="296"/>
  <c r="S38" i="296"/>
  <c r="O38" i="296"/>
  <c r="M38" i="296"/>
  <c r="N38" i="296" s="1"/>
  <c r="L38" i="296"/>
  <c r="K38" i="296"/>
  <c r="J38" i="296"/>
  <c r="I38" i="296"/>
  <c r="AB22" i="296"/>
  <c r="AA22" i="296"/>
  <c r="Q22" i="296"/>
  <c r="P22" i="296"/>
  <c r="O22" i="296"/>
  <c r="N22" i="296"/>
  <c r="M22" i="296"/>
  <c r="K22" i="296"/>
  <c r="G22" i="296"/>
  <c r="T21" i="296"/>
  <c r="S21" i="296"/>
  <c r="O21" i="296"/>
  <c r="L21" i="296"/>
  <c r="K21" i="296"/>
  <c r="J21" i="296"/>
  <c r="I21" i="296"/>
  <c r="AB7" i="296"/>
  <c r="AA7" i="296"/>
  <c r="O7" i="296"/>
  <c r="N7" i="296"/>
  <c r="P7" i="296" s="1"/>
  <c r="M7" i="296"/>
  <c r="K7" i="296"/>
  <c r="G7" i="296"/>
  <c r="O6" i="296"/>
  <c r="M6" i="296"/>
  <c r="N6" i="296" s="1"/>
  <c r="K6" i="296"/>
  <c r="G6" i="296"/>
  <c r="AB5" i="296"/>
  <c r="O5" i="296"/>
  <c r="N5" i="296"/>
  <c r="P5" i="296" s="1"/>
  <c r="M5" i="296"/>
  <c r="M21" i="296" s="1"/>
  <c r="K5" i="296"/>
  <c r="Q5" i="296" s="1"/>
  <c r="G5" i="296"/>
  <c r="F1" i="296" s="1"/>
  <c r="H2" i="296"/>
  <c r="D1" i="296"/>
  <c r="X29" i="295"/>
  <c r="W29" i="295"/>
  <c r="V29" i="295"/>
  <c r="T29" i="295"/>
  <c r="S29" i="295"/>
  <c r="P29" i="295"/>
  <c r="M8" i="295" s="1"/>
  <c r="O29" i="295"/>
  <c r="N29" i="295"/>
  <c r="M29" i="295"/>
  <c r="K29" i="295"/>
  <c r="J29" i="295"/>
  <c r="H29" i="295"/>
  <c r="G29" i="295"/>
  <c r="D29" i="295"/>
  <c r="K8" i="295" s="1"/>
  <c r="O15" i="295"/>
  <c r="N15" i="295"/>
  <c r="K15" i="295"/>
  <c r="I15" i="295"/>
  <c r="H15" i="295"/>
  <c r="E8" i="295" s="1"/>
  <c r="G15" i="295"/>
  <c r="F15" i="295"/>
  <c r="E15" i="295"/>
  <c r="D15" i="295"/>
  <c r="G8" i="295" s="1"/>
  <c r="I8" i="295"/>
  <c r="F8" i="295"/>
  <c r="M7" i="295"/>
  <c r="K7" i="295"/>
  <c r="I7" i="295"/>
  <c r="G7" i="295"/>
  <c r="F7" i="295"/>
  <c r="E7" i="295"/>
  <c r="M6" i="295"/>
  <c r="K6" i="295"/>
  <c r="I6" i="295"/>
  <c r="G6" i="295"/>
  <c r="F6" i="295"/>
  <c r="E6" i="295"/>
  <c r="F3" i="295"/>
  <c r="P6" i="296" l="1"/>
  <c r="Q6" i="296"/>
  <c r="P194" i="296"/>
  <c r="Q194" i="296"/>
  <c r="P21" i="297"/>
  <c r="Q21" i="297"/>
  <c r="R5" i="297" s="1"/>
  <c r="P26" i="297"/>
  <c r="Q26" i="297"/>
  <c r="N55" i="297"/>
  <c r="AB55" i="297"/>
  <c r="AC39" i="297" s="1"/>
  <c r="AA55" i="297"/>
  <c r="AA123" i="296"/>
  <c r="AB123" i="296"/>
  <c r="AC107" i="296" s="1"/>
  <c r="N123" i="296"/>
  <c r="Q192" i="296"/>
  <c r="P192" i="296"/>
  <c r="P178" i="296"/>
  <c r="Q178" i="296"/>
  <c r="Q24" i="297"/>
  <c r="P24" i="297"/>
  <c r="AB157" i="297"/>
  <c r="AC141" i="297" s="1"/>
  <c r="AA157" i="297"/>
  <c r="N157" i="297"/>
  <c r="Q38" i="296"/>
  <c r="R22" i="296" s="1"/>
  <c r="P38" i="296"/>
  <c r="Q176" i="296"/>
  <c r="P176" i="296"/>
  <c r="P225" i="296"/>
  <c r="Q225" i="296"/>
  <c r="R209" i="296" s="1"/>
  <c r="Q22" i="297"/>
  <c r="P22" i="297"/>
  <c r="N21" i="296"/>
  <c r="AA21" i="296"/>
  <c r="AB21" i="296"/>
  <c r="AC5" i="296" s="1"/>
  <c r="Q230" i="296"/>
  <c r="P230" i="296"/>
  <c r="P7" i="297"/>
  <c r="Q7" i="297"/>
  <c r="Q106" i="297"/>
  <c r="R90" i="297" s="1"/>
  <c r="P106" i="297"/>
  <c r="P211" i="296"/>
  <c r="Q211" i="296"/>
  <c r="F2" i="296"/>
  <c r="I3" i="295"/>
  <c r="Q72" i="296"/>
  <c r="R56" i="296" s="1"/>
  <c r="P143" i="296"/>
  <c r="Q143" i="296"/>
  <c r="P228" i="296"/>
  <c r="Q228" i="296"/>
  <c r="N89" i="297"/>
  <c r="AB89" i="297"/>
  <c r="AC73" i="297" s="1"/>
  <c r="AA89" i="297"/>
  <c r="AB55" i="296"/>
  <c r="AC39" i="296" s="1"/>
  <c r="AA55" i="296"/>
  <c r="N55" i="296"/>
  <c r="Q127" i="296"/>
  <c r="P127" i="296"/>
  <c r="N157" i="296"/>
  <c r="AA157" i="296"/>
  <c r="AB157" i="296"/>
  <c r="AC141" i="296" s="1"/>
  <c r="P191" i="296"/>
  <c r="Q191" i="296"/>
  <c r="R175" i="296" s="1"/>
  <c r="Q89" i="296"/>
  <c r="R73" i="296" s="1"/>
  <c r="Q91" i="296"/>
  <c r="P91" i="296"/>
  <c r="P125" i="296"/>
  <c r="Q125" i="296"/>
  <c r="N242" i="296"/>
  <c r="AA242" i="296"/>
  <c r="AB242" i="296"/>
  <c r="AC226" i="296" s="1"/>
  <c r="Q140" i="297"/>
  <c r="R124" i="297" s="1"/>
  <c r="P140" i="297"/>
  <c r="Q142" i="297"/>
  <c r="P142" i="297"/>
  <c r="AB38" i="296"/>
  <c r="AC22" i="296" s="1"/>
  <c r="N41" i="296"/>
  <c r="N109" i="296"/>
  <c r="N142" i="296"/>
  <c r="N177" i="296"/>
  <c r="AA192" i="296"/>
  <c r="N210" i="296"/>
  <c r="AA226" i="296"/>
  <c r="N229" i="296"/>
  <c r="N6" i="297"/>
  <c r="AA22" i="297"/>
  <c r="N25" i="297"/>
  <c r="AB43" i="297"/>
  <c r="N72" i="297"/>
  <c r="P93" i="297"/>
  <c r="P126" i="297"/>
  <c r="AB142" i="297"/>
  <c r="AA43" i="297"/>
  <c r="AA6" i="296"/>
  <c r="P72" i="296"/>
  <c r="P89" i="296"/>
  <c r="AA91" i="296"/>
  <c r="AA125" i="296"/>
  <c r="M140" i="296"/>
  <c r="AA143" i="296"/>
  <c r="AA178" i="296"/>
  <c r="AB192" i="296"/>
  <c r="M208" i="296"/>
  <c r="AA211" i="296"/>
  <c r="AB226" i="296"/>
  <c r="AA230" i="296"/>
  <c r="AA7" i="297"/>
  <c r="AB22" i="297"/>
  <c r="AA26" i="297"/>
  <c r="P73" i="297"/>
  <c r="AA141" i="297"/>
  <c r="N226" i="296"/>
  <c r="AB6" i="296"/>
  <c r="AB91" i="296"/>
  <c r="AB178" i="296"/>
  <c r="AB211" i="296"/>
  <c r="AB230" i="296"/>
  <c r="AA21" i="297"/>
  <c r="AB26" i="297"/>
  <c r="H1" i="296"/>
  <c r="AA5" i="296"/>
  <c r="N40" i="296"/>
  <c r="N108" i="296"/>
  <c r="P141" i="296"/>
  <c r="AB191" i="296"/>
  <c r="AC175" i="296" s="1"/>
  <c r="P209" i="296"/>
  <c r="AB225" i="296"/>
  <c r="AC209" i="296" s="1"/>
  <c r="P5" i="297"/>
  <c r="AB21" i="297"/>
  <c r="AC5" i="297" s="1"/>
  <c r="P41" i="297"/>
  <c r="P58" i="297"/>
  <c r="P62" i="297"/>
  <c r="P77" i="297"/>
  <c r="P81" i="297"/>
  <c r="P92" i="297"/>
  <c r="AA106" i="297"/>
  <c r="N123" i="297"/>
  <c r="P125" i="297"/>
  <c r="AA140" i="297"/>
  <c r="AA191" i="296"/>
  <c r="AA225" i="296"/>
  <c r="AB7" i="297"/>
  <c r="AA41" i="296"/>
  <c r="M106" i="296"/>
  <c r="AA109" i="296"/>
  <c r="AA142" i="296"/>
  <c r="AA177" i="296"/>
  <c r="AA210" i="296"/>
  <c r="AA229" i="296"/>
  <c r="AA6" i="297"/>
  <c r="AA25" i="297"/>
  <c r="AA73" i="297"/>
  <c r="AB106" i="297"/>
  <c r="AC90" i="297" s="1"/>
  <c r="N109" i="297"/>
  <c r="P124" i="297"/>
  <c r="AB140" i="297"/>
  <c r="AC124" i="297" s="1"/>
  <c r="N143" i="297"/>
  <c r="AB125" i="296"/>
  <c r="AB143" i="296"/>
  <c r="M38" i="297"/>
  <c r="P91" i="297"/>
  <c r="P92" i="296"/>
  <c r="P126" i="296"/>
  <c r="P144" i="296"/>
  <c r="P193" i="296"/>
  <c r="P227" i="296"/>
  <c r="P23" i="297"/>
  <c r="P27" i="297"/>
  <c r="Q7" i="296"/>
  <c r="P43" i="297"/>
  <c r="P60" i="297"/>
  <c r="P75" i="297"/>
  <c r="P79" i="297"/>
  <c r="P83" i="297"/>
  <c r="P108" i="297"/>
  <c r="AA123" i="297"/>
  <c r="Q157" i="296" l="1"/>
  <c r="R141" i="296" s="1"/>
  <c r="P157" i="296"/>
  <c r="P210" i="296"/>
  <c r="Q210" i="296"/>
  <c r="Q55" i="297"/>
  <c r="R39" i="297" s="1"/>
  <c r="P55" i="297"/>
  <c r="N106" i="296"/>
  <c r="AA106" i="296"/>
  <c r="AB106" i="296"/>
  <c r="AC90" i="296" s="1"/>
  <c r="P242" i="296"/>
  <c r="Q242" i="296"/>
  <c r="R226" i="296" s="1"/>
  <c r="Q21" i="296"/>
  <c r="R5" i="296" s="1"/>
  <c r="D2" i="296"/>
  <c r="P21" i="296"/>
  <c r="Q157" i="297"/>
  <c r="R141" i="297" s="1"/>
  <c r="P157" i="297"/>
  <c r="P177" i="296"/>
  <c r="Q177" i="296"/>
  <c r="Q55" i="296"/>
  <c r="R39" i="296" s="1"/>
  <c r="P55" i="296"/>
  <c r="Q109" i="297"/>
  <c r="P109" i="297"/>
  <c r="AA208" i="296"/>
  <c r="AB208" i="296"/>
  <c r="AC192" i="296" s="1"/>
  <c r="N208" i="296"/>
  <c r="P142" i="296"/>
  <c r="Q142" i="296"/>
  <c r="P109" i="296"/>
  <c r="Q109" i="296"/>
  <c r="Q123" i="297"/>
  <c r="R107" i="297" s="1"/>
  <c r="P123" i="297"/>
  <c r="P72" i="297"/>
  <c r="Q72" i="297"/>
  <c r="R56" i="297" s="1"/>
  <c r="P41" i="296"/>
  <c r="Q41" i="296"/>
  <c r="N38" i="297"/>
  <c r="AB38" i="297"/>
  <c r="AC22" i="297" s="1"/>
  <c r="AA38" i="297"/>
  <c r="Q226" i="296"/>
  <c r="P226" i="296"/>
  <c r="P229" i="296"/>
  <c r="Q229" i="296"/>
  <c r="P108" i="296"/>
  <c r="Q108" i="296"/>
  <c r="AB140" i="296"/>
  <c r="AC124" i="296" s="1"/>
  <c r="AA140" i="296"/>
  <c r="N140" i="296"/>
  <c r="Q25" i="297"/>
  <c r="P25" i="297"/>
  <c r="Q89" i="297"/>
  <c r="R73" i="297" s="1"/>
  <c r="P89" i="297"/>
  <c r="Q123" i="296"/>
  <c r="R107" i="296" s="1"/>
  <c r="P123" i="296"/>
  <c r="P40" i="296"/>
  <c r="Q40" i="296"/>
  <c r="Q143" i="297"/>
  <c r="P143" i="297"/>
  <c r="Q6" i="297"/>
  <c r="P6" i="297"/>
  <c r="P38" i="297" l="1"/>
  <c r="Q38" i="297"/>
  <c r="R22" i="297" s="1"/>
  <c r="D2" i="297"/>
  <c r="Q208" i="296"/>
  <c r="R192" i="296" s="1"/>
  <c r="P208" i="296"/>
  <c r="Q106" i="296"/>
  <c r="R90" i="296" s="1"/>
  <c r="P106" i="296"/>
  <c r="Q140" i="296"/>
  <c r="R124" i="296" s="1"/>
  <c r="P140" i="296"/>
  <c r="T157" i="294" l="1"/>
  <c r="S157" i="294"/>
  <c r="M157" i="294"/>
  <c r="AB157" i="294" s="1"/>
  <c r="AC141" i="294" s="1"/>
  <c r="L157" i="294"/>
  <c r="O157" i="294" s="1"/>
  <c r="J157" i="294"/>
  <c r="K157" i="294" s="1"/>
  <c r="I157" i="294"/>
  <c r="AB143" i="294"/>
  <c r="O143" i="294"/>
  <c r="M143" i="294"/>
  <c r="AA143" i="294" s="1"/>
  <c r="K143" i="294"/>
  <c r="G143" i="294"/>
  <c r="AB142" i="294"/>
  <c r="AA142" i="294"/>
  <c r="O142" i="294"/>
  <c r="M142" i="294"/>
  <c r="N142" i="294" s="1"/>
  <c r="K142" i="294"/>
  <c r="G142" i="294"/>
  <c r="AB141" i="294"/>
  <c r="AA141" i="294"/>
  <c r="Q141" i="294"/>
  <c r="O141" i="294"/>
  <c r="N141" i="294"/>
  <c r="P141" i="294" s="1"/>
  <c r="M141" i="294"/>
  <c r="K141" i="294"/>
  <c r="G141" i="294"/>
  <c r="T140" i="294"/>
  <c r="S140" i="294"/>
  <c r="L140" i="294"/>
  <c r="O140" i="294" s="1"/>
  <c r="J140" i="294"/>
  <c r="K140" i="294" s="1"/>
  <c r="I140" i="294"/>
  <c r="AA126" i="294"/>
  <c r="O126" i="294"/>
  <c r="M126" i="294"/>
  <c r="N126" i="294" s="1"/>
  <c r="K126" i="294"/>
  <c r="G126" i="294"/>
  <c r="O125" i="294"/>
  <c r="N125" i="294"/>
  <c r="P125" i="294" s="1"/>
  <c r="M125" i="294"/>
  <c r="AB125" i="294" s="1"/>
  <c r="K125" i="294"/>
  <c r="Q125" i="294" s="1"/>
  <c r="G125" i="294"/>
  <c r="O124" i="294"/>
  <c r="N124" i="294"/>
  <c r="Q124" i="294" s="1"/>
  <c r="M124" i="294"/>
  <c r="M140" i="294" s="1"/>
  <c r="K124" i="294"/>
  <c r="G124" i="294"/>
  <c r="T123" i="294"/>
  <c r="S123" i="294"/>
  <c r="M123" i="294"/>
  <c r="AB123" i="294" s="1"/>
  <c r="AC107" i="294" s="1"/>
  <c r="L123" i="294"/>
  <c r="O123" i="294" s="1"/>
  <c r="J123" i="294"/>
  <c r="K123" i="294" s="1"/>
  <c r="I123" i="294"/>
  <c r="AB110" i="294"/>
  <c r="AA110" i="294"/>
  <c r="O110" i="294"/>
  <c r="N110" i="294"/>
  <c r="Q110" i="294" s="1"/>
  <c r="M110" i="294"/>
  <c r="K110" i="294"/>
  <c r="G110" i="294"/>
  <c r="AB109" i="294"/>
  <c r="AA109" i="294"/>
  <c r="O109" i="294"/>
  <c r="M109" i="294"/>
  <c r="N109" i="294" s="1"/>
  <c r="K109" i="294"/>
  <c r="G109" i="294"/>
  <c r="AA108" i="294"/>
  <c r="O108" i="294"/>
  <c r="M108" i="294"/>
  <c r="N108" i="294" s="1"/>
  <c r="K108" i="294"/>
  <c r="G108" i="294"/>
  <c r="AB107" i="294"/>
  <c r="AA107" i="294"/>
  <c r="O107" i="294"/>
  <c r="N107" i="294"/>
  <c r="Q107" i="294" s="1"/>
  <c r="M107" i="294"/>
  <c r="K107" i="294"/>
  <c r="G107" i="294"/>
  <c r="T106" i="294"/>
  <c r="S106" i="294"/>
  <c r="O106" i="294"/>
  <c r="M106" i="294"/>
  <c r="AB106" i="294" s="1"/>
  <c r="AC90" i="294" s="1"/>
  <c r="L106" i="294"/>
  <c r="K106" i="294"/>
  <c r="J106" i="294"/>
  <c r="I106" i="294"/>
  <c r="AA93" i="294"/>
  <c r="O93" i="294"/>
  <c r="N93" i="294"/>
  <c r="Q93" i="294" s="1"/>
  <c r="M93" i="294"/>
  <c r="AB93" i="294" s="1"/>
  <c r="K93" i="294"/>
  <c r="G93" i="294"/>
  <c r="AB92" i="294"/>
  <c r="AA92" i="294"/>
  <c r="O92" i="294"/>
  <c r="N92" i="294"/>
  <c r="Q92" i="294" s="1"/>
  <c r="M92" i="294"/>
  <c r="K92" i="294"/>
  <c r="G92" i="294"/>
  <c r="AB91" i="294"/>
  <c r="AA91" i="294"/>
  <c r="P91" i="294"/>
  <c r="O91" i="294"/>
  <c r="N91" i="294"/>
  <c r="Q91" i="294" s="1"/>
  <c r="M91" i="294"/>
  <c r="K91" i="294"/>
  <c r="G91" i="294"/>
  <c r="AB90" i="294"/>
  <c r="AA90" i="294"/>
  <c r="Q90" i="294"/>
  <c r="O90" i="294"/>
  <c r="N90" i="294"/>
  <c r="P90" i="294" s="1"/>
  <c r="M90" i="294"/>
  <c r="K90" i="294"/>
  <c r="G90" i="294"/>
  <c r="T89" i="294"/>
  <c r="S89" i="294"/>
  <c r="L89" i="294"/>
  <c r="O89" i="294" s="1"/>
  <c r="J89" i="294"/>
  <c r="K89" i="294" s="1"/>
  <c r="I89" i="294"/>
  <c r="AA84" i="294"/>
  <c r="O84" i="294"/>
  <c r="M84" i="294"/>
  <c r="N84" i="294" s="1"/>
  <c r="K84" i="294"/>
  <c r="G84" i="294"/>
  <c r="AA83" i="294"/>
  <c r="O83" i="294"/>
  <c r="N83" i="294"/>
  <c r="P83" i="294" s="1"/>
  <c r="M83" i="294"/>
  <c r="AB83" i="294" s="1"/>
  <c r="K83" i="294"/>
  <c r="Q83" i="294" s="1"/>
  <c r="G83" i="294"/>
  <c r="AB82" i="294"/>
  <c r="AA82" i="294"/>
  <c r="O82" i="294"/>
  <c r="N82" i="294"/>
  <c r="Q82" i="294" s="1"/>
  <c r="K82" i="294"/>
  <c r="G82" i="294"/>
  <c r="AB81" i="294"/>
  <c r="Q81" i="294"/>
  <c r="O81" i="294"/>
  <c r="N81" i="294"/>
  <c r="P81" i="294" s="1"/>
  <c r="M81" i="294"/>
  <c r="AA81" i="294" s="1"/>
  <c r="K81" i="294"/>
  <c r="G81" i="294"/>
  <c r="AB80" i="294"/>
  <c r="O80" i="294"/>
  <c r="N80" i="294"/>
  <c r="Q80" i="294" s="1"/>
  <c r="M80" i="294"/>
  <c r="AA80" i="294" s="1"/>
  <c r="K80" i="294"/>
  <c r="G80" i="294"/>
  <c r="O79" i="294"/>
  <c r="N79" i="294"/>
  <c r="Q79" i="294" s="1"/>
  <c r="M79" i="294"/>
  <c r="AB79" i="294" s="1"/>
  <c r="K79" i="294"/>
  <c r="G79" i="294"/>
  <c r="AA78" i="294"/>
  <c r="O78" i="294"/>
  <c r="M78" i="294"/>
  <c r="AB78" i="294" s="1"/>
  <c r="K78" i="294"/>
  <c r="G78" i="294"/>
  <c r="AB77" i="294"/>
  <c r="Q77" i="294"/>
  <c r="O77" i="294"/>
  <c r="N77" i="294"/>
  <c r="P77" i="294" s="1"/>
  <c r="M77" i="294"/>
  <c r="AA77" i="294" s="1"/>
  <c r="K77" i="294"/>
  <c r="G77" i="294"/>
  <c r="AB76" i="294"/>
  <c r="O76" i="294"/>
  <c r="N76" i="294"/>
  <c r="Q76" i="294" s="1"/>
  <c r="M76" i="294"/>
  <c r="AA76" i="294" s="1"/>
  <c r="K76" i="294"/>
  <c r="G76" i="294"/>
  <c r="O75" i="294"/>
  <c r="N75" i="294"/>
  <c r="Q75" i="294" s="1"/>
  <c r="M75" i="294"/>
  <c r="AB75" i="294" s="1"/>
  <c r="K75" i="294"/>
  <c r="G75" i="294"/>
  <c r="AA74" i="294"/>
  <c r="O74" i="294"/>
  <c r="M74" i="294"/>
  <c r="AB74" i="294" s="1"/>
  <c r="K74" i="294"/>
  <c r="G74" i="294"/>
  <c r="AA73" i="294"/>
  <c r="O73" i="294"/>
  <c r="M73" i="294"/>
  <c r="M89" i="294" s="1"/>
  <c r="K73" i="294"/>
  <c r="G73" i="294"/>
  <c r="T72" i="294"/>
  <c r="S72" i="294"/>
  <c r="L72" i="294"/>
  <c r="O72" i="294" s="1"/>
  <c r="J72" i="294"/>
  <c r="I72" i="294"/>
  <c r="K72" i="294" s="1"/>
  <c r="AB62" i="294"/>
  <c r="AA62" i="294"/>
  <c r="Q62" i="294"/>
  <c r="O62" i="294"/>
  <c r="N62" i="294"/>
  <c r="P62" i="294" s="1"/>
  <c r="M62" i="294"/>
  <c r="K62" i="294"/>
  <c r="G62" i="294"/>
  <c r="AB61" i="294"/>
  <c r="AA61" i="294"/>
  <c r="O61" i="294"/>
  <c r="N61" i="294"/>
  <c r="Q61" i="294" s="1"/>
  <c r="M61" i="294"/>
  <c r="K61" i="294"/>
  <c r="G61" i="294"/>
  <c r="O60" i="294"/>
  <c r="N60" i="294"/>
  <c r="Q60" i="294" s="1"/>
  <c r="M60" i="294"/>
  <c r="AB60" i="294" s="1"/>
  <c r="K60" i="294"/>
  <c r="G60" i="294"/>
  <c r="AA59" i="294"/>
  <c r="O59" i="294"/>
  <c r="N59" i="294"/>
  <c r="Q59" i="294" s="1"/>
  <c r="M59" i="294"/>
  <c r="AB59" i="294" s="1"/>
  <c r="K59" i="294"/>
  <c r="G59" i="294"/>
  <c r="AB58" i="294"/>
  <c r="AA58" i="294"/>
  <c r="Q58" i="294"/>
  <c r="O58" i="294"/>
  <c r="N58" i="294"/>
  <c r="P58" i="294" s="1"/>
  <c r="M58" i="294"/>
  <c r="K58" i="294"/>
  <c r="G58" i="294"/>
  <c r="AB57" i="294"/>
  <c r="AA57" i="294"/>
  <c r="O57" i="294"/>
  <c r="N57" i="294"/>
  <c r="Q57" i="294" s="1"/>
  <c r="M57" i="294"/>
  <c r="K57" i="294"/>
  <c r="G57" i="294"/>
  <c r="O56" i="294"/>
  <c r="M56" i="294"/>
  <c r="M72" i="294" s="1"/>
  <c r="K56" i="294"/>
  <c r="G56" i="294"/>
  <c r="T55" i="294"/>
  <c r="S55" i="294"/>
  <c r="L55" i="294"/>
  <c r="O55" i="294" s="1"/>
  <c r="J55" i="294"/>
  <c r="K55" i="294" s="1"/>
  <c r="I55" i="294"/>
  <c r="O43" i="294"/>
  <c r="N43" i="294"/>
  <c r="Q43" i="294" s="1"/>
  <c r="M43" i="294"/>
  <c r="AB43" i="294" s="1"/>
  <c r="K43" i="294"/>
  <c r="G43" i="294"/>
  <c r="AA42" i="294"/>
  <c r="O42" i="294"/>
  <c r="N42" i="294"/>
  <c r="Q42" i="294" s="1"/>
  <c r="M42" i="294"/>
  <c r="AB42" i="294" s="1"/>
  <c r="K42" i="294"/>
  <c r="G42" i="294"/>
  <c r="AB41" i="294"/>
  <c r="AA41" i="294"/>
  <c r="Q41" i="294"/>
  <c r="O41" i="294"/>
  <c r="N41" i="294"/>
  <c r="P41" i="294" s="1"/>
  <c r="M41" i="294"/>
  <c r="K41" i="294"/>
  <c r="G41" i="294"/>
  <c r="AB40" i="294"/>
  <c r="O40" i="294"/>
  <c r="N40" i="294"/>
  <c r="Q40" i="294" s="1"/>
  <c r="M40" i="294"/>
  <c r="AA40" i="294" s="1"/>
  <c r="K40" i="294"/>
  <c r="G40" i="294"/>
  <c r="O39" i="294"/>
  <c r="M39" i="294"/>
  <c r="AB39" i="294" s="1"/>
  <c r="K39" i="294"/>
  <c r="G39" i="294"/>
  <c r="T38" i="294"/>
  <c r="S38" i="294"/>
  <c r="L38" i="294"/>
  <c r="O38" i="294" s="1"/>
  <c r="J38" i="294"/>
  <c r="K38" i="294" s="1"/>
  <c r="I38" i="294"/>
  <c r="AQ29" i="294"/>
  <c r="AB27" i="294"/>
  <c r="O27" i="294"/>
  <c r="M27" i="294"/>
  <c r="AA27" i="294" s="1"/>
  <c r="K27" i="294"/>
  <c r="G27" i="294"/>
  <c r="AB26" i="294"/>
  <c r="AA26" i="294"/>
  <c r="O26" i="294"/>
  <c r="N26" i="294"/>
  <c r="Q26" i="294" s="1"/>
  <c r="M26" i="294"/>
  <c r="K26" i="294"/>
  <c r="P26" i="294" s="1"/>
  <c r="G26" i="294"/>
  <c r="AA25" i="294"/>
  <c r="O25" i="294"/>
  <c r="M25" i="294"/>
  <c r="N25" i="294" s="1"/>
  <c r="K25" i="294"/>
  <c r="G25" i="294"/>
  <c r="AA24" i="294"/>
  <c r="O24" i="294"/>
  <c r="M24" i="294"/>
  <c r="N24" i="294" s="1"/>
  <c r="K24" i="294"/>
  <c r="G24" i="294"/>
  <c r="AB23" i="294"/>
  <c r="O23" i="294"/>
  <c r="M23" i="294"/>
  <c r="AA23" i="294" s="1"/>
  <c r="K23" i="294"/>
  <c r="G23" i="294"/>
  <c r="AB22" i="294"/>
  <c r="O22" i="294"/>
  <c r="N22" i="294"/>
  <c r="Q22" i="294" s="1"/>
  <c r="M22" i="294"/>
  <c r="AA22" i="294" s="1"/>
  <c r="K22" i="294"/>
  <c r="G22" i="294"/>
  <c r="F1" i="294" s="1"/>
  <c r="F2" i="294" s="1"/>
  <c r="T21" i="294"/>
  <c r="S21" i="294"/>
  <c r="M21" i="294"/>
  <c r="AB21" i="294" s="1"/>
  <c r="AC5" i="294" s="1"/>
  <c r="L21" i="294"/>
  <c r="O21" i="294" s="1"/>
  <c r="J21" i="294"/>
  <c r="K21" i="294" s="1"/>
  <c r="I21" i="294"/>
  <c r="AB7" i="294"/>
  <c r="AA7" i="294"/>
  <c r="O7" i="294"/>
  <c r="N7" i="294"/>
  <c r="Q7" i="294" s="1"/>
  <c r="M7" i="294"/>
  <c r="K7" i="294"/>
  <c r="P7" i="294" s="1"/>
  <c r="G7" i="294"/>
  <c r="AA6" i="294"/>
  <c r="O6" i="294"/>
  <c r="M6" i="294"/>
  <c r="N6" i="294" s="1"/>
  <c r="K6" i="294"/>
  <c r="G6" i="294"/>
  <c r="AB5" i="294"/>
  <c r="AA5" i="294"/>
  <c r="Q5" i="294"/>
  <c r="O5" i="294"/>
  <c r="N5" i="294"/>
  <c r="P5" i="294" s="1"/>
  <c r="M5" i="294"/>
  <c r="K5" i="294"/>
  <c r="G5" i="294"/>
  <c r="H2" i="294"/>
  <c r="D1" i="294"/>
  <c r="F3" i="292" s="1"/>
  <c r="T242" i="293"/>
  <c r="S242" i="293"/>
  <c r="O242" i="293"/>
  <c r="M242" i="293"/>
  <c r="AB242" i="293" s="1"/>
  <c r="AC226" i="293" s="1"/>
  <c r="L242" i="293"/>
  <c r="J242" i="293"/>
  <c r="K242" i="293" s="1"/>
  <c r="I242" i="293"/>
  <c r="AB230" i="293"/>
  <c r="AA230" i="293"/>
  <c r="O230" i="293"/>
  <c r="N230" i="293"/>
  <c r="Q230" i="293" s="1"/>
  <c r="M230" i="293"/>
  <c r="K230" i="293"/>
  <c r="G230" i="293"/>
  <c r="AB229" i="293"/>
  <c r="AA229" i="293"/>
  <c r="P229" i="293"/>
  <c r="O229" i="293"/>
  <c r="N229" i="293"/>
  <c r="Q229" i="293" s="1"/>
  <c r="M229" i="293"/>
  <c r="K229" i="293"/>
  <c r="G229" i="293"/>
  <c r="AA228" i="293"/>
  <c r="O228" i="293"/>
  <c r="M228" i="293"/>
  <c r="N228" i="293" s="1"/>
  <c r="K228" i="293"/>
  <c r="G228" i="293"/>
  <c r="O227" i="293"/>
  <c r="M227" i="293"/>
  <c r="AB227" i="293" s="1"/>
  <c r="K227" i="293"/>
  <c r="G227" i="293"/>
  <c r="AB226" i="293"/>
  <c r="AA226" i="293"/>
  <c r="O226" i="293"/>
  <c r="N226" i="293"/>
  <c r="Q226" i="293" s="1"/>
  <c r="K226" i="293"/>
  <c r="G226" i="293"/>
  <c r="T225" i="293"/>
  <c r="S225" i="293"/>
  <c r="L225" i="293"/>
  <c r="O225" i="293" s="1"/>
  <c r="J225" i="293"/>
  <c r="K225" i="293" s="1"/>
  <c r="I225" i="293"/>
  <c r="AA211" i="293"/>
  <c r="O211" i="293"/>
  <c r="M211" i="293"/>
  <c r="AB211" i="293" s="1"/>
  <c r="K211" i="293"/>
  <c r="G211" i="293"/>
  <c r="AA210" i="293"/>
  <c r="Q210" i="293"/>
  <c r="O210" i="293"/>
  <c r="N210" i="293"/>
  <c r="P210" i="293" s="1"/>
  <c r="M210" i="293"/>
  <c r="AB210" i="293" s="1"/>
  <c r="K210" i="293"/>
  <c r="G210" i="293"/>
  <c r="AA209" i="293"/>
  <c r="P209" i="293"/>
  <c r="O209" i="293"/>
  <c r="N209" i="293"/>
  <c r="Q209" i="293" s="1"/>
  <c r="M209" i="293"/>
  <c r="M225" i="293" s="1"/>
  <c r="K209" i="293"/>
  <c r="G209" i="293"/>
  <c r="T208" i="293"/>
  <c r="S208" i="293"/>
  <c r="O208" i="293"/>
  <c r="M208" i="293"/>
  <c r="N208" i="293" s="1"/>
  <c r="L208" i="293"/>
  <c r="J208" i="293"/>
  <c r="K208" i="293" s="1"/>
  <c r="I208" i="293"/>
  <c r="AB195" i="293"/>
  <c r="AA195" i="293"/>
  <c r="O195" i="293"/>
  <c r="N195" i="293"/>
  <c r="Q195" i="293" s="1"/>
  <c r="M195" i="293"/>
  <c r="K195" i="293"/>
  <c r="G195" i="293"/>
  <c r="AA194" i="293"/>
  <c r="O194" i="293"/>
  <c r="N194" i="293"/>
  <c r="Q194" i="293" s="1"/>
  <c r="M194" i="293"/>
  <c r="AB194" i="293" s="1"/>
  <c r="K194" i="293"/>
  <c r="G194" i="293"/>
  <c r="AA193" i="293"/>
  <c r="O193" i="293"/>
  <c r="M193" i="293"/>
  <c r="AB193" i="293" s="1"/>
  <c r="K193" i="293"/>
  <c r="G193" i="293"/>
  <c r="AB192" i="293"/>
  <c r="AA192" i="293"/>
  <c r="Q192" i="293"/>
  <c r="O192" i="293"/>
  <c r="N192" i="293"/>
  <c r="P192" i="293" s="1"/>
  <c r="M192" i="293"/>
  <c r="K192" i="293"/>
  <c r="G192" i="293"/>
  <c r="T191" i="293"/>
  <c r="S191" i="293"/>
  <c r="L191" i="293"/>
  <c r="O191" i="293" s="1"/>
  <c r="J191" i="293"/>
  <c r="K191" i="293" s="1"/>
  <c r="I191" i="293"/>
  <c r="AA178" i="293"/>
  <c r="Q178" i="293"/>
  <c r="O178" i="293"/>
  <c r="N178" i="293"/>
  <c r="P178" i="293" s="1"/>
  <c r="M178" i="293"/>
  <c r="AB178" i="293" s="1"/>
  <c r="K178" i="293"/>
  <c r="G178" i="293"/>
  <c r="AB177" i="293"/>
  <c r="AA177" i="293"/>
  <c r="O177" i="293"/>
  <c r="N177" i="293"/>
  <c r="Q177" i="293" s="1"/>
  <c r="M177" i="293"/>
  <c r="K177" i="293"/>
  <c r="G177" i="293"/>
  <c r="AA176" i="293"/>
  <c r="O176" i="293"/>
  <c r="N176" i="293"/>
  <c r="Q176" i="293" s="1"/>
  <c r="M176" i="293"/>
  <c r="AB176" i="293" s="1"/>
  <c r="K176" i="293"/>
  <c r="G176" i="293"/>
  <c r="O175" i="293"/>
  <c r="M175" i="293"/>
  <c r="AB175" i="293" s="1"/>
  <c r="K175" i="293"/>
  <c r="G175" i="293"/>
  <c r="T174" i="293"/>
  <c r="S174" i="293"/>
  <c r="L174" i="293"/>
  <c r="O174" i="293" s="1"/>
  <c r="J174" i="293"/>
  <c r="K174" i="293" s="1"/>
  <c r="I174" i="293"/>
  <c r="O158" i="293"/>
  <c r="M158" i="293"/>
  <c r="AB158" i="293" s="1"/>
  <c r="K158" i="293"/>
  <c r="G158" i="293"/>
  <c r="T157" i="293"/>
  <c r="S157" i="293"/>
  <c r="L157" i="293"/>
  <c r="O157" i="293" s="1"/>
  <c r="J157" i="293"/>
  <c r="K157" i="293" s="1"/>
  <c r="I157" i="293"/>
  <c r="AA144" i="293"/>
  <c r="O144" i="293"/>
  <c r="M144" i="293"/>
  <c r="AB144" i="293" s="1"/>
  <c r="K144" i="293"/>
  <c r="G144" i="293"/>
  <c r="AB143" i="293"/>
  <c r="AA143" i="293"/>
  <c r="Q143" i="293"/>
  <c r="O143" i="293"/>
  <c r="N143" i="293"/>
  <c r="P143" i="293" s="1"/>
  <c r="M143" i="293"/>
  <c r="K143" i="293"/>
  <c r="G143" i="293"/>
  <c r="AA142" i="293"/>
  <c r="O142" i="293"/>
  <c r="N142" i="293"/>
  <c r="Q142" i="293" s="1"/>
  <c r="M142" i="293"/>
  <c r="AB142" i="293" s="1"/>
  <c r="K142" i="293"/>
  <c r="G142" i="293"/>
  <c r="O141" i="293"/>
  <c r="M141" i="293"/>
  <c r="AB141" i="293" s="1"/>
  <c r="K141" i="293"/>
  <c r="G141" i="293"/>
  <c r="T140" i="293"/>
  <c r="S140" i="293"/>
  <c r="M140" i="293"/>
  <c r="AB140" i="293" s="1"/>
  <c r="AC124" i="293" s="1"/>
  <c r="L140" i="293"/>
  <c r="O140" i="293" s="1"/>
  <c r="J140" i="293"/>
  <c r="K140" i="293" s="1"/>
  <c r="I140" i="293"/>
  <c r="AA127" i="293"/>
  <c r="O127" i="293"/>
  <c r="N127" i="293"/>
  <c r="Q127" i="293" s="1"/>
  <c r="M127" i="293"/>
  <c r="AB127" i="293" s="1"/>
  <c r="K127" i="293"/>
  <c r="G127" i="293"/>
  <c r="AB126" i="293"/>
  <c r="AA126" i="293"/>
  <c r="O126" i="293"/>
  <c r="M126" i="293"/>
  <c r="N126" i="293" s="1"/>
  <c r="K126" i="293"/>
  <c r="G126" i="293"/>
  <c r="AB125" i="293"/>
  <c r="AA125" i="293"/>
  <c r="Q125" i="293"/>
  <c r="O125" i="293"/>
  <c r="N125" i="293"/>
  <c r="M125" i="293"/>
  <c r="K125" i="293"/>
  <c r="P125" i="293" s="1"/>
  <c r="G125" i="293"/>
  <c r="AA124" i="293"/>
  <c r="P124" i="293"/>
  <c r="O124" i="293"/>
  <c r="N124" i="293"/>
  <c r="Q124" i="293" s="1"/>
  <c r="M124" i="293"/>
  <c r="AB124" i="293" s="1"/>
  <c r="K124" i="293"/>
  <c r="G124" i="293"/>
  <c r="T123" i="293"/>
  <c r="S123" i="293"/>
  <c r="O123" i="293"/>
  <c r="L123" i="293"/>
  <c r="J123" i="293"/>
  <c r="K123" i="293" s="1"/>
  <c r="I123" i="293"/>
  <c r="AA109" i="293"/>
  <c r="O109" i="293"/>
  <c r="N109" i="293"/>
  <c r="Q109" i="293" s="1"/>
  <c r="M109" i="293"/>
  <c r="AB109" i="293" s="1"/>
  <c r="K109" i="293"/>
  <c r="G109" i="293"/>
  <c r="AA108" i="293"/>
  <c r="O108" i="293"/>
  <c r="N108" i="293"/>
  <c r="Q108" i="293" s="1"/>
  <c r="M108" i="293"/>
  <c r="AB108" i="293" s="1"/>
  <c r="K108" i="293"/>
  <c r="G108" i="293"/>
  <c r="O107" i="293"/>
  <c r="M107" i="293"/>
  <c r="M123" i="293" s="1"/>
  <c r="K107" i="293"/>
  <c r="G107" i="293"/>
  <c r="T106" i="293"/>
  <c r="S106" i="293"/>
  <c r="L106" i="293"/>
  <c r="O106" i="293" s="1"/>
  <c r="J106" i="293"/>
  <c r="K106" i="293" s="1"/>
  <c r="I106" i="293"/>
  <c r="AA92" i="293"/>
  <c r="O92" i="293"/>
  <c r="N92" i="293"/>
  <c r="Q92" i="293" s="1"/>
  <c r="M92" i="293"/>
  <c r="AB92" i="293" s="1"/>
  <c r="K92" i="293"/>
  <c r="G92" i="293"/>
  <c r="AA91" i="293"/>
  <c r="Q91" i="293"/>
  <c r="O91" i="293"/>
  <c r="N91" i="293"/>
  <c r="P91" i="293" s="1"/>
  <c r="M91" i="293"/>
  <c r="AB91" i="293" s="1"/>
  <c r="K91" i="293"/>
  <c r="G91" i="293"/>
  <c r="AA90" i="293"/>
  <c r="P90" i="293"/>
  <c r="O90" i="293"/>
  <c r="N90" i="293"/>
  <c r="Q90" i="293" s="1"/>
  <c r="M90" i="293"/>
  <c r="M106" i="293" s="1"/>
  <c r="K90" i="293"/>
  <c r="G90" i="293"/>
  <c r="T89" i="293"/>
  <c r="S89" i="293"/>
  <c r="O89" i="293"/>
  <c r="M89" i="293"/>
  <c r="N89" i="293" s="1"/>
  <c r="L89" i="293"/>
  <c r="J89" i="293"/>
  <c r="K89" i="293" s="1"/>
  <c r="I89" i="293"/>
  <c r="AB73" i="293"/>
  <c r="AA73" i="293"/>
  <c r="P73" i="293"/>
  <c r="O73" i="293"/>
  <c r="N73" i="293"/>
  <c r="Q73" i="293" s="1"/>
  <c r="M73" i="293"/>
  <c r="K73" i="293"/>
  <c r="G73" i="293"/>
  <c r="T72" i="293"/>
  <c r="S72" i="293"/>
  <c r="O72" i="293"/>
  <c r="M72" i="293"/>
  <c r="N72" i="293" s="1"/>
  <c r="L72" i="293"/>
  <c r="J72" i="293"/>
  <c r="K72" i="293" s="1"/>
  <c r="I72" i="293"/>
  <c r="AA56" i="293"/>
  <c r="P56" i="293"/>
  <c r="O56" i="293"/>
  <c r="N56" i="293"/>
  <c r="Q56" i="293" s="1"/>
  <c r="M56" i="293"/>
  <c r="AB56" i="293" s="1"/>
  <c r="K56" i="293"/>
  <c r="G56" i="293"/>
  <c r="T55" i="293"/>
  <c r="S55" i="293"/>
  <c r="O55" i="293"/>
  <c r="L55" i="293"/>
  <c r="J55" i="293"/>
  <c r="K55" i="293" s="1"/>
  <c r="I55" i="293"/>
  <c r="AA41" i="293"/>
  <c r="O41" i="293"/>
  <c r="N41" i="293"/>
  <c r="Q41" i="293" s="1"/>
  <c r="M41" i="293"/>
  <c r="AB41" i="293" s="1"/>
  <c r="K41" i="293"/>
  <c r="G41" i="293"/>
  <c r="AB40" i="293"/>
  <c r="AA40" i="293"/>
  <c r="O40" i="293"/>
  <c r="N40" i="293"/>
  <c r="Q40" i="293" s="1"/>
  <c r="M40" i="293"/>
  <c r="K40" i="293"/>
  <c r="G40" i="293"/>
  <c r="AB39" i="293"/>
  <c r="O39" i="293"/>
  <c r="M39" i="293"/>
  <c r="M55" i="293" s="1"/>
  <c r="K39" i="293"/>
  <c r="G39" i="293"/>
  <c r="T38" i="293"/>
  <c r="S38" i="293"/>
  <c r="L38" i="293"/>
  <c r="O38" i="293" s="1"/>
  <c r="J38" i="293"/>
  <c r="K38" i="293" s="1"/>
  <c r="I38" i="293"/>
  <c r="AB22" i="293"/>
  <c r="O22" i="293"/>
  <c r="M22" i="293"/>
  <c r="AA22" i="293" s="1"/>
  <c r="K22" i="293"/>
  <c r="G22" i="293"/>
  <c r="T21" i="293"/>
  <c r="S21" i="293"/>
  <c r="L21" i="293"/>
  <c r="H1" i="293" s="1"/>
  <c r="J21" i="293"/>
  <c r="K21" i="293" s="1"/>
  <c r="I21" i="293"/>
  <c r="AA7" i="293"/>
  <c r="O7" i="293"/>
  <c r="M7" i="293"/>
  <c r="AB7" i="293" s="1"/>
  <c r="K7" i="293"/>
  <c r="G7" i="293"/>
  <c r="AA6" i="293"/>
  <c r="Q6" i="293"/>
  <c r="O6" i="293"/>
  <c r="N6" i="293"/>
  <c r="P6" i="293" s="1"/>
  <c r="M6" i="293"/>
  <c r="AB6" i="293" s="1"/>
  <c r="K6" i="293"/>
  <c r="G6" i="293"/>
  <c r="AB5" i="293"/>
  <c r="AA5" i="293"/>
  <c r="P5" i="293"/>
  <c r="O5" i="293"/>
  <c r="N5" i="293"/>
  <c r="Q5" i="293" s="1"/>
  <c r="M5" i="293"/>
  <c r="M21" i="293" s="1"/>
  <c r="K5" i="293"/>
  <c r="G5" i="293"/>
  <c r="F1" i="293" s="1"/>
  <c r="H2" i="293"/>
  <c r="D1" i="293"/>
  <c r="X29" i="292"/>
  <c r="W29" i="292"/>
  <c r="V29" i="292"/>
  <c r="M8" i="292" s="1"/>
  <c r="T29" i="292"/>
  <c r="S29" i="292"/>
  <c r="P29" i="292"/>
  <c r="O29" i="292"/>
  <c r="N29" i="292"/>
  <c r="M29" i="292"/>
  <c r="K29" i="292"/>
  <c r="J29" i="292"/>
  <c r="H29" i="292"/>
  <c r="G29" i="292"/>
  <c r="D29" i="292"/>
  <c r="O15" i="292"/>
  <c r="I8" i="292" s="1"/>
  <c r="N15" i="292"/>
  <c r="K15" i="292"/>
  <c r="I15" i="292"/>
  <c r="H15" i="292"/>
  <c r="G15" i="292"/>
  <c r="F15" i="292"/>
  <c r="E15" i="292"/>
  <c r="E8" i="292" s="1"/>
  <c r="D15" i="292"/>
  <c r="K8" i="292"/>
  <c r="G8" i="292"/>
  <c r="F8" i="292"/>
  <c r="M7" i="292"/>
  <c r="K7" i="292"/>
  <c r="I7" i="292"/>
  <c r="G7" i="292"/>
  <c r="F7" i="292"/>
  <c r="E7" i="292"/>
  <c r="M6" i="292"/>
  <c r="K6" i="292"/>
  <c r="I6" i="292"/>
  <c r="G6" i="292"/>
  <c r="F6" i="292"/>
  <c r="E6" i="292"/>
  <c r="AA106" i="293" l="1"/>
  <c r="N106" i="293"/>
  <c r="AB106" i="293"/>
  <c r="AC90" i="293" s="1"/>
  <c r="N123" i="293"/>
  <c r="AB123" i="293"/>
  <c r="AC107" i="293" s="1"/>
  <c r="AA123" i="293"/>
  <c r="Q126" i="293"/>
  <c r="P126" i="293"/>
  <c r="Q126" i="294"/>
  <c r="P126" i="294"/>
  <c r="Q72" i="293"/>
  <c r="R56" i="293" s="1"/>
  <c r="P72" i="293"/>
  <c r="Q24" i="294"/>
  <c r="P24" i="294"/>
  <c r="Q108" i="294"/>
  <c r="P108" i="294"/>
  <c r="N140" i="294"/>
  <c r="AB140" i="294"/>
  <c r="AC124" i="294" s="1"/>
  <c r="AA140" i="294"/>
  <c r="AA225" i="293"/>
  <c r="N225" i="293"/>
  <c r="AB225" i="293"/>
  <c r="AC209" i="293" s="1"/>
  <c r="Q208" i="293"/>
  <c r="R192" i="293" s="1"/>
  <c r="P208" i="293"/>
  <c r="N72" i="294"/>
  <c r="AB72" i="294"/>
  <c r="AC56" i="294" s="1"/>
  <c r="AA72" i="294"/>
  <c r="I3" i="292"/>
  <c r="F2" i="293"/>
  <c r="Q89" i="293"/>
  <c r="R73" i="293" s="1"/>
  <c r="P89" i="293"/>
  <c r="N55" i="293"/>
  <c r="AB55" i="293"/>
  <c r="AC39" i="293" s="1"/>
  <c r="AA55" i="293"/>
  <c r="N89" i="294"/>
  <c r="AB89" i="294"/>
  <c r="AC73" i="294" s="1"/>
  <c r="AA89" i="294"/>
  <c r="AA21" i="293"/>
  <c r="AB21" i="293"/>
  <c r="AC5" i="293" s="1"/>
  <c r="N21" i="293"/>
  <c r="Q25" i="294"/>
  <c r="P25" i="294"/>
  <c r="Q142" i="294"/>
  <c r="P142" i="294"/>
  <c r="Q228" i="293"/>
  <c r="P228" i="293"/>
  <c r="Q109" i="294"/>
  <c r="P109" i="294"/>
  <c r="Q6" i="294"/>
  <c r="P6" i="294"/>
  <c r="Q84" i="294"/>
  <c r="P84" i="294"/>
  <c r="N141" i="293"/>
  <c r="AB6" i="294"/>
  <c r="AB25" i="294"/>
  <c r="M38" i="294"/>
  <c r="N39" i="294"/>
  <c r="M55" i="294"/>
  <c r="N56" i="294"/>
  <c r="AB73" i="294"/>
  <c r="N106" i="294"/>
  <c r="P41" i="293"/>
  <c r="P109" i="293"/>
  <c r="N140" i="293"/>
  <c r="P142" i="293"/>
  <c r="P177" i="293"/>
  <c r="P195" i="293"/>
  <c r="N227" i="293"/>
  <c r="H1" i="294"/>
  <c r="N23" i="294"/>
  <c r="N27" i="294"/>
  <c r="P40" i="294"/>
  <c r="P57" i="294"/>
  <c r="P61" i="294"/>
  <c r="P76" i="294"/>
  <c r="P80" i="294"/>
  <c r="P107" i="294"/>
  <c r="N22" i="293"/>
  <c r="M38" i="293"/>
  <c r="N39" i="293"/>
  <c r="AB90" i="293"/>
  <c r="N107" i="293"/>
  <c r="M157" i="293"/>
  <c r="N158" i="293"/>
  <c r="M174" i="293"/>
  <c r="N175" i="293"/>
  <c r="AB209" i="293"/>
  <c r="AB228" i="293"/>
  <c r="N242" i="293"/>
  <c r="N21" i="294"/>
  <c r="AB24" i="294"/>
  <c r="AB84" i="294"/>
  <c r="P93" i="294"/>
  <c r="AB108" i="294"/>
  <c r="N123" i="294"/>
  <c r="AB126" i="294"/>
  <c r="N157" i="294"/>
  <c r="P40" i="293"/>
  <c r="AA72" i="293"/>
  <c r="AA89" i="293"/>
  <c r="P108" i="293"/>
  <c r="P127" i="293"/>
  <c r="P176" i="293"/>
  <c r="P194" i="293"/>
  <c r="AA208" i="293"/>
  <c r="P226" i="293"/>
  <c r="P22" i="294"/>
  <c r="P43" i="294"/>
  <c r="P60" i="294"/>
  <c r="P75" i="294"/>
  <c r="P79" i="294"/>
  <c r="P124" i="294"/>
  <c r="N143" i="294"/>
  <c r="N7" i="293"/>
  <c r="O21" i="293"/>
  <c r="AB72" i="293"/>
  <c r="AC56" i="293" s="1"/>
  <c r="AB89" i="293"/>
  <c r="AC73" i="293" s="1"/>
  <c r="AA141" i="293"/>
  <c r="N144" i="293"/>
  <c r="N193" i="293"/>
  <c r="AB208" i="293"/>
  <c r="AC192" i="293" s="1"/>
  <c r="N211" i="293"/>
  <c r="AA227" i="293"/>
  <c r="AA39" i="294"/>
  <c r="AA56" i="294"/>
  <c r="N74" i="294"/>
  <c r="N78" i="294"/>
  <c r="AA125" i="294"/>
  <c r="M191" i="293"/>
  <c r="P230" i="293"/>
  <c r="AA43" i="294"/>
  <c r="AB56" i="294"/>
  <c r="AA60" i="294"/>
  <c r="N73" i="294"/>
  <c r="AA75" i="294"/>
  <c r="AA79" i="294"/>
  <c r="P82" i="294"/>
  <c r="P92" i="294"/>
  <c r="AA106" i="294"/>
  <c r="P110" i="294"/>
  <c r="P92" i="293"/>
  <c r="AA140" i="293"/>
  <c r="P42" i="294"/>
  <c r="P59" i="294"/>
  <c r="AA124" i="294"/>
  <c r="AA39" i="293"/>
  <c r="AA107" i="293"/>
  <c r="AA158" i="293"/>
  <c r="AA175" i="293"/>
  <c r="AB124" i="294"/>
  <c r="AB107" i="293"/>
  <c r="AA242" i="293"/>
  <c r="AA21" i="294"/>
  <c r="AA123" i="294"/>
  <c r="AA157" i="294"/>
  <c r="Q144" i="293" l="1"/>
  <c r="P144" i="293"/>
  <c r="Q123" i="294"/>
  <c r="R107" i="294" s="1"/>
  <c r="P123" i="294"/>
  <c r="AA157" i="293"/>
  <c r="N157" i="293"/>
  <c r="AB157" i="293"/>
  <c r="AC141" i="293" s="1"/>
  <c r="Q27" i="294"/>
  <c r="P27" i="294"/>
  <c r="Q56" i="294"/>
  <c r="P56" i="294"/>
  <c r="Q89" i="294"/>
  <c r="R73" i="294" s="1"/>
  <c r="P89" i="294"/>
  <c r="Q107" i="293"/>
  <c r="P107" i="293"/>
  <c r="Q23" i="294"/>
  <c r="P23" i="294"/>
  <c r="AB55" i="294"/>
  <c r="AC39" i="294" s="1"/>
  <c r="AA55" i="294"/>
  <c r="N55" i="294"/>
  <c r="Q39" i="294"/>
  <c r="P39" i="294"/>
  <c r="Q225" i="293"/>
  <c r="R209" i="293" s="1"/>
  <c r="P225" i="293"/>
  <c r="Q39" i="293"/>
  <c r="P39" i="293"/>
  <c r="Q227" i="293"/>
  <c r="P227" i="293"/>
  <c r="AB38" i="294"/>
  <c r="AC22" i="294" s="1"/>
  <c r="AA38" i="294"/>
  <c r="N38" i="294"/>
  <c r="Q55" i="293"/>
  <c r="R39" i="293" s="1"/>
  <c r="P55" i="293"/>
  <c r="AA38" i="293"/>
  <c r="N38" i="293"/>
  <c r="AB38" i="293"/>
  <c r="AC22" i="293" s="1"/>
  <c r="Q78" i="294"/>
  <c r="P78" i="294"/>
  <c r="Q74" i="294"/>
  <c r="P74" i="294"/>
  <c r="Q7" i="293"/>
  <c r="P7" i="293"/>
  <c r="Q21" i="294"/>
  <c r="R5" i="294" s="1"/>
  <c r="P21" i="294"/>
  <c r="D2" i="294"/>
  <c r="Q22" i="293"/>
  <c r="P22" i="293"/>
  <c r="Q143" i="294"/>
  <c r="P143" i="294"/>
  <c r="Q242" i="293"/>
  <c r="R226" i="293" s="1"/>
  <c r="P242" i="293"/>
  <c r="Q141" i="293"/>
  <c r="P141" i="293"/>
  <c r="P140" i="294"/>
  <c r="Q140" i="294"/>
  <c r="R124" i="294" s="1"/>
  <c r="Q140" i="293"/>
  <c r="R124" i="293" s="1"/>
  <c r="P140" i="293"/>
  <c r="Q21" i="293"/>
  <c r="R5" i="293" s="1"/>
  <c r="P21" i="293"/>
  <c r="D2" i="293"/>
  <c r="Q123" i="293"/>
  <c r="R107" i="293" s="1"/>
  <c r="P123" i="293"/>
  <c r="Q158" i="293"/>
  <c r="P158" i="293"/>
  <c r="Q73" i="294"/>
  <c r="P73" i="294"/>
  <c r="Q211" i="293"/>
  <c r="P211" i="293"/>
  <c r="Q175" i="293"/>
  <c r="P175" i="293"/>
  <c r="Q106" i="293"/>
  <c r="R90" i="293" s="1"/>
  <c r="P106" i="293"/>
  <c r="Q193" i="293"/>
  <c r="P193" i="293"/>
  <c r="N191" i="293"/>
  <c r="AB191" i="293"/>
  <c r="AC175" i="293" s="1"/>
  <c r="AA191" i="293"/>
  <c r="Q157" i="294"/>
  <c r="R141" i="294" s="1"/>
  <c r="P157" i="294"/>
  <c r="AA174" i="293"/>
  <c r="N174" i="293"/>
  <c r="AB174" i="293"/>
  <c r="AC158" i="293" s="1"/>
  <c r="Q106" i="294"/>
  <c r="R90" i="294" s="1"/>
  <c r="P106" i="294"/>
  <c r="Q72" i="294"/>
  <c r="R56" i="294" s="1"/>
  <c r="P72" i="294"/>
  <c r="Q38" i="293" l="1"/>
  <c r="R22" i="293" s="1"/>
  <c r="P38" i="293"/>
  <c r="Q55" i="294"/>
  <c r="R39" i="294" s="1"/>
  <c r="P55" i="294"/>
  <c r="Q38" i="294"/>
  <c r="R22" i="294" s="1"/>
  <c r="P38" i="294"/>
  <c r="Q157" i="293"/>
  <c r="R141" i="293" s="1"/>
  <c r="P157" i="293"/>
  <c r="Q174" i="293"/>
  <c r="R158" i="293" s="1"/>
  <c r="P174" i="293"/>
  <c r="Q191" i="293"/>
  <c r="R175" i="293" s="1"/>
  <c r="P191" i="293"/>
  <c r="T157" i="291" l="1"/>
  <c r="S157" i="291"/>
  <c r="L157" i="291"/>
  <c r="O157" i="291" s="1"/>
  <c r="J157" i="291"/>
  <c r="K157" i="291" s="1"/>
  <c r="I157" i="291"/>
  <c r="AA143" i="291"/>
  <c r="O143" i="291"/>
  <c r="N143" i="291"/>
  <c r="Q143" i="291" s="1"/>
  <c r="M143" i="291"/>
  <c r="AB143" i="291" s="1"/>
  <c r="K143" i="291"/>
  <c r="G143" i="291"/>
  <c r="AA142" i="291"/>
  <c r="O142" i="291"/>
  <c r="N142" i="291"/>
  <c r="P142" i="291" s="1"/>
  <c r="M142" i="291"/>
  <c r="AB142" i="291" s="1"/>
  <c r="K142" i="291"/>
  <c r="Q142" i="291" s="1"/>
  <c r="G142" i="291"/>
  <c r="Q141" i="291"/>
  <c r="O141" i="291"/>
  <c r="N141" i="291"/>
  <c r="P141" i="291" s="1"/>
  <c r="M141" i="291"/>
  <c r="M157" i="291" s="1"/>
  <c r="K141" i="291"/>
  <c r="G141" i="291"/>
  <c r="T140" i="291"/>
  <c r="S140" i="291"/>
  <c r="M140" i="291"/>
  <c r="N140" i="291" s="1"/>
  <c r="L140" i="291"/>
  <c r="O140" i="291" s="1"/>
  <c r="J140" i="291"/>
  <c r="K140" i="291" s="1"/>
  <c r="I140" i="291"/>
  <c r="AB126" i="291"/>
  <c r="AA126" i="291"/>
  <c r="O126" i="291"/>
  <c r="N126" i="291"/>
  <c r="Q126" i="291" s="1"/>
  <c r="M126" i="291"/>
  <c r="K126" i="291"/>
  <c r="G126" i="291"/>
  <c r="AB125" i="291"/>
  <c r="AA125" i="291"/>
  <c r="O125" i="291"/>
  <c r="N125" i="291"/>
  <c r="M125" i="291"/>
  <c r="K125" i="291"/>
  <c r="Q125" i="291" s="1"/>
  <c r="G125" i="291"/>
  <c r="AB124" i="291"/>
  <c r="AA124" i="291"/>
  <c r="O124" i="291"/>
  <c r="N124" i="291"/>
  <c r="Q124" i="291" s="1"/>
  <c r="M124" i="291"/>
  <c r="K124" i="291"/>
  <c r="G124" i="291"/>
  <c r="T123" i="291"/>
  <c r="S123" i="291"/>
  <c r="O123" i="291"/>
  <c r="L123" i="291"/>
  <c r="J123" i="291"/>
  <c r="K123" i="291" s="1"/>
  <c r="I123" i="291"/>
  <c r="AA110" i="291"/>
  <c r="O110" i="291"/>
  <c r="N110" i="291"/>
  <c r="Q110" i="291" s="1"/>
  <c r="M110" i="291"/>
  <c r="AB110" i="291" s="1"/>
  <c r="K110" i="291"/>
  <c r="G110" i="291"/>
  <c r="AA109" i="291"/>
  <c r="O109" i="291"/>
  <c r="N109" i="291"/>
  <c r="Q109" i="291" s="1"/>
  <c r="M109" i="291"/>
  <c r="AB109" i="291" s="1"/>
  <c r="K109" i="291"/>
  <c r="G109" i="291"/>
  <c r="AB108" i="291"/>
  <c r="AA108" i="291"/>
  <c r="O108" i="291"/>
  <c r="N108" i="291"/>
  <c r="Q108" i="291" s="1"/>
  <c r="M108" i="291"/>
  <c r="K108" i="291"/>
  <c r="G108" i="291"/>
  <c r="AB107" i="291"/>
  <c r="AA107" i="291"/>
  <c r="O107" i="291"/>
  <c r="N107" i="291"/>
  <c r="Q107" i="291" s="1"/>
  <c r="M107" i="291"/>
  <c r="M123" i="291" s="1"/>
  <c r="K107" i="291"/>
  <c r="G107" i="291"/>
  <c r="T106" i="291"/>
  <c r="S106" i="291"/>
  <c r="M106" i="291"/>
  <c r="AB106" i="291" s="1"/>
  <c r="AC90" i="291" s="1"/>
  <c r="L106" i="291"/>
  <c r="O106" i="291" s="1"/>
  <c r="J106" i="291"/>
  <c r="K106" i="291" s="1"/>
  <c r="I106" i="291"/>
  <c r="AB93" i="291"/>
  <c r="AA93" i="291"/>
  <c r="O93" i="291"/>
  <c r="N93" i="291"/>
  <c r="P93" i="291" s="1"/>
  <c r="M93" i="291"/>
  <c r="K93" i="291"/>
  <c r="Q93" i="291" s="1"/>
  <c r="G93" i="291"/>
  <c r="AA92" i="291"/>
  <c r="O92" i="291"/>
  <c r="N92" i="291"/>
  <c r="Q92" i="291" s="1"/>
  <c r="M92" i="291"/>
  <c r="AB92" i="291" s="1"/>
  <c r="K92" i="291"/>
  <c r="G92" i="291"/>
  <c r="AA91" i="291"/>
  <c r="O91" i="291"/>
  <c r="N91" i="291"/>
  <c r="Q91" i="291" s="1"/>
  <c r="M91" i="291"/>
  <c r="AB91" i="291" s="1"/>
  <c r="K91" i="291"/>
  <c r="G91" i="291"/>
  <c r="Q90" i="291"/>
  <c r="O90" i="291"/>
  <c r="N90" i="291"/>
  <c r="P90" i="291" s="1"/>
  <c r="M90" i="291"/>
  <c r="AB90" i="291" s="1"/>
  <c r="K90" i="291"/>
  <c r="G90" i="291"/>
  <c r="T89" i="291"/>
  <c r="S89" i="291"/>
  <c r="L89" i="291"/>
  <c r="O89" i="291" s="1"/>
  <c r="J89" i="291"/>
  <c r="K89" i="291" s="1"/>
  <c r="I89" i="291"/>
  <c r="AA84" i="291"/>
  <c r="O84" i="291"/>
  <c r="N84" i="291"/>
  <c r="Q84" i="291" s="1"/>
  <c r="M84" i="291"/>
  <c r="AB84" i="291" s="1"/>
  <c r="K84" i="291"/>
  <c r="G84" i="291"/>
  <c r="AA83" i="291"/>
  <c r="O83" i="291"/>
  <c r="N83" i="291"/>
  <c r="P83" i="291" s="1"/>
  <c r="M83" i="291"/>
  <c r="AB83" i="291" s="1"/>
  <c r="K83" i="291"/>
  <c r="Q83" i="291" s="1"/>
  <c r="G83" i="291"/>
  <c r="AB82" i="291"/>
  <c r="AA82" i="291"/>
  <c r="O82" i="291"/>
  <c r="N82" i="291"/>
  <c r="Q82" i="291" s="1"/>
  <c r="K82" i="291"/>
  <c r="G82" i="291"/>
  <c r="Q81" i="291"/>
  <c r="O81" i="291"/>
  <c r="N81" i="291"/>
  <c r="P81" i="291" s="1"/>
  <c r="M81" i="291"/>
  <c r="AB81" i="291" s="1"/>
  <c r="K81" i="291"/>
  <c r="G81" i="291"/>
  <c r="AB80" i="291"/>
  <c r="O80" i="291"/>
  <c r="N80" i="291"/>
  <c r="Q80" i="291" s="1"/>
  <c r="M80" i="291"/>
  <c r="AA80" i="291" s="1"/>
  <c r="K80" i="291"/>
  <c r="G80" i="291"/>
  <c r="AB79" i="291"/>
  <c r="Q79" i="291"/>
  <c r="O79" i="291"/>
  <c r="N79" i="291"/>
  <c r="P79" i="291" s="1"/>
  <c r="M79" i="291"/>
  <c r="AA79" i="291" s="1"/>
  <c r="K79" i="291"/>
  <c r="G79" i="291"/>
  <c r="O78" i="291"/>
  <c r="N78" i="291"/>
  <c r="Q78" i="291" s="1"/>
  <c r="M78" i="291"/>
  <c r="AB78" i="291" s="1"/>
  <c r="K78" i="291"/>
  <c r="G78" i="291"/>
  <c r="O77" i="291"/>
  <c r="M77" i="291"/>
  <c r="N77" i="291" s="1"/>
  <c r="K77" i="291"/>
  <c r="G77" i="291"/>
  <c r="AB76" i="291"/>
  <c r="O76" i="291"/>
  <c r="N76" i="291"/>
  <c r="Q76" i="291" s="1"/>
  <c r="M76" i="291"/>
  <c r="AA76" i="291" s="1"/>
  <c r="K76" i="291"/>
  <c r="G76" i="291"/>
  <c r="AB75" i="291"/>
  <c r="Q75" i="291"/>
  <c r="P75" i="291"/>
  <c r="O75" i="291"/>
  <c r="N75" i="291"/>
  <c r="M75" i="291"/>
  <c r="AA75" i="291" s="1"/>
  <c r="K75" i="291"/>
  <c r="G75" i="291"/>
  <c r="O74" i="291"/>
  <c r="N74" i="291"/>
  <c r="Q74" i="291" s="1"/>
  <c r="M74" i="291"/>
  <c r="AB74" i="291" s="1"/>
  <c r="K74" i="291"/>
  <c r="G74" i="291"/>
  <c r="AA73" i="291"/>
  <c r="O73" i="291"/>
  <c r="M73" i="291"/>
  <c r="M89" i="291" s="1"/>
  <c r="K73" i="291"/>
  <c r="G73" i="291"/>
  <c r="T72" i="291"/>
  <c r="S72" i="291"/>
  <c r="L72" i="291"/>
  <c r="O72" i="291" s="1"/>
  <c r="K72" i="291"/>
  <c r="J72" i="291"/>
  <c r="I72" i="291"/>
  <c r="O62" i="291"/>
  <c r="M62" i="291"/>
  <c r="N62" i="291" s="1"/>
  <c r="K62" i="291"/>
  <c r="G62" i="291"/>
  <c r="AB61" i="291"/>
  <c r="AA61" i="291"/>
  <c r="O61" i="291"/>
  <c r="N61" i="291"/>
  <c r="Q61" i="291" s="1"/>
  <c r="M61" i="291"/>
  <c r="K61" i="291"/>
  <c r="G61" i="291"/>
  <c r="AB60" i="291"/>
  <c r="AA60" i="291"/>
  <c r="Q60" i="291"/>
  <c r="P60" i="291"/>
  <c r="O60" i="291"/>
  <c r="N60" i="291"/>
  <c r="M60" i="291"/>
  <c r="K60" i="291"/>
  <c r="G60" i="291"/>
  <c r="O59" i="291"/>
  <c r="N59" i="291"/>
  <c r="Q59" i="291" s="1"/>
  <c r="M59" i="291"/>
  <c r="AB59" i="291" s="1"/>
  <c r="K59" i="291"/>
  <c r="G59" i="291"/>
  <c r="O58" i="291"/>
  <c r="M58" i="291"/>
  <c r="N58" i="291" s="1"/>
  <c r="K58" i="291"/>
  <c r="G58" i="291"/>
  <c r="AB57" i="291"/>
  <c r="AA57" i="291"/>
  <c r="O57" i="291"/>
  <c r="N57" i="291"/>
  <c r="Q57" i="291" s="1"/>
  <c r="M57" i="291"/>
  <c r="K57" i="291"/>
  <c r="G57" i="291"/>
  <c r="O56" i="291"/>
  <c r="M56" i="291"/>
  <c r="M72" i="291" s="1"/>
  <c r="K56" i="291"/>
  <c r="G56" i="291"/>
  <c r="T55" i="291"/>
  <c r="S55" i="291"/>
  <c r="L55" i="291"/>
  <c r="O55" i="291" s="1"/>
  <c r="J55" i="291"/>
  <c r="K55" i="291" s="1"/>
  <c r="I55" i="291"/>
  <c r="AB43" i="291"/>
  <c r="AA43" i="291"/>
  <c r="Q43" i="291"/>
  <c r="P43" i="291"/>
  <c r="O43" i="291"/>
  <c r="N43" i="291"/>
  <c r="M43" i="291"/>
  <c r="K43" i="291"/>
  <c r="G43" i="291"/>
  <c r="O42" i="291"/>
  <c r="N42" i="291"/>
  <c r="Q42" i="291" s="1"/>
  <c r="M42" i="291"/>
  <c r="AB42" i="291" s="1"/>
  <c r="K42" i="291"/>
  <c r="G42" i="291"/>
  <c r="O41" i="291"/>
  <c r="M41" i="291"/>
  <c r="N41" i="291" s="1"/>
  <c r="K41" i="291"/>
  <c r="G41" i="291"/>
  <c r="AB40" i="291"/>
  <c r="AA40" i="291"/>
  <c r="O40" i="291"/>
  <c r="N40" i="291"/>
  <c r="Q40" i="291" s="1"/>
  <c r="M40" i="291"/>
  <c r="K40" i="291"/>
  <c r="G40" i="291"/>
  <c r="O39" i="291"/>
  <c r="M39" i="291"/>
  <c r="AB39" i="291" s="1"/>
  <c r="K39" i="291"/>
  <c r="G39" i="291"/>
  <c r="T38" i="291"/>
  <c r="S38" i="291"/>
  <c r="L38" i="291"/>
  <c r="O38" i="291" s="1"/>
  <c r="J38" i="291"/>
  <c r="K38" i="291" s="1"/>
  <c r="I38" i="291"/>
  <c r="AQ29" i="291"/>
  <c r="AB27" i="291"/>
  <c r="AA27" i="291"/>
  <c r="O27" i="291"/>
  <c r="M27" i="291"/>
  <c r="N27" i="291" s="1"/>
  <c r="K27" i="291"/>
  <c r="G27" i="291"/>
  <c r="O26" i="291"/>
  <c r="M26" i="291"/>
  <c r="AB26" i="291" s="1"/>
  <c r="K26" i="291"/>
  <c r="G26" i="291"/>
  <c r="AA25" i="291"/>
  <c r="O25" i="291"/>
  <c r="N25" i="291"/>
  <c r="Q25" i="291" s="1"/>
  <c r="M25" i="291"/>
  <c r="AB25" i="291" s="1"/>
  <c r="K25" i="291"/>
  <c r="G25" i="291"/>
  <c r="O24" i="291"/>
  <c r="M24" i="291"/>
  <c r="N24" i="291" s="1"/>
  <c r="K24" i="291"/>
  <c r="G24" i="291"/>
  <c r="AB23" i="291"/>
  <c r="AA23" i="291"/>
  <c r="O23" i="291"/>
  <c r="M23" i="291"/>
  <c r="N23" i="291" s="1"/>
  <c r="K23" i="291"/>
  <c r="G23" i="291"/>
  <c r="AB22" i="291"/>
  <c r="AA22" i="291"/>
  <c r="Q22" i="291"/>
  <c r="O22" i="291"/>
  <c r="N22" i="291"/>
  <c r="P22" i="291" s="1"/>
  <c r="M22" i="291"/>
  <c r="M38" i="291" s="1"/>
  <c r="K22" i="291"/>
  <c r="G22" i="291"/>
  <c r="F1" i="291" s="1"/>
  <c r="F2" i="291" s="1"/>
  <c r="T21" i="291"/>
  <c r="S21" i="291"/>
  <c r="O21" i="291"/>
  <c r="L21" i="291"/>
  <c r="J21" i="291"/>
  <c r="K21" i="291" s="1"/>
  <c r="I21" i="291"/>
  <c r="AA7" i="291"/>
  <c r="O7" i="291"/>
  <c r="M7" i="291"/>
  <c r="AB7" i="291" s="1"/>
  <c r="K7" i="291"/>
  <c r="G7" i="291"/>
  <c r="AA6" i="291"/>
  <c r="O6" i="291"/>
  <c r="N6" i="291"/>
  <c r="Q6" i="291" s="1"/>
  <c r="M6" i="291"/>
  <c r="AB6" i="291" s="1"/>
  <c r="K6" i="291"/>
  <c r="G6" i="291"/>
  <c r="O5" i="291"/>
  <c r="M5" i="291"/>
  <c r="N5" i="291" s="1"/>
  <c r="K5" i="291"/>
  <c r="G5" i="291"/>
  <c r="H2" i="291"/>
  <c r="D1" i="291"/>
  <c r="F3" i="289" s="1"/>
  <c r="T242" i="290"/>
  <c r="S242" i="290"/>
  <c r="O242" i="290"/>
  <c r="L242" i="290"/>
  <c r="J242" i="290"/>
  <c r="K242" i="290" s="1"/>
  <c r="I242" i="290"/>
  <c r="AA231" i="290"/>
  <c r="O231" i="290"/>
  <c r="N231" i="290"/>
  <c r="Q231" i="290" s="1"/>
  <c r="M231" i="290"/>
  <c r="AB231" i="290" s="1"/>
  <c r="K231" i="290"/>
  <c r="G231" i="290"/>
  <c r="AB230" i="290"/>
  <c r="AA230" i="290"/>
  <c r="O230" i="290"/>
  <c r="M230" i="290"/>
  <c r="N230" i="290" s="1"/>
  <c r="K230" i="290"/>
  <c r="G230" i="290"/>
  <c r="AA229" i="290"/>
  <c r="O229" i="290"/>
  <c r="M229" i="290"/>
  <c r="N229" i="290" s="1"/>
  <c r="K229" i="290"/>
  <c r="G229" i="290"/>
  <c r="O228" i="290"/>
  <c r="M228" i="290"/>
  <c r="AB228" i="290" s="1"/>
  <c r="K228" i="290"/>
  <c r="G228" i="290"/>
  <c r="AA227" i="290"/>
  <c r="O227" i="290"/>
  <c r="N227" i="290"/>
  <c r="Q227" i="290" s="1"/>
  <c r="M227" i="290"/>
  <c r="AB227" i="290" s="1"/>
  <c r="K227" i="290"/>
  <c r="G227" i="290"/>
  <c r="AB226" i="290"/>
  <c r="O226" i="290"/>
  <c r="M226" i="290"/>
  <c r="AA226" i="290" s="1"/>
  <c r="K226" i="290"/>
  <c r="G226" i="290"/>
  <c r="T225" i="290"/>
  <c r="S225" i="290"/>
  <c r="L225" i="290"/>
  <c r="O225" i="290" s="1"/>
  <c r="J225" i="290"/>
  <c r="K225" i="290" s="1"/>
  <c r="I225" i="290"/>
  <c r="AB211" i="290"/>
  <c r="AA211" i="290"/>
  <c r="O211" i="290"/>
  <c r="M211" i="290"/>
  <c r="N211" i="290" s="1"/>
  <c r="K211" i="290"/>
  <c r="G211" i="290"/>
  <c r="AA210" i="290"/>
  <c r="P210" i="290"/>
  <c r="O210" i="290"/>
  <c r="N210" i="290"/>
  <c r="Q210" i="290" s="1"/>
  <c r="M210" i="290"/>
  <c r="AB210" i="290" s="1"/>
  <c r="K210" i="290"/>
  <c r="G210" i="290"/>
  <c r="AB209" i="290"/>
  <c r="AA209" i="290"/>
  <c r="O209" i="290"/>
  <c r="N209" i="290"/>
  <c r="Q209" i="290" s="1"/>
  <c r="M209" i="290"/>
  <c r="M225" i="290" s="1"/>
  <c r="K209" i="290"/>
  <c r="G209" i="290"/>
  <c r="T208" i="290"/>
  <c r="S208" i="290"/>
  <c r="M208" i="290"/>
  <c r="AB208" i="290" s="1"/>
  <c r="AC192" i="290" s="1"/>
  <c r="L208" i="290"/>
  <c r="O208" i="290" s="1"/>
  <c r="J208" i="290"/>
  <c r="K208" i="290" s="1"/>
  <c r="I208" i="290"/>
  <c r="O195" i="290"/>
  <c r="M195" i="290"/>
  <c r="AB195" i="290" s="1"/>
  <c r="K195" i="290"/>
  <c r="G195" i="290"/>
  <c r="AA194" i="290"/>
  <c r="O194" i="290"/>
  <c r="N194" i="290"/>
  <c r="Q194" i="290" s="1"/>
  <c r="M194" i="290"/>
  <c r="AB194" i="290" s="1"/>
  <c r="K194" i="290"/>
  <c r="G194" i="290"/>
  <c r="AB193" i="290"/>
  <c r="AA193" i="290"/>
  <c r="O193" i="290"/>
  <c r="N193" i="290"/>
  <c r="P193" i="290" s="1"/>
  <c r="M193" i="290"/>
  <c r="K193" i="290"/>
  <c r="Q193" i="290" s="1"/>
  <c r="G193" i="290"/>
  <c r="AB192" i="290"/>
  <c r="Q192" i="290"/>
  <c r="O192" i="290"/>
  <c r="N192" i="290"/>
  <c r="P192" i="290" s="1"/>
  <c r="M192" i="290"/>
  <c r="AA192" i="290" s="1"/>
  <c r="K192" i="290"/>
  <c r="G192" i="290"/>
  <c r="T191" i="290"/>
  <c r="S191" i="290"/>
  <c r="L191" i="290"/>
  <c r="O191" i="290" s="1"/>
  <c r="J191" i="290"/>
  <c r="K191" i="290" s="1"/>
  <c r="I191" i="290"/>
  <c r="AA178" i="290"/>
  <c r="P178" i="290"/>
  <c r="O178" i="290"/>
  <c r="N178" i="290"/>
  <c r="Q178" i="290" s="1"/>
  <c r="M178" i="290"/>
  <c r="AB178" i="290" s="1"/>
  <c r="K178" i="290"/>
  <c r="G178" i="290"/>
  <c r="O177" i="290"/>
  <c r="M177" i="290"/>
  <c r="AB177" i="290" s="1"/>
  <c r="K177" i="290"/>
  <c r="G177" i="290"/>
  <c r="AA176" i="290"/>
  <c r="O176" i="290"/>
  <c r="N176" i="290"/>
  <c r="Q176" i="290" s="1"/>
  <c r="M176" i="290"/>
  <c r="AB176" i="290" s="1"/>
  <c r="K176" i="290"/>
  <c r="G176" i="290"/>
  <c r="AB175" i="290"/>
  <c r="O175" i="290"/>
  <c r="M175" i="290"/>
  <c r="AA175" i="290" s="1"/>
  <c r="K175" i="290"/>
  <c r="G175" i="290"/>
  <c r="T174" i="290"/>
  <c r="S174" i="290"/>
  <c r="L174" i="290"/>
  <c r="O174" i="290" s="1"/>
  <c r="J174" i="290"/>
  <c r="K174" i="290" s="1"/>
  <c r="I174" i="290"/>
  <c r="AB158" i="290"/>
  <c r="O158" i="290"/>
  <c r="M158" i="290"/>
  <c r="AA158" i="290" s="1"/>
  <c r="K158" i="290"/>
  <c r="G158" i="290"/>
  <c r="T157" i="290"/>
  <c r="S157" i="290"/>
  <c r="L157" i="290"/>
  <c r="O157" i="290" s="1"/>
  <c r="J157" i="290"/>
  <c r="K157" i="290" s="1"/>
  <c r="I157" i="290"/>
  <c r="AB146" i="290"/>
  <c r="AA146" i="290"/>
  <c r="O146" i="290"/>
  <c r="N146" i="290"/>
  <c r="P146" i="290" s="1"/>
  <c r="M146" i="290"/>
  <c r="K146" i="290"/>
  <c r="Q146" i="290" s="1"/>
  <c r="G146" i="290"/>
  <c r="AB145" i="290"/>
  <c r="AA145" i="290"/>
  <c r="P145" i="290"/>
  <c r="O145" i="290"/>
  <c r="N145" i="290"/>
  <c r="Q145" i="290" s="1"/>
  <c r="M145" i="290"/>
  <c r="K145" i="290"/>
  <c r="G145" i="290"/>
  <c r="O144" i="290"/>
  <c r="M144" i="290"/>
  <c r="AB144" i="290" s="1"/>
  <c r="K144" i="290"/>
  <c r="G144" i="290"/>
  <c r="AA143" i="290"/>
  <c r="O143" i="290"/>
  <c r="N143" i="290"/>
  <c r="Q143" i="290" s="1"/>
  <c r="M143" i="290"/>
  <c r="AB143" i="290" s="1"/>
  <c r="K143" i="290"/>
  <c r="G143" i="290"/>
  <c r="AB142" i="290"/>
  <c r="AA142" i="290"/>
  <c r="O142" i="290"/>
  <c r="N142" i="290"/>
  <c r="P142" i="290" s="1"/>
  <c r="M142" i="290"/>
  <c r="K142" i="290"/>
  <c r="Q142" i="290" s="1"/>
  <c r="G142" i="290"/>
  <c r="AB141" i="290"/>
  <c r="AA141" i="290"/>
  <c r="Q141" i="290"/>
  <c r="O141" i="290"/>
  <c r="N141" i="290"/>
  <c r="P141" i="290" s="1"/>
  <c r="K141" i="290"/>
  <c r="G141" i="290"/>
  <c r="T140" i="290"/>
  <c r="S140" i="290"/>
  <c r="O140" i="290"/>
  <c r="L140" i="290"/>
  <c r="J140" i="290"/>
  <c r="K140" i="290" s="1"/>
  <c r="I140" i="290"/>
  <c r="AB127" i="290"/>
  <c r="AA127" i="290"/>
  <c r="O127" i="290"/>
  <c r="N127" i="290"/>
  <c r="Q127" i="290" s="1"/>
  <c r="M127" i="290"/>
  <c r="K127" i="290"/>
  <c r="G127" i="290"/>
  <c r="AA126" i="290"/>
  <c r="O126" i="290"/>
  <c r="N126" i="290"/>
  <c r="Q126" i="290" s="1"/>
  <c r="M126" i="290"/>
  <c r="AB126" i="290" s="1"/>
  <c r="K126" i="290"/>
  <c r="G126" i="290"/>
  <c r="O125" i="290"/>
  <c r="M125" i="290"/>
  <c r="AB125" i="290" s="1"/>
  <c r="K125" i="290"/>
  <c r="G125" i="290"/>
  <c r="AB124" i="290"/>
  <c r="AA124" i="290"/>
  <c r="O124" i="290"/>
  <c r="M124" i="290"/>
  <c r="M140" i="290" s="1"/>
  <c r="K124" i="290"/>
  <c r="G124" i="290"/>
  <c r="T123" i="290"/>
  <c r="S123" i="290"/>
  <c r="L123" i="290"/>
  <c r="O123" i="290" s="1"/>
  <c r="J123" i="290"/>
  <c r="K123" i="290" s="1"/>
  <c r="I123" i="290"/>
  <c r="AA109" i="290"/>
  <c r="Q109" i="290"/>
  <c r="O109" i="290"/>
  <c r="N109" i="290"/>
  <c r="P109" i="290" s="1"/>
  <c r="M109" i="290"/>
  <c r="AB109" i="290" s="1"/>
  <c r="K109" i="290"/>
  <c r="G109" i="290"/>
  <c r="AB108" i="290"/>
  <c r="AA108" i="290"/>
  <c r="O108" i="290"/>
  <c r="N108" i="290"/>
  <c r="Q108" i="290" s="1"/>
  <c r="M108" i="290"/>
  <c r="K108" i="290"/>
  <c r="G108" i="290"/>
  <c r="O107" i="290"/>
  <c r="M107" i="290"/>
  <c r="M123" i="290" s="1"/>
  <c r="K107" i="290"/>
  <c r="G107" i="290"/>
  <c r="T106" i="290"/>
  <c r="S106" i="290"/>
  <c r="L106" i="290"/>
  <c r="O106" i="290" s="1"/>
  <c r="J106" i="290"/>
  <c r="I106" i="290"/>
  <c r="K106" i="290" s="1"/>
  <c r="AA92" i="290"/>
  <c r="O92" i="290"/>
  <c r="N92" i="290"/>
  <c r="Q92" i="290" s="1"/>
  <c r="M92" i="290"/>
  <c r="AB92" i="290" s="1"/>
  <c r="K92" i="290"/>
  <c r="G92" i="290"/>
  <c r="O91" i="290"/>
  <c r="N91" i="290"/>
  <c r="Q91" i="290" s="1"/>
  <c r="M91" i="290"/>
  <c r="AB91" i="290" s="1"/>
  <c r="K91" i="290"/>
  <c r="G91" i="290"/>
  <c r="AB90" i="290"/>
  <c r="AA90" i="290"/>
  <c r="O90" i="290"/>
  <c r="M90" i="290"/>
  <c r="N90" i="290" s="1"/>
  <c r="K90" i="290"/>
  <c r="G90" i="290"/>
  <c r="T89" i="290"/>
  <c r="S89" i="290"/>
  <c r="L89" i="290"/>
  <c r="O89" i="290" s="1"/>
  <c r="J89" i="290"/>
  <c r="K89" i="290" s="1"/>
  <c r="I89" i="290"/>
  <c r="AB73" i="290"/>
  <c r="AA73" i="290"/>
  <c r="O73" i="290"/>
  <c r="M73" i="290"/>
  <c r="M89" i="290" s="1"/>
  <c r="K73" i="290"/>
  <c r="G73" i="290"/>
  <c r="T72" i="290"/>
  <c r="S72" i="290"/>
  <c r="L72" i="290"/>
  <c r="O72" i="290" s="1"/>
  <c r="J72" i="290"/>
  <c r="K72" i="290" s="1"/>
  <c r="I72" i="290"/>
  <c r="AB56" i="290"/>
  <c r="AA56" i="290"/>
  <c r="O56" i="290"/>
  <c r="M56" i="290"/>
  <c r="M72" i="290" s="1"/>
  <c r="K56" i="290"/>
  <c r="G56" i="290"/>
  <c r="T55" i="290"/>
  <c r="S55" i="290"/>
  <c r="L55" i="290"/>
  <c r="O55" i="290" s="1"/>
  <c r="J55" i="290"/>
  <c r="K55" i="290" s="1"/>
  <c r="I55" i="290"/>
  <c r="AA41" i="290"/>
  <c r="Q41" i="290"/>
  <c r="O41" i="290"/>
  <c r="N41" i="290"/>
  <c r="P41" i="290" s="1"/>
  <c r="M41" i="290"/>
  <c r="AB41" i="290" s="1"/>
  <c r="K41" i="290"/>
  <c r="G41" i="290"/>
  <c r="AB40" i="290"/>
  <c r="AA40" i="290"/>
  <c r="O40" i="290"/>
  <c r="N40" i="290"/>
  <c r="Q40" i="290" s="1"/>
  <c r="M40" i="290"/>
  <c r="K40" i="290"/>
  <c r="G40" i="290"/>
  <c r="O39" i="290"/>
  <c r="M39" i="290"/>
  <c r="M55" i="290" s="1"/>
  <c r="K39" i="290"/>
  <c r="G39" i="290"/>
  <c r="T38" i="290"/>
  <c r="S38" i="290"/>
  <c r="L38" i="290"/>
  <c r="O38" i="290" s="1"/>
  <c r="J38" i="290"/>
  <c r="K38" i="290" s="1"/>
  <c r="I38" i="290"/>
  <c r="O22" i="290"/>
  <c r="M22" i="290"/>
  <c r="AB22" i="290" s="1"/>
  <c r="K22" i="290"/>
  <c r="G22" i="290"/>
  <c r="T21" i="290"/>
  <c r="S21" i="290"/>
  <c r="L21" i="290"/>
  <c r="H1" i="290" s="1"/>
  <c r="J21" i="290"/>
  <c r="K21" i="290" s="1"/>
  <c r="I21" i="290"/>
  <c r="AA7" i="290"/>
  <c r="O7" i="290"/>
  <c r="N7" i="290"/>
  <c r="Q7" i="290" s="1"/>
  <c r="M7" i="290"/>
  <c r="AB7" i="290" s="1"/>
  <c r="K7" i="290"/>
  <c r="G7" i="290"/>
  <c r="O6" i="290"/>
  <c r="N6" i="290"/>
  <c r="Q6" i="290" s="1"/>
  <c r="M6" i="290"/>
  <c r="AB6" i="290" s="1"/>
  <c r="K6" i="290"/>
  <c r="G6" i="290"/>
  <c r="AB5" i="290"/>
  <c r="AA5" i="290"/>
  <c r="O5" i="290"/>
  <c r="M5" i="290"/>
  <c r="N5" i="290" s="1"/>
  <c r="K5" i="290"/>
  <c r="G5" i="290"/>
  <c r="F1" i="290" s="1"/>
  <c r="H2" i="290"/>
  <c r="D1" i="290"/>
  <c r="X29" i="289"/>
  <c r="W29" i="289"/>
  <c r="V29" i="289"/>
  <c r="T29" i="289"/>
  <c r="S29" i="289"/>
  <c r="P29" i="289"/>
  <c r="O29" i="289"/>
  <c r="N29" i="289"/>
  <c r="M29" i="289"/>
  <c r="K29" i="289"/>
  <c r="J29" i="289"/>
  <c r="H29" i="289"/>
  <c r="G29" i="289"/>
  <c r="D29" i="289"/>
  <c r="K8" i="289" s="1"/>
  <c r="O15" i="289"/>
  <c r="N15" i="289"/>
  <c r="K15" i="289"/>
  <c r="I15" i="289"/>
  <c r="H15" i="289"/>
  <c r="G15" i="289"/>
  <c r="F15" i="289"/>
  <c r="E15" i="289"/>
  <c r="G8" i="289" s="1"/>
  <c r="D15" i="289"/>
  <c r="M8" i="289"/>
  <c r="I8" i="289"/>
  <c r="F8" i="289"/>
  <c r="M7" i="289"/>
  <c r="K7" i="289"/>
  <c r="I7" i="289"/>
  <c r="G7" i="289"/>
  <c r="F7" i="289"/>
  <c r="E7" i="289"/>
  <c r="M6" i="289"/>
  <c r="K6" i="289"/>
  <c r="I6" i="289"/>
  <c r="G6" i="289"/>
  <c r="F6" i="289"/>
  <c r="E6" i="289"/>
  <c r="N72" i="290" l="1"/>
  <c r="AB72" i="290"/>
  <c r="AC56" i="290" s="1"/>
  <c r="AA72" i="290"/>
  <c r="Q230" i="290"/>
  <c r="P230" i="290"/>
  <c r="AB157" i="291"/>
  <c r="AC141" i="291" s="1"/>
  <c r="AA157" i="291"/>
  <c r="N157" i="291"/>
  <c r="N89" i="290"/>
  <c r="AB89" i="290"/>
  <c r="AC73" i="290" s="1"/>
  <c r="AA89" i="290"/>
  <c r="AB123" i="291"/>
  <c r="AC107" i="291" s="1"/>
  <c r="AA123" i="291"/>
  <c r="N123" i="291"/>
  <c r="Q23" i="291"/>
  <c r="P23" i="291"/>
  <c r="Q211" i="290"/>
  <c r="P211" i="290"/>
  <c r="AB38" i="291"/>
  <c r="AC22" i="291" s="1"/>
  <c r="AA38" i="291"/>
  <c r="N38" i="291"/>
  <c r="N89" i="291"/>
  <c r="AB89" i="291"/>
  <c r="AC73" i="291" s="1"/>
  <c r="AA89" i="291"/>
  <c r="P77" i="291"/>
  <c r="Q77" i="291"/>
  <c r="I3" i="289"/>
  <c r="F2" i="290"/>
  <c r="Q5" i="290"/>
  <c r="P5" i="290"/>
  <c r="P58" i="291"/>
  <c r="Q58" i="291"/>
  <c r="N225" i="290"/>
  <c r="AB225" i="290"/>
  <c r="AC209" i="290" s="1"/>
  <c r="AA225" i="290"/>
  <c r="N140" i="290"/>
  <c r="AB140" i="290"/>
  <c r="AC124" i="290" s="1"/>
  <c r="AA140" i="290"/>
  <c r="Q229" i="290"/>
  <c r="P229" i="290"/>
  <c r="Q24" i="291"/>
  <c r="P24" i="291"/>
  <c r="N72" i="291"/>
  <c r="AB72" i="291"/>
  <c r="AC56" i="291" s="1"/>
  <c r="AA72" i="291"/>
  <c r="P62" i="291"/>
  <c r="Q62" i="291"/>
  <c r="P5" i="291"/>
  <c r="Q5" i="291"/>
  <c r="P41" i="291"/>
  <c r="Q41" i="291"/>
  <c r="N55" i="290"/>
  <c r="AB55" i="290"/>
  <c r="AC39" i="290" s="1"/>
  <c r="AA55" i="290"/>
  <c r="N123" i="290"/>
  <c r="AB123" i="290"/>
  <c r="AC107" i="290" s="1"/>
  <c r="AA123" i="290"/>
  <c r="Q27" i="291"/>
  <c r="P27" i="291"/>
  <c r="P140" i="291"/>
  <c r="Q140" i="291"/>
  <c r="R124" i="291" s="1"/>
  <c r="Q90" i="290"/>
  <c r="P90" i="290"/>
  <c r="M21" i="290"/>
  <c r="N22" i="290"/>
  <c r="M38" i="290"/>
  <c r="N39" i="290"/>
  <c r="M106" i="290"/>
  <c r="N107" i="290"/>
  <c r="N208" i="290"/>
  <c r="N39" i="291"/>
  <c r="AA41" i="291"/>
  <c r="M55" i="291"/>
  <c r="N56" i="291"/>
  <c r="AA58" i="291"/>
  <c r="AA62" i="291"/>
  <c r="AB73" i="291"/>
  <c r="AA77" i="291"/>
  <c r="AA81" i="291"/>
  <c r="P84" i="291"/>
  <c r="N106" i="291"/>
  <c r="P108" i="291"/>
  <c r="P126" i="291"/>
  <c r="P40" i="290"/>
  <c r="P108" i="290"/>
  <c r="P127" i="290"/>
  <c r="N144" i="290"/>
  <c r="N177" i="290"/>
  <c r="N195" i="290"/>
  <c r="P209" i="290"/>
  <c r="N228" i="290"/>
  <c r="H1" i="291"/>
  <c r="AA5" i="291"/>
  <c r="P40" i="291"/>
  <c r="AB41" i="291"/>
  <c r="P57" i="291"/>
  <c r="AB58" i="291"/>
  <c r="P61" i="291"/>
  <c r="AB62" i="291"/>
  <c r="P76" i="291"/>
  <c r="AB77" i="291"/>
  <c r="P80" i="291"/>
  <c r="AA90" i="291"/>
  <c r="P107" i="291"/>
  <c r="AA141" i="291"/>
  <c r="O21" i="290"/>
  <c r="M242" i="290"/>
  <c r="AB5" i="291"/>
  <c r="M21" i="291"/>
  <c r="AA24" i="291"/>
  <c r="AB141" i="291"/>
  <c r="AB229" i="290"/>
  <c r="AB24" i="291"/>
  <c r="P125" i="291"/>
  <c r="AA140" i="291"/>
  <c r="E8" i="289"/>
  <c r="P7" i="290"/>
  <c r="P92" i="290"/>
  <c r="P126" i="290"/>
  <c r="N7" i="291"/>
  <c r="N26" i="291"/>
  <c r="P124" i="291"/>
  <c r="AB140" i="291"/>
  <c r="AC124" i="291" s="1"/>
  <c r="AA22" i="290"/>
  <c r="AA39" i="290"/>
  <c r="AA107" i="290"/>
  <c r="N125" i="290"/>
  <c r="AA144" i="290"/>
  <c r="M157" i="290"/>
  <c r="N158" i="290"/>
  <c r="M174" i="290"/>
  <c r="N175" i="290"/>
  <c r="AA177" i="290"/>
  <c r="AA195" i="290"/>
  <c r="N226" i="290"/>
  <c r="AA228" i="290"/>
  <c r="AA39" i="291"/>
  <c r="AA56" i="291"/>
  <c r="AB39" i="290"/>
  <c r="N56" i="290"/>
  <c r="N73" i="290"/>
  <c r="AB107" i="290"/>
  <c r="N124" i="290"/>
  <c r="P143" i="290"/>
  <c r="P176" i="290"/>
  <c r="P194" i="290"/>
  <c r="AA208" i="290"/>
  <c r="P227" i="290"/>
  <c r="P231" i="290"/>
  <c r="AB56" i="291"/>
  <c r="N73" i="291"/>
  <c r="P82" i="291"/>
  <c r="P92" i="291"/>
  <c r="AA106" i="291"/>
  <c r="P110" i="291"/>
  <c r="P143" i="291"/>
  <c r="P6" i="290"/>
  <c r="P91" i="290"/>
  <c r="P42" i="291"/>
  <c r="P59" i="291"/>
  <c r="P74" i="291"/>
  <c r="P78" i="291"/>
  <c r="M191" i="290"/>
  <c r="AA26" i="291"/>
  <c r="AA6" i="290"/>
  <c r="AA91" i="290"/>
  <c r="AA125" i="290"/>
  <c r="P6" i="291"/>
  <c r="P25" i="291"/>
  <c r="AA42" i="291"/>
  <c r="AA59" i="291"/>
  <c r="AA74" i="291"/>
  <c r="AA78" i="291"/>
  <c r="P91" i="291"/>
  <c r="P109" i="291"/>
  <c r="Q124" i="290" l="1"/>
  <c r="P124" i="290"/>
  <c r="N174" i="290"/>
  <c r="AB174" i="290"/>
  <c r="AC158" i="290" s="1"/>
  <c r="AA174" i="290"/>
  <c r="AB242" i="290"/>
  <c r="AC226" i="290" s="1"/>
  <c r="AA242" i="290"/>
  <c r="N242" i="290"/>
  <c r="Q39" i="291"/>
  <c r="P39" i="291"/>
  <c r="Q7" i="291"/>
  <c r="P7" i="291"/>
  <c r="Q208" i="290"/>
  <c r="R192" i="290" s="1"/>
  <c r="P208" i="290"/>
  <c r="P89" i="291"/>
  <c r="Q89" i="291"/>
  <c r="R73" i="291" s="1"/>
  <c r="Q73" i="290"/>
  <c r="P73" i="290"/>
  <c r="N157" i="290"/>
  <c r="AB157" i="290"/>
  <c r="AC141" i="290" s="1"/>
  <c r="AA157" i="290"/>
  <c r="Q106" i="291"/>
  <c r="R90" i="291" s="1"/>
  <c r="P106" i="291"/>
  <c r="Q107" i="290"/>
  <c r="P107" i="290"/>
  <c r="Q225" i="290"/>
  <c r="R209" i="290" s="1"/>
  <c r="P225" i="290"/>
  <c r="Q38" i="291"/>
  <c r="R22" i="291" s="1"/>
  <c r="P38" i="291"/>
  <c r="Q89" i="290"/>
  <c r="R73" i="290" s="1"/>
  <c r="P89" i="290"/>
  <c r="AB106" i="290"/>
  <c r="AC90" i="290" s="1"/>
  <c r="AA106" i="290"/>
  <c r="N106" i="290"/>
  <c r="Q157" i="291"/>
  <c r="R141" i="291" s="1"/>
  <c r="P157" i="291"/>
  <c r="Q175" i="290"/>
  <c r="P175" i="290"/>
  <c r="Q125" i="290"/>
  <c r="P125" i="290"/>
  <c r="Q228" i="290"/>
  <c r="P228" i="290"/>
  <c r="Q39" i="290"/>
  <c r="P39" i="290"/>
  <c r="Q123" i="290"/>
  <c r="R107" i="290" s="1"/>
  <c r="P123" i="290"/>
  <c r="Q72" i="291"/>
  <c r="R56" i="291" s="1"/>
  <c r="P72" i="291"/>
  <c r="AB38" i="290"/>
  <c r="AC22" i="290" s="1"/>
  <c r="AA38" i="290"/>
  <c r="N38" i="290"/>
  <c r="Q140" i="290"/>
  <c r="R124" i="290" s="1"/>
  <c r="P140" i="290"/>
  <c r="Q56" i="290"/>
  <c r="P56" i="290"/>
  <c r="Q195" i="290"/>
  <c r="P195" i="290"/>
  <c r="Q22" i="290"/>
  <c r="P22" i="290"/>
  <c r="Q177" i="290"/>
  <c r="P177" i="290"/>
  <c r="AB21" i="290"/>
  <c r="AC5" i="290" s="1"/>
  <c r="AA21" i="290"/>
  <c r="N21" i="290"/>
  <c r="Q55" i="290"/>
  <c r="R39" i="290" s="1"/>
  <c r="P55" i="290"/>
  <c r="Q73" i="291"/>
  <c r="P73" i="291"/>
  <c r="Q226" i="290"/>
  <c r="P226" i="290"/>
  <c r="Q144" i="290"/>
  <c r="P144" i="290"/>
  <c r="N191" i="290"/>
  <c r="AB191" i="290"/>
  <c r="AC175" i="290" s="1"/>
  <c r="AA191" i="290"/>
  <c r="Q56" i="291"/>
  <c r="P56" i="291"/>
  <c r="Q123" i="291"/>
  <c r="R107" i="291" s="1"/>
  <c r="P123" i="291"/>
  <c r="Q158" i="290"/>
  <c r="P158" i="290"/>
  <c r="Q26" i="291"/>
  <c r="P26" i="291"/>
  <c r="AB21" i="291"/>
  <c r="AC5" i="291" s="1"/>
  <c r="AA21" i="291"/>
  <c r="N21" i="291"/>
  <c r="AB55" i="291"/>
  <c r="AC39" i="291" s="1"/>
  <c r="AA55" i="291"/>
  <c r="N55" i="291"/>
  <c r="Q72" i="290"/>
  <c r="R56" i="290" s="1"/>
  <c r="P72" i="290"/>
  <c r="Q242" i="290" l="1"/>
  <c r="R226" i="290" s="1"/>
  <c r="P242" i="290"/>
  <c r="Q157" i="290"/>
  <c r="R141" i="290" s="1"/>
  <c r="P157" i="290"/>
  <c r="Q106" i="290"/>
  <c r="R90" i="290" s="1"/>
  <c r="P106" i="290"/>
  <c r="Q21" i="290"/>
  <c r="R5" i="290" s="1"/>
  <c r="P21" i="290"/>
  <c r="D2" i="290"/>
  <c r="Q38" i="290"/>
  <c r="R22" i="290" s="1"/>
  <c r="P38" i="290"/>
  <c r="Q174" i="290"/>
  <c r="R158" i="290" s="1"/>
  <c r="P174" i="290"/>
  <c r="Q55" i="291"/>
  <c r="R39" i="291" s="1"/>
  <c r="P55" i="291"/>
  <c r="Q21" i="291"/>
  <c r="R5" i="291" s="1"/>
  <c r="P21" i="291"/>
  <c r="D2" i="291"/>
  <c r="P191" i="290"/>
  <c r="Q191" i="290"/>
  <c r="R175" i="290" s="1"/>
  <c r="T157" i="288" l="1"/>
  <c r="S157" i="288"/>
  <c r="L157" i="288"/>
  <c r="O157" i="288" s="1"/>
  <c r="J157" i="288"/>
  <c r="K157" i="288" s="1"/>
  <c r="I157" i="288"/>
  <c r="O143" i="288"/>
  <c r="M143" i="288"/>
  <c r="AB143" i="288" s="1"/>
  <c r="K143" i="288"/>
  <c r="G143" i="288"/>
  <c r="AB142" i="288"/>
  <c r="AA142" i="288"/>
  <c r="O142" i="288"/>
  <c r="N142" i="288"/>
  <c r="Q142" i="288" s="1"/>
  <c r="M142" i="288"/>
  <c r="K142" i="288"/>
  <c r="G142" i="288"/>
  <c r="O141" i="288"/>
  <c r="M141" i="288"/>
  <c r="N141" i="288" s="1"/>
  <c r="K141" i="288"/>
  <c r="G141" i="288"/>
  <c r="T140" i="288"/>
  <c r="S140" i="288"/>
  <c r="L140" i="288"/>
  <c r="O140" i="288" s="1"/>
  <c r="J140" i="288"/>
  <c r="K140" i="288" s="1"/>
  <c r="I140" i="288"/>
  <c r="AB126" i="288"/>
  <c r="AA126" i="288"/>
  <c r="O126" i="288"/>
  <c r="N126" i="288"/>
  <c r="P126" i="288" s="1"/>
  <c r="M126" i="288"/>
  <c r="K126" i="288"/>
  <c r="Q126" i="288" s="1"/>
  <c r="G126" i="288"/>
  <c r="O125" i="288"/>
  <c r="N125" i="288"/>
  <c r="Q125" i="288" s="1"/>
  <c r="M125" i="288"/>
  <c r="AB125" i="288" s="1"/>
  <c r="K125" i="288"/>
  <c r="G125" i="288"/>
  <c r="AA124" i="288"/>
  <c r="O124" i="288"/>
  <c r="N124" i="288"/>
  <c r="Q124" i="288" s="1"/>
  <c r="M124" i="288"/>
  <c r="M140" i="288" s="1"/>
  <c r="K124" i="288"/>
  <c r="G124" i="288"/>
  <c r="T123" i="288"/>
  <c r="S123" i="288"/>
  <c r="M123" i="288"/>
  <c r="AB123" i="288" s="1"/>
  <c r="AC107" i="288" s="1"/>
  <c r="L123" i="288"/>
  <c r="O123" i="288" s="1"/>
  <c r="J123" i="288"/>
  <c r="K123" i="288" s="1"/>
  <c r="I123" i="288"/>
  <c r="AA110" i="288"/>
  <c r="O110" i="288"/>
  <c r="M110" i="288"/>
  <c r="AB110" i="288" s="1"/>
  <c r="K110" i="288"/>
  <c r="G110" i="288"/>
  <c r="AB109" i="288"/>
  <c r="AA109" i="288"/>
  <c r="O109" i="288"/>
  <c r="N109" i="288"/>
  <c r="Q109" i="288" s="1"/>
  <c r="M109" i="288"/>
  <c r="K109" i="288"/>
  <c r="G109" i="288"/>
  <c r="AB108" i="288"/>
  <c r="AA108" i="288"/>
  <c r="O108" i="288"/>
  <c r="N108" i="288"/>
  <c r="P108" i="288" s="1"/>
  <c r="M108" i="288"/>
  <c r="K108" i="288"/>
  <c r="Q108" i="288" s="1"/>
  <c r="G108" i="288"/>
  <c r="O107" i="288"/>
  <c r="N107" i="288"/>
  <c r="Q107" i="288" s="1"/>
  <c r="M107" i="288"/>
  <c r="AB107" i="288" s="1"/>
  <c r="K107" i="288"/>
  <c r="G107" i="288"/>
  <c r="T106" i="288"/>
  <c r="S106" i="288"/>
  <c r="M106" i="288"/>
  <c r="AB106" i="288" s="1"/>
  <c r="AC90" i="288" s="1"/>
  <c r="L106" i="288"/>
  <c r="O106" i="288" s="1"/>
  <c r="J106" i="288"/>
  <c r="K106" i="288" s="1"/>
  <c r="I106" i="288"/>
  <c r="AA93" i="288"/>
  <c r="O93" i="288"/>
  <c r="N93" i="288"/>
  <c r="Q93" i="288" s="1"/>
  <c r="M93" i="288"/>
  <c r="AB93" i="288" s="1"/>
  <c r="K93" i="288"/>
  <c r="G93" i="288"/>
  <c r="AA92" i="288"/>
  <c r="O92" i="288"/>
  <c r="M92" i="288"/>
  <c r="AB92" i="288" s="1"/>
  <c r="K92" i="288"/>
  <c r="G92" i="288"/>
  <c r="AB91" i="288"/>
  <c r="AA91" i="288"/>
  <c r="O91" i="288"/>
  <c r="N91" i="288"/>
  <c r="Q91" i="288" s="1"/>
  <c r="M91" i="288"/>
  <c r="K91" i="288"/>
  <c r="G91" i="288"/>
  <c r="AB90" i="288"/>
  <c r="O90" i="288"/>
  <c r="M90" i="288"/>
  <c r="N90" i="288" s="1"/>
  <c r="K90" i="288"/>
  <c r="G90" i="288"/>
  <c r="T89" i="288"/>
  <c r="S89" i="288"/>
  <c r="L89" i="288"/>
  <c r="O89" i="288" s="1"/>
  <c r="J89" i="288"/>
  <c r="K89" i="288" s="1"/>
  <c r="I89" i="288"/>
  <c r="AB83" i="288"/>
  <c r="AA83" i="288"/>
  <c r="O83" i="288"/>
  <c r="N83" i="288"/>
  <c r="Q83" i="288" s="1"/>
  <c r="M83" i="288"/>
  <c r="K83" i="288"/>
  <c r="G83" i="288"/>
  <c r="AA82" i="288"/>
  <c r="O82" i="288"/>
  <c r="N82" i="288"/>
  <c r="Q82" i="288" s="1"/>
  <c r="M82" i="288"/>
  <c r="AB82" i="288" s="1"/>
  <c r="K82" i="288"/>
  <c r="G82" i="288"/>
  <c r="AA81" i="288"/>
  <c r="O81" i="288"/>
  <c r="M81" i="288"/>
  <c r="AB81" i="288" s="1"/>
  <c r="K81" i="288"/>
  <c r="G81" i="288"/>
  <c r="AB80" i="288"/>
  <c r="AA80" i="288"/>
  <c r="O80" i="288"/>
  <c r="N80" i="288"/>
  <c r="Q80" i="288" s="1"/>
  <c r="M80" i="288"/>
  <c r="K80" i="288"/>
  <c r="G80" i="288"/>
  <c r="AB79" i="288"/>
  <c r="AA79" i="288"/>
  <c r="O79" i="288"/>
  <c r="N79" i="288"/>
  <c r="Q79" i="288" s="1"/>
  <c r="M79" i="288"/>
  <c r="K79" i="288"/>
  <c r="G79" i="288"/>
  <c r="AA78" i="288"/>
  <c r="O78" i="288"/>
  <c r="N78" i="288"/>
  <c r="Q78" i="288" s="1"/>
  <c r="M78" i="288"/>
  <c r="AB78" i="288" s="1"/>
  <c r="K78" i="288"/>
  <c r="G78" i="288"/>
  <c r="AA77" i="288"/>
  <c r="O77" i="288"/>
  <c r="M77" i="288"/>
  <c r="AB77" i="288" s="1"/>
  <c r="K77" i="288"/>
  <c r="G77" i="288"/>
  <c r="AB76" i="288"/>
  <c r="AA76" i="288"/>
  <c r="O76" i="288"/>
  <c r="N76" i="288"/>
  <c r="Q76" i="288" s="1"/>
  <c r="M76" i="288"/>
  <c r="K76" i="288"/>
  <c r="G76" i="288"/>
  <c r="AB75" i="288"/>
  <c r="AA75" i="288"/>
  <c r="O75" i="288"/>
  <c r="N75" i="288"/>
  <c r="Q75" i="288" s="1"/>
  <c r="M75" i="288"/>
  <c r="K75" i="288"/>
  <c r="G75" i="288"/>
  <c r="AA74" i="288"/>
  <c r="O74" i="288"/>
  <c r="N74" i="288"/>
  <c r="Q74" i="288" s="1"/>
  <c r="M74" i="288"/>
  <c r="AB74" i="288" s="1"/>
  <c r="K74" i="288"/>
  <c r="G74" i="288"/>
  <c r="AB73" i="288"/>
  <c r="AA73" i="288"/>
  <c r="O73" i="288"/>
  <c r="N73" i="288"/>
  <c r="Q73" i="288" s="1"/>
  <c r="M73" i="288"/>
  <c r="M89" i="288" s="1"/>
  <c r="K73" i="288"/>
  <c r="G73" i="288"/>
  <c r="T72" i="288"/>
  <c r="S72" i="288"/>
  <c r="M72" i="288"/>
  <c r="AB72" i="288" s="1"/>
  <c r="AC56" i="288" s="1"/>
  <c r="L72" i="288"/>
  <c r="O72" i="288" s="1"/>
  <c r="J72" i="288"/>
  <c r="K72" i="288" s="1"/>
  <c r="I72" i="288"/>
  <c r="AA63" i="288"/>
  <c r="O63" i="288"/>
  <c r="M63" i="288"/>
  <c r="AB63" i="288" s="1"/>
  <c r="K63" i="288"/>
  <c r="G63" i="288"/>
  <c r="AA62" i="288"/>
  <c r="O62" i="288"/>
  <c r="N62" i="288"/>
  <c r="Q62" i="288" s="1"/>
  <c r="M62" i="288"/>
  <c r="AB62" i="288" s="1"/>
  <c r="K62" i="288"/>
  <c r="G62" i="288"/>
  <c r="AB61" i="288"/>
  <c r="AA61" i="288"/>
  <c r="O61" i="288"/>
  <c r="N61" i="288"/>
  <c r="Q61" i="288" s="1"/>
  <c r="M61" i="288"/>
  <c r="K61" i="288"/>
  <c r="G61" i="288"/>
  <c r="AA60" i="288"/>
  <c r="O60" i="288"/>
  <c r="N60" i="288"/>
  <c r="Q60" i="288" s="1"/>
  <c r="M60" i="288"/>
  <c r="AB60" i="288" s="1"/>
  <c r="K60" i="288"/>
  <c r="G60" i="288"/>
  <c r="AA59" i="288"/>
  <c r="O59" i="288"/>
  <c r="M59" i="288"/>
  <c r="AB59" i="288" s="1"/>
  <c r="K59" i="288"/>
  <c r="G59" i="288"/>
  <c r="AA58" i="288"/>
  <c r="O58" i="288"/>
  <c r="N58" i="288"/>
  <c r="Q58" i="288" s="1"/>
  <c r="M58" i="288"/>
  <c r="AB58" i="288" s="1"/>
  <c r="K58" i="288"/>
  <c r="G58" i="288"/>
  <c r="AB57" i="288"/>
  <c r="AA57" i="288"/>
  <c r="O57" i="288"/>
  <c r="N57" i="288"/>
  <c r="Q57" i="288" s="1"/>
  <c r="M57" i="288"/>
  <c r="K57" i="288"/>
  <c r="G57" i="288"/>
  <c r="F1" i="288" s="1"/>
  <c r="F2" i="288" s="1"/>
  <c r="AB56" i="288"/>
  <c r="O56" i="288"/>
  <c r="N56" i="288"/>
  <c r="Q56" i="288" s="1"/>
  <c r="M56" i="288"/>
  <c r="AA56" i="288" s="1"/>
  <c r="K56" i="288"/>
  <c r="G56" i="288"/>
  <c r="T55" i="288"/>
  <c r="S55" i="288"/>
  <c r="M55" i="288"/>
  <c r="AB55" i="288" s="1"/>
  <c r="AC39" i="288" s="1"/>
  <c r="L55" i="288"/>
  <c r="O55" i="288" s="1"/>
  <c r="J55" i="288"/>
  <c r="K55" i="288" s="1"/>
  <c r="I55" i="288"/>
  <c r="AA42" i="288"/>
  <c r="O42" i="288"/>
  <c r="N42" i="288"/>
  <c r="Q42" i="288" s="1"/>
  <c r="M42" i="288"/>
  <c r="AB42" i="288" s="1"/>
  <c r="K42" i="288"/>
  <c r="G42" i="288"/>
  <c r="AA41" i="288"/>
  <c r="O41" i="288"/>
  <c r="M41" i="288"/>
  <c r="AB41" i="288" s="1"/>
  <c r="K41" i="288"/>
  <c r="G41" i="288"/>
  <c r="AA40" i="288"/>
  <c r="O40" i="288"/>
  <c r="N40" i="288"/>
  <c r="Q40" i="288" s="1"/>
  <c r="M40" i="288"/>
  <c r="AB40" i="288" s="1"/>
  <c r="K40" i="288"/>
  <c r="G40" i="288"/>
  <c r="AB39" i="288"/>
  <c r="O39" i="288"/>
  <c r="M39" i="288"/>
  <c r="N39" i="288" s="1"/>
  <c r="K39" i="288"/>
  <c r="G39" i="288"/>
  <c r="T38" i="288"/>
  <c r="S38" i="288"/>
  <c r="L38" i="288"/>
  <c r="O38" i="288" s="1"/>
  <c r="J38" i="288"/>
  <c r="K38" i="288" s="1"/>
  <c r="I38" i="288"/>
  <c r="AQ29" i="288"/>
  <c r="AB26" i="288"/>
  <c r="O26" i="288"/>
  <c r="M26" i="288"/>
  <c r="N26" i="288" s="1"/>
  <c r="K26" i="288"/>
  <c r="G26" i="288"/>
  <c r="O25" i="288"/>
  <c r="M25" i="288"/>
  <c r="AB25" i="288" s="1"/>
  <c r="K25" i="288"/>
  <c r="G25" i="288"/>
  <c r="O24" i="288"/>
  <c r="M24" i="288"/>
  <c r="M38" i="288" s="1"/>
  <c r="K24" i="288"/>
  <c r="G24" i="288"/>
  <c r="AB23" i="288"/>
  <c r="O23" i="288"/>
  <c r="M23" i="288"/>
  <c r="AA23" i="288" s="1"/>
  <c r="K23" i="288"/>
  <c r="G23" i="288"/>
  <c r="AB22" i="288"/>
  <c r="O22" i="288"/>
  <c r="N22" i="288"/>
  <c r="Q22" i="288" s="1"/>
  <c r="M22" i="288"/>
  <c r="AA22" i="288" s="1"/>
  <c r="K22" i="288"/>
  <c r="G22" i="288"/>
  <c r="T21" i="288"/>
  <c r="S21" i="288"/>
  <c r="L21" i="288"/>
  <c r="O21" i="288" s="1"/>
  <c r="J21" i="288"/>
  <c r="I21" i="288"/>
  <c r="K21" i="288" s="1"/>
  <c r="AB8" i="288"/>
  <c r="O8" i="288"/>
  <c r="M8" i="288"/>
  <c r="N8" i="288" s="1"/>
  <c r="K8" i="288"/>
  <c r="G8" i="288"/>
  <c r="O7" i="288"/>
  <c r="M7" i="288"/>
  <c r="AB7" i="288" s="1"/>
  <c r="K7" i="288"/>
  <c r="G7" i="288"/>
  <c r="O6" i="288"/>
  <c r="M6" i="288"/>
  <c r="AB6" i="288" s="1"/>
  <c r="K6" i="288"/>
  <c r="G6" i="288"/>
  <c r="O5" i="288"/>
  <c r="M5" i="288"/>
  <c r="AB5" i="288" s="1"/>
  <c r="K5" i="288"/>
  <c r="G5" i="288"/>
  <c r="H2" i="288"/>
  <c r="D1" i="288"/>
  <c r="T242" i="287"/>
  <c r="S242" i="287"/>
  <c r="L242" i="287"/>
  <c r="O242" i="287" s="1"/>
  <c r="J242" i="287"/>
  <c r="K242" i="287" s="1"/>
  <c r="I242" i="287"/>
  <c r="O231" i="287"/>
  <c r="M231" i="287"/>
  <c r="AB231" i="287" s="1"/>
  <c r="K231" i="287"/>
  <c r="G231" i="287"/>
  <c r="AA230" i="287"/>
  <c r="O230" i="287"/>
  <c r="M230" i="287"/>
  <c r="AB230" i="287" s="1"/>
  <c r="K230" i="287"/>
  <c r="G230" i="287"/>
  <c r="AB229" i="287"/>
  <c r="O229" i="287"/>
  <c r="M229" i="287"/>
  <c r="AA229" i="287" s="1"/>
  <c r="K229" i="287"/>
  <c r="G229" i="287"/>
  <c r="AB228" i="287"/>
  <c r="O228" i="287"/>
  <c r="M228" i="287"/>
  <c r="N228" i="287" s="1"/>
  <c r="K228" i="287"/>
  <c r="G228" i="287"/>
  <c r="O227" i="287"/>
  <c r="M227" i="287"/>
  <c r="AB227" i="287" s="1"/>
  <c r="K227" i="287"/>
  <c r="G227" i="287"/>
  <c r="AB226" i="287"/>
  <c r="O226" i="287"/>
  <c r="N226" i="287"/>
  <c r="Q226" i="287" s="1"/>
  <c r="M226" i="287"/>
  <c r="M242" i="287" s="1"/>
  <c r="K226" i="287"/>
  <c r="G226" i="287"/>
  <c r="T225" i="287"/>
  <c r="S225" i="287"/>
  <c r="L225" i="287"/>
  <c r="O225" i="287" s="1"/>
  <c r="K225" i="287"/>
  <c r="J225" i="287"/>
  <c r="I225" i="287"/>
  <c r="AA211" i="287"/>
  <c r="O211" i="287"/>
  <c r="M211" i="287"/>
  <c r="AB211" i="287" s="1"/>
  <c r="K211" i="287"/>
  <c r="G211" i="287"/>
  <c r="AB210" i="287"/>
  <c r="AA210" i="287"/>
  <c r="O210" i="287"/>
  <c r="M210" i="287"/>
  <c r="N210" i="287" s="1"/>
  <c r="K210" i="287"/>
  <c r="G210" i="287"/>
  <c r="AB209" i="287"/>
  <c r="AA209" i="287"/>
  <c r="O209" i="287"/>
  <c r="N209" i="287"/>
  <c r="Q209" i="287" s="1"/>
  <c r="M209" i="287"/>
  <c r="M225" i="287" s="1"/>
  <c r="K209" i="287"/>
  <c r="G209" i="287"/>
  <c r="T208" i="287"/>
  <c r="S208" i="287"/>
  <c r="L208" i="287"/>
  <c r="O208" i="287" s="1"/>
  <c r="J208" i="287"/>
  <c r="K208" i="287" s="1"/>
  <c r="I208" i="287"/>
  <c r="AB194" i="287"/>
  <c r="AA194" i="287"/>
  <c r="O194" i="287"/>
  <c r="M194" i="287"/>
  <c r="N194" i="287" s="1"/>
  <c r="K194" i="287"/>
  <c r="G194" i="287"/>
  <c r="O193" i="287"/>
  <c r="M193" i="287"/>
  <c r="M208" i="287" s="1"/>
  <c r="K193" i="287"/>
  <c r="G193" i="287"/>
  <c r="AB192" i="287"/>
  <c r="O192" i="287"/>
  <c r="N192" i="287"/>
  <c r="Q192" i="287" s="1"/>
  <c r="M192" i="287"/>
  <c r="AA192" i="287" s="1"/>
  <c r="K192" i="287"/>
  <c r="G192" i="287"/>
  <c r="T191" i="287"/>
  <c r="S191" i="287"/>
  <c r="L191" i="287"/>
  <c r="O191" i="287" s="1"/>
  <c r="K191" i="287"/>
  <c r="J191" i="287"/>
  <c r="I191" i="287"/>
  <c r="AA180" i="287"/>
  <c r="O180" i="287"/>
  <c r="M180" i="287"/>
  <c r="AB180" i="287" s="1"/>
  <c r="K180" i="287"/>
  <c r="G180" i="287"/>
  <c r="AB179" i="287"/>
  <c r="AA179" i="287"/>
  <c r="Q179" i="287"/>
  <c r="O179" i="287"/>
  <c r="N179" i="287"/>
  <c r="P179" i="287" s="1"/>
  <c r="M179" i="287"/>
  <c r="K179" i="287"/>
  <c r="G179" i="287"/>
  <c r="AB178" i="287"/>
  <c r="P178" i="287"/>
  <c r="O178" i="287"/>
  <c r="N178" i="287"/>
  <c r="Q178" i="287" s="1"/>
  <c r="M178" i="287"/>
  <c r="AA178" i="287" s="1"/>
  <c r="K178" i="287"/>
  <c r="G178" i="287"/>
  <c r="O177" i="287"/>
  <c r="M177" i="287"/>
  <c r="AB177" i="287" s="1"/>
  <c r="K177" i="287"/>
  <c r="G177" i="287"/>
  <c r="AA176" i="287"/>
  <c r="O176" i="287"/>
  <c r="M176" i="287"/>
  <c r="AB176" i="287" s="1"/>
  <c r="K176" i="287"/>
  <c r="G176" i="287"/>
  <c r="AB175" i="287"/>
  <c r="AA175" i="287"/>
  <c r="Q175" i="287"/>
  <c r="O175" i="287"/>
  <c r="N175" i="287"/>
  <c r="P175" i="287" s="1"/>
  <c r="M175" i="287"/>
  <c r="M191" i="287" s="1"/>
  <c r="K175" i="287"/>
  <c r="G175" i="287"/>
  <c r="AA174" i="287"/>
  <c r="T174" i="287"/>
  <c r="S174" i="287"/>
  <c r="M174" i="287"/>
  <c r="N174" i="287" s="1"/>
  <c r="L174" i="287"/>
  <c r="O174" i="287" s="1"/>
  <c r="K174" i="287"/>
  <c r="J174" i="287"/>
  <c r="I174" i="287"/>
  <c r="AB158" i="287"/>
  <c r="AA158" i="287"/>
  <c r="Q158" i="287"/>
  <c r="O158" i="287"/>
  <c r="N158" i="287"/>
  <c r="P158" i="287" s="1"/>
  <c r="M158" i="287"/>
  <c r="K158" i="287"/>
  <c r="G158" i="287"/>
  <c r="T157" i="287"/>
  <c r="S157" i="287"/>
  <c r="L157" i="287"/>
  <c r="O157" i="287" s="1"/>
  <c r="K157" i="287"/>
  <c r="J157" i="287"/>
  <c r="I157" i="287"/>
  <c r="AB146" i="287"/>
  <c r="AA146" i="287"/>
  <c r="O146" i="287"/>
  <c r="N146" i="287"/>
  <c r="P146" i="287" s="1"/>
  <c r="M146" i="287"/>
  <c r="K146" i="287"/>
  <c r="Q146" i="287" s="1"/>
  <c r="G146" i="287"/>
  <c r="AB145" i="287"/>
  <c r="AA145" i="287"/>
  <c r="P145" i="287"/>
  <c r="O145" i="287"/>
  <c r="N145" i="287"/>
  <c r="Q145" i="287" s="1"/>
  <c r="M145" i="287"/>
  <c r="K145" i="287"/>
  <c r="G145" i="287"/>
  <c r="O144" i="287"/>
  <c r="M144" i="287"/>
  <c r="AB144" i="287" s="1"/>
  <c r="K144" i="287"/>
  <c r="G144" i="287"/>
  <c r="AA143" i="287"/>
  <c r="O143" i="287"/>
  <c r="M143" i="287"/>
  <c r="AB143" i="287" s="1"/>
  <c r="K143" i="287"/>
  <c r="G143" i="287"/>
  <c r="AB142" i="287"/>
  <c r="AA142" i="287"/>
  <c r="O142" i="287"/>
  <c r="N142" i="287"/>
  <c r="P142" i="287" s="1"/>
  <c r="M142" i="287"/>
  <c r="K142" i="287"/>
  <c r="Q142" i="287" s="1"/>
  <c r="G142" i="287"/>
  <c r="AB141" i="287"/>
  <c r="AA141" i="287"/>
  <c r="O141" i="287"/>
  <c r="N141" i="287"/>
  <c r="Q141" i="287" s="1"/>
  <c r="M141" i="287"/>
  <c r="M157" i="287" s="1"/>
  <c r="K141" i="287"/>
  <c r="G141" i="287"/>
  <c r="T140" i="287"/>
  <c r="S140" i="287"/>
  <c r="O140" i="287"/>
  <c r="L140" i="287"/>
  <c r="J140" i="287"/>
  <c r="K140" i="287" s="1"/>
  <c r="I140" i="287"/>
  <c r="AB127" i="287"/>
  <c r="AA127" i="287"/>
  <c r="P127" i="287"/>
  <c r="O127" i="287"/>
  <c r="N127" i="287"/>
  <c r="Q127" i="287" s="1"/>
  <c r="M127" i="287"/>
  <c r="K127" i="287"/>
  <c r="G127" i="287"/>
  <c r="O126" i="287"/>
  <c r="M126" i="287"/>
  <c r="AB126" i="287" s="1"/>
  <c r="K126" i="287"/>
  <c r="G126" i="287"/>
  <c r="O125" i="287"/>
  <c r="M125" i="287"/>
  <c r="AB125" i="287" s="1"/>
  <c r="K125" i="287"/>
  <c r="G125" i="287"/>
  <c r="AB124" i="287"/>
  <c r="AA124" i="287"/>
  <c r="O124" i="287"/>
  <c r="N124" i="287"/>
  <c r="P124" i="287" s="1"/>
  <c r="M124" i="287"/>
  <c r="K124" i="287"/>
  <c r="Q124" i="287" s="1"/>
  <c r="G124" i="287"/>
  <c r="T123" i="287"/>
  <c r="S123" i="287"/>
  <c r="L123" i="287"/>
  <c r="O123" i="287" s="1"/>
  <c r="K123" i="287"/>
  <c r="J123" i="287"/>
  <c r="I123" i="287"/>
  <c r="AB109" i="287"/>
  <c r="AA109" i="287"/>
  <c r="O109" i="287"/>
  <c r="N109" i="287"/>
  <c r="P109" i="287" s="1"/>
  <c r="M109" i="287"/>
  <c r="K109" i="287"/>
  <c r="Q109" i="287" s="1"/>
  <c r="G109" i="287"/>
  <c r="AB108" i="287"/>
  <c r="AA108" i="287"/>
  <c r="P108" i="287"/>
  <c r="O108" i="287"/>
  <c r="N108" i="287"/>
  <c r="Q108" i="287" s="1"/>
  <c r="M108" i="287"/>
  <c r="K108" i="287"/>
  <c r="G108" i="287"/>
  <c r="O107" i="287"/>
  <c r="N107" i="287"/>
  <c r="Q107" i="287" s="1"/>
  <c r="M107" i="287"/>
  <c r="M123" i="287" s="1"/>
  <c r="K107" i="287"/>
  <c r="G107" i="287"/>
  <c r="T106" i="287"/>
  <c r="S106" i="287"/>
  <c r="L106" i="287"/>
  <c r="O106" i="287" s="1"/>
  <c r="J106" i="287"/>
  <c r="K106" i="287" s="1"/>
  <c r="I106" i="287"/>
  <c r="O92" i="287"/>
  <c r="M92" i="287"/>
  <c r="AB92" i="287" s="1"/>
  <c r="K92" i="287"/>
  <c r="G92" i="287"/>
  <c r="AA91" i="287"/>
  <c r="O91" i="287"/>
  <c r="M91" i="287"/>
  <c r="M106" i="287" s="1"/>
  <c r="K91" i="287"/>
  <c r="G91" i="287"/>
  <c r="AB90" i="287"/>
  <c r="AA90" i="287"/>
  <c r="Q90" i="287"/>
  <c r="O90" i="287"/>
  <c r="N90" i="287"/>
  <c r="P90" i="287" s="1"/>
  <c r="M90" i="287"/>
  <c r="K90" i="287"/>
  <c r="G90" i="287"/>
  <c r="AA89" i="287"/>
  <c r="T89" i="287"/>
  <c r="S89" i="287"/>
  <c r="M89" i="287"/>
  <c r="N89" i="287" s="1"/>
  <c r="L89" i="287"/>
  <c r="O89" i="287" s="1"/>
  <c r="K89" i="287"/>
  <c r="J89" i="287"/>
  <c r="I89" i="287"/>
  <c r="AB73" i="287"/>
  <c r="AA73" i="287"/>
  <c r="Q73" i="287"/>
  <c r="O73" i="287"/>
  <c r="N73" i="287"/>
  <c r="P73" i="287" s="1"/>
  <c r="M73" i="287"/>
  <c r="K73" i="287"/>
  <c r="G73" i="287"/>
  <c r="T72" i="287"/>
  <c r="S72" i="287"/>
  <c r="L72" i="287"/>
  <c r="O72" i="287" s="1"/>
  <c r="K72" i="287"/>
  <c r="J72" i="287"/>
  <c r="I72" i="287"/>
  <c r="AB56" i="287"/>
  <c r="Q56" i="287"/>
  <c r="O56" i="287"/>
  <c r="N56" i="287"/>
  <c r="P56" i="287" s="1"/>
  <c r="M56" i="287"/>
  <c r="AA56" i="287" s="1"/>
  <c r="K56" i="287"/>
  <c r="G56" i="287"/>
  <c r="T55" i="287"/>
  <c r="S55" i="287"/>
  <c r="L55" i="287"/>
  <c r="O55" i="287" s="1"/>
  <c r="K55" i="287"/>
  <c r="J55" i="287"/>
  <c r="I55" i="287"/>
  <c r="AB41" i="287"/>
  <c r="AA41" i="287"/>
  <c r="O41" i="287"/>
  <c r="N41" i="287"/>
  <c r="P41" i="287" s="1"/>
  <c r="M41" i="287"/>
  <c r="K41" i="287"/>
  <c r="Q41" i="287" s="1"/>
  <c r="G41" i="287"/>
  <c r="AB40" i="287"/>
  <c r="AA40" i="287"/>
  <c r="P40" i="287"/>
  <c r="O40" i="287"/>
  <c r="N40" i="287"/>
  <c r="M40" i="287"/>
  <c r="K40" i="287"/>
  <c r="Q40" i="287" s="1"/>
  <c r="G40" i="287"/>
  <c r="AB39" i="287"/>
  <c r="AA39" i="287"/>
  <c r="O39" i="287"/>
  <c r="N39" i="287"/>
  <c r="Q39" i="287" s="1"/>
  <c r="M39" i="287"/>
  <c r="M55" i="287" s="1"/>
  <c r="K39" i="287"/>
  <c r="G39" i="287"/>
  <c r="T38" i="287"/>
  <c r="S38" i="287"/>
  <c r="O38" i="287"/>
  <c r="N38" i="287"/>
  <c r="M38" i="287"/>
  <c r="AB38" i="287" s="1"/>
  <c r="AC22" i="287" s="1"/>
  <c r="L38" i="287"/>
  <c r="J38" i="287"/>
  <c r="K38" i="287" s="1"/>
  <c r="I38" i="287"/>
  <c r="AB22" i="287"/>
  <c r="AA22" i="287"/>
  <c r="O22" i="287"/>
  <c r="N22" i="287"/>
  <c r="Q22" i="287" s="1"/>
  <c r="M22" i="287"/>
  <c r="K22" i="287"/>
  <c r="G22" i="287"/>
  <c r="T21" i="287"/>
  <c r="S21" i="287"/>
  <c r="O21" i="287"/>
  <c r="L21" i="287"/>
  <c r="J21" i="287"/>
  <c r="K21" i="287" s="1"/>
  <c r="I21" i="287"/>
  <c r="O7" i="287"/>
  <c r="M7" i="287"/>
  <c r="AB7" i="287" s="1"/>
  <c r="K7" i="287"/>
  <c r="G7" i="287"/>
  <c r="AA6" i="287"/>
  <c r="O6" i="287"/>
  <c r="M6" i="287"/>
  <c r="M21" i="287" s="1"/>
  <c r="K6" i="287"/>
  <c r="G6" i="287"/>
  <c r="AB5" i="287"/>
  <c r="Q5" i="287"/>
  <c r="O5" i="287"/>
  <c r="N5" i="287"/>
  <c r="P5" i="287" s="1"/>
  <c r="M5" i="287"/>
  <c r="AA5" i="287" s="1"/>
  <c r="K5" i="287"/>
  <c r="G5" i="287"/>
  <c r="F1" i="287" s="1"/>
  <c r="H2" i="287"/>
  <c r="H1" i="287"/>
  <c r="D1" i="287"/>
  <c r="F3" i="286" s="1"/>
  <c r="X29" i="286"/>
  <c r="W29" i="286"/>
  <c r="V29" i="286"/>
  <c r="T29" i="286"/>
  <c r="S29" i="286"/>
  <c r="P29" i="286"/>
  <c r="O29" i="286"/>
  <c r="N29" i="286"/>
  <c r="M29" i="286"/>
  <c r="K29" i="286"/>
  <c r="J29" i="286"/>
  <c r="H29" i="286"/>
  <c r="K8" i="286" s="1"/>
  <c r="G29" i="286"/>
  <c r="D29" i="286"/>
  <c r="N15" i="286"/>
  <c r="M15" i="286"/>
  <c r="I8" i="286" s="1"/>
  <c r="K15" i="286"/>
  <c r="I15" i="286"/>
  <c r="H15" i="286"/>
  <c r="G15" i="286"/>
  <c r="E8" i="286" s="1"/>
  <c r="F15" i="286"/>
  <c r="E15" i="286"/>
  <c r="D15" i="286"/>
  <c r="M8" i="286"/>
  <c r="F8" i="286"/>
  <c r="M7" i="286"/>
  <c r="K7" i="286"/>
  <c r="I7" i="286"/>
  <c r="G7" i="286"/>
  <c r="F7" i="286"/>
  <c r="E7" i="286"/>
  <c r="M6" i="286"/>
  <c r="K6" i="286"/>
  <c r="I6" i="286"/>
  <c r="G6" i="286"/>
  <c r="F6" i="286"/>
  <c r="E6" i="286"/>
  <c r="T157" i="285"/>
  <c r="S157" i="285"/>
  <c r="L157" i="285"/>
  <c r="J157" i="285"/>
  <c r="K157" i="285" s="1"/>
  <c r="I157" i="285"/>
  <c r="O157" i="285" s="1"/>
  <c r="AB143" i="285"/>
  <c r="O143" i="285"/>
  <c r="M143" i="285"/>
  <c r="AA143" i="285" s="1"/>
  <c r="K143" i="285"/>
  <c r="G143" i="285"/>
  <c r="AB142" i="285"/>
  <c r="AA142" i="285"/>
  <c r="O142" i="285"/>
  <c r="M142" i="285"/>
  <c r="N142" i="285" s="1"/>
  <c r="K142" i="285"/>
  <c r="G142" i="285"/>
  <c r="AB141" i="285"/>
  <c r="AA141" i="285"/>
  <c r="Q141" i="285"/>
  <c r="P141" i="285"/>
  <c r="O141" i="285"/>
  <c r="N141" i="285"/>
  <c r="M141" i="285"/>
  <c r="K141" i="285"/>
  <c r="G141" i="285"/>
  <c r="T140" i="285"/>
  <c r="S140" i="285"/>
  <c r="O140" i="285"/>
  <c r="L140" i="285"/>
  <c r="J140" i="285"/>
  <c r="K140" i="285" s="1"/>
  <c r="I140" i="285"/>
  <c r="O126" i="285"/>
  <c r="M126" i="285"/>
  <c r="AB126" i="285" s="1"/>
  <c r="K126" i="285"/>
  <c r="G126" i="285"/>
  <c r="AA125" i="285"/>
  <c r="P125" i="285"/>
  <c r="O125" i="285"/>
  <c r="N125" i="285"/>
  <c r="M125" i="285"/>
  <c r="AB125" i="285" s="1"/>
  <c r="K125" i="285"/>
  <c r="Q125" i="285" s="1"/>
  <c r="G125" i="285"/>
  <c r="P124" i="285"/>
  <c r="O124" i="285"/>
  <c r="N124" i="285"/>
  <c r="Q124" i="285" s="1"/>
  <c r="M124" i="285"/>
  <c r="M140" i="285" s="1"/>
  <c r="K124" i="285"/>
  <c r="G124" i="285"/>
  <c r="T123" i="285"/>
  <c r="S123" i="285"/>
  <c r="L123" i="285"/>
  <c r="J123" i="285"/>
  <c r="K123" i="285" s="1"/>
  <c r="I123" i="285"/>
  <c r="O123" i="285" s="1"/>
  <c r="AB110" i="285"/>
  <c r="O110" i="285"/>
  <c r="M110" i="285"/>
  <c r="AA110" i="285" s="1"/>
  <c r="K110" i="285"/>
  <c r="G110" i="285"/>
  <c r="AB109" i="285"/>
  <c r="AA109" i="285"/>
  <c r="Q109" i="285"/>
  <c r="P109" i="285"/>
  <c r="O109" i="285"/>
  <c r="N109" i="285"/>
  <c r="M109" i="285"/>
  <c r="K109" i="285"/>
  <c r="G109" i="285"/>
  <c r="O108" i="285"/>
  <c r="M108" i="285"/>
  <c r="AB108" i="285" s="1"/>
  <c r="K108" i="285"/>
  <c r="G108" i="285"/>
  <c r="O107" i="285"/>
  <c r="M107" i="285"/>
  <c r="AA107" i="285" s="1"/>
  <c r="K107" i="285"/>
  <c r="G107" i="285"/>
  <c r="T106" i="285"/>
  <c r="S106" i="285"/>
  <c r="L106" i="285"/>
  <c r="O106" i="285" s="1"/>
  <c r="K106" i="285"/>
  <c r="J106" i="285"/>
  <c r="I106" i="285"/>
  <c r="AA93" i="285"/>
  <c r="P93" i="285"/>
  <c r="O93" i="285"/>
  <c r="N93" i="285"/>
  <c r="M93" i="285"/>
  <c r="AB93" i="285" s="1"/>
  <c r="K93" i="285"/>
  <c r="Q93" i="285" s="1"/>
  <c r="G93" i="285"/>
  <c r="AB92" i="285"/>
  <c r="O92" i="285"/>
  <c r="M92" i="285"/>
  <c r="AA92" i="285" s="1"/>
  <c r="K92" i="285"/>
  <c r="G92" i="285"/>
  <c r="AA91" i="285"/>
  <c r="Q91" i="285"/>
  <c r="P91" i="285"/>
  <c r="O91" i="285"/>
  <c r="N91" i="285"/>
  <c r="M91" i="285"/>
  <c r="AB91" i="285" s="1"/>
  <c r="K91" i="285"/>
  <c r="G91" i="285"/>
  <c r="AB90" i="285"/>
  <c r="AA90" i="285"/>
  <c r="Q90" i="285"/>
  <c r="P90" i="285"/>
  <c r="O90" i="285"/>
  <c r="N90" i="285"/>
  <c r="M90" i="285"/>
  <c r="K90" i="285"/>
  <c r="G90" i="285"/>
  <c r="T89" i="285"/>
  <c r="S89" i="285"/>
  <c r="O89" i="285"/>
  <c r="L89" i="285"/>
  <c r="J89" i="285"/>
  <c r="K89" i="285" s="1"/>
  <c r="I89" i="285"/>
  <c r="O82" i="285"/>
  <c r="M82" i="285"/>
  <c r="K82" i="285"/>
  <c r="G82" i="285"/>
  <c r="AA81" i="285"/>
  <c r="P81" i="285"/>
  <c r="O81" i="285"/>
  <c r="N81" i="285"/>
  <c r="M81" i="285"/>
  <c r="AB81" i="285" s="1"/>
  <c r="K81" i="285"/>
  <c r="Q81" i="285" s="1"/>
  <c r="G81" i="285"/>
  <c r="AB80" i="285"/>
  <c r="O80" i="285"/>
  <c r="M80" i="285"/>
  <c r="AA80" i="285" s="1"/>
  <c r="K80" i="285"/>
  <c r="G80" i="285"/>
  <c r="AA79" i="285"/>
  <c r="Q79" i="285"/>
  <c r="P79" i="285"/>
  <c r="O79" i="285"/>
  <c r="N79" i="285"/>
  <c r="M79" i="285"/>
  <c r="AB79" i="285" s="1"/>
  <c r="K79" i="285"/>
  <c r="G79" i="285"/>
  <c r="O78" i="285"/>
  <c r="M78" i="285"/>
  <c r="K78" i="285"/>
  <c r="G78" i="285"/>
  <c r="AA77" i="285"/>
  <c r="P77" i="285"/>
  <c r="O77" i="285"/>
  <c r="N77" i="285"/>
  <c r="M77" i="285"/>
  <c r="AB77" i="285" s="1"/>
  <c r="K77" i="285"/>
  <c r="Q77" i="285" s="1"/>
  <c r="G77" i="285"/>
  <c r="AB76" i="285"/>
  <c r="O76" i="285"/>
  <c r="M76" i="285"/>
  <c r="AA76" i="285" s="1"/>
  <c r="K76" i="285"/>
  <c r="G76" i="285"/>
  <c r="AA75" i="285"/>
  <c r="Q75" i="285"/>
  <c r="P75" i="285"/>
  <c r="O75" i="285"/>
  <c r="N75" i="285"/>
  <c r="M75" i="285"/>
  <c r="AB75" i="285" s="1"/>
  <c r="K75" i="285"/>
  <c r="G75" i="285"/>
  <c r="O74" i="285"/>
  <c r="M74" i="285"/>
  <c r="K74" i="285"/>
  <c r="G74" i="285"/>
  <c r="O73" i="285"/>
  <c r="M73" i="285"/>
  <c r="K73" i="285"/>
  <c r="G73" i="285"/>
  <c r="T72" i="285"/>
  <c r="S72" i="285"/>
  <c r="L72" i="285"/>
  <c r="O72" i="285" s="1"/>
  <c r="K72" i="285"/>
  <c r="J72" i="285"/>
  <c r="I72" i="285"/>
  <c r="AA63" i="285"/>
  <c r="P63" i="285"/>
  <c r="O63" i="285"/>
  <c r="N63" i="285"/>
  <c r="M63" i="285"/>
  <c r="AB63" i="285" s="1"/>
  <c r="K63" i="285"/>
  <c r="Q63" i="285" s="1"/>
  <c r="G63" i="285"/>
  <c r="AB62" i="285"/>
  <c r="O62" i="285"/>
  <c r="M62" i="285"/>
  <c r="AA62" i="285" s="1"/>
  <c r="K62" i="285"/>
  <c r="G62" i="285"/>
  <c r="AA61" i="285"/>
  <c r="Q61" i="285"/>
  <c r="P61" i="285"/>
  <c r="O61" i="285"/>
  <c r="N61" i="285"/>
  <c r="M61" i="285"/>
  <c r="AB61" i="285" s="1"/>
  <c r="K61" i="285"/>
  <c r="G61" i="285"/>
  <c r="O60" i="285"/>
  <c r="M60" i="285"/>
  <c r="K60" i="285"/>
  <c r="G60" i="285"/>
  <c r="AA59" i="285"/>
  <c r="P59" i="285"/>
  <c r="O59" i="285"/>
  <c r="N59" i="285"/>
  <c r="M59" i="285"/>
  <c r="AB59" i="285" s="1"/>
  <c r="K59" i="285"/>
  <c r="Q59" i="285" s="1"/>
  <c r="G59" i="285"/>
  <c r="AB58" i="285"/>
  <c r="O58" i="285"/>
  <c r="M58" i="285"/>
  <c r="AA58" i="285" s="1"/>
  <c r="K58" i="285"/>
  <c r="G58" i="285"/>
  <c r="AA57" i="285"/>
  <c r="Q57" i="285"/>
  <c r="P57" i="285"/>
  <c r="O57" i="285"/>
  <c r="N57" i="285"/>
  <c r="M57" i="285"/>
  <c r="AB57" i="285" s="1"/>
  <c r="K57" i="285"/>
  <c r="G57" i="285"/>
  <c r="AB56" i="285"/>
  <c r="O56" i="285"/>
  <c r="M56" i="285"/>
  <c r="N56" i="285" s="1"/>
  <c r="K56" i="285"/>
  <c r="G56" i="285"/>
  <c r="T55" i="285"/>
  <c r="S55" i="285"/>
  <c r="O55" i="285"/>
  <c r="L55" i="285"/>
  <c r="J55" i="285"/>
  <c r="K55" i="285" s="1"/>
  <c r="I55" i="285"/>
  <c r="O43" i="285"/>
  <c r="M43" i="285"/>
  <c r="K43" i="285"/>
  <c r="G43" i="285"/>
  <c r="AA42" i="285"/>
  <c r="P42" i="285"/>
  <c r="O42" i="285"/>
  <c r="N42" i="285"/>
  <c r="M42" i="285"/>
  <c r="AB42" i="285" s="1"/>
  <c r="K42" i="285"/>
  <c r="Q42" i="285" s="1"/>
  <c r="G42" i="285"/>
  <c r="AB41" i="285"/>
  <c r="O41" i="285"/>
  <c r="M41" i="285"/>
  <c r="AA41" i="285" s="1"/>
  <c r="K41" i="285"/>
  <c r="G41" i="285"/>
  <c r="AA40" i="285"/>
  <c r="Q40" i="285"/>
  <c r="P40" i="285"/>
  <c r="O40" i="285"/>
  <c r="N40" i="285"/>
  <c r="M40" i="285"/>
  <c r="AB40" i="285" s="1"/>
  <c r="K40" i="285"/>
  <c r="G40" i="285"/>
  <c r="AB39" i="285"/>
  <c r="O39" i="285"/>
  <c r="M39" i="285"/>
  <c r="M55" i="285" s="1"/>
  <c r="K39" i="285"/>
  <c r="G39" i="285"/>
  <c r="T38" i="285"/>
  <c r="S38" i="285"/>
  <c r="O38" i="285"/>
  <c r="L38" i="285"/>
  <c r="J38" i="285"/>
  <c r="K38" i="285" s="1"/>
  <c r="I38" i="285"/>
  <c r="AQ29" i="285"/>
  <c r="AB26" i="285"/>
  <c r="O26" i="285"/>
  <c r="N26" i="285"/>
  <c r="M26" i="285"/>
  <c r="AA26" i="285" s="1"/>
  <c r="K26" i="285"/>
  <c r="G26" i="285"/>
  <c r="O25" i="285"/>
  <c r="M25" i="285"/>
  <c r="AB25" i="285" s="1"/>
  <c r="K25" i="285"/>
  <c r="G25" i="285"/>
  <c r="O24" i="285"/>
  <c r="N24" i="285"/>
  <c r="Q24" i="285" s="1"/>
  <c r="M24" i="285"/>
  <c r="AB24" i="285" s="1"/>
  <c r="K24" i="285"/>
  <c r="G24" i="285"/>
  <c r="AB23" i="285"/>
  <c r="AA23" i="285"/>
  <c r="Q23" i="285"/>
  <c r="O23" i="285"/>
  <c r="M23" i="285"/>
  <c r="N23" i="285" s="1"/>
  <c r="P23" i="285" s="1"/>
  <c r="K23" i="285"/>
  <c r="G23" i="285"/>
  <c r="AB22" i="285"/>
  <c r="Q22" i="285"/>
  <c r="P22" i="285"/>
  <c r="O22" i="285"/>
  <c r="N22" i="285"/>
  <c r="M22" i="285"/>
  <c r="M38" i="285" s="1"/>
  <c r="K22" i="285"/>
  <c r="G22" i="285"/>
  <c r="T21" i="285"/>
  <c r="S21" i="285"/>
  <c r="O21" i="285"/>
  <c r="L21" i="285"/>
  <c r="J21" i="285"/>
  <c r="K21" i="285" s="1"/>
  <c r="I21" i="285"/>
  <c r="AB8" i="285"/>
  <c r="AA8" i="285"/>
  <c r="O8" i="285"/>
  <c r="N8" i="285"/>
  <c r="M8" i="285"/>
  <c r="K8" i="285"/>
  <c r="G8" i="285"/>
  <c r="O7" i="285"/>
  <c r="M7" i="285"/>
  <c r="AA7" i="285" s="1"/>
  <c r="K7" i="285"/>
  <c r="G7" i="285"/>
  <c r="F1" i="285" s="1"/>
  <c r="F2" i="285" s="1"/>
  <c r="O6" i="285"/>
  <c r="N6" i="285"/>
  <c r="Q6" i="285" s="1"/>
  <c r="M6" i="285"/>
  <c r="AB6" i="285" s="1"/>
  <c r="K6" i="285"/>
  <c r="G6" i="285"/>
  <c r="AB5" i="285"/>
  <c r="AA5" i="285"/>
  <c r="O5" i="285"/>
  <c r="M5" i="285"/>
  <c r="M21" i="285" s="1"/>
  <c r="K5" i="285"/>
  <c r="G5" i="285"/>
  <c r="H2" i="285"/>
  <c r="H1" i="285"/>
  <c r="D1" i="285"/>
  <c r="T242" i="284"/>
  <c r="S242" i="284"/>
  <c r="M242" i="284"/>
  <c r="AB242" i="284" s="1"/>
  <c r="AC226" i="284" s="1"/>
  <c r="L242" i="284"/>
  <c r="O242" i="284" s="1"/>
  <c r="J242" i="284"/>
  <c r="K242" i="284" s="1"/>
  <c r="I242" i="284"/>
  <c r="O231" i="284"/>
  <c r="M231" i="284"/>
  <c r="AB231" i="284" s="1"/>
  <c r="K231" i="284"/>
  <c r="G231" i="284"/>
  <c r="O230" i="284"/>
  <c r="N230" i="284"/>
  <c r="Q230" i="284" s="1"/>
  <c r="M230" i="284"/>
  <c r="AB230" i="284" s="1"/>
  <c r="K230" i="284"/>
  <c r="G230" i="284"/>
  <c r="AB229" i="284"/>
  <c r="AA229" i="284"/>
  <c r="Q229" i="284"/>
  <c r="O229" i="284"/>
  <c r="N229" i="284"/>
  <c r="P229" i="284" s="1"/>
  <c r="M229" i="284"/>
  <c r="K229" i="284"/>
  <c r="G229" i="284"/>
  <c r="AB228" i="284"/>
  <c r="AA228" i="284"/>
  <c r="O228" i="284"/>
  <c r="N228" i="284"/>
  <c r="M228" i="284"/>
  <c r="K228" i="284"/>
  <c r="G228" i="284"/>
  <c r="O227" i="284"/>
  <c r="M227" i="284"/>
  <c r="AB227" i="284" s="1"/>
  <c r="K227" i="284"/>
  <c r="G227" i="284"/>
  <c r="AB226" i="284"/>
  <c r="AA226" i="284"/>
  <c r="P226" i="284"/>
  <c r="O226" i="284"/>
  <c r="N226" i="284"/>
  <c r="M226" i="284"/>
  <c r="K226" i="284"/>
  <c r="Q226" i="284" s="1"/>
  <c r="G226" i="284"/>
  <c r="T225" i="284"/>
  <c r="S225" i="284"/>
  <c r="L225" i="284"/>
  <c r="J225" i="284"/>
  <c r="K225" i="284" s="1"/>
  <c r="I225" i="284"/>
  <c r="O225" i="284" s="1"/>
  <c r="AA211" i="284"/>
  <c r="O211" i="284"/>
  <c r="N211" i="284"/>
  <c r="Q211" i="284" s="1"/>
  <c r="M211" i="284"/>
  <c r="AB211" i="284" s="1"/>
  <c r="K211" i="284"/>
  <c r="G211" i="284"/>
  <c r="AB210" i="284"/>
  <c r="AA210" i="284"/>
  <c r="Q210" i="284"/>
  <c r="O210" i="284"/>
  <c r="N210" i="284"/>
  <c r="P210" i="284" s="1"/>
  <c r="M210" i="284"/>
  <c r="K210" i="284"/>
  <c r="G210" i="284"/>
  <c r="Q209" i="284"/>
  <c r="P209" i="284"/>
  <c r="O209" i="284"/>
  <c r="N209" i="284"/>
  <c r="M209" i="284"/>
  <c r="M225" i="284" s="1"/>
  <c r="K209" i="284"/>
  <c r="G209" i="284"/>
  <c r="T208" i="284"/>
  <c r="S208" i="284"/>
  <c r="O208" i="284"/>
  <c r="L208" i="284"/>
  <c r="J208" i="284"/>
  <c r="K208" i="284" s="1"/>
  <c r="I208" i="284"/>
  <c r="AB194" i="284"/>
  <c r="AA194" i="284"/>
  <c r="O194" i="284"/>
  <c r="N194" i="284"/>
  <c r="M194" i="284"/>
  <c r="K194" i="284"/>
  <c r="G194" i="284"/>
  <c r="O193" i="284"/>
  <c r="M193" i="284"/>
  <c r="M208" i="284" s="1"/>
  <c r="K193" i="284"/>
  <c r="G193" i="284"/>
  <c r="AB192" i="284"/>
  <c r="AA192" i="284"/>
  <c r="P192" i="284"/>
  <c r="O192" i="284"/>
  <c r="N192" i="284"/>
  <c r="M192" i="284"/>
  <c r="K192" i="284"/>
  <c r="Q192" i="284" s="1"/>
  <c r="G192" i="284"/>
  <c r="T191" i="284"/>
  <c r="S191" i="284"/>
  <c r="L191" i="284"/>
  <c r="J191" i="284"/>
  <c r="I191" i="284"/>
  <c r="O191" i="284" s="1"/>
  <c r="AA180" i="284"/>
  <c r="O180" i="284"/>
  <c r="N180" i="284"/>
  <c r="Q180" i="284" s="1"/>
  <c r="M180" i="284"/>
  <c r="AB180" i="284" s="1"/>
  <c r="K180" i="284"/>
  <c r="G180" i="284"/>
  <c r="AB179" i="284"/>
  <c r="AA179" i="284"/>
  <c r="Q179" i="284"/>
  <c r="O179" i="284"/>
  <c r="N179" i="284"/>
  <c r="P179" i="284" s="1"/>
  <c r="M179" i="284"/>
  <c r="K179" i="284"/>
  <c r="G179" i="284"/>
  <c r="AB178" i="284"/>
  <c r="AA178" i="284"/>
  <c r="O178" i="284"/>
  <c r="N178" i="284"/>
  <c r="M178" i="284"/>
  <c r="K178" i="284"/>
  <c r="G178" i="284"/>
  <c r="O177" i="284"/>
  <c r="M177" i="284"/>
  <c r="AB177" i="284" s="1"/>
  <c r="K177" i="284"/>
  <c r="G177" i="284"/>
  <c r="AA176" i="284"/>
  <c r="O176" i="284"/>
  <c r="N176" i="284"/>
  <c r="Q176" i="284" s="1"/>
  <c r="M176" i="284"/>
  <c r="AB176" i="284" s="1"/>
  <c r="K176" i="284"/>
  <c r="G176" i="284"/>
  <c r="AB175" i="284"/>
  <c r="AA175" i="284"/>
  <c r="O175" i="284"/>
  <c r="M175" i="284"/>
  <c r="N175" i="284" s="1"/>
  <c r="K175" i="284"/>
  <c r="G175" i="284"/>
  <c r="T174" i="284"/>
  <c r="S174" i="284"/>
  <c r="L174" i="284"/>
  <c r="O174" i="284" s="1"/>
  <c r="K174" i="284"/>
  <c r="J174" i="284"/>
  <c r="I174" i="284"/>
  <c r="AB158" i="284"/>
  <c r="AA158" i="284"/>
  <c r="O158" i="284"/>
  <c r="M158" i="284"/>
  <c r="M174" i="284" s="1"/>
  <c r="K158" i="284"/>
  <c r="G158" i="284"/>
  <c r="T157" i="284"/>
  <c r="S157" i="284"/>
  <c r="L157" i="284"/>
  <c r="O157" i="284" s="1"/>
  <c r="K157" i="284"/>
  <c r="J157" i="284"/>
  <c r="I157" i="284"/>
  <c r="AB146" i="284"/>
  <c r="AA146" i="284"/>
  <c r="Q146" i="284"/>
  <c r="O146" i="284"/>
  <c r="N146" i="284"/>
  <c r="P146" i="284" s="1"/>
  <c r="M146" i="284"/>
  <c r="K146" i="284"/>
  <c r="G146" i="284"/>
  <c r="AB145" i="284"/>
  <c r="AA145" i="284"/>
  <c r="O145" i="284"/>
  <c r="N145" i="284"/>
  <c r="M145" i="284"/>
  <c r="K145" i="284"/>
  <c r="G145" i="284"/>
  <c r="O144" i="284"/>
  <c r="M144" i="284"/>
  <c r="M157" i="284" s="1"/>
  <c r="K144" i="284"/>
  <c r="G144" i="284"/>
  <c r="AA143" i="284"/>
  <c r="O143" i="284"/>
  <c r="N143" i="284"/>
  <c r="Q143" i="284" s="1"/>
  <c r="M143" i="284"/>
  <c r="AB143" i="284" s="1"/>
  <c r="K143" i="284"/>
  <c r="G143" i="284"/>
  <c r="AB142" i="284"/>
  <c r="AA142" i="284"/>
  <c r="Q142" i="284"/>
  <c r="O142" i="284"/>
  <c r="N142" i="284"/>
  <c r="P142" i="284" s="1"/>
  <c r="M142" i="284"/>
  <c r="K142" i="284"/>
  <c r="G142" i="284"/>
  <c r="AB141" i="284"/>
  <c r="AA141" i="284"/>
  <c r="Q141" i="284"/>
  <c r="P141" i="284"/>
  <c r="O141" i="284"/>
  <c r="N141" i="284"/>
  <c r="M141" i="284"/>
  <c r="K141" i="284"/>
  <c r="G141" i="284"/>
  <c r="T140" i="284"/>
  <c r="S140" i="284"/>
  <c r="O140" i="284"/>
  <c r="L140" i="284"/>
  <c r="J140" i="284"/>
  <c r="K140" i="284" s="1"/>
  <c r="I140" i="284"/>
  <c r="AB127" i="284"/>
  <c r="AA127" i="284"/>
  <c r="O127" i="284"/>
  <c r="N127" i="284"/>
  <c r="M127" i="284"/>
  <c r="K127" i="284"/>
  <c r="G127" i="284"/>
  <c r="O126" i="284"/>
  <c r="M126" i="284"/>
  <c r="AB126" i="284" s="1"/>
  <c r="K126" i="284"/>
  <c r="G126" i="284"/>
  <c r="AA125" i="284"/>
  <c r="O125" i="284"/>
  <c r="N125" i="284"/>
  <c r="Q125" i="284" s="1"/>
  <c r="M125" i="284"/>
  <c r="AB125" i="284" s="1"/>
  <c r="K125" i="284"/>
  <c r="G125" i="284"/>
  <c r="AB124" i="284"/>
  <c r="AA124" i="284"/>
  <c r="O124" i="284"/>
  <c r="M124" i="284"/>
  <c r="M140" i="284" s="1"/>
  <c r="K124" i="284"/>
  <c r="G124" i="284"/>
  <c r="T123" i="284"/>
  <c r="S123" i="284"/>
  <c r="L123" i="284"/>
  <c r="O123" i="284" s="1"/>
  <c r="J123" i="284"/>
  <c r="K123" i="284" s="1"/>
  <c r="I123" i="284"/>
  <c r="AB109" i="284"/>
  <c r="AA109" i="284"/>
  <c r="Q109" i="284"/>
  <c r="O109" i="284"/>
  <c r="N109" i="284"/>
  <c r="P109" i="284" s="1"/>
  <c r="M109" i="284"/>
  <c r="K109" i="284"/>
  <c r="G109" i="284"/>
  <c r="AB108" i="284"/>
  <c r="AA108" i="284"/>
  <c r="O108" i="284"/>
  <c r="N108" i="284"/>
  <c r="M108" i="284"/>
  <c r="K108" i="284"/>
  <c r="G108" i="284"/>
  <c r="O107" i="284"/>
  <c r="M107" i="284"/>
  <c r="K107" i="284"/>
  <c r="G107" i="284"/>
  <c r="T106" i="284"/>
  <c r="S106" i="284"/>
  <c r="M106" i="284"/>
  <c r="AB106" i="284" s="1"/>
  <c r="AC90" i="284" s="1"/>
  <c r="L106" i="284"/>
  <c r="O106" i="284" s="1"/>
  <c r="J106" i="284"/>
  <c r="K106" i="284" s="1"/>
  <c r="I106" i="284"/>
  <c r="O92" i="284"/>
  <c r="M92" i="284"/>
  <c r="AA92" i="284" s="1"/>
  <c r="K92" i="284"/>
  <c r="G92" i="284"/>
  <c r="AA91" i="284"/>
  <c r="O91" i="284"/>
  <c r="N91" i="284"/>
  <c r="Q91" i="284" s="1"/>
  <c r="M91" i="284"/>
  <c r="AB91" i="284" s="1"/>
  <c r="K91" i="284"/>
  <c r="G91" i="284"/>
  <c r="AB90" i="284"/>
  <c r="AA90" i="284"/>
  <c r="O90" i="284"/>
  <c r="M90" i="284"/>
  <c r="N90" i="284" s="1"/>
  <c r="K90" i="284"/>
  <c r="G90" i="284"/>
  <c r="T89" i="284"/>
  <c r="S89" i="284"/>
  <c r="L89" i="284"/>
  <c r="O89" i="284" s="1"/>
  <c r="J89" i="284"/>
  <c r="K89" i="284" s="1"/>
  <c r="I89" i="284"/>
  <c r="AB73" i="284"/>
  <c r="AA73" i="284"/>
  <c r="O73" i="284"/>
  <c r="M73" i="284"/>
  <c r="N73" i="284" s="1"/>
  <c r="K73" i="284"/>
  <c r="G73" i="284"/>
  <c r="T72" i="284"/>
  <c r="S72" i="284"/>
  <c r="L72" i="284"/>
  <c r="O72" i="284" s="1"/>
  <c r="J72" i="284"/>
  <c r="K72" i="284" s="1"/>
  <c r="I72" i="284"/>
  <c r="AB56" i="284"/>
  <c r="AA56" i="284"/>
  <c r="O56" i="284"/>
  <c r="M56" i="284"/>
  <c r="M72" i="284" s="1"/>
  <c r="K56" i="284"/>
  <c r="G56" i="284"/>
  <c r="T55" i="284"/>
  <c r="S55" i="284"/>
  <c r="L55" i="284"/>
  <c r="O55" i="284" s="1"/>
  <c r="J55" i="284"/>
  <c r="K55" i="284" s="1"/>
  <c r="I55" i="284"/>
  <c r="AB41" i="284"/>
  <c r="AA41" i="284"/>
  <c r="Q41" i="284"/>
  <c r="O41" i="284"/>
  <c r="N41" i="284"/>
  <c r="P41" i="284" s="1"/>
  <c r="M41" i="284"/>
  <c r="K41" i="284"/>
  <c r="G41" i="284"/>
  <c r="AB40" i="284"/>
  <c r="AA40" i="284"/>
  <c r="O40" i="284"/>
  <c r="N40" i="284"/>
  <c r="M40" i="284"/>
  <c r="K40" i="284"/>
  <c r="G40" i="284"/>
  <c r="O39" i="284"/>
  <c r="M39" i="284"/>
  <c r="K39" i="284"/>
  <c r="G39" i="284"/>
  <c r="T38" i="284"/>
  <c r="S38" i="284"/>
  <c r="L38" i="284"/>
  <c r="O38" i="284" s="1"/>
  <c r="J38" i="284"/>
  <c r="K38" i="284" s="1"/>
  <c r="I38" i="284"/>
  <c r="O22" i="284"/>
  <c r="M22" i="284"/>
  <c r="K22" i="284"/>
  <c r="G22" i="284"/>
  <c r="T21" i="284"/>
  <c r="S21" i="284"/>
  <c r="M21" i="284"/>
  <c r="AB21" i="284" s="1"/>
  <c r="AC5" i="284" s="1"/>
  <c r="L21" i="284"/>
  <c r="O21" i="284" s="1"/>
  <c r="J21" i="284"/>
  <c r="K21" i="284" s="1"/>
  <c r="I21" i="284"/>
  <c r="O7" i="284"/>
  <c r="M7" i="284"/>
  <c r="AB7" i="284" s="1"/>
  <c r="K7" i="284"/>
  <c r="G7" i="284"/>
  <c r="AA6" i="284"/>
  <c r="O6" i="284"/>
  <c r="N6" i="284"/>
  <c r="Q6" i="284" s="1"/>
  <c r="M6" i="284"/>
  <c r="AB6" i="284" s="1"/>
  <c r="K6" i="284"/>
  <c r="G6" i="284"/>
  <c r="AB5" i="284"/>
  <c r="AA5" i="284"/>
  <c r="O5" i="284"/>
  <c r="M5" i="284"/>
  <c r="N5" i="284" s="1"/>
  <c r="K5" i="284"/>
  <c r="G5" i="284"/>
  <c r="H2" i="284"/>
  <c r="D1" i="284"/>
  <c r="X29" i="283"/>
  <c r="W29" i="283"/>
  <c r="V29" i="283"/>
  <c r="T29" i="283"/>
  <c r="M8" i="283" s="1"/>
  <c r="S29" i="283"/>
  <c r="P29" i="283"/>
  <c r="O29" i="283"/>
  <c r="N29" i="283"/>
  <c r="M29" i="283"/>
  <c r="K29" i="283"/>
  <c r="J29" i="283"/>
  <c r="H29" i="283"/>
  <c r="K8" i="283" s="1"/>
  <c r="G29" i="283"/>
  <c r="D29" i="283"/>
  <c r="N15" i="283"/>
  <c r="M15" i="283"/>
  <c r="I8" i="283" s="1"/>
  <c r="K15" i="283"/>
  <c r="I15" i="283"/>
  <c r="H15" i="283"/>
  <c r="G15" i="283"/>
  <c r="F15" i="283"/>
  <c r="E15" i="283"/>
  <c r="D15" i="283"/>
  <c r="F8" i="283"/>
  <c r="M7" i="283"/>
  <c r="K7" i="283"/>
  <c r="I7" i="283"/>
  <c r="G7" i="283"/>
  <c r="F7" i="283"/>
  <c r="E7" i="283"/>
  <c r="M6" i="283"/>
  <c r="K6" i="283"/>
  <c r="I6" i="283"/>
  <c r="G6" i="283"/>
  <c r="F6" i="283"/>
  <c r="E6" i="283"/>
  <c r="F3" i="283"/>
  <c r="Q89" i="287" l="1"/>
  <c r="R73" i="287" s="1"/>
  <c r="P89" i="287"/>
  <c r="N208" i="287"/>
  <c r="AB208" i="287"/>
  <c r="AC192" i="287" s="1"/>
  <c r="AA208" i="287"/>
  <c r="N38" i="288"/>
  <c r="AB38" i="288"/>
  <c r="AC22" i="288" s="1"/>
  <c r="AA38" i="288"/>
  <c r="P228" i="287"/>
  <c r="Q228" i="287"/>
  <c r="AB106" i="287"/>
  <c r="AC90" i="287" s="1"/>
  <c r="AA106" i="287"/>
  <c r="N106" i="287"/>
  <c r="AB21" i="287"/>
  <c r="AC5" i="287" s="1"/>
  <c r="N21" i="287"/>
  <c r="AA21" i="287"/>
  <c r="Q38" i="287"/>
  <c r="R22" i="287" s="1"/>
  <c r="AB225" i="287"/>
  <c r="AC209" i="287" s="1"/>
  <c r="AA225" i="287"/>
  <c r="N225" i="287"/>
  <c r="N242" i="287"/>
  <c r="AB242" i="287"/>
  <c r="AC226" i="287" s="1"/>
  <c r="AA242" i="287"/>
  <c r="P8" i="288"/>
  <c r="Q8" i="288"/>
  <c r="N123" i="287"/>
  <c r="AA123" i="287"/>
  <c r="AB123" i="287"/>
  <c r="AC107" i="287" s="1"/>
  <c r="Q194" i="287"/>
  <c r="P194" i="287"/>
  <c r="Q174" i="287"/>
  <c r="R158" i="287" s="1"/>
  <c r="P174" i="287"/>
  <c r="N89" i="288"/>
  <c r="AB89" i="288"/>
  <c r="AC73" i="288" s="1"/>
  <c r="AA89" i="288"/>
  <c r="F2" i="287"/>
  <c r="I3" i="286"/>
  <c r="P141" i="288"/>
  <c r="Q141" i="288"/>
  <c r="P39" i="288"/>
  <c r="Q39" i="288"/>
  <c r="N140" i="288"/>
  <c r="AB140" i="288"/>
  <c r="AC124" i="288" s="1"/>
  <c r="AA140" i="288"/>
  <c r="P26" i="288"/>
  <c r="Q26" i="288"/>
  <c r="P90" i="288"/>
  <c r="Q90" i="288"/>
  <c r="N55" i="287"/>
  <c r="AA55" i="287"/>
  <c r="AB55" i="287"/>
  <c r="AC39" i="287" s="1"/>
  <c r="Q210" i="287"/>
  <c r="P210" i="287"/>
  <c r="N157" i="287"/>
  <c r="AB157" i="287"/>
  <c r="AC141" i="287" s="1"/>
  <c r="AA157" i="287"/>
  <c r="AB191" i="287"/>
  <c r="AC175" i="287" s="1"/>
  <c r="AA191" i="287"/>
  <c r="N191" i="287"/>
  <c r="N7" i="287"/>
  <c r="P22" i="287"/>
  <c r="P39" i="287"/>
  <c r="AB89" i="287"/>
  <c r="AC73" i="287" s="1"/>
  <c r="N92" i="287"/>
  <c r="P107" i="287"/>
  <c r="N126" i="287"/>
  <c r="N144" i="287"/>
  <c r="AB174" i="287"/>
  <c r="AC158" i="287" s="1"/>
  <c r="N177" i="287"/>
  <c r="N193" i="287"/>
  <c r="N227" i="287"/>
  <c r="N231" i="287"/>
  <c r="N7" i="288"/>
  <c r="N25" i="288"/>
  <c r="N55" i="288"/>
  <c r="P57" i="288"/>
  <c r="P61" i="288"/>
  <c r="P75" i="288"/>
  <c r="P79" i="288"/>
  <c r="P83" i="288"/>
  <c r="N106" i="288"/>
  <c r="P38" i="287"/>
  <c r="AA228" i="287"/>
  <c r="AA8" i="288"/>
  <c r="AA26" i="288"/>
  <c r="AA39" i="288"/>
  <c r="P56" i="288"/>
  <c r="AA90" i="288"/>
  <c r="P107" i="288"/>
  <c r="AA141" i="288"/>
  <c r="AB141" i="288"/>
  <c r="M157" i="288"/>
  <c r="N6" i="287"/>
  <c r="N91" i="287"/>
  <c r="AA107" i="287"/>
  <c r="N125" i="287"/>
  <c r="N143" i="287"/>
  <c r="N176" i="287"/>
  <c r="N180" i="287"/>
  <c r="P192" i="287"/>
  <c r="N211" i="287"/>
  <c r="P226" i="287"/>
  <c r="N230" i="287"/>
  <c r="N6" i="288"/>
  <c r="N24" i="288"/>
  <c r="P42" i="288"/>
  <c r="P60" i="288"/>
  <c r="N72" i="288"/>
  <c r="P74" i="288"/>
  <c r="P78" i="288"/>
  <c r="P82" i="288"/>
  <c r="P93" i="288"/>
  <c r="N123" i="288"/>
  <c r="P125" i="288"/>
  <c r="G8" i="286"/>
  <c r="AA7" i="287"/>
  <c r="M72" i="287"/>
  <c r="AA92" i="287"/>
  <c r="AB107" i="287"/>
  <c r="AA126" i="287"/>
  <c r="AA144" i="287"/>
  <c r="AA177" i="287"/>
  <c r="AA193" i="287"/>
  <c r="AA227" i="287"/>
  <c r="AA231" i="287"/>
  <c r="N5" i="288"/>
  <c r="AA7" i="288"/>
  <c r="AA25" i="288"/>
  <c r="N41" i="288"/>
  <c r="N59" i="288"/>
  <c r="N63" i="288"/>
  <c r="P73" i="288"/>
  <c r="N77" i="288"/>
  <c r="N81" i="288"/>
  <c r="N92" i="288"/>
  <c r="AA107" i="288"/>
  <c r="N110" i="288"/>
  <c r="P124" i="288"/>
  <c r="N143" i="288"/>
  <c r="AA38" i="287"/>
  <c r="AB193" i="287"/>
  <c r="AA125" i="288"/>
  <c r="AA226" i="287"/>
  <c r="N229" i="287"/>
  <c r="N23" i="288"/>
  <c r="AA55" i="288"/>
  <c r="AA106" i="288"/>
  <c r="AA125" i="287"/>
  <c r="M140" i="287"/>
  <c r="AA6" i="288"/>
  <c r="M21" i="288"/>
  <c r="AA24" i="288"/>
  <c r="AB6" i="287"/>
  <c r="AB91" i="287"/>
  <c r="AB24" i="288"/>
  <c r="AB124" i="288"/>
  <c r="AA143" i="288"/>
  <c r="P141" i="287"/>
  <c r="P209" i="287"/>
  <c r="H1" i="288"/>
  <c r="AA5" i="288"/>
  <c r="P22" i="288"/>
  <c r="P40" i="288"/>
  <c r="P58" i="288"/>
  <c r="P62" i="288"/>
  <c r="AA72" i="288"/>
  <c r="P76" i="288"/>
  <c r="P80" i="288"/>
  <c r="P91" i="288"/>
  <c r="P109" i="288"/>
  <c r="AA123" i="288"/>
  <c r="P142" i="288"/>
  <c r="N157" i="284"/>
  <c r="AB157" i="284"/>
  <c r="AC141" i="284" s="1"/>
  <c r="AA157" i="284"/>
  <c r="N174" i="284"/>
  <c r="AA174" i="284"/>
  <c r="AB174" i="284"/>
  <c r="AC158" i="284" s="1"/>
  <c r="P8" i="285"/>
  <c r="Q8" i="285"/>
  <c r="G8" i="283"/>
  <c r="E8" i="283"/>
  <c r="Q26" i="285"/>
  <c r="P26" i="285"/>
  <c r="AB74" i="285"/>
  <c r="AA74" i="285"/>
  <c r="N74" i="285"/>
  <c r="AB78" i="285"/>
  <c r="AA78" i="285"/>
  <c r="N78" i="285"/>
  <c r="AB82" i="285"/>
  <c r="AA82" i="285"/>
  <c r="N82" i="285"/>
  <c r="AB39" i="284"/>
  <c r="AA39" i="284"/>
  <c r="M55" i="284"/>
  <c r="N39" i="284"/>
  <c r="H1" i="284"/>
  <c r="Q108" i="284"/>
  <c r="P108" i="284"/>
  <c r="P127" i="284"/>
  <c r="Q127" i="284"/>
  <c r="Q175" i="284"/>
  <c r="P175" i="284"/>
  <c r="K191" i="284"/>
  <c r="Q228" i="284"/>
  <c r="P228" i="284"/>
  <c r="AA38" i="285"/>
  <c r="AB38" i="285"/>
  <c r="AC22" i="285" s="1"/>
  <c r="F1" i="284"/>
  <c r="N22" i="284"/>
  <c r="AB22" i="284"/>
  <c r="AA22" i="284"/>
  <c r="M38" i="284"/>
  <c r="AA55" i="285"/>
  <c r="AB55" i="285"/>
  <c r="AC39" i="285" s="1"/>
  <c r="Q56" i="285"/>
  <c r="P56" i="285"/>
  <c r="AB140" i="285"/>
  <c r="AC124" i="285" s="1"/>
  <c r="AA140" i="285"/>
  <c r="N140" i="285"/>
  <c r="N72" i="284"/>
  <c r="AA72" i="284"/>
  <c r="AB72" i="284"/>
  <c r="AC56" i="284" s="1"/>
  <c r="N208" i="284"/>
  <c r="AB208" i="284"/>
  <c r="AC192" i="284" s="1"/>
  <c r="AA208" i="284"/>
  <c r="AB43" i="285"/>
  <c r="AA43" i="285"/>
  <c r="N43" i="285"/>
  <c r="AB60" i="285"/>
  <c r="AA60" i="285"/>
  <c r="N60" i="285"/>
  <c r="Q40" i="284"/>
  <c r="P40" i="284"/>
  <c r="N140" i="284"/>
  <c r="AB140" i="284"/>
  <c r="AC124" i="284" s="1"/>
  <c r="AA140" i="284"/>
  <c r="Q73" i="284"/>
  <c r="P73" i="284"/>
  <c r="P145" i="284"/>
  <c r="Q145" i="284"/>
  <c r="Q178" i="284"/>
  <c r="P178" i="284"/>
  <c r="P194" i="284"/>
  <c r="Q194" i="284"/>
  <c r="AA225" i="284"/>
  <c r="N225" i="284"/>
  <c r="AB225" i="284"/>
  <c r="AC209" i="284" s="1"/>
  <c r="N21" i="285"/>
  <c r="AB21" i="285"/>
  <c r="AC5" i="285" s="1"/>
  <c r="AA21" i="285"/>
  <c r="N38" i="285"/>
  <c r="N55" i="285"/>
  <c r="Q5" i="284"/>
  <c r="P5" i="284"/>
  <c r="AB107" i="284"/>
  <c r="AA107" i="284"/>
  <c r="M123" i="284"/>
  <c r="N107" i="284"/>
  <c r="Q90" i="284"/>
  <c r="P90" i="284"/>
  <c r="M89" i="285"/>
  <c r="P142" i="285"/>
  <c r="Q142" i="285"/>
  <c r="N106" i="284"/>
  <c r="N242" i="284"/>
  <c r="M72" i="285"/>
  <c r="N73" i="285"/>
  <c r="M106" i="285"/>
  <c r="N7" i="284"/>
  <c r="N92" i="284"/>
  <c r="N126" i="284"/>
  <c r="N144" i="284"/>
  <c r="N177" i="284"/>
  <c r="N193" i="284"/>
  <c r="AA209" i="284"/>
  <c r="N227" i="284"/>
  <c r="N231" i="284"/>
  <c r="N7" i="285"/>
  <c r="AA22" i="285"/>
  <c r="N25" i="285"/>
  <c r="N126" i="285"/>
  <c r="N21" i="284"/>
  <c r="N107" i="285"/>
  <c r="M191" i="284"/>
  <c r="AB209" i="284"/>
  <c r="AA39" i="285"/>
  <c r="AA56" i="285"/>
  <c r="N108" i="285"/>
  <c r="AA108" i="285"/>
  <c r="M123" i="285"/>
  <c r="AA126" i="285"/>
  <c r="M157" i="285"/>
  <c r="AA7" i="284"/>
  <c r="M89" i="284"/>
  <c r="AA126" i="284"/>
  <c r="AA144" i="284"/>
  <c r="N158" i="284"/>
  <c r="AA177" i="284"/>
  <c r="AA227" i="284"/>
  <c r="AA231" i="284"/>
  <c r="N5" i="285"/>
  <c r="AA25" i="285"/>
  <c r="N76" i="285"/>
  <c r="N80" i="285"/>
  <c r="P6" i="284"/>
  <c r="AA21" i="284"/>
  <c r="P91" i="284"/>
  <c r="AB92" i="284"/>
  <c r="AA106" i="284"/>
  <c r="P125" i="284"/>
  <c r="P143" i="284"/>
  <c r="AB144" i="284"/>
  <c r="P176" i="284"/>
  <c r="P180" i="284"/>
  <c r="AB193" i="284"/>
  <c r="P211" i="284"/>
  <c r="P230" i="284"/>
  <c r="AA242" i="284"/>
  <c r="P6" i="285"/>
  <c r="AB7" i="285"/>
  <c r="P24" i="285"/>
  <c r="AB73" i="285"/>
  <c r="AB107" i="285"/>
  <c r="N124" i="284"/>
  <c r="N58" i="285"/>
  <c r="N143" i="285"/>
  <c r="N56" i="284"/>
  <c r="AA193" i="284"/>
  <c r="N41" i="285"/>
  <c r="N62" i="285"/>
  <c r="AA230" i="284"/>
  <c r="AA6" i="285"/>
  <c r="AA24" i="285"/>
  <c r="AA124" i="285"/>
  <c r="AA73" i="285"/>
  <c r="N92" i="285"/>
  <c r="N110" i="285"/>
  <c r="N39" i="285"/>
  <c r="AB124" i="285"/>
  <c r="Q229" i="287" l="1"/>
  <c r="P229" i="287"/>
  <c r="Q72" i="288"/>
  <c r="R56" i="288" s="1"/>
  <c r="P72" i="288"/>
  <c r="Q125" i="287"/>
  <c r="P125" i="287"/>
  <c r="Q231" i="287"/>
  <c r="P231" i="287"/>
  <c r="P7" i="287"/>
  <c r="Q7" i="287"/>
  <c r="Q63" i="288"/>
  <c r="P63" i="288"/>
  <c r="Q227" i="287"/>
  <c r="P227" i="287"/>
  <c r="Q191" i="287"/>
  <c r="R175" i="287" s="1"/>
  <c r="P191" i="287"/>
  <c r="Q59" i="288"/>
  <c r="P59" i="288"/>
  <c r="Q91" i="287"/>
  <c r="P91" i="287"/>
  <c r="Q193" i="287"/>
  <c r="P193" i="287"/>
  <c r="Q41" i="288"/>
  <c r="P41" i="288"/>
  <c r="N72" i="287"/>
  <c r="AB72" i="287"/>
  <c r="AC56" i="287" s="1"/>
  <c r="AA72" i="287"/>
  <c r="Q24" i="288"/>
  <c r="P24" i="288"/>
  <c r="Q6" i="287"/>
  <c r="P6" i="287"/>
  <c r="Q106" i="288"/>
  <c r="R90" i="288" s="1"/>
  <c r="P106" i="288"/>
  <c r="Q177" i="287"/>
  <c r="P177" i="287"/>
  <c r="Q89" i="288"/>
  <c r="R73" i="288" s="1"/>
  <c r="P89" i="288"/>
  <c r="Q242" i="287"/>
  <c r="R226" i="287" s="1"/>
  <c r="P242" i="287"/>
  <c r="Q6" i="288"/>
  <c r="P6" i="288"/>
  <c r="AB157" i="288"/>
  <c r="AC141" i="288" s="1"/>
  <c r="AA157" i="288"/>
  <c r="N157" i="288"/>
  <c r="Q225" i="287"/>
  <c r="R209" i="287" s="1"/>
  <c r="P225" i="287"/>
  <c r="N21" i="288"/>
  <c r="AB21" i="288"/>
  <c r="AC5" i="288" s="1"/>
  <c r="AA21" i="288"/>
  <c r="Q143" i="288"/>
  <c r="P143" i="288"/>
  <c r="Q230" i="287"/>
  <c r="P230" i="287"/>
  <c r="Q144" i="287"/>
  <c r="P144" i="287"/>
  <c r="Q5" i="288"/>
  <c r="P5" i="288"/>
  <c r="Q126" i="287"/>
  <c r="P126" i="287"/>
  <c r="Q157" i="287"/>
  <c r="R141" i="287" s="1"/>
  <c r="P157" i="287"/>
  <c r="P140" i="288"/>
  <c r="Q140" i="288"/>
  <c r="R124" i="288" s="1"/>
  <c r="P38" i="288"/>
  <c r="Q38" i="288"/>
  <c r="R22" i="288" s="1"/>
  <c r="N140" i="287"/>
  <c r="D2" i="287" s="1"/>
  <c r="AB140" i="287"/>
  <c r="AC124" i="287" s="1"/>
  <c r="AA140" i="287"/>
  <c r="Q211" i="287"/>
  <c r="P211" i="287"/>
  <c r="Q92" i="287"/>
  <c r="P92" i="287"/>
  <c r="Q110" i="288"/>
  <c r="P110" i="288"/>
  <c r="Q92" i="288"/>
  <c r="P92" i="288"/>
  <c r="Q180" i="287"/>
  <c r="P180" i="287"/>
  <c r="Q55" i="288"/>
  <c r="R39" i="288" s="1"/>
  <c r="P55" i="288"/>
  <c r="Q21" i="287"/>
  <c r="R5" i="287" s="1"/>
  <c r="P21" i="287"/>
  <c r="P208" i="287"/>
  <c r="Q208" i="287"/>
  <c r="R192" i="287" s="1"/>
  <c r="Q123" i="288"/>
  <c r="R107" i="288" s="1"/>
  <c r="P123" i="288"/>
  <c r="Q81" i="288"/>
  <c r="P81" i="288"/>
  <c r="Q176" i="287"/>
  <c r="P176" i="287"/>
  <c r="Q25" i="288"/>
  <c r="P25" i="288"/>
  <c r="Q123" i="287"/>
  <c r="R107" i="287" s="1"/>
  <c r="P123" i="287"/>
  <c r="Q23" i="288"/>
  <c r="P23" i="288"/>
  <c r="Q77" i="288"/>
  <c r="P77" i="288"/>
  <c r="Q143" i="287"/>
  <c r="P143" i="287"/>
  <c r="Q7" i="288"/>
  <c r="P7" i="288"/>
  <c r="Q55" i="287"/>
  <c r="R39" i="287" s="1"/>
  <c r="P55" i="287"/>
  <c r="Q106" i="287"/>
  <c r="R90" i="287" s="1"/>
  <c r="P106" i="287"/>
  <c r="Q110" i="285"/>
  <c r="P110" i="285"/>
  <c r="Q58" i="285"/>
  <c r="P58" i="285"/>
  <c r="Q5" i="285"/>
  <c r="P5" i="285"/>
  <c r="Q231" i="284"/>
  <c r="P231" i="284"/>
  <c r="Q242" i="284"/>
  <c r="R226" i="284" s="1"/>
  <c r="P242" i="284"/>
  <c r="Q143" i="285"/>
  <c r="P143" i="285"/>
  <c r="Q92" i="285"/>
  <c r="P92" i="285"/>
  <c r="Q124" i="284"/>
  <c r="P124" i="284"/>
  <c r="Q108" i="285"/>
  <c r="P108" i="285"/>
  <c r="Q227" i="284"/>
  <c r="P227" i="284"/>
  <c r="Q106" i="284"/>
  <c r="R90" i="284" s="1"/>
  <c r="P106" i="284"/>
  <c r="Q55" i="285"/>
  <c r="R39" i="285" s="1"/>
  <c r="P55" i="285"/>
  <c r="Q43" i="285"/>
  <c r="P43" i="285"/>
  <c r="P38" i="285"/>
  <c r="Q38" i="285"/>
  <c r="R22" i="285" s="1"/>
  <c r="Q82" i="285"/>
  <c r="P82" i="285"/>
  <c r="AB72" i="285"/>
  <c r="AC56" i="285" s="1"/>
  <c r="AA72" i="285"/>
  <c r="N72" i="285"/>
  <c r="Q193" i="284"/>
  <c r="P193" i="284"/>
  <c r="Q158" i="284"/>
  <c r="P158" i="284"/>
  <c r="Q177" i="284"/>
  <c r="P177" i="284"/>
  <c r="AB89" i="285"/>
  <c r="AC73" i="285" s="1"/>
  <c r="AA89" i="285"/>
  <c r="N89" i="285"/>
  <c r="D2" i="285" s="1"/>
  <c r="N123" i="285"/>
  <c r="AA123" i="285"/>
  <c r="AB123" i="285"/>
  <c r="AC107" i="285" s="1"/>
  <c r="Q21" i="285"/>
  <c r="R5" i="285" s="1"/>
  <c r="P21" i="285"/>
  <c r="AB38" i="284"/>
  <c r="AC22" i="284" s="1"/>
  <c r="AA38" i="284"/>
  <c r="N38" i="284"/>
  <c r="Q78" i="285"/>
  <c r="P78" i="285"/>
  <c r="AA191" i="284"/>
  <c r="N191" i="284"/>
  <c r="AB191" i="284"/>
  <c r="AC175" i="284" s="1"/>
  <c r="Q144" i="284"/>
  <c r="P144" i="284"/>
  <c r="Q107" i="285"/>
  <c r="P107" i="285"/>
  <c r="Q126" i="284"/>
  <c r="P126" i="284"/>
  <c r="Q208" i="284"/>
  <c r="R192" i="284" s="1"/>
  <c r="P208" i="284"/>
  <c r="Q7" i="285"/>
  <c r="P7" i="285"/>
  <c r="N89" i="284"/>
  <c r="AB89" i="284"/>
  <c r="AC73" i="284" s="1"/>
  <c r="AA89" i="284"/>
  <c r="Q107" i="284"/>
  <c r="P107" i="284"/>
  <c r="Q174" i="284"/>
  <c r="R158" i="284" s="1"/>
  <c r="P174" i="284"/>
  <c r="Q39" i="285"/>
  <c r="P39" i="285"/>
  <c r="Q62" i="285"/>
  <c r="P62" i="285"/>
  <c r="Q92" i="284"/>
  <c r="P92" i="284"/>
  <c r="Q225" i="284"/>
  <c r="R209" i="284" s="1"/>
  <c r="P225" i="284"/>
  <c r="Q41" i="285"/>
  <c r="P41" i="285"/>
  <c r="Q126" i="285"/>
  <c r="P126" i="285"/>
  <c r="Q7" i="284"/>
  <c r="P7" i="284"/>
  <c r="N123" i="284"/>
  <c r="AA123" i="284"/>
  <c r="AB123" i="284"/>
  <c r="AC107" i="284" s="1"/>
  <c r="Q22" i="284"/>
  <c r="P22" i="284"/>
  <c r="Q74" i="285"/>
  <c r="P74" i="285"/>
  <c r="N55" i="284"/>
  <c r="AA55" i="284"/>
  <c r="AB55" i="284"/>
  <c r="AC39" i="284" s="1"/>
  <c r="Q21" i="284"/>
  <c r="R5" i="284" s="1"/>
  <c r="P21" i="284"/>
  <c r="P140" i="284"/>
  <c r="Q140" i="284"/>
  <c r="R124" i="284" s="1"/>
  <c r="Q80" i="285"/>
  <c r="P80" i="285"/>
  <c r="N157" i="285"/>
  <c r="AA157" i="285"/>
  <c r="AB157" i="285"/>
  <c r="AC141" i="285" s="1"/>
  <c r="Q25" i="285"/>
  <c r="P25" i="285"/>
  <c r="AB106" i="285"/>
  <c r="AC90" i="285" s="1"/>
  <c r="AA106" i="285"/>
  <c r="N106" i="285"/>
  <c r="Q72" i="284"/>
  <c r="R56" i="284" s="1"/>
  <c r="P72" i="284"/>
  <c r="I3" i="283"/>
  <c r="F2" i="284"/>
  <c r="Q56" i="284"/>
  <c r="P56" i="284"/>
  <c r="Q76" i="285"/>
  <c r="P76" i="285"/>
  <c r="Q73" i="285"/>
  <c r="P73" i="285"/>
  <c r="Q60" i="285"/>
  <c r="P60" i="285"/>
  <c r="Q140" i="285"/>
  <c r="R124" i="285" s="1"/>
  <c r="P140" i="285"/>
  <c r="Q39" i="284"/>
  <c r="P39" i="284"/>
  <c r="Q157" i="284"/>
  <c r="R141" i="284" s="1"/>
  <c r="P157" i="284"/>
  <c r="P21" i="288" l="1"/>
  <c r="D2" i="288"/>
  <c r="Q21" i="288"/>
  <c r="R5" i="288" s="1"/>
  <c r="P140" i="287"/>
  <c r="Q140" i="287"/>
  <c r="R124" i="287" s="1"/>
  <c r="Q157" i="288"/>
  <c r="R141" i="288" s="1"/>
  <c r="P157" i="288"/>
  <c r="P72" i="287"/>
  <c r="Q72" i="287"/>
  <c r="R56" i="287" s="1"/>
  <c r="Q55" i="284"/>
  <c r="R39" i="284" s="1"/>
  <c r="P55" i="284"/>
  <c r="Q157" i="285"/>
  <c r="R141" i="285" s="1"/>
  <c r="P157" i="285"/>
  <c r="Q72" i="285"/>
  <c r="R56" i="285" s="1"/>
  <c r="P72" i="285"/>
  <c r="Q89" i="284"/>
  <c r="R73" i="284" s="1"/>
  <c r="P89" i="284"/>
  <c r="Q191" i="284"/>
  <c r="R175" i="284" s="1"/>
  <c r="P191" i="284"/>
  <c r="Q123" i="285"/>
  <c r="R107" i="285" s="1"/>
  <c r="P123" i="285"/>
  <c r="P89" i="285"/>
  <c r="Q89" i="285"/>
  <c r="R73" i="285" s="1"/>
  <c r="Q106" i="285"/>
  <c r="R90" i="285" s="1"/>
  <c r="P106" i="285"/>
  <c r="Q123" i="284"/>
  <c r="R107" i="284" s="1"/>
  <c r="P123" i="284"/>
  <c r="D2" i="284"/>
  <c r="Q38" i="284"/>
  <c r="R22" i="284" s="1"/>
  <c r="P38" i="284"/>
  <c r="T157" i="282" l="1"/>
  <c r="S157" i="282"/>
  <c r="L157" i="282"/>
  <c r="O157" i="282" s="1"/>
  <c r="J157" i="282"/>
  <c r="K157" i="282" s="1"/>
  <c r="I157" i="282"/>
  <c r="AA143" i="282"/>
  <c r="O143" i="282"/>
  <c r="M143" i="282"/>
  <c r="AB143" i="282" s="1"/>
  <c r="K143" i="282"/>
  <c r="G143" i="282"/>
  <c r="AB142" i="282"/>
  <c r="AA142" i="282"/>
  <c r="O142" i="282"/>
  <c r="M142" i="282"/>
  <c r="N142" i="282" s="1"/>
  <c r="K142" i="282"/>
  <c r="G142" i="282"/>
  <c r="AB141" i="282"/>
  <c r="AA141" i="282"/>
  <c r="Q141" i="282"/>
  <c r="O141" i="282"/>
  <c r="N141" i="282"/>
  <c r="P141" i="282" s="1"/>
  <c r="M141" i="282"/>
  <c r="M157" i="282" s="1"/>
  <c r="K141" i="282"/>
  <c r="G141" i="282"/>
  <c r="T140" i="282"/>
  <c r="S140" i="282"/>
  <c r="M140" i="282"/>
  <c r="N140" i="282" s="1"/>
  <c r="L140" i="282"/>
  <c r="O140" i="282" s="1"/>
  <c r="J140" i="282"/>
  <c r="K140" i="282" s="1"/>
  <c r="I140" i="282"/>
  <c r="AA126" i="282"/>
  <c r="O126" i="282"/>
  <c r="N126" i="282"/>
  <c r="M126" i="282"/>
  <c r="AB126" i="282" s="1"/>
  <c r="K126" i="282"/>
  <c r="Q126" i="282" s="1"/>
  <c r="G126" i="282"/>
  <c r="O125" i="282"/>
  <c r="N125" i="282"/>
  <c r="Q125" i="282" s="1"/>
  <c r="M125" i="282"/>
  <c r="AB125" i="282" s="1"/>
  <c r="K125" i="282"/>
  <c r="G125" i="282"/>
  <c r="AB124" i="282"/>
  <c r="O124" i="282"/>
  <c r="N124" i="282"/>
  <c r="Q124" i="282" s="1"/>
  <c r="M124" i="282"/>
  <c r="AA124" i="282" s="1"/>
  <c r="K124" i="282"/>
  <c r="G124" i="282"/>
  <c r="T123" i="282"/>
  <c r="S123" i="282"/>
  <c r="M123" i="282"/>
  <c r="AB123" i="282" s="1"/>
  <c r="AC107" i="282" s="1"/>
  <c r="L123" i="282"/>
  <c r="O123" i="282" s="1"/>
  <c r="J123" i="282"/>
  <c r="K123" i="282" s="1"/>
  <c r="I123" i="282"/>
  <c r="AA110" i="282"/>
  <c r="O110" i="282"/>
  <c r="N110" i="282"/>
  <c r="P110" i="282" s="1"/>
  <c r="M110" i="282"/>
  <c r="AB110" i="282" s="1"/>
  <c r="K110" i="282"/>
  <c r="Q110" i="282" s="1"/>
  <c r="G110" i="282"/>
  <c r="AB109" i="282"/>
  <c r="AA109" i="282"/>
  <c r="O109" i="282"/>
  <c r="N109" i="282"/>
  <c r="Q109" i="282" s="1"/>
  <c r="M109" i="282"/>
  <c r="K109" i="282"/>
  <c r="G109" i="282"/>
  <c r="AA108" i="282"/>
  <c r="O108" i="282"/>
  <c r="N108" i="282"/>
  <c r="P108" i="282" s="1"/>
  <c r="M108" i="282"/>
  <c r="AB108" i="282" s="1"/>
  <c r="K108" i="282"/>
  <c r="Q108" i="282" s="1"/>
  <c r="G108" i="282"/>
  <c r="O107" i="282"/>
  <c r="N107" i="282"/>
  <c r="Q107" i="282" s="1"/>
  <c r="M107" i="282"/>
  <c r="AB107" i="282" s="1"/>
  <c r="K107" i="282"/>
  <c r="G107" i="282"/>
  <c r="T106" i="282"/>
  <c r="S106" i="282"/>
  <c r="O106" i="282"/>
  <c r="M106" i="282"/>
  <c r="AB106" i="282" s="1"/>
  <c r="AC90" i="282" s="1"/>
  <c r="L106" i="282"/>
  <c r="J106" i="282"/>
  <c r="K106" i="282" s="1"/>
  <c r="I106" i="282"/>
  <c r="AA93" i="282"/>
  <c r="O93" i="282"/>
  <c r="N93" i="282"/>
  <c r="Q93" i="282" s="1"/>
  <c r="M93" i="282"/>
  <c r="AB93" i="282" s="1"/>
  <c r="K93" i="282"/>
  <c r="G93" i="282"/>
  <c r="AA92" i="282"/>
  <c r="O92" i="282"/>
  <c r="N92" i="282"/>
  <c r="P92" i="282" s="1"/>
  <c r="M92" i="282"/>
  <c r="AB92" i="282" s="1"/>
  <c r="K92" i="282"/>
  <c r="Q92" i="282" s="1"/>
  <c r="G92" i="282"/>
  <c r="AB91" i="282"/>
  <c r="AA91" i="282"/>
  <c r="O91" i="282"/>
  <c r="N91" i="282"/>
  <c r="Q91" i="282" s="1"/>
  <c r="M91" i="282"/>
  <c r="K91" i="282"/>
  <c r="G91" i="282"/>
  <c r="AB90" i="282"/>
  <c r="Q90" i="282"/>
  <c r="O90" i="282"/>
  <c r="N90" i="282"/>
  <c r="P90" i="282" s="1"/>
  <c r="M90" i="282"/>
  <c r="AA90" i="282" s="1"/>
  <c r="K90" i="282"/>
  <c r="G90" i="282"/>
  <c r="T89" i="282"/>
  <c r="S89" i="282"/>
  <c r="M89" i="282"/>
  <c r="N89" i="282" s="1"/>
  <c r="L89" i="282"/>
  <c r="O89" i="282" s="1"/>
  <c r="J89" i="282"/>
  <c r="K89" i="282" s="1"/>
  <c r="I89" i="282"/>
  <c r="AA83" i="282"/>
  <c r="O83" i="282"/>
  <c r="N83" i="282"/>
  <c r="P83" i="282" s="1"/>
  <c r="M83" i="282"/>
  <c r="AB83" i="282" s="1"/>
  <c r="K83" i="282"/>
  <c r="Q83" i="282" s="1"/>
  <c r="G83" i="282"/>
  <c r="AA82" i="282"/>
  <c r="O82" i="282"/>
  <c r="N82" i="282"/>
  <c r="Q82" i="282" s="1"/>
  <c r="M82" i="282"/>
  <c r="AB82" i="282" s="1"/>
  <c r="K82" i="282"/>
  <c r="G82" i="282"/>
  <c r="AA81" i="282"/>
  <c r="O81" i="282"/>
  <c r="N81" i="282"/>
  <c r="P81" i="282" s="1"/>
  <c r="M81" i="282"/>
  <c r="AB81" i="282" s="1"/>
  <c r="K81" i="282"/>
  <c r="Q81" i="282" s="1"/>
  <c r="G81" i="282"/>
  <c r="AB80" i="282"/>
  <c r="AA80" i="282"/>
  <c r="O80" i="282"/>
  <c r="N80" i="282"/>
  <c r="Q80" i="282" s="1"/>
  <c r="M80" i="282"/>
  <c r="K80" i="282"/>
  <c r="G80" i="282"/>
  <c r="AA79" i="282"/>
  <c r="O79" i="282"/>
  <c r="N79" i="282"/>
  <c r="P79" i="282" s="1"/>
  <c r="M79" i="282"/>
  <c r="AB79" i="282" s="1"/>
  <c r="K79" i="282"/>
  <c r="Q79" i="282" s="1"/>
  <c r="G79" i="282"/>
  <c r="AA78" i="282"/>
  <c r="O78" i="282"/>
  <c r="N78" i="282"/>
  <c r="Q78" i="282" s="1"/>
  <c r="M78" i="282"/>
  <c r="AB78" i="282" s="1"/>
  <c r="K78" i="282"/>
  <c r="G78" i="282"/>
  <c r="AA77" i="282"/>
  <c r="O77" i="282"/>
  <c r="N77" i="282"/>
  <c r="P77" i="282" s="1"/>
  <c r="M77" i="282"/>
  <c r="AB77" i="282" s="1"/>
  <c r="K77" i="282"/>
  <c r="Q77" i="282" s="1"/>
  <c r="G77" i="282"/>
  <c r="AB76" i="282"/>
  <c r="AA76" i="282"/>
  <c r="O76" i="282"/>
  <c r="N76" i="282"/>
  <c r="Q76" i="282" s="1"/>
  <c r="M76" i="282"/>
  <c r="K76" i="282"/>
  <c r="G76" i="282"/>
  <c r="AA75" i="282"/>
  <c r="O75" i="282"/>
  <c r="N75" i="282"/>
  <c r="P75" i="282" s="1"/>
  <c r="M75" i="282"/>
  <c r="AB75" i="282" s="1"/>
  <c r="K75" i="282"/>
  <c r="Q75" i="282" s="1"/>
  <c r="G75" i="282"/>
  <c r="AA74" i="282"/>
  <c r="O74" i="282"/>
  <c r="N74" i="282"/>
  <c r="Q74" i="282" s="1"/>
  <c r="M74" i="282"/>
  <c r="AB74" i="282" s="1"/>
  <c r="K74" i="282"/>
  <c r="G74" i="282"/>
  <c r="AB73" i="282"/>
  <c r="O73" i="282"/>
  <c r="N73" i="282"/>
  <c r="Q73" i="282" s="1"/>
  <c r="M73" i="282"/>
  <c r="AA73" i="282" s="1"/>
  <c r="K73" i="282"/>
  <c r="G73" i="282"/>
  <c r="F1" i="282" s="1"/>
  <c r="F2" i="282" s="1"/>
  <c r="T72" i="282"/>
  <c r="S72" i="282"/>
  <c r="M72" i="282"/>
  <c r="AB72" i="282" s="1"/>
  <c r="AC56" i="282" s="1"/>
  <c r="L72" i="282"/>
  <c r="O72" i="282" s="1"/>
  <c r="J72" i="282"/>
  <c r="K72" i="282" s="1"/>
  <c r="I72" i="282"/>
  <c r="AA63" i="282"/>
  <c r="O63" i="282"/>
  <c r="N63" i="282"/>
  <c r="P63" i="282" s="1"/>
  <c r="M63" i="282"/>
  <c r="AB63" i="282" s="1"/>
  <c r="K63" i="282"/>
  <c r="Q63" i="282" s="1"/>
  <c r="G63" i="282"/>
  <c r="AB62" i="282"/>
  <c r="AA62" i="282"/>
  <c r="O62" i="282"/>
  <c r="N62" i="282"/>
  <c r="P62" i="282" s="1"/>
  <c r="M62" i="282"/>
  <c r="K62" i="282"/>
  <c r="Q62" i="282" s="1"/>
  <c r="G62" i="282"/>
  <c r="AA61" i="282"/>
  <c r="O61" i="282"/>
  <c r="N61" i="282"/>
  <c r="Q61" i="282" s="1"/>
  <c r="M61" i="282"/>
  <c r="AB61" i="282" s="1"/>
  <c r="K61" i="282"/>
  <c r="G61" i="282"/>
  <c r="AA60" i="282"/>
  <c r="O60" i="282"/>
  <c r="N60" i="282"/>
  <c r="Q60" i="282" s="1"/>
  <c r="M60" i="282"/>
  <c r="AB60" i="282" s="1"/>
  <c r="K60" i="282"/>
  <c r="G60" i="282"/>
  <c r="AA59" i="282"/>
  <c r="O59" i="282"/>
  <c r="N59" i="282"/>
  <c r="P59" i="282" s="1"/>
  <c r="M59" i="282"/>
  <c r="AB59" i="282" s="1"/>
  <c r="K59" i="282"/>
  <c r="Q59" i="282" s="1"/>
  <c r="G59" i="282"/>
  <c r="AB58" i="282"/>
  <c r="AA58" i="282"/>
  <c r="O58" i="282"/>
  <c r="N58" i="282"/>
  <c r="P58" i="282" s="1"/>
  <c r="M58" i="282"/>
  <c r="K58" i="282"/>
  <c r="Q58" i="282" s="1"/>
  <c r="G58" i="282"/>
  <c r="AA57" i="282"/>
  <c r="O57" i="282"/>
  <c r="N57" i="282"/>
  <c r="Q57" i="282" s="1"/>
  <c r="M57" i="282"/>
  <c r="AB57" i="282" s="1"/>
  <c r="K57" i="282"/>
  <c r="G57" i="282"/>
  <c r="AB56" i="282"/>
  <c r="O56" i="282"/>
  <c r="N56" i="282"/>
  <c r="Q56" i="282" s="1"/>
  <c r="M56" i="282"/>
  <c r="AA56" i="282" s="1"/>
  <c r="K56" i="282"/>
  <c r="G56" i="282"/>
  <c r="T55" i="282"/>
  <c r="S55" i="282"/>
  <c r="M55" i="282"/>
  <c r="AB55" i="282" s="1"/>
  <c r="AC39" i="282" s="1"/>
  <c r="L55" i="282"/>
  <c r="O55" i="282" s="1"/>
  <c r="J55" i="282"/>
  <c r="K55" i="282" s="1"/>
  <c r="I55" i="282"/>
  <c r="AA42" i="282"/>
  <c r="O42" i="282"/>
  <c r="N42" i="282"/>
  <c r="Q42" i="282" s="1"/>
  <c r="M42" i="282"/>
  <c r="AB42" i="282" s="1"/>
  <c r="K42" i="282"/>
  <c r="G42" i="282"/>
  <c r="AA41" i="282"/>
  <c r="O41" i="282"/>
  <c r="N41" i="282"/>
  <c r="P41" i="282" s="1"/>
  <c r="M41" i="282"/>
  <c r="AB41" i="282" s="1"/>
  <c r="K41" i="282"/>
  <c r="Q41" i="282" s="1"/>
  <c r="G41" i="282"/>
  <c r="AB40" i="282"/>
  <c r="AA40" i="282"/>
  <c r="O40" i="282"/>
  <c r="N40" i="282"/>
  <c r="P40" i="282" s="1"/>
  <c r="M40" i="282"/>
  <c r="K40" i="282"/>
  <c r="Q40" i="282" s="1"/>
  <c r="G40" i="282"/>
  <c r="AB39" i="282"/>
  <c r="Q39" i="282"/>
  <c r="O39" i="282"/>
  <c r="N39" i="282"/>
  <c r="P39" i="282" s="1"/>
  <c r="M39" i="282"/>
  <c r="AA39" i="282" s="1"/>
  <c r="K39" i="282"/>
  <c r="G39" i="282"/>
  <c r="T38" i="282"/>
  <c r="S38" i="282"/>
  <c r="O38" i="282"/>
  <c r="L38" i="282"/>
  <c r="J38" i="282"/>
  <c r="K38" i="282" s="1"/>
  <c r="I38" i="282"/>
  <c r="AQ29" i="282"/>
  <c r="O26" i="282"/>
  <c r="M26" i="282"/>
  <c r="N26" i="282" s="1"/>
  <c r="K26" i="282"/>
  <c r="G26" i="282"/>
  <c r="O25" i="282"/>
  <c r="M25" i="282"/>
  <c r="M38" i="282" s="1"/>
  <c r="K25" i="282"/>
  <c r="G25" i="282"/>
  <c r="AB24" i="282"/>
  <c r="O24" i="282"/>
  <c r="M24" i="282"/>
  <c r="AA24" i="282" s="1"/>
  <c r="K24" i="282"/>
  <c r="G24" i="282"/>
  <c r="AB23" i="282"/>
  <c r="O23" i="282"/>
  <c r="M23" i="282"/>
  <c r="AA23" i="282" s="1"/>
  <c r="K23" i="282"/>
  <c r="G23" i="282"/>
  <c r="AB22" i="282"/>
  <c r="AA22" i="282"/>
  <c r="O22" i="282"/>
  <c r="N22" i="282"/>
  <c r="P22" i="282" s="1"/>
  <c r="M22" i="282"/>
  <c r="K22" i="282"/>
  <c r="Q22" i="282" s="1"/>
  <c r="G22" i="282"/>
  <c r="T21" i="282"/>
  <c r="S21" i="282"/>
  <c r="L21" i="282"/>
  <c r="O21" i="282" s="1"/>
  <c r="K21" i="282"/>
  <c r="J21" i="282"/>
  <c r="I21" i="282"/>
  <c r="O7" i="282"/>
  <c r="M7" i="282"/>
  <c r="N7" i="282" s="1"/>
  <c r="K7" i="282"/>
  <c r="G7" i="282"/>
  <c r="O6" i="282"/>
  <c r="M6" i="282"/>
  <c r="M21" i="282" s="1"/>
  <c r="K6" i="282"/>
  <c r="G6" i="282"/>
  <c r="AB5" i="282"/>
  <c r="AA5" i="282"/>
  <c r="O5" i="282"/>
  <c r="N5" i="282"/>
  <c r="Q5" i="282" s="1"/>
  <c r="M5" i="282"/>
  <c r="K5" i="282"/>
  <c r="G5" i="282"/>
  <c r="H2" i="282"/>
  <c r="H1" i="282"/>
  <c r="D1" i="282"/>
  <c r="T242" i="281"/>
  <c r="S242" i="281"/>
  <c r="L242" i="281"/>
  <c r="O242" i="281" s="1"/>
  <c r="J242" i="281"/>
  <c r="K242" i="281" s="1"/>
  <c r="I242" i="281"/>
  <c r="O230" i="281"/>
  <c r="M230" i="281"/>
  <c r="N230" i="281" s="1"/>
  <c r="K230" i="281"/>
  <c r="G230" i="281"/>
  <c r="O229" i="281"/>
  <c r="M229" i="281"/>
  <c r="AB229" i="281" s="1"/>
  <c r="K229" i="281"/>
  <c r="G229" i="281"/>
  <c r="AB228" i="281"/>
  <c r="O228" i="281"/>
  <c r="M228" i="281"/>
  <c r="AA228" i="281" s="1"/>
  <c r="K228" i="281"/>
  <c r="G228" i="281"/>
  <c r="AB227" i="281"/>
  <c r="O227" i="281"/>
  <c r="M227" i="281"/>
  <c r="AA227" i="281" s="1"/>
  <c r="K227" i="281"/>
  <c r="G227" i="281"/>
  <c r="AB226" i="281"/>
  <c r="AA226" i="281"/>
  <c r="O226" i="281"/>
  <c r="N226" i="281"/>
  <c r="Q226" i="281" s="1"/>
  <c r="K226" i="281"/>
  <c r="G226" i="281"/>
  <c r="T225" i="281"/>
  <c r="S225" i="281"/>
  <c r="M225" i="281"/>
  <c r="N225" i="281" s="1"/>
  <c r="L225" i="281"/>
  <c r="O225" i="281" s="1"/>
  <c r="J225" i="281"/>
  <c r="K225" i="281" s="1"/>
  <c r="I225" i="281"/>
  <c r="AA211" i="281"/>
  <c r="O211" i="281"/>
  <c r="M211" i="281"/>
  <c r="N211" i="281" s="1"/>
  <c r="K211" i="281"/>
  <c r="G211" i="281"/>
  <c r="AB210" i="281"/>
  <c r="AA210" i="281"/>
  <c r="O210" i="281"/>
  <c r="N210" i="281"/>
  <c r="P210" i="281" s="1"/>
  <c r="M210" i="281"/>
  <c r="K210" i="281"/>
  <c r="Q210" i="281" s="1"/>
  <c r="G210" i="281"/>
  <c r="AB209" i="281"/>
  <c r="AA209" i="281"/>
  <c r="Q209" i="281"/>
  <c r="P209" i="281"/>
  <c r="O209" i="281"/>
  <c r="N209" i="281"/>
  <c r="M209" i="281"/>
  <c r="K209" i="281"/>
  <c r="G209" i="281"/>
  <c r="T208" i="281"/>
  <c r="S208" i="281"/>
  <c r="O208" i="281"/>
  <c r="M208" i="281"/>
  <c r="AB208" i="281" s="1"/>
  <c r="AC192" i="281" s="1"/>
  <c r="L208" i="281"/>
  <c r="J208" i="281"/>
  <c r="K208" i="281" s="1"/>
  <c r="I208" i="281"/>
  <c r="AA194" i="281"/>
  <c r="O194" i="281"/>
  <c r="N194" i="281"/>
  <c r="Q194" i="281" s="1"/>
  <c r="M194" i="281"/>
  <c r="AB194" i="281" s="1"/>
  <c r="K194" i="281"/>
  <c r="G194" i="281"/>
  <c r="AA193" i="281"/>
  <c r="O193" i="281"/>
  <c r="N193" i="281"/>
  <c r="Q193" i="281" s="1"/>
  <c r="M193" i="281"/>
  <c r="AB193" i="281" s="1"/>
  <c r="K193" i="281"/>
  <c r="G193" i="281"/>
  <c r="AB192" i="281"/>
  <c r="Q192" i="281"/>
  <c r="O192" i="281"/>
  <c r="N192" i="281"/>
  <c r="P192" i="281" s="1"/>
  <c r="M192" i="281"/>
  <c r="AA192" i="281" s="1"/>
  <c r="K192" i="281"/>
  <c r="G192" i="281"/>
  <c r="T191" i="281"/>
  <c r="S191" i="281"/>
  <c r="M191" i="281"/>
  <c r="N191" i="281" s="1"/>
  <c r="L191" i="281"/>
  <c r="O191" i="281" s="1"/>
  <c r="J191" i="281"/>
  <c r="K191" i="281" s="1"/>
  <c r="I191" i="281"/>
  <c r="AA179" i="281"/>
  <c r="O179" i="281"/>
  <c r="N179" i="281"/>
  <c r="Q179" i="281" s="1"/>
  <c r="M179" i="281"/>
  <c r="AB179" i="281" s="1"/>
  <c r="K179" i="281"/>
  <c r="G179" i="281"/>
  <c r="AA178" i="281"/>
  <c r="O178" i="281"/>
  <c r="N178" i="281"/>
  <c r="P178" i="281" s="1"/>
  <c r="M178" i="281"/>
  <c r="AB178" i="281" s="1"/>
  <c r="K178" i="281"/>
  <c r="Q178" i="281" s="1"/>
  <c r="G178" i="281"/>
  <c r="AA177" i="281"/>
  <c r="O177" i="281"/>
  <c r="N177" i="281"/>
  <c r="Q177" i="281" s="1"/>
  <c r="M177" i="281"/>
  <c r="AB177" i="281" s="1"/>
  <c r="K177" i="281"/>
  <c r="G177" i="281"/>
  <c r="AA176" i="281"/>
  <c r="O176" i="281"/>
  <c r="N176" i="281"/>
  <c r="Q176" i="281" s="1"/>
  <c r="M176" i="281"/>
  <c r="AB176" i="281" s="1"/>
  <c r="K176" i="281"/>
  <c r="G176" i="281"/>
  <c r="AB175" i="281"/>
  <c r="Q175" i="281"/>
  <c r="O175" i="281"/>
  <c r="N175" i="281"/>
  <c r="P175" i="281" s="1"/>
  <c r="M175" i="281"/>
  <c r="AA175" i="281" s="1"/>
  <c r="K175" i="281"/>
  <c r="G175" i="281"/>
  <c r="T174" i="281"/>
  <c r="S174" i="281"/>
  <c r="M174" i="281"/>
  <c r="N174" i="281" s="1"/>
  <c r="L174" i="281"/>
  <c r="O174" i="281" s="1"/>
  <c r="J174" i="281"/>
  <c r="K174" i="281" s="1"/>
  <c r="I174" i="281"/>
  <c r="AB158" i="281"/>
  <c r="Q158" i="281"/>
  <c r="O158" i="281"/>
  <c r="N158" i="281"/>
  <c r="P158" i="281" s="1"/>
  <c r="M158" i="281"/>
  <c r="AA158" i="281" s="1"/>
  <c r="K158" i="281"/>
  <c r="G158" i="281"/>
  <c r="T157" i="281"/>
  <c r="S157" i="281"/>
  <c r="M157" i="281"/>
  <c r="N157" i="281" s="1"/>
  <c r="L157" i="281"/>
  <c r="O157" i="281" s="1"/>
  <c r="J157" i="281"/>
  <c r="K157" i="281" s="1"/>
  <c r="I157" i="281"/>
  <c r="AA146" i="281"/>
  <c r="O146" i="281"/>
  <c r="N146" i="281"/>
  <c r="Q146" i="281" s="1"/>
  <c r="M146" i="281"/>
  <c r="AB146" i="281" s="1"/>
  <c r="K146" i="281"/>
  <c r="G146" i="281"/>
  <c r="AA145" i="281"/>
  <c r="O145" i="281"/>
  <c r="M145" i="281"/>
  <c r="AB145" i="281" s="1"/>
  <c r="K145" i="281"/>
  <c r="G145" i="281"/>
  <c r="AA144" i="281"/>
  <c r="O144" i="281"/>
  <c r="N144" i="281"/>
  <c r="Q144" i="281" s="1"/>
  <c r="M144" i="281"/>
  <c r="AB144" i="281" s="1"/>
  <c r="K144" i="281"/>
  <c r="G144" i="281"/>
  <c r="AA143" i="281"/>
  <c r="O143" i="281"/>
  <c r="N143" i="281"/>
  <c r="Q143" i="281" s="1"/>
  <c r="M143" i="281"/>
  <c r="AB143" i="281" s="1"/>
  <c r="K143" i="281"/>
  <c r="G143" i="281"/>
  <c r="AA142" i="281"/>
  <c r="O142" i="281"/>
  <c r="M142" i="281"/>
  <c r="N142" i="281" s="1"/>
  <c r="K142" i="281"/>
  <c r="G142" i="281"/>
  <c r="AB141" i="281"/>
  <c r="AA141" i="281"/>
  <c r="O141" i="281"/>
  <c r="N141" i="281"/>
  <c r="Q141" i="281" s="1"/>
  <c r="M141" i="281"/>
  <c r="K141" i="281"/>
  <c r="G141" i="281"/>
  <c r="T140" i="281"/>
  <c r="S140" i="281"/>
  <c r="M140" i="281"/>
  <c r="AB140" i="281" s="1"/>
  <c r="AC124" i="281" s="1"/>
  <c r="L140" i="281"/>
  <c r="O140" i="281" s="1"/>
  <c r="J140" i="281"/>
  <c r="K140" i="281" s="1"/>
  <c r="I140" i="281"/>
  <c r="AA127" i="281"/>
  <c r="O127" i="281"/>
  <c r="M127" i="281"/>
  <c r="AB127" i="281" s="1"/>
  <c r="K127" i="281"/>
  <c r="G127" i="281"/>
  <c r="AA126" i="281"/>
  <c r="O126" i="281"/>
  <c r="N126" i="281"/>
  <c r="Q126" i="281" s="1"/>
  <c r="M126" i="281"/>
  <c r="AB126" i="281" s="1"/>
  <c r="K126" i="281"/>
  <c r="G126" i="281"/>
  <c r="AA125" i="281"/>
  <c r="O125" i="281"/>
  <c r="N125" i="281"/>
  <c r="Q125" i="281" s="1"/>
  <c r="M125" i="281"/>
  <c r="AB125" i="281" s="1"/>
  <c r="K125" i="281"/>
  <c r="G125" i="281"/>
  <c r="AB124" i="281"/>
  <c r="Q124" i="281"/>
  <c r="O124" i="281"/>
  <c r="N124" i="281"/>
  <c r="P124" i="281" s="1"/>
  <c r="M124" i="281"/>
  <c r="AA124" i="281" s="1"/>
  <c r="K124" i="281"/>
  <c r="G124" i="281"/>
  <c r="T123" i="281"/>
  <c r="S123" i="281"/>
  <c r="M123" i="281"/>
  <c r="N123" i="281" s="1"/>
  <c r="L123" i="281"/>
  <c r="O123" i="281" s="1"/>
  <c r="J123" i="281"/>
  <c r="K123" i="281" s="1"/>
  <c r="I123" i="281"/>
  <c r="AA109" i="281"/>
  <c r="O109" i="281"/>
  <c r="N109" i="281"/>
  <c r="Q109" i="281" s="1"/>
  <c r="M109" i="281"/>
  <c r="AB109" i="281" s="1"/>
  <c r="K109" i="281"/>
  <c r="G109" i="281"/>
  <c r="AA108" i="281"/>
  <c r="O108" i="281"/>
  <c r="N108" i="281"/>
  <c r="P108" i="281" s="1"/>
  <c r="M108" i="281"/>
  <c r="AB108" i="281" s="1"/>
  <c r="K108" i="281"/>
  <c r="Q108" i="281" s="1"/>
  <c r="G108" i="281"/>
  <c r="AB107" i="281"/>
  <c r="AA107" i="281"/>
  <c r="Q107" i="281"/>
  <c r="P107" i="281"/>
  <c r="O107" i="281"/>
  <c r="N107" i="281"/>
  <c r="M107" i="281"/>
  <c r="K107" i="281"/>
  <c r="G107" i="281"/>
  <c r="T106" i="281"/>
  <c r="S106" i="281"/>
  <c r="O106" i="281"/>
  <c r="M106" i="281"/>
  <c r="AB106" i="281" s="1"/>
  <c r="AC90" i="281" s="1"/>
  <c r="L106" i="281"/>
  <c r="J106" i="281"/>
  <c r="K106" i="281" s="1"/>
  <c r="I106" i="281"/>
  <c r="AA92" i="281"/>
  <c r="O92" i="281"/>
  <c r="N92" i="281"/>
  <c r="Q92" i="281" s="1"/>
  <c r="M92" i="281"/>
  <c r="AB92" i="281" s="1"/>
  <c r="K92" i="281"/>
  <c r="G92" i="281"/>
  <c r="AA91" i="281"/>
  <c r="O91" i="281"/>
  <c r="N91" i="281"/>
  <c r="Q91" i="281" s="1"/>
  <c r="M91" i="281"/>
  <c r="AB91" i="281" s="1"/>
  <c r="K91" i="281"/>
  <c r="G91" i="281"/>
  <c r="AB90" i="281"/>
  <c r="Q90" i="281"/>
  <c r="O90" i="281"/>
  <c r="N90" i="281"/>
  <c r="P90" i="281" s="1"/>
  <c r="M90" i="281"/>
  <c r="AA90" i="281" s="1"/>
  <c r="K90" i="281"/>
  <c r="G90" i="281"/>
  <c r="T89" i="281"/>
  <c r="S89" i="281"/>
  <c r="M89" i="281"/>
  <c r="N89" i="281" s="1"/>
  <c r="L89" i="281"/>
  <c r="O89" i="281" s="1"/>
  <c r="J89" i="281"/>
  <c r="K89" i="281" s="1"/>
  <c r="I89" i="281"/>
  <c r="AB73" i="281"/>
  <c r="Q73" i="281"/>
  <c r="O73" i="281"/>
  <c r="N73" i="281"/>
  <c r="P73" i="281" s="1"/>
  <c r="M73" i="281"/>
  <c r="AA73" i="281" s="1"/>
  <c r="K73" i="281"/>
  <c r="G73" i="281"/>
  <c r="T72" i="281"/>
  <c r="S72" i="281"/>
  <c r="M72" i="281"/>
  <c r="N72" i="281" s="1"/>
  <c r="L72" i="281"/>
  <c r="O72" i="281" s="1"/>
  <c r="J72" i="281"/>
  <c r="K72" i="281" s="1"/>
  <c r="I72" i="281"/>
  <c r="AB56" i="281"/>
  <c r="Q56" i="281"/>
  <c r="O56" i="281"/>
  <c r="N56" i="281"/>
  <c r="P56" i="281" s="1"/>
  <c r="M56" i="281"/>
  <c r="AA56" i="281" s="1"/>
  <c r="K56" i="281"/>
  <c r="G56" i="281"/>
  <c r="T55" i="281"/>
  <c r="S55" i="281"/>
  <c r="M55" i="281"/>
  <c r="N55" i="281" s="1"/>
  <c r="L55" i="281"/>
  <c r="O55" i="281" s="1"/>
  <c r="J55" i="281"/>
  <c r="K55" i="281" s="1"/>
  <c r="I55" i="281"/>
  <c r="AA41" i="281"/>
  <c r="O41" i="281"/>
  <c r="M41" i="281"/>
  <c r="N41" i="281" s="1"/>
  <c r="K41" i="281"/>
  <c r="G41" i="281"/>
  <c r="AA40" i="281"/>
  <c r="O40" i="281"/>
  <c r="N40" i="281"/>
  <c r="P40" i="281" s="1"/>
  <c r="M40" i="281"/>
  <c r="AB40" i="281" s="1"/>
  <c r="K40" i="281"/>
  <c r="Q40" i="281" s="1"/>
  <c r="G40" i="281"/>
  <c r="AB39" i="281"/>
  <c r="AA39" i="281"/>
  <c r="Q39" i="281"/>
  <c r="P39" i="281"/>
  <c r="O39" i="281"/>
  <c r="N39" i="281"/>
  <c r="M39" i="281"/>
  <c r="K39" i="281"/>
  <c r="G39" i="281"/>
  <c r="T38" i="281"/>
  <c r="S38" i="281"/>
  <c r="O38" i="281"/>
  <c r="M38" i="281"/>
  <c r="AB38" i="281" s="1"/>
  <c r="AC22" i="281" s="1"/>
  <c r="L38" i="281"/>
  <c r="J38" i="281"/>
  <c r="K38" i="281" s="1"/>
  <c r="I38" i="281"/>
  <c r="AB22" i="281"/>
  <c r="AA22" i="281"/>
  <c r="Q22" i="281"/>
  <c r="P22" i="281"/>
  <c r="O22" i="281"/>
  <c r="N22" i="281"/>
  <c r="M22" i="281"/>
  <c r="K22" i="281"/>
  <c r="G22" i="281"/>
  <c r="T21" i="281"/>
  <c r="S21" i="281"/>
  <c r="O21" i="281"/>
  <c r="M21" i="281"/>
  <c r="AB21" i="281" s="1"/>
  <c r="AC5" i="281" s="1"/>
  <c r="L21" i="281"/>
  <c r="J21" i="281"/>
  <c r="K21" i="281" s="1"/>
  <c r="I21" i="281"/>
  <c r="AA7" i="281"/>
  <c r="O7" i="281"/>
  <c r="N7" i="281"/>
  <c r="Q7" i="281" s="1"/>
  <c r="M7" i="281"/>
  <c r="AB7" i="281" s="1"/>
  <c r="K7" i="281"/>
  <c r="G7" i="281"/>
  <c r="AA6" i="281"/>
  <c r="O6" i="281"/>
  <c r="N6" i="281"/>
  <c r="Q6" i="281" s="1"/>
  <c r="M6" i="281"/>
  <c r="AB6" i="281" s="1"/>
  <c r="K6" i="281"/>
  <c r="G6" i="281"/>
  <c r="AB5" i="281"/>
  <c r="Q5" i="281"/>
  <c r="O5" i="281"/>
  <c r="N5" i="281"/>
  <c r="P5" i="281" s="1"/>
  <c r="M5" i="281"/>
  <c r="AA5" i="281" s="1"/>
  <c r="K5" i="281"/>
  <c r="G5" i="281"/>
  <c r="F1" i="281" s="1"/>
  <c r="H2" i="281"/>
  <c r="H1" i="281"/>
  <c r="D1" i="281"/>
  <c r="F3" i="280" s="1"/>
  <c r="X29" i="280"/>
  <c r="W29" i="280"/>
  <c r="V29" i="280"/>
  <c r="T29" i="280"/>
  <c r="S29" i="280"/>
  <c r="P29" i="280"/>
  <c r="O29" i="280"/>
  <c r="N29" i="280"/>
  <c r="M29" i="280"/>
  <c r="K29" i="280"/>
  <c r="J29" i="280"/>
  <c r="H29" i="280"/>
  <c r="K8" i="280" s="1"/>
  <c r="G29" i="280"/>
  <c r="D29" i="280"/>
  <c r="N15" i="280"/>
  <c r="I8" i="280" s="1"/>
  <c r="M15" i="280"/>
  <c r="K15" i="280"/>
  <c r="I15" i="280"/>
  <c r="H15" i="280"/>
  <c r="E8" i="280" s="1"/>
  <c r="G15" i="280"/>
  <c r="F15" i="280"/>
  <c r="E15" i="280"/>
  <c r="D15" i="280"/>
  <c r="M8" i="280"/>
  <c r="G8" i="280"/>
  <c r="F8" i="280"/>
  <c r="M7" i="280"/>
  <c r="K7" i="280"/>
  <c r="I7" i="280"/>
  <c r="G7" i="280"/>
  <c r="F7" i="280"/>
  <c r="E7" i="280"/>
  <c r="M6" i="280"/>
  <c r="K6" i="280"/>
  <c r="I6" i="280"/>
  <c r="G6" i="280"/>
  <c r="F6" i="280"/>
  <c r="E6" i="280"/>
  <c r="P225" i="281" l="1"/>
  <c r="Q225" i="281"/>
  <c r="R209" i="281" s="1"/>
  <c r="P7" i="282"/>
  <c r="Q7" i="282"/>
  <c r="P89" i="281"/>
  <c r="Q89" i="281"/>
  <c r="R73" i="281" s="1"/>
  <c r="P230" i="281"/>
  <c r="Q230" i="281"/>
  <c r="N38" i="282"/>
  <c r="AB38" i="282"/>
  <c r="AC22" i="282" s="1"/>
  <c r="AA38" i="282"/>
  <c r="P72" i="281"/>
  <c r="Q72" i="281"/>
  <c r="R56" i="281" s="1"/>
  <c r="Q142" i="281"/>
  <c r="P142" i="281"/>
  <c r="Q41" i="281"/>
  <c r="P41" i="281"/>
  <c r="P157" i="281"/>
  <c r="Q157" i="281"/>
  <c r="R141" i="281" s="1"/>
  <c r="P123" i="281"/>
  <c r="Q123" i="281"/>
  <c r="R107" i="281" s="1"/>
  <c r="P174" i="281"/>
  <c r="Q174" i="281"/>
  <c r="R158" i="281" s="1"/>
  <c r="Q211" i="281"/>
  <c r="P211" i="281"/>
  <c r="AB157" i="282"/>
  <c r="AC141" i="282" s="1"/>
  <c r="AA157" i="282"/>
  <c r="N157" i="282"/>
  <c r="P191" i="281"/>
  <c r="Q191" i="281"/>
  <c r="R175" i="281" s="1"/>
  <c r="P26" i="282"/>
  <c r="Q26" i="282"/>
  <c r="P89" i="282"/>
  <c r="Q89" i="282"/>
  <c r="R73" i="282" s="1"/>
  <c r="N21" i="282"/>
  <c r="AB21" i="282"/>
  <c r="AC5" i="282" s="1"/>
  <c r="AA21" i="282"/>
  <c r="P140" i="282"/>
  <c r="Q140" i="282"/>
  <c r="R124" i="282" s="1"/>
  <c r="I3" i="280"/>
  <c r="F2" i="281"/>
  <c r="Q142" i="282"/>
  <c r="P142" i="282"/>
  <c r="P55" i="281"/>
  <c r="Q55" i="281"/>
  <c r="R39" i="281" s="1"/>
  <c r="P109" i="281"/>
  <c r="N140" i="281"/>
  <c r="P146" i="281"/>
  <c r="P179" i="281"/>
  <c r="N229" i="281"/>
  <c r="N6" i="282"/>
  <c r="N25" i="282"/>
  <c r="N55" i="282"/>
  <c r="P57" i="282"/>
  <c r="P61" i="282"/>
  <c r="N106" i="282"/>
  <c r="P126" i="282"/>
  <c r="N127" i="281"/>
  <c r="P141" i="281"/>
  <c r="N145" i="281"/>
  <c r="AA230" i="281"/>
  <c r="AA7" i="282"/>
  <c r="AA26" i="282"/>
  <c r="P56" i="282"/>
  <c r="P107" i="282"/>
  <c r="AB230" i="281"/>
  <c r="AB7" i="282"/>
  <c r="AB26" i="282"/>
  <c r="N21" i="281"/>
  <c r="N38" i="281"/>
  <c r="AB41" i="281"/>
  <c r="AA55" i="281"/>
  <c r="AA72" i="281"/>
  <c r="AA89" i="281"/>
  <c r="N106" i="281"/>
  <c r="AA123" i="281"/>
  <c r="AB142" i="281"/>
  <c r="AA157" i="281"/>
  <c r="AA174" i="281"/>
  <c r="AA191" i="281"/>
  <c r="N208" i="281"/>
  <c r="AB211" i="281"/>
  <c r="AA225" i="281"/>
  <c r="N228" i="281"/>
  <c r="P5" i="282"/>
  <c r="N24" i="282"/>
  <c r="P42" i="282"/>
  <c r="P60" i="282"/>
  <c r="N72" i="282"/>
  <c r="P74" i="282"/>
  <c r="P78" i="282"/>
  <c r="P82" i="282"/>
  <c r="AA89" i="282"/>
  <c r="P93" i="282"/>
  <c r="N123" i="282"/>
  <c r="P125" i="282"/>
  <c r="AA140" i="282"/>
  <c r="AB55" i="281"/>
  <c r="AC39" i="281" s="1"/>
  <c r="AB72" i="281"/>
  <c r="AC56" i="281" s="1"/>
  <c r="AB89" i="281"/>
  <c r="AC73" i="281" s="1"/>
  <c r="AB123" i="281"/>
  <c r="AC107" i="281" s="1"/>
  <c r="AB157" i="281"/>
  <c r="AC141" i="281" s="1"/>
  <c r="AB174" i="281"/>
  <c r="AC158" i="281" s="1"/>
  <c r="AB191" i="281"/>
  <c r="AC175" i="281" s="1"/>
  <c r="AB225" i="281"/>
  <c r="AC209" i="281" s="1"/>
  <c r="AA229" i="281"/>
  <c r="AA6" i="282"/>
  <c r="AA25" i="282"/>
  <c r="P73" i="282"/>
  <c r="AB89" i="282"/>
  <c r="AC73" i="282" s="1"/>
  <c r="AA107" i="282"/>
  <c r="P124" i="282"/>
  <c r="AB140" i="282"/>
  <c r="AC124" i="282" s="1"/>
  <c r="N143" i="282"/>
  <c r="AB6" i="282"/>
  <c r="AB25" i="282"/>
  <c r="AA125" i="282"/>
  <c r="P7" i="281"/>
  <c r="P92" i="281"/>
  <c r="P126" i="281"/>
  <c r="AA140" i="281"/>
  <c r="P144" i="281"/>
  <c r="P177" i="281"/>
  <c r="P194" i="281"/>
  <c r="N227" i="281"/>
  <c r="N23" i="282"/>
  <c r="AA55" i="282"/>
  <c r="AA106" i="282"/>
  <c r="M242" i="281"/>
  <c r="P6" i="281"/>
  <c r="AA21" i="281"/>
  <c r="AA38" i="281"/>
  <c r="P91" i="281"/>
  <c r="AA106" i="281"/>
  <c r="P125" i="281"/>
  <c r="P143" i="281"/>
  <c r="P176" i="281"/>
  <c r="P193" i="281"/>
  <c r="AA208" i="281"/>
  <c r="P226" i="281"/>
  <c r="AA72" i="282"/>
  <c r="P76" i="282"/>
  <c r="P80" i="282"/>
  <c r="P91" i="282"/>
  <c r="P109" i="282"/>
  <c r="AA123" i="282"/>
  <c r="Q38" i="281" l="1"/>
  <c r="R22" i="281" s="1"/>
  <c r="P38" i="281"/>
  <c r="Q127" i="281"/>
  <c r="P127" i="281"/>
  <c r="Q228" i="281"/>
  <c r="P228" i="281"/>
  <c r="N242" i="281"/>
  <c r="AB242" i="281"/>
  <c r="AC226" i="281" s="1"/>
  <c r="AA242" i="281"/>
  <c r="Q208" i="281"/>
  <c r="R192" i="281" s="1"/>
  <c r="P208" i="281"/>
  <c r="Q21" i="281"/>
  <c r="R5" i="281" s="1"/>
  <c r="P21" i="281"/>
  <c r="P38" i="282"/>
  <c r="Q38" i="282"/>
  <c r="R22" i="282" s="1"/>
  <c r="Q106" i="282"/>
  <c r="R90" i="282" s="1"/>
  <c r="P106" i="282"/>
  <c r="P21" i="282"/>
  <c r="D2" i="282"/>
  <c r="Q21" i="282"/>
  <c r="R5" i="282" s="1"/>
  <c r="Q23" i="282"/>
  <c r="P23" i="282"/>
  <c r="Q143" i="282"/>
  <c r="P143" i="282"/>
  <c r="Q145" i="281"/>
  <c r="P145" i="281"/>
  <c r="Q227" i="281"/>
  <c r="P227" i="281"/>
  <c r="Q72" i="282"/>
  <c r="R56" i="282" s="1"/>
  <c r="P72" i="282"/>
  <c r="Q55" i="282"/>
  <c r="R39" i="282" s="1"/>
  <c r="P55" i="282"/>
  <c r="Q140" i="281"/>
  <c r="R124" i="281" s="1"/>
  <c r="P140" i="281"/>
  <c r="Q25" i="282"/>
  <c r="P25" i="282"/>
  <c r="Q157" i="282"/>
  <c r="R141" i="282" s="1"/>
  <c r="P157" i="282"/>
  <c r="Q106" i="281"/>
  <c r="R90" i="281" s="1"/>
  <c r="P106" i="281"/>
  <c r="Q6" i="282"/>
  <c r="P6" i="282"/>
  <c r="Q123" i="282"/>
  <c r="R107" i="282" s="1"/>
  <c r="P123" i="282"/>
  <c r="Q24" i="282"/>
  <c r="P24" i="282"/>
  <c r="Q229" i="281"/>
  <c r="P229" i="281"/>
  <c r="P242" i="281" l="1"/>
  <c r="Q242" i="281"/>
  <c r="R226" i="281" s="1"/>
  <c r="D2" i="281"/>
  <c r="T157" i="279" l="1"/>
  <c r="S157" i="279"/>
  <c r="M157" i="279"/>
  <c r="AB157" i="279" s="1"/>
  <c r="AC141" i="279" s="1"/>
  <c r="L157" i="279"/>
  <c r="O157" i="279" s="1"/>
  <c r="J157" i="279"/>
  <c r="K157" i="279" s="1"/>
  <c r="I157" i="279"/>
  <c r="AA143" i="279"/>
  <c r="O143" i="279"/>
  <c r="M143" i="279"/>
  <c r="AB143" i="279" s="1"/>
  <c r="K143" i="279"/>
  <c r="G143" i="279"/>
  <c r="AB142" i="279"/>
  <c r="AA142" i="279"/>
  <c r="O142" i="279"/>
  <c r="M142" i="279"/>
  <c r="N142" i="279" s="1"/>
  <c r="K142" i="279"/>
  <c r="G142" i="279"/>
  <c r="AB141" i="279"/>
  <c r="AA141" i="279"/>
  <c r="O141" i="279"/>
  <c r="N141" i="279"/>
  <c r="P141" i="279" s="1"/>
  <c r="M141" i="279"/>
  <c r="K141" i="279"/>
  <c r="G141" i="279"/>
  <c r="T140" i="279"/>
  <c r="S140" i="279"/>
  <c r="M140" i="279"/>
  <c r="N140" i="279" s="1"/>
  <c r="L140" i="279"/>
  <c r="O140" i="279" s="1"/>
  <c r="J140" i="279"/>
  <c r="K140" i="279" s="1"/>
  <c r="I140" i="279"/>
  <c r="AB126" i="279"/>
  <c r="AA126" i="279"/>
  <c r="O126" i="279"/>
  <c r="N126" i="279"/>
  <c r="M126" i="279"/>
  <c r="K126" i="279"/>
  <c r="Q126" i="279" s="1"/>
  <c r="G126" i="279"/>
  <c r="O125" i="279"/>
  <c r="N125" i="279"/>
  <c r="Q125" i="279" s="1"/>
  <c r="M125" i="279"/>
  <c r="AB125" i="279" s="1"/>
  <c r="K125" i="279"/>
  <c r="G125" i="279"/>
  <c r="AB124" i="279"/>
  <c r="O124" i="279"/>
  <c r="N124" i="279"/>
  <c r="Q124" i="279" s="1"/>
  <c r="M124" i="279"/>
  <c r="AA124" i="279" s="1"/>
  <c r="K124" i="279"/>
  <c r="G124" i="279"/>
  <c r="T123" i="279"/>
  <c r="S123" i="279"/>
  <c r="M123" i="279"/>
  <c r="AB123" i="279" s="1"/>
  <c r="AC107" i="279" s="1"/>
  <c r="L123" i="279"/>
  <c r="O123" i="279" s="1"/>
  <c r="J123" i="279"/>
  <c r="K123" i="279" s="1"/>
  <c r="I123" i="279"/>
  <c r="AA110" i="279"/>
  <c r="O110" i="279"/>
  <c r="N110" i="279"/>
  <c r="Q110" i="279" s="1"/>
  <c r="M110" i="279"/>
  <c r="AB110" i="279" s="1"/>
  <c r="K110" i="279"/>
  <c r="G110" i="279"/>
  <c r="AB109" i="279"/>
  <c r="AA109" i="279"/>
  <c r="Q109" i="279"/>
  <c r="O109" i="279"/>
  <c r="N109" i="279"/>
  <c r="P109" i="279" s="1"/>
  <c r="M109" i="279"/>
  <c r="K109" i="279"/>
  <c r="G109" i="279"/>
  <c r="AB108" i="279"/>
  <c r="AA108" i="279"/>
  <c r="O108" i="279"/>
  <c r="N108" i="279"/>
  <c r="M108" i="279"/>
  <c r="K108" i="279"/>
  <c r="Q108" i="279" s="1"/>
  <c r="G108" i="279"/>
  <c r="Q107" i="279"/>
  <c r="P107" i="279"/>
  <c r="O107" i="279"/>
  <c r="N107" i="279"/>
  <c r="M107" i="279"/>
  <c r="AB107" i="279" s="1"/>
  <c r="K107" i="279"/>
  <c r="G107" i="279"/>
  <c r="T106" i="279"/>
  <c r="S106" i="279"/>
  <c r="O106" i="279"/>
  <c r="M106" i="279"/>
  <c r="AB106" i="279" s="1"/>
  <c r="AC90" i="279" s="1"/>
  <c r="L106" i="279"/>
  <c r="J106" i="279"/>
  <c r="K106" i="279" s="1"/>
  <c r="I106" i="279"/>
  <c r="O93" i="279"/>
  <c r="N93" i="279"/>
  <c r="Q93" i="279" s="1"/>
  <c r="M93" i="279"/>
  <c r="AB93" i="279" s="1"/>
  <c r="K93" i="279"/>
  <c r="G93" i="279"/>
  <c r="AA92" i="279"/>
  <c r="O92" i="279"/>
  <c r="N92" i="279"/>
  <c r="P92" i="279" s="1"/>
  <c r="M92" i="279"/>
  <c r="AB92" i="279" s="1"/>
  <c r="K92" i="279"/>
  <c r="Q92" i="279" s="1"/>
  <c r="G92" i="279"/>
  <c r="AB91" i="279"/>
  <c r="AA91" i="279"/>
  <c r="O91" i="279"/>
  <c r="N91" i="279"/>
  <c r="P91" i="279" s="1"/>
  <c r="M91" i="279"/>
  <c r="K91" i="279"/>
  <c r="Q91" i="279" s="1"/>
  <c r="G91" i="279"/>
  <c r="AB90" i="279"/>
  <c r="AA90" i="279"/>
  <c r="O90" i="279"/>
  <c r="N90" i="279"/>
  <c r="P90" i="279" s="1"/>
  <c r="M90" i="279"/>
  <c r="K90" i="279"/>
  <c r="G90" i="279"/>
  <c r="T89" i="279"/>
  <c r="S89" i="279"/>
  <c r="M89" i="279"/>
  <c r="N89" i="279" s="1"/>
  <c r="L89" i="279"/>
  <c r="O89" i="279" s="1"/>
  <c r="J89" i="279"/>
  <c r="K89" i="279" s="1"/>
  <c r="I89" i="279"/>
  <c r="AA86" i="279"/>
  <c r="O86" i="279"/>
  <c r="N86" i="279"/>
  <c r="M86" i="279"/>
  <c r="AB86" i="279" s="1"/>
  <c r="K86" i="279"/>
  <c r="Q86" i="279" s="1"/>
  <c r="G86" i="279"/>
  <c r="O85" i="279"/>
  <c r="N85" i="279"/>
  <c r="Q85" i="279" s="1"/>
  <c r="M85" i="279"/>
  <c r="AB85" i="279" s="1"/>
  <c r="K85" i="279"/>
  <c r="G85" i="279"/>
  <c r="AA84" i="279"/>
  <c r="O84" i="279"/>
  <c r="N84" i="279"/>
  <c r="P84" i="279" s="1"/>
  <c r="M84" i="279"/>
  <c r="AB84" i="279" s="1"/>
  <c r="K84" i="279"/>
  <c r="Q84" i="279" s="1"/>
  <c r="G84" i="279"/>
  <c r="AB83" i="279"/>
  <c r="AA83" i="279"/>
  <c r="O83" i="279"/>
  <c r="N83" i="279"/>
  <c r="Q83" i="279" s="1"/>
  <c r="M83" i="279"/>
  <c r="K83" i="279"/>
  <c r="G83" i="279"/>
  <c r="AA82" i="279"/>
  <c r="O82" i="279"/>
  <c r="N82" i="279"/>
  <c r="M82" i="279"/>
  <c r="AB82" i="279" s="1"/>
  <c r="K82" i="279"/>
  <c r="Q82" i="279" s="1"/>
  <c r="G82" i="279"/>
  <c r="O81" i="279"/>
  <c r="N81" i="279"/>
  <c r="Q81" i="279" s="1"/>
  <c r="M81" i="279"/>
  <c r="AB81" i="279" s="1"/>
  <c r="K81" i="279"/>
  <c r="G81" i="279"/>
  <c r="AA80" i="279"/>
  <c r="O80" i="279"/>
  <c r="N80" i="279"/>
  <c r="P80" i="279" s="1"/>
  <c r="M80" i="279"/>
  <c r="AB80" i="279" s="1"/>
  <c r="K80" i="279"/>
  <c r="Q80" i="279" s="1"/>
  <c r="G80" i="279"/>
  <c r="AB79" i="279"/>
  <c r="AA79" i="279"/>
  <c r="O79" i="279"/>
  <c r="N79" i="279"/>
  <c r="Q79" i="279" s="1"/>
  <c r="M79" i="279"/>
  <c r="K79" i="279"/>
  <c r="G79" i="279"/>
  <c r="AA78" i="279"/>
  <c r="O78" i="279"/>
  <c r="N78" i="279"/>
  <c r="M78" i="279"/>
  <c r="AB78" i="279" s="1"/>
  <c r="K78" i="279"/>
  <c r="Q78" i="279" s="1"/>
  <c r="G78" i="279"/>
  <c r="O77" i="279"/>
  <c r="N77" i="279"/>
  <c r="Q77" i="279" s="1"/>
  <c r="M77" i="279"/>
  <c r="AB77" i="279" s="1"/>
  <c r="K77" i="279"/>
  <c r="G77" i="279"/>
  <c r="AA76" i="279"/>
  <c r="O76" i="279"/>
  <c r="N76" i="279"/>
  <c r="P76" i="279" s="1"/>
  <c r="M76" i="279"/>
  <c r="AB76" i="279" s="1"/>
  <c r="K76" i="279"/>
  <c r="Q76" i="279" s="1"/>
  <c r="G76" i="279"/>
  <c r="AB75" i="279"/>
  <c r="AA75" i="279"/>
  <c r="O75" i="279"/>
  <c r="N75" i="279"/>
  <c r="Q75" i="279" s="1"/>
  <c r="M75" i="279"/>
  <c r="K75" i="279"/>
  <c r="G75" i="279"/>
  <c r="AA74" i="279"/>
  <c r="O74" i="279"/>
  <c r="N74" i="279"/>
  <c r="M74" i="279"/>
  <c r="AB74" i="279" s="1"/>
  <c r="K74" i="279"/>
  <c r="Q74" i="279" s="1"/>
  <c r="G74" i="279"/>
  <c r="AB73" i="279"/>
  <c r="Q73" i="279"/>
  <c r="P73" i="279"/>
  <c r="O73" i="279"/>
  <c r="N73" i="279"/>
  <c r="M73" i="279"/>
  <c r="AA73" i="279" s="1"/>
  <c r="K73" i="279"/>
  <c r="G73" i="279"/>
  <c r="T72" i="279"/>
  <c r="S72" i="279"/>
  <c r="O72" i="279"/>
  <c r="M72" i="279"/>
  <c r="AB72" i="279" s="1"/>
  <c r="AC56" i="279" s="1"/>
  <c r="L72" i="279"/>
  <c r="J72" i="279"/>
  <c r="K72" i="279" s="1"/>
  <c r="I72" i="279"/>
  <c r="O62" i="279"/>
  <c r="N62" i="279"/>
  <c r="Q62" i="279" s="1"/>
  <c r="M62" i="279"/>
  <c r="AB62" i="279" s="1"/>
  <c r="K62" i="279"/>
  <c r="G62" i="279"/>
  <c r="AA61" i="279"/>
  <c r="O61" i="279"/>
  <c r="N61" i="279"/>
  <c r="P61" i="279" s="1"/>
  <c r="M61" i="279"/>
  <c r="AB61" i="279" s="1"/>
  <c r="K61" i="279"/>
  <c r="Q61" i="279" s="1"/>
  <c r="G61" i="279"/>
  <c r="AB60" i="279"/>
  <c r="AA60" i="279"/>
  <c r="O60" i="279"/>
  <c r="N60" i="279"/>
  <c r="P60" i="279" s="1"/>
  <c r="M60" i="279"/>
  <c r="K60" i="279"/>
  <c r="Q60" i="279" s="1"/>
  <c r="G60" i="279"/>
  <c r="AA59" i="279"/>
  <c r="O59" i="279"/>
  <c r="N59" i="279"/>
  <c r="M59" i="279"/>
  <c r="AB59" i="279" s="1"/>
  <c r="K59" i="279"/>
  <c r="Q59" i="279" s="1"/>
  <c r="G59" i="279"/>
  <c r="O58" i="279"/>
  <c r="N58" i="279"/>
  <c r="Q58" i="279" s="1"/>
  <c r="M58" i="279"/>
  <c r="AB58" i="279" s="1"/>
  <c r="K58" i="279"/>
  <c r="G58" i="279"/>
  <c r="AA57" i="279"/>
  <c r="O57" i="279"/>
  <c r="N57" i="279"/>
  <c r="P57" i="279" s="1"/>
  <c r="M57" i="279"/>
  <c r="AB57" i="279" s="1"/>
  <c r="K57" i="279"/>
  <c r="Q57" i="279" s="1"/>
  <c r="G57" i="279"/>
  <c r="AB56" i="279"/>
  <c r="AA56" i="279"/>
  <c r="Q56" i="279"/>
  <c r="O56" i="279"/>
  <c r="N56" i="279"/>
  <c r="P56" i="279" s="1"/>
  <c r="M56" i="279"/>
  <c r="K56" i="279"/>
  <c r="G56" i="279"/>
  <c r="T55" i="279"/>
  <c r="S55" i="279"/>
  <c r="L55" i="279"/>
  <c r="J55" i="279"/>
  <c r="K55" i="279" s="1"/>
  <c r="I55" i="279"/>
  <c r="O55" i="279" s="1"/>
  <c r="AB46" i="279"/>
  <c r="AA46" i="279"/>
  <c r="O46" i="279"/>
  <c r="N46" i="279"/>
  <c r="P46" i="279" s="1"/>
  <c r="M46" i="279"/>
  <c r="K46" i="279"/>
  <c r="Q46" i="279" s="1"/>
  <c r="G46" i="279"/>
  <c r="AA45" i="279"/>
  <c r="O45" i="279"/>
  <c r="N45" i="279"/>
  <c r="M45" i="279"/>
  <c r="AB45" i="279" s="1"/>
  <c r="K45" i="279"/>
  <c r="Q45" i="279" s="1"/>
  <c r="G45" i="279"/>
  <c r="O44" i="279"/>
  <c r="N44" i="279"/>
  <c r="Q44" i="279" s="1"/>
  <c r="M44" i="279"/>
  <c r="AB44" i="279" s="1"/>
  <c r="K44" i="279"/>
  <c r="G44" i="279"/>
  <c r="AA43" i="279"/>
  <c r="O43" i="279"/>
  <c r="N43" i="279"/>
  <c r="P43" i="279" s="1"/>
  <c r="M43" i="279"/>
  <c r="AB43" i="279" s="1"/>
  <c r="K43" i="279"/>
  <c r="Q43" i="279" s="1"/>
  <c r="G43" i="279"/>
  <c r="AB42" i="279"/>
  <c r="AA42" i="279"/>
  <c r="O42" i="279"/>
  <c r="N42" i="279"/>
  <c r="P42" i="279" s="1"/>
  <c r="M42" i="279"/>
  <c r="K42" i="279"/>
  <c r="Q42" i="279" s="1"/>
  <c r="G42" i="279"/>
  <c r="AA41" i="279"/>
  <c r="O41" i="279"/>
  <c r="N41" i="279"/>
  <c r="M41" i="279"/>
  <c r="AB41" i="279" s="1"/>
  <c r="K41" i="279"/>
  <c r="Q41" i="279" s="1"/>
  <c r="G41" i="279"/>
  <c r="O40" i="279"/>
  <c r="N40" i="279"/>
  <c r="Q40" i="279" s="1"/>
  <c r="M40" i="279"/>
  <c r="AB40" i="279" s="1"/>
  <c r="K40" i="279"/>
  <c r="G40" i="279"/>
  <c r="AB39" i="279"/>
  <c r="O39" i="279"/>
  <c r="N39" i="279"/>
  <c r="Q39" i="279" s="1"/>
  <c r="M39" i="279"/>
  <c r="AA39" i="279" s="1"/>
  <c r="K39" i="279"/>
  <c r="G39" i="279"/>
  <c r="T38" i="279"/>
  <c r="S38" i="279"/>
  <c r="L38" i="279"/>
  <c r="O38" i="279" s="1"/>
  <c r="J38" i="279"/>
  <c r="K38" i="279" s="1"/>
  <c r="I38" i="279"/>
  <c r="AA30" i="279"/>
  <c r="O30" i="279"/>
  <c r="N30" i="279"/>
  <c r="P30" i="279" s="1"/>
  <c r="M30" i="279"/>
  <c r="AB30" i="279" s="1"/>
  <c r="K30" i="279"/>
  <c r="Q30" i="279" s="1"/>
  <c r="G30" i="279"/>
  <c r="AQ29" i="279"/>
  <c r="AB29" i="279"/>
  <c r="O29" i="279"/>
  <c r="M29" i="279"/>
  <c r="AA29" i="279" s="1"/>
  <c r="K29" i="279"/>
  <c r="G29" i="279"/>
  <c r="O28" i="279"/>
  <c r="M28" i="279"/>
  <c r="N28" i="279" s="1"/>
  <c r="K28" i="279"/>
  <c r="G28" i="279"/>
  <c r="O27" i="279"/>
  <c r="M27" i="279"/>
  <c r="AB27" i="279" s="1"/>
  <c r="K27" i="279"/>
  <c r="G27" i="279"/>
  <c r="AB26" i="279"/>
  <c r="O26" i="279"/>
  <c r="M26" i="279"/>
  <c r="AA26" i="279" s="1"/>
  <c r="K26" i="279"/>
  <c r="G26" i="279"/>
  <c r="AB25" i="279"/>
  <c r="O25" i="279"/>
  <c r="M25" i="279"/>
  <c r="AA25" i="279" s="1"/>
  <c r="K25" i="279"/>
  <c r="G25" i="279"/>
  <c r="AB24" i="279"/>
  <c r="O24" i="279"/>
  <c r="M24" i="279"/>
  <c r="N24" i="279" s="1"/>
  <c r="K24" i="279"/>
  <c r="G24" i="279"/>
  <c r="O23" i="279"/>
  <c r="M23" i="279"/>
  <c r="AB23" i="279" s="1"/>
  <c r="K23" i="279"/>
  <c r="G23" i="279"/>
  <c r="O22" i="279"/>
  <c r="N22" i="279"/>
  <c r="Q22" i="279" s="1"/>
  <c r="M22" i="279"/>
  <c r="AB22" i="279" s="1"/>
  <c r="K22" i="279"/>
  <c r="G22" i="279"/>
  <c r="T21" i="279"/>
  <c r="S21" i="279"/>
  <c r="L21" i="279"/>
  <c r="H1" i="279" s="1"/>
  <c r="K21" i="279"/>
  <c r="J21" i="279"/>
  <c r="I21" i="279"/>
  <c r="O9" i="279"/>
  <c r="M9" i="279"/>
  <c r="AB9" i="279" s="1"/>
  <c r="K9" i="279"/>
  <c r="G9" i="279"/>
  <c r="F1" i="279" s="1"/>
  <c r="F2" i="279" s="1"/>
  <c r="AB8" i="279"/>
  <c r="O8" i="279"/>
  <c r="M8" i="279"/>
  <c r="AA8" i="279" s="1"/>
  <c r="K8" i="279"/>
  <c r="G8" i="279"/>
  <c r="O7" i="279"/>
  <c r="M7" i="279"/>
  <c r="N7" i="279" s="1"/>
  <c r="K7" i="279"/>
  <c r="G7" i="279"/>
  <c r="O6" i="279"/>
  <c r="M6" i="279"/>
  <c r="AB6" i="279" s="1"/>
  <c r="K6" i="279"/>
  <c r="G6" i="279"/>
  <c r="O5" i="279"/>
  <c r="N5" i="279"/>
  <c r="Q5" i="279" s="1"/>
  <c r="M5" i="279"/>
  <c r="AB5" i="279" s="1"/>
  <c r="K5" i="279"/>
  <c r="G5" i="279"/>
  <c r="H2" i="279"/>
  <c r="D1" i="279"/>
  <c r="T242" i="278"/>
  <c r="S242" i="278"/>
  <c r="O242" i="278"/>
  <c r="L242" i="278"/>
  <c r="K242" i="278"/>
  <c r="J242" i="278"/>
  <c r="I242" i="278"/>
  <c r="O230" i="278"/>
  <c r="M230" i="278"/>
  <c r="N230" i="278" s="1"/>
  <c r="K230" i="278"/>
  <c r="G230" i="278"/>
  <c r="O229" i="278"/>
  <c r="M229" i="278"/>
  <c r="AB229" i="278" s="1"/>
  <c r="K229" i="278"/>
  <c r="G229" i="278"/>
  <c r="O228" i="278"/>
  <c r="M228" i="278"/>
  <c r="AB228" i="278" s="1"/>
  <c r="K228" i="278"/>
  <c r="G228" i="278"/>
  <c r="AB227" i="278"/>
  <c r="O227" i="278"/>
  <c r="M227" i="278"/>
  <c r="AA227" i="278" s="1"/>
  <c r="K227" i="278"/>
  <c r="G227" i="278"/>
  <c r="AB226" i="278"/>
  <c r="AA226" i="278"/>
  <c r="O226" i="278"/>
  <c r="M226" i="278"/>
  <c r="M242" i="278" s="1"/>
  <c r="K226" i="278"/>
  <c r="G226" i="278"/>
  <c r="T225" i="278"/>
  <c r="S225" i="278"/>
  <c r="O225" i="278"/>
  <c r="L225" i="278"/>
  <c r="K225" i="278"/>
  <c r="J225" i="278"/>
  <c r="I225" i="278"/>
  <c r="O211" i="278"/>
  <c r="M211" i="278"/>
  <c r="N211" i="278" s="1"/>
  <c r="K211" i="278"/>
  <c r="G211" i="278"/>
  <c r="O210" i="278"/>
  <c r="M210" i="278"/>
  <c r="AB210" i="278" s="1"/>
  <c r="K210" i="278"/>
  <c r="G210" i="278"/>
  <c r="O209" i="278"/>
  <c r="N209" i="278"/>
  <c r="Q209" i="278" s="1"/>
  <c r="M209" i="278"/>
  <c r="M225" i="278" s="1"/>
  <c r="K209" i="278"/>
  <c r="G209" i="278"/>
  <c r="T208" i="278"/>
  <c r="S208" i="278"/>
  <c r="L208" i="278"/>
  <c r="O208" i="278" s="1"/>
  <c r="K208" i="278"/>
  <c r="J208" i="278"/>
  <c r="I208" i="278"/>
  <c r="AB193" i="278"/>
  <c r="O193" i="278"/>
  <c r="M193" i="278"/>
  <c r="AA193" i="278" s="1"/>
  <c r="K193" i="278"/>
  <c r="G193" i="278"/>
  <c r="AA192" i="278"/>
  <c r="O192" i="278"/>
  <c r="M192" i="278"/>
  <c r="AB192" i="278" s="1"/>
  <c r="K192" i="278"/>
  <c r="G192" i="278"/>
  <c r="T191" i="278"/>
  <c r="S191" i="278"/>
  <c r="L191" i="278"/>
  <c r="O191" i="278" s="1"/>
  <c r="K191" i="278"/>
  <c r="J191" i="278"/>
  <c r="I191" i="278"/>
  <c r="AB179" i="278"/>
  <c r="AA179" i="278"/>
  <c r="O179" i="278"/>
  <c r="M179" i="278"/>
  <c r="N179" i="278" s="1"/>
  <c r="K179" i="278"/>
  <c r="G179" i="278"/>
  <c r="O178" i="278"/>
  <c r="M178" i="278"/>
  <c r="N178" i="278" s="1"/>
  <c r="K178" i="278"/>
  <c r="G178" i="278"/>
  <c r="O177" i="278"/>
  <c r="M177" i="278"/>
  <c r="AB177" i="278" s="1"/>
  <c r="K177" i="278"/>
  <c r="G177" i="278"/>
  <c r="O176" i="278"/>
  <c r="M176" i="278"/>
  <c r="AA176" i="278" s="1"/>
  <c r="K176" i="278"/>
  <c r="G176" i="278"/>
  <c r="O175" i="278"/>
  <c r="M175" i="278"/>
  <c r="AB175" i="278" s="1"/>
  <c r="K175" i="278"/>
  <c r="G175" i="278"/>
  <c r="T174" i="278"/>
  <c r="S174" i="278"/>
  <c r="L174" i="278"/>
  <c r="O174" i="278" s="1"/>
  <c r="K174" i="278"/>
  <c r="J174" i="278"/>
  <c r="I174" i="278"/>
  <c r="O158" i="278"/>
  <c r="M158" i="278"/>
  <c r="AB158" i="278" s="1"/>
  <c r="K158" i="278"/>
  <c r="G158" i="278"/>
  <c r="T157" i="278"/>
  <c r="S157" i="278"/>
  <c r="L157" i="278"/>
  <c r="O157" i="278" s="1"/>
  <c r="K157" i="278"/>
  <c r="J157" i="278"/>
  <c r="I157" i="278"/>
  <c r="AB146" i="278"/>
  <c r="AA146" i="278"/>
  <c r="O146" i="278"/>
  <c r="M146" i="278"/>
  <c r="N146" i="278" s="1"/>
  <c r="K146" i="278"/>
  <c r="G146" i="278"/>
  <c r="O145" i="278"/>
  <c r="M145" i="278"/>
  <c r="N145" i="278" s="1"/>
  <c r="K145" i="278"/>
  <c r="G145" i="278"/>
  <c r="P144" i="278"/>
  <c r="O144" i="278"/>
  <c r="N144" i="278"/>
  <c r="Q144" i="278" s="1"/>
  <c r="M144" i="278"/>
  <c r="AB144" i="278" s="1"/>
  <c r="K144" i="278"/>
  <c r="G144" i="278"/>
  <c r="O143" i="278"/>
  <c r="M143" i="278"/>
  <c r="AB143" i="278" s="1"/>
  <c r="K143" i="278"/>
  <c r="G143" i="278"/>
  <c r="AB142" i="278"/>
  <c r="AA142" i="278"/>
  <c r="O142" i="278"/>
  <c r="M142" i="278"/>
  <c r="N142" i="278" s="1"/>
  <c r="K142" i="278"/>
  <c r="G142" i="278"/>
  <c r="AB141" i="278"/>
  <c r="AA141" i="278"/>
  <c r="Q141" i="278"/>
  <c r="O141" i="278"/>
  <c r="N141" i="278"/>
  <c r="P141" i="278" s="1"/>
  <c r="M141" i="278"/>
  <c r="M157" i="278" s="1"/>
  <c r="K141" i="278"/>
  <c r="G141" i="278"/>
  <c r="T140" i="278"/>
  <c r="S140" i="278"/>
  <c r="L140" i="278"/>
  <c r="O140" i="278" s="1"/>
  <c r="J140" i="278"/>
  <c r="K140" i="278" s="1"/>
  <c r="I140" i="278"/>
  <c r="O127" i="278"/>
  <c r="M127" i="278"/>
  <c r="N127" i="278" s="1"/>
  <c r="K127" i="278"/>
  <c r="G127" i="278"/>
  <c r="P126" i="278"/>
  <c r="O126" i="278"/>
  <c r="N126" i="278"/>
  <c r="Q126" i="278" s="1"/>
  <c r="M126" i="278"/>
  <c r="AB126" i="278" s="1"/>
  <c r="K126" i="278"/>
  <c r="G126" i="278"/>
  <c r="AB125" i="278"/>
  <c r="O125" i="278"/>
  <c r="M125" i="278"/>
  <c r="AA125" i="278" s="1"/>
  <c r="K125" i="278"/>
  <c r="G125" i="278"/>
  <c r="O124" i="278"/>
  <c r="M124" i="278"/>
  <c r="AB124" i="278" s="1"/>
  <c r="K124" i="278"/>
  <c r="G124" i="278"/>
  <c r="T123" i="278"/>
  <c r="S123" i="278"/>
  <c r="L123" i="278"/>
  <c r="O123" i="278" s="1"/>
  <c r="K123" i="278"/>
  <c r="J123" i="278"/>
  <c r="I123" i="278"/>
  <c r="AB109" i="278"/>
  <c r="AA109" i="278"/>
  <c r="P109" i="278"/>
  <c r="O109" i="278"/>
  <c r="N109" i="278"/>
  <c r="Q109" i="278" s="1"/>
  <c r="M109" i="278"/>
  <c r="K109" i="278"/>
  <c r="G109" i="278"/>
  <c r="O108" i="278"/>
  <c r="M108" i="278"/>
  <c r="N108" i="278" s="1"/>
  <c r="K108" i="278"/>
  <c r="G108" i="278"/>
  <c r="AB107" i="278"/>
  <c r="AA107" i="278"/>
  <c r="O107" i="278"/>
  <c r="N107" i="278"/>
  <c r="M107" i="278"/>
  <c r="M123" i="278" s="1"/>
  <c r="K107" i="278"/>
  <c r="Q107" i="278" s="1"/>
  <c r="G107" i="278"/>
  <c r="T106" i="278"/>
  <c r="S106" i="278"/>
  <c r="O106" i="278"/>
  <c r="L106" i="278"/>
  <c r="K106" i="278"/>
  <c r="J106" i="278"/>
  <c r="I106" i="278"/>
  <c r="P92" i="278"/>
  <c r="O92" i="278"/>
  <c r="N92" i="278"/>
  <c r="Q92" i="278" s="1"/>
  <c r="M92" i="278"/>
  <c r="AB92" i="278" s="1"/>
  <c r="K92" i="278"/>
  <c r="G92" i="278"/>
  <c r="AB91" i="278"/>
  <c r="O91" i="278"/>
  <c r="M91" i="278"/>
  <c r="AA91" i="278" s="1"/>
  <c r="K91" i="278"/>
  <c r="G91" i="278"/>
  <c r="O90" i="278"/>
  <c r="M90" i="278"/>
  <c r="M106" i="278" s="1"/>
  <c r="K90" i="278"/>
  <c r="G90" i="278"/>
  <c r="T89" i="278"/>
  <c r="S89" i="278"/>
  <c r="L89" i="278"/>
  <c r="O89" i="278" s="1"/>
  <c r="K89" i="278"/>
  <c r="J89" i="278"/>
  <c r="I89" i="278"/>
  <c r="O73" i="278"/>
  <c r="M73" i="278"/>
  <c r="AB73" i="278" s="1"/>
  <c r="K73" i="278"/>
  <c r="G73" i="278"/>
  <c r="T72" i="278"/>
  <c r="S72" i="278"/>
  <c r="L72" i="278"/>
  <c r="O72" i="278" s="1"/>
  <c r="K72" i="278"/>
  <c r="J72" i="278"/>
  <c r="I72" i="278"/>
  <c r="O56" i="278"/>
  <c r="M56" i="278"/>
  <c r="AB56" i="278" s="1"/>
  <c r="K56" i="278"/>
  <c r="G56" i="278"/>
  <c r="T55" i="278"/>
  <c r="S55" i="278"/>
  <c r="L55" i="278"/>
  <c r="O55" i="278" s="1"/>
  <c r="K55" i="278"/>
  <c r="J55" i="278"/>
  <c r="I55" i="278"/>
  <c r="AB41" i="278"/>
  <c r="AA41" i="278"/>
  <c r="P41" i="278"/>
  <c r="O41" i="278"/>
  <c r="N41" i="278"/>
  <c r="M41" i="278"/>
  <c r="K41" i="278"/>
  <c r="Q41" i="278" s="1"/>
  <c r="G41" i="278"/>
  <c r="AB40" i="278"/>
  <c r="O40" i="278"/>
  <c r="M40" i="278"/>
  <c r="N40" i="278" s="1"/>
  <c r="K40" i="278"/>
  <c r="G40" i="278"/>
  <c r="AB39" i="278"/>
  <c r="AA39" i="278"/>
  <c r="O39" i="278"/>
  <c r="N39" i="278"/>
  <c r="M39" i="278"/>
  <c r="M55" i="278" s="1"/>
  <c r="K39" i="278"/>
  <c r="Q39" i="278" s="1"/>
  <c r="G39" i="278"/>
  <c r="T38" i="278"/>
  <c r="S38" i="278"/>
  <c r="O38" i="278"/>
  <c r="M38" i="278"/>
  <c r="AB38" i="278" s="1"/>
  <c r="AC22" i="278" s="1"/>
  <c r="L38" i="278"/>
  <c r="K38" i="278"/>
  <c r="J38" i="278"/>
  <c r="I38" i="278"/>
  <c r="AB22" i="278"/>
  <c r="AA22" i="278"/>
  <c r="O22" i="278"/>
  <c r="N22" i="278"/>
  <c r="M22" i="278"/>
  <c r="K22" i="278"/>
  <c r="Q22" i="278" s="1"/>
  <c r="G22" i="278"/>
  <c r="T21" i="278"/>
  <c r="S21" i="278"/>
  <c r="O21" i="278"/>
  <c r="L21" i="278"/>
  <c r="K21" i="278"/>
  <c r="J21" i="278"/>
  <c r="I21" i="278"/>
  <c r="AA7" i="278"/>
  <c r="P7" i="278"/>
  <c r="O7" i="278"/>
  <c r="N7" i="278"/>
  <c r="Q7" i="278" s="1"/>
  <c r="M7" i="278"/>
  <c r="AB7" i="278" s="1"/>
  <c r="K7" i="278"/>
  <c r="G7" i="278"/>
  <c r="AB6" i="278"/>
  <c r="O6" i="278"/>
  <c r="M6" i="278"/>
  <c r="AA6" i="278" s="1"/>
  <c r="K6" i="278"/>
  <c r="G6" i="278"/>
  <c r="AB5" i="278"/>
  <c r="O5" i="278"/>
  <c r="N5" i="278"/>
  <c r="Q5" i="278" s="1"/>
  <c r="M5" i="278"/>
  <c r="M21" i="278" s="1"/>
  <c r="K5" i="278"/>
  <c r="G5" i="278"/>
  <c r="H2" i="278"/>
  <c r="H1" i="278"/>
  <c r="F1" i="278"/>
  <c r="I3" i="277" s="1"/>
  <c r="D1" i="278"/>
  <c r="X29" i="277"/>
  <c r="W29" i="277"/>
  <c r="V29" i="277"/>
  <c r="T29" i="277"/>
  <c r="S29" i="277"/>
  <c r="P29" i="277"/>
  <c r="M8" i="277" s="1"/>
  <c r="O29" i="277"/>
  <c r="N29" i="277"/>
  <c r="M29" i="277"/>
  <c r="K29" i="277"/>
  <c r="J29" i="277"/>
  <c r="H29" i="277"/>
  <c r="K8" i="277" s="1"/>
  <c r="G29" i="277"/>
  <c r="D29" i="277"/>
  <c r="O15" i="277"/>
  <c r="L15" i="277"/>
  <c r="K15" i="277"/>
  <c r="I15" i="277"/>
  <c r="H15" i="277"/>
  <c r="G15" i="277"/>
  <c r="F15" i="277"/>
  <c r="E15" i="277"/>
  <c r="D15" i="277"/>
  <c r="G8" i="277" s="1"/>
  <c r="I8" i="277"/>
  <c r="F8" i="277"/>
  <c r="M7" i="277"/>
  <c r="K7" i="277"/>
  <c r="I7" i="277"/>
  <c r="G7" i="277"/>
  <c r="F7" i="277"/>
  <c r="E7" i="277"/>
  <c r="M6" i="277"/>
  <c r="K6" i="277"/>
  <c r="I6" i="277"/>
  <c r="G6" i="277"/>
  <c r="F6" i="277"/>
  <c r="E6" i="277"/>
  <c r="F3" i="277"/>
  <c r="Q145" i="278" l="1"/>
  <c r="P145" i="278"/>
  <c r="Q178" i="278"/>
  <c r="P178" i="278"/>
  <c r="N157" i="278"/>
  <c r="AB157" i="278"/>
  <c r="AC141" i="278" s="1"/>
  <c r="AA157" i="278"/>
  <c r="N55" i="278"/>
  <c r="AB55" i="278"/>
  <c r="AC39" i="278" s="1"/>
  <c r="AA55" i="278"/>
  <c r="Q127" i="278"/>
  <c r="P127" i="278"/>
  <c r="Q24" i="279"/>
  <c r="P24" i="279"/>
  <c r="Q40" i="278"/>
  <c r="P40" i="278"/>
  <c r="P146" i="278"/>
  <c r="Q146" i="278"/>
  <c r="N242" i="278"/>
  <c r="AB242" i="278"/>
  <c r="AC226" i="278" s="1"/>
  <c r="AA242" i="278"/>
  <c r="Q89" i="279"/>
  <c r="R73" i="279" s="1"/>
  <c r="P89" i="279"/>
  <c r="Q108" i="278"/>
  <c r="P108" i="278"/>
  <c r="Q179" i="278"/>
  <c r="P179" i="278"/>
  <c r="Q211" i="278"/>
  <c r="P211" i="278"/>
  <c r="Q142" i="278"/>
  <c r="P142" i="278"/>
  <c r="N225" i="278"/>
  <c r="AB225" i="278"/>
  <c r="AC209" i="278" s="1"/>
  <c r="AA225" i="278"/>
  <c r="Q28" i="279"/>
  <c r="P28" i="279"/>
  <c r="AB21" i="278"/>
  <c r="AC5" i="278" s="1"/>
  <c r="AA21" i="278"/>
  <c r="N21" i="278"/>
  <c r="N123" i="278"/>
  <c r="AB123" i="278"/>
  <c r="AC107" i="278" s="1"/>
  <c r="AA123" i="278"/>
  <c r="Q7" i="279"/>
  <c r="P7" i="279"/>
  <c r="Q140" i="279"/>
  <c r="R124" i="279" s="1"/>
  <c r="P140" i="279"/>
  <c r="Q142" i="279"/>
  <c r="P142" i="279"/>
  <c r="AB106" i="278"/>
  <c r="AC90" i="278" s="1"/>
  <c r="AA106" i="278"/>
  <c r="N106" i="278"/>
  <c r="Q230" i="278"/>
  <c r="P230" i="278"/>
  <c r="AB176" i="278"/>
  <c r="F2" i="278"/>
  <c r="N38" i="278"/>
  <c r="Q90" i="279"/>
  <c r="Q141" i="279"/>
  <c r="P22" i="278"/>
  <c r="P39" i="278"/>
  <c r="P107" i="278"/>
  <c r="N177" i="278"/>
  <c r="N210" i="278"/>
  <c r="N229" i="278"/>
  <c r="N6" i="279"/>
  <c r="N23" i="279"/>
  <c r="N27" i="279"/>
  <c r="P41" i="279"/>
  <c r="P45" i="279"/>
  <c r="P59" i="279"/>
  <c r="N72" i="279"/>
  <c r="P74" i="279"/>
  <c r="P78" i="279"/>
  <c r="P82" i="279"/>
  <c r="P86" i="279"/>
  <c r="N106" i="279"/>
  <c r="P108" i="279"/>
  <c r="P126" i="279"/>
  <c r="AA40" i="278"/>
  <c r="AA108" i="278"/>
  <c r="AA127" i="278"/>
  <c r="AA145" i="278"/>
  <c r="AA178" i="278"/>
  <c r="M208" i="278"/>
  <c r="AA211" i="278"/>
  <c r="AA230" i="278"/>
  <c r="AA7" i="279"/>
  <c r="M21" i="279"/>
  <c r="AA24" i="279"/>
  <c r="AA28" i="279"/>
  <c r="E8" i="277"/>
  <c r="AB7" i="279"/>
  <c r="AB28" i="279"/>
  <c r="M38" i="279"/>
  <c r="AB108" i="278"/>
  <c r="N6" i="278"/>
  <c r="N91" i="278"/>
  <c r="N125" i="278"/>
  <c r="N143" i="278"/>
  <c r="N176" i="278"/>
  <c r="N193" i="278"/>
  <c r="P209" i="278"/>
  <c r="N228" i="278"/>
  <c r="P5" i="279"/>
  <c r="N9" i="279"/>
  <c r="O21" i="279"/>
  <c r="P22" i="279"/>
  <c r="N26" i="279"/>
  <c r="P40" i="279"/>
  <c r="P44" i="279"/>
  <c r="P58" i="279"/>
  <c r="P62" i="279"/>
  <c r="P77" i="279"/>
  <c r="P81" i="279"/>
  <c r="P85" i="279"/>
  <c r="AA89" i="279"/>
  <c r="P93" i="279"/>
  <c r="N123" i="279"/>
  <c r="P125" i="279"/>
  <c r="AA140" i="279"/>
  <c r="N157" i="279"/>
  <c r="AB178" i="278"/>
  <c r="AB211" i="278"/>
  <c r="N56" i="278"/>
  <c r="M72" i="278"/>
  <c r="N73" i="278"/>
  <c r="M89" i="278"/>
  <c r="N90" i="278"/>
  <c r="AA92" i="278"/>
  <c r="N124" i="278"/>
  <c r="AA126" i="278"/>
  <c r="AA144" i="278"/>
  <c r="N158" i="278"/>
  <c r="M174" i="278"/>
  <c r="N175" i="278"/>
  <c r="AA177" i="278"/>
  <c r="M191" i="278"/>
  <c r="N192" i="278"/>
  <c r="AA210" i="278"/>
  <c r="AA229" i="278"/>
  <c r="AA6" i="279"/>
  <c r="AA23" i="279"/>
  <c r="AA27" i="279"/>
  <c r="P39" i="279"/>
  <c r="AB89" i="279"/>
  <c r="AC73" i="279" s="1"/>
  <c r="AA107" i="279"/>
  <c r="P124" i="279"/>
  <c r="AB140" i="279"/>
  <c r="AC124" i="279" s="1"/>
  <c r="N143" i="279"/>
  <c r="AB127" i="278"/>
  <c r="AB145" i="278"/>
  <c r="AA38" i="278"/>
  <c r="AA40" i="279"/>
  <c r="AA44" i="279"/>
  <c r="M55" i="279"/>
  <c r="AA58" i="279"/>
  <c r="AA62" i="279"/>
  <c r="AA77" i="279"/>
  <c r="AA81" i="279"/>
  <c r="AA85" i="279"/>
  <c r="AA93" i="279"/>
  <c r="AA125" i="279"/>
  <c r="AB230" i="278"/>
  <c r="P5" i="278"/>
  <c r="AA209" i="278"/>
  <c r="N227" i="278"/>
  <c r="AA5" i="279"/>
  <c r="N8" i="279"/>
  <c r="AA22" i="279"/>
  <c r="N25" i="279"/>
  <c r="N29" i="279"/>
  <c r="AA72" i="279"/>
  <c r="AA106" i="279"/>
  <c r="P110" i="279"/>
  <c r="M140" i="278"/>
  <c r="AA143" i="278"/>
  <c r="AB209" i="278"/>
  <c r="N226" i="278"/>
  <c r="AA228" i="278"/>
  <c r="AA9" i="279"/>
  <c r="AA5" i="278"/>
  <c r="AA56" i="278"/>
  <c r="AA73" i="278"/>
  <c r="AA90" i="278"/>
  <c r="AA124" i="278"/>
  <c r="AA158" i="278"/>
  <c r="AA175" i="278"/>
  <c r="P75" i="279"/>
  <c r="P79" i="279"/>
  <c r="P83" i="279"/>
  <c r="AA123" i="279"/>
  <c r="AA157" i="279"/>
  <c r="AB90" i="278"/>
  <c r="Q23" i="279" l="1"/>
  <c r="P23" i="279"/>
  <c r="Q29" i="279"/>
  <c r="P29" i="279"/>
  <c r="Q106" i="278"/>
  <c r="R90" i="278" s="1"/>
  <c r="P106" i="278"/>
  <c r="N174" i="278"/>
  <c r="AB174" i="278"/>
  <c r="AC158" i="278" s="1"/>
  <c r="AA174" i="278"/>
  <c r="Q8" i="279"/>
  <c r="P8" i="279"/>
  <c r="Q26" i="279"/>
  <c r="P26" i="279"/>
  <c r="Q6" i="278"/>
  <c r="P6" i="278"/>
  <c r="AA208" i="278"/>
  <c r="AB208" i="278"/>
  <c r="AC192" i="278" s="1"/>
  <c r="N208" i="278"/>
  <c r="Q176" i="278"/>
  <c r="P176" i="278"/>
  <c r="Q229" i="278"/>
  <c r="P229" i="278"/>
  <c r="N55" i="279"/>
  <c r="AB55" i="279"/>
  <c r="AC39" i="279" s="1"/>
  <c r="AA55" i="279"/>
  <c r="Q72" i="279"/>
  <c r="R56" i="279" s="1"/>
  <c r="P72" i="279"/>
  <c r="Q192" i="278"/>
  <c r="P192" i="278"/>
  <c r="N191" i="278"/>
  <c r="AB191" i="278"/>
  <c r="AC175" i="278" s="1"/>
  <c r="AA191" i="278"/>
  <c r="AB21" i="279"/>
  <c r="AC5" i="279" s="1"/>
  <c r="AA21" i="279"/>
  <c r="N21" i="279"/>
  <c r="Q123" i="278"/>
  <c r="R107" i="278" s="1"/>
  <c r="P123" i="278"/>
  <c r="Q226" i="278"/>
  <c r="P226" i="278"/>
  <c r="P227" i="278"/>
  <c r="Q227" i="278"/>
  <c r="Q124" i="278"/>
  <c r="P124" i="278"/>
  <c r="Q123" i="279"/>
  <c r="R107" i="279" s="1"/>
  <c r="P123" i="279"/>
  <c r="AB38" i="279"/>
  <c r="AC22" i="279" s="1"/>
  <c r="AA38" i="279"/>
  <c r="N38" i="279"/>
  <c r="N72" i="278"/>
  <c r="AB72" i="278"/>
  <c r="AC56" i="278" s="1"/>
  <c r="AA72" i="278"/>
  <c r="Q6" i="279"/>
  <c r="P6" i="279"/>
  <c r="Q56" i="278"/>
  <c r="P56" i="278"/>
  <c r="Q90" i="278"/>
  <c r="P90" i="278"/>
  <c r="Q38" i="278"/>
  <c r="R22" i="278" s="1"/>
  <c r="P38" i="278"/>
  <c r="P225" i="278"/>
  <c r="Q225" i="278"/>
  <c r="R209" i="278" s="1"/>
  <c r="P55" i="278"/>
  <c r="Q55" i="278"/>
  <c r="R39" i="278" s="1"/>
  <c r="Q73" i="278"/>
  <c r="P73" i="278"/>
  <c r="Q143" i="279"/>
  <c r="P143" i="279"/>
  <c r="P157" i="278"/>
  <c r="Q157" i="278"/>
  <c r="R141" i="278" s="1"/>
  <c r="Q106" i="279"/>
  <c r="R90" i="279" s="1"/>
  <c r="P106" i="279"/>
  <c r="Q9" i="279"/>
  <c r="P9" i="279"/>
  <c r="AB140" i="278"/>
  <c r="AC124" i="278" s="1"/>
  <c r="AA140" i="278"/>
  <c r="N140" i="278"/>
  <c r="N89" i="278"/>
  <c r="AB89" i="278"/>
  <c r="AC73" i="278" s="1"/>
  <c r="AA89" i="278"/>
  <c r="Q228" i="278"/>
  <c r="P228" i="278"/>
  <c r="P27" i="279"/>
  <c r="Q27" i="279"/>
  <c r="P242" i="278"/>
  <c r="Q242" i="278"/>
  <c r="R226" i="278" s="1"/>
  <c r="Q193" i="278"/>
  <c r="P193" i="278"/>
  <c r="Q175" i="278"/>
  <c r="P175" i="278"/>
  <c r="Q143" i="278"/>
  <c r="P143" i="278"/>
  <c r="Q210" i="278"/>
  <c r="P210" i="278"/>
  <c r="Q21" i="278"/>
  <c r="R5" i="278" s="1"/>
  <c r="P21" i="278"/>
  <c r="Q25" i="279"/>
  <c r="P25" i="279"/>
  <c r="Q125" i="278"/>
  <c r="P125" i="278"/>
  <c r="Q177" i="278"/>
  <c r="P177" i="278"/>
  <c r="Q158" i="278"/>
  <c r="P158" i="278"/>
  <c r="Q157" i="279"/>
  <c r="R141" i="279" s="1"/>
  <c r="P157" i="279"/>
  <c r="Q91" i="278"/>
  <c r="P91" i="278"/>
  <c r="P191" i="278" l="1"/>
  <c r="Q191" i="278"/>
  <c r="R175" i="278" s="1"/>
  <c r="Q38" i="279"/>
  <c r="R22" i="279" s="1"/>
  <c r="P38" i="279"/>
  <c r="P140" i="278"/>
  <c r="Q140" i="278"/>
  <c r="R124" i="278" s="1"/>
  <c r="Q72" i="278"/>
  <c r="R56" i="278" s="1"/>
  <c r="P72" i="278"/>
  <c r="D2" i="279"/>
  <c r="Q21" i="279"/>
  <c r="R5" i="279" s="1"/>
  <c r="P21" i="279"/>
  <c r="Q55" i="279"/>
  <c r="R39" i="279" s="1"/>
  <c r="P55" i="279"/>
  <c r="P89" i="278"/>
  <c r="Q89" i="278"/>
  <c r="R73" i="278" s="1"/>
  <c r="D2" i="278"/>
  <c r="Q208" i="278"/>
  <c r="R192" i="278" s="1"/>
  <c r="P208" i="278"/>
  <c r="Q174" i="278"/>
  <c r="R158" i="278" s="1"/>
  <c r="P174" i="278"/>
  <c r="T157" i="276" l="1"/>
  <c r="S157" i="276"/>
  <c r="L157" i="276"/>
  <c r="O157" i="276" s="1"/>
  <c r="K157" i="276"/>
  <c r="J157" i="276"/>
  <c r="I157" i="276"/>
  <c r="AA143" i="276"/>
  <c r="O143" i="276"/>
  <c r="M143" i="276"/>
  <c r="AB143" i="276" s="1"/>
  <c r="K143" i="276"/>
  <c r="G143" i="276"/>
  <c r="AB142" i="276"/>
  <c r="O142" i="276"/>
  <c r="M142" i="276"/>
  <c r="N142" i="276" s="1"/>
  <c r="K142" i="276"/>
  <c r="G142" i="276"/>
  <c r="AB141" i="276"/>
  <c r="AA141" i="276"/>
  <c r="O141" i="276"/>
  <c r="N141" i="276"/>
  <c r="P141" i="276" s="1"/>
  <c r="M141" i="276"/>
  <c r="K141" i="276"/>
  <c r="G141" i="276"/>
  <c r="T140" i="276"/>
  <c r="S140" i="276"/>
  <c r="O140" i="276"/>
  <c r="L140" i="276"/>
  <c r="K140" i="276"/>
  <c r="J140" i="276"/>
  <c r="I140" i="276"/>
  <c r="AB126" i="276"/>
  <c r="AA126" i="276"/>
  <c r="P126" i="276"/>
  <c r="O126" i="276"/>
  <c r="N126" i="276"/>
  <c r="M126" i="276"/>
  <c r="K126" i="276"/>
  <c r="Q126" i="276" s="1"/>
  <c r="G126" i="276"/>
  <c r="O125" i="276"/>
  <c r="M125" i="276"/>
  <c r="K125" i="276"/>
  <c r="G125" i="276"/>
  <c r="AB124" i="276"/>
  <c r="O124" i="276"/>
  <c r="M124" i="276"/>
  <c r="AA124" i="276" s="1"/>
  <c r="K124" i="276"/>
  <c r="G124" i="276"/>
  <c r="T123" i="276"/>
  <c r="S123" i="276"/>
  <c r="L123" i="276"/>
  <c r="O123" i="276" s="1"/>
  <c r="K123" i="276"/>
  <c r="J123" i="276"/>
  <c r="I123" i="276"/>
  <c r="AA110" i="276"/>
  <c r="O110" i="276"/>
  <c r="M110" i="276"/>
  <c r="AB110" i="276" s="1"/>
  <c r="K110" i="276"/>
  <c r="G110" i="276"/>
  <c r="AB109" i="276"/>
  <c r="O109" i="276"/>
  <c r="M109" i="276"/>
  <c r="N109" i="276" s="1"/>
  <c r="K109" i="276"/>
  <c r="G109" i="276"/>
  <c r="AB108" i="276"/>
  <c r="AA108" i="276"/>
  <c r="P108" i="276"/>
  <c r="O108" i="276"/>
  <c r="N108" i="276"/>
  <c r="M108" i="276"/>
  <c r="K108" i="276"/>
  <c r="Q108" i="276" s="1"/>
  <c r="G108" i="276"/>
  <c r="Q107" i="276"/>
  <c r="P107" i="276"/>
  <c r="O107" i="276"/>
  <c r="N107" i="276"/>
  <c r="M107" i="276"/>
  <c r="AB107" i="276" s="1"/>
  <c r="K107" i="276"/>
  <c r="G107" i="276"/>
  <c r="T106" i="276"/>
  <c r="S106" i="276"/>
  <c r="O106" i="276"/>
  <c r="L106" i="276"/>
  <c r="J106" i="276"/>
  <c r="K106" i="276" s="1"/>
  <c r="I106" i="276"/>
  <c r="O93" i="276"/>
  <c r="M93" i="276"/>
  <c r="K93" i="276"/>
  <c r="G93" i="276"/>
  <c r="AA92" i="276"/>
  <c r="O92" i="276"/>
  <c r="M92" i="276"/>
  <c r="AB92" i="276" s="1"/>
  <c r="K92" i="276"/>
  <c r="G92" i="276"/>
  <c r="AB91" i="276"/>
  <c r="O91" i="276"/>
  <c r="M91" i="276"/>
  <c r="N91" i="276" s="1"/>
  <c r="K91" i="276"/>
  <c r="G91" i="276"/>
  <c r="AB90" i="276"/>
  <c r="AA90" i="276"/>
  <c r="O90" i="276"/>
  <c r="N90" i="276"/>
  <c r="P90" i="276" s="1"/>
  <c r="M90" i="276"/>
  <c r="K90" i="276"/>
  <c r="G90" i="276"/>
  <c r="T89" i="276"/>
  <c r="S89" i="276"/>
  <c r="O89" i="276"/>
  <c r="L89" i="276"/>
  <c r="K89" i="276"/>
  <c r="J89" i="276"/>
  <c r="I89" i="276"/>
  <c r="AB83" i="276"/>
  <c r="AA83" i="276"/>
  <c r="P83" i="276"/>
  <c r="O83" i="276"/>
  <c r="N83" i="276"/>
  <c r="M83" i="276"/>
  <c r="K83" i="276"/>
  <c r="Q83" i="276" s="1"/>
  <c r="G83" i="276"/>
  <c r="O82" i="276"/>
  <c r="M82" i="276"/>
  <c r="K82" i="276"/>
  <c r="G82" i="276"/>
  <c r="AA81" i="276"/>
  <c r="O81" i="276"/>
  <c r="M81" i="276"/>
  <c r="AB81" i="276" s="1"/>
  <c r="K81" i="276"/>
  <c r="G81" i="276"/>
  <c r="AB80" i="276"/>
  <c r="O80" i="276"/>
  <c r="M80" i="276"/>
  <c r="N80" i="276" s="1"/>
  <c r="K80" i="276"/>
  <c r="G80" i="276"/>
  <c r="AB79" i="276"/>
  <c r="AA79" i="276"/>
  <c r="P79" i="276"/>
  <c r="O79" i="276"/>
  <c r="N79" i="276"/>
  <c r="M79" i="276"/>
  <c r="K79" i="276"/>
  <c r="Q79" i="276" s="1"/>
  <c r="G79" i="276"/>
  <c r="O78" i="276"/>
  <c r="M78" i="276"/>
  <c r="K78" i="276"/>
  <c r="G78" i="276"/>
  <c r="AA77" i="276"/>
  <c r="O77" i="276"/>
  <c r="M77" i="276"/>
  <c r="AB77" i="276" s="1"/>
  <c r="K77" i="276"/>
  <c r="G77" i="276"/>
  <c r="AB76" i="276"/>
  <c r="O76" i="276"/>
  <c r="M76" i="276"/>
  <c r="N76" i="276" s="1"/>
  <c r="K76" i="276"/>
  <c r="G76" i="276"/>
  <c r="AB75" i="276"/>
  <c r="AA75" i="276"/>
  <c r="P75" i="276"/>
  <c r="O75" i="276"/>
  <c r="N75" i="276"/>
  <c r="M75" i="276"/>
  <c r="K75" i="276"/>
  <c r="Q75" i="276" s="1"/>
  <c r="G75" i="276"/>
  <c r="O74" i="276"/>
  <c r="M74" i="276"/>
  <c r="K74" i="276"/>
  <c r="G74" i="276"/>
  <c r="AB73" i="276"/>
  <c r="O73" i="276"/>
  <c r="M73" i="276"/>
  <c r="AA73" i="276" s="1"/>
  <c r="K73" i="276"/>
  <c r="G73" i="276"/>
  <c r="T72" i="276"/>
  <c r="S72" i="276"/>
  <c r="L72" i="276"/>
  <c r="O72" i="276" s="1"/>
  <c r="K72" i="276"/>
  <c r="J72" i="276"/>
  <c r="I72" i="276"/>
  <c r="AA63" i="276"/>
  <c r="O63" i="276"/>
  <c r="M63" i="276"/>
  <c r="AB63" i="276" s="1"/>
  <c r="K63" i="276"/>
  <c r="G63" i="276"/>
  <c r="AB62" i="276"/>
  <c r="O62" i="276"/>
  <c r="M62" i="276"/>
  <c r="N62" i="276" s="1"/>
  <c r="K62" i="276"/>
  <c r="G62" i="276"/>
  <c r="AB61" i="276"/>
  <c r="AA61" i="276"/>
  <c r="P61" i="276"/>
  <c r="O61" i="276"/>
  <c r="N61" i="276"/>
  <c r="M61" i="276"/>
  <c r="K61" i="276"/>
  <c r="Q61" i="276" s="1"/>
  <c r="G61" i="276"/>
  <c r="O60" i="276"/>
  <c r="M60" i="276"/>
  <c r="K60" i="276"/>
  <c r="G60" i="276"/>
  <c r="AA59" i="276"/>
  <c r="O59" i="276"/>
  <c r="M59" i="276"/>
  <c r="AB59" i="276" s="1"/>
  <c r="K59" i="276"/>
  <c r="G59" i="276"/>
  <c r="AB58" i="276"/>
  <c r="O58" i="276"/>
  <c r="M58" i="276"/>
  <c r="N58" i="276" s="1"/>
  <c r="K58" i="276"/>
  <c r="G58" i="276"/>
  <c r="AB57" i="276"/>
  <c r="AA57" i="276"/>
  <c r="P57" i="276"/>
  <c r="O57" i="276"/>
  <c r="N57" i="276"/>
  <c r="M57" i="276"/>
  <c r="K57" i="276"/>
  <c r="Q57" i="276" s="1"/>
  <c r="G57" i="276"/>
  <c r="Q56" i="276"/>
  <c r="P56" i="276"/>
  <c r="O56" i="276"/>
  <c r="N56" i="276"/>
  <c r="M56" i="276"/>
  <c r="AB56" i="276" s="1"/>
  <c r="K56" i="276"/>
  <c r="G56" i="276"/>
  <c r="T55" i="276"/>
  <c r="S55" i="276"/>
  <c r="O55" i="276"/>
  <c r="L55" i="276"/>
  <c r="J55" i="276"/>
  <c r="K55" i="276" s="1"/>
  <c r="I55" i="276"/>
  <c r="O42" i="276"/>
  <c r="M42" i="276"/>
  <c r="K42" i="276"/>
  <c r="G42" i="276"/>
  <c r="AA41" i="276"/>
  <c r="O41" i="276"/>
  <c r="M41" i="276"/>
  <c r="AB41" i="276" s="1"/>
  <c r="K41" i="276"/>
  <c r="G41" i="276"/>
  <c r="AB40" i="276"/>
  <c r="O40" i="276"/>
  <c r="M40" i="276"/>
  <c r="N40" i="276" s="1"/>
  <c r="K40" i="276"/>
  <c r="G40" i="276"/>
  <c r="AB39" i="276"/>
  <c r="AA39" i="276"/>
  <c r="O39" i="276"/>
  <c r="N39" i="276"/>
  <c r="P39" i="276" s="1"/>
  <c r="M39" i="276"/>
  <c r="K39" i="276"/>
  <c r="G39" i="276"/>
  <c r="T38" i="276"/>
  <c r="S38" i="276"/>
  <c r="O38" i="276"/>
  <c r="L38" i="276"/>
  <c r="K38" i="276"/>
  <c r="J38" i="276"/>
  <c r="I38" i="276"/>
  <c r="AQ29" i="276"/>
  <c r="Q26" i="276"/>
  <c r="O26" i="276"/>
  <c r="M26" i="276"/>
  <c r="N26" i="276" s="1"/>
  <c r="P26" i="276" s="1"/>
  <c r="K26" i="276"/>
  <c r="G26" i="276"/>
  <c r="O25" i="276"/>
  <c r="N25" i="276"/>
  <c r="M25" i="276"/>
  <c r="AB25" i="276" s="1"/>
  <c r="K25" i="276"/>
  <c r="G25" i="276"/>
  <c r="AB24" i="276"/>
  <c r="O24" i="276"/>
  <c r="M24" i="276"/>
  <c r="AA24" i="276" s="1"/>
  <c r="K24" i="276"/>
  <c r="G24" i="276"/>
  <c r="O23" i="276"/>
  <c r="N23" i="276"/>
  <c r="P23" i="276" s="1"/>
  <c r="M23" i="276"/>
  <c r="AA23" i="276" s="1"/>
  <c r="K23" i="276"/>
  <c r="G23" i="276"/>
  <c r="AA22" i="276"/>
  <c r="O22" i="276"/>
  <c r="M22" i="276"/>
  <c r="N22" i="276" s="1"/>
  <c r="K22" i="276"/>
  <c r="G22" i="276"/>
  <c r="T21" i="276"/>
  <c r="S21" i="276"/>
  <c r="L21" i="276"/>
  <c r="O21" i="276" s="1"/>
  <c r="J21" i="276"/>
  <c r="I21" i="276"/>
  <c r="K21" i="276" s="1"/>
  <c r="Q9" i="276"/>
  <c r="O9" i="276"/>
  <c r="M9" i="276"/>
  <c r="N9" i="276" s="1"/>
  <c r="P9" i="276" s="1"/>
  <c r="K9" i="276"/>
  <c r="G9" i="276"/>
  <c r="AB8" i="276"/>
  <c r="O8" i="276"/>
  <c r="N8" i="276"/>
  <c r="M8" i="276"/>
  <c r="AA8" i="276" s="1"/>
  <c r="K8" i="276"/>
  <c r="G8" i="276"/>
  <c r="AB7" i="276"/>
  <c r="O7" i="276"/>
  <c r="M7" i="276"/>
  <c r="AA7" i="276" s="1"/>
  <c r="K7" i="276"/>
  <c r="G7" i="276"/>
  <c r="F1" i="276" s="1"/>
  <c r="F2" i="276" s="1"/>
  <c r="O6" i="276"/>
  <c r="N6" i="276"/>
  <c r="Q6" i="276" s="1"/>
  <c r="M6" i="276"/>
  <c r="AA6" i="276" s="1"/>
  <c r="K6" i="276"/>
  <c r="G6" i="276"/>
  <c r="AA5" i="276"/>
  <c r="O5" i="276"/>
  <c r="M5" i="276"/>
  <c r="M21" i="276" s="1"/>
  <c r="K5" i="276"/>
  <c r="G5" i="276"/>
  <c r="H2" i="276"/>
  <c r="H1" i="276"/>
  <c r="D1" i="276"/>
  <c r="T242" i="275"/>
  <c r="S242" i="275"/>
  <c r="L242" i="275"/>
  <c r="O242" i="275" s="1"/>
  <c r="J242" i="275"/>
  <c r="K242" i="275" s="1"/>
  <c r="I242" i="275"/>
  <c r="AB230" i="275"/>
  <c r="O230" i="275"/>
  <c r="M230" i="275"/>
  <c r="AA230" i="275" s="1"/>
  <c r="K230" i="275"/>
  <c r="G230" i="275"/>
  <c r="AB229" i="275"/>
  <c r="AA229" i="275"/>
  <c r="O229" i="275"/>
  <c r="N229" i="275"/>
  <c r="Q229" i="275" s="1"/>
  <c r="M229" i="275"/>
  <c r="K229" i="275"/>
  <c r="G229" i="275"/>
  <c r="O228" i="275"/>
  <c r="M228" i="275"/>
  <c r="N228" i="275" s="1"/>
  <c r="P228" i="275" s="1"/>
  <c r="K228" i="275"/>
  <c r="G228" i="275"/>
  <c r="O227" i="275"/>
  <c r="N227" i="275"/>
  <c r="M227" i="275"/>
  <c r="AB227" i="275" s="1"/>
  <c r="K227" i="275"/>
  <c r="G227" i="275"/>
  <c r="AB226" i="275"/>
  <c r="AA226" i="275"/>
  <c r="O226" i="275"/>
  <c r="N226" i="275"/>
  <c r="K226" i="275"/>
  <c r="G226" i="275"/>
  <c r="T225" i="275"/>
  <c r="S225" i="275"/>
  <c r="L225" i="275"/>
  <c r="K225" i="275"/>
  <c r="J225" i="275"/>
  <c r="I225" i="275"/>
  <c r="AA211" i="275"/>
  <c r="O211" i="275"/>
  <c r="M211" i="275"/>
  <c r="AB211" i="275" s="1"/>
  <c r="K211" i="275"/>
  <c r="G211" i="275"/>
  <c r="AB210" i="275"/>
  <c r="O210" i="275"/>
  <c r="M210" i="275"/>
  <c r="N210" i="275" s="1"/>
  <c r="K210" i="275"/>
  <c r="G210" i="275"/>
  <c r="AB209" i="275"/>
  <c r="AA209" i="275"/>
  <c r="O209" i="275"/>
  <c r="N209" i="275"/>
  <c r="P209" i="275" s="1"/>
  <c r="M209" i="275"/>
  <c r="K209" i="275"/>
  <c r="G209" i="275"/>
  <c r="T208" i="275"/>
  <c r="S208" i="275"/>
  <c r="O208" i="275"/>
  <c r="M208" i="275"/>
  <c r="N208" i="275" s="1"/>
  <c r="P208" i="275" s="1"/>
  <c r="L208" i="275"/>
  <c r="K208" i="275"/>
  <c r="J208" i="275"/>
  <c r="I208" i="275"/>
  <c r="AB193" i="275"/>
  <c r="AA193" i="275"/>
  <c r="P193" i="275"/>
  <c r="O193" i="275"/>
  <c r="N193" i="275"/>
  <c r="M193" i="275"/>
  <c r="K193" i="275"/>
  <c r="Q193" i="275" s="1"/>
  <c r="G193" i="275"/>
  <c r="O192" i="275"/>
  <c r="M192" i="275"/>
  <c r="AB192" i="275" s="1"/>
  <c r="K192" i="275"/>
  <c r="G192" i="275"/>
  <c r="T191" i="275"/>
  <c r="S191" i="275"/>
  <c r="O191" i="275"/>
  <c r="L191" i="275"/>
  <c r="J191" i="275"/>
  <c r="K191" i="275" s="1"/>
  <c r="I191" i="275"/>
  <c r="O179" i="275"/>
  <c r="M179" i="275"/>
  <c r="K179" i="275"/>
  <c r="G179" i="275"/>
  <c r="AA178" i="275"/>
  <c r="O178" i="275"/>
  <c r="M178" i="275"/>
  <c r="AB178" i="275" s="1"/>
  <c r="K178" i="275"/>
  <c r="G178" i="275"/>
  <c r="AB177" i="275"/>
  <c r="O177" i="275"/>
  <c r="M177" i="275"/>
  <c r="N177" i="275" s="1"/>
  <c r="K177" i="275"/>
  <c r="G177" i="275"/>
  <c r="AB176" i="275"/>
  <c r="AA176" i="275"/>
  <c r="P176" i="275"/>
  <c r="O176" i="275"/>
  <c r="N176" i="275"/>
  <c r="M176" i="275"/>
  <c r="K176" i="275"/>
  <c r="Q176" i="275" s="1"/>
  <c r="G176" i="275"/>
  <c r="O175" i="275"/>
  <c r="M175" i="275"/>
  <c r="AB175" i="275" s="1"/>
  <c r="K175" i="275"/>
  <c r="G175" i="275"/>
  <c r="T174" i="275"/>
  <c r="S174" i="275"/>
  <c r="O174" i="275"/>
  <c r="L174" i="275"/>
  <c r="J174" i="275"/>
  <c r="K174" i="275" s="1"/>
  <c r="I174" i="275"/>
  <c r="O158" i="275"/>
  <c r="M158" i="275"/>
  <c r="AB158" i="275" s="1"/>
  <c r="K158" i="275"/>
  <c r="G158" i="275"/>
  <c r="T157" i="275"/>
  <c r="S157" i="275"/>
  <c r="O157" i="275"/>
  <c r="L157" i="275"/>
  <c r="J157" i="275"/>
  <c r="K157" i="275" s="1"/>
  <c r="I157" i="275"/>
  <c r="AB146" i="275"/>
  <c r="O146" i="275"/>
  <c r="M146" i="275"/>
  <c r="K146" i="275"/>
  <c r="G146" i="275"/>
  <c r="AA145" i="275"/>
  <c r="O145" i="275"/>
  <c r="M145" i="275"/>
  <c r="AB145" i="275" s="1"/>
  <c r="K145" i="275"/>
  <c r="G145" i="275"/>
  <c r="O144" i="275"/>
  <c r="M144" i="275"/>
  <c r="K144" i="275"/>
  <c r="G144" i="275"/>
  <c r="AB143" i="275"/>
  <c r="AA143" i="275"/>
  <c r="P143" i="275"/>
  <c r="O143" i="275"/>
  <c r="N143" i="275"/>
  <c r="M143" i="275"/>
  <c r="K143" i="275"/>
  <c r="Q143" i="275" s="1"/>
  <c r="G143" i="275"/>
  <c r="AB142" i="275"/>
  <c r="O142" i="275"/>
  <c r="M142" i="275"/>
  <c r="K142" i="275"/>
  <c r="G142" i="275"/>
  <c r="AB141" i="275"/>
  <c r="AA141" i="275"/>
  <c r="O141" i="275"/>
  <c r="N141" i="275"/>
  <c r="Q141" i="275" s="1"/>
  <c r="K141" i="275"/>
  <c r="G141" i="275"/>
  <c r="T140" i="275"/>
  <c r="S140" i="275"/>
  <c r="L140" i="275"/>
  <c r="O140" i="275" s="1"/>
  <c r="J140" i="275"/>
  <c r="K140" i="275" s="1"/>
  <c r="I140" i="275"/>
  <c r="AB127" i="275"/>
  <c r="AA127" i="275"/>
  <c r="Q127" i="275"/>
  <c r="O127" i="275"/>
  <c r="N127" i="275"/>
  <c r="M127" i="275"/>
  <c r="K127" i="275"/>
  <c r="P127" i="275" s="1"/>
  <c r="G127" i="275"/>
  <c r="AB126" i="275"/>
  <c r="AA126" i="275"/>
  <c r="O126" i="275"/>
  <c r="N126" i="275"/>
  <c r="M126" i="275"/>
  <c r="K126" i="275"/>
  <c r="G126" i="275"/>
  <c r="O125" i="275"/>
  <c r="M125" i="275"/>
  <c r="AB125" i="275" s="1"/>
  <c r="K125" i="275"/>
  <c r="G125" i="275"/>
  <c r="AB124" i="275"/>
  <c r="O124" i="275"/>
  <c r="N124" i="275"/>
  <c r="M124" i="275"/>
  <c r="AA124" i="275" s="1"/>
  <c r="K124" i="275"/>
  <c r="G124" i="275"/>
  <c r="T123" i="275"/>
  <c r="S123" i="275"/>
  <c r="M123" i="275"/>
  <c r="L123" i="275"/>
  <c r="J123" i="275"/>
  <c r="K123" i="275" s="1"/>
  <c r="I123" i="275"/>
  <c r="O123" i="275" s="1"/>
  <c r="AA109" i="275"/>
  <c r="O109" i="275"/>
  <c r="M109" i="275"/>
  <c r="AB109" i="275" s="1"/>
  <c r="K109" i="275"/>
  <c r="G109" i="275"/>
  <c r="AB108" i="275"/>
  <c r="AA108" i="275"/>
  <c r="O108" i="275"/>
  <c r="M108" i="275"/>
  <c r="N108" i="275" s="1"/>
  <c r="K108" i="275"/>
  <c r="G108" i="275"/>
  <c r="AB107" i="275"/>
  <c r="AA107" i="275"/>
  <c r="O107" i="275"/>
  <c r="N107" i="275"/>
  <c r="M107" i="275"/>
  <c r="K107" i="275"/>
  <c r="G107" i="275"/>
  <c r="T106" i="275"/>
  <c r="S106" i="275"/>
  <c r="O106" i="275"/>
  <c r="M106" i="275"/>
  <c r="L106" i="275"/>
  <c r="J106" i="275"/>
  <c r="K106" i="275" s="1"/>
  <c r="I106" i="275"/>
  <c r="AB92" i="275"/>
  <c r="AA92" i="275"/>
  <c r="O92" i="275"/>
  <c r="N92" i="275"/>
  <c r="M92" i="275"/>
  <c r="K92" i="275"/>
  <c r="G92" i="275"/>
  <c r="AA91" i="275"/>
  <c r="O91" i="275"/>
  <c r="M91" i="275"/>
  <c r="AB91" i="275" s="1"/>
  <c r="K91" i="275"/>
  <c r="G91" i="275"/>
  <c r="AB90" i="275"/>
  <c r="O90" i="275"/>
  <c r="N90" i="275"/>
  <c r="M90" i="275"/>
  <c r="AA90" i="275" s="1"/>
  <c r="K90" i="275"/>
  <c r="G90" i="275"/>
  <c r="T89" i="275"/>
  <c r="S89" i="275"/>
  <c r="M89" i="275"/>
  <c r="L89" i="275"/>
  <c r="J89" i="275"/>
  <c r="K89" i="275" s="1"/>
  <c r="I89" i="275"/>
  <c r="O89" i="275" s="1"/>
  <c r="AB73" i="275"/>
  <c r="O73" i="275"/>
  <c r="N73" i="275"/>
  <c r="M73" i="275"/>
  <c r="AA73" i="275" s="1"/>
  <c r="K73" i="275"/>
  <c r="G73" i="275"/>
  <c r="T72" i="275"/>
  <c r="S72" i="275"/>
  <c r="M72" i="275"/>
  <c r="L72" i="275"/>
  <c r="J72" i="275"/>
  <c r="K72" i="275" s="1"/>
  <c r="I72" i="275"/>
  <c r="O72" i="275" s="1"/>
  <c r="AB56" i="275"/>
  <c r="O56" i="275"/>
  <c r="N56" i="275"/>
  <c r="M56" i="275"/>
  <c r="AA56" i="275" s="1"/>
  <c r="K56" i="275"/>
  <c r="G56" i="275"/>
  <c r="T55" i="275"/>
  <c r="S55" i="275"/>
  <c r="M55" i="275"/>
  <c r="L55" i="275"/>
  <c r="J55" i="275"/>
  <c r="K55" i="275" s="1"/>
  <c r="I55" i="275"/>
  <c r="O55" i="275" s="1"/>
  <c r="AA41" i="275"/>
  <c r="O41" i="275"/>
  <c r="M41" i="275"/>
  <c r="AB41" i="275" s="1"/>
  <c r="K41" i="275"/>
  <c r="G41" i="275"/>
  <c r="AB40" i="275"/>
  <c r="AA40" i="275"/>
  <c r="O40" i="275"/>
  <c r="M40" i="275"/>
  <c r="N40" i="275" s="1"/>
  <c r="K40" i="275"/>
  <c r="G40" i="275"/>
  <c r="AB39" i="275"/>
  <c r="AA39" i="275"/>
  <c r="O39" i="275"/>
  <c r="N39" i="275"/>
  <c r="M39" i="275"/>
  <c r="K39" i="275"/>
  <c r="G39" i="275"/>
  <c r="T38" i="275"/>
  <c r="S38" i="275"/>
  <c r="O38" i="275"/>
  <c r="M38" i="275"/>
  <c r="L38" i="275"/>
  <c r="J38" i="275"/>
  <c r="K38" i="275" s="1"/>
  <c r="I38" i="275"/>
  <c r="AB22" i="275"/>
  <c r="AA22" i="275"/>
  <c r="O22" i="275"/>
  <c r="N22" i="275"/>
  <c r="M22" i="275"/>
  <c r="K22" i="275"/>
  <c r="G22" i="275"/>
  <c r="T21" i="275"/>
  <c r="S21" i="275"/>
  <c r="O21" i="275"/>
  <c r="M21" i="275"/>
  <c r="L21" i="275"/>
  <c r="J21" i="275"/>
  <c r="K21" i="275" s="1"/>
  <c r="I21" i="275"/>
  <c r="AB7" i="275"/>
  <c r="AA7" i="275"/>
  <c r="O7" i="275"/>
  <c r="N7" i="275"/>
  <c r="M7" i="275"/>
  <c r="K7" i="275"/>
  <c r="G7" i="275"/>
  <c r="AA6" i="275"/>
  <c r="Q6" i="275"/>
  <c r="P6" i="275"/>
  <c r="O6" i="275"/>
  <c r="N6" i="275"/>
  <c r="M6" i="275"/>
  <c r="AB6" i="275" s="1"/>
  <c r="K6" i="275"/>
  <c r="G6" i="275"/>
  <c r="AB5" i="275"/>
  <c r="AA5" i="275"/>
  <c r="O5" i="275"/>
  <c r="N5" i="275"/>
  <c r="M5" i="275"/>
  <c r="K5" i="275"/>
  <c r="G5" i="275"/>
  <c r="H2" i="275"/>
  <c r="D1" i="275"/>
  <c r="X29" i="274"/>
  <c r="W29" i="274"/>
  <c r="V29" i="274"/>
  <c r="M8" i="274" s="1"/>
  <c r="T29" i="274"/>
  <c r="S29" i="274"/>
  <c r="P29" i="274"/>
  <c r="O29" i="274"/>
  <c r="N29" i="274"/>
  <c r="M29" i="274"/>
  <c r="K29" i="274"/>
  <c r="J29" i="274"/>
  <c r="H29" i="274"/>
  <c r="G29" i="274"/>
  <c r="D29" i="274"/>
  <c r="K8" i="274" s="1"/>
  <c r="N15" i="274"/>
  <c r="I8" i="274" s="1"/>
  <c r="M15" i="274"/>
  <c r="K15" i="274"/>
  <c r="I15" i="274"/>
  <c r="H15" i="274"/>
  <c r="G15" i="274"/>
  <c r="F15" i="274"/>
  <c r="G8" i="274" s="1"/>
  <c r="E15" i="274"/>
  <c r="D15" i="274"/>
  <c r="F8" i="274"/>
  <c r="M7" i="274"/>
  <c r="K7" i="274"/>
  <c r="I7" i="274"/>
  <c r="G7" i="274"/>
  <c r="F7" i="274"/>
  <c r="E7" i="274"/>
  <c r="M6" i="274"/>
  <c r="K6" i="274"/>
  <c r="I6" i="274"/>
  <c r="G6" i="274"/>
  <c r="F6" i="274"/>
  <c r="E6" i="274"/>
  <c r="F3" i="274"/>
  <c r="AB89" i="275" l="1"/>
  <c r="AC73" i="275" s="1"/>
  <c r="AA89" i="275"/>
  <c r="N89" i="275"/>
  <c r="Q226" i="275"/>
  <c r="N21" i="276"/>
  <c r="AB21" i="276"/>
  <c r="AC5" i="276" s="1"/>
  <c r="AA21" i="276"/>
  <c r="P92" i="275"/>
  <c r="P126" i="275"/>
  <c r="Q228" i="275"/>
  <c r="Q40" i="276"/>
  <c r="P40" i="276"/>
  <c r="Q58" i="276"/>
  <c r="P58" i="276"/>
  <c r="Q40" i="275"/>
  <c r="P40" i="275"/>
  <c r="Q25" i="276"/>
  <c r="P25" i="276"/>
  <c r="Q62" i="276"/>
  <c r="P62" i="276"/>
  <c r="Q22" i="275"/>
  <c r="P22" i="275"/>
  <c r="P39" i="275"/>
  <c r="Q39" i="275"/>
  <c r="Q56" i="275"/>
  <c r="P56" i="275"/>
  <c r="Q90" i="275"/>
  <c r="P90" i="275"/>
  <c r="Q107" i="275"/>
  <c r="P107" i="275"/>
  <c r="Q124" i="275"/>
  <c r="P124" i="275"/>
  <c r="AB42" i="276"/>
  <c r="AA42" i="276"/>
  <c r="N42" i="276"/>
  <c r="AB60" i="276"/>
  <c r="AA60" i="276"/>
  <c r="N60" i="276"/>
  <c r="Q73" i="275"/>
  <c r="P73" i="275"/>
  <c r="E8" i="274"/>
  <c r="F1" i="275"/>
  <c r="AA142" i="275"/>
  <c r="N142" i="275"/>
  <c r="M157" i="275"/>
  <c r="AA146" i="275"/>
  <c r="N146" i="275"/>
  <c r="AB179" i="275"/>
  <c r="AA179" i="275"/>
  <c r="N179" i="275"/>
  <c r="Q8" i="276"/>
  <c r="P8" i="276"/>
  <c r="AB82" i="276"/>
  <c r="AA82" i="276"/>
  <c r="N82" i="276"/>
  <c r="AB55" i="275"/>
  <c r="AC39" i="275" s="1"/>
  <c r="AA55" i="275"/>
  <c r="N55" i="275"/>
  <c r="M140" i="276"/>
  <c r="AB125" i="276"/>
  <c r="AA125" i="276"/>
  <c r="N125" i="276"/>
  <c r="AB78" i="276"/>
  <c r="AA78" i="276"/>
  <c r="N78" i="276"/>
  <c r="Q80" i="276"/>
  <c r="P80" i="276"/>
  <c r="AB93" i="276"/>
  <c r="AA93" i="276"/>
  <c r="N93" i="276"/>
  <c r="N21" i="275"/>
  <c r="AA21" i="275"/>
  <c r="AB21" i="275"/>
  <c r="AC5" i="275" s="1"/>
  <c r="N144" i="275"/>
  <c r="AA144" i="275"/>
  <c r="Q177" i="275"/>
  <c r="P177" i="275"/>
  <c r="Q5" i="275"/>
  <c r="P5" i="275"/>
  <c r="N38" i="275"/>
  <c r="AA38" i="275"/>
  <c r="AB38" i="275"/>
  <c r="AC22" i="275" s="1"/>
  <c r="AB144" i="275"/>
  <c r="Q208" i="275"/>
  <c r="R192" i="275" s="1"/>
  <c r="H1" i="275"/>
  <c r="Q227" i="275"/>
  <c r="P227" i="275"/>
  <c r="Q22" i="276"/>
  <c r="P22" i="276"/>
  <c r="N106" i="275"/>
  <c r="AA106" i="275"/>
  <c r="AB106" i="275"/>
  <c r="AC90" i="275" s="1"/>
  <c r="Q210" i="275"/>
  <c r="P210" i="275"/>
  <c r="M89" i="276"/>
  <c r="AB74" i="276"/>
  <c r="AA74" i="276"/>
  <c r="N74" i="276"/>
  <c r="Q76" i="276"/>
  <c r="P76" i="276"/>
  <c r="Q91" i="276"/>
  <c r="P91" i="276"/>
  <c r="Q109" i="276"/>
  <c r="P109" i="276"/>
  <c r="Q108" i="275"/>
  <c r="P108" i="275"/>
  <c r="AB123" i="275"/>
  <c r="AC107" i="275" s="1"/>
  <c r="AA123" i="275"/>
  <c r="N123" i="275"/>
  <c r="Q142" i="276"/>
  <c r="P142" i="276"/>
  <c r="AB72" i="275"/>
  <c r="AC56" i="275" s="1"/>
  <c r="AA72" i="275"/>
  <c r="N72" i="275"/>
  <c r="P7" i="275"/>
  <c r="M38" i="276"/>
  <c r="Q7" i="275"/>
  <c r="N91" i="275"/>
  <c r="Q92" i="275"/>
  <c r="N125" i="275"/>
  <c r="Q126" i="275"/>
  <c r="N158" i="275"/>
  <c r="M174" i="275"/>
  <c r="N175" i="275"/>
  <c r="AA177" i="275"/>
  <c r="M191" i="275"/>
  <c r="N192" i="275"/>
  <c r="Q209" i="275"/>
  <c r="AA210" i="275"/>
  <c r="AB6" i="276"/>
  <c r="AB23" i="276"/>
  <c r="Q39" i="276"/>
  <c r="AA40" i="276"/>
  <c r="M55" i="276"/>
  <c r="AA58" i="276"/>
  <c r="AA62" i="276"/>
  <c r="AA76" i="276"/>
  <c r="AA80" i="276"/>
  <c r="Q90" i="276"/>
  <c r="AA91" i="276"/>
  <c r="M106" i="276"/>
  <c r="AA109" i="276"/>
  <c r="Q141" i="276"/>
  <c r="AA142" i="276"/>
  <c r="AA26" i="276"/>
  <c r="N41" i="275"/>
  <c r="N109" i="275"/>
  <c r="M225" i="275"/>
  <c r="AB228" i="275"/>
  <c r="AB9" i="276"/>
  <c r="AB26" i="276"/>
  <c r="M72" i="276"/>
  <c r="N73" i="276"/>
  <c r="M123" i="276"/>
  <c r="N124" i="276"/>
  <c r="M157" i="276"/>
  <c r="AA228" i="275"/>
  <c r="AB5" i="276"/>
  <c r="AA9" i="276"/>
  <c r="AA125" i="275"/>
  <c r="M140" i="275"/>
  <c r="AA208" i="275"/>
  <c r="P226" i="275"/>
  <c r="N230" i="275"/>
  <c r="N7" i="276"/>
  <c r="N24" i="276"/>
  <c r="AB22" i="276"/>
  <c r="P141" i="275"/>
  <c r="N145" i="275"/>
  <c r="AA158" i="275"/>
  <c r="AA175" i="275"/>
  <c r="N178" i="275"/>
  <c r="AA192" i="275"/>
  <c r="AB208" i="275"/>
  <c r="AC192" i="275" s="1"/>
  <c r="N211" i="275"/>
  <c r="O225" i="275"/>
  <c r="AA227" i="275"/>
  <c r="AA25" i="276"/>
  <c r="N41" i="276"/>
  <c r="AA56" i="276"/>
  <c r="N59" i="276"/>
  <c r="N63" i="276"/>
  <c r="N77" i="276"/>
  <c r="N81" i="276"/>
  <c r="N92" i="276"/>
  <c r="AA107" i="276"/>
  <c r="N110" i="276"/>
  <c r="N143" i="276"/>
  <c r="M242" i="275"/>
  <c r="N5" i="276"/>
  <c r="P229" i="275"/>
  <c r="P6" i="276"/>
  <c r="Q23" i="276"/>
  <c r="Q5" i="276" l="1"/>
  <c r="P5" i="276"/>
  <c r="Q24" i="276"/>
  <c r="P24" i="276"/>
  <c r="AB123" i="276"/>
  <c r="AC107" i="276" s="1"/>
  <c r="AA123" i="276"/>
  <c r="N123" i="276"/>
  <c r="P91" i="275"/>
  <c r="Q91" i="275"/>
  <c r="Q93" i="276"/>
  <c r="P93" i="276"/>
  <c r="Q55" i="275"/>
  <c r="R39" i="275" s="1"/>
  <c r="P55" i="275"/>
  <c r="N89" i="276"/>
  <c r="AB89" i="276"/>
  <c r="AC73" i="276" s="1"/>
  <c r="AA89" i="276"/>
  <c r="AB106" i="276"/>
  <c r="AC90" i="276" s="1"/>
  <c r="AA106" i="276"/>
  <c r="N106" i="276"/>
  <c r="AB157" i="275"/>
  <c r="AC141" i="275" s="1"/>
  <c r="N157" i="275"/>
  <c r="AA157" i="275"/>
  <c r="Q124" i="276"/>
  <c r="P124" i="276"/>
  <c r="N38" i="276"/>
  <c r="AB38" i="276"/>
  <c r="AC22" i="276" s="1"/>
  <c r="AA38" i="276"/>
  <c r="Q38" i="275"/>
  <c r="R22" i="275" s="1"/>
  <c r="P38" i="275"/>
  <c r="Q142" i="275"/>
  <c r="P142" i="275"/>
  <c r="AA242" i="275"/>
  <c r="AB242" i="275"/>
  <c r="AC226" i="275" s="1"/>
  <c r="N242" i="275"/>
  <c r="P192" i="275"/>
  <c r="Q192" i="275"/>
  <c r="Q82" i="276"/>
  <c r="P82" i="276"/>
  <c r="Q21" i="275"/>
  <c r="R5" i="275" s="1"/>
  <c r="P21" i="275"/>
  <c r="Q7" i="276"/>
  <c r="P7" i="276"/>
  <c r="Q106" i="275"/>
  <c r="R90" i="275" s="1"/>
  <c r="P106" i="275"/>
  <c r="I3" i="274"/>
  <c r="F2" i="275"/>
  <c r="Q42" i="276"/>
  <c r="P42" i="276"/>
  <c r="Q143" i="276"/>
  <c r="P143" i="276"/>
  <c r="Q211" i="275"/>
  <c r="P211" i="275"/>
  <c r="Q92" i="276"/>
  <c r="P92" i="276"/>
  <c r="AA140" i="275"/>
  <c r="N140" i="275"/>
  <c r="AB140" i="275"/>
  <c r="AC124" i="275" s="1"/>
  <c r="Q78" i="276"/>
  <c r="P78" i="276"/>
  <c r="P21" i="276"/>
  <c r="Q21" i="276"/>
  <c r="R5" i="276" s="1"/>
  <c r="P125" i="275"/>
  <c r="Q125" i="275"/>
  <c r="Q41" i="276"/>
  <c r="P41" i="276"/>
  <c r="Q146" i="275"/>
  <c r="P146" i="275"/>
  <c r="Q178" i="275"/>
  <c r="P178" i="275"/>
  <c r="AB225" i="275"/>
  <c r="AC209" i="275" s="1"/>
  <c r="AA225" i="275"/>
  <c r="N225" i="275"/>
  <c r="P175" i="275"/>
  <c r="Q175" i="275"/>
  <c r="AB157" i="276"/>
  <c r="AC141" i="276" s="1"/>
  <c r="AA157" i="276"/>
  <c r="N157" i="276"/>
  <c r="N140" i="276"/>
  <c r="AB140" i="276"/>
  <c r="AC124" i="276" s="1"/>
  <c r="AA140" i="276"/>
  <c r="AB72" i="276"/>
  <c r="AC56" i="276" s="1"/>
  <c r="AA72" i="276"/>
  <c r="N72" i="276"/>
  <c r="Q72" i="275"/>
  <c r="R56" i="275" s="1"/>
  <c r="P72" i="275"/>
  <c r="Q109" i="275"/>
  <c r="P109" i="275"/>
  <c r="AB174" i="275"/>
  <c r="AC158" i="275" s="1"/>
  <c r="N174" i="275"/>
  <c r="AA174" i="275"/>
  <c r="Q89" i="275"/>
  <c r="R73" i="275" s="1"/>
  <c r="P89" i="275"/>
  <c r="Q230" i="275"/>
  <c r="P230" i="275"/>
  <c r="Q110" i="276"/>
  <c r="P110" i="276"/>
  <c r="Q77" i="276"/>
  <c r="P77" i="276"/>
  <c r="Q63" i="276"/>
  <c r="P63" i="276"/>
  <c r="Q41" i="275"/>
  <c r="P41" i="275"/>
  <c r="AB55" i="276"/>
  <c r="AC39" i="276" s="1"/>
  <c r="AA55" i="276"/>
  <c r="N55" i="276"/>
  <c r="P158" i="275"/>
  <c r="Q158" i="275"/>
  <c r="Q74" i="276"/>
  <c r="P74" i="276"/>
  <c r="Q144" i="275"/>
  <c r="P144" i="275"/>
  <c r="Q125" i="276"/>
  <c r="P125" i="276"/>
  <c r="Q179" i="275"/>
  <c r="P179" i="275"/>
  <c r="Q60" i="276"/>
  <c r="P60" i="276"/>
  <c r="Q73" i="276"/>
  <c r="P73" i="276"/>
  <c r="AB191" i="275"/>
  <c r="AC175" i="275" s="1"/>
  <c r="AA191" i="275"/>
  <c r="N191" i="275"/>
  <c r="Q81" i="276"/>
  <c r="P81" i="276"/>
  <c r="Q59" i="276"/>
  <c r="P59" i="276"/>
  <c r="Q145" i="275"/>
  <c r="P145" i="275"/>
  <c r="Q123" i="275"/>
  <c r="R107" i="275" s="1"/>
  <c r="P123" i="275"/>
  <c r="Q242" i="275" l="1"/>
  <c r="R226" i="275" s="1"/>
  <c r="P242" i="275"/>
  <c r="Q140" i="275"/>
  <c r="R124" i="275" s="1"/>
  <c r="P140" i="275"/>
  <c r="Q157" i="275"/>
  <c r="R141" i="275" s="1"/>
  <c r="P157" i="275"/>
  <c r="P140" i="276"/>
  <c r="Q140" i="276"/>
  <c r="R124" i="276" s="1"/>
  <c r="Q174" i="275"/>
  <c r="R158" i="275" s="1"/>
  <c r="P174" i="275"/>
  <c r="Q157" i="276"/>
  <c r="R141" i="276" s="1"/>
  <c r="P157" i="276"/>
  <c r="Q106" i="276"/>
  <c r="R90" i="276" s="1"/>
  <c r="P106" i="276"/>
  <c r="Q123" i="276"/>
  <c r="R107" i="276" s="1"/>
  <c r="P123" i="276"/>
  <c r="D2" i="275"/>
  <c r="Q191" i="275"/>
  <c r="R175" i="275" s="1"/>
  <c r="P191" i="275"/>
  <c r="Q55" i="276"/>
  <c r="R39" i="276" s="1"/>
  <c r="P55" i="276"/>
  <c r="Q225" i="275"/>
  <c r="R209" i="275" s="1"/>
  <c r="P225" i="275"/>
  <c r="D2" i="276"/>
  <c r="P89" i="276"/>
  <c r="Q89" i="276"/>
  <c r="R73" i="276" s="1"/>
  <c r="Q72" i="276"/>
  <c r="R56" i="276" s="1"/>
  <c r="P72" i="276"/>
  <c r="P38" i="276"/>
  <c r="Q38" i="276"/>
  <c r="R22" i="276" s="1"/>
  <c r="AB157" i="273" l="1"/>
  <c r="AC141" i="273" s="1"/>
  <c r="T157" i="273"/>
  <c r="S157" i="273"/>
  <c r="M157" i="273"/>
  <c r="AA157" i="273" s="1"/>
  <c r="L157" i="273"/>
  <c r="J157" i="273"/>
  <c r="K157" i="273" s="1"/>
  <c r="I157" i="273"/>
  <c r="O157" i="273" s="1"/>
  <c r="AA143" i="273"/>
  <c r="O143" i="273"/>
  <c r="N143" i="273"/>
  <c r="Q143" i="273" s="1"/>
  <c r="M143" i="273"/>
  <c r="AB143" i="273" s="1"/>
  <c r="K143" i="273"/>
  <c r="G143" i="273"/>
  <c r="AB142" i="273"/>
  <c r="AA142" i="273"/>
  <c r="O142" i="273"/>
  <c r="M142" i="273"/>
  <c r="N142" i="273" s="1"/>
  <c r="K142" i="273"/>
  <c r="G142" i="273"/>
  <c r="AB141" i="273"/>
  <c r="AA141" i="273"/>
  <c r="P141" i="273"/>
  <c r="O141" i="273"/>
  <c r="N141" i="273"/>
  <c r="Q141" i="273" s="1"/>
  <c r="M141" i="273"/>
  <c r="K141" i="273"/>
  <c r="G141" i="273"/>
  <c r="AB140" i="273"/>
  <c r="AC124" i="273" s="1"/>
  <c r="T140" i="273"/>
  <c r="S140" i="273"/>
  <c r="O140" i="273"/>
  <c r="M140" i="273"/>
  <c r="N140" i="273" s="1"/>
  <c r="L140" i="273"/>
  <c r="J140" i="273"/>
  <c r="K140" i="273" s="1"/>
  <c r="I140" i="273"/>
  <c r="AB126" i="273"/>
  <c r="AA126" i="273"/>
  <c r="O126" i="273"/>
  <c r="N126" i="273"/>
  <c r="Q126" i="273" s="1"/>
  <c r="M126" i="273"/>
  <c r="K126" i="273"/>
  <c r="G126" i="273"/>
  <c r="Q125" i="273"/>
  <c r="O125" i="273"/>
  <c r="N125" i="273"/>
  <c r="P125" i="273" s="1"/>
  <c r="M125" i="273"/>
  <c r="AB125" i="273" s="1"/>
  <c r="K125" i="273"/>
  <c r="G125" i="273"/>
  <c r="AB124" i="273"/>
  <c r="P124" i="273"/>
  <c r="O124" i="273"/>
  <c r="N124" i="273"/>
  <c r="Q124" i="273" s="1"/>
  <c r="M124" i="273"/>
  <c r="AA124" i="273" s="1"/>
  <c r="K124" i="273"/>
  <c r="G124" i="273"/>
  <c r="T123" i="273"/>
  <c r="S123" i="273"/>
  <c r="L123" i="273"/>
  <c r="J123" i="273"/>
  <c r="K123" i="273" s="1"/>
  <c r="I123" i="273"/>
  <c r="O123" i="273" s="1"/>
  <c r="AA110" i="273"/>
  <c r="O110" i="273"/>
  <c r="N110" i="273"/>
  <c r="Q110" i="273" s="1"/>
  <c r="M110" i="273"/>
  <c r="AB110" i="273" s="1"/>
  <c r="K110" i="273"/>
  <c r="G110" i="273"/>
  <c r="AB109" i="273"/>
  <c r="AA109" i="273"/>
  <c r="Q109" i="273"/>
  <c r="O109" i="273"/>
  <c r="N109" i="273"/>
  <c r="P109" i="273" s="1"/>
  <c r="M109" i="273"/>
  <c r="K109" i="273"/>
  <c r="G109" i="273"/>
  <c r="AB108" i="273"/>
  <c r="AA108" i="273"/>
  <c r="O108" i="273"/>
  <c r="N108" i="273"/>
  <c r="Q108" i="273" s="1"/>
  <c r="M108" i="273"/>
  <c r="K108" i="273"/>
  <c r="G108" i="273"/>
  <c r="O107" i="273"/>
  <c r="M107" i="273"/>
  <c r="AA107" i="273" s="1"/>
  <c r="K107" i="273"/>
  <c r="G107" i="273"/>
  <c r="T106" i="273"/>
  <c r="S106" i="273"/>
  <c r="M106" i="273"/>
  <c r="AB106" i="273" s="1"/>
  <c r="AC90" i="273" s="1"/>
  <c r="L106" i="273"/>
  <c r="O106" i="273" s="1"/>
  <c r="J106" i="273"/>
  <c r="K106" i="273" s="1"/>
  <c r="I106" i="273"/>
  <c r="AA93" i="273"/>
  <c r="Q93" i="273"/>
  <c r="O93" i="273"/>
  <c r="N93" i="273"/>
  <c r="P93" i="273" s="1"/>
  <c r="M93" i="273"/>
  <c r="AB93" i="273" s="1"/>
  <c r="K93" i="273"/>
  <c r="G93" i="273"/>
  <c r="AA92" i="273"/>
  <c r="O92" i="273"/>
  <c r="N92" i="273"/>
  <c r="Q92" i="273" s="1"/>
  <c r="M92" i="273"/>
  <c r="AB92" i="273" s="1"/>
  <c r="K92" i="273"/>
  <c r="G92" i="273"/>
  <c r="AB91" i="273"/>
  <c r="AA91" i="273"/>
  <c r="Q91" i="273"/>
  <c r="O91" i="273"/>
  <c r="N91" i="273"/>
  <c r="P91" i="273" s="1"/>
  <c r="M91" i="273"/>
  <c r="K91" i="273"/>
  <c r="G91" i="273"/>
  <c r="AB90" i="273"/>
  <c r="AA90" i="273"/>
  <c r="P90" i="273"/>
  <c r="O90" i="273"/>
  <c r="N90" i="273"/>
  <c r="Q90" i="273" s="1"/>
  <c r="M90" i="273"/>
  <c r="K90" i="273"/>
  <c r="G90" i="273"/>
  <c r="T89" i="273"/>
  <c r="S89" i="273"/>
  <c r="O89" i="273"/>
  <c r="L89" i="273"/>
  <c r="J89" i="273"/>
  <c r="K89" i="273" s="1"/>
  <c r="I89" i="273"/>
  <c r="AA82" i="273"/>
  <c r="O82" i="273"/>
  <c r="N82" i="273"/>
  <c r="Q82" i="273" s="1"/>
  <c r="M82" i="273"/>
  <c r="AB82" i="273" s="1"/>
  <c r="K82" i="273"/>
  <c r="G82" i="273"/>
  <c r="AA81" i="273"/>
  <c r="Q81" i="273"/>
  <c r="O81" i="273"/>
  <c r="N81" i="273"/>
  <c r="P81" i="273" s="1"/>
  <c r="M81" i="273"/>
  <c r="AB81" i="273" s="1"/>
  <c r="K81" i="273"/>
  <c r="G81" i="273"/>
  <c r="AA80" i="273"/>
  <c r="O80" i="273"/>
  <c r="N80" i="273"/>
  <c r="Q80" i="273" s="1"/>
  <c r="M80" i="273"/>
  <c r="AB80" i="273" s="1"/>
  <c r="K80" i="273"/>
  <c r="G80" i="273"/>
  <c r="AB79" i="273"/>
  <c r="AA79" i="273"/>
  <c r="Q79" i="273"/>
  <c r="O79" i="273"/>
  <c r="N79" i="273"/>
  <c r="P79" i="273" s="1"/>
  <c r="M79" i="273"/>
  <c r="K79" i="273"/>
  <c r="G79" i="273"/>
  <c r="AA78" i="273"/>
  <c r="O78" i="273"/>
  <c r="N78" i="273"/>
  <c r="Q78" i="273" s="1"/>
  <c r="M78" i="273"/>
  <c r="AB78" i="273" s="1"/>
  <c r="K78" i="273"/>
  <c r="G78" i="273"/>
  <c r="AA77" i="273"/>
  <c r="Q77" i="273"/>
  <c r="O77" i="273"/>
  <c r="N77" i="273"/>
  <c r="P77" i="273" s="1"/>
  <c r="M77" i="273"/>
  <c r="AB77" i="273" s="1"/>
  <c r="K77" i="273"/>
  <c r="G77" i="273"/>
  <c r="AA76" i="273"/>
  <c r="O76" i="273"/>
  <c r="N76" i="273"/>
  <c r="Q76" i="273" s="1"/>
  <c r="M76" i="273"/>
  <c r="AB76" i="273" s="1"/>
  <c r="K76" i="273"/>
  <c r="G76" i="273"/>
  <c r="AB75" i="273"/>
  <c r="AA75" i="273"/>
  <c r="Q75" i="273"/>
  <c r="O75" i="273"/>
  <c r="N75" i="273"/>
  <c r="P75" i="273" s="1"/>
  <c r="M75" i="273"/>
  <c r="K75" i="273"/>
  <c r="G75" i="273"/>
  <c r="AA74" i="273"/>
  <c r="O74" i="273"/>
  <c r="N74" i="273"/>
  <c r="Q74" i="273" s="1"/>
  <c r="M74" i="273"/>
  <c r="AB74" i="273" s="1"/>
  <c r="K74" i="273"/>
  <c r="G74" i="273"/>
  <c r="O73" i="273"/>
  <c r="M73" i="273"/>
  <c r="M89" i="273" s="1"/>
  <c r="K73" i="273"/>
  <c r="G73" i="273"/>
  <c r="T72" i="273"/>
  <c r="S72" i="273"/>
  <c r="M72" i="273"/>
  <c r="AB72" i="273" s="1"/>
  <c r="AC56" i="273" s="1"/>
  <c r="L72" i="273"/>
  <c r="O72" i="273" s="1"/>
  <c r="J72" i="273"/>
  <c r="K72" i="273" s="1"/>
  <c r="I72" i="273"/>
  <c r="AA63" i="273"/>
  <c r="Q63" i="273"/>
  <c r="O63" i="273"/>
  <c r="N63" i="273"/>
  <c r="P63" i="273" s="1"/>
  <c r="M63" i="273"/>
  <c r="AB63" i="273" s="1"/>
  <c r="K63" i="273"/>
  <c r="G63" i="273"/>
  <c r="AA62" i="273"/>
  <c r="O62" i="273"/>
  <c r="N62" i="273"/>
  <c r="Q62" i="273" s="1"/>
  <c r="M62" i="273"/>
  <c r="AB62" i="273" s="1"/>
  <c r="K62" i="273"/>
  <c r="G62" i="273"/>
  <c r="AB61" i="273"/>
  <c r="AA61" i="273"/>
  <c r="Q61" i="273"/>
  <c r="O61" i="273"/>
  <c r="N61" i="273"/>
  <c r="P61" i="273" s="1"/>
  <c r="M61" i="273"/>
  <c r="K61" i="273"/>
  <c r="G61" i="273"/>
  <c r="AA60" i="273"/>
  <c r="O60" i="273"/>
  <c r="N60" i="273"/>
  <c r="Q60" i="273" s="1"/>
  <c r="M60" i="273"/>
  <c r="AB60" i="273" s="1"/>
  <c r="K60" i="273"/>
  <c r="G60" i="273"/>
  <c r="AA59" i="273"/>
  <c r="Q59" i="273"/>
  <c r="O59" i="273"/>
  <c r="N59" i="273"/>
  <c r="P59" i="273" s="1"/>
  <c r="M59" i="273"/>
  <c r="AB59" i="273" s="1"/>
  <c r="K59" i="273"/>
  <c r="G59" i="273"/>
  <c r="AA58" i="273"/>
  <c r="O58" i="273"/>
  <c r="N58" i="273"/>
  <c r="Q58" i="273" s="1"/>
  <c r="M58" i="273"/>
  <c r="AB58" i="273" s="1"/>
  <c r="K58" i="273"/>
  <c r="G58" i="273"/>
  <c r="AB57" i="273"/>
  <c r="AA57" i="273"/>
  <c r="Q57" i="273"/>
  <c r="O57" i="273"/>
  <c r="N57" i="273"/>
  <c r="P57" i="273" s="1"/>
  <c r="M57" i="273"/>
  <c r="K57" i="273"/>
  <c r="G57" i="273"/>
  <c r="AB56" i="273"/>
  <c r="AA56" i="273"/>
  <c r="P56" i="273"/>
  <c r="O56" i="273"/>
  <c r="N56" i="273"/>
  <c r="Q56" i="273" s="1"/>
  <c r="M56" i="273"/>
  <c r="K56" i="273"/>
  <c r="G56" i="273"/>
  <c r="T55" i="273"/>
  <c r="S55" i="273"/>
  <c r="O55" i="273"/>
  <c r="L55" i="273"/>
  <c r="J55" i="273"/>
  <c r="K55" i="273" s="1"/>
  <c r="I55" i="273"/>
  <c r="AA42" i="273"/>
  <c r="O42" i="273"/>
  <c r="N42" i="273"/>
  <c r="Q42" i="273" s="1"/>
  <c r="M42" i="273"/>
  <c r="AB42" i="273" s="1"/>
  <c r="K42" i="273"/>
  <c r="G42" i="273"/>
  <c r="AA41" i="273"/>
  <c r="Q41" i="273"/>
  <c r="O41" i="273"/>
  <c r="N41" i="273"/>
  <c r="P41" i="273" s="1"/>
  <c r="M41" i="273"/>
  <c r="AB41" i="273" s="1"/>
  <c r="K41" i="273"/>
  <c r="G41" i="273"/>
  <c r="AA40" i="273"/>
  <c r="O40" i="273"/>
  <c r="N40" i="273"/>
  <c r="Q40" i="273" s="1"/>
  <c r="M40" i="273"/>
  <c r="AB40" i="273" s="1"/>
  <c r="K40" i="273"/>
  <c r="G40" i="273"/>
  <c r="AA39" i="273"/>
  <c r="O39" i="273"/>
  <c r="M39" i="273"/>
  <c r="M55" i="273" s="1"/>
  <c r="K39" i="273"/>
  <c r="G39" i="273"/>
  <c r="T38" i="273"/>
  <c r="S38" i="273"/>
  <c r="L38" i="273"/>
  <c r="O38" i="273" s="1"/>
  <c r="J38" i="273"/>
  <c r="K38" i="273" s="1"/>
  <c r="I38" i="273"/>
  <c r="AQ29" i="273"/>
  <c r="AB26" i="273"/>
  <c r="AA26" i="273"/>
  <c r="O26" i="273"/>
  <c r="M26" i="273"/>
  <c r="N26" i="273" s="1"/>
  <c r="K26" i="273"/>
  <c r="G26" i="273"/>
  <c r="AB25" i="273"/>
  <c r="O25" i="273"/>
  <c r="M25" i="273"/>
  <c r="N25" i="273" s="1"/>
  <c r="K25" i="273"/>
  <c r="G25" i="273"/>
  <c r="AA24" i="273"/>
  <c r="O24" i="273"/>
  <c r="M24" i="273"/>
  <c r="AB24" i="273" s="1"/>
  <c r="K24" i="273"/>
  <c r="G24" i="273"/>
  <c r="O23" i="273"/>
  <c r="M23" i="273"/>
  <c r="AB23" i="273" s="1"/>
  <c r="K23" i="273"/>
  <c r="G23" i="273"/>
  <c r="AB22" i="273"/>
  <c r="O22" i="273"/>
  <c r="N22" i="273"/>
  <c r="Q22" i="273" s="1"/>
  <c r="M22" i="273"/>
  <c r="AA22" i="273" s="1"/>
  <c r="K22" i="273"/>
  <c r="G22" i="273"/>
  <c r="T21" i="273"/>
  <c r="S21" i="273"/>
  <c r="M21" i="273"/>
  <c r="N21" i="273" s="1"/>
  <c r="L21" i="273"/>
  <c r="O21" i="273" s="1"/>
  <c r="K21" i="273"/>
  <c r="J21" i="273"/>
  <c r="I21" i="273"/>
  <c r="AB10" i="273"/>
  <c r="AA10" i="273"/>
  <c r="O10" i="273"/>
  <c r="M10" i="273"/>
  <c r="N10" i="273" s="1"/>
  <c r="K10" i="273"/>
  <c r="G10" i="273"/>
  <c r="AB9" i="273"/>
  <c r="O9" i="273"/>
  <c r="M9" i="273"/>
  <c r="N9" i="273" s="1"/>
  <c r="K9" i="273"/>
  <c r="G9" i="273"/>
  <c r="AA8" i="273"/>
  <c r="O8" i="273"/>
  <c r="M8" i="273"/>
  <c r="AB8" i="273" s="1"/>
  <c r="K8" i="273"/>
  <c r="G8" i="273"/>
  <c r="O7" i="273"/>
  <c r="M7" i="273"/>
  <c r="AB7" i="273" s="1"/>
  <c r="K7" i="273"/>
  <c r="G7" i="273"/>
  <c r="AB6" i="273"/>
  <c r="AA6" i="273"/>
  <c r="O6" i="273"/>
  <c r="M6" i="273"/>
  <c r="N6" i="273" s="1"/>
  <c r="K6" i="273"/>
  <c r="G6" i="273"/>
  <c r="AB5" i="273"/>
  <c r="AA5" i="273"/>
  <c r="O5" i="273"/>
  <c r="M5" i="273"/>
  <c r="N5" i="273" s="1"/>
  <c r="K5" i="273"/>
  <c r="G5" i="273"/>
  <c r="F1" i="273" s="1"/>
  <c r="F2" i="273" s="1"/>
  <c r="H2" i="273"/>
  <c r="D1" i="273"/>
  <c r="F3" i="271" s="1"/>
  <c r="T242" i="272"/>
  <c r="S242" i="272"/>
  <c r="O242" i="272"/>
  <c r="L242" i="272"/>
  <c r="J242" i="272"/>
  <c r="K242" i="272" s="1"/>
  <c r="I242" i="272"/>
  <c r="O231" i="272"/>
  <c r="M231" i="272"/>
  <c r="AB231" i="272" s="1"/>
  <c r="K231" i="272"/>
  <c r="G231" i="272"/>
  <c r="AB230" i="272"/>
  <c r="AA230" i="272"/>
  <c r="O230" i="272"/>
  <c r="M230" i="272"/>
  <c r="N230" i="272" s="1"/>
  <c r="K230" i="272"/>
  <c r="G230" i="272"/>
  <c r="AB229" i="272"/>
  <c r="O229" i="272"/>
  <c r="M229" i="272"/>
  <c r="N229" i="272" s="1"/>
  <c r="K229" i="272"/>
  <c r="G229" i="272"/>
  <c r="AA228" i="272"/>
  <c r="O228" i="272"/>
  <c r="M228" i="272"/>
  <c r="AB228" i="272" s="1"/>
  <c r="K228" i="272"/>
  <c r="G228" i="272"/>
  <c r="O227" i="272"/>
  <c r="M227" i="272"/>
  <c r="AB227" i="272" s="1"/>
  <c r="K227" i="272"/>
  <c r="G227" i="272"/>
  <c r="AB226" i="272"/>
  <c r="O226" i="272"/>
  <c r="N226" i="272"/>
  <c r="Q226" i="272" s="1"/>
  <c r="M226" i="272"/>
  <c r="AA226" i="272" s="1"/>
  <c r="K226" i="272"/>
  <c r="G226" i="272"/>
  <c r="T225" i="272"/>
  <c r="S225" i="272"/>
  <c r="M225" i="272"/>
  <c r="N225" i="272" s="1"/>
  <c r="L225" i="272"/>
  <c r="O225" i="272" s="1"/>
  <c r="K225" i="272"/>
  <c r="J225" i="272"/>
  <c r="I225" i="272"/>
  <c r="AB211" i="272"/>
  <c r="AA211" i="272"/>
  <c r="O211" i="272"/>
  <c r="M211" i="272"/>
  <c r="N211" i="272" s="1"/>
  <c r="K211" i="272"/>
  <c r="G211" i="272"/>
  <c r="AB210" i="272"/>
  <c r="O210" i="272"/>
  <c r="M210" i="272"/>
  <c r="N210" i="272" s="1"/>
  <c r="K210" i="272"/>
  <c r="G210" i="272"/>
  <c r="AB209" i="272"/>
  <c r="AA209" i="272"/>
  <c r="O209" i="272"/>
  <c r="N209" i="272"/>
  <c r="Q209" i="272" s="1"/>
  <c r="M209" i="272"/>
  <c r="K209" i="272"/>
  <c r="G209" i="272"/>
  <c r="T208" i="272"/>
  <c r="S208" i="272"/>
  <c r="M208" i="272"/>
  <c r="AB208" i="272" s="1"/>
  <c r="AC192" i="272" s="1"/>
  <c r="L208" i="272"/>
  <c r="O208" i="272" s="1"/>
  <c r="K208" i="272"/>
  <c r="J208" i="272"/>
  <c r="I208" i="272"/>
  <c r="AA194" i="272"/>
  <c r="O194" i="272"/>
  <c r="M194" i="272"/>
  <c r="AB194" i="272" s="1"/>
  <c r="K194" i="272"/>
  <c r="G194" i="272"/>
  <c r="O193" i="272"/>
  <c r="M193" i="272"/>
  <c r="AB193" i="272" s="1"/>
  <c r="K193" i="272"/>
  <c r="G193" i="272"/>
  <c r="AB192" i="272"/>
  <c r="AA192" i="272"/>
  <c r="O192" i="272"/>
  <c r="N192" i="272"/>
  <c r="Q192" i="272" s="1"/>
  <c r="M192" i="272"/>
  <c r="K192" i="272"/>
  <c r="G192" i="272"/>
  <c r="T191" i="272"/>
  <c r="S191" i="272"/>
  <c r="M191" i="272"/>
  <c r="N191" i="272" s="1"/>
  <c r="L191" i="272"/>
  <c r="O191" i="272" s="1"/>
  <c r="K191" i="272"/>
  <c r="J191" i="272"/>
  <c r="I191" i="272"/>
  <c r="AB180" i="272"/>
  <c r="AA180" i="272"/>
  <c r="O180" i="272"/>
  <c r="M180" i="272"/>
  <c r="N180" i="272" s="1"/>
  <c r="K180" i="272"/>
  <c r="G180" i="272"/>
  <c r="AB179" i="272"/>
  <c r="O179" i="272"/>
  <c r="M179" i="272"/>
  <c r="N179" i="272" s="1"/>
  <c r="K179" i="272"/>
  <c r="G179" i="272"/>
  <c r="AA178" i="272"/>
  <c r="O178" i="272"/>
  <c r="M178" i="272"/>
  <c r="AB178" i="272" s="1"/>
  <c r="K178" i="272"/>
  <c r="G178" i="272"/>
  <c r="O177" i="272"/>
  <c r="M177" i="272"/>
  <c r="AB177" i="272" s="1"/>
  <c r="K177" i="272"/>
  <c r="G177" i="272"/>
  <c r="AB176" i="272"/>
  <c r="AA176" i="272"/>
  <c r="O176" i="272"/>
  <c r="M176" i="272"/>
  <c r="N176" i="272" s="1"/>
  <c r="K176" i="272"/>
  <c r="G176" i="272"/>
  <c r="AB175" i="272"/>
  <c r="AA175" i="272"/>
  <c r="Q175" i="272"/>
  <c r="O175" i="272"/>
  <c r="N175" i="272"/>
  <c r="P175" i="272" s="1"/>
  <c r="M175" i="272"/>
  <c r="K175" i="272"/>
  <c r="G175" i="272"/>
  <c r="T174" i="272"/>
  <c r="S174" i="272"/>
  <c r="N174" i="272"/>
  <c r="M174" i="272"/>
  <c r="AB174" i="272" s="1"/>
  <c r="AC158" i="272" s="1"/>
  <c r="L174" i="272"/>
  <c r="O174" i="272" s="1"/>
  <c r="J174" i="272"/>
  <c r="K174" i="272" s="1"/>
  <c r="I174" i="272"/>
  <c r="AB158" i="272"/>
  <c r="Q158" i="272"/>
  <c r="O158" i="272"/>
  <c r="N158" i="272"/>
  <c r="P158" i="272" s="1"/>
  <c r="M158" i="272"/>
  <c r="AA158" i="272" s="1"/>
  <c r="K158" i="272"/>
  <c r="G158" i="272"/>
  <c r="T157" i="272"/>
  <c r="S157" i="272"/>
  <c r="L157" i="272"/>
  <c r="O157" i="272" s="1"/>
  <c r="J157" i="272"/>
  <c r="K157" i="272" s="1"/>
  <c r="I157" i="272"/>
  <c r="AB147" i="272"/>
  <c r="O147" i="272"/>
  <c r="M147" i="272"/>
  <c r="N147" i="272" s="1"/>
  <c r="K147" i="272"/>
  <c r="G147" i="272"/>
  <c r="AA146" i="272"/>
  <c r="O146" i="272"/>
  <c r="M146" i="272"/>
  <c r="AB146" i="272" s="1"/>
  <c r="K146" i="272"/>
  <c r="G146" i="272"/>
  <c r="O145" i="272"/>
  <c r="M145" i="272"/>
  <c r="AB145" i="272" s="1"/>
  <c r="K145" i="272"/>
  <c r="G145" i="272"/>
  <c r="AB144" i="272"/>
  <c r="AA144" i="272"/>
  <c r="O144" i="272"/>
  <c r="M144" i="272"/>
  <c r="N144" i="272" s="1"/>
  <c r="K144" i="272"/>
  <c r="G144" i="272"/>
  <c r="AB143" i="272"/>
  <c r="O143" i="272"/>
  <c r="M143" i="272"/>
  <c r="N143" i="272" s="1"/>
  <c r="K143" i="272"/>
  <c r="G143" i="272"/>
  <c r="AA142" i="272"/>
  <c r="O142" i="272"/>
  <c r="M142" i="272"/>
  <c r="M157" i="272" s="1"/>
  <c r="K142" i="272"/>
  <c r="G142" i="272"/>
  <c r="AB141" i="272"/>
  <c r="Q141" i="272"/>
  <c r="O141" i="272"/>
  <c r="N141" i="272"/>
  <c r="P141" i="272" s="1"/>
  <c r="M141" i="272"/>
  <c r="AA141" i="272" s="1"/>
  <c r="K141" i="272"/>
  <c r="G141" i="272"/>
  <c r="T140" i="272"/>
  <c r="S140" i="272"/>
  <c r="L140" i="272"/>
  <c r="O140" i="272" s="1"/>
  <c r="J140" i="272"/>
  <c r="K140" i="272" s="1"/>
  <c r="I140" i="272"/>
  <c r="O126" i="272"/>
  <c r="M126" i="272"/>
  <c r="AB126" i="272" s="1"/>
  <c r="K126" i="272"/>
  <c r="G126" i="272"/>
  <c r="AB125" i="272"/>
  <c r="AA125" i="272"/>
  <c r="O125" i="272"/>
  <c r="M125" i="272"/>
  <c r="N125" i="272" s="1"/>
  <c r="K125" i="272"/>
  <c r="G125" i="272"/>
  <c r="AB124" i="272"/>
  <c r="AA124" i="272"/>
  <c r="Q124" i="272"/>
  <c r="O124" i="272"/>
  <c r="N124" i="272"/>
  <c r="P124" i="272" s="1"/>
  <c r="M124" i="272"/>
  <c r="K124" i="272"/>
  <c r="G124" i="272"/>
  <c r="F1" i="272" s="1"/>
  <c r="T123" i="272"/>
  <c r="S123" i="272"/>
  <c r="L123" i="272"/>
  <c r="O123" i="272" s="1"/>
  <c r="J123" i="272"/>
  <c r="K123" i="272" s="1"/>
  <c r="I123" i="272"/>
  <c r="AB110" i="272"/>
  <c r="O110" i="272"/>
  <c r="M110" i="272"/>
  <c r="N110" i="272" s="1"/>
  <c r="K110" i="272"/>
  <c r="G110" i="272"/>
  <c r="AA109" i="272"/>
  <c r="O109" i="272"/>
  <c r="M109" i="272"/>
  <c r="AB109" i="272" s="1"/>
  <c r="K109" i="272"/>
  <c r="G109" i="272"/>
  <c r="O108" i="272"/>
  <c r="M108" i="272"/>
  <c r="AB108" i="272" s="1"/>
  <c r="K108" i="272"/>
  <c r="G108" i="272"/>
  <c r="AB107" i="272"/>
  <c r="O107" i="272"/>
  <c r="N107" i="272"/>
  <c r="Q107" i="272" s="1"/>
  <c r="M107" i="272"/>
  <c r="AA107" i="272" s="1"/>
  <c r="K107" i="272"/>
  <c r="G107" i="272"/>
  <c r="T106" i="272"/>
  <c r="S106" i="272"/>
  <c r="M106" i="272"/>
  <c r="N106" i="272" s="1"/>
  <c r="L106" i="272"/>
  <c r="O106" i="272" s="1"/>
  <c r="K106" i="272"/>
  <c r="J106" i="272"/>
  <c r="I106" i="272"/>
  <c r="AB92" i="272"/>
  <c r="AA92" i="272"/>
  <c r="O92" i="272"/>
  <c r="M92" i="272"/>
  <c r="N92" i="272" s="1"/>
  <c r="K92" i="272"/>
  <c r="G92" i="272"/>
  <c r="AB91" i="272"/>
  <c r="O91" i="272"/>
  <c r="M91" i="272"/>
  <c r="N91" i="272" s="1"/>
  <c r="K91" i="272"/>
  <c r="G91" i="272"/>
  <c r="AB90" i="272"/>
  <c r="AA90" i="272"/>
  <c r="O90" i="272"/>
  <c r="N90" i="272"/>
  <c r="Q90" i="272" s="1"/>
  <c r="M90" i="272"/>
  <c r="K90" i="272"/>
  <c r="G90" i="272"/>
  <c r="T89" i="272"/>
  <c r="S89" i="272"/>
  <c r="M89" i="272"/>
  <c r="AB89" i="272" s="1"/>
  <c r="AC73" i="272" s="1"/>
  <c r="L89" i="272"/>
  <c r="O89" i="272" s="1"/>
  <c r="K89" i="272"/>
  <c r="J89" i="272"/>
  <c r="I89" i="272"/>
  <c r="AB73" i="272"/>
  <c r="O73" i="272"/>
  <c r="N73" i="272"/>
  <c r="Q73" i="272" s="1"/>
  <c r="M73" i="272"/>
  <c r="AA73" i="272" s="1"/>
  <c r="K73" i="272"/>
  <c r="G73" i="272"/>
  <c r="T72" i="272"/>
  <c r="S72" i="272"/>
  <c r="M72" i="272"/>
  <c r="AB72" i="272" s="1"/>
  <c r="AC56" i="272" s="1"/>
  <c r="L72" i="272"/>
  <c r="O72" i="272" s="1"/>
  <c r="K72" i="272"/>
  <c r="J72" i="272"/>
  <c r="I72" i="272"/>
  <c r="AB56" i="272"/>
  <c r="O56" i="272"/>
  <c r="N56" i="272"/>
  <c r="Q56" i="272" s="1"/>
  <c r="M56" i="272"/>
  <c r="AA56" i="272" s="1"/>
  <c r="K56" i="272"/>
  <c r="G56" i="272"/>
  <c r="T55" i="272"/>
  <c r="S55" i="272"/>
  <c r="M55" i="272"/>
  <c r="AB55" i="272" s="1"/>
  <c r="AC39" i="272" s="1"/>
  <c r="L55" i="272"/>
  <c r="O55" i="272" s="1"/>
  <c r="K55" i="272"/>
  <c r="J55" i="272"/>
  <c r="I55" i="272"/>
  <c r="AA41" i="272"/>
  <c r="O41" i="272"/>
  <c r="M41" i="272"/>
  <c r="AB41" i="272" s="1"/>
  <c r="K41" i="272"/>
  <c r="G41" i="272"/>
  <c r="O40" i="272"/>
  <c r="M40" i="272"/>
  <c r="AB40" i="272" s="1"/>
  <c r="K40" i="272"/>
  <c r="G40" i="272"/>
  <c r="AB39" i="272"/>
  <c r="AA39" i="272"/>
  <c r="O39" i="272"/>
  <c r="N39" i="272"/>
  <c r="Q39" i="272" s="1"/>
  <c r="M39" i="272"/>
  <c r="K39" i="272"/>
  <c r="G39" i="272"/>
  <c r="T38" i="272"/>
  <c r="S38" i="272"/>
  <c r="O38" i="272"/>
  <c r="M38" i="272"/>
  <c r="N38" i="272" s="1"/>
  <c r="L38" i="272"/>
  <c r="K38" i="272"/>
  <c r="J38" i="272"/>
  <c r="I38" i="272"/>
  <c r="AB24" i="272"/>
  <c r="AA24" i="272"/>
  <c r="O24" i="272"/>
  <c r="M24" i="272"/>
  <c r="N24" i="272" s="1"/>
  <c r="K24" i="272"/>
  <c r="G24" i="272"/>
  <c r="AB23" i="272"/>
  <c r="O23" i="272"/>
  <c r="M23" i="272"/>
  <c r="N23" i="272" s="1"/>
  <c r="K23" i="272"/>
  <c r="G23" i="272"/>
  <c r="AB22" i="272"/>
  <c r="O22" i="272"/>
  <c r="N22" i="272"/>
  <c r="Q22" i="272" s="1"/>
  <c r="M22" i="272"/>
  <c r="AA22" i="272" s="1"/>
  <c r="K22" i="272"/>
  <c r="G22" i="272"/>
  <c r="T21" i="272"/>
  <c r="S21" i="272"/>
  <c r="M21" i="272"/>
  <c r="AB21" i="272" s="1"/>
  <c r="AC5" i="272" s="1"/>
  <c r="L21" i="272"/>
  <c r="H1" i="272" s="1"/>
  <c r="K21" i="272"/>
  <c r="J21" i="272"/>
  <c r="I21" i="272"/>
  <c r="AB5" i="272"/>
  <c r="O5" i="272"/>
  <c r="N5" i="272"/>
  <c r="Q5" i="272" s="1"/>
  <c r="M5" i="272"/>
  <c r="AA5" i="272" s="1"/>
  <c r="K5" i="272"/>
  <c r="G5" i="272"/>
  <c r="H2" i="272"/>
  <c r="D1" i="272"/>
  <c r="X29" i="271"/>
  <c r="W29" i="271"/>
  <c r="V29" i="271"/>
  <c r="T29" i="271"/>
  <c r="S29" i="271"/>
  <c r="M8" i="271" s="1"/>
  <c r="P29" i="271"/>
  <c r="O29" i="271"/>
  <c r="N29" i="271"/>
  <c r="M29" i="271"/>
  <c r="K29" i="271"/>
  <c r="J29" i="271"/>
  <c r="H29" i="271"/>
  <c r="G29" i="271"/>
  <c r="D29" i="271"/>
  <c r="K8" i="271" s="1"/>
  <c r="M15" i="271"/>
  <c r="I8" i="271" s="1"/>
  <c r="L15" i="271"/>
  <c r="K15" i="271"/>
  <c r="I15" i="271"/>
  <c r="H15" i="271"/>
  <c r="G15" i="271"/>
  <c r="F15" i="271"/>
  <c r="E15" i="271"/>
  <c r="D15" i="271"/>
  <c r="E8" i="271" s="1"/>
  <c r="G8" i="271"/>
  <c r="F8" i="271"/>
  <c r="M7" i="271"/>
  <c r="K7" i="271"/>
  <c r="I7" i="271"/>
  <c r="G7" i="271"/>
  <c r="F7" i="271"/>
  <c r="E7" i="271"/>
  <c r="M6" i="271"/>
  <c r="K6" i="271"/>
  <c r="I6" i="271"/>
  <c r="G6" i="271"/>
  <c r="F6" i="271"/>
  <c r="E6" i="271"/>
  <c r="Q144" i="272" l="1"/>
  <c r="P144" i="272"/>
  <c r="Q179" i="272"/>
  <c r="P179" i="272"/>
  <c r="Q210" i="272"/>
  <c r="P210" i="272"/>
  <c r="Q91" i="272"/>
  <c r="P91" i="272"/>
  <c r="N157" i="272"/>
  <c r="AB157" i="272"/>
  <c r="AC141" i="272" s="1"/>
  <c r="AA157" i="272"/>
  <c r="Q24" i="272"/>
  <c r="P24" i="272"/>
  <c r="Q147" i="272"/>
  <c r="P147" i="272"/>
  <c r="Q191" i="272"/>
  <c r="R175" i="272" s="1"/>
  <c r="P191" i="272"/>
  <c r="Q225" i="272"/>
  <c r="R209" i="272" s="1"/>
  <c r="P225" i="272"/>
  <c r="Q10" i="273"/>
  <c r="P10" i="273"/>
  <c r="Q106" i="272"/>
  <c r="R90" i="272" s="1"/>
  <c r="P106" i="272"/>
  <c r="Q125" i="272"/>
  <c r="P125" i="272"/>
  <c r="Q230" i="272"/>
  <c r="P230" i="272"/>
  <c r="Q6" i="273"/>
  <c r="P6" i="273"/>
  <c r="Q25" i="273"/>
  <c r="P25" i="273"/>
  <c r="N89" i="273"/>
  <c r="AB89" i="273"/>
  <c r="AC73" i="273" s="1"/>
  <c r="AA89" i="273"/>
  <c r="Q140" i="273"/>
  <c r="R124" i="273" s="1"/>
  <c r="P140" i="273"/>
  <c r="Q180" i="272"/>
  <c r="P180" i="272"/>
  <c r="Q9" i="273"/>
  <c r="P9" i="273"/>
  <c r="Q21" i="273"/>
  <c r="R5" i="273" s="1"/>
  <c r="P21" i="273"/>
  <c r="P142" i="273"/>
  <c r="Q142" i="273"/>
  <c r="I3" i="271"/>
  <c r="F2" i="272"/>
  <c r="Q143" i="272"/>
  <c r="P143" i="272"/>
  <c r="Q174" i="272"/>
  <c r="R158" i="272" s="1"/>
  <c r="P174" i="272"/>
  <c r="Q211" i="272"/>
  <c r="P211" i="272"/>
  <c r="Q26" i="273"/>
  <c r="P26" i="273"/>
  <c r="N55" i="273"/>
  <c r="AB55" i="273"/>
  <c r="AC39" i="273" s="1"/>
  <c r="AA55" i="273"/>
  <c r="Q92" i="272"/>
  <c r="P92" i="272"/>
  <c r="P23" i="272"/>
  <c r="Q23" i="272"/>
  <c r="Q110" i="272"/>
  <c r="P110" i="272"/>
  <c r="P5" i="273"/>
  <c r="Q5" i="273"/>
  <c r="Q38" i="272"/>
  <c r="R22" i="272" s="1"/>
  <c r="P38" i="272"/>
  <c r="Q176" i="272"/>
  <c r="P176" i="272"/>
  <c r="P229" i="272"/>
  <c r="Q229" i="272"/>
  <c r="N72" i="272"/>
  <c r="AA106" i="272"/>
  <c r="AA191" i="272"/>
  <c r="N208" i="272"/>
  <c r="AA225" i="272"/>
  <c r="AA21" i="273"/>
  <c r="AB39" i="273"/>
  <c r="N73" i="273"/>
  <c r="N107" i="273"/>
  <c r="AA38" i="272"/>
  <c r="N55" i="272"/>
  <c r="P5" i="272"/>
  <c r="O21" i="272"/>
  <c r="P22" i="272"/>
  <c r="AB38" i="272"/>
  <c r="AC22" i="272" s="1"/>
  <c r="N41" i="272"/>
  <c r="P56" i="272"/>
  <c r="P73" i="272"/>
  <c r="P90" i="272"/>
  <c r="AB106" i="272"/>
  <c r="AC90" i="272" s="1"/>
  <c r="N109" i="272"/>
  <c r="N142" i="272"/>
  <c r="N146" i="272"/>
  <c r="N178" i="272"/>
  <c r="AB191" i="272"/>
  <c r="AC175" i="272" s="1"/>
  <c r="N194" i="272"/>
  <c r="P209" i="272"/>
  <c r="AB225" i="272"/>
  <c r="AC209" i="272" s="1"/>
  <c r="N228" i="272"/>
  <c r="H1" i="273"/>
  <c r="N8" i="273"/>
  <c r="AB21" i="273"/>
  <c r="AC5" i="273" s="1"/>
  <c r="N24" i="273"/>
  <c r="P42" i="273"/>
  <c r="P60" i="273"/>
  <c r="N72" i="273"/>
  <c r="P74" i="273"/>
  <c r="P78" i="273"/>
  <c r="P82" i="273"/>
  <c r="N106" i="273"/>
  <c r="P108" i="273"/>
  <c r="P126" i="273"/>
  <c r="N21" i="272"/>
  <c r="N89" i="272"/>
  <c r="AA23" i="272"/>
  <c r="AA91" i="272"/>
  <c r="AA110" i="272"/>
  <c r="M140" i="272"/>
  <c r="AA143" i="272"/>
  <c r="AA147" i="272"/>
  <c r="AA179" i="272"/>
  <c r="AA210" i="272"/>
  <c r="AA229" i="272"/>
  <c r="M242" i="272"/>
  <c r="AA9" i="273"/>
  <c r="AA25" i="273"/>
  <c r="AA174" i="272"/>
  <c r="M123" i="273"/>
  <c r="N40" i="272"/>
  <c r="N108" i="272"/>
  <c r="N126" i="272"/>
  <c r="N145" i="272"/>
  <c r="N177" i="272"/>
  <c r="N193" i="272"/>
  <c r="N227" i="272"/>
  <c r="N231" i="272"/>
  <c r="N7" i="273"/>
  <c r="N23" i="273"/>
  <c r="AA140" i="273"/>
  <c r="N157" i="273"/>
  <c r="AA21" i="272"/>
  <c r="AA55" i="272"/>
  <c r="AA72" i="272"/>
  <c r="AA89" i="272"/>
  <c r="AB142" i="272"/>
  <c r="AA208" i="272"/>
  <c r="M38" i="273"/>
  <c r="N39" i="273"/>
  <c r="AB73" i="273"/>
  <c r="AB107" i="273"/>
  <c r="AA125" i="273"/>
  <c r="P39" i="272"/>
  <c r="P107" i="272"/>
  <c r="P192" i="272"/>
  <c r="P226" i="272"/>
  <c r="P22" i="273"/>
  <c r="P40" i="273"/>
  <c r="P58" i="273"/>
  <c r="P62" i="273"/>
  <c r="AA72" i="273"/>
  <c r="P76" i="273"/>
  <c r="P80" i="273"/>
  <c r="P92" i="273"/>
  <c r="AA106" i="273"/>
  <c r="P110" i="273"/>
  <c r="P143" i="273"/>
  <c r="AA73" i="273"/>
  <c r="AA40" i="272"/>
  <c r="AA108" i="272"/>
  <c r="M123" i="272"/>
  <c r="AA126" i="272"/>
  <c r="AA145" i="272"/>
  <c r="AA177" i="272"/>
  <c r="AA193" i="272"/>
  <c r="AA227" i="272"/>
  <c r="AA231" i="272"/>
  <c r="AA7" i="273"/>
  <c r="AA23" i="273"/>
  <c r="Q72" i="273" l="1"/>
  <c r="R56" i="273" s="1"/>
  <c r="P72" i="273"/>
  <c r="Q40" i="272"/>
  <c r="P40" i="272"/>
  <c r="Q146" i="272"/>
  <c r="P146" i="272"/>
  <c r="Q55" i="272"/>
  <c r="R39" i="272" s="1"/>
  <c r="P55" i="272"/>
  <c r="Q126" i="272"/>
  <c r="P126" i="272"/>
  <c r="AA123" i="273"/>
  <c r="N123" i="273"/>
  <c r="AB123" i="273"/>
  <c r="AC107" i="273" s="1"/>
  <c r="Q142" i="272"/>
  <c r="P142" i="272"/>
  <c r="Q157" i="273"/>
  <c r="R141" i="273" s="1"/>
  <c r="P157" i="273"/>
  <c r="Q24" i="273"/>
  <c r="P24" i="273"/>
  <c r="Q109" i="272"/>
  <c r="P109" i="272"/>
  <c r="Q107" i="273"/>
  <c r="P107" i="273"/>
  <c r="P157" i="272"/>
  <c r="Q157" i="272"/>
  <c r="R141" i="272" s="1"/>
  <c r="Q23" i="273"/>
  <c r="P23" i="273"/>
  <c r="Q89" i="272"/>
  <c r="R73" i="272" s="1"/>
  <c r="P89" i="272"/>
  <c r="Q73" i="273"/>
  <c r="P73" i="273"/>
  <c r="Q55" i="273"/>
  <c r="R39" i="273" s="1"/>
  <c r="P55" i="273"/>
  <c r="Q89" i="273"/>
  <c r="R73" i="273" s="1"/>
  <c r="P89" i="273"/>
  <c r="Q108" i="272"/>
  <c r="P108" i="272"/>
  <c r="Q39" i="273"/>
  <c r="P39" i="273"/>
  <c r="Q231" i="272"/>
  <c r="P231" i="272"/>
  <c r="AB242" i="272"/>
  <c r="AC226" i="272" s="1"/>
  <c r="AA242" i="272"/>
  <c r="N242" i="272"/>
  <c r="Q178" i="272"/>
  <c r="P178" i="272"/>
  <c r="Q7" i="273"/>
  <c r="P7" i="273"/>
  <c r="Q8" i="273"/>
  <c r="P8" i="273"/>
  <c r="N38" i="273"/>
  <c r="AB38" i="273"/>
  <c r="AC22" i="273" s="1"/>
  <c r="AA38" i="273"/>
  <c r="Q227" i="272"/>
  <c r="P227" i="272"/>
  <c r="Q228" i="272"/>
  <c r="P228" i="272"/>
  <c r="Q72" i="272"/>
  <c r="R56" i="272" s="1"/>
  <c r="P72" i="272"/>
  <c r="N123" i="272"/>
  <c r="AB123" i="272"/>
  <c r="AC107" i="272" s="1"/>
  <c r="AA123" i="272"/>
  <c r="Q193" i="272"/>
  <c r="P193" i="272"/>
  <c r="Q106" i="273"/>
  <c r="R90" i="273" s="1"/>
  <c r="P106" i="273"/>
  <c r="Q41" i="272"/>
  <c r="P41" i="272"/>
  <c r="Q208" i="272"/>
  <c r="R192" i="272" s="1"/>
  <c r="P208" i="272"/>
  <c r="Q177" i="272"/>
  <c r="P177" i="272"/>
  <c r="AB140" i="272"/>
  <c r="AC124" i="272" s="1"/>
  <c r="AA140" i="272"/>
  <c r="N140" i="272"/>
  <c r="Q21" i="272"/>
  <c r="R5" i="272" s="1"/>
  <c r="P21" i="272"/>
  <c r="Q145" i="272"/>
  <c r="P145" i="272"/>
  <c r="Q194" i="272"/>
  <c r="P194" i="272"/>
  <c r="Q123" i="273" l="1"/>
  <c r="R107" i="273" s="1"/>
  <c r="P123" i="273"/>
  <c r="Q123" i="272"/>
  <c r="R107" i="272" s="1"/>
  <c r="P123" i="272"/>
  <c r="Q242" i="272"/>
  <c r="R226" i="272" s="1"/>
  <c r="P242" i="272"/>
  <c r="D2" i="272"/>
  <c r="P140" i="272"/>
  <c r="Q140" i="272"/>
  <c r="R124" i="272" s="1"/>
  <c r="Q38" i="273"/>
  <c r="R22" i="273" s="1"/>
  <c r="P38" i="273"/>
  <c r="D2" i="273"/>
  <c r="T157" i="270" l="1"/>
  <c r="S157" i="270"/>
  <c r="O157" i="270"/>
  <c r="L157" i="270"/>
  <c r="J157" i="270"/>
  <c r="K157" i="270" s="1"/>
  <c r="I157" i="270"/>
  <c r="AA143" i="270"/>
  <c r="O143" i="270"/>
  <c r="N143" i="270"/>
  <c r="Q143" i="270" s="1"/>
  <c r="M143" i="270"/>
  <c r="AB143" i="270" s="1"/>
  <c r="K143" i="270"/>
  <c r="G143" i="270"/>
  <c r="O142" i="270"/>
  <c r="M142" i="270"/>
  <c r="N142" i="270" s="1"/>
  <c r="K142" i="270"/>
  <c r="G142" i="270"/>
  <c r="AB141" i="270"/>
  <c r="AA141" i="270"/>
  <c r="O141" i="270"/>
  <c r="N141" i="270"/>
  <c r="P141" i="270" s="1"/>
  <c r="M141" i="270"/>
  <c r="M157" i="270" s="1"/>
  <c r="K141" i="270"/>
  <c r="G141" i="270"/>
  <c r="AB140" i="270"/>
  <c r="AC124" i="270" s="1"/>
  <c r="T140" i="270"/>
  <c r="S140" i="270"/>
  <c r="M140" i="270"/>
  <c r="N140" i="270" s="1"/>
  <c r="L140" i="270"/>
  <c r="J140" i="270"/>
  <c r="I140" i="270"/>
  <c r="O140" i="270" s="1"/>
  <c r="AA126" i="270"/>
  <c r="O126" i="270"/>
  <c r="N126" i="270"/>
  <c r="P126" i="270" s="1"/>
  <c r="M126" i="270"/>
  <c r="AB126" i="270" s="1"/>
  <c r="K126" i="270"/>
  <c r="Q126" i="270" s="1"/>
  <c r="G126" i="270"/>
  <c r="AB125" i="270"/>
  <c r="AA125" i="270"/>
  <c r="Q125" i="270"/>
  <c r="O125" i="270"/>
  <c r="N125" i="270"/>
  <c r="P125" i="270" s="1"/>
  <c r="M125" i="270"/>
  <c r="K125" i="270"/>
  <c r="G125" i="270"/>
  <c r="AB124" i="270"/>
  <c r="P124" i="270"/>
  <c r="O124" i="270"/>
  <c r="N124" i="270"/>
  <c r="Q124" i="270" s="1"/>
  <c r="M124" i="270"/>
  <c r="AA124" i="270" s="1"/>
  <c r="K124" i="270"/>
  <c r="G124" i="270"/>
  <c r="T123" i="270"/>
  <c r="S123" i="270"/>
  <c r="O123" i="270"/>
  <c r="L123" i="270"/>
  <c r="J123" i="270"/>
  <c r="K123" i="270" s="1"/>
  <c r="I123" i="270"/>
  <c r="AA110" i="270"/>
  <c r="O110" i="270"/>
  <c r="N110" i="270"/>
  <c r="Q110" i="270" s="1"/>
  <c r="M110" i="270"/>
  <c r="AB110" i="270" s="1"/>
  <c r="K110" i="270"/>
  <c r="G110" i="270"/>
  <c r="O109" i="270"/>
  <c r="M109" i="270"/>
  <c r="N109" i="270" s="1"/>
  <c r="K109" i="270"/>
  <c r="G109" i="270"/>
  <c r="AA108" i="270"/>
  <c r="O108" i="270"/>
  <c r="N108" i="270"/>
  <c r="P108" i="270" s="1"/>
  <c r="M108" i="270"/>
  <c r="AB108" i="270" s="1"/>
  <c r="K108" i="270"/>
  <c r="Q108" i="270" s="1"/>
  <c r="G108" i="270"/>
  <c r="AA107" i="270"/>
  <c r="Q107" i="270"/>
  <c r="O107" i="270"/>
  <c r="N107" i="270"/>
  <c r="P107" i="270" s="1"/>
  <c r="M107" i="270"/>
  <c r="AB107" i="270" s="1"/>
  <c r="K107" i="270"/>
  <c r="G107" i="270"/>
  <c r="T106" i="270"/>
  <c r="S106" i="270"/>
  <c r="O106" i="270"/>
  <c r="L106" i="270"/>
  <c r="J106" i="270"/>
  <c r="K106" i="270" s="1"/>
  <c r="I106" i="270"/>
  <c r="AB93" i="270"/>
  <c r="AA93" i="270"/>
  <c r="Q93" i="270"/>
  <c r="O93" i="270"/>
  <c r="N93" i="270"/>
  <c r="P93" i="270" s="1"/>
  <c r="M93" i="270"/>
  <c r="K93" i="270"/>
  <c r="G93" i="270"/>
  <c r="AA92" i="270"/>
  <c r="O92" i="270"/>
  <c r="N92" i="270"/>
  <c r="Q92" i="270" s="1"/>
  <c r="M92" i="270"/>
  <c r="AB92" i="270" s="1"/>
  <c r="K92" i="270"/>
  <c r="G92" i="270"/>
  <c r="O91" i="270"/>
  <c r="M91" i="270"/>
  <c r="N91" i="270" s="1"/>
  <c r="K91" i="270"/>
  <c r="G91" i="270"/>
  <c r="AB90" i="270"/>
  <c r="AA90" i="270"/>
  <c r="O90" i="270"/>
  <c r="N90" i="270"/>
  <c r="P90" i="270" s="1"/>
  <c r="M90" i="270"/>
  <c r="K90" i="270"/>
  <c r="G90" i="270"/>
  <c r="T89" i="270"/>
  <c r="S89" i="270"/>
  <c r="L89" i="270"/>
  <c r="O89" i="270" s="1"/>
  <c r="J89" i="270"/>
  <c r="K89" i="270" s="1"/>
  <c r="I89" i="270"/>
  <c r="AA84" i="270"/>
  <c r="O84" i="270"/>
  <c r="N84" i="270"/>
  <c r="P84" i="270" s="1"/>
  <c r="M84" i="270"/>
  <c r="AB84" i="270" s="1"/>
  <c r="K84" i="270"/>
  <c r="Q84" i="270" s="1"/>
  <c r="G84" i="270"/>
  <c r="AB83" i="270"/>
  <c r="AA83" i="270"/>
  <c r="Q83" i="270"/>
  <c r="O83" i="270"/>
  <c r="N83" i="270"/>
  <c r="P83" i="270" s="1"/>
  <c r="M83" i="270"/>
  <c r="K83" i="270"/>
  <c r="G83" i="270"/>
  <c r="AA82" i="270"/>
  <c r="O82" i="270"/>
  <c r="N82" i="270"/>
  <c r="P82" i="270" s="1"/>
  <c r="M82" i="270"/>
  <c r="AB82" i="270" s="1"/>
  <c r="K82" i="270"/>
  <c r="G82" i="270"/>
  <c r="O81" i="270"/>
  <c r="M81" i="270"/>
  <c r="N81" i="270" s="1"/>
  <c r="K81" i="270"/>
  <c r="G81" i="270"/>
  <c r="AA80" i="270"/>
  <c r="O80" i="270"/>
  <c r="N80" i="270"/>
  <c r="P80" i="270" s="1"/>
  <c r="M80" i="270"/>
  <c r="AB80" i="270" s="1"/>
  <c r="K80" i="270"/>
  <c r="Q80" i="270" s="1"/>
  <c r="G80" i="270"/>
  <c r="AB79" i="270"/>
  <c r="AA79" i="270"/>
  <c r="Q79" i="270"/>
  <c r="O79" i="270"/>
  <c r="N79" i="270"/>
  <c r="P79" i="270" s="1"/>
  <c r="M79" i="270"/>
  <c r="K79" i="270"/>
  <c r="G79" i="270"/>
  <c r="AA78" i="270"/>
  <c r="O78" i="270"/>
  <c r="N78" i="270"/>
  <c r="Q78" i="270" s="1"/>
  <c r="M78" i="270"/>
  <c r="AB78" i="270" s="1"/>
  <c r="K78" i="270"/>
  <c r="G78" i="270"/>
  <c r="O77" i="270"/>
  <c r="M77" i="270"/>
  <c r="N77" i="270" s="1"/>
  <c r="K77" i="270"/>
  <c r="G77" i="270"/>
  <c r="AA76" i="270"/>
  <c r="O76" i="270"/>
  <c r="N76" i="270"/>
  <c r="P76" i="270" s="1"/>
  <c r="M76" i="270"/>
  <c r="AB76" i="270" s="1"/>
  <c r="K76" i="270"/>
  <c r="Q76" i="270" s="1"/>
  <c r="G76" i="270"/>
  <c r="AB75" i="270"/>
  <c r="AA75" i="270"/>
  <c r="Q75" i="270"/>
  <c r="O75" i="270"/>
  <c r="N75" i="270"/>
  <c r="P75" i="270" s="1"/>
  <c r="M75" i="270"/>
  <c r="K75" i="270"/>
  <c r="G75" i="270"/>
  <c r="AA74" i="270"/>
  <c r="O74" i="270"/>
  <c r="N74" i="270"/>
  <c r="P74" i="270" s="1"/>
  <c r="M74" i="270"/>
  <c r="AB74" i="270" s="1"/>
  <c r="K74" i="270"/>
  <c r="G74" i="270"/>
  <c r="O73" i="270"/>
  <c r="M73" i="270"/>
  <c r="AA73" i="270" s="1"/>
  <c r="K73" i="270"/>
  <c r="G73" i="270"/>
  <c r="T72" i="270"/>
  <c r="S72" i="270"/>
  <c r="M72" i="270"/>
  <c r="N72" i="270" s="1"/>
  <c r="L72" i="270"/>
  <c r="O72" i="270" s="1"/>
  <c r="J72" i="270"/>
  <c r="K72" i="270" s="1"/>
  <c r="I72" i="270"/>
  <c r="O63" i="270"/>
  <c r="M63" i="270"/>
  <c r="N63" i="270" s="1"/>
  <c r="K63" i="270"/>
  <c r="G63" i="270"/>
  <c r="AA62" i="270"/>
  <c r="O62" i="270"/>
  <c r="N62" i="270"/>
  <c r="P62" i="270" s="1"/>
  <c r="M62" i="270"/>
  <c r="AB62" i="270" s="1"/>
  <c r="K62" i="270"/>
  <c r="Q62" i="270" s="1"/>
  <c r="G62" i="270"/>
  <c r="AB61" i="270"/>
  <c r="AA61" i="270"/>
  <c r="Q61" i="270"/>
  <c r="O61" i="270"/>
  <c r="N61" i="270"/>
  <c r="P61" i="270" s="1"/>
  <c r="M61" i="270"/>
  <c r="K61" i="270"/>
  <c r="G61" i="270"/>
  <c r="AA60" i="270"/>
  <c r="O60" i="270"/>
  <c r="N60" i="270"/>
  <c r="Q60" i="270" s="1"/>
  <c r="M60" i="270"/>
  <c r="AB60" i="270" s="1"/>
  <c r="K60" i="270"/>
  <c r="G60" i="270"/>
  <c r="O59" i="270"/>
  <c r="M59" i="270"/>
  <c r="N59" i="270" s="1"/>
  <c r="K59" i="270"/>
  <c r="G59" i="270"/>
  <c r="AA58" i="270"/>
  <c r="O58" i="270"/>
  <c r="N58" i="270"/>
  <c r="P58" i="270" s="1"/>
  <c r="M58" i="270"/>
  <c r="AB58" i="270" s="1"/>
  <c r="K58" i="270"/>
  <c r="Q58" i="270" s="1"/>
  <c r="G58" i="270"/>
  <c r="AB57" i="270"/>
  <c r="AA57" i="270"/>
  <c r="Q57" i="270"/>
  <c r="O57" i="270"/>
  <c r="N57" i="270"/>
  <c r="P57" i="270" s="1"/>
  <c r="M57" i="270"/>
  <c r="K57" i="270"/>
  <c r="G57" i="270"/>
  <c r="AB56" i="270"/>
  <c r="Q56" i="270"/>
  <c r="P56" i="270"/>
  <c r="O56" i="270"/>
  <c r="N56" i="270"/>
  <c r="M56" i="270"/>
  <c r="AA56" i="270" s="1"/>
  <c r="K56" i="270"/>
  <c r="G56" i="270"/>
  <c r="T55" i="270"/>
  <c r="S55" i="270"/>
  <c r="O55" i="270"/>
  <c r="M55" i="270"/>
  <c r="AB55" i="270" s="1"/>
  <c r="AC39" i="270" s="1"/>
  <c r="L55" i="270"/>
  <c r="H1" i="270" s="1"/>
  <c r="J55" i="270"/>
  <c r="K55" i="270" s="1"/>
  <c r="I55" i="270"/>
  <c r="AA42" i="270"/>
  <c r="O42" i="270"/>
  <c r="N42" i="270"/>
  <c r="P42" i="270" s="1"/>
  <c r="M42" i="270"/>
  <c r="AB42" i="270" s="1"/>
  <c r="K42" i="270"/>
  <c r="G42" i="270"/>
  <c r="O41" i="270"/>
  <c r="M41" i="270"/>
  <c r="N41" i="270" s="1"/>
  <c r="K41" i="270"/>
  <c r="G41" i="270"/>
  <c r="F1" i="270" s="1"/>
  <c r="F2" i="270" s="1"/>
  <c r="AB40" i="270"/>
  <c r="AA40" i="270"/>
  <c r="O40" i="270"/>
  <c r="N40" i="270"/>
  <c r="P40" i="270" s="1"/>
  <c r="M40" i="270"/>
  <c r="K40" i="270"/>
  <c r="Q40" i="270" s="1"/>
  <c r="G40" i="270"/>
  <c r="AB39" i="270"/>
  <c r="AA39" i="270"/>
  <c r="Q39" i="270"/>
  <c r="O39" i="270"/>
  <c r="N39" i="270"/>
  <c r="P39" i="270" s="1"/>
  <c r="M39" i="270"/>
  <c r="K39" i="270"/>
  <c r="G39" i="270"/>
  <c r="T38" i="270"/>
  <c r="S38" i="270"/>
  <c r="O38" i="270"/>
  <c r="L38" i="270"/>
  <c r="J38" i="270"/>
  <c r="K38" i="270" s="1"/>
  <c r="I38" i="270"/>
  <c r="AQ29" i="270"/>
  <c r="AB26" i="270"/>
  <c r="AA26" i="270"/>
  <c r="O26" i="270"/>
  <c r="M26" i="270"/>
  <c r="N26" i="270" s="1"/>
  <c r="K26" i="270"/>
  <c r="G26" i="270"/>
  <c r="O25" i="270"/>
  <c r="M25" i="270"/>
  <c r="AB25" i="270" s="1"/>
  <c r="K25" i="270"/>
  <c r="G25" i="270"/>
  <c r="O24" i="270"/>
  <c r="M24" i="270"/>
  <c r="AA24" i="270" s="1"/>
  <c r="K24" i="270"/>
  <c r="G24" i="270"/>
  <c r="AB23" i="270"/>
  <c r="O23" i="270"/>
  <c r="M23" i="270"/>
  <c r="N23" i="270" s="1"/>
  <c r="K23" i="270"/>
  <c r="G23" i="270"/>
  <c r="AB22" i="270"/>
  <c r="O22" i="270"/>
  <c r="N22" i="270"/>
  <c r="P22" i="270" s="1"/>
  <c r="M22" i="270"/>
  <c r="AA22" i="270" s="1"/>
  <c r="K22" i="270"/>
  <c r="Q22" i="270" s="1"/>
  <c r="G22" i="270"/>
  <c r="T21" i="270"/>
  <c r="S21" i="270"/>
  <c r="L21" i="270"/>
  <c r="O21" i="270" s="1"/>
  <c r="J21" i="270"/>
  <c r="I21" i="270"/>
  <c r="K21" i="270" s="1"/>
  <c r="AB9" i="270"/>
  <c r="AA9" i="270"/>
  <c r="O9" i="270"/>
  <c r="M9" i="270"/>
  <c r="N9" i="270" s="1"/>
  <c r="K9" i="270"/>
  <c r="G9" i="270"/>
  <c r="O8" i="270"/>
  <c r="M8" i="270"/>
  <c r="AB8" i="270" s="1"/>
  <c r="K8" i="270"/>
  <c r="G8" i="270"/>
  <c r="O7" i="270"/>
  <c r="M7" i="270"/>
  <c r="AA7" i="270" s="1"/>
  <c r="K7" i="270"/>
  <c r="G7" i="270"/>
  <c r="AB6" i="270"/>
  <c r="O6" i="270"/>
  <c r="M6" i="270"/>
  <c r="N6" i="270" s="1"/>
  <c r="K6" i="270"/>
  <c r="G6" i="270"/>
  <c r="AB5" i="270"/>
  <c r="O5" i="270"/>
  <c r="M5" i="270"/>
  <c r="M21" i="270" s="1"/>
  <c r="K5" i="270"/>
  <c r="G5" i="270"/>
  <c r="H2" i="270"/>
  <c r="D1" i="270"/>
  <c r="T242" i="269"/>
  <c r="S242" i="269"/>
  <c r="O242" i="269"/>
  <c r="M242" i="269"/>
  <c r="N242" i="269" s="1"/>
  <c r="L242" i="269"/>
  <c r="K242" i="269"/>
  <c r="J242" i="269"/>
  <c r="I242" i="269"/>
  <c r="O231" i="269"/>
  <c r="M231" i="269"/>
  <c r="AA231" i="269" s="1"/>
  <c r="K231" i="269"/>
  <c r="G231" i="269"/>
  <c r="AB230" i="269"/>
  <c r="O230" i="269"/>
  <c r="M230" i="269"/>
  <c r="N230" i="269" s="1"/>
  <c r="K230" i="269"/>
  <c r="G230" i="269"/>
  <c r="AB229" i="269"/>
  <c r="AA229" i="269"/>
  <c r="O229" i="269"/>
  <c r="M229" i="269"/>
  <c r="N229" i="269" s="1"/>
  <c r="K229" i="269"/>
  <c r="G229" i="269"/>
  <c r="O228" i="269"/>
  <c r="M228" i="269"/>
  <c r="AB228" i="269" s="1"/>
  <c r="K228" i="269"/>
  <c r="G228" i="269"/>
  <c r="O227" i="269"/>
  <c r="M227" i="269"/>
  <c r="AA227" i="269" s="1"/>
  <c r="K227" i="269"/>
  <c r="G227" i="269"/>
  <c r="AB226" i="269"/>
  <c r="AA226" i="269"/>
  <c r="O226" i="269"/>
  <c r="N226" i="269"/>
  <c r="P226" i="269" s="1"/>
  <c r="K226" i="269"/>
  <c r="Q226" i="269" s="1"/>
  <c r="G226" i="269"/>
  <c r="AB225" i="269"/>
  <c r="AC209" i="269" s="1"/>
  <c r="T225" i="269"/>
  <c r="S225" i="269"/>
  <c r="M225" i="269"/>
  <c r="N225" i="269" s="1"/>
  <c r="L225" i="269"/>
  <c r="J225" i="269"/>
  <c r="K225" i="269" s="1"/>
  <c r="I225" i="269"/>
  <c r="O225" i="269" s="1"/>
  <c r="AB211" i="269"/>
  <c r="AA211" i="269"/>
  <c r="O211" i="269"/>
  <c r="N211" i="269"/>
  <c r="P211" i="269" s="1"/>
  <c r="M211" i="269"/>
  <c r="K211" i="269"/>
  <c r="Q211" i="269" s="1"/>
  <c r="G211" i="269"/>
  <c r="AB210" i="269"/>
  <c r="AA210" i="269"/>
  <c r="Q210" i="269"/>
  <c r="O210" i="269"/>
  <c r="N210" i="269"/>
  <c r="P210" i="269" s="1"/>
  <c r="M210" i="269"/>
  <c r="K210" i="269"/>
  <c r="G210" i="269"/>
  <c r="AB209" i="269"/>
  <c r="Q209" i="269"/>
  <c r="P209" i="269"/>
  <c r="O209" i="269"/>
  <c r="N209" i="269"/>
  <c r="M209" i="269"/>
  <c r="AA209" i="269" s="1"/>
  <c r="K209" i="269"/>
  <c r="G209" i="269"/>
  <c r="T208" i="269"/>
  <c r="S208" i="269"/>
  <c r="O208" i="269"/>
  <c r="M208" i="269"/>
  <c r="AB208" i="269" s="1"/>
  <c r="AC192" i="269" s="1"/>
  <c r="L208" i="269"/>
  <c r="J208" i="269"/>
  <c r="K208" i="269" s="1"/>
  <c r="I208" i="269"/>
  <c r="AA194" i="269"/>
  <c r="O194" i="269"/>
  <c r="N194" i="269"/>
  <c r="Q194" i="269" s="1"/>
  <c r="M194" i="269"/>
  <c r="AB194" i="269" s="1"/>
  <c r="K194" i="269"/>
  <c r="G194" i="269"/>
  <c r="O193" i="269"/>
  <c r="M193" i="269"/>
  <c r="N193" i="269" s="1"/>
  <c r="K193" i="269"/>
  <c r="G193" i="269"/>
  <c r="AB192" i="269"/>
  <c r="AA192" i="269"/>
  <c r="O192" i="269"/>
  <c r="N192" i="269"/>
  <c r="P192" i="269" s="1"/>
  <c r="M192" i="269"/>
  <c r="K192" i="269"/>
  <c r="G192" i="269"/>
  <c r="T191" i="269"/>
  <c r="S191" i="269"/>
  <c r="L191" i="269"/>
  <c r="J191" i="269"/>
  <c r="K191" i="269" s="1"/>
  <c r="I191" i="269"/>
  <c r="O191" i="269" s="1"/>
  <c r="AA180" i="269"/>
  <c r="O180" i="269"/>
  <c r="N180" i="269"/>
  <c r="P180" i="269" s="1"/>
  <c r="M180" i="269"/>
  <c r="AB180" i="269" s="1"/>
  <c r="K180" i="269"/>
  <c r="Q180" i="269" s="1"/>
  <c r="G180" i="269"/>
  <c r="AB179" i="269"/>
  <c r="AA179" i="269"/>
  <c r="Q179" i="269"/>
  <c r="O179" i="269"/>
  <c r="N179" i="269"/>
  <c r="P179" i="269" s="1"/>
  <c r="M179" i="269"/>
  <c r="K179" i="269"/>
  <c r="G179" i="269"/>
  <c r="AA178" i="269"/>
  <c r="O178" i="269"/>
  <c r="N178" i="269"/>
  <c r="P178" i="269" s="1"/>
  <c r="M178" i="269"/>
  <c r="AB178" i="269" s="1"/>
  <c r="K178" i="269"/>
  <c r="G178" i="269"/>
  <c r="O177" i="269"/>
  <c r="M177" i="269"/>
  <c r="M191" i="269" s="1"/>
  <c r="K177" i="269"/>
  <c r="G177" i="269"/>
  <c r="AA176" i="269"/>
  <c r="O176" i="269"/>
  <c r="N176" i="269"/>
  <c r="P176" i="269" s="1"/>
  <c r="M176" i="269"/>
  <c r="AB176" i="269" s="1"/>
  <c r="K176" i="269"/>
  <c r="Q176" i="269" s="1"/>
  <c r="G176" i="269"/>
  <c r="AB175" i="269"/>
  <c r="AA175" i="269"/>
  <c r="Q175" i="269"/>
  <c r="P175" i="269"/>
  <c r="O175" i="269"/>
  <c r="N175" i="269"/>
  <c r="M175" i="269"/>
  <c r="K175" i="269"/>
  <c r="G175" i="269"/>
  <c r="AA174" i="269"/>
  <c r="T174" i="269"/>
  <c r="S174" i="269"/>
  <c r="O174" i="269"/>
  <c r="M174" i="269"/>
  <c r="AB174" i="269" s="1"/>
  <c r="AC158" i="269" s="1"/>
  <c r="L174" i="269"/>
  <c r="J174" i="269"/>
  <c r="K174" i="269" s="1"/>
  <c r="I174" i="269"/>
  <c r="AB158" i="269"/>
  <c r="AA158" i="269"/>
  <c r="Q158" i="269"/>
  <c r="P158" i="269"/>
  <c r="O158" i="269"/>
  <c r="N158" i="269"/>
  <c r="M158" i="269"/>
  <c r="K158" i="269"/>
  <c r="G158" i="269"/>
  <c r="T157" i="269"/>
  <c r="S157" i="269"/>
  <c r="O157" i="269"/>
  <c r="L157" i="269"/>
  <c r="J157" i="269"/>
  <c r="K157" i="269" s="1"/>
  <c r="I157" i="269"/>
  <c r="AB147" i="269"/>
  <c r="AA147" i="269"/>
  <c r="Q147" i="269"/>
  <c r="O147" i="269"/>
  <c r="N147" i="269"/>
  <c r="P147" i="269" s="1"/>
  <c r="M147" i="269"/>
  <c r="K147" i="269"/>
  <c r="G147" i="269"/>
  <c r="AB146" i="269"/>
  <c r="AA146" i="269"/>
  <c r="O146" i="269"/>
  <c r="N146" i="269"/>
  <c r="P146" i="269" s="1"/>
  <c r="M146" i="269"/>
  <c r="K146" i="269"/>
  <c r="G146" i="269"/>
  <c r="O145" i="269"/>
  <c r="M145" i="269"/>
  <c r="N145" i="269" s="1"/>
  <c r="K145" i="269"/>
  <c r="G145" i="269"/>
  <c r="AA144" i="269"/>
  <c r="O144" i="269"/>
  <c r="N144" i="269"/>
  <c r="P144" i="269" s="1"/>
  <c r="M144" i="269"/>
  <c r="AB144" i="269" s="1"/>
  <c r="K144" i="269"/>
  <c r="Q144" i="269" s="1"/>
  <c r="G144" i="269"/>
  <c r="AB143" i="269"/>
  <c r="AA143" i="269"/>
  <c r="Q143" i="269"/>
  <c r="O143" i="269"/>
  <c r="N143" i="269"/>
  <c r="P143" i="269" s="1"/>
  <c r="K143" i="269"/>
  <c r="G143" i="269"/>
  <c r="AB142" i="269"/>
  <c r="AA142" i="269"/>
  <c r="O142" i="269"/>
  <c r="N142" i="269"/>
  <c r="Q142" i="269" s="1"/>
  <c r="K142" i="269"/>
  <c r="G142" i="269"/>
  <c r="O141" i="269"/>
  <c r="M141" i="269"/>
  <c r="N141" i="269" s="1"/>
  <c r="K141" i="269"/>
  <c r="G141" i="269"/>
  <c r="T140" i="269"/>
  <c r="S140" i="269"/>
  <c r="L140" i="269"/>
  <c r="O140" i="269" s="1"/>
  <c r="J140" i="269"/>
  <c r="K140" i="269" s="1"/>
  <c r="I140" i="269"/>
  <c r="AB126" i="269"/>
  <c r="O126" i="269"/>
  <c r="M126" i="269"/>
  <c r="N126" i="269" s="1"/>
  <c r="K126" i="269"/>
  <c r="G126" i="269"/>
  <c r="AB125" i="269"/>
  <c r="AA125" i="269"/>
  <c r="O125" i="269"/>
  <c r="M125" i="269"/>
  <c r="N125" i="269" s="1"/>
  <c r="K125" i="269"/>
  <c r="G125" i="269"/>
  <c r="AB124" i="269"/>
  <c r="AA124" i="269"/>
  <c r="Q124" i="269"/>
  <c r="O124" i="269"/>
  <c r="N124" i="269"/>
  <c r="P124" i="269" s="1"/>
  <c r="M124" i="269"/>
  <c r="M140" i="269" s="1"/>
  <c r="K124" i="269"/>
  <c r="G124" i="269"/>
  <c r="T123" i="269"/>
  <c r="S123" i="269"/>
  <c r="L123" i="269"/>
  <c r="O123" i="269" s="1"/>
  <c r="K123" i="269"/>
  <c r="J123" i="269"/>
  <c r="I123" i="269"/>
  <c r="O110" i="269"/>
  <c r="M110" i="269"/>
  <c r="AB110" i="269" s="1"/>
  <c r="K110" i="269"/>
  <c r="G110" i="269"/>
  <c r="O109" i="269"/>
  <c r="M109" i="269"/>
  <c r="AA109" i="269" s="1"/>
  <c r="K109" i="269"/>
  <c r="G109" i="269"/>
  <c r="AB108" i="269"/>
  <c r="O108" i="269"/>
  <c r="M108" i="269"/>
  <c r="N108" i="269" s="1"/>
  <c r="K108" i="269"/>
  <c r="G108" i="269"/>
  <c r="AB107" i="269"/>
  <c r="O107" i="269"/>
  <c r="N107" i="269"/>
  <c r="P107" i="269" s="1"/>
  <c r="M107" i="269"/>
  <c r="AA107" i="269" s="1"/>
  <c r="K107" i="269"/>
  <c r="Q107" i="269" s="1"/>
  <c r="G107" i="269"/>
  <c r="T106" i="269"/>
  <c r="S106" i="269"/>
  <c r="L106" i="269"/>
  <c r="O106" i="269" s="1"/>
  <c r="J106" i="269"/>
  <c r="I106" i="269"/>
  <c r="K106" i="269" s="1"/>
  <c r="AB92" i="269"/>
  <c r="AA92" i="269"/>
  <c r="O92" i="269"/>
  <c r="M92" i="269"/>
  <c r="N92" i="269" s="1"/>
  <c r="K92" i="269"/>
  <c r="G92" i="269"/>
  <c r="O91" i="269"/>
  <c r="M91" i="269"/>
  <c r="M106" i="269" s="1"/>
  <c r="K91" i="269"/>
  <c r="G91" i="269"/>
  <c r="AB90" i="269"/>
  <c r="AA90" i="269"/>
  <c r="O90" i="269"/>
  <c r="N90" i="269"/>
  <c r="Q90" i="269" s="1"/>
  <c r="M90" i="269"/>
  <c r="K90" i="269"/>
  <c r="G90" i="269"/>
  <c r="T89" i="269"/>
  <c r="S89" i="269"/>
  <c r="O89" i="269"/>
  <c r="M89" i="269"/>
  <c r="AB89" i="269" s="1"/>
  <c r="AC73" i="269" s="1"/>
  <c r="L89" i="269"/>
  <c r="K89" i="269"/>
  <c r="J89" i="269"/>
  <c r="I89" i="269"/>
  <c r="AB73" i="269"/>
  <c r="O73" i="269"/>
  <c r="N73" i="269"/>
  <c r="P73" i="269" s="1"/>
  <c r="M73" i="269"/>
  <c r="AA73" i="269" s="1"/>
  <c r="K73" i="269"/>
  <c r="G73" i="269"/>
  <c r="T72" i="269"/>
  <c r="S72" i="269"/>
  <c r="O72" i="269"/>
  <c r="M72" i="269"/>
  <c r="N72" i="269" s="1"/>
  <c r="L72" i="269"/>
  <c r="K72" i="269"/>
  <c r="J72" i="269"/>
  <c r="I72" i="269"/>
  <c r="AB56" i="269"/>
  <c r="O56" i="269"/>
  <c r="N56" i="269"/>
  <c r="Q56" i="269" s="1"/>
  <c r="M56" i="269"/>
  <c r="AA56" i="269" s="1"/>
  <c r="K56" i="269"/>
  <c r="G56" i="269"/>
  <c r="T55" i="269"/>
  <c r="S55" i="269"/>
  <c r="O55" i="269"/>
  <c r="M55" i="269"/>
  <c r="N55" i="269" s="1"/>
  <c r="L55" i="269"/>
  <c r="K55" i="269"/>
  <c r="J55" i="269"/>
  <c r="I55" i="269"/>
  <c r="O41" i="269"/>
  <c r="M41" i="269"/>
  <c r="AA41" i="269" s="1"/>
  <c r="K41" i="269"/>
  <c r="G41" i="269"/>
  <c r="AB40" i="269"/>
  <c r="O40" i="269"/>
  <c r="M40" i="269"/>
  <c r="N40" i="269" s="1"/>
  <c r="K40" i="269"/>
  <c r="G40" i="269"/>
  <c r="F1" i="269" s="1"/>
  <c r="AB39" i="269"/>
  <c r="AA39" i="269"/>
  <c r="O39" i="269"/>
  <c r="N39" i="269"/>
  <c r="P39" i="269" s="1"/>
  <c r="M39" i="269"/>
  <c r="K39" i="269"/>
  <c r="Q39" i="269" s="1"/>
  <c r="G39" i="269"/>
  <c r="T38" i="269"/>
  <c r="S38" i="269"/>
  <c r="L38" i="269"/>
  <c r="O38" i="269" s="1"/>
  <c r="J38" i="269"/>
  <c r="I38" i="269"/>
  <c r="K38" i="269" s="1"/>
  <c r="AB24" i="269"/>
  <c r="AA24" i="269"/>
  <c r="O24" i="269"/>
  <c r="M24" i="269"/>
  <c r="N24" i="269" s="1"/>
  <c r="K24" i="269"/>
  <c r="G24" i="269"/>
  <c r="O23" i="269"/>
  <c r="M23" i="269"/>
  <c r="M38" i="269" s="1"/>
  <c r="K23" i="269"/>
  <c r="G23" i="269"/>
  <c r="AB22" i="269"/>
  <c r="O22" i="269"/>
  <c r="N22" i="269"/>
  <c r="Q22" i="269" s="1"/>
  <c r="M22" i="269"/>
  <c r="AA22" i="269" s="1"/>
  <c r="K22" i="269"/>
  <c r="G22" i="269"/>
  <c r="T21" i="269"/>
  <c r="S21" i="269"/>
  <c r="O21" i="269"/>
  <c r="M21" i="269"/>
  <c r="N21" i="269" s="1"/>
  <c r="L21" i="269"/>
  <c r="H1" i="269" s="1"/>
  <c r="K21" i="269"/>
  <c r="J21" i="269"/>
  <c r="I21" i="269"/>
  <c r="AB5" i="269"/>
  <c r="O5" i="269"/>
  <c r="N5" i="269"/>
  <c r="P5" i="269" s="1"/>
  <c r="M5" i="269"/>
  <c r="AA5" i="269" s="1"/>
  <c r="K5" i="269"/>
  <c r="G5" i="269"/>
  <c r="H2" i="269"/>
  <c r="D1" i="269"/>
  <c r="X29" i="268"/>
  <c r="W29" i="268"/>
  <c r="V29" i="268"/>
  <c r="T29" i="268"/>
  <c r="S29" i="268"/>
  <c r="P29" i="268"/>
  <c r="M8" i="268" s="1"/>
  <c r="O29" i="268"/>
  <c r="N29" i="268"/>
  <c r="M29" i="268"/>
  <c r="K29" i="268"/>
  <c r="J29" i="268"/>
  <c r="H29" i="268"/>
  <c r="G29" i="268"/>
  <c r="D29" i="268"/>
  <c r="K8" i="268" s="1"/>
  <c r="M15" i="268"/>
  <c r="E8" i="268" s="1"/>
  <c r="L15" i="268"/>
  <c r="K15" i="268"/>
  <c r="I15" i="268"/>
  <c r="H15" i="268"/>
  <c r="G15" i="268"/>
  <c r="F15" i="268"/>
  <c r="E15" i="268"/>
  <c r="D15" i="268"/>
  <c r="G8" i="268"/>
  <c r="F8" i="268"/>
  <c r="M7" i="268"/>
  <c r="K7" i="268"/>
  <c r="I7" i="268"/>
  <c r="G7" i="268"/>
  <c r="F7" i="268"/>
  <c r="E7" i="268"/>
  <c r="M6" i="268"/>
  <c r="K6" i="268"/>
  <c r="I6" i="268"/>
  <c r="G6" i="268"/>
  <c r="F6" i="268"/>
  <c r="E6" i="268"/>
  <c r="F3" i="268"/>
  <c r="Q125" i="269" l="1"/>
  <c r="P125" i="269"/>
  <c r="Q23" i="270"/>
  <c r="P23" i="270"/>
  <c r="Q24" i="269"/>
  <c r="P24" i="269"/>
  <c r="AA21" i="270"/>
  <c r="N21" i="270"/>
  <c r="AB21" i="270"/>
  <c r="AC5" i="270" s="1"/>
  <c r="Q26" i="270"/>
  <c r="P26" i="270"/>
  <c r="Q72" i="270"/>
  <c r="R56" i="270" s="1"/>
  <c r="P72" i="270"/>
  <c r="AA106" i="269"/>
  <c r="N106" i="269"/>
  <c r="AB106" i="269"/>
  <c r="AC90" i="269" s="1"/>
  <c r="Q145" i="269"/>
  <c r="P145" i="269"/>
  <c r="Q92" i="269"/>
  <c r="P92" i="269"/>
  <c r="N140" i="269"/>
  <c r="AB140" i="269"/>
  <c r="AC124" i="269" s="1"/>
  <c r="AA140" i="269"/>
  <c r="Q141" i="269"/>
  <c r="P141" i="269"/>
  <c r="AB157" i="270"/>
  <c r="AC141" i="270" s="1"/>
  <c r="AA157" i="270"/>
  <c r="N157" i="270"/>
  <c r="Q193" i="269"/>
  <c r="P193" i="269"/>
  <c r="Q225" i="269"/>
  <c r="R209" i="269" s="1"/>
  <c r="P225" i="269"/>
  <c r="I3" i="268"/>
  <c r="F2" i="269"/>
  <c r="Q126" i="269"/>
  <c r="P126" i="269"/>
  <c r="Q242" i="269"/>
  <c r="R226" i="269" s="1"/>
  <c r="P242" i="269"/>
  <c r="Q41" i="270"/>
  <c r="P41" i="270"/>
  <c r="N191" i="269"/>
  <c r="AB191" i="269"/>
  <c r="AC175" i="269" s="1"/>
  <c r="AA191" i="269"/>
  <c r="Q230" i="269"/>
  <c r="P230" i="269"/>
  <c r="Q81" i="270"/>
  <c r="P81" i="270"/>
  <c r="Q40" i="269"/>
  <c r="P40" i="269"/>
  <c r="Q9" i="270"/>
  <c r="P9" i="270"/>
  <c r="Q109" i="270"/>
  <c r="P109" i="270"/>
  <c r="Q55" i="269"/>
  <c r="R39" i="269" s="1"/>
  <c r="P55" i="269"/>
  <c r="Q77" i="270"/>
  <c r="P77" i="270"/>
  <c r="Q72" i="269"/>
  <c r="R56" i="269" s="1"/>
  <c r="P72" i="269"/>
  <c r="Q108" i="269"/>
  <c r="P108" i="269"/>
  <c r="Q59" i="270"/>
  <c r="P59" i="270"/>
  <c r="Q63" i="270"/>
  <c r="P63" i="270"/>
  <c r="Q142" i="270"/>
  <c r="P142" i="270"/>
  <c r="Q229" i="269"/>
  <c r="P229" i="269"/>
  <c r="Q6" i="270"/>
  <c r="P6" i="270"/>
  <c r="Q91" i="270"/>
  <c r="P91" i="270"/>
  <c r="Q21" i="269"/>
  <c r="R5" i="269" s="1"/>
  <c r="P21" i="269"/>
  <c r="N38" i="269"/>
  <c r="AB38" i="269"/>
  <c r="AC22" i="269" s="1"/>
  <c r="AA38" i="269"/>
  <c r="I8" i="268"/>
  <c r="N73" i="270"/>
  <c r="P56" i="269"/>
  <c r="N227" i="269"/>
  <c r="AA21" i="269"/>
  <c r="AB41" i="269"/>
  <c r="AA55" i="269"/>
  <c r="AA72" i="269"/>
  <c r="AA89" i="269"/>
  <c r="AB109" i="269"/>
  <c r="AA145" i="269"/>
  <c r="M157" i="269"/>
  <c r="AA177" i="269"/>
  <c r="Q192" i="269"/>
  <c r="AA193" i="269"/>
  <c r="AB227" i="269"/>
  <c r="AB231" i="269"/>
  <c r="AA242" i="269"/>
  <c r="AB7" i="270"/>
  <c r="AB24" i="270"/>
  <c r="M38" i="270"/>
  <c r="AA41" i="270"/>
  <c r="AA59" i="270"/>
  <c r="AA63" i="270"/>
  <c r="AB73" i="270"/>
  <c r="AA77" i="270"/>
  <c r="AA81" i="270"/>
  <c r="Q90" i="270"/>
  <c r="AA91" i="270"/>
  <c r="M106" i="270"/>
  <c r="AA109" i="270"/>
  <c r="Q141" i="270"/>
  <c r="AA142" i="270"/>
  <c r="N89" i="269"/>
  <c r="P22" i="269"/>
  <c r="P60" i="270"/>
  <c r="AB21" i="269"/>
  <c r="AC5" i="269" s="1"/>
  <c r="AB55" i="269"/>
  <c r="AC39" i="269" s="1"/>
  <c r="AB72" i="269"/>
  <c r="AC56" i="269" s="1"/>
  <c r="AA141" i="269"/>
  <c r="AB145" i="269"/>
  <c r="N174" i="269"/>
  <c r="AB177" i="269"/>
  <c r="AB193" i="269"/>
  <c r="AB242" i="269"/>
  <c r="AC226" i="269" s="1"/>
  <c r="AB41" i="270"/>
  <c r="AB59" i="270"/>
  <c r="AB63" i="270"/>
  <c r="AA72" i="270"/>
  <c r="AB77" i="270"/>
  <c r="AB81" i="270"/>
  <c r="AB91" i="270"/>
  <c r="AB109" i="270"/>
  <c r="AB142" i="270"/>
  <c r="P90" i="269"/>
  <c r="AA40" i="269"/>
  <c r="AA108" i="269"/>
  <c r="M123" i="269"/>
  <c r="AA126" i="269"/>
  <c r="AB141" i="269"/>
  <c r="AA230" i="269"/>
  <c r="AA6" i="270"/>
  <c r="AA23" i="270"/>
  <c r="AB72" i="270"/>
  <c r="AC56" i="270" s="1"/>
  <c r="M123" i="270"/>
  <c r="N23" i="269"/>
  <c r="N91" i="269"/>
  <c r="N110" i="269"/>
  <c r="N208" i="269"/>
  <c r="AA225" i="269"/>
  <c r="N228" i="269"/>
  <c r="AA5" i="270"/>
  <c r="N8" i="270"/>
  <c r="N25" i="270"/>
  <c r="N55" i="270"/>
  <c r="AA140" i="270"/>
  <c r="P194" i="269"/>
  <c r="N7" i="270"/>
  <c r="P78" i="270"/>
  <c r="P92" i="270"/>
  <c r="P110" i="270"/>
  <c r="K140" i="270"/>
  <c r="Q140" i="270" s="1"/>
  <c r="R124" i="270" s="1"/>
  <c r="P143" i="270"/>
  <c r="Q5" i="269"/>
  <c r="AA23" i="269"/>
  <c r="Q73" i="269"/>
  <c r="AA91" i="269"/>
  <c r="AA110" i="269"/>
  <c r="P142" i="269"/>
  <c r="Q146" i="269"/>
  <c r="N177" i="269"/>
  <c r="Q178" i="269"/>
  <c r="AA228" i="269"/>
  <c r="AA8" i="270"/>
  <c r="AA25" i="270"/>
  <c r="Q42" i="270"/>
  <c r="Q74" i="270"/>
  <c r="Q82" i="270"/>
  <c r="N41" i="269"/>
  <c r="N231" i="269"/>
  <c r="M89" i="270"/>
  <c r="N24" i="270"/>
  <c r="AB91" i="269"/>
  <c r="AA208" i="269"/>
  <c r="AA55" i="270"/>
  <c r="N109" i="269"/>
  <c r="AB23" i="269"/>
  <c r="N5" i="270"/>
  <c r="P25" i="270" l="1"/>
  <c r="Q25" i="270"/>
  <c r="Q73" i="270"/>
  <c r="P73" i="270"/>
  <c r="AA157" i="269"/>
  <c r="AB157" i="269"/>
  <c r="AC141" i="269" s="1"/>
  <c r="N157" i="269"/>
  <c r="P140" i="270"/>
  <c r="P140" i="269"/>
  <c r="Q140" i="269"/>
  <c r="R124" i="269" s="1"/>
  <c r="Q21" i="270"/>
  <c r="R5" i="270" s="1"/>
  <c r="P21" i="270"/>
  <c r="Q41" i="269"/>
  <c r="P41" i="269"/>
  <c r="Q5" i="270"/>
  <c r="P5" i="270"/>
  <c r="AB123" i="269"/>
  <c r="AC107" i="269" s="1"/>
  <c r="AA123" i="269"/>
  <c r="N123" i="269"/>
  <c r="Q89" i="269"/>
  <c r="R73" i="269" s="1"/>
  <c r="P89" i="269"/>
  <c r="AB38" i="270"/>
  <c r="AC22" i="270" s="1"/>
  <c r="AA38" i="270"/>
  <c r="N38" i="270"/>
  <c r="P110" i="269"/>
  <c r="Q110" i="269"/>
  <c r="Q38" i="269"/>
  <c r="R22" i="269" s="1"/>
  <c r="P38" i="269"/>
  <c r="Q191" i="269"/>
  <c r="R175" i="269" s="1"/>
  <c r="P191" i="269"/>
  <c r="Q109" i="269"/>
  <c r="P109" i="269"/>
  <c r="Q177" i="269"/>
  <c r="P177" i="269"/>
  <c r="P91" i="269"/>
  <c r="Q91" i="269"/>
  <c r="Q157" i="270"/>
  <c r="R141" i="270" s="1"/>
  <c r="P157" i="270"/>
  <c r="P55" i="270"/>
  <c r="Q55" i="270"/>
  <c r="R39" i="270" s="1"/>
  <c r="Q8" i="270"/>
  <c r="P8" i="270"/>
  <c r="P228" i="269"/>
  <c r="Q228" i="269"/>
  <c r="Q208" i="269"/>
  <c r="R192" i="269" s="1"/>
  <c r="P208" i="269"/>
  <c r="Q24" i="270"/>
  <c r="P24" i="270"/>
  <c r="Q7" i="270"/>
  <c r="P7" i="270"/>
  <c r="Q23" i="269"/>
  <c r="P23" i="269"/>
  <c r="Q174" i="269"/>
  <c r="R158" i="269" s="1"/>
  <c r="P174" i="269"/>
  <c r="AB106" i="270"/>
  <c r="AC90" i="270" s="1"/>
  <c r="AA106" i="270"/>
  <c r="N106" i="270"/>
  <c r="D2" i="270" s="1"/>
  <c r="Q106" i="269"/>
  <c r="R90" i="269" s="1"/>
  <c r="P106" i="269"/>
  <c r="AB123" i="270"/>
  <c r="AC107" i="270" s="1"/>
  <c r="AA123" i="270"/>
  <c r="N123" i="270"/>
  <c r="N89" i="270"/>
  <c r="AA89" i="270"/>
  <c r="AB89" i="270"/>
  <c r="AC73" i="270" s="1"/>
  <c r="Q231" i="269"/>
  <c r="P231" i="269"/>
  <c r="Q227" i="269"/>
  <c r="P227" i="269"/>
  <c r="Q123" i="269" l="1"/>
  <c r="R107" i="269" s="1"/>
  <c r="P123" i="269"/>
  <c r="D2" i="269"/>
  <c r="Q157" i="269"/>
  <c r="R141" i="269" s="1"/>
  <c r="P157" i="269"/>
  <c r="Q89" i="270"/>
  <c r="R73" i="270" s="1"/>
  <c r="P89" i="270"/>
  <c r="Q106" i="270"/>
  <c r="R90" i="270" s="1"/>
  <c r="P106" i="270"/>
  <c r="Q123" i="270"/>
  <c r="R107" i="270" s="1"/>
  <c r="P123" i="270"/>
  <c r="Q38" i="270"/>
  <c r="R22" i="270" s="1"/>
  <c r="P38" i="270"/>
  <c r="T157" i="267" l="1"/>
  <c r="S157" i="267"/>
  <c r="L157" i="267"/>
  <c r="O157" i="267" s="1"/>
  <c r="J157" i="267"/>
  <c r="K157" i="267" s="1"/>
  <c r="I157" i="267"/>
  <c r="AB143" i="267"/>
  <c r="O143" i="267"/>
  <c r="M143" i="267"/>
  <c r="AA143" i="267" s="1"/>
  <c r="K143" i="267"/>
  <c r="G143" i="267"/>
  <c r="AB142" i="267"/>
  <c r="AA142" i="267"/>
  <c r="O142" i="267"/>
  <c r="M142" i="267"/>
  <c r="N142" i="267" s="1"/>
  <c r="K142" i="267"/>
  <c r="G142" i="267"/>
  <c r="AB141" i="267"/>
  <c r="AA141" i="267"/>
  <c r="Q141" i="267"/>
  <c r="O141" i="267"/>
  <c r="N141" i="267"/>
  <c r="P141" i="267" s="1"/>
  <c r="M141" i="267"/>
  <c r="K141" i="267"/>
  <c r="G141" i="267"/>
  <c r="T140" i="267"/>
  <c r="S140" i="267"/>
  <c r="O140" i="267"/>
  <c r="L140" i="267"/>
  <c r="J140" i="267"/>
  <c r="K140" i="267" s="1"/>
  <c r="I140" i="267"/>
  <c r="O126" i="267"/>
  <c r="M126" i="267"/>
  <c r="N126" i="267" s="1"/>
  <c r="K126" i="267"/>
  <c r="G126" i="267"/>
  <c r="O125" i="267"/>
  <c r="N125" i="267"/>
  <c r="Q125" i="267" s="1"/>
  <c r="M125" i="267"/>
  <c r="AB125" i="267" s="1"/>
  <c r="K125" i="267"/>
  <c r="G125" i="267"/>
  <c r="O124" i="267"/>
  <c r="M124" i="267"/>
  <c r="M140" i="267" s="1"/>
  <c r="K124" i="267"/>
  <c r="G124" i="267"/>
  <c r="T123" i="267"/>
  <c r="S123" i="267"/>
  <c r="L123" i="267"/>
  <c r="O123" i="267" s="1"/>
  <c r="J123" i="267"/>
  <c r="K123" i="267" s="1"/>
  <c r="I123" i="267"/>
  <c r="AB110" i="267"/>
  <c r="AA110" i="267"/>
  <c r="O110" i="267"/>
  <c r="M110" i="267"/>
  <c r="N110" i="267" s="1"/>
  <c r="K110" i="267"/>
  <c r="G110" i="267"/>
  <c r="AB109" i="267"/>
  <c r="AA109" i="267"/>
  <c r="Q109" i="267"/>
  <c r="P109" i="267"/>
  <c r="O109" i="267"/>
  <c r="N109" i="267"/>
  <c r="M109" i="267"/>
  <c r="K109" i="267"/>
  <c r="G109" i="267"/>
  <c r="O108" i="267"/>
  <c r="M108" i="267"/>
  <c r="N108" i="267" s="1"/>
  <c r="K108" i="267"/>
  <c r="G108" i="267"/>
  <c r="O107" i="267"/>
  <c r="N107" i="267"/>
  <c r="Q107" i="267" s="1"/>
  <c r="M107" i="267"/>
  <c r="AB107" i="267" s="1"/>
  <c r="K107" i="267"/>
  <c r="G107" i="267"/>
  <c r="T106" i="267"/>
  <c r="S106" i="267"/>
  <c r="O106" i="267"/>
  <c r="M106" i="267"/>
  <c r="AB106" i="267" s="1"/>
  <c r="AC90" i="267" s="1"/>
  <c r="L106" i="267"/>
  <c r="K106" i="267"/>
  <c r="J106" i="267"/>
  <c r="I106" i="267"/>
  <c r="AA93" i="267"/>
  <c r="O93" i="267"/>
  <c r="N93" i="267"/>
  <c r="Q93" i="267" s="1"/>
  <c r="M93" i="267"/>
  <c r="AB93" i="267" s="1"/>
  <c r="K93" i="267"/>
  <c r="G93" i="267"/>
  <c r="AB92" i="267"/>
  <c r="AA92" i="267"/>
  <c r="O92" i="267"/>
  <c r="M92" i="267"/>
  <c r="N92" i="267" s="1"/>
  <c r="K92" i="267"/>
  <c r="G92" i="267"/>
  <c r="AB91" i="267"/>
  <c r="AA91" i="267"/>
  <c r="P91" i="267"/>
  <c r="O91" i="267"/>
  <c r="N91" i="267"/>
  <c r="M91" i="267"/>
  <c r="K91" i="267"/>
  <c r="Q91" i="267" s="1"/>
  <c r="G91" i="267"/>
  <c r="AB90" i="267"/>
  <c r="AA90" i="267"/>
  <c r="Q90" i="267"/>
  <c r="O90" i="267"/>
  <c r="N90" i="267"/>
  <c r="P90" i="267" s="1"/>
  <c r="M90" i="267"/>
  <c r="K90" i="267"/>
  <c r="G90" i="267"/>
  <c r="T89" i="267"/>
  <c r="S89" i="267"/>
  <c r="L89" i="267"/>
  <c r="O89" i="267" s="1"/>
  <c r="J89" i="267"/>
  <c r="K89" i="267" s="1"/>
  <c r="I89" i="267"/>
  <c r="O82" i="267"/>
  <c r="M82" i="267"/>
  <c r="N82" i="267" s="1"/>
  <c r="K82" i="267"/>
  <c r="G82" i="267"/>
  <c r="AA81" i="267"/>
  <c r="O81" i="267"/>
  <c r="N81" i="267"/>
  <c r="Q81" i="267" s="1"/>
  <c r="M81" i="267"/>
  <c r="AB81" i="267" s="1"/>
  <c r="K81" i="267"/>
  <c r="G81" i="267"/>
  <c r="AB80" i="267"/>
  <c r="AA80" i="267"/>
  <c r="O80" i="267"/>
  <c r="M80" i="267"/>
  <c r="N80" i="267" s="1"/>
  <c r="K80" i="267"/>
  <c r="G80" i="267"/>
  <c r="AA79" i="267"/>
  <c r="P79" i="267"/>
  <c r="O79" i="267"/>
  <c r="N79" i="267"/>
  <c r="Q79" i="267" s="1"/>
  <c r="M79" i="267"/>
  <c r="AB79" i="267" s="1"/>
  <c r="K79" i="267"/>
  <c r="G79" i="267"/>
  <c r="O78" i="267"/>
  <c r="M78" i="267"/>
  <c r="N78" i="267" s="1"/>
  <c r="K78" i="267"/>
  <c r="G78" i="267"/>
  <c r="AA77" i="267"/>
  <c r="O77" i="267"/>
  <c r="N77" i="267"/>
  <c r="Q77" i="267" s="1"/>
  <c r="M77" i="267"/>
  <c r="AB77" i="267" s="1"/>
  <c r="K77" i="267"/>
  <c r="G77" i="267"/>
  <c r="AB76" i="267"/>
  <c r="AA76" i="267"/>
  <c r="O76" i="267"/>
  <c r="M76" i="267"/>
  <c r="N76" i="267" s="1"/>
  <c r="K76" i="267"/>
  <c r="G76" i="267"/>
  <c r="AA75" i="267"/>
  <c r="P75" i="267"/>
  <c r="O75" i="267"/>
  <c r="N75" i="267"/>
  <c r="Q75" i="267" s="1"/>
  <c r="M75" i="267"/>
  <c r="AB75" i="267" s="1"/>
  <c r="K75" i="267"/>
  <c r="G75" i="267"/>
  <c r="O74" i="267"/>
  <c r="M74" i="267"/>
  <c r="N74" i="267" s="1"/>
  <c r="K74" i="267"/>
  <c r="G74" i="267"/>
  <c r="AB73" i="267"/>
  <c r="O73" i="267"/>
  <c r="N73" i="267"/>
  <c r="P73" i="267" s="1"/>
  <c r="M73" i="267"/>
  <c r="M89" i="267" s="1"/>
  <c r="K73" i="267"/>
  <c r="G73" i="267"/>
  <c r="T72" i="267"/>
  <c r="S72" i="267"/>
  <c r="O72" i="267"/>
  <c r="M72" i="267"/>
  <c r="AB72" i="267" s="1"/>
  <c r="AC56" i="267" s="1"/>
  <c r="L72" i="267"/>
  <c r="K72" i="267"/>
  <c r="J72" i="267"/>
  <c r="I72" i="267"/>
  <c r="AA63" i="267"/>
  <c r="O63" i="267"/>
  <c r="N63" i="267"/>
  <c r="Q63" i="267" s="1"/>
  <c r="M63" i="267"/>
  <c r="AB63" i="267" s="1"/>
  <c r="K63" i="267"/>
  <c r="G63" i="267"/>
  <c r="AB62" i="267"/>
  <c r="AA62" i="267"/>
  <c r="O62" i="267"/>
  <c r="M62" i="267"/>
  <c r="N62" i="267" s="1"/>
  <c r="K62" i="267"/>
  <c r="G62" i="267"/>
  <c r="AA61" i="267"/>
  <c r="P61" i="267"/>
  <c r="O61" i="267"/>
  <c r="N61" i="267"/>
  <c r="Q61" i="267" s="1"/>
  <c r="M61" i="267"/>
  <c r="AB61" i="267" s="1"/>
  <c r="K61" i="267"/>
  <c r="G61" i="267"/>
  <c r="O60" i="267"/>
  <c r="M60" i="267"/>
  <c r="N60" i="267" s="1"/>
  <c r="K60" i="267"/>
  <c r="G60" i="267"/>
  <c r="AA59" i="267"/>
  <c r="O59" i="267"/>
  <c r="N59" i="267"/>
  <c r="Q59" i="267" s="1"/>
  <c r="M59" i="267"/>
  <c r="AB59" i="267" s="1"/>
  <c r="K59" i="267"/>
  <c r="G59" i="267"/>
  <c r="AB58" i="267"/>
  <c r="AA58" i="267"/>
  <c r="O58" i="267"/>
  <c r="M58" i="267"/>
  <c r="N58" i="267" s="1"/>
  <c r="K58" i="267"/>
  <c r="G58" i="267"/>
  <c r="AA57" i="267"/>
  <c r="P57" i="267"/>
  <c r="O57" i="267"/>
  <c r="N57" i="267"/>
  <c r="Q57" i="267" s="1"/>
  <c r="M57" i="267"/>
  <c r="AB57" i="267" s="1"/>
  <c r="K57" i="267"/>
  <c r="G57" i="267"/>
  <c r="AA56" i="267"/>
  <c r="Q56" i="267"/>
  <c r="O56" i="267"/>
  <c r="N56" i="267"/>
  <c r="P56" i="267" s="1"/>
  <c r="M56" i="267"/>
  <c r="AB56" i="267" s="1"/>
  <c r="K56" i="267"/>
  <c r="G56" i="267"/>
  <c r="T55" i="267"/>
  <c r="S55" i="267"/>
  <c r="L55" i="267"/>
  <c r="O55" i="267" s="1"/>
  <c r="J55" i="267"/>
  <c r="K55" i="267" s="1"/>
  <c r="I55" i="267"/>
  <c r="O42" i="267"/>
  <c r="M42" i="267"/>
  <c r="N42" i="267" s="1"/>
  <c r="K42" i="267"/>
  <c r="G42" i="267"/>
  <c r="AA41" i="267"/>
  <c r="O41" i="267"/>
  <c r="N41" i="267"/>
  <c r="Q41" i="267" s="1"/>
  <c r="M41" i="267"/>
  <c r="AB41" i="267" s="1"/>
  <c r="K41" i="267"/>
  <c r="G41" i="267"/>
  <c r="AB40" i="267"/>
  <c r="AA40" i="267"/>
  <c r="O40" i="267"/>
  <c r="M40" i="267"/>
  <c r="N40" i="267" s="1"/>
  <c r="K40" i="267"/>
  <c r="G40" i="267"/>
  <c r="AB39" i="267"/>
  <c r="O39" i="267"/>
  <c r="N39" i="267"/>
  <c r="Q39" i="267" s="1"/>
  <c r="M39" i="267"/>
  <c r="AA39" i="267" s="1"/>
  <c r="K39" i="267"/>
  <c r="G39" i="267"/>
  <c r="T38" i="267"/>
  <c r="S38" i="267"/>
  <c r="L38" i="267"/>
  <c r="O38" i="267" s="1"/>
  <c r="J38" i="267"/>
  <c r="K38" i="267" s="1"/>
  <c r="I38" i="267"/>
  <c r="AQ29" i="267"/>
  <c r="AB26" i="267"/>
  <c r="O26" i="267"/>
  <c r="M26" i="267"/>
  <c r="AA26" i="267" s="1"/>
  <c r="K26" i="267"/>
  <c r="G26" i="267"/>
  <c r="AB25" i="267"/>
  <c r="AA25" i="267"/>
  <c r="P25" i="267"/>
  <c r="O25" i="267"/>
  <c r="N25" i="267"/>
  <c r="Q25" i="267" s="1"/>
  <c r="M25" i="267"/>
  <c r="K25" i="267"/>
  <c r="G25" i="267"/>
  <c r="O24" i="267"/>
  <c r="M24" i="267"/>
  <c r="AB24" i="267" s="1"/>
  <c r="K24" i="267"/>
  <c r="G24" i="267"/>
  <c r="O23" i="267"/>
  <c r="M23" i="267"/>
  <c r="AB23" i="267" s="1"/>
  <c r="K23" i="267"/>
  <c r="G23" i="267"/>
  <c r="AA22" i="267"/>
  <c r="O22" i="267"/>
  <c r="N22" i="267"/>
  <c r="Q22" i="267" s="1"/>
  <c r="M22" i="267"/>
  <c r="AB22" i="267" s="1"/>
  <c r="K22" i="267"/>
  <c r="G22" i="267"/>
  <c r="F1" i="267" s="1"/>
  <c r="F2" i="267" s="1"/>
  <c r="T21" i="267"/>
  <c r="S21" i="267"/>
  <c r="L21" i="267"/>
  <c r="O21" i="267" s="1"/>
  <c r="J21" i="267"/>
  <c r="K21" i="267" s="1"/>
  <c r="I21" i="267"/>
  <c r="AB7" i="267"/>
  <c r="O7" i="267"/>
  <c r="M7" i="267"/>
  <c r="AA7" i="267" s="1"/>
  <c r="K7" i="267"/>
  <c r="G7" i="267"/>
  <c r="AB6" i="267"/>
  <c r="AA6" i="267"/>
  <c r="P6" i="267"/>
  <c r="O6" i="267"/>
  <c r="N6" i="267"/>
  <c r="Q6" i="267" s="1"/>
  <c r="M6" i="267"/>
  <c r="K6" i="267"/>
  <c r="G6" i="267"/>
  <c r="O5" i="267"/>
  <c r="M5" i="267"/>
  <c r="N5" i="267" s="1"/>
  <c r="K5" i="267"/>
  <c r="G5" i="267"/>
  <c r="H2" i="267"/>
  <c r="D1" i="267"/>
  <c r="T259" i="266"/>
  <c r="S259" i="266"/>
  <c r="L259" i="266"/>
  <c r="O259" i="266" s="1"/>
  <c r="J259" i="266"/>
  <c r="K259" i="266" s="1"/>
  <c r="I259" i="266"/>
  <c r="AB248" i="266"/>
  <c r="AA248" i="266"/>
  <c r="Q248" i="266"/>
  <c r="O248" i="266"/>
  <c r="N248" i="266"/>
  <c r="P248" i="266" s="1"/>
  <c r="M248" i="266"/>
  <c r="K248" i="266"/>
  <c r="G248" i="266"/>
  <c r="AB247" i="266"/>
  <c r="AA247" i="266"/>
  <c r="P247" i="266"/>
  <c r="O247" i="266"/>
  <c r="N247" i="266"/>
  <c r="Q247" i="266" s="1"/>
  <c r="M247" i="266"/>
  <c r="K247" i="266"/>
  <c r="G247" i="266"/>
  <c r="O246" i="266"/>
  <c r="M246" i="266"/>
  <c r="AB246" i="266" s="1"/>
  <c r="K246" i="266"/>
  <c r="G246" i="266"/>
  <c r="O245" i="266"/>
  <c r="M245" i="266"/>
  <c r="AB245" i="266" s="1"/>
  <c r="K245" i="266"/>
  <c r="G245" i="266"/>
  <c r="AB244" i="266"/>
  <c r="AA244" i="266"/>
  <c r="Q244" i="266"/>
  <c r="O244" i="266"/>
  <c r="N244" i="266"/>
  <c r="P244" i="266" s="1"/>
  <c r="M244" i="266"/>
  <c r="M259" i="266" s="1"/>
  <c r="K244" i="266"/>
  <c r="G244" i="266"/>
  <c r="AB243" i="266"/>
  <c r="AA243" i="266"/>
  <c r="P243" i="266"/>
  <c r="O243" i="266"/>
  <c r="N243" i="266"/>
  <c r="K243" i="266"/>
  <c r="Q243" i="266" s="1"/>
  <c r="G243" i="266"/>
  <c r="T242" i="266"/>
  <c r="S242" i="266"/>
  <c r="L242" i="266"/>
  <c r="J242" i="266"/>
  <c r="I242" i="266"/>
  <c r="O242" i="266" s="1"/>
  <c r="O228" i="266"/>
  <c r="M228" i="266"/>
  <c r="N228" i="266" s="1"/>
  <c r="K228" i="266"/>
  <c r="G228" i="266"/>
  <c r="AB227" i="266"/>
  <c r="O227" i="266"/>
  <c r="N227" i="266"/>
  <c r="Q227" i="266" s="1"/>
  <c r="M227" i="266"/>
  <c r="AA227" i="266" s="1"/>
  <c r="K227" i="266"/>
  <c r="G227" i="266"/>
  <c r="O226" i="266"/>
  <c r="M226" i="266"/>
  <c r="M242" i="266" s="1"/>
  <c r="K226" i="266"/>
  <c r="G226" i="266"/>
  <c r="T225" i="266"/>
  <c r="S225" i="266"/>
  <c r="L225" i="266"/>
  <c r="O225" i="266" s="1"/>
  <c r="J225" i="266"/>
  <c r="K225" i="266" s="1"/>
  <c r="I225" i="266"/>
  <c r="AB211" i="266"/>
  <c r="O211" i="266"/>
  <c r="M211" i="266"/>
  <c r="AA211" i="266" s="1"/>
  <c r="K211" i="266"/>
  <c r="G211" i="266"/>
  <c r="AA210" i="266"/>
  <c r="O210" i="266"/>
  <c r="M210" i="266"/>
  <c r="N210" i="266" s="1"/>
  <c r="K210" i="266"/>
  <c r="G210" i="266"/>
  <c r="AB209" i="266"/>
  <c r="AA209" i="266"/>
  <c r="Q209" i="266"/>
  <c r="O209" i="266"/>
  <c r="N209" i="266"/>
  <c r="P209" i="266" s="1"/>
  <c r="M209" i="266"/>
  <c r="M225" i="266" s="1"/>
  <c r="K209" i="266"/>
  <c r="G209" i="266"/>
  <c r="T208" i="266"/>
  <c r="S208" i="266"/>
  <c r="L208" i="266"/>
  <c r="O208" i="266" s="1"/>
  <c r="J208" i="266"/>
  <c r="K208" i="266" s="1"/>
  <c r="I208" i="266"/>
  <c r="O197" i="266"/>
  <c r="M197" i="266"/>
  <c r="N197" i="266" s="1"/>
  <c r="K197" i="266"/>
  <c r="G197" i="266"/>
  <c r="AA196" i="266"/>
  <c r="O196" i="266"/>
  <c r="N196" i="266"/>
  <c r="Q196" i="266" s="1"/>
  <c r="M196" i="266"/>
  <c r="AB196" i="266" s="1"/>
  <c r="K196" i="266"/>
  <c r="G196" i="266"/>
  <c r="AB195" i="266"/>
  <c r="O195" i="266"/>
  <c r="N195" i="266"/>
  <c r="Q195" i="266" s="1"/>
  <c r="M195" i="266"/>
  <c r="AA195" i="266" s="1"/>
  <c r="K195" i="266"/>
  <c r="G195" i="266"/>
  <c r="AA194" i="266"/>
  <c r="O194" i="266"/>
  <c r="M194" i="266"/>
  <c r="N194" i="266" s="1"/>
  <c r="K194" i="266"/>
  <c r="G194" i="266"/>
  <c r="O193" i="266"/>
  <c r="M193" i="266"/>
  <c r="N193" i="266" s="1"/>
  <c r="K193" i="266"/>
  <c r="G193" i="266"/>
  <c r="AB192" i="266"/>
  <c r="AA192" i="266"/>
  <c r="O192" i="266"/>
  <c r="N192" i="266"/>
  <c r="Q192" i="266" s="1"/>
  <c r="M192" i="266"/>
  <c r="M208" i="266" s="1"/>
  <c r="K192" i="266"/>
  <c r="G192" i="266"/>
  <c r="T191" i="266"/>
  <c r="S191" i="266"/>
  <c r="O191" i="266"/>
  <c r="M191" i="266"/>
  <c r="AB191" i="266" s="1"/>
  <c r="AC175" i="266" s="1"/>
  <c r="L191" i="266"/>
  <c r="K191" i="266"/>
  <c r="J191" i="266"/>
  <c r="I191" i="266"/>
  <c r="AB175" i="266"/>
  <c r="AA175" i="266"/>
  <c r="O175" i="266"/>
  <c r="N175" i="266"/>
  <c r="P175" i="266" s="1"/>
  <c r="M175" i="266"/>
  <c r="K175" i="266"/>
  <c r="G175" i="266"/>
  <c r="T174" i="266"/>
  <c r="S174" i="266"/>
  <c r="O174" i="266"/>
  <c r="M174" i="266"/>
  <c r="AB174" i="266" s="1"/>
  <c r="AC158" i="266" s="1"/>
  <c r="L174" i="266"/>
  <c r="K174" i="266"/>
  <c r="J174" i="266"/>
  <c r="I174" i="266"/>
  <c r="AA164" i="266"/>
  <c r="O164" i="266"/>
  <c r="N164" i="266"/>
  <c r="Q164" i="266" s="1"/>
  <c r="M164" i="266"/>
  <c r="AB164" i="266" s="1"/>
  <c r="K164" i="266"/>
  <c r="G164" i="266"/>
  <c r="AB163" i="266"/>
  <c r="AA163" i="266"/>
  <c r="O163" i="266"/>
  <c r="N163" i="266"/>
  <c r="Q163" i="266" s="1"/>
  <c r="M163" i="266"/>
  <c r="K163" i="266"/>
  <c r="G163" i="266"/>
  <c r="AA162" i="266"/>
  <c r="P162" i="266"/>
  <c r="O162" i="266"/>
  <c r="N162" i="266"/>
  <c r="Q162" i="266" s="1"/>
  <c r="M162" i="266"/>
  <c r="AB162" i="266" s="1"/>
  <c r="K162" i="266"/>
  <c r="G162" i="266"/>
  <c r="O161" i="266"/>
  <c r="M161" i="266"/>
  <c r="N161" i="266" s="1"/>
  <c r="K161" i="266"/>
  <c r="G161" i="266"/>
  <c r="AB160" i="266"/>
  <c r="AA160" i="266"/>
  <c r="O160" i="266"/>
  <c r="N160" i="266"/>
  <c r="Q160" i="266" s="1"/>
  <c r="K160" i="266"/>
  <c r="G160" i="266"/>
  <c r="AB159" i="266"/>
  <c r="AA159" i="266"/>
  <c r="O159" i="266"/>
  <c r="N159" i="266"/>
  <c r="Q159" i="266" s="1"/>
  <c r="K159" i="266"/>
  <c r="G159" i="266"/>
  <c r="AB158" i="266"/>
  <c r="P158" i="266"/>
  <c r="O158" i="266"/>
  <c r="N158" i="266"/>
  <c r="Q158" i="266" s="1"/>
  <c r="M158" i="266"/>
  <c r="AA158" i="266" s="1"/>
  <c r="K158" i="266"/>
  <c r="G158" i="266"/>
  <c r="T157" i="266"/>
  <c r="S157" i="266"/>
  <c r="O157" i="266"/>
  <c r="L157" i="266"/>
  <c r="J157" i="266"/>
  <c r="K157" i="266" s="1"/>
  <c r="I157" i="266"/>
  <c r="AA143" i="266"/>
  <c r="P143" i="266"/>
  <c r="O143" i="266"/>
  <c r="N143" i="266"/>
  <c r="Q143" i="266" s="1"/>
  <c r="M143" i="266"/>
  <c r="AB143" i="266" s="1"/>
  <c r="K143" i="266"/>
  <c r="G143" i="266"/>
  <c r="O142" i="266"/>
  <c r="M142" i="266"/>
  <c r="AB142" i="266" s="1"/>
  <c r="K142" i="266"/>
  <c r="G142" i="266"/>
  <c r="AB141" i="266"/>
  <c r="AA141" i="266"/>
  <c r="O141" i="266"/>
  <c r="N141" i="266"/>
  <c r="Q141" i="266" s="1"/>
  <c r="M141" i="266"/>
  <c r="M157" i="266" s="1"/>
  <c r="K141" i="266"/>
  <c r="G141" i="266"/>
  <c r="T140" i="266"/>
  <c r="S140" i="266"/>
  <c r="L140" i="266"/>
  <c r="O140" i="266" s="1"/>
  <c r="K140" i="266"/>
  <c r="J140" i="266"/>
  <c r="I140" i="266"/>
  <c r="AB127" i="266"/>
  <c r="AA127" i="266"/>
  <c r="O127" i="266"/>
  <c r="M127" i="266"/>
  <c r="N127" i="266" s="1"/>
  <c r="K127" i="266"/>
  <c r="G127" i="266"/>
  <c r="AB126" i="266"/>
  <c r="O126" i="266"/>
  <c r="M126" i="266"/>
  <c r="AA126" i="266" s="1"/>
  <c r="K126" i="266"/>
  <c r="G126" i="266"/>
  <c r="AA125" i="266"/>
  <c r="P125" i="266"/>
  <c r="O125" i="266"/>
  <c r="N125" i="266"/>
  <c r="Q125" i="266" s="1"/>
  <c r="M125" i="266"/>
  <c r="AB125" i="266" s="1"/>
  <c r="K125" i="266"/>
  <c r="G125" i="266"/>
  <c r="O124" i="266"/>
  <c r="M124" i="266"/>
  <c r="N124" i="266" s="1"/>
  <c r="K124" i="266"/>
  <c r="G124" i="266"/>
  <c r="T123" i="266"/>
  <c r="S123" i="266"/>
  <c r="L123" i="266"/>
  <c r="O123" i="266" s="1"/>
  <c r="J123" i="266"/>
  <c r="K123" i="266" s="1"/>
  <c r="I123" i="266"/>
  <c r="O109" i="266"/>
  <c r="M109" i="266"/>
  <c r="AB109" i="266" s="1"/>
  <c r="K109" i="266"/>
  <c r="G109" i="266"/>
  <c r="AB108" i="266"/>
  <c r="AA108" i="266"/>
  <c r="O108" i="266"/>
  <c r="M108" i="266"/>
  <c r="N108" i="266" s="1"/>
  <c r="K108" i="266"/>
  <c r="G108" i="266"/>
  <c r="AA107" i="266"/>
  <c r="O107" i="266"/>
  <c r="N107" i="266"/>
  <c r="Q107" i="266" s="1"/>
  <c r="M107" i="266"/>
  <c r="M123" i="266" s="1"/>
  <c r="K107" i="266"/>
  <c r="G107" i="266"/>
  <c r="AA106" i="266"/>
  <c r="T106" i="266"/>
  <c r="S106" i="266"/>
  <c r="M106" i="266"/>
  <c r="N106" i="266" s="1"/>
  <c r="L106" i="266"/>
  <c r="O106" i="266" s="1"/>
  <c r="J106" i="266"/>
  <c r="K106" i="266" s="1"/>
  <c r="I106" i="266"/>
  <c r="AA90" i="266"/>
  <c r="O90" i="266"/>
  <c r="N90" i="266"/>
  <c r="Q90" i="266" s="1"/>
  <c r="M90" i="266"/>
  <c r="AB90" i="266" s="1"/>
  <c r="K90" i="266"/>
  <c r="G90" i="266"/>
  <c r="AA89" i="266"/>
  <c r="T89" i="266"/>
  <c r="S89" i="266"/>
  <c r="M89" i="266"/>
  <c r="N89" i="266" s="1"/>
  <c r="L89" i="266"/>
  <c r="O89" i="266" s="1"/>
  <c r="J89" i="266"/>
  <c r="K89" i="266" s="1"/>
  <c r="I89" i="266"/>
  <c r="AA73" i="266"/>
  <c r="O73" i="266"/>
  <c r="N73" i="266"/>
  <c r="Q73" i="266" s="1"/>
  <c r="M73" i="266"/>
  <c r="AB73" i="266" s="1"/>
  <c r="K73" i="266"/>
  <c r="G73" i="266"/>
  <c r="T72" i="266"/>
  <c r="S72" i="266"/>
  <c r="L72" i="266"/>
  <c r="O72" i="266" s="1"/>
  <c r="J72" i="266"/>
  <c r="K72" i="266" s="1"/>
  <c r="I72" i="266"/>
  <c r="AB58" i="266"/>
  <c r="AA58" i="266"/>
  <c r="O58" i="266"/>
  <c r="M58" i="266"/>
  <c r="N58" i="266" s="1"/>
  <c r="K58" i="266"/>
  <c r="G58" i="266"/>
  <c r="AA57" i="266"/>
  <c r="P57" i="266"/>
  <c r="O57" i="266"/>
  <c r="N57" i="266"/>
  <c r="Q57" i="266" s="1"/>
  <c r="M57" i="266"/>
  <c r="AB57" i="266" s="1"/>
  <c r="K57" i="266"/>
  <c r="G57" i="266"/>
  <c r="O56" i="266"/>
  <c r="M56" i="266"/>
  <c r="N56" i="266" s="1"/>
  <c r="K56" i="266"/>
  <c r="G56" i="266"/>
  <c r="T55" i="266"/>
  <c r="S55" i="266"/>
  <c r="L55" i="266"/>
  <c r="O55" i="266" s="1"/>
  <c r="J55" i="266"/>
  <c r="K55" i="266" s="1"/>
  <c r="I55" i="266"/>
  <c r="O39" i="266"/>
  <c r="M39" i="266"/>
  <c r="M55" i="266" s="1"/>
  <c r="K39" i="266"/>
  <c r="G39" i="266"/>
  <c r="T38" i="266"/>
  <c r="S38" i="266"/>
  <c r="L38" i="266"/>
  <c r="O38" i="266" s="1"/>
  <c r="J38" i="266"/>
  <c r="K38" i="266" s="1"/>
  <c r="I38" i="266"/>
  <c r="O22" i="266"/>
  <c r="M22" i="266"/>
  <c r="M38" i="266" s="1"/>
  <c r="K22" i="266"/>
  <c r="G22" i="266"/>
  <c r="T21" i="266"/>
  <c r="S21" i="266"/>
  <c r="L21" i="266"/>
  <c r="H1" i="266" s="1"/>
  <c r="J21" i="266"/>
  <c r="K21" i="266" s="1"/>
  <c r="I21" i="266"/>
  <c r="O6" i="266"/>
  <c r="M6" i="266"/>
  <c r="M21" i="266" s="1"/>
  <c r="K6" i="266"/>
  <c r="G6" i="266"/>
  <c r="AB5" i="266"/>
  <c r="AA5" i="266"/>
  <c r="O5" i="266"/>
  <c r="N5" i="266"/>
  <c r="Q5" i="266" s="1"/>
  <c r="M5" i="266"/>
  <c r="K5" i="266"/>
  <c r="G5" i="266"/>
  <c r="F1" i="266" s="1"/>
  <c r="H2" i="266"/>
  <c r="D1" i="266"/>
  <c r="F3" i="265" s="1"/>
  <c r="X29" i="265"/>
  <c r="W29" i="265"/>
  <c r="V29" i="265"/>
  <c r="T29" i="265"/>
  <c r="S29" i="265"/>
  <c r="M8" i="265" s="1"/>
  <c r="P29" i="265"/>
  <c r="O29" i="265"/>
  <c r="N29" i="265"/>
  <c r="M29" i="265"/>
  <c r="K29" i="265"/>
  <c r="J29" i="265"/>
  <c r="H29" i="265"/>
  <c r="G29" i="265"/>
  <c r="E29" i="265"/>
  <c r="D29" i="265"/>
  <c r="K8" i="265" s="1"/>
  <c r="O15" i="265"/>
  <c r="N15" i="265"/>
  <c r="I8" i="265" s="1"/>
  <c r="K15" i="265"/>
  <c r="I15" i="265"/>
  <c r="H15" i="265"/>
  <c r="G15" i="265"/>
  <c r="F15" i="265"/>
  <c r="E15" i="265"/>
  <c r="D15" i="265"/>
  <c r="E8" i="265" s="1"/>
  <c r="F8" i="265"/>
  <c r="M7" i="265"/>
  <c r="K7" i="265"/>
  <c r="I7" i="265"/>
  <c r="G7" i="265"/>
  <c r="F7" i="265"/>
  <c r="E7" i="265"/>
  <c r="M6" i="265"/>
  <c r="K6" i="265"/>
  <c r="I6" i="265"/>
  <c r="G6" i="265"/>
  <c r="F6" i="265"/>
  <c r="E6" i="265"/>
  <c r="N208" i="266" l="1"/>
  <c r="AB208" i="266"/>
  <c r="AC192" i="266" s="1"/>
  <c r="AA208" i="266"/>
  <c r="N242" i="266"/>
  <c r="AB242" i="266"/>
  <c r="AC226" i="266" s="1"/>
  <c r="AA242" i="266"/>
  <c r="N89" i="267"/>
  <c r="AB89" i="267"/>
  <c r="AC73" i="267" s="1"/>
  <c r="AA89" i="267"/>
  <c r="Q161" i="266"/>
  <c r="P161" i="266"/>
  <c r="AB225" i="266"/>
  <c r="AC209" i="266" s="1"/>
  <c r="AA225" i="266"/>
  <c r="N225" i="266"/>
  <c r="Q124" i="266"/>
  <c r="P124" i="266"/>
  <c r="N259" i="266"/>
  <c r="AA259" i="266"/>
  <c r="AB259" i="266"/>
  <c r="AC243" i="266" s="1"/>
  <c r="Q126" i="267"/>
  <c r="P126" i="267"/>
  <c r="Q106" i="266"/>
  <c r="R90" i="266" s="1"/>
  <c r="P106" i="266"/>
  <c r="Q58" i="266"/>
  <c r="P58" i="266"/>
  <c r="Q197" i="266"/>
  <c r="P197" i="266"/>
  <c r="Q62" i="267"/>
  <c r="P62" i="267"/>
  <c r="Q80" i="267"/>
  <c r="P80" i="267"/>
  <c r="Q82" i="267"/>
  <c r="P82" i="267"/>
  <c r="Q108" i="266"/>
  <c r="P108" i="266"/>
  <c r="Q194" i="266"/>
  <c r="P194" i="266"/>
  <c r="F2" i="266"/>
  <c r="I3" i="265"/>
  <c r="Q56" i="266"/>
  <c r="P56" i="266"/>
  <c r="AB123" i="266"/>
  <c r="AC107" i="266" s="1"/>
  <c r="AA123" i="266"/>
  <c r="N123" i="266"/>
  <c r="Q5" i="267"/>
  <c r="P5" i="267"/>
  <c r="Q58" i="267"/>
  <c r="P58" i="267"/>
  <c r="Q60" i="267"/>
  <c r="P60" i="267"/>
  <c r="Q76" i="267"/>
  <c r="P76" i="267"/>
  <c r="Q78" i="267"/>
  <c r="P78" i="267"/>
  <c r="Q92" i="267"/>
  <c r="P92" i="267"/>
  <c r="N21" i="266"/>
  <c r="AB21" i="266"/>
  <c r="AC5" i="266" s="1"/>
  <c r="AA21" i="266"/>
  <c r="N157" i="266"/>
  <c r="AB157" i="266"/>
  <c r="AC141" i="266" s="1"/>
  <c r="AA157" i="266"/>
  <c r="Q40" i="267"/>
  <c r="P40" i="267"/>
  <c r="Q42" i="267"/>
  <c r="P42" i="267"/>
  <c r="Q74" i="267"/>
  <c r="P74" i="267"/>
  <c r="Q108" i="267"/>
  <c r="P108" i="267"/>
  <c r="N140" i="267"/>
  <c r="AB140" i="267"/>
  <c r="AC124" i="267" s="1"/>
  <c r="AA140" i="267"/>
  <c r="Q127" i="266"/>
  <c r="P127" i="266"/>
  <c r="Q193" i="266"/>
  <c r="P193" i="266"/>
  <c r="Q110" i="267"/>
  <c r="P110" i="267"/>
  <c r="Q210" i="266"/>
  <c r="P210" i="266"/>
  <c r="Q142" i="267"/>
  <c r="P142" i="267"/>
  <c r="AB38" i="266"/>
  <c r="AC22" i="266" s="1"/>
  <c r="AA38" i="266"/>
  <c r="N38" i="266"/>
  <c r="AB55" i="266"/>
  <c r="AC39" i="266" s="1"/>
  <c r="AA55" i="266"/>
  <c r="N55" i="266"/>
  <c r="Q89" i="266"/>
  <c r="R73" i="266" s="1"/>
  <c r="P89" i="266"/>
  <c r="Q228" i="266"/>
  <c r="P228" i="266"/>
  <c r="G8" i="265"/>
  <c r="N6" i="266"/>
  <c r="O21" i="266"/>
  <c r="AB89" i="266"/>
  <c r="AC73" i="266" s="1"/>
  <c r="AB106" i="266"/>
  <c r="AC90" i="266" s="1"/>
  <c r="N109" i="266"/>
  <c r="N142" i="266"/>
  <c r="N174" i="266"/>
  <c r="N191" i="266"/>
  <c r="AB194" i="266"/>
  <c r="AB210" i="266"/>
  <c r="N246" i="266"/>
  <c r="N24" i="267"/>
  <c r="N72" i="267"/>
  <c r="N106" i="267"/>
  <c r="P192" i="266"/>
  <c r="P107" i="267"/>
  <c r="AA161" i="266"/>
  <c r="Q175" i="266"/>
  <c r="AA193" i="266"/>
  <c r="AA197" i="266"/>
  <c r="N226" i="266"/>
  <c r="AA228" i="266"/>
  <c r="AA42" i="267"/>
  <c r="AA60" i="267"/>
  <c r="Q73" i="267"/>
  <c r="AA74" i="267"/>
  <c r="AA78" i="267"/>
  <c r="AA82" i="267"/>
  <c r="AA108" i="267"/>
  <c r="M123" i="267"/>
  <c r="N124" i="267"/>
  <c r="AA126" i="267"/>
  <c r="M157" i="267"/>
  <c r="P5" i="266"/>
  <c r="AA22" i="266"/>
  <c r="AA39" i="266"/>
  <c r="AA56" i="266"/>
  <c r="AA124" i="266"/>
  <c r="P141" i="266"/>
  <c r="P160" i="266"/>
  <c r="AB161" i="266"/>
  <c r="P164" i="266"/>
  <c r="AB193" i="266"/>
  <c r="P196" i="266"/>
  <c r="AB197" i="266"/>
  <c r="P227" i="266"/>
  <c r="AB228" i="266"/>
  <c r="N245" i="266"/>
  <c r="H1" i="267"/>
  <c r="AA5" i="267"/>
  <c r="N23" i="267"/>
  <c r="P41" i="267"/>
  <c r="AB42" i="267"/>
  <c r="P59" i="267"/>
  <c r="AB60" i="267"/>
  <c r="P63" i="267"/>
  <c r="AB74" i="267"/>
  <c r="P77" i="267"/>
  <c r="AB78" i="267"/>
  <c r="P81" i="267"/>
  <c r="AB82" i="267"/>
  <c r="P93" i="267"/>
  <c r="AB108" i="267"/>
  <c r="P125" i="267"/>
  <c r="AB126" i="267"/>
  <c r="AA6" i="266"/>
  <c r="AB22" i="266"/>
  <c r="AB39" i="266"/>
  <c r="AB56" i="266"/>
  <c r="M72" i="266"/>
  <c r="AA109" i="266"/>
  <c r="AB124" i="266"/>
  <c r="AA142" i="266"/>
  <c r="N211" i="266"/>
  <c r="AA246" i="266"/>
  <c r="AB5" i="267"/>
  <c r="M21" i="267"/>
  <c r="AA24" i="267"/>
  <c r="AA73" i="267"/>
  <c r="AA107" i="267"/>
  <c r="N143" i="267"/>
  <c r="M140" i="266"/>
  <c r="AB6" i="266"/>
  <c r="M38" i="267"/>
  <c r="AA125" i="267"/>
  <c r="P73" i="266"/>
  <c r="P90" i="266"/>
  <c r="P107" i="266"/>
  <c r="N126" i="266"/>
  <c r="P163" i="266"/>
  <c r="AA174" i="266"/>
  <c r="AA191" i="266"/>
  <c r="P195" i="266"/>
  <c r="K242" i="266"/>
  <c r="N7" i="267"/>
  <c r="P22" i="267"/>
  <c r="N26" i="267"/>
  <c r="AA72" i="267"/>
  <c r="AA106" i="267"/>
  <c r="P159" i="266"/>
  <c r="AA226" i="266"/>
  <c r="AA245" i="266"/>
  <c r="AA23" i="267"/>
  <c r="P39" i="267"/>
  <c r="AA124" i="267"/>
  <c r="AB226" i="266"/>
  <c r="M55" i="267"/>
  <c r="AB124" i="267"/>
  <c r="N22" i="266"/>
  <c r="N39" i="266"/>
  <c r="AB107" i="266"/>
  <c r="P157" i="266" l="1"/>
  <c r="Q157" i="266"/>
  <c r="R141" i="266" s="1"/>
  <c r="Q22" i="266"/>
  <c r="P22" i="266"/>
  <c r="Q26" i="267"/>
  <c r="P26" i="267"/>
  <c r="Q72" i="267"/>
  <c r="R56" i="267" s="1"/>
  <c r="P72" i="267"/>
  <c r="Q6" i="266"/>
  <c r="P6" i="266"/>
  <c r="Q140" i="267"/>
  <c r="R124" i="267" s="1"/>
  <c r="P140" i="267"/>
  <c r="Q245" i="266"/>
  <c r="P245" i="266"/>
  <c r="Q24" i="267"/>
  <c r="P24" i="267"/>
  <c r="N55" i="267"/>
  <c r="AB55" i="267"/>
  <c r="AC39" i="267" s="1"/>
  <c r="AA55" i="267"/>
  <c r="Q7" i="267"/>
  <c r="P7" i="267"/>
  <c r="Q246" i="266"/>
  <c r="P246" i="266"/>
  <c r="D2" i="266"/>
  <c r="P21" i="266"/>
  <c r="Q21" i="266"/>
  <c r="R5" i="266" s="1"/>
  <c r="Q39" i="266"/>
  <c r="P39" i="266"/>
  <c r="AA72" i="266"/>
  <c r="N72" i="266"/>
  <c r="AB72" i="266"/>
  <c r="AC56" i="266" s="1"/>
  <c r="P123" i="266"/>
  <c r="Q123" i="266"/>
  <c r="R107" i="266" s="1"/>
  <c r="Q211" i="266"/>
  <c r="P211" i="266"/>
  <c r="AB38" i="267"/>
  <c r="AC22" i="267" s="1"/>
  <c r="N38" i="267"/>
  <c r="AA38" i="267"/>
  <c r="Q143" i="267"/>
  <c r="P143" i="267"/>
  <c r="AB157" i="267"/>
  <c r="AC141" i="267" s="1"/>
  <c r="AA157" i="267"/>
  <c r="N157" i="267"/>
  <c r="Q226" i="266"/>
  <c r="P226" i="266"/>
  <c r="P89" i="267"/>
  <c r="Q89" i="267"/>
  <c r="R73" i="267" s="1"/>
  <c r="Q191" i="266"/>
  <c r="R175" i="266" s="1"/>
  <c r="P191" i="266"/>
  <c r="Q124" i="267"/>
  <c r="P124" i="267"/>
  <c r="Q174" i="266"/>
  <c r="R158" i="266" s="1"/>
  <c r="P174" i="266"/>
  <c r="P55" i="266"/>
  <c r="Q55" i="266"/>
  <c r="R39" i="266" s="1"/>
  <c r="Q259" i="266"/>
  <c r="R243" i="266" s="1"/>
  <c r="P259" i="266"/>
  <c r="AB123" i="267"/>
  <c r="AC107" i="267" s="1"/>
  <c r="AA123" i="267"/>
  <c r="N123" i="267"/>
  <c r="Q142" i="266"/>
  <c r="P142" i="266"/>
  <c r="P242" i="266"/>
  <c r="Q242" i="266"/>
  <c r="R226" i="266" s="1"/>
  <c r="AA21" i="267"/>
  <c r="N21" i="267"/>
  <c r="AB21" i="267"/>
  <c r="AC5" i="267" s="1"/>
  <c r="Q109" i="266"/>
  <c r="P109" i="266"/>
  <c r="Q106" i="267"/>
  <c r="R90" i="267" s="1"/>
  <c r="P106" i="267"/>
  <c r="Q126" i="266"/>
  <c r="P126" i="266"/>
  <c r="P38" i="266"/>
  <c r="Q38" i="266"/>
  <c r="R22" i="266" s="1"/>
  <c r="Q225" i="266"/>
  <c r="R209" i="266" s="1"/>
  <c r="P225" i="266"/>
  <c r="AB140" i="266"/>
  <c r="AC124" i="266" s="1"/>
  <c r="AA140" i="266"/>
  <c r="N140" i="266"/>
  <c r="Q23" i="267"/>
  <c r="P23" i="267"/>
  <c r="P208" i="266"/>
  <c r="Q208" i="266"/>
  <c r="R192" i="266" s="1"/>
  <c r="Q123" i="267" l="1"/>
  <c r="R107" i="267" s="1"/>
  <c r="P123" i="267"/>
  <c r="Q157" i="267"/>
  <c r="R141" i="267" s="1"/>
  <c r="P157" i="267"/>
  <c r="Q72" i="266"/>
  <c r="R56" i="266" s="1"/>
  <c r="P72" i="266"/>
  <c r="Q55" i="267"/>
  <c r="R39" i="267" s="1"/>
  <c r="P55" i="267"/>
  <c r="Q21" i="267"/>
  <c r="R5" i="267" s="1"/>
  <c r="P21" i="267"/>
  <c r="D2" i="267"/>
  <c r="Q140" i="266"/>
  <c r="R124" i="266" s="1"/>
  <c r="P140" i="266"/>
  <c r="Q38" i="267"/>
  <c r="R22" i="267" s="1"/>
  <c r="P38" i="267"/>
  <c r="T157" i="264" l="1"/>
  <c r="S157" i="264"/>
  <c r="M157" i="264"/>
  <c r="AB157" i="264" s="1"/>
  <c r="AC141" i="264" s="1"/>
  <c r="L157" i="264"/>
  <c r="O157" i="264" s="1"/>
  <c r="J157" i="264"/>
  <c r="K157" i="264" s="1"/>
  <c r="I157" i="264"/>
  <c r="AA143" i="264"/>
  <c r="O143" i="264"/>
  <c r="N143" i="264"/>
  <c r="Q143" i="264" s="1"/>
  <c r="M143" i="264"/>
  <c r="AB143" i="264" s="1"/>
  <c r="K143" i="264"/>
  <c r="G143" i="264"/>
  <c r="AA142" i="264"/>
  <c r="Q142" i="264"/>
  <c r="O142" i="264"/>
  <c r="N142" i="264"/>
  <c r="P142" i="264" s="1"/>
  <c r="M142" i="264"/>
  <c r="AB142" i="264" s="1"/>
  <c r="K142" i="264"/>
  <c r="G142" i="264"/>
  <c r="AB141" i="264"/>
  <c r="AA141" i="264"/>
  <c r="O141" i="264"/>
  <c r="N141" i="264"/>
  <c r="P141" i="264" s="1"/>
  <c r="M141" i="264"/>
  <c r="K141" i="264"/>
  <c r="G141" i="264"/>
  <c r="T140" i="264"/>
  <c r="S140" i="264"/>
  <c r="M140" i="264"/>
  <c r="N140" i="264" s="1"/>
  <c r="L140" i="264"/>
  <c r="J140" i="264"/>
  <c r="K140" i="264" s="1"/>
  <c r="I140" i="264"/>
  <c r="O140" i="264" s="1"/>
  <c r="AB126" i="264"/>
  <c r="AA126" i="264"/>
  <c r="O126" i="264"/>
  <c r="N126" i="264"/>
  <c r="Q126" i="264" s="1"/>
  <c r="M126" i="264"/>
  <c r="K126" i="264"/>
  <c r="G126" i="264"/>
  <c r="AB125" i="264"/>
  <c r="AA125" i="264"/>
  <c r="O125" i="264"/>
  <c r="N125" i="264"/>
  <c r="Q125" i="264" s="1"/>
  <c r="M125" i="264"/>
  <c r="K125" i="264"/>
  <c r="G125" i="264"/>
  <c r="AB124" i="264"/>
  <c r="O124" i="264"/>
  <c r="N124" i="264"/>
  <c r="Q124" i="264" s="1"/>
  <c r="M124" i="264"/>
  <c r="AA124" i="264" s="1"/>
  <c r="K124" i="264"/>
  <c r="G124" i="264"/>
  <c r="T123" i="264"/>
  <c r="S123" i="264"/>
  <c r="M123" i="264"/>
  <c r="AB123" i="264" s="1"/>
  <c r="AC107" i="264" s="1"/>
  <c r="L123" i="264"/>
  <c r="O123" i="264" s="1"/>
  <c r="J123" i="264"/>
  <c r="K123" i="264" s="1"/>
  <c r="I123" i="264"/>
  <c r="AA110" i="264"/>
  <c r="O110" i="264"/>
  <c r="N110" i="264"/>
  <c r="Q110" i="264" s="1"/>
  <c r="M110" i="264"/>
  <c r="AB110" i="264" s="1"/>
  <c r="K110" i="264"/>
  <c r="G110" i="264"/>
  <c r="AA109" i="264"/>
  <c r="Q109" i="264"/>
  <c r="O109" i="264"/>
  <c r="N109" i="264"/>
  <c r="P109" i="264" s="1"/>
  <c r="M109" i="264"/>
  <c r="AB109" i="264" s="1"/>
  <c r="K109" i="264"/>
  <c r="G109" i="264"/>
  <c r="AB108" i="264"/>
  <c r="AA108" i="264"/>
  <c r="O108" i="264"/>
  <c r="N108" i="264"/>
  <c r="P108" i="264" s="1"/>
  <c r="M108" i="264"/>
  <c r="K108" i="264"/>
  <c r="Q108" i="264" s="1"/>
  <c r="G108" i="264"/>
  <c r="O107" i="264"/>
  <c r="M107" i="264"/>
  <c r="AB107" i="264" s="1"/>
  <c r="K107" i="264"/>
  <c r="G107" i="264"/>
  <c r="T106" i="264"/>
  <c r="S106" i="264"/>
  <c r="O106" i="264"/>
  <c r="M106" i="264"/>
  <c r="AB106" i="264" s="1"/>
  <c r="AC90" i="264" s="1"/>
  <c r="L106" i="264"/>
  <c r="J106" i="264"/>
  <c r="K106" i="264" s="1"/>
  <c r="I106" i="264"/>
  <c r="AB93" i="264"/>
  <c r="AA93" i="264"/>
  <c r="O93" i="264"/>
  <c r="N93" i="264"/>
  <c r="Q93" i="264" s="1"/>
  <c r="M93" i="264"/>
  <c r="K93" i="264"/>
  <c r="G93" i="264"/>
  <c r="AA92" i="264"/>
  <c r="O92" i="264"/>
  <c r="N92" i="264"/>
  <c r="Q92" i="264" s="1"/>
  <c r="M92" i="264"/>
  <c r="AB92" i="264" s="1"/>
  <c r="K92" i="264"/>
  <c r="G92" i="264"/>
  <c r="AA91" i="264"/>
  <c r="O91" i="264"/>
  <c r="N91" i="264"/>
  <c r="P91" i="264" s="1"/>
  <c r="M91" i="264"/>
  <c r="AB91" i="264" s="1"/>
  <c r="K91" i="264"/>
  <c r="Q91" i="264" s="1"/>
  <c r="G91" i="264"/>
  <c r="AB90" i="264"/>
  <c r="AA90" i="264"/>
  <c r="O90" i="264"/>
  <c r="N90" i="264"/>
  <c r="P90" i="264" s="1"/>
  <c r="M90" i="264"/>
  <c r="K90" i="264"/>
  <c r="G90" i="264"/>
  <c r="T89" i="264"/>
  <c r="S89" i="264"/>
  <c r="M89" i="264"/>
  <c r="N89" i="264" s="1"/>
  <c r="L89" i="264"/>
  <c r="J89" i="264"/>
  <c r="K89" i="264" s="1"/>
  <c r="I89" i="264"/>
  <c r="O89" i="264" s="1"/>
  <c r="AB82" i="264"/>
  <c r="AA82" i="264"/>
  <c r="O82" i="264"/>
  <c r="N82" i="264"/>
  <c r="Q82" i="264" s="1"/>
  <c r="M82" i="264"/>
  <c r="K82" i="264"/>
  <c r="G82" i="264"/>
  <c r="AA81" i="264"/>
  <c r="O81" i="264"/>
  <c r="N81" i="264"/>
  <c r="Q81" i="264" s="1"/>
  <c r="M81" i="264"/>
  <c r="AB81" i="264" s="1"/>
  <c r="K81" i="264"/>
  <c r="G81" i="264"/>
  <c r="AA80" i="264"/>
  <c r="O80" i="264"/>
  <c r="N80" i="264"/>
  <c r="Q80" i="264" s="1"/>
  <c r="M80" i="264"/>
  <c r="AB80" i="264" s="1"/>
  <c r="K80" i="264"/>
  <c r="G80" i="264"/>
  <c r="AA79" i="264"/>
  <c r="O79" i="264"/>
  <c r="N79" i="264"/>
  <c r="P79" i="264" s="1"/>
  <c r="M79" i="264"/>
  <c r="AB79" i="264" s="1"/>
  <c r="K79" i="264"/>
  <c r="Q79" i="264" s="1"/>
  <c r="G79" i="264"/>
  <c r="AA78" i="264"/>
  <c r="O78" i="264"/>
  <c r="N78" i="264"/>
  <c r="Q78" i="264" s="1"/>
  <c r="M78" i="264"/>
  <c r="AB78" i="264" s="1"/>
  <c r="K78" i="264"/>
  <c r="G78" i="264"/>
  <c r="AA77" i="264"/>
  <c r="O77" i="264"/>
  <c r="N77" i="264"/>
  <c r="Q77" i="264" s="1"/>
  <c r="M77" i="264"/>
  <c r="AB77" i="264" s="1"/>
  <c r="K77" i="264"/>
  <c r="G77" i="264"/>
  <c r="AA76" i="264"/>
  <c r="O76" i="264"/>
  <c r="N76" i="264"/>
  <c r="Q76" i="264" s="1"/>
  <c r="M76" i="264"/>
  <c r="AB76" i="264" s="1"/>
  <c r="K76" i="264"/>
  <c r="G76" i="264"/>
  <c r="AA75" i="264"/>
  <c r="O75" i="264"/>
  <c r="N75" i="264"/>
  <c r="P75" i="264" s="1"/>
  <c r="M75" i="264"/>
  <c r="AB75" i="264" s="1"/>
  <c r="K75" i="264"/>
  <c r="Q75" i="264" s="1"/>
  <c r="G75" i="264"/>
  <c r="AA74" i="264"/>
  <c r="O74" i="264"/>
  <c r="N74" i="264"/>
  <c r="P74" i="264" s="1"/>
  <c r="M74" i="264"/>
  <c r="AB74" i="264" s="1"/>
  <c r="K74" i="264"/>
  <c r="Q74" i="264" s="1"/>
  <c r="G74" i="264"/>
  <c r="AB73" i="264"/>
  <c r="AA73" i="264"/>
  <c r="Q73" i="264"/>
  <c r="O73" i="264"/>
  <c r="N73" i="264"/>
  <c r="P73" i="264" s="1"/>
  <c r="M73" i="264"/>
  <c r="K73" i="264"/>
  <c r="G73" i="264"/>
  <c r="F1" i="264" s="1"/>
  <c r="F2" i="264" s="1"/>
  <c r="T72" i="264"/>
  <c r="S72" i="264"/>
  <c r="L72" i="264"/>
  <c r="O72" i="264" s="1"/>
  <c r="J72" i="264"/>
  <c r="K72" i="264" s="1"/>
  <c r="I72" i="264"/>
  <c r="AA62" i="264"/>
  <c r="O62" i="264"/>
  <c r="N62" i="264"/>
  <c r="P62" i="264" s="1"/>
  <c r="M62" i="264"/>
  <c r="AB62" i="264" s="1"/>
  <c r="K62" i="264"/>
  <c r="Q62" i="264" s="1"/>
  <c r="G62" i="264"/>
  <c r="AA61" i="264"/>
  <c r="O61" i="264"/>
  <c r="N61" i="264"/>
  <c r="Q61" i="264" s="1"/>
  <c r="M61" i="264"/>
  <c r="AB61" i="264" s="1"/>
  <c r="K61" i="264"/>
  <c r="G61" i="264"/>
  <c r="AA60" i="264"/>
  <c r="O60" i="264"/>
  <c r="N60" i="264"/>
  <c r="P60" i="264" s="1"/>
  <c r="M60" i="264"/>
  <c r="AB60" i="264" s="1"/>
  <c r="K60" i="264"/>
  <c r="Q60" i="264" s="1"/>
  <c r="G60" i="264"/>
  <c r="AA59" i="264"/>
  <c r="O59" i="264"/>
  <c r="N59" i="264"/>
  <c r="Q59" i="264" s="1"/>
  <c r="M59" i="264"/>
  <c r="AB59" i="264" s="1"/>
  <c r="K59" i="264"/>
  <c r="G59" i="264"/>
  <c r="AA58" i="264"/>
  <c r="O58" i="264"/>
  <c r="N58" i="264"/>
  <c r="P58" i="264" s="1"/>
  <c r="M58" i="264"/>
  <c r="AB58" i="264" s="1"/>
  <c r="K58" i="264"/>
  <c r="Q58" i="264" s="1"/>
  <c r="G58" i="264"/>
  <c r="AA57" i="264"/>
  <c r="O57" i="264"/>
  <c r="N57" i="264"/>
  <c r="Q57" i="264" s="1"/>
  <c r="M57" i="264"/>
  <c r="AB57" i="264" s="1"/>
  <c r="K57" i="264"/>
  <c r="G57" i="264"/>
  <c r="AB56" i="264"/>
  <c r="Q56" i="264"/>
  <c r="O56" i="264"/>
  <c r="N56" i="264"/>
  <c r="P56" i="264" s="1"/>
  <c r="M56" i="264"/>
  <c r="AA56" i="264" s="1"/>
  <c r="K56" i="264"/>
  <c r="G56" i="264"/>
  <c r="T55" i="264"/>
  <c r="S55" i="264"/>
  <c r="M55" i="264"/>
  <c r="N55" i="264" s="1"/>
  <c r="L55" i="264"/>
  <c r="O55" i="264" s="1"/>
  <c r="J55" i="264"/>
  <c r="K55" i="264" s="1"/>
  <c r="I55" i="264"/>
  <c r="AA43" i="264"/>
  <c r="O43" i="264"/>
  <c r="N43" i="264"/>
  <c r="P43" i="264" s="1"/>
  <c r="M43" i="264"/>
  <c r="AB43" i="264" s="1"/>
  <c r="K43" i="264"/>
  <c r="Q43" i="264" s="1"/>
  <c r="G43" i="264"/>
  <c r="AA42" i="264"/>
  <c r="O42" i="264"/>
  <c r="N42" i="264"/>
  <c r="Q42" i="264" s="1"/>
  <c r="M42" i="264"/>
  <c r="AB42" i="264" s="1"/>
  <c r="K42" i="264"/>
  <c r="G42" i="264"/>
  <c r="AA41" i="264"/>
  <c r="O41" i="264"/>
  <c r="N41" i="264"/>
  <c r="P41" i="264" s="1"/>
  <c r="M41" i="264"/>
  <c r="AB41" i="264" s="1"/>
  <c r="K41" i="264"/>
  <c r="Q41" i="264" s="1"/>
  <c r="G41" i="264"/>
  <c r="AA40" i="264"/>
  <c r="O40" i="264"/>
  <c r="N40" i="264"/>
  <c r="Q40" i="264" s="1"/>
  <c r="M40" i="264"/>
  <c r="AB40" i="264" s="1"/>
  <c r="K40" i="264"/>
  <c r="G40" i="264"/>
  <c r="AB39" i="264"/>
  <c r="Q39" i="264"/>
  <c r="O39" i="264"/>
  <c r="N39" i="264"/>
  <c r="P39" i="264" s="1"/>
  <c r="M39" i="264"/>
  <c r="AA39" i="264" s="1"/>
  <c r="K39" i="264"/>
  <c r="G39" i="264"/>
  <c r="T38" i="264"/>
  <c r="S38" i="264"/>
  <c r="L38" i="264"/>
  <c r="O38" i="264" s="1"/>
  <c r="J38" i="264"/>
  <c r="K38" i="264" s="1"/>
  <c r="I38" i="264"/>
  <c r="AQ29" i="264"/>
  <c r="AB26" i="264"/>
  <c r="O26" i="264"/>
  <c r="M26" i="264"/>
  <c r="AA26" i="264" s="1"/>
  <c r="K26" i="264"/>
  <c r="G26" i="264"/>
  <c r="O25" i="264"/>
  <c r="M25" i="264"/>
  <c r="N25" i="264" s="1"/>
  <c r="K25" i="264"/>
  <c r="G25" i="264"/>
  <c r="O24" i="264"/>
  <c r="M24" i="264"/>
  <c r="AB24" i="264" s="1"/>
  <c r="K24" i="264"/>
  <c r="G24" i="264"/>
  <c r="AB23" i="264"/>
  <c r="O23" i="264"/>
  <c r="M23" i="264"/>
  <c r="AA23" i="264" s="1"/>
  <c r="K23" i="264"/>
  <c r="G23" i="264"/>
  <c r="AB22" i="264"/>
  <c r="O22" i="264"/>
  <c r="N22" i="264"/>
  <c r="Q22" i="264" s="1"/>
  <c r="M22" i="264"/>
  <c r="AA22" i="264" s="1"/>
  <c r="K22" i="264"/>
  <c r="G22" i="264"/>
  <c r="T21" i="264"/>
  <c r="S21" i="264"/>
  <c r="L21" i="264"/>
  <c r="O21" i="264" s="1"/>
  <c r="J21" i="264"/>
  <c r="I21" i="264"/>
  <c r="K21" i="264" s="1"/>
  <c r="AB8" i="264"/>
  <c r="O8" i="264"/>
  <c r="M8" i="264"/>
  <c r="AA8" i="264" s="1"/>
  <c r="K8" i="264"/>
  <c r="G8" i="264"/>
  <c r="O7" i="264"/>
  <c r="M7" i="264"/>
  <c r="N7" i="264" s="1"/>
  <c r="K7" i="264"/>
  <c r="G7" i="264"/>
  <c r="O6" i="264"/>
  <c r="N6" i="264"/>
  <c r="Q6" i="264" s="1"/>
  <c r="M6" i="264"/>
  <c r="AB6" i="264" s="1"/>
  <c r="K6" i="264"/>
  <c r="G6" i="264"/>
  <c r="O5" i="264"/>
  <c r="M5" i="264"/>
  <c r="AB5" i="264" s="1"/>
  <c r="K5" i="264"/>
  <c r="G5" i="264"/>
  <c r="H2" i="264"/>
  <c r="H1" i="264"/>
  <c r="D1" i="264"/>
  <c r="T242" i="263"/>
  <c r="S242" i="263"/>
  <c r="O242" i="263"/>
  <c r="L242" i="263"/>
  <c r="K242" i="263"/>
  <c r="J242" i="263"/>
  <c r="I242" i="263"/>
  <c r="O230" i="263"/>
  <c r="M230" i="263"/>
  <c r="N230" i="263" s="1"/>
  <c r="K230" i="263"/>
  <c r="G230" i="263"/>
  <c r="AB229" i="263"/>
  <c r="AA229" i="263"/>
  <c r="O229" i="263"/>
  <c r="N229" i="263"/>
  <c r="Q229" i="263" s="1"/>
  <c r="M229" i="263"/>
  <c r="K229" i="263"/>
  <c r="G229" i="263"/>
  <c r="AB228" i="263"/>
  <c r="O228" i="263"/>
  <c r="M228" i="263"/>
  <c r="AA228" i="263" s="1"/>
  <c r="K228" i="263"/>
  <c r="G228" i="263"/>
  <c r="O227" i="263"/>
  <c r="M227" i="263"/>
  <c r="AA227" i="263" s="1"/>
  <c r="K227" i="263"/>
  <c r="G227" i="263"/>
  <c r="AB226" i="263"/>
  <c r="AA226" i="263"/>
  <c r="O226" i="263"/>
  <c r="N226" i="263"/>
  <c r="Q226" i="263" s="1"/>
  <c r="K226" i="263"/>
  <c r="G226" i="263"/>
  <c r="T225" i="263"/>
  <c r="S225" i="263"/>
  <c r="M225" i="263"/>
  <c r="N225" i="263" s="1"/>
  <c r="L225" i="263"/>
  <c r="O225" i="263" s="1"/>
  <c r="J225" i="263"/>
  <c r="K225" i="263" s="1"/>
  <c r="I225" i="263"/>
  <c r="AA211" i="263"/>
  <c r="O211" i="263"/>
  <c r="M211" i="263"/>
  <c r="N211" i="263" s="1"/>
  <c r="K211" i="263"/>
  <c r="G211" i="263"/>
  <c r="AA210" i="263"/>
  <c r="O210" i="263"/>
  <c r="M210" i="263"/>
  <c r="AB210" i="263" s="1"/>
  <c r="K210" i="263"/>
  <c r="G210" i="263"/>
  <c r="AB209" i="263"/>
  <c r="AA209" i="263"/>
  <c r="Q209" i="263"/>
  <c r="P209" i="263"/>
  <c r="O209" i="263"/>
  <c r="N209" i="263"/>
  <c r="M209" i="263"/>
  <c r="K209" i="263"/>
  <c r="G209" i="263"/>
  <c r="T208" i="263"/>
  <c r="S208" i="263"/>
  <c r="O208" i="263"/>
  <c r="M208" i="263"/>
  <c r="AB208" i="263" s="1"/>
  <c r="AC192" i="263" s="1"/>
  <c r="L208" i="263"/>
  <c r="K208" i="263"/>
  <c r="J208" i="263"/>
  <c r="I208" i="263"/>
  <c r="AA194" i="263"/>
  <c r="O194" i="263"/>
  <c r="N194" i="263"/>
  <c r="Q194" i="263" s="1"/>
  <c r="M194" i="263"/>
  <c r="AB194" i="263" s="1"/>
  <c r="K194" i="263"/>
  <c r="G194" i="263"/>
  <c r="AB193" i="263"/>
  <c r="AA193" i="263"/>
  <c r="O193" i="263"/>
  <c r="N193" i="263"/>
  <c r="Q193" i="263" s="1"/>
  <c r="M193" i="263"/>
  <c r="K193" i="263"/>
  <c r="G193" i="263"/>
  <c r="AB192" i="263"/>
  <c r="O192" i="263"/>
  <c r="N192" i="263"/>
  <c r="P192" i="263" s="1"/>
  <c r="M192" i="263"/>
  <c r="AA192" i="263" s="1"/>
  <c r="K192" i="263"/>
  <c r="G192" i="263"/>
  <c r="T191" i="263"/>
  <c r="S191" i="263"/>
  <c r="M191" i="263"/>
  <c r="N191" i="263" s="1"/>
  <c r="L191" i="263"/>
  <c r="O191" i="263" s="1"/>
  <c r="J191" i="263"/>
  <c r="K191" i="263" s="1"/>
  <c r="I191" i="263"/>
  <c r="AA178" i="263"/>
  <c r="O178" i="263"/>
  <c r="M178" i="263"/>
  <c r="N178" i="263" s="1"/>
  <c r="K178" i="263"/>
  <c r="G178" i="263"/>
  <c r="AA177" i="263"/>
  <c r="O177" i="263"/>
  <c r="M177" i="263"/>
  <c r="AB177" i="263" s="1"/>
  <c r="K177" i="263"/>
  <c r="G177" i="263"/>
  <c r="AA176" i="263"/>
  <c r="O176" i="263"/>
  <c r="N176" i="263"/>
  <c r="Q176" i="263" s="1"/>
  <c r="M176" i="263"/>
  <c r="AB176" i="263" s="1"/>
  <c r="K176" i="263"/>
  <c r="G176" i="263"/>
  <c r="O175" i="263"/>
  <c r="M175" i="263"/>
  <c r="AA175" i="263" s="1"/>
  <c r="K175" i="263"/>
  <c r="G175" i="263"/>
  <c r="T174" i="263"/>
  <c r="S174" i="263"/>
  <c r="L174" i="263"/>
  <c r="O174" i="263" s="1"/>
  <c r="J174" i="263"/>
  <c r="K174" i="263" s="1"/>
  <c r="I174" i="263"/>
  <c r="O158" i="263"/>
  <c r="M158" i="263"/>
  <c r="AA158" i="263" s="1"/>
  <c r="K158" i="263"/>
  <c r="G158" i="263"/>
  <c r="T157" i="263"/>
  <c r="S157" i="263"/>
  <c r="M157" i="263"/>
  <c r="N157" i="263" s="1"/>
  <c r="L157" i="263"/>
  <c r="O157" i="263" s="1"/>
  <c r="J157" i="263"/>
  <c r="K157" i="263" s="1"/>
  <c r="I157" i="263"/>
  <c r="AB147" i="263"/>
  <c r="AA147" i="263"/>
  <c r="O147" i="263"/>
  <c r="N147" i="263"/>
  <c r="Q147" i="263" s="1"/>
  <c r="M147" i="263"/>
  <c r="K147" i="263"/>
  <c r="G147" i="263"/>
  <c r="AB146" i="263"/>
  <c r="AA146" i="263"/>
  <c r="O146" i="263"/>
  <c r="N146" i="263"/>
  <c r="M146" i="263"/>
  <c r="K146" i="263"/>
  <c r="Q146" i="263" s="1"/>
  <c r="G146" i="263"/>
  <c r="AA145" i="263"/>
  <c r="O145" i="263"/>
  <c r="M145" i="263"/>
  <c r="AB145" i="263" s="1"/>
  <c r="K145" i="263"/>
  <c r="G145" i="263"/>
  <c r="AA144" i="263"/>
  <c r="O144" i="263"/>
  <c r="N144" i="263"/>
  <c r="Q144" i="263" s="1"/>
  <c r="M144" i="263"/>
  <c r="AB144" i="263" s="1"/>
  <c r="K144" i="263"/>
  <c r="G144" i="263"/>
  <c r="AB143" i="263"/>
  <c r="AA143" i="263"/>
  <c r="O143" i="263"/>
  <c r="N143" i="263"/>
  <c r="Q143" i="263" s="1"/>
  <c r="K143" i="263"/>
  <c r="G143" i="263"/>
  <c r="AB142" i="263"/>
  <c r="AA142" i="263"/>
  <c r="Q142" i="263"/>
  <c r="O142" i="263"/>
  <c r="N142" i="263"/>
  <c r="P142" i="263" s="1"/>
  <c r="M142" i="263"/>
  <c r="K142" i="263"/>
  <c r="G142" i="263"/>
  <c r="AA141" i="263"/>
  <c r="O141" i="263"/>
  <c r="N141" i="263"/>
  <c r="Q141" i="263" s="1"/>
  <c r="M141" i="263"/>
  <c r="AB141" i="263" s="1"/>
  <c r="K141" i="263"/>
  <c r="G141" i="263"/>
  <c r="T140" i="263"/>
  <c r="S140" i="263"/>
  <c r="L140" i="263"/>
  <c r="O140" i="263" s="1"/>
  <c r="J140" i="263"/>
  <c r="K140" i="263" s="1"/>
  <c r="I140" i="263"/>
  <c r="Q126" i="263"/>
  <c r="P126" i="263"/>
  <c r="O126" i="263"/>
  <c r="N126" i="263"/>
  <c r="M126" i="263"/>
  <c r="AB126" i="263" s="1"/>
  <c r="K126" i="263"/>
  <c r="G126" i="263"/>
  <c r="Q125" i="263"/>
  <c r="O125" i="263"/>
  <c r="N125" i="263"/>
  <c r="P125" i="263" s="1"/>
  <c r="M125" i="263"/>
  <c r="AB125" i="263" s="1"/>
  <c r="K125" i="263"/>
  <c r="G125" i="263"/>
  <c r="O124" i="263"/>
  <c r="M124" i="263"/>
  <c r="N124" i="263" s="1"/>
  <c r="K124" i="263"/>
  <c r="G124" i="263"/>
  <c r="T123" i="263"/>
  <c r="S123" i="263"/>
  <c r="O123" i="263"/>
  <c r="L123" i="263"/>
  <c r="K123" i="263"/>
  <c r="J123" i="263"/>
  <c r="I123" i="263"/>
  <c r="AA110" i="263"/>
  <c r="O110" i="263"/>
  <c r="N110" i="263"/>
  <c r="P110" i="263" s="1"/>
  <c r="M110" i="263"/>
  <c r="AB110" i="263" s="1"/>
  <c r="K110" i="263"/>
  <c r="G110" i="263"/>
  <c r="AB109" i="263"/>
  <c r="AA109" i="263"/>
  <c r="O109" i="263"/>
  <c r="N109" i="263"/>
  <c r="Q109" i="263" s="1"/>
  <c r="M109" i="263"/>
  <c r="K109" i="263"/>
  <c r="G109" i="263"/>
  <c r="AA108" i="263"/>
  <c r="O108" i="263"/>
  <c r="N108" i="263"/>
  <c r="M108" i="263"/>
  <c r="AB108" i="263" s="1"/>
  <c r="K108" i="263"/>
  <c r="Q108" i="263" s="1"/>
  <c r="G108" i="263"/>
  <c r="AA107" i="263"/>
  <c r="O107" i="263"/>
  <c r="M107" i="263"/>
  <c r="AB107" i="263" s="1"/>
  <c r="K107" i="263"/>
  <c r="G107" i="263"/>
  <c r="T106" i="263"/>
  <c r="S106" i="263"/>
  <c r="O106" i="263"/>
  <c r="L106" i="263"/>
  <c r="J106" i="263"/>
  <c r="K106" i="263" s="1"/>
  <c r="I106" i="263"/>
  <c r="Q92" i="263"/>
  <c r="O92" i="263"/>
  <c r="N92" i="263"/>
  <c r="P92" i="263" s="1"/>
  <c r="M92" i="263"/>
  <c r="AB92" i="263" s="1"/>
  <c r="K92" i="263"/>
  <c r="G92" i="263"/>
  <c r="AB91" i="263"/>
  <c r="AA91" i="263"/>
  <c r="O91" i="263"/>
  <c r="N91" i="263"/>
  <c r="P91" i="263" s="1"/>
  <c r="M91" i="263"/>
  <c r="K91" i="263"/>
  <c r="G91" i="263"/>
  <c r="O90" i="263"/>
  <c r="M90" i="263"/>
  <c r="N90" i="263" s="1"/>
  <c r="K90" i="263"/>
  <c r="G90" i="263"/>
  <c r="T89" i="263"/>
  <c r="S89" i="263"/>
  <c r="L89" i="263"/>
  <c r="O89" i="263" s="1"/>
  <c r="J89" i="263"/>
  <c r="K89" i="263" s="1"/>
  <c r="I89" i="263"/>
  <c r="O73" i="263"/>
  <c r="M73" i="263"/>
  <c r="M89" i="263" s="1"/>
  <c r="K73" i="263"/>
  <c r="G73" i="263"/>
  <c r="T72" i="263"/>
  <c r="S72" i="263"/>
  <c r="L72" i="263"/>
  <c r="O72" i="263" s="1"/>
  <c r="J72" i="263"/>
  <c r="K72" i="263" s="1"/>
  <c r="I72" i="263"/>
  <c r="O56" i="263"/>
  <c r="M56" i="263"/>
  <c r="M72" i="263" s="1"/>
  <c r="K56" i="263"/>
  <c r="G56" i="263"/>
  <c r="T55" i="263"/>
  <c r="S55" i="263"/>
  <c r="L55" i="263"/>
  <c r="H1" i="263" s="1"/>
  <c r="J55" i="263"/>
  <c r="K55" i="263" s="1"/>
  <c r="I55" i="263"/>
  <c r="AB41" i="263"/>
  <c r="AA41" i="263"/>
  <c r="O41" i="263"/>
  <c r="N41" i="263"/>
  <c r="Q41" i="263" s="1"/>
  <c r="M41" i="263"/>
  <c r="K41" i="263"/>
  <c r="G41" i="263"/>
  <c r="AA40" i="263"/>
  <c r="Q40" i="263"/>
  <c r="O40" i="263"/>
  <c r="N40" i="263"/>
  <c r="M40" i="263"/>
  <c r="AB40" i="263" s="1"/>
  <c r="K40" i="263"/>
  <c r="P40" i="263" s="1"/>
  <c r="G40" i="263"/>
  <c r="AA39" i="263"/>
  <c r="P39" i="263"/>
  <c r="O39" i="263"/>
  <c r="N39" i="263"/>
  <c r="Q39" i="263" s="1"/>
  <c r="M39" i="263"/>
  <c r="M55" i="263" s="1"/>
  <c r="K39" i="263"/>
  <c r="G39" i="263"/>
  <c r="T38" i="263"/>
  <c r="S38" i="263"/>
  <c r="O38" i="263"/>
  <c r="L38" i="263"/>
  <c r="J38" i="263"/>
  <c r="K38" i="263" s="1"/>
  <c r="I38" i="263"/>
  <c r="AA22" i="263"/>
  <c r="O22" i="263"/>
  <c r="M22" i="263"/>
  <c r="AB22" i="263" s="1"/>
  <c r="K22" i="263"/>
  <c r="G22" i="263"/>
  <c r="T21" i="263"/>
  <c r="S21" i="263"/>
  <c r="L21" i="263"/>
  <c r="O21" i="263" s="1"/>
  <c r="J21" i="263"/>
  <c r="K21" i="263" s="1"/>
  <c r="I21" i="263"/>
  <c r="Q7" i="263"/>
  <c r="O7" i="263"/>
  <c r="N7" i="263"/>
  <c r="P7" i="263" s="1"/>
  <c r="M7" i="263"/>
  <c r="AB7" i="263" s="1"/>
  <c r="K7" i="263"/>
  <c r="G7" i="263"/>
  <c r="AA6" i="263"/>
  <c r="O6" i="263"/>
  <c r="N6" i="263"/>
  <c r="P6" i="263" s="1"/>
  <c r="M6" i="263"/>
  <c r="AB6" i="263" s="1"/>
  <c r="K6" i="263"/>
  <c r="G6" i="263"/>
  <c r="O5" i="263"/>
  <c r="M5" i="263"/>
  <c r="N5" i="263" s="1"/>
  <c r="K5" i="263"/>
  <c r="G5" i="263"/>
  <c r="F1" i="263" s="1"/>
  <c r="H2" i="263"/>
  <c r="D1" i="263"/>
  <c r="X29" i="262"/>
  <c r="W29" i="262"/>
  <c r="V29" i="262"/>
  <c r="T29" i="262"/>
  <c r="M8" i="262" s="1"/>
  <c r="S29" i="262"/>
  <c r="P29" i="262"/>
  <c r="O29" i="262"/>
  <c r="N29" i="262"/>
  <c r="M29" i="262"/>
  <c r="K29" i="262"/>
  <c r="J29" i="262"/>
  <c r="H29" i="262"/>
  <c r="K8" i="262" s="1"/>
  <c r="G29" i="262"/>
  <c r="D29" i="262"/>
  <c r="O15" i="262"/>
  <c r="N15" i="262"/>
  <c r="I8" i="262" s="1"/>
  <c r="K15" i="262"/>
  <c r="I15" i="262"/>
  <c r="H15" i="262"/>
  <c r="G15" i="262"/>
  <c r="F15" i="262"/>
  <c r="E8" i="262" s="1"/>
  <c r="E15" i="262"/>
  <c r="G8" i="262" s="1"/>
  <c r="D15" i="262"/>
  <c r="F8" i="262"/>
  <c r="M7" i="262"/>
  <c r="K7" i="262"/>
  <c r="I7" i="262"/>
  <c r="G7" i="262"/>
  <c r="F7" i="262"/>
  <c r="E7" i="262"/>
  <c r="M6" i="262"/>
  <c r="K6" i="262"/>
  <c r="I6" i="262"/>
  <c r="G6" i="262"/>
  <c r="F6" i="262"/>
  <c r="E6" i="262"/>
  <c r="F3" i="262"/>
  <c r="N72" i="263" l="1"/>
  <c r="AB72" i="263"/>
  <c r="AC56" i="263" s="1"/>
  <c r="AA72" i="263"/>
  <c r="Q178" i="263"/>
  <c r="P178" i="263"/>
  <c r="Q7" i="264"/>
  <c r="P7" i="264"/>
  <c r="Q230" i="263"/>
  <c r="P230" i="263"/>
  <c r="Q89" i="264"/>
  <c r="R73" i="264" s="1"/>
  <c r="P89" i="264"/>
  <c r="Q5" i="263"/>
  <c r="P5" i="263"/>
  <c r="Q211" i="263"/>
  <c r="P211" i="263"/>
  <c r="Q55" i="264"/>
  <c r="R39" i="264" s="1"/>
  <c r="P55" i="264"/>
  <c r="Q25" i="264"/>
  <c r="P25" i="264"/>
  <c r="Q191" i="263"/>
  <c r="R175" i="263" s="1"/>
  <c r="P191" i="263"/>
  <c r="Q140" i="264"/>
  <c r="R124" i="264" s="1"/>
  <c r="P140" i="264"/>
  <c r="Q157" i="263"/>
  <c r="R141" i="263" s="1"/>
  <c r="P157" i="263"/>
  <c r="I3" i="262"/>
  <c r="F2" i="263"/>
  <c r="N89" i="263"/>
  <c r="AB89" i="263"/>
  <c r="AC73" i="263" s="1"/>
  <c r="AA89" i="263"/>
  <c r="Q124" i="263"/>
  <c r="P124" i="263"/>
  <c r="Q90" i="263"/>
  <c r="P90" i="263"/>
  <c r="N55" i="263"/>
  <c r="AB55" i="263"/>
  <c r="AC39" i="263" s="1"/>
  <c r="AA55" i="263"/>
  <c r="Q225" i="263"/>
  <c r="R209" i="263" s="1"/>
  <c r="P225" i="263"/>
  <c r="Q6" i="263"/>
  <c r="O55" i="263"/>
  <c r="Q91" i="263"/>
  <c r="Q110" i="263"/>
  <c r="AA124" i="263"/>
  <c r="AB158" i="263"/>
  <c r="AB175" i="263"/>
  <c r="Q192" i="263"/>
  <c r="AB227" i="263"/>
  <c r="M72" i="264"/>
  <c r="Q90" i="264"/>
  <c r="N107" i="264"/>
  <c r="Q141" i="264"/>
  <c r="AB124" i="263"/>
  <c r="M140" i="263"/>
  <c r="P146" i="263"/>
  <c r="AA157" i="263"/>
  <c r="N24" i="264"/>
  <c r="P42" i="264"/>
  <c r="AA55" i="264"/>
  <c r="P59" i="264"/>
  <c r="P78" i="264"/>
  <c r="P82" i="264"/>
  <c r="N106" i="264"/>
  <c r="P126" i="264"/>
  <c r="P41" i="263"/>
  <c r="P109" i="263"/>
  <c r="N145" i="263"/>
  <c r="AB157" i="263"/>
  <c r="AC141" i="263" s="1"/>
  <c r="N177" i="263"/>
  <c r="N210" i="263"/>
  <c r="AA230" i="263"/>
  <c r="N5" i="264"/>
  <c r="AA7" i="264"/>
  <c r="AA25" i="264"/>
  <c r="AB55" i="264"/>
  <c r="AC39" i="264" s="1"/>
  <c r="AA5" i="263"/>
  <c r="AA56" i="263"/>
  <c r="AA73" i="263"/>
  <c r="AA90" i="263"/>
  <c r="P141" i="263"/>
  <c r="P229" i="263"/>
  <c r="AB230" i="263"/>
  <c r="P6" i="264"/>
  <c r="AB7" i="264"/>
  <c r="AB25" i="264"/>
  <c r="AB5" i="263"/>
  <c r="M21" i="263"/>
  <c r="N22" i="263"/>
  <c r="M38" i="263"/>
  <c r="AB56" i="263"/>
  <c r="AB73" i="263"/>
  <c r="AB90" i="263"/>
  <c r="M106" i="263"/>
  <c r="N107" i="263"/>
  <c r="AB178" i="263"/>
  <c r="AA191" i="263"/>
  <c r="N208" i="263"/>
  <c r="AB211" i="263"/>
  <c r="AA225" i="263"/>
  <c r="N228" i="263"/>
  <c r="N23" i="264"/>
  <c r="P77" i="264"/>
  <c r="P81" i="264"/>
  <c r="AA89" i="264"/>
  <c r="P93" i="264"/>
  <c r="N123" i="264"/>
  <c r="P125" i="264"/>
  <c r="AA140" i="264"/>
  <c r="N157" i="264"/>
  <c r="P108" i="263"/>
  <c r="AB191" i="263"/>
  <c r="AC175" i="263" s="1"/>
  <c r="AB225" i="263"/>
  <c r="AC209" i="263" s="1"/>
  <c r="AA6" i="264"/>
  <c r="M21" i="264"/>
  <c r="AA24" i="264"/>
  <c r="AB89" i="264"/>
  <c r="AC73" i="264" s="1"/>
  <c r="AA107" i="264"/>
  <c r="P124" i="264"/>
  <c r="AB140" i="264"/>
  <c r="AC124" i="264" s="1"/>
  <c r="N158" i="263"/>
  <c r="M174" i="263"/>
  <c r="N175" i="263"/>
  <c r="M38" i="264"/>
  <c r="M123" i="263"/>
  <c r="AA126" i="263"/>
  <c r="P144" i="263"/>
  <c r="P176" i="263"/>
  <c r="P194" i="263"/>
  <c r="N227" i="263"/>
  <c r="AA5" i="264"/>
  <c r="N8" i="264"/>
  <c r="P22" i="264"/>
  <c r="N26" i="264"/>
  <c r="P40" i="264"/>
  <c r="P57" i="264"/>
  <c r="P61" i="264"/>
  <c r="P76" i="264"/>
  <c r="P80" i="264"/>
  <c r="P92" i="264"/>
  <c r="AA106" i="264"/>
  <c r="P110" i="264"/>
  <c r="P143" i="264"/>
  <c r="M242" i="263"/>
  <c r="AA7" i="263"/>
  <c r="AB39" i="263"/>
  <c r="N56" i="263"/>
  <c r="N73" i="263"/>
  <c r="AA92" i="263"/>
  <c r="AA125" i="263"/>
  <c r="P143" i="263"/>
  <c r="P147" i="263"/>
  <c r="P193" i="263"/>
  <c r="AA208" i="263"/>
  <c r="P226" i="263"/>
  <c r="AA123" i="264"/>
  <c r="AA157" i="264"/>
  <c r="Q8" i="264" l="1"/>
  <c r="P8" i="264"/>
  <c r="Q55" i="263"/>
  <c r="R39" i="263" s="1"/>
  <c r="P55" i="263"/>
  <c r="N242" i="263"/>
  <c r="AB242" i="263"/>
  <c r="AC226" i="263" s="1"/>
  <c r="AA242" i="263"/>
  <c r="Q123" i="264"/>
  <c r="R107" i="264" s="1"/>
  <c r="P123" i="264"/>
  <c r="Q107" i="263"/>
  <c r="P107" i="263"/>
  <c r="Q210" i="263"/>
  <c r="P210" i="263"/>
  <c r="Q227" i="263"/>
  <c r="P227" i="263"/>
  <c r="AA106" i="263"/>
  <c r="N106" i="263"/>
  <c r="AB106" i="263"/>
  <c r="AC90" i="263" s="1"/>
  <c r="Q177" i="263"/>
  <c r="P177" i="263"/>
  <c r="Q24" i="264"/>
  <c r="P24" i="264"/>
  <c r="Q145" i="263"/>
  <c r="P145" i="263"/>
  <c r="AA140" i="263"/>
  <c r="N140" i="263"/>
  <c r="AB140" i="263"/>
  <c r="AC124" i="263" s="1"/>
  <c r="Q23" i="264"/>
  <c r="P23" i="264"/>
  <c r="AA38" i="263"/>
  <c r="N38" i="263"/>
  <c r="AB38" i="263"/>
  <c r="AC22" i="263" s="1"/>
  <c r="Q228" i="263"/>
  <c r="P228" i="263"/>
  <c r="Q22" i="263"/>
  <c r="P22" i="263"/>
  <c r="Q89" i="263"/>
  <c r="R73" i="263" s="1"/>
  <c r="P89" i="263"/>
  <c r="Q5" i="264"/>
  <c r="P5" i="264"/>
  <c r="N123" i="263"/>
  <c r="AB123" i="263"/>
  <c r="AC107" i="263" s="1"/>
  <c r="AA123" i="263"/>
  <c r="Q73" i="263"/>
  <c r="P73" i="263"/>
  <c r="N38" i="264"/>
  <c r="AB38" i="264"/>
  <c r="AC22" i="264" s="1"/>
  <c r="AA38" i="264"/>
  <c r="AA21" i="263"/>
  <c r="N21" i="263"/>
  <c r="AB21" i="263"/>
  <c r="AC5" i="263" s="1"/>
  <c r="Q106" i="264"/>
  <c r="R90" i="264" s="1"/>
  <c r="P106" i="264"/>
  <c r="Q107" i="264"/>
  <c r="P107" i="264"/>
  <c r="P158" i="263"/>
  <c r="Q158" i="263"/>
  <c r="Q56" i="263"/>
  <c r="P56" i="263"/>
  <c r="Q175" i="263"/>
  <c r="P175" i="263"/>
  <c r="N21" i="264"/>
  <c r="AB21" i="264"/>
  <c r="AC5" i="264" s="1"/>
  <c r="AA21" i="264"/>
  <c r="Q26" i="264"/>
  <c r="P26" i="264"/>
  <c r="N174" i="263"/>
  <c r="AB174" i="263"/>
  <c r="AC158" i="263" s="1"/>
  <c r="AA174" i="263"/>
  <c r="Q157" i="264"/>
  <c r="R141" i="264" s="1"/>
  <c r="P157" i="264"/>
  <c r="Q208" i="263"/>
  <c r="R192" i="263" s="1"/>
  <c r="P208" i="263"/>
  <c r="AB72" i="264"/>
  <c r="AC56" i="264" s="1"/>
  <c r="AA72" i="264"/>
  <c r="N72" i="264"/>
  <c r="Q72" i="263"/>
  <c r="R56" i="263" s="1"/>
  <c r="P72" i="263"/>
  <c r="Q38" i="263" l="1"/>
  <c r="R22" i="263" s="1"/>
  <c r="P38" i="263"/>
  <c r="P38" i="264"/>
  <c r="Q38" i="264"/>
  <c r="R22" i="264" s="1"/>
  <c r="Q123" i="263"/>
  <c r="R107" i="263" s="1"/>
  <c r="P123" i="263"/>
  <c r="Q106" i="263"/>
  <c r="R90" i="263" s="1"/>
  <c r="P106" i="263"/>
  <c r="P242" i="263"/>
  <c r="Q242" i="263"/>
  <c r="R226" i="263" s="1"/>
  <c r="Q174" i="263"/>
  <c r="R158" i="263" s="1"/>
  <c r="P174" i="263"/>
  <c r="Q72" i="264"/>
  <c r="R56" i="264" s="1"/>
  <c r="P72" i="264"/>
  <c r="P21" i="264"/>
  <c r="D2" i="264"/>
  <c r="Q21" i="264"/>
  <c r="R5" i="264" s="1"/>
  <c r="Q21" i="263"/>
  <c r="R5" i="263" s="1"/>
  <c r="P21" i="263"/>
  <c r="D2" i="263"/>
  <c r="Q140" i="263"/>
  <c r="R124" i="263" s="1"/>
  <c r="P140" i="263"/>
  <c r="T157" i="261" l="1"/>
  <c r="S157" i="261"/>
  <c r="O157" i="261"/>
  <c r="M157" i="261"/>
  <c r="AB157" i="261" s="1"/>
  <c r="AC141" i="261" s="1"/>
  <c r="L157" i="261"/>
  <c r="J157" i="261"/>
  <c r="K157" i="261" s="1"/>
  <c r="I157" i="261"/>
  <c r="AB143" i="261"/>
  <c r="AA143" i="261"/>
  <c r="O143" i="261"/>
  <c r="N143" i="261"/>
  <c r="Q143" i="261" s="1"/>
  <c r="M143" i="261"/>
  <c r="K143" i="261"/>
  <c r="G143" i="261"/>
  <c r="AB142" i="261"/>
  <c r="AA142" i="261"/>
  <c r="O142" i="261"/>
  <c r="M142" i="261"/>
  <c r="N142" i="261" s="1"/>
  <c r="K142" i="261"/>
  <c r="G142" i="261"/>
  <c r="AB141" i="261"/>
  <c r="AA141" i="261"/>
  <c r="O141" i="261"/>
  <c r="N141" i="261"/>
  <c r="P141" i="261" s="1"/>
  <c r="M141" i="261"/>
  <c r="K141" i="261"/>
  <c r="G141" i="261"/>
  <c r="T140" i="261"/>
  <c r="S140" i="261"/>
  <c r="M140" i="261"/>
  <c r="N140" i="261" s="1"/>
  <c r="L140" i="261"/>
  <c r="O140" i="261" s="1"/>
  <c r="J140" i="261"/>
  <c r="K140" i="261" s="1"/>
  <c r="I140" i="261"/>
  <c r="AA126" i="261"/>
  <c r="O126" i="261"/>
  <c r="M126" i="261"/>
  <c r="N126" i="261" s="1"/>
  <c r="K126" i="261"/>
  <c r="G126" i="261"/>
  <c r="O125" i="261"/>
  <c r="M125" i="261"/>
  <c r="AB125" i="261" s="1"/>
  <c r="K125" i="261"/>
  <c r="G125" i="261"/>
  <c r="AB124" i="261"/>
  <c r="O124" i="261"/>
  <c r="N124" i="261"/>
  <c r="Q124" i="261" s="1"/>
  <c r="M124" i="261"/>
  <c r="AA124" i="261" s="1"/>
  <c r="K124" i="261"/>
  <c r="G124" i="261"/>
  <c r="T123" i="261"/>
  <c r="S123" i="261"/>
  <c r="O123" i="261"/>
  <c r="M123" i="261"/>
  <c r="AB123" i="261" s="1"/>
  <c r="AC107" i="261" s="1"/>
  <c r="L123" i="261"/>
  <c r="J123" i="261"/>
  <c r="K123" i="261" s="1"/>
  <c r="I123" i="261"/>
  <c r="AB110" i="261"/>
  <c r="AA110" i="261"/>
  <c r="O110" i="261"/>
  <c r="N110" i="261"/>
  <c r="Q110" i="261" s="1"/>
  <c r="M110" i="261"/>
  <c r="K110" i="261"/>
  <c r="G110" i="261"/>
  <c r="AB109" i="261"/>
  <c r="AA109" i="261"/>
  <c r="Q109" i="261"/>
  <c r="P109" i="261"/>
  <c r="O109" i="261"/>
  <c r="N109" i="261"/>
  <c r="M109" i="261"/>
  <c r="K109" i="261"/>
  <c r="G109" i="261"/>
  <c r="AA108" i="261"/>
  <c r="O108" i="261"/>
  <c r="M108" i="261"/>
  <c r="N108" i="261" s="1"/>
  <c r="K108" i="261"/>
  <c r="G108" i="261"/>
  <c r="AA107" i="261"/>
  <c r="Q107" i="261"/>
  <c r="O107" i="261"/>
  <c r="N107" i="261"/>
  <c r="P107" i="261" s="1"/>
  <c r="M107" i="261"/>
  <c r="AB107" i="261" s="1"/>
  <c r="K107" i="261"/>
  <c r="G107" i="261"/>
  <c r="T106" i="261"/>
  <c r="S106" i="261"/>
  <c r="O106" i="261"/>
  <c r="M106" i="261"/>
  <c r="AB106" i="261" s="1"/>
  <c r="AC90" i="261" s="1"/>
  <c r="L106" i="261"/>
  <c r="J106" i="261"/>
  <c r="K106" i="261" s="1"/>
  <c r="I106" i="261"/>
  <c r="O93" i="261"/>
  <c r="M93" i="261"/>
  <c r="AB93" i="261" s="1"/>
  <c r="K93" i="261"/>
  <c r="G93" i="261"/>
  <c r="AB92" i="261"/>
  <c r="AA92" i="261"/>
  <c r="O92" i="261"/>
  <c r="N92" i="261"/>
  <c r="Q92" i="261" s="1"/>
  <c r="M92" i="261"/>
  <c r="K92" i="261"/>
  <c r="G92" i="261"/>
  <c r="AB91" i="261"/>
  <c r="AA91" i="261"/>
  <c r="P91" i="261"/>
  <c r="O91" i="261"/>
  <c r="N91" i="261"/>
  <c r="M91" i="261"/>
  <c r="K91" i="261"/>
  <c r="Q91" i="261" s="1"/>
  <c r="G91" i="261"/>
  <c r="AB90" i="261"/>
  <c r="AA90" i="261"/>
  <c r="O90" i="261"/>
  <c r="N90" i="261"/>
  <c r="P90" i="261" s="1"/>
  <c r="M90" i="261"/>
  <c r="K90" i="261"/>
  <c r="G90" i="261"/>
  <c r="T89" i="261"/>
  <c r="S89" i="261"/>
  <c r="M89" i="261"/>
  <c r="N89" i="261" s="1"/>
  <c r="L89" i="261"/>
  <c r="O89" i="261" s="1"/>
  <c r="J89" i="261"/>
  <c r="K89" i="261" s="1"/>
  <c r="I89" i="261"/>
  <c r="AA81" i="261"/>
  <c r="O81" i="261"/>
  <c r="M81" i="261"/>
  <c r="N81" i="261" s="1"/>
  <c r="K81" i="261"/>
  <c r="G81" i="261"/>
  <c r="O80" i="261"/>
  <c r="M80" i="261"/>
  <c r="AB80" i="261" s="1"/>
  <c r="K80" i="261"/>
  <c r="G80" i="261"/>
  <c r="AB79" i="261"/>
  <c r="AA79" i="261"/>
  <c r="O79" i="261"/>
  <c r="N79" i="261"/>
  <c r="Q79" i="261" s="1"/>
  <c r="M79" i="261"/>
  <c r="K79" i="261"/>
  <c r="G79" i="261"/>
  <c r="AB78" i="261"/>
  <c r="AA78" i="261"/>
  <c r="P78" i="261"/>
  <c r="O78" i="261"/>
  <c r="N78" i="261"/>
  <c r="Q78" i="261" s="1"/>
  <c r="M78" i="261"/>
  <c r="K78" i="261"/>
  <c r="G78" i="261"/>
  <c r="AA77" i="261"/>
  <c r="O77" i="261"/>
  <c r="M77" i="261"/>
  <c r="N77" i="261" s="1"/>
  <c r="K77" i="261"/>
  <c r="G77" i="261"/>
  <c r="O76" i="261"/>
  <c r="M76" i="261"/>
  <c r="AB76" i="261" s="1"/>
  <c r="K76" i="261"/>
  <c r="G76" i="261"/>
  <c r="AB75" i="261"/>
  <c r="AA75" i="261"/>
  <c r="O75" i="261"/>
  <c r="N75" i="261"/>
  <c r="Q75" i="261" s="1"/>
  <c r="M75" i="261"/>
  <c r="K75" i="261"/>
  <c r="G75" i="261"/>
  <c r="AB74" i="261"/>
  <c r="AA74" i="261"/>
  <c r="P74" i="261"/>
  <c r="O74" i="261"/>
  <c r="N74" i="261"/>
  <c r="Q74" i="261" s="1"/>
  <c r="M74" i="261"/>
  <c r="K74" i="261"/>
  <c r="G74" i="261"/>
  <c r="AB73" i="261"/>
  <c r="O73" i="261"/>
  <c r="N73" i="261"/>
  <c r="P73" i="261" s="1"/>
  <c r="M73" i="261"/>
  <c r="AA73" i="261" s="1"/>
  <c r="K73" i="261"/>
  <c r="G73" i="261"/>
  <c r="T72" i="261"/>
  <c r="S72" i="261"/>
  <c r="M72" i="261"/>
  <c r="AB72" i="261" s="1"/>
  <c r="AC56" i="261" s="1"/>
  <c r="L72" i="261"/>
  <c r="O72" i="261" s="1"/>
  <c r="J72" i="261"/>
  <c r="K72" i="261" s="1"/>
  <c r="I72" i="261"/>
  <c r="AA63" i="261"/>
  <c r="O63" i="261"/>
  <c r="M63" i="261"/>
  <c r="N63" i="261" s="1"/>
  <c r="K63" i="261"/>
  <c r="G63" i="261"/>
  <c r="O62" i="261"/>
  <c r="M62" i="261"/>
  <c r="AB62" i="261" s="1"/>
  <c r="K62" i="261"/>
  <c r="G62" i="261"/>
  <c r="AB61" i="261"/>
  <c r="AA61" i="261"/>
  <c r="O61" i="261"/>
  <c r="N61" i="261"/>
  <c r="Q61" i="261" s="1"/>
  <c r="M61" i="261"/>
  <c r="K61" i="261"/>
  <c r="G61" i="261"/>
  <c r="AB60" i="261"/>
  <c r="AA60" i="261"/>
  <c r="P60" i="261"/>
  <c r="O60" i="261"/>
  <c r="N60" i="261"/>
  <c r="Q60" i="261" s="1"/>
  <c r="M60" i="261"/>
  <c r="K60" i="261"/>
  <c r="G60" i="261"/>
  <c r="AA59" i="261"/>
  <c r="O59" i="261"/>
  <c r="M59" i="261"/>
  <c r="N59" i="261" s="1"/>
  <c r="K59" i="261"/>
  <c r="G59" i="261"/>
  <c r="O58" i="261"/>
  <c r="M58" i="261"/>
  <c r="AB58" i="261" s="1"/>
  <c r="K58" i="261"/>
  <c r="G58" i="261"/>
  <c r="AB57" i="261"/>
  <c r="AA57" i="261"/>
  <c r="O57" i="261"/>
  <c r="N57" i="261"/>
  <c r="Q57" i="261" s="1"/>
  <c r="M57" i="261"/>
  <c r="K57" i="261"/>
  <c r="G57" i="261"/>
  <c r="O56" i="261"/>
  <c r="M56" i="261"/>
  <c r="AA56" i="261" s="1"/>
  <c r="K56" i="261"/>
  <c r="G56" i="261"/>
  <c r="T55" i="261"/>
  <c r="S55" i="261"/>
  <c r="L55" i="261"/>
  <c r="J55" i="261"/>
  <c r="I55" i="261"/>
  <c r="AB44" i="261"/>
  <c r="AA44" i="261"/>
  <c r="O44" i="261"/>
  <c r="N44" i="261"/>
  <c r="M44" i="261"/>
  <c r="K44" i="261"/>
  <c r="P44" i="261" s="1"/>
  <c r="G44" i="261"/>
  <c r="AA43" i="261"/>
  <c r="O43" i="261"/>
  <c r="M43" i="261"/>
  <c r="N43" i="261" s="1"/>
  <c r="K43" i="261"/>
  <c r="G43" i="261"/>
  <c r="O42" i="261"/>
  <c r="M42" i="261"/>
  <c r="AB42" i="261" s="1"/>
  <c r="K42" i="261"/>
  <c r="G42" i="261"/>
  <c r="AB41" i="261"/>
  <c r="AA41" i="261"/>
  <c r="O41" i="261"/>
  <c r="N41" i="261"/>
  <c r="Q41" i="261" s="1"/>
  <c r="M41" i="261"/>
  <c r="K41" i="261"/>
  <c r="G41" i="261"/>
  <c r="AB40" i="261"/>
  <c r="AA40" i="261"/>
  <c r="O40" i="261"/>
  <c r="N40" i="261"/>
  <c r="M40" i="261"/>
  <c r="K40" i="261"/>
  <c r="P40" i="261" s="1"/>
  <c r="G40" i="261"/>
  <c r="AB39" i="261"/>
  <c r="O39" i="261"/>
  <c r="N39" i="261"/>
  <c r="P39" i="261" s="1"/>
  <c r="M39" i="261"/>
  <c r="M55" i="261" s="1"/>
  <c r="K39" i="261"/>
  <c r="G39" i="261"/>
  <c r="T38" i="261"/>
  <c r="S38" i="261"/>
  <c r="M38" i="261"/>
  <c r="AB38" i="261" s="1"/>
  <c r="AC22" i="261" s="1"/>
  <c r="L38" i="261"/>
  <c r="O38" i="261" s="1"/>
  <c r="J38" i="261"/>
  <c r="K38" i="261" s="1"/>
  <c r="I38" i="261"/>
  <c r="AQ29" i="261"/>
  <c r="O26" i="261"/>
  <c r="M26" i="261"/>
  <c r="N26" i="261" s="1"/>
  <c r="K26" i="261"/>
  <c r="G26" i="261"/>
  <c r="AA25" i="261"/>
  <c r="O25" i="261"/>
  <c r="M25" i="261"/>
  <c r="AB25" i="261" s="1"/>
  <c r="K25" i="261"/>
  <c r="G25" i="261"/>
  <c r="AB24" i="261"/>
  <c r="O24" i="261"/>
  <c r="M24" i="261"/>
  <c r="AA24" i="261" s="1"/>
  <c r="K24" i="261"/>
  <c r="G24" i="261"/>
  <c r="AB23" i="261"/>
  <c r="O23" i="261"/>
  <c r="M23" i="261"/>
  <c r="AA23" i="261" s="1"/>
  <c r="K23" i="261"/>
  <c r="G23" i="261"/>
  <c r="AA22" i="261"/>
  <c r="O22" i="261"/>
  <c r="M22" i="261"/>
  <c r="N22" i="261" s="1"/>
  <c r="K22" i="261"/>
  <c r="G22" i="261"/>
  <c r="T21" i="261"/>
  <c r="S21" i="261"/>
  <c r="O21" i="261"/>
  <c r="L21" i="261"/>
  <c r="J21" i="261"/>
  <c r="K21" i="261" s="1"/>
  <c r="I21" i="261"/>
  <c r="O6" i="261"/>
  <c r="M6" i="261"/>
  <c r="AB6" i="261" s="1"/>
  <c r="K6" i="261"/>
  <c r="G6" i="261"/>
  <c r="AB5" i="261"/>
  <c r="O5" i="261"/>
  <c r="M5" i="261"/>
  <c r="N5" i="261" s="1"/>
  <c r="K5" i="261"/>
  <c r="G5" i="261"/>
  <c r="H2" i="261"/>
  <c r="F1" i="261"/>
  <c r="F2" i="261" s="1"/>
  <c r="D1" i="261"/>
  <c r="T242" i="260"/>
  <c r="S242" i="260"/>
  <c r="O242" i="260"/>
  <c r="L242" i="260"/>
  <c r="K242" i="260"/>
  <c r="J242" i="260"/>
  <c r="I242" i="260"/>
  <c r="AB230" i="260"/>
  <c r="P230" i="260"/>
  <c r="O230" i="260"/>
  <c r="N230" i="260"/>
  <c r="M230" i="260"/>
  <c r="AA230" i="260" s="1"/>
  <c r="K230" i="260"/>
  <c r="Q230" i="260" s="1"/>
  <c r="G230" i="260"/>
  <c r="AB229" i="260"/>
  <c r="O229" i="260"/>
  <c r="M229" i="260"/>
  <c r="AA229" i="260" s="1"/>
  <c r="K229" i="260"/>
  <c r="G229" i="260"/>
  <c r="AA228" i="260"/>
  <c r="O228" i="260"/>
  <c r="M228" i="260"/>
  <c r="AB228" i="260" s="1"/>
  <c r="K228" i="260"/>
  <c r="G228" i="260"/>
  <c r="O227" i="260"/>
  <c r="M227" i="260"/>
  <c r="AA227" i="260" s="1"/>
  <c r="K227" i="260"/>
  <c r="G227" i="260"/>
  <c r="AA226" i="260"/>
  <c r="O226" i="260"/>
  <c r="N226" i="260"/>
  <c r="Q226" i="260" s="1"/>
  <c r="M226" i="260"/>
  <c r="AB226" i="260" s="1"/>
  <c r="K226" i="260"/>
  <c r="G226" i="260"/>
  <c r="T225" i="260"/>
  <c r="S225" i="260"/>
  <c r="L225" i="260"/>
  <c r="O225" i="260" s="1"/>
  <c r="K225" i="260"/>
  <c r="J225" i="260"/>
  <c r="I225" i="260"/>
  <c r="AB211" i="260"/>
  <c r="AA211" i="260"/>
  <c r="P211" i="260"/>
  <c r="O211" i="260"/>
  <c r="N211" i="260"/>
  <c r="M211" i="260"/>
  <c r="K211" i="260"/>
  <c r="Q211" i="260" s="1"/>
  <c r="G211" i="260"/>
  <c r="AB210" i="260"/>
  <c r="O210" i="260"/>
  <c r="M210" i="260"/>
  <c r="M225" i="260" s="1"/>
  <c r="K210" i="260"/>
  <c r="G210" i="260"/>
  <c r="AB209" i="260"/>
  <c r="O209" i="260"/>
  <c r="M209" i="260"/>
  <c r="N209" i="260" s="1"/>
  <c r="K209" i="260"/>
  <c r="G209" i="260"/>
  <c r="T208" i="260"/>
  <c r="S208" i="260"/>
  <c r="L208" i="260"/>
  <c r="O208" i="260" s="1"/>
  <c r="K208" i="260"/>
  <c r="J208" i="260"/>
  <c r="I208" i="260"/>
  <c r="AA194" i="260"/>
  <c r="O194" i="260"/>
  <c r="M194" i="260"/>
  <c r="AB194" i="260" s="1"/>
  <c r="K194" i="260"/>
  <c r="G194" i="260"/>
  <c r="O193" i="260"/>
  <c r="M193" i="260"/>
  <c r="AA193" i="260" s="1"/>
  <c r="K193" i="260"/>
  <c r="G193" i="260"/>
  <c r="AA192" i="260"/>
  <c r="O192" i="260"/>
  <c r="N192" i="260"/>
  <c r="Q192" i="260" s="1"/>
  <c r="M192" i="260"/>
  <c r="M208" i="260" s="1"/>
  <c r="K192" i="260"/>
  <c r="G192" i="260"/>
  <c r="T191" i="260"/>
  <c r="S191" i="260"/>
  <c r="L191" i="260"/>
  <c r="O191" i="260" s="1"/>
  <c r="K191" i="260"/>
  <c r="J191" i="260"/>
  <c r="I191" i="260"/>
  <c r="AB178" i="260"/>
  <c r="AA178" i="260"/>
  <c r="P178" i="260"/>
  <c r="O178" i="260"/>
  <c r="N178" i="260"/>
  <c r="M178" i="260"/>
  <c r="K178" i="260"/>
  <c r="Q178" i="260" s="1"/>
  <c r="G178" i="260"/>
  <c r="AB177" i="260"/>
  <c r="O177" i="260"/>
  <c r="M177" i="260"/>
  <c r="M191" i="260" s="1"/>
  <c r="K177" i="260"/>
  <c r="G177" i="260"/>
  <c r="AA176" i="260"/>
  <c r="O176" i="260"/>
  <c r="M176" i="260"/>
  <c r="AB176" i="260" s="1"/>
  <c r="K176" i="260"/>
  <c r="G176" i="260"/>
  <c r="Q175" i="260"/>
  <c r="O175" i="260"/>
  <c r="N175" i="260"/>
  <c r="P175" i="260" s="1"/>
  <c r="M175" i="260"/>
  <c r="AB175" i="260" s="1"/>
  <c r="K175" i="260"/>
  <c r="G175" i="260"/>
  <c r="T174" i="260"/>
  <c r="S174" i="260"/>
  <c r="L174" i="260"/>
  <c r="O174" i="260" s="1"/>
  <c r="J174" i="260"/>
  <c r="I174" i="260"/>
  <c r="K174" i="260" s="1"/>
  <c r="O158" i="260"/>
  <c r="M158" i="260"/>
  <c r="AB158" i="260" s="1"/>
  <c r="K158" i="260"/>
  <c r="G158" i="260"/>
  <c r="T157" i="260"/>
  <c r="S157" i="260"/>
  <c r="L157" i="260"/>
  <c r="O157" i="260" s="1"/>
  <c r="J157" i="260"/>
  <c r="K157" i="260" s="1"/>
  <c r="I157" i="260"/>
  <c r="O146" i="260"/>
  <c r="M146" i="260"/>
  <c r="AA146" i="260" s="1"/>
  <c r="K146" i="260"/>
  <c r="G146" i="260"/>
  <c r="AB145" i="260"/>
  <c r="AA145" i="260"/>
  <c r="P145" i="260"/>
  <c r="O145" i="260"/>
  <c r="N145" i="260"/>
  <c r="M145" i="260"/>
  <c r="K145" i="260"/>
  <c r="Q145" i="260" s="1"/>
  <c r="G145" i="260"/>
  <c r="O144" i="260"/>
  <c r="M144" i="260"/>
  <c r="AB144" i="260" s="1"/>
  <c r="K144" i="260"/>
  <c r="G144" i="260"/>
  <c r="AA143" i="260"/>
  <c r="P143" i="260"/>
  <c r="O143" i="260"/>
  <c r="N143" i="260"/>
  <c r="Q143" i="260" s="1"/>
  <c r="M143" i="260"/>
  <c r="AB143" i="260" s="1"/>
  <c r="K143" i="260"/>
  <c r="G143" i="260"/>
  <c r="O142" i="260"/>
  <c r="M142" i="260"/>
  <c r="AB142" i="260" s="1"/>
  <c r="K142" i="260"/>
  <c r="G142" i="260"/>
  <c r="AB141" i="260"/>
  <c r="AA141" i="260"/>
  <c r="O141" i="260"/>
  <c r="N141" i="260"/>
  <c r="Q141" i="260" s="1"/>
  <c r="M141" i="260"/>
  <c r="M157" i="260" s="1"/>
  <c r="K141" i="260"/>
  <c r="G141" i="260"/>
  <c r="T140" i="260"/>
  <c r="S140" i="260"/>
  <c r="L140" i="260"/>
  <c r="O140" i="260" s="1"/>
  <c r="K140" i="260"/>
  <c r="J140" i="260"/>
  <c r="I140" i="260"/>
  <c r="AA126" i="260"/>
  <c r="O126" i="260"/>
  <c r="M126" i="260"/>
  <c r="N126" i="260" s="1"/>
  <c r="K126" i="260"/>
  <c r="G126" i="260"/>
  <c r="O125" i="260"/>
  <c r="M125" i="260"/>
  <c r="M140" i="260" s="1"/>
  <c r="K125" i="260"/>
  <c r="G125" i="260"/>
  <c r="AB124" i="260"/>
  <c r="O124" i="260"/>
  <c r="M124" i="260"/>
  <c r="N124" i="260" s="1"/>
  <c r="K124" i="260"/>
  <c r="G124" i="260"/>
  <c r="T123" i="260"/>
  <c r="S123" i="260"/>
  <c r="L123" i="260"/>
  <c r="H1" i="260" s="1"/>
  <c r="K123" i="260"/>
  <c r="J123" i="260"/>
  <c r="I123" i="260"/>
  <c r="AA110" i="260"/>
  <c r="P110" i="260"/>
  <c r="O110" i="260"/>
  <c r="N110" i="260"/>
  <c r="Q110" i="260" s="1"/>
  <c r="M110" i="260"/>
  <c r="AB110" i="260" s="1"/>
  <c r="K110" i="260"/>
  <c r="G110" i="260"/>
  <c r="O109" i="260"/>
  <c r="M109" i="260"/>
  <c r="M123" i="260" s="1"/>
  <c r="K109" i="260"/>
  <c r="G109" i="260"/>
  <c r="AA108" i="260"/>
  <c r="O108" i="260"/>
  <c r="M108" i="260"/>
  <c r="N108" i="260" s="1"/>
  <c r="K108" i="260"/>
  <c r="G108" i="260"/>
  <c r="AB107" i="260"/>
  <c r="AA107" i="260"/>
  <c r="Q107" i="260"/>
  <c r="P107" i="260"/>
  <c r="O107" i="260"/>
  <c r="N107" i="260"/>
  <c r="M107" i="260"/>
  <c r="K107" i="260"/>
  <c r="G107" i="260"/>
  <c r="T106" i="260"/>
  <c r="S106" i="260"/>
  <c r="O106" i="260"/>
  <c r="L106" i="260"/>
  <c r="J106" i="260"/>
  <c r="K106" i="260" s="1"/>
  <c r="I106" i="260"/>
  <c r="O92" i="260"/>
  <c r="M92" i="260"/>
  <c r="AB92" i="260" s="1"/>
  <c r="K92" i="260"/>
  <c r="G92" i="260"/>
  <c r="AA91" i="260"/>
  <c r="P91" i="260"/>
  <c r="O91" i="260"/>
  <c r="N91" i="260"/>
  <c r="Q91" i="260" s="1"/>
  <c r="M91" i="260"/>
  <c r="AB91" i="260" s="1"/>
  <c r="K91" i="260"/>
  <c r="G91" i="260"/>
  <c r="Q90" i="260"/>
  <c r="O90" i="260"/>
  <c r="N90" i="260"/>
  <c r="P90" i="260" s="1"/>
  <c r="M90" i="260"/>
  <c r="M106" i="260" s="1"/>
  <c r="K90" i="260"/>
  <c r="G90" i="260"/>
  <c r="T89" i="260"/>
  <c r="S89" i="260"/>
  <c r="L89" i="260"/>
  <c r="O89" i="260" s="1"/>
  <c r="J89" i="260"/>
  <c r="K89" i="260" s="1"/>
  <c r="I89" i="260"/>
  <c r="O73" i="260"/>
  <c r="M73" i="260"/>
  <c r="AB73" i="260" s="1"/>
  <c r="K73" i="260"/>
  <c r="G73" i="260"/>
  <c r="T72" i="260"/>
  <c r="S72" i="260"/>
  <c r="L72" i="260"/>
  <c r="O72" i="260" s="1"/>
  <c r="J72" i="260"/>
  <c r="K72" i="260" s="1"/>
  <c r="I72" i="260"/>
  <c r="O56" i="260"/>
  <c r="M56" i="260"/>
  <c r="AB56" i="260" s="1"/>
  <c r="K56" i="260"/>
  <c r="G56" i="260"/>
  <c r="T55" i="260"/>
  <c r="S55" i="260"/>
  <c r="L55" i="260"/>
  <c r="O55" i="260" s="1"/>
  <c r="J55" i="260"/>
  <c r="K55" i="260" s="1"/>
  <c r="I55" i="260"/>
  <c r="O41" i="260"/>
  <c r="M41" i="260"/>
  <c r="AA41" i="260" s="1"/>
  <c r="K41" i="260"/>
  <c r="G41" i="260"/>
  <c r="AA40" i="260"/>
  <c r="P40" i="260"/>
  <c r="O40" i="260"/>
  <c r="N40" i="260"/>
  <c r="M40" i="260"/>
  <c r="AB40" i="260" s="1"/>
  <c r="K40" i="260"/>
  <c r="Q40" i="260" s="1"/>
  <c r="G40" i="260"/>
  <c r="AB39" i="260"/>
  <c r="AA39" i="260"/>
  <c r="P39" i="260"/>
  <c r="O39" i="260"/>
  <c r="N39" i="260"/>
  <c r="Q39" i="260" s="1"/>
  <c r="M39" i="260"/>
  <c r="M55" i="260" s="1"/>
  <c r="K39" i="260"/>
  <c r="G39" i="260"/>
  <c r="AA38" i="260"/>
  <c r="T38" i="260"/>
  <c r="S38" i="260"/>
  <c r="O38" i="260"/>
  <c r="N38" i="260"/>
  <c r="M38" i="260"/>
  <c r="AB38" i="260" s="1"/>
  <c r="AC22" i="260" s="1"/>
  <c r="L38" i="260"/>
  <c r="J38" i="260"/>
  <c r="K38" i="260" s="1"/>
  <c r="I38" i="260"/>
  <c r="AB22" i="260"/>
  <c r="AA22" i="260"/>
  <c r="P22" i="260"/>
  <c r="O22" i="260"/>
  <c r="N22" i="260"/>
  <c r="Q22" i="260" s="1"/>
  <c r="M22" i="260"/>
  <c r="K22" i="260"/>
  <c r="G22" i="260"/>
  <c r="T21" i="260"/>
  <c r="S21" i="260"/>
  <c r="O21" i="260"/>
  <c r="L21" i="260"/>
  <c r="J21" i="260"/>
  <c r="K21" i="260" s="1"/>
  <c r="I21" i="260"/>
  <c r="O7" i="260"/>
  <c r="M7" i="260"/>
  <c r="M21" i="260" s="1"/>
  <c r="K7" i="260"/>
  <c r="G7" i="260"/>
  <c r="AA6" i="260"/>
  <c r="P6" i="260"/>
  <c r="O6" i="260"/>
  <c r="N6" i="260"/>
  <c r="M6" i="260"/>
  <c r="AB6" i="260" s="1"/>
  <c r="K6" i="260"/>
  <c r="Q6" i="260" s="1"/>
  <c r="G6" i="260"/>
  <c r="AB5" i="260"/>
  <c r="AA5" i="260"/>
  <c r="Q5" i="260"/>
  <c r="O5" i="260"/>
  <c r="N5" i="260"/>
  <c r="P5" i="260" s="1"/>
  <c r="M5" i="260"/>
  <c r="K5" i="260"/>
  <c r="G5" i="260"/>
  <c r="F1" i="260" s="1"/>
  <c r="H2" i="260"/>
  <c r="D1" i="260"/>
  <c r="F3" i="259" s="1"/>
  <c r="X29" i="259"/>
  <c r="W29" i="259"/>
  <c r="M8" i="259" s="1"/>
  <c r="V29" i="259"/>
  <c r="T29" i="259"/>
  <c r="S29" i="259"/>
  <c r="P29" i="259"/>
  <c r="O29" i="259"/>
  <c r="N29" i="259"/>
  <c r="M29" i="259"/>
  <c r="K29" i="259"/>
  <c r="J29" i="259"/>
  <c r="H29" i="259"/>
  <c r="G29" i="259"/>
  <c r="D29" i="259"/>
  <c r="K8" i="259" s="1"/>
  <c r="N15" i="259"/>
  <c r="M15" i="259"/>
  <c r="K15" i="259"/>
  <c r="I15" i="259"/>
  <c r="H15" i="259"/>
  <c r="G15" i="259"/>
  <c r="F15" i="259"/>
  <c r="G8" i="259" s="1"/>
  <c r="E15" i="259"/>
  <c r="D15" i="259"/>
  <c r="I8" i="259"/>
  <c r="F8" i="259"/>
  <c r="M7" i="259"/>
  <c r="K7" i="259"/>
  <c r="I7" i="259"/>
  <c r="G7" i="259"/>
  <c r="F7" i="259"/>
  <c r="E7" i="259"/>
  <c r="M6" i="259"/>
  <c r="K6" i="259"/>
  <c r="I6" i="259"/>
  <c r="G6" i="259"/>
  <c r="F6" i="259"/>
  <c r="E6" i="259"/>
  <c r="Q40" i="261" l="1"/>
  <c r="Q44" i="261"/>
  <c r="K55" i="261"/>
  <c r="O55" i="261"/>
  <c r="Q126" i="261"/>
  <c r="P126" i="261"/>
  <c r="P108" i="260"/>
  <c r="Q108" i="260"/>
  <c r="AB208" i="260"/>
  <c r="AC192" i="260" s="1"/>
  <c r="AA208" i="260"/>
  <c r="N208" i="260"/>
  <c r="Q89" i="261"/>
  <c r="R73" i="261" s="1"/>
  <c r="P89" i="261"/>
  <c r="Q22" i="261"/>
  <c r="P22" i="261"/>
  <c r="I3" i="259"/>
  <c r="F2" i="260"/>
  <c r="N225" i="260"/>
  <c r="AB225" i="260"/>
  <c r="AC209" i="260" s="1"/>
  <c r="AA225" i="260"/>
  <c r="P38" i="260"/>
  <c r="N140" i="260"/>
  <c r="AB140" i="260"/>
  <c r="AC124" i="260" s="1"/>
  <c r="AA140" i="260"/>
  <c r="AA106" i="260"/>
  <c r="AB106" i="260"/>
  <c r="AC90" i="260" s="1"/>
  <c r="N106" i="260"/>
  <c r="N191" i="260"/>
  <c r="AB191" i="260"/>
  <c r="AC175" i="260" s="1"/>
  <c r="AA191" i="260"/>
  <c r="Q140" i="261"/>
  <c r="R124" i="261" s="1"/>
  <c r="P140" i="261"/>
  <c r="Q142" i="261"/>
  <c r="P142" i="261"/>
  <c r="N157" i="260"/>
  <c r="AB157" i="260"/>
  <c r="AC141" i="260" s="1"/>
  <c r="AA157" i="260"/>
  <c r="Q59" i="261"/>
  <c r="P59" i="261"/>
  <c r="Q63" i="261"/>
  <c r="P63" i="261"/>
  <c r="Q77" i="261"/>
  <c r="P77" i="261"/>
  <c r="Q81" i="261"/>
  <c r="P81" i="261"/>
  <c r="Q126" i="260"/>
  <c r="P126" i="260"/>
  <c r="AB123" i="260"/>
  <c r="AC107" i="260" s="1"/>
  <c r="AA123" i="260"/>
  <c r="N123" i="260"/>
  <c r="N55" i="261"/>
  <c r="AB55" i="261"/>
  <c r="AC39" i="261" s="1"/>
  <c r="AA55" i="261"/>
  <c r="AA21" i="260"/>
  <c r="AB21" i="260"/>
  <c r="AC5" i="260" s="1"/>
  <c r="N21" i="260"/>
  <c r="Q209" i="260"/>
  <c r="P209" i="260"/>
  <c r="Q26" i="261"/>
  <c r="P26" i="261"/>
  <c r="Q43" i="261"/>
  <c r="P43" i="261"/>
  <c r="Q108" i="261"/>
  <c r="P108" i="261"/>
  <c r="AA55" i="260"/>
  <c r="N55" i="260"/>
  <c r="AB55" i="260"/>
  <c r="AC39" i="260" s="1"/>
  <c r="Q124" i="260"/>
  <c r="P124" i="260"/>
  <c r="Q5" i="261"/>
  <c r="P5" i="261"/>
  <c r="AB109" i="260"/>
  <c r="AB193" i="260"/>
  <c r="N125" i="260"/>
  <c r="N229" i="260"/>
  <c r="N38" i="261"/>
  <c r="E8" i="259"/>
  <c r="Q38" i="260"/>
  <c r="R22" i="260" s="1"/>
  <c r="AB108" i="260"/>
  <c r="AB126" i="260"/>
  <c r="Q39" i="261"/>
  <c r="AB56" i="261"/>
  <c r="Q73" i="261"/>
  <c r="Q90" i="261"/>
  <c r="Q141" i="261"/>
  <c r="AB146" i="260"/>
  <c r="AB227" i="260"/>
  <c r="N210" i="260"/>
  <c r="N6" i="261"/>
  <c r="O123" i="260"/>
  <c r="N176" i="260"/>
  <c r="N194" i="260"/>
  <c r="N228" i="260"/>
  <c r="N25" i="261"/>
  <c r="N106" i="261"/>
  <c r="AB41" i="260"/>
  <c r="N7" i="260"/>
  <c r="N92" i="260"/>
  <c r="N144" i="260"/>
  <c r="N177" i="260"/>
  <c r="N72" i="261"/>
  <c r="AA7" i="260"/>
  <c r="N56" i="260"/>
  <c r="M72" i="260"/>
  <c r="N73" i="260"/>
  <c r="M89" i="260"/>
  <c r="AA92" i="260"/>
  <c r="AA125" i="260"/>
  <c r="AA144" i="260"/>
  <c r="N158" i="260"/>
  <c r="M174" i="260"/>
  <c r="AA177" i="260"/>
  <c r="AA210" i="260"/>
  <c r="AA6" i="261"/>
  <c r="AB22" i="261"/>
  <c r="AA26" i="261"/>
  <c r="AA39" i="261"/>
  <c r="N42" i="261"/>
  <c r="N58" i="261"/>
  <c r="N62" i="261"/>
  <c r="N76" i="261"/>
  <c r="N80" i="261"/>
  <c r="N93" i="261"/>
  <c r="N125" i="261"/>
  <c r="AB26" i="261"/>
  <c r="N41" i="260"/>
  <c r="N109" i="260"/>
  <c r="AA124" i="260"/>
  <c r="N142" i="260"/>
  <c r="N146" i="260"/>
  <c r="N193" i="260"/>
  <c r="AA209" i="260"/>
  <c r="N227" i="260"/>
  <c r="H1" i="261"/>
  <c r="AA5" i="261"/>
  <c r="N24" i="261"/>
  <c r="AA38" i="261"/>
  <c r="AB43" i="261"/>
  <c r="AB59" i="261"/>
  <c r="AB63" i="261"/>
  <c r="AA72" i="261"/>
  <c r="AB77" i="261"/>
  <c r="AB81" i="261"/>
  <c r="AA89" i="261"/>
  <c r="AB108" i="261"/>
  <c r="N123" i="261"/>
  <c r="AB126" i="261"/>
  <c r="AA140" i="261"/>
  <c r="N157" i="261"/>
  <c r="AB89" i="261"/>
  <c r="AC73" i="261" s="1"/>
  <c r="P124" i="261"/>
  <c r="AB140" i="261"/>
  <c r="AC124" i="261" s="1"/>
  <c r="M242" i="260"/>
  <c r="AA42" i="261"/>
  <c r="N56" i="261"/>
  <c r="AA58" i="261"/>
  <c r="AA62" i="261"/>
  <c r="AA76" i="261"/>
  <c r="AA80" i="261"/>
  <c r="AA93" i="261"/>
  <c r="AA125" i="261"/>
  <c r="AA56" i="260"/>
  <c r="AA73" i="260"/>
  <c r="AA90" i="260"/>
  <c r="P141" i="260"/>
  <c r="AA158" i="260"/>
  <c r="AA175" i="260"/>
  <c r="P192" i="260"/>
  <c r="P226" i="260"/>
  <c r="N23" i="261"/>
  <c r="P41" i="261"/>
  <c r="P57" i="261"/>
  <c r="P61" i="261"/>
  <c r="P75" i="261"/>
  <c r="P79" i="261"/>
  <c r="P92" i="261"/>
  <c r="AA106" i="261"/>
  <c r="P110" i="261"/>
  <c r="P143" i="261"/>
  <c r="AB7" i="260"/>
  <c r="AB125" i="260"/>
  <c r="AB90" i="260"/>
  <c r="AA109" i="260"/>
  <c r="AA142" i="260"/>
  <c r="M21" i="261"/>
  <c r="AA123" i="261"/>
  <c r="AA157" i="261"/>
  <c r="AB192" i="260"/>
  <c r="Q125" i="261" l="1"/>
  <c r="P125" i="261"/>
  <c r="Q177" i="260"/>
  <c r="P177" i="260"/>
  <c r="Q210" i="260"/>
  <c r="P210" i="260"/>
  <c r="Q38" i="261"/>
  <c r="R22" i="261" s="1"/>
  <c r="P38" i="261"/>
  <c r="Q191" i="260"/>
  <c r="R175" i="260" s="1"/>
  <c r="P191" i="260"/>
  <c r="N174" i="260"/>
  <c r="AA174" i="260"/>
  <c r="AB174" i="260"/>
  <c r="AC158" i="260" s="1"/>
  <c r="Q144" i="260"/>
  <c r="P144" i="260"/>
  <c r="Q229" i="260"/>
  <c r="P229" i="260"/>
  <c r="Q55" i="261"/>
  <c r="R39" i="261" s="1"/>
  <c r="P55" i="261"/>
  <c r="P106" i="260"/>
  <c r="Q106" i="260"/>
  <c r="R90" i="260" s="1"/>
  <c r="Q80" i="261"/>
  <c r="P80" i="261"/>
  <c r="Q158" i="260"/>
  <c r="P158" i="260"/>
  <c r="Q92" i="260"/>
  <c r="P92" i="260"/>
  <c r="Q125" i="260"/>
  <c r="P125" i="260"/>
  <c r="Q123" i="260"/>
  <c r="R107" i="260" s="1"/>
  <c r="P123" i="260"/>
  <c r="Q227" i="260"/>
  <c r="P227" i="260"/>
  <c r="Q76" i="261"/>
  <c r="P76" i="261"/>
  <c r="Q7" i="260"/>
  <c r="P7" i="260"/>
  <c r="Q24" i="261"/>
  <c r="P24" i="261"/>
  <c r="Q62" i="261"/>
  <c r="P62" i="261"/>
  <c r="Q93" i="261"/>
  <c r="P93" i="261"/>
  <c r="Q193" i="260"/>
  <c r="P193" i="260"/>
  <c r="Q58" i="261"/>
  <c r="P58" i="261"/>
  <c r="Q106" i="261"/>
  <c r="R90" i="261" s="1"/>
  <c r="P106" i="261"/>
  <c r="P157" i="260"/>
  <c r="Q157" i="260"/>
  <c r="R141" i="260" s="1"/>
  <c r="Q208" i="260"/>
  <c r="R192" i="260" s="1"/>
  <c r="P208" i="260"/>
  <c r="P23" i="261"/>
  <c r="Q23" i="261"/>
  <c r="Q146" i="260"/>
  <c r="P146" i="260"/>
  <c r="Q42" i="261"/>
  <c r="P42" i="261"/>
  <c r="N89" i="260"/>
  <c r="AA89" i="260"/>
  <c r="AB89" i="260"/>
  <c r="AC73" i="260" s="1"/>
  <c r="Q25" i="261"/>
  <c r="P25" i="261"/>
  <c r="P140" i="260"/>
  <c r="Q140" i="260"/>
  <c r="R124" i="260" s="1"/>
  <c r="N242" i="260"/>
  <c r="AB242" i="260"/>
  <c r="AC226" i="260" s="1"/>
  <c r="AA242" i="260"/>
  <c r="Q142" i="260"/>
  <c r="P142" i="260"/>
  <c r="Q73" i="260"/>
  <c r="P73" i="260"/>
  <c r="Q228" i="260"/>
  <c r="P228" i="260"/>
  <c r="P56" i="261"/>
  <c r="Q56" i="261"/>
  <c r="AB72" i="260"/>
  <c r="AC56" i="260" s="1"/>
  <c r="AA72" i="260"/>
  <c r="N72" i="260"/>
  <c r="Q194" i="260"/>
  <c r="P194" i="260"/>
  <c r="P21" i="260"/>
  <c r="D2" i="260"/>
  <c r="Q21" i="260"/>
  <c r="R5" i="260" s="1"/>
  <c r="Q109" i="260"/>
  <c r="P109" i="260"/>
  <c r="Q56" i="260"/>
  <c r="P56" i="260"/>
  <c r="P176" i="260"/>
  <c r="Q176" i="260"/>
  <c r="Q123" i="261"/>
  <c r="R107" i="261" s="1"/>
  <c r="P123" i="261"/>
  <c r="Q41" i="260"/>
  <c r="P41" i="260"/>
  <c r="Q55" i="260"/>
  <c r="R39" i="260" s="1"/>
  <c r="P55" i="260"/>
  <c r="Q225" i="260"/>
  <c r="R209" i="260" s="1"/>
  <c r="P225" i="260"/>
  <c r="N21" i="261"/>
  <c r="AB21" i="261"/>
  <c r="AC5" i="261" s="1"/>
  <c r="AA21" i="261"/>
  <c r="Q157" i="261"/>
  <c r="R141" i="261" s="1"/>
  <c r="P157" i="261"/>
  <c r="Q72" i="261"/>
  <c r="R56" i="261" s="1"/>
  <c r="P72" i="261"/>
  <c r="Q6" i="261"/>
  <c r="P6" i="261"/>
  <c r="P89" i="260" l="1"/>
  <c r="Q89" i="260"/>
  <c r="R73" i="260" s="1"/>
  <c r="Q174" i="260"/>
  <c r="R158" i="260" s="1"/>
  <c r="P174" i="260"/>
  <c r="P72" i="260"/>
  <c r="Q72" i="260"/>
  <c r="R56" i="260" s="1"/>
  <c r="P242" i="260"/>
  <c r="Q242" i="260"/>
  <c r="R226" i="260" s="1"/>
  <c r="P21" i="261"/>
  <c r="D2" i="261"/>
  <c r="Q21" i="261"/>
  <c r="R5" i="261" s="1"/>
  <c r="T157" i="258" l="1"/>
  <c r="S157" i="258"/>
  <c r="M157" i="258"/>
  <c r="AB157" i="258" s="1"/>
  <c r="AC141" i="258" s="1"/>
  <c r="L157" i="258"/>
  <c r="O157" i="258" s="1"/>
  <c r="J157" i="258"/>
  <c r="K157" i="258" s="1"/>
  <c r="I157" i="258"/>
  <c r="AA143" i="258"/>
  <c r="O143" i="258"/>
  <c r="M143" i="258"/>
  <c r="AB143" i="258" s="1"/>
  <c r="K143" i="258"/>
  <c r="G143" i="258"/>
  <c r="AA142" i="258"/>
  <c r="O142" i="258"/>
  <c r="M142" i="258"/>
  <c r="N142" i="258" s="1"/>
  <c r="K142" i="258"/>
  <c r="G142" i="258"/>
  <c r="AB141" i="258"/>
  <c r="AA141" i="258"/>
  <c r="Q141" i="258"/>
  <c r="O141" i="258"/>
  <c r="N141" i="258"/>
  <c r="P141" i="258" s="1"/>
  <c r="M141" i="258"/>
  <c r="K141" i="258"/>
  <c r="G141" i="258"/>
  <c r="T140" i="258"/>
  <c r="S140" i="258"/>
  <c r="L140" i="258"/>
  <c r="O140" i="258" s="1"/>
  <c r="K140" i="258"/>
  <c r="J140" i="258"/>
  <c r="I140" i="258"/>
  <c r="AB126" i="258"/>
  <c r="AA126" i="258"/>
  <c r="Q126" i="258"/>
  <c r="O126" i="258"/>
  <c r="N126" i="258"/>
  <c r="M126" i="258"/>
  <c r="K126" i="258"/>
  <c r="P126" i="258" s="1"/>
  <c r="G126" i="258"/>
  <c r="AB125" i="258"/>
  <c r="O125" i="258"/>
  <c r="N125" i="258"/>
  <c r="Q125" i="258" s="1"/>
  <c r="M125" i="258"/>
  <c r="AA125" i="258" s="1"/>
  <c r="K125" i="258"/>
  <c r="G125" i="258"/>
  <c r="O124" i="258"/>
  <c r="N124" i="258"/>
  <c r="Q124" i="258" s="1"/>
  <c r="M124" i="258"/>
  <c r="M140" i="258" s="1"/>
  <c r="K124" i="258"/>
  <c r="G124" i="258"/>
  <c r="T123" i="258"/>
  <c r="S123" i="258"/>
  <c r="M123" i="258"/>
  <c r="AB123" i="258" s="1"/>
  <c r="AC107" i="258" s="1"/>
  <c r="L123" i="258"/>
  <c r="O123" i="258" s="1"/>
  <c r="J123" i="258"/>
  <c r="K123" i="258" s="1"/>
  <c r="I123" i="258"/>
  <c r="AA110" i="258"/>
  <c r="O110" i="258"/>
  <c r="M110" i="258"/>
  <c r="AB110" i="258" s="1"/>
  <c r="K110" i="258"/>
  <c r="G110" i="258"/>
  <c r="AA109" i="258"/>
  <c r="O109" i="258"/>
  <c r="M109" i="258"/>
  <c r="N109" i="258" s="1"/>
  <c r="K109" i="258"/>
  <c r="G109" i="258"/>
  <c r="AA108" i="258"/>
  <c r="Q108" i="258"/>
  <c r="O108" i="258"/>
  <c r="N108" i="258"/>
  <c r="M108" i="258"/>
  <c r="AB108" i="258" s="1"/>
  <c r="K108" i="258"/>
  <c r="P108" i="258" s="1"/>
  <c r="G108" i="258"/>
  <c r="Q107" i="258"/>
  <c r="O107" i="258"/>
  <c r="N107" i="258"/>
  <c r="P107" i="258" s="1"/>
  <c r="M107" i="258"/>
  <c r="AB107" i="258" s="1"/>
  <c r="K107" i="258"/>
  <c r="G107" i="258"/>
  <c r="T106" i="258"/>
  <c r="S106" i="258"/>
  <c r="O106" i="258"/>
  <c r="M106" i="258"/>
  <c r="AB106" i="258" s="1"/>
  <c r="AC90" i="258" s="1"/>
  <c r="L106" i="258"/>
  <c r="J106" i="258"/>
  <c r="K106" i="258" s="1"/>
  <c r="I106" i="258"/>
  <c r="AB93" i="258"/>
  <c r="O93" i="258"/>
  <c r="N93" i="258"/>
  <c r="Q93" i="258" s="1"/>
  <c r="M93" i="258"/>
  <c r="AA93" i="258" s="1"/>
  <c r="K93" i="258"/>
  <c r="G93" i="258"/>
  <c r="AA92" i="258"/>
  <c r="O92" i="258"/>
  <c r="M92" i="258"/>
  <c r="AB92" i="258" s="1"/>
  <c r="K92" i="258"/>
  <c r="G92" i="258"/>
  <c r="AA91" i="258"/>
  <c r="O91" i="258"/>
  <c r="M91" i="258"/>
  <c r="N91" i="258" s="1"/>
  <c r="K91" i="258"/>
  <c r="G91" i="258"/>
  <c r="AB90" i="258"/>
  <c r="AA90" i="258"/>
  <c r="Q90" i="258"/>
  <c r="O90" i="258"/>
  <c r="N90" i="258"/>
  <c r="P90" i="258" s="1"/>
  <c r="M90" i="258"/>
  <c r="K90" i="258"/>
  <c r="G90" i="258"/>
  <c r="T89" i="258"/>
  <c r="S89" i="258"/>
  <c r="L89" i="258"/>
  <c r="O89" i="258" s="1"/>
  <c r="J89" i="258"/>
  <c r="K89" i="258" s="1"/>
  <c r="I89" i="258"/>
  <c r="AA82" i="258"/>
  <c r="O82" i="258"/>
  <c r="N82" i="258"/>
  <c r="P82" i="258" s="1"/>
  <c r="M82" i="258"/>
  <c r="AB82" i="258" s="1"/>
  <c r="K82" i="258"/>
  <c r="Q82" i="258" s="1"/>
  <c r="G82" i="258"/>
  <c r="AB81" i="258"/>
  <c r="AA81" i="258"/>
  <c r="O81" i="258"/>
  <c r="N81" i="258"/>
  <c r="Q81" i="258" s="1"/>
  <c r="M81" i="258"/>
  <c r="K81" i="258"/>
  <c r="G81" i="258"/>
  <c r="AA80" i="258"/>
  <c r="O80" i="258"/>
  <c r="N80" i="258"/>
  <c r="Q80" i="258" s="1"/>
  <c r="M80" i="258"/>
  <c r="AB80" i="258" s="1"/>
  <c r="K80" i="258"/>
  <c r="G80" i="258"/>
  <c r="AA79" i="258"/>
  <c r="O79" i="258"/>
  <c r="M79" i="258"/>
  <c r="N79" i="258" s="1"/>
  <c r="K79" i="258"/>
  <c r="G79" i="258"/>
  <c r="AA78" i="258"/>
  <c r="O78" i="258"/>
  <c r="N78" i="258"/>
  <c r="P78" i="258" s="1"/>
  <c r="M78" i="258"/>
  <c r="AB78" i="258" s="1"/>
  <c r="K78" i="258"/>
  <c r="Q78" i="258" s="1"/>
  <c r="G78" i="258"/>
  <c r="AB77" i="258"/>
  <c r="AA77" i="258"/>
  <c r="O77" i="258"/>
  <c r="N77" i="258"/>
  <c r="Q77" i="258" s="1"/>
  <c r="M77" i="258"/>
  <c r="K77" i="258"/>
  <c r="G77" i="258"/>
  <c r="AA76" i="258"/>
  <c r="O76" i="258"/>
  <c r="N76" i="258"/>
  <c r="Q76" i="258" s="1"/>
  <c r="M76" i="258"/>
  <c r="AB76" i="258" s="1"/>
  <c r="K76" i="258"/>
  <c r="G76" i="258"/>
  <c r="AA75" i="258"/>
  <c r="O75" i="258"/>
  <c r="M75" i="258"/>
  <c r="N75" i="258" s="1"/>
  <c r="K75" i="258"/>
  <c r="G75" i="258"/>
  <c r="AA74" i="258"/>
  <c r="O74" i="258"/>
  <c r="N74" i="258"/>
  <c r="P74" i="258" s="1"/>
  <c r="M74" i="258"/>
  <c r="AB74" i="258" s="1"/>
  <c r="K74" i="258"/>
  <c r="Q74" i="258" s="1"/>
  <c r="G74" i="258"/>
  <c r="AB73" i="258"/>
  <c r="AA73" i="258"/>
  <c r="Q73" i="258"/>
  <c r="O73" i="258"/>
  <c r="N73" i="258"/>
  <c r="P73" i="258" s="1"/>
  <c r="M73" i="258"/>
  <c r="M89" i="258" s="1"/>
  <c r="K73" i="258"/>
  <c r="G73" i="258"/>
  <c r="T72" i="258"/>
  <c r="S72" i="258"/>
  <c r="O72" i="258"/>
  <c r="M72" i="258"/>
  <c r="AB72" i="258" s="1"/>
  <c r="AC56" i="258" s="1"/>
  <c r="L72" i="258"/>
  <c r="J72" i="258"/>
  <c r="K72" i="258" s="1"/>
  <c r="I72" i="258"/>
  <c r="AB63" i="258"/>
  <c r="AA63" i="258"/>
  <c r="O63" i="258"/>
  <c r="N63" i="258"/>
  <c r="Q63" i="258" s="1"/>
  <c r="M63" i="258"/>
  <c r="K63" i="258"/>
  <c r="G63" i="258"/>
  <c r="AA62" i="258"/>
  <c r="O62" i="258"/>
  <c r="N62" i="258"/>
  <c r="Q62" i="258" s="1"/>
  <c r="M62" i="258"/>
  <c r="AB62" i="258" s="1"/>
  <c r="K62" i="258"/>
  <c r="G62" i="258"/>
  <c r="AA61" i="258"/>
  <c r="O61" i="258"/>
  <c r="N61" i="258"/>
  <c r="Q61" i="258" s="1"/>
  <c r="M61" i="258"/>
  <c r="AB61" i="258" s="1"/>
  <c r="K61" i="258"/>
  <c r="G61" i="258"/>
  <c r="AA60" i="258"/>
  <c r="O60" i="258"/>
  <c r="N60" i="258"/>
  <c r="P60" i="258" s="1"/>
  <c r="M60" i="258"/>
  <c r="AB60" i="258" s="1"/>
  <c r="K60" i="258"/>
  <c r="Q60" i="258" s="1"/>
  <c r="G60" i="258"/>
  <c r="AB59" i="258"/>
  <c r="AA59" i="258"/>
  <c r="O59" i="258"/>
  <c r="N59" i="258"/>
  <c r="Q59" i="258" s="1"/>
  <c r="M59" i="258"/>
  <c r="K59" i="258"/>
  <c r="G59" i="258"/>
  <c r="AA58" i="258"/>
  <c r="O58" i="258"/>
  <c r="N58" i="258"/>
  <c r="Q58" i="258" s="1"/>
  <c r="M58" i="258"/>
  <c r="AB58" i="258" s="1"/>
  <c r="K58" i="258"/>
  <c r="G58" i="258"/>
  <c r="AA57" i="258"/>
  <c r="O57" i="258"/>
  <c r="N57" i="258"/>
  <c r="Q57" i="258" s="1"/>
  <c r="M57" i="258"/>
  <c r="AB57" i="258" s="1"/>
  <c r="K57" i="258"/>
  <c r="G57" i="258"/>
  <c r="AB56" i="258"/>
  <c r="Q56" i="258"/>
  <c r="O56" i="258"/>
  <c r="N56" i="258"/>
  <c r="P56" i="258" s="1"/>
  <c r="M56" i="258"/>
  <c r="AA56" i="258" s="1"/>
  <c r="K56" i="258"/>
  <c r="G56" i="258"/>
  <c r="T55" i="258"/>
  <c r="S55" i="258"/>
  <c r="L55" i="258"/>
  <c r="O55" i="258" s="1"/>
  <c r="J55" i="258"/>
  <c r="K55" i="258" s="1"/>
  <c r="I55" i="258"/>
  <c r="AA43" i="258"/>
  <c r="O43" i="258"/>
  <c r="N43" i="258"/>
  <c r="P43" i="258" s="1"/>
  <c r="M43" i="258"/>
  <c r="AB43" i="258" s="1"/>
  <c r="K43" i="258"/>
  <c r="Q43" i="258" s="1"/>
  <c r="G43" i="258"/>
  <c r="AB42" i="258"/>
  <c r="AA42" i="258"/>
  <c r="O42" i="258"/>
  <c r="N42" i="258"/>
  <c r="Q42" i="258" s="1"/>
  <c r="M42" i="258"/>
  <c r="K42" i="258"/>
  <c r="G42" i="258"/>
  <c r="AA41" i="258"/>
  <c r="O41" i="258"/>
  <c r="N41" i="258"/>
  <c r="Q41" i="258" s="1"/>
  <c r="M41" i="258"/>
  <c r="AB41" i="258" s="1"/>
  <c r="K41" i="258"/>
  <c r="G41" i="258"/>
  <c r="AA40" i="258"/>
  <c r="O40" i="258"/>
  <c r="N40" i="258"/>
  <c r="Q40" i="258" s="1"/>
  <c r="M40" i="258"/>
  <c r="AB40" i="258" s="1"/>
  <c r="K40" i="258"/>
  <c r="G40" i="258"/>
  <c r="AB39" i="258"/>
  <c r="O39" i="258"/>
  <c r="M39" i="258"/>
  <c r="M55" i="258" s="1"/>
  <c r="K39" i="258"/>
  <c r="G39" i="258"/>
  <c r="T38" i="258"/>
  <c r="S38" i="258"/>
  <c r="L38" i="258"/>
  <c r="O38" i="258" s="1"/>
  <c r="J38" i="258"/>
  <c r="K38" i="258" s="1"/>
  <c r="I38" i="258"/>
  <c r="AA26" i="258"/>
  <c r="O26" i="258"/>
  <c r="N26" i="258"/>
  <c r="P26" i="258" s="1"/>
  <c r="M26" i="258"/>
  <c r="AB26" i="258" s="1"/>
  <c r="K26" i="258"/>
  <c r="Q26" i="258" s="1"/>
  <c r="G26" i="258"/>
  <c r="AB25" i="258"/>
  <c r="AA25" i="258"/>
  <c r="O25" i="258"/>
  <c r="N25" i="258"/>
  <c r="P25" i="258" s="1"/>
  <c r="M25" i="258"/>
  <c r="K25" i="258"/>
  <c r="Q25" i="258" s="1"/>
  <c r="G25" i="258"/>
  <c r="AA24" i="258"/>
  <c r="O24" i="258"/>
  <c r="N24" i="258"/>
  <c r="Q24" i="258" s="1"/>
  <c r="M24" i="258"/>
  <c r="AB24" i="258" s="1"/>
  <c r="K24" i="258"/>
  <c r="G24" i="258"/>
  <c r="AA23" i="258"/>
  <c r="O23" i="258"/>
  <c r="N23" i="258"/>
  <c r="Q23" i="258" s="1"/>
  <c r="M23" i="258"/>
  <c r="AB23" i="258" s="1"/>
  <c r="K23" i="258"/>
  <c r="G23" i="258"/>
  <c r="AB22" i="258"/>
  <c r="O22" i="258"/>
  <c r="M22" i="258"/>
  <c r="M38" i="258" s="1"/>
  <c r="K22" i="258"/>
  <c r="G22" i="258"/>
  <c r="T21" i="258"/>
  <c r="S21" i="258"/>
  <c r="M21" i="258"/>
  <c r="N21" i="258" s="1"/>
  <c r="L21" i="258"/>
  <c r="O21" i="258" s="1"/>
  <c r="J21" i="258"/>
  <c r="K21" i="258" s="1"/>
  <c r="I21" i="258"/>
  <c r="AA6" i="258"/>
  <c r="O6" i="258"/>
  <c r="N6" i="258"/>
  <c r="P6" i="258" s="1"/>
  <c r="M6" i="258"/>
  <c r="AB6" i="258" s="1"/>
  <c r="K6" i="258"/>
  <c r="Q6" i="258" s="1"/>
  <c r="G6" i="258"/>
  <c r="AB5" i="258"/>
  <c r="AA5" i="258"/>
  <c r="Q5" i="258"/>
  <c r="O5" i="258"/>
  <c r="N5" i="258"/>
  <c r="P5" i="258" s="1"/>
  <c r="M5" i="258"/>
  <c r="K5" i="258"/>
  <c r="G5" i="258"/>
  <c r="F1" i="258" s="1"/>
  <c r="H2" i="258"/>
  <c r="H1" i="258"/>
  <c r="D1" i="258"/>
  <c r="T242" i="257"/>
  <c r="S242" i="257"/>
  <c r="O242" i="257"/>
  <c r="M242" i="257"/>
  <c r="N242" i="257" s="1"/>
  <c r="L242" i="257"/>
  <c r="J242" i="257"/>
  <c r="K242" i="257" s="1"/>
  <c r="I242" i="257"/>
  <c r="AA229" i="257"/>
  <c r="O229" i="257"/>
  <c r="N229" i="257"/>
  <c r="Q229" i="257" s="1"/>
  <c r="M229" i="257"/>
  <c r="AB229" i="257" s="1"/>
  <c r="K229" i="257"/>
  <c r="G229" i="257"/>
  <c r="AB228" i="257"/>
  <c r="AA228" i="257"/>
  <c r="O228" i="257"/>
  <c r="M228" i="257"/>
  <c r="N228" i="257" s="1"/>
  <c r="K228" i="257"/>
  <c r="G228" i="257"/>
  <c r="AA227" i="257"/>
  <c r="O227" i="257"/>
  <c r="N227" i="257"/>
  <c r="P227" i="257" s="1"/>
  <c r="M227" i="257"/>
  <c r="AB227" i="257" s="1"/>
  <c r="K227" i="257"/>
  <c r="Q227" i="257" s="1"/>
  <c r="G227" i="257"/>
  <c r="AA226" i="257"/>
  <c r="O226" i="257"/>
  <c r="N226" i="257"/>
  <c r="Q226" i="257" s="1"/>
  <c r="M226" i="257"/>
  <c r="AB226" i="257" s="1"/>
  <c r="K226" i="257"/>
  <c r="G226" i="257"/>
  <c r="T225" i="257"/>
  <c r="S225" i="257"/>
  <c r="O225" i="257"/>
  <c r="M225" i="257"/>
  <c r="AB225" i="257" s="1"/>
  <c r="AC209" i="257" s="1"/>
  <c r="L225" i="257"/>
  <c r="J225" i="257"/>
  <c r="K225" i="257" s="1"/>
  <c r="I225" i="257"/>
  <c r="AA210" i="257"/>
  <c r="O210" i="257"/>
  <c r="N210" i="257"/>
  <c r="Q210" i="257" s="1"/>
  <c r="M210" i="257"/>
  <c r="AB210" i="257" s="1"/>
  <c r="K210" i="257"/>
  <c r="G210" i="257"/>
  <c r="AB209" i="257"/>
  <c r="O209" i="257"/>
  <c r="M209" i="257"/>
  <c r="AA209" i="257" s="1"/>
  <c r="K209" i="257"/>
  <c r="G209" i="257"/>
  <c r="T208" i="257"/>
  <c r="S208" i="257"/>
  <c r="M208" i="257"/>
  <c r="N208" i="257" s="1"/>
  <c r="L208" i="257"/>
  <c r="O208" i="257" s="1"/>
  <c r="J208" i="257"/>
  <c r="K208" i="257" s="1"/>
  <c r="I208" i="257"/>
  <c r="AA194" i="257"/>
  <c r="O194" i="257"/>
  <c r="N194" i="257"/>
  <c r="Q194" i="257" s="1"/>
  <c r="M194" i="257"/>
  <c r="AB194" i="257" s="1"/>
  <c r="K194" i="257"/>
  <c r="G194" i="257"/>
  <c r="AB193" i="257"/>
  <c r="AA193" i="257"/>
  <c r="O193" i="257"/>
  <c r="M193" i="257"/>
  <c r="N193" i="257" s="1"/>
  <c r="K193" i="257"/>
  <c r="G193" i="257"/>
  <c r="AB192" i="257"/>
  <c r="AA192" i="257"/>
  <c r="Q192" i="257"/>
  <c r="O192" i="257"/>
  <c r="N192" i="257"/>
  <c r="P192" i="257" s="1"/>
  <c r="M192" i="257"/>
  <c r="K192" i="257"/>
  <c r="G192" i="257"/>
  <c r="T191" i="257"/>
  <c r="S191" i="257"/>
  <c r="M191" i="257"/>
  <c r="AB191" i="257" s="1"/>
  <c r="AC175" i="257" s="1"/>
  <c r="L191" i="257"/>
  <c r="J191" i="257"/>
  <c r="K191" i="257" s="1"/>
  <c r="I191" i="257"/>
  <c r="O191" i="257" s="1"/>
  <c r="AA178" i="257"/>
  <c r="O178" i="257"/>
  <c r="N178" i="257"/>
  <c r="P178" i="257" s="1"/>
  <c r="M178" i="257"/>
  <c r="AB178" i="257" s="1"/>
  <c r="K178" i="257"/>
  <c r="Q178" i="257" s="1"/>
  <c r="G178" i="257"/>
  <c r="AA177" i="257"/>
  <c r="O177" i="257"/>
  <c r="N177" i="257"/>
  <c r="Q177" i="257" s="1"/>
  <c r="M177" i="257"/>
  <c r="AB177" i="257" s="1"/>
  <c r="K177" i="257"/>
  <c r="G177" i="257"/>
  <c r="AA176" i="257"/>
  <c r="O176" i="257"/>
  <c r="N176" i="257"/>
  <c r="Q176" i="257" s="1"/>
  <c r="M176" i="257"/>
  <c r="AB176" i="257" s="1"/>
  <c r="K176" i="257"/>
  <c r="G176" i="257"/>
  <c r="AB175" i="257"/>
  <c r="O175" i="257"/>
  <c r="M175" i="257"/>
  <c r="N175" i="257" s="1"/>
  <c r="K175" i="257"/>
  <c r="G175" i="257"/>
  <c r="T174" i="257"/>
  <c r="S174" i="257"/>
  <c r="L174" i="257"/>
  <c r="O174" i="257" s="1"/>
  <c r="J174" i="257"/>
  <c r="K174" i="257" s="1"/>
  <c r="I174" i="257"/>
  <c r="AB158" i="257"/>
  <c r="O158" i="257"/>
  <c r="M158" i="257"/>
  <c r="M174" i="257" s="1"/>
  <c r="K158" i="257"/>
  <c r="G158" i="257"/>
  <c r="T157" i="257"/>
  <c r="S157" i="257"/>
  <c r="L157" i="257"/>
  <c r="O157" i="257" s="1"/>
  <c r="J157" i="257"/>
  <c r="K157" i="257" s="1"/>
  <c r="I157" i="257"/>
  <c r="AA147" i="257"/>
  <c r="O147" i="257"/>
  <c r="N147" i="257"/>
  <c r="P147" i="257" s="1"/>
  <c r="M147" i="257"/>
  <c r="AB147" i="257" s="1"/>
  <c r="K147" i="257"/>
  <c r="Q147" i="257" s="1"/>
  <c r="G147" i="257"/>
  <c r="AA146" i="257"/>
  <c r="O146" i="257"/>
  <c r="N146" i="257"/>
  <c r="P146" i="257" s="1"/>
  <c r="M146" i="257"/>
  <c r="AB146" i="257" s="1"/>
  <c r="K146" i="257"/>
  <c r="Q146" i="257" s="1"/>
  <c r="G146" i="257"/>
  <c r="AA145" i="257"/>
  <c r="O145" i="257"/>
  <c r="N145" i="257"/>
  <c r="Q145" i="257" s="1"/>
  <c r="M145" i="257"/>
  <c r="AB145" i="257" s="1"/>
  <c r="K145" i="257"/>
  <c r="G145" i="257"/>
  <c r="AA144" i="257"/>
  <c r="O144" i="257"/>
  <c r="N144" i="257"/>
  <c r="Q144" i="257" s="1"/>
  <c r="M144" i="257"/>
  <c r="AB144" i="257" s="1"/>
  <c r="K144" i="257"/>
  <c r="G144" i="257"/>
  <c r="AA143" i="257"/>
  <c r="O143" i="257"/>
  <c r="N143" i="257"/>
  <c r="P143" i="257" s="1"/>
  <c r="M143" i="257"/>
  <c r="AB143" i="257" s="1"/>
  <c r="K143" i="257"/>
  <c r="Q143" i="257" s="1"/>
  <c r="G143" i="257"/>
  <c r="AA142" i="257"/>
  <c r="O142" i="257"/>
  <c r="N142" i="257"/>
  <c r="P142" i="257" s="1"/>
  <c r="M142" i="257"/>
  <c r="AB142" i="257" s="1"/>
  <c r="K142" i="257"/>
  <c r="Q142" i="257" s="1"/>
  <c r="G142" i="257"/>
  <c r="AB141" i="257"/>
  <c r="AA141" i="257"/>
  <c r="O141" i="257"/>
  <c r="N141" i="257"/>
  <c r="Q141" i="257" s="1"/>
  <c r="M141" i="257"/>
  <c r="M157" i="257" s="1"/>
  <c r="K141" i="257"/>
  <c r="G141" i="257"/>
  <c r="T140" i="257"/>
  <c r="S140" i="257"/>
  <c r="O140" i="257"/>
  <c r="M140" i="257"/>
  <c r="AB140" i="257" s="1"/>
  <c r="AC124" i="257" s="1"/>
  <c r="L140" i="257"/>
  <c r="J140" i="257"/>
  <c r="K140" i="257" s="1"/>
  <c r="I140" i="257"/>
  <c r="AA126" i="257"/>
  <c r="O126" i="257"/>
  <c r="N126" i="257"/>
  <c r="Q126" i="257" s="1"/>
  <c r="M126" i="257"/>
  <c r="AB126" i="257" s="1"/>
  <c r="K126" i="257"/>
  <c r="G126" i="257"/>
  <c r="AA125" i="257"/>
  <c r="O125" i="257"/>
  <c r="N125" i="257"/>
  <c r="Q125" i="257" s="1"/>
  <c r="M125" i="257"/>
  <c r="AB125" i="257" s="1"/>
  <c r="K125" i="257"/>
  <c r="G125" i="257"/>
  <c r="AB124" i="257"/>
  <c r="O124" i="257"/>
  <c r="M124" i="257"/>
  <c r="N124" i="257" s="1"/>
  <c r="K124" i="257"/>
  <c r="G124" i="257"/>
  <c r="T123" i="257"/>
  <c r="S123" i="257"/>
  <c r="L123" i="257"/>
  <c r="O123" i="257" s="1"/>
  <c r="J123" i="257"/>
  <c r="K123" i="257" s="1"/>
  <c r="I123" i="257"/>
  <c r="AA110" i="257"/>
  <c r="O110" i="257"/>
  <c r="N110" i="257"/>
  <c r="P110" i="257" s="1"/>
  <c r="M110" i="257"/>
  <c r="AB110" i="257" s="1"/>
  <c r="K110" i="257"/>
  <c r="Q110" i="257" s="1"/>
  <c r="G110" i="257"/>
  <c r="AA109" i="257"/>
  <c r="O109" i="257"/>
  <c r="N109" i="257"/>
  <c r="P109" i="257" s="1"/>
  <c r="M109" i="257"/>
  <c r="AB109" i="257" s="1"/>
  <c r="K109" i="257"/>
  <c r="Q109" i="257" s="1"/>
  <c r="G109" i="257"/>
  <c r="AA108" i="257"/>
  <c r="O108" i="257"/>
  <c r="N108" i="257"/>
  <c r="Q108" i="257" s="1"/>
  <c r="M108" i="257"/>
  <c r="AB108" i="257" s="1"/>
  <c r="K108" i="257"/>
  <c r="G108" i="257"/>
  <c r="AB107" i="257"/>
  <c r="O107" i="257"/>
  <c r="N107" i="257"/>
  <c r="Q107" i="257" s="1"/>
  <c r="M107" i="257"/>
  <c r="AA107" i="257" s="1"/>
  <c r="K107" i="257"/>
  <c r="G107" i="257"/>
  <c r="T106" i="257"/>
  <c r="S106" i="257"/>
  <c r="M106" i="257"/>
  <c r="N106" i="257" s="1"/>
  <c r="L106" i="257"/>
  <c r="O106" i="257" s="1"/>
  <c r="J106" i="257"/>
  <c r="K106" i="257" s="1"/>
  <c r="I106" i="257"/>
  <c r="AA92" i="257"/>
  <c r="O92" i="257"/>
  <c r="N92" i="257"/>
  <c r="Q92" i="257" s="1"/>
  <c r="M92" i="257"/>
  <c r="AB92" i="257" s="1"/>
  <c r="K92" i="257"/>
  <c r="G92" i="257"/>
  <c r="AA91" i="257"/>
  <c r="O91" i="257"/>
  <c r="M91" i="257"/>
  <c r="N91" i="257" s="1"/>
  <c r="K91" i="257"/>
  <c r="G91" i="257"/>
  <c r="AB90" i="257"/>
  <c r="AA90" i="257"/>
  <c r="Q90" i="257"/>
  <c r="O90" i="257"/>
  <c r="N90" i="257"/>
  <c r="P90" i="257" s="1"/>
  <c r="M90" i="257"/>
  <c r="K90" i="257"/>
  <c r="G90" i="257"/>
  <c r="T89" i="257"/>
  <c r="S89" i="257"/>
  <c r="M89" i="257"/>
  <c r="AB89" i="257" s="1"/>
  <c r="AC73" i="257" s="1"/>
  <c r="L89" i="257"/>
  <c r="O89" i="257" s="1"/>
  <c r="J89" i="257"/>
  <c r="K89" i="257" s="1"/>
  <c r="I89" i="257"/>
  <c r="AB73" i="257"/>
  <c r="AA73" i="257"/>
  <c r="Q73" i="257"/>
  <c r="O73" i="257"/>
  <c r="N73" i="257"/>
  <c r="P73" i="257" s="1"/>
  <c r="M73" i="257"/>
  <c r="K73" i="257"/>
  <c r="G73" i="257"/>
  <c r="T72" i="257"/>
  <c r="S72" i="257"/>
  <c r="M72" i="257"/>
  <c r="AB72" i="257" s="1"/>
  <c r="AC56" i="257" s="1"/>
  <c r="L72" i="257"/>
  <c r="O72" i="257" s="1"/>
  <c r="J72" i="257"/>
  <c r="K72" i="257" s="1"/>
  <c r="I72" i="257"/>
  <c r="AB56" i="257"/>
  <c r="AA56" i="257"/>
  <c r="Q56" i="257"/>
  <c r="O56" i="257"/>
  <c r="N56" i="257"/>
  <c r="P56" i="257" s="1"/>
  <c r="M56" i="257"/>
  <c r="K56" i="257"/>
  <c r="G56" i="257"/>
  <c r="T55" i="257"/>
  <c r="S55" i="257"/>
  <c r="M55" i="257"/>
  <c r="AB55" i="257" s="1"/>
  <c r="AC39" i="257" s="1"/>
  <c r="L55" i="257"/>
  <c r="O55" i="257" s="1"/>
  <c r="J55" i="257"/>
  <c r="K55" i="257" s="1"/>
  <c r="I55" i="257"/>
  <c r="AA41" i="257"/>
  <c r="O41" i="257"/>
  <c r="N41" i="257"/>
  <c r="P41" i="257" s="1"/>
  <c r="M41" i="257"/>
  <c r="AB41" i="257" s="1"/>
  <c r="K41" i="257"/>
  <c r="Q41" i="257" s="1"/>
  <c r="G41" i="257"/>
  <c r="AB40" i="257"/>
  <c r="AA40" i="257"/>
  <c r="O40" i="257"/>
  <c r="N40" i="257"/>
  <c r="P40" i="257" s="1"/>
  <c r="M40" i="257"/>
  <c r="K40" i="257"/>
  <c r="Q40" i="257" s="1"/>
  <c r="G40" i="257"/>
  <c r="AB39" i="257"/>
  <c r="O39" i="257"/>
  <c r="N39" i="257"/>
  <c r="Q39" i="257" s="1"/>
  <c r="M39" i="257"/>
  <c r="AA39" i="257" s="1"/>
  <c r="K39" i="257"/>
  <c r="G39" i="257"/>
  <c r="T38" i="257"/>
  <c r="S38" i="257"/>
  <c r="O38" i="257"/>
  <c r="L38" i="257"/>
  <c r="J38" i="257"/>
  <c r="K38" i="257" s="1"/>
  <c r="I38" i="257"/>
  <c r="AB26" i="257"/>
  <c r="AA26" i="257"/>
  <c r="AB25" i="257"/>
  <c r="AA25" i="257"/>
  <c r="AB24" i="257"/>
  <c r="AA24" i="257"/>
  <c r="AB23" i="257"/>
  <c r="AA23" i="257"/>
  <c r="AA22" i="257"/>
  <c r="O22" i="257"/>
  <c r="M22" i="257"/>
  <c r="N22" i="257" s="1"/>
  <c r="K22" i="257"/>
  <c r="G22" i="257"/>
  <c r="T21" i="257"/>
  <c r="S21" i="257"/>
  <c r="L21" i="257"/>
  <c r="O21" i="257" s="1"/>
  <c r="J21" i="257"/>
  <c r="I21" i="257"/>
  <c r="K21" i="257" s="1"/>
  <c r="AB7" i="257"/>
  <c r="Q7" i="257"/>
  <c r="O7" i="257"/>
  <c r="N7" i="257"/>
  <c r="P7" i="257" s="1"/>
  <c r="M7" i="257"/>
  <c r="AA7" i="257" s="1"/>
  <c r="K7" i="257"/>
  <c r="G7" i="257"/>
  <c r="AB6" i="257"/>
  <c r="AA6" i="257"/>
  <c r="O6" i="257"/>
  <c r="N6" i="257"/>
  <c r="Q6" i="257" s="1"/>
  <c r="M6" i="257"/>
  <c r="K6" i="257"/>
  <c r="G6" i="257"/>
  <c r="O5" i="257"/>
  <c r="M5" i="257"/>
  <c r="M21" i="257" s="1"/>
  <c r="K5" i="257"/>
  <c r="G5" i="257"/>
  <c r="H2" i="257"/>
  <c r="H1" i="257"/>
  <c r="F1" i="257"/>
  <c r="F2" i="257" s="1"/>
  <c r="D1" i="257"/>
  <c r="X29" i="256"/>
  <c r="W29" i="256"/>
  <c r="V29" i="256"/>
  <c r="T29" i="256"/>
  <c r="M8" i="256" s="1"/>
  <c r="S29" i="256"/>
  <c r="P29" i="256"/>
  <c r="O29" i="256"/>
  <c r="N29" i="256"/>
  <c r="M29" i="256"/>
  <c r="K29" i="256"/>
  <c r="J29" i="256"/>
  <c r="K8" i="256" s="1"/>
  <c r="H29" i="256"/>
  <c r="G29" i="256"/>
  <c r="D29" i="256"/>
  <c r="N15" i="256"/>
  <c r="M15" i="256"/>
  <c r="I8" i="256" s="1"/>
  <c r="K15" i="256"/>
  <c r="I15" i="256"/>
  <c r="H15" i="256"/>
  <c r="G15" i="256"/>
  <c r="F15" i="256"/>
  <c r="E15" i="256"/>
  <c r="D15" i="256"/>
  <c r="G8" i="256" s="1"/>
  <c r="F8" i="256"/>
  <c r="M7" i="256"/>
  <c r="K7" i="256"/>
  <c r="I7" i="256"/>
  <c r="G7" i="256"/>
  <c r="F7" i="256"/>
  <c r="E7" i="256"/>
  <c r="M6" i="256"/>
  <c r="K6" i="256"/>
  <c r="I6" i="256"/>
  <c r="G6" i="256"/>
  <c r="F6" i="256"/>
  <c r="E6" i="256"/>
  <c r="F3" i="256"/>
  <c r="N21" i="257" l="1"/>
  <c r="AB21" i="257"/>
  <c r="AC5" i="257" s="1"/>
  <c r="AA21" i="257"/>
  <c r="F2" i="258"/>
  <c r="I3" i="256"/>
  <c r="N140" i="258"/>
  <c r="AB140" i="258"/>
  <c r="AC124" i="258" s="1"/>
  <c r="AA140" i="258"/>
  <c r="P175" i="257"/>
  <c r="Q175" i="257"/>
  <c r="Q193" i="257"/>
  <c r="P193" i="257"/>
  <c r="Q228" i="257"/>
  <c r="P228" i="257"/>
  <c r="P124" i="257"/>
  <c r="Q124" i="257"/>
  <c r="N157" i="257"/>
  <c r="AB157" i="257"/>
  <c r="AC141" i="257" s="1"/>
  <c r="AA157" i="257"/>
  <c r="N174" i="257"/>
  <c r="AB174" i="257"/>
  <c r="AC158" i="257" s="1"/>
  <c r="AA174" i="257"/>
  <c r="Q208" i="257"/>
  <c r="R192" i="257" s="1"/>
  <c r="P208" i="257"/>
  <c r="Q242" i="257"/>
  <c r="R226" i="257" s="1"/>
  <c r="P242" i="257"/>
  <c r="Q21" i="258"/>
  <c r="R5" i="258" s="1"/>
  <c r="P21" i="258"/>
  <c r="N89" i="258"/>
  <c r="AB89" i="258"/>
  <c r="AC73" i="258" s="1"/>
  <c r="AA89" i="258"/>
  <c r="Q91" i="257"/>
  <c r="P91" i="257"/>
  <c r="Q106" i="257"/>
  <c r="R90" i="257" s="1"/>
  <c r="P106" i="257"/>
  <c r="Q79" i="258"/>
  <c r="P79" i="258"/>
  <c r="N55" i="258"/>
  <c r="AB55" i="258"/>
  <c r="AC39" i="258" s="1"/>
  <c r="AA55" i="258"/>
  <c r="Q91" i="258"/>
  <c r="P91" i="258"/>
  <c r="Q109" i="258"/>
  <c r="P109" i="258"/>
  <c r="Q75" i="258"/>
  <c r="P75" i="258"/>
  <c r="N38" i="258"/>
  <c r="AB38" i="258"/>
  <c r="AC22" i="258" s="1"/>
  <c r="AA38" i="258"/>
  <c r="Q142" i="258"/>
  <c r="P142" i="258"/>
  <c r="Q22" i="257"/>
  <c r="P22" i="257"/>
  <c r="N55" i="257"/>
  <c r="N72" i="257"/>
  <c r="N89" i="257"/>
  <c r="AA106" i="257"/>
  <c r="N191" i="257"/>
  <c r="AA208" i="257"/>
  <c r="AA242" i="257"/>
  <c r="N72" i="258"/>
  <c r="AB75" i="258"/>
  <c r="AB79" i="258"/>
  <c r="AB91" i="258"/>
  <c r="N106" i="258"/>
  <c r="AB109" i="258"/>
  <c r="AB142" i="258"/>
  <c r="E8" i="256"/>
  <c r="AB106" i="257"/>
  <c r="AC90" i="257" s="1"/>
  <c r="AA124" i="257"/>
  <c r="AA158" i="257"/>
  <c r="AA175" i="257"/>
  <c r="AB208" i="257"/>
  <c r="AC192" i="257" s="1"/>
  <c r="AB242" i="257"/>
  <c r="AC226" i="257" s="1"/>
  <c r="AA22" i="258"/>
  <c r="AA39" i="258"/>
  <c r="N5" i="257"/>
  <c r="AB22" i="257"/>
  <c r="AB91" i="257"/>
  <c r="N140" i="257"/>
  <c r="N225" i="257"/>
  <c r="AA21" i="258"/>
  <c r="P42" i="258"/>
  <c r="P59" i="258"/>
  <c r="P63" i="258"/>
  <c r="P77" i="258"/>
  <c r="P81" i="258"/>
  <c r="P93" i="258"/>
  <c r="N123" i="258"/>
  <c r="P125" i="258"/>
  <c r="N157" i="258"/>
  <c r="P6" i="257"/>
  <c r="P141" i="257"/>
  <c r="P226" i="257"/>
  <c r="AB21" i="258"/>
  <c r="AC5" i="258" s="1"/>
  <c r="N92" i="258"/>
  <c r="AA107" i="258"/>
  <c r="N110" i="258"/>
  <c r="P124" i="258"/>
  <c r="N143" i="258"/>
  <c r="M38" i="257"/>
  <c r="N209" i="257"/>
  <c r="AA55" i="257"/>
  <c r="AA72" i="257"/>
  <c r="AA89" i="257"/>
  <c r="P108" i="257"/>
  <c r="P126" i="257"/>
  <c r="P145" i="257"/>
  <c r="P177" i="257"/>
  <c r="AA191" i="257"/>
  <c r="P210" i="257"/>
  <c r="P24" i="258"/>
  <c r="P41" i="258"/>
  <c r="P58" i="258"/>
  <c r="P62" i="258"/>
  <c r="AA72" i="258"/>
  <c r="P76" i="258"/>
  <c r="P80" i="258"/>
  <c r="AA106" i="258"/>
  <c r="P39" i="257"/>
  <c r="P107" i="257"/>
  <c r="AA124" i="258"/>
  <c r="AA5" i="257"/>
  <c r="M123" i="257"/>
  <c r="N158" i="257"/>
  <c r="N22" i="258"/>
  <c r="N39" i="258"/>
  <c r="AB124" i="258"/>
  <c r="AB5" i="257"/>
  <c r="P92" i="257"/>
  <c r="P125" i="257"/>
  <c r="AA140" i="257"/>
  <c r="P144" i="257"/>
  <c r="P176" i="257"/>
  <c r="P194" i="257"/>
  <c r="AA225" i="257"/>
  <c r="P229" i="257"/>
  <c r="P23" i="258"/>
  <c r="P40" i="258"/>
  <c r="P57" i="258"/>
  <c r="P61" i="258"/>
  <c r="AA123" i="258"/>
  <c r="AA157" i="258"/>
  <c r="Q191" i="257" l="1"/>
  <c r="R175" i="257" s="1"/>
  <c r="P191" i="257"/>
  <c r="Q225" i="257"/>
  <c r="R209" i="257" s="1"/>
  <c r="P225" i="257"/>
  <c r="Q140" i="257"/>
  <c r="R124" i="257" s="1"/>
  <c r="P140" i="257"/>
  <c r="P39" i="258"/>
  <c r="Q39" i="258"/>
  <c r="Q157" i="258"/>
  <c r="R141" i="258" s="1"/>
  <c r="P157" i="258"/>
  <c r="Q72" i="257"/>
  <c r="R56" i="257" s="1"/>
  <c r="P72" i="257"/>
  <c r="Q174" i="257"/>
  <c r="R158" i="257" s="1"/>
  <c r="P174" i="257"/>
  <c r="Q38" i="258"/>
  <c r="R22" i="258" s="1"/>
  <c r="P38" i="258"/>
  <c r="Q209" i="257"/>
  <c r="P209" i="257"/>
  <c r="Q55" i="257"/>
  <c r="R39" i="257" s="1"/>
  <c r="P55" i="257"/>
  <c r="N38" i="257"/>
  <c r="AB38" i="257"/>
  <c r="AC22" i="257" s="1"/>
  <c r="AA38" i="257"/>
  <c r="Q123" i="258"/>
  <c r="R107" i="258" s="1"/>
  <c r="P123" i="258"/>
  <c r="Q5" i="257"/>
  <c r="P5" i="257"/>
  <c r="Q106" i="258"/>
  <c r="R90" i="258" s="1"/>
  <c r="P106" i="258"/>
  <c r="Q89" i="258"/>
  <c r="R73" i="258" s="1"/>
  <c r="P89" i="258"/>
  <c r="Q140" i="258"/>
  <c r="R124" i="258" s="1"/>
  <c r="P140" i="258"/>
  <c r="P22" i="258"/>
  <c r="Q22" i="258"/>
  <c r="N123" i="257"/>
  <c r="AB123" i="257"/>
  <c r="AC107" i="257" s="1"/>
  <c r="AA123" i="257"/>
  <c r="Q143" i="258"/>
  <c r="P143" i="258"/>
  <c r="Q157" i="257"/>
  <c r="R141" i="257" s="1"/>
  <c r="P157" i="257"/>
  <c r="Q89" i="257"/>
  <c r="R73" i="257" s="1"/>
  <c r="P89" i="257"/>
  <c r="P158" i="257"/>
  <c r="Q158" i="257"/>
  <c r="Q55" i="258"/>
  <c r="R39" i="258" s="1"/>
  <c r="P55" i="258"/>
  <c r="Q72" i="258"/>
  <c r="R56" i="258" s="1"/>
  <c r="P72" i="258"/>
  <c r="Q110" i="258"/>
  <c r="P110" i="258"/>
  <c r="D2" i="258"/>
  <c r="Q92" i="258"/>
  <c r="P92" i="258"/>
  <c r="Q21" i="257"/>
  <c r="R5" i="257" s="1"/>
  <c r="P21" i="257"/>
  <c r="Q123" i="257" l="1"/>
  <c r="R107" i="257" s="1"/>
  <c r="P123" i="257"/>
  <c r="Q38" i="257"/>
  <c r="R22" i="257" s="1"/>
  <c r="P38" i="257"/>
  <c r="D2" i="257"/>
  <c r="AB157" i="255" l="1"/>
  <c r="AC141" i="255" s="1"/>
  <c r="T157" i="255"/>
  <c r="S157" i="255"/>
  <c r="M157" i="255"/>
  <c r="AA157" i="255" s="1"/>
  <c r="L157" i="255"/>
  <c r="J157" i="255"/>
  <c r="K157" i="255" s="1"/>
  <c r="I157" i="255"/>
  <c r="O157" i="255" s="1"/>
  <c r="AA143" i="255"/>
  <c r="O143" i="255"/>
  <c r="N143" i="255"/>
  <c r="Q143" i="255" s="1"/>
  <c r="M143" i="255"/>
  <c r="AB143" i="255" s="1"/>
  <c r="K143" i="255"/>
  <c r="G143" i="255"/>
  <c r="AB142" i="255"/>
  <c r="AA142" i="255"/>
  <c r="O142" i="255"/>
  <c r="M142" i="255"/>
  <c r="N142" i="255" s="1"/>
  <c r="K142" i="255"/>
  <c r="G142" i="255"/>
  <c r="AB141" i="255"/>
  <c r="AA141" i="255"/>
  <c r="Q141" i="255"/>
  <c r="P141" i="255"/>
  <c r="O141" i="255"/>
  <c r="N141" i="255"/>
  <c r="M141" i="255"/>
  <c r="K141" i="255"/>
  <c r="G141" i="255"/>
  <c r="T140" i="255"/>
  <c r="S140" i="255"/>
  <c r="O140" i="255"/>
  <c r="L140" i="255"/>
  <c r="J140" i="255"/>
  <c r="K140" i="255" s="1"/>
  <c r="I140" i="255"/>
  <c r="AA126" i="255"/>
  <c r="O126" i="255"/>
  <c r="N126" i="255"/>
  <c r="Q126" i="255" s="1"/>
  <c r="M126" i="255"/>
  <c r="AB126" i="255" s="1"/>
  <c r="K126" i="255"/>
  <c r="G126" i="255"/>
  <c r="AA125" i="255"/>
  <c r="Q125" i="255"/>
  <c r="O125" i="255"/>
  <c r="N125" i="255"/>
  <c r="P125" i="255" s="1"/>
  <c r="M125" i="255"/>
  <c r="AB125" i="255" s="1"/>
  <c r="K125" i="255"/>
  <c r="G125" i="255"/>
  <c r="O124" i="255"/>
  <c r="M124" i="255"/>
  <c r="M140" i="255" s="1"/>
  <c r="K124" i="255"/>
  <c r="G124" i="255"/>
  <c r="T123" i="255"/>
  <c r="S123" i="255"/>
  <c r="L123" i="255"/>
  <c r="J123" i="255"/>
  <c r="K123" i="255" s="1"/>
  <c r="I123" i="255"/>
  <c r="O123" i="255" s="1"/>
  <c r="AA110" i="255"/>
  <c r="O110" i="255"/>
  <c r="N110" i="255"/>
  <c r="Q110" i="255" s="1"/>
  <c r="M110" i="255"/>
  <c r="AB110" i="255" s="1"/>
  <c r="K110" i="255"/>
  <c r="G110" i="255"/>
  <c r="AB109" i="255"/>
  <c r="AA109" i="255"/>
  <c r="Q109" i="255"/>
  <c r="O109" i="255"/>
  <c r="N109" i="255"/>
  <c r="P109" i="255" s="1"/>
  <c r="M109" i="255"/>
  <c r="K109" i="255"/>
  <c r="G109" i="255"/>
  <c r="AA108" i="255"/>
  <c r="O108" i="255"/>
  <c r="N108" i="255"/>
  <c r="Q108" i="255" s="1"/>
  <c r="M108" i="255"/>
  <c r="AB108" i="255" s="1"/>
  <c r="K108" i="255"/>
  <c r="G108" i="255"/>
  <c r="O107" i="255"/>
  <c r="M107" i="255"/>
  <c r="AA107" i="255" s="1"/>
  <c r="K107" i="255"/>
  <c r="G107" i="255"/>
  <c r="T106" i="255"/>
  <c r="S106" i="255"/>
  <c r="M106" i="255"/>
  <c r="AB106" i="255" s="1"/>
  <c r="AC90" i="255" s="1"/>
  <c r="L106" i="255"/>
  <c r="O106" i="255" s="1"/>
  <c r="J106" i="255"/>
  <c r="K106" i="255" s="1"/>
  <c r="I106" i="255"/>
  <c r="AA93" i="255"/>
  <c r="Q93" i="255"/>
  <c r="O93" i="255"/>
  <c r="N93" i="255"/>
  <c r="P93" i="255" s="1"/>
  <c r="M93" i="255"/>
  <c r="AB93" i="255" s="1"/>
  <c r="K93" i="255"/>
  <c r="G93" i="255"/>
  <c r="AA92" i="255"/>
  <c r="O92" i="255"/>
  <c r="N92" i="255"/>
  <c r="Q92" i="255" s="1"/>
  <c r="M92" i="255"/>
  <c r="AB92" i="255" s="1"/>
  <c r="K92" i="255"/>
  <c r="G92" i="255"/>
  <c r="AB91" i="255"/>
  <c r="AA91" i="255"/>
  <c r="Q91" i="255"/>
  <c r="O91" i="255"/>
  <c r="N91" i="255"/>
  <c r="P91" i="255" s="1"/>
  <c r="M91" i="255"/>
  <c r="K91" i="255"/>
  <c r="G91" i="255"/>
  <c r="AB90" i="255"/>
  <c r="AA90" i="255"/>
  <c r="Q90" i="255"/>
  <c r="P90" i="255"/>
  <c r="O90" i="255"/>
  <c r="N90" i="255"/>
  <c r="M90" i="255"/>
  <c r="K90" i="255"/>
  <c r="G90" i="255"/>
  <c r="T89" i="255"/>
  <c r="S89" i="255"/>
  <c r="O89" i="255"/>
  <c r="L89" i="255"/>
  <c r="J89" i="255"/>
  <c r="K89" i="255" s="1"/>
  <c r="I89" i="255"/>
  <c r="AA82" i="255"/>
  <c r="O82" i="255"/>
  <c r="N82" i="255"/>
  <c r="Q82" i="255" s="1"/>
  <c r="M82" i="255"/>
  <c r="AB82" i="255" s="1"/>
  <c r="K82" i="255"/>
  <c r="G82" i="255"/>
  <c r="AA81" i="255"/>
  <c r="Q81" i="255"/>
  <c r="O81" i="255"/>
  <c r="N81" i="255"/>
  <c r="P81" i="255" s="1"/>
  <c r="M81" i="255"/>
  <c r="AB81" i="255" s="1"/>
  <c r="K81" i="255"/>
  <c r="G81" i="255"/>
  <c r="AA80" i="255"/>
  <c r="O80" i="255"/>
  <c r="N80" i="255"/>
  <c r="Q80" i="255" s="1"/>
  <c r="M80" i="255"/>
  <c r="AB80" i="255" s="1"/>
  <c r="K80" i="255"/>
  <c r="G80" i="255"/>
  <c r="AA79" i="255"/>
  <c r="Q79" i="255"/>
  <c r="O79" i="255"/>
  <c r="N79" i="255"/>
  <c r="P79" i="255" s="1"/>
  <c r="M79" i="255"/>
  <c r="AB79" i="255" s="1"/>
  <c r="K79" i="255"/>
  <c r="G79" i="255"/>
  <c r="AA78" i="255"/>
  <c r="O78" i="255"/>
  <c r="N78" i="255"/>
  <c r="Q78" i="255" s="1"/>
  <c r="M78" i="255"/>
  <c r="AB78" i="255" s="1"/>
  <c r="K78" i="255"/>
  <c r="G78" i="255"/>
  <c r="AA77" i="255"/>
  <c r="Q77" i="255"/>
  <c r="O77" i="255"/>
  <c r="N77" i="255"/>
  <c r="P77" i="255" s="1"/>
  <c r="M77" i="255"/>
  <c r="AB77" i="255" s="1"/>
  <c r="K77" i="255"/>
  <c r="G77" i="255"/>
  <c r="AA76" i="255"/>
  <c r="O76" i="255"/>
  <c r="N76" i="255"/>
  <c r="Q76" i="255" s="1"/>
  <c r="M76" i="255"/>
  <c r="AB76" i="255" s="1"/>
  <c r="K76" i="255"/>
  <c r="G76" i="255"/>
  <c r="AA75" i="255"/>
  <c r="Q75" i="255"/>
  <c r="O75" i="255"/>
  <c r="N75" i="255"/>
  <c r="P75" i="255" s="1"/>
  <c r="M75" i="255"/>
  <c r="AB75" i="255" s="1"/>
  <c r="K75" i="255"/>
  <c r="G75" i="255"/>
  <c r="AA74" i="255"/>
  <c r="O74" i="255"/>
  <c r="N74" i="255"/>
  <c r="Q74" i="255" s="1"/>
  <c r="M74" i="255"/>
  <c r="AB74" i="255" s="1"/>
  <c r="K74" i="255"/>
  <c r="G74" i="255"/>
  <c r="O73" i="255"/>
  <c r="M73" i="255"/>
  <c r="AA73" i="255" s="1"/>
  <c r="K73" i="255"/>
  <c r="G73" i="255"/>
  <c r="T72" i="255"/>
  <c r="S72" i="255"/>
  <c r="L72" i="255"/>
  <c r="O72" i="255" s="1"/>
  <c r="J72" i="255"/>
  <c r="K72" i="255" s="1"/>
  <c r="I72" i="255"/>
  <c r="AA62" i="255"/>
  <c r="Q62" i="255"/>
  <c r="O62" i="255"/>
  <c r="N62" i="255"/>
  <c r="P62" i="255" s="1"/>
  <c r="M62" i="255"/>
  <c r="AB62" i="255" s="1"/>
  <c r="K62" i="255"/>
  <c r="G62" i="255"/>
  <c r="AA61" i="255"/>
  <c r="O61" i="255"/>
  <c r="N61" i="255"/>
  <c r="Q61" i="255" s="1"/>
  <c r="M61" i="255"/>
  <c r="AB61" i="255" s="1"/>
  <c r="K61" i="255"/>
  <c r="G61" i="255"/>
  <c r="AA60" i="255"/>
  <c r="Q60" i="255"/>
  <c r="O60" i="255"/>
  <c r="N60" i="255"/>
  <c r="P60" i="255" s="1"/>
  <c r="M60" i="255"/>
  <c r="AB60" i="255" s="1"/>
  <c r="K60" i="255"/>
  <c r="G60" i="255"/>
  <c r="AA59" i="255"/>
  <c r="O59" i="255"/>
  <c r="N59" i="255"/>
  <c r="Q59" i="255" s="1"/>
  <c r="M59" i="255"/>
  <c r="AB59" i="255" s="1"/>
  <c r="K59" i="255"/>
  <c r="G59" i="255"/>
  <c r="AA58" i="255"/>
  <c r="Q58" i="255"/>
  <c r="O58" i="255"/>
  <c r="N58" i="255"/>
  <c r="P58" i="255" s="1"/>
  <c r="M58" i="255"/>
  <c r="AB58" i="255" s="1"/>
  <c r="K58" i="255"/>
  <c r="G58" i="255"/>
  <c r="AA57" i="255"/>
  <c r="O57" i="255"/>
  <c r="N57" i="255"/>
  <c r="Q57" i="255" s="1"/>
  <c r="M57" i="255"/>
  <c r="AB57" i="255" s="1"/>
  <c r="K57" i="255"/>
  <c r="G57" i="255"/>
  <c r="AA56" i="255"/>
  <c r="O56" i="255"/>
  <c r="M56" i="255"/>
  <c r="N56" i="255" s="1"/>
  <c r="K56" i="255"/>
  <c r="G56" i="255"/>
  <c r="T55" i="255"/>
  <c r="S55" i="255"/>
  <c r="M55" i="255"/>
  <c r="N55" i="255" s="1"/>
  <c r="L55" i="255"/>
  <c r="O55" i="255" s="1"/>
  <c r="J55" i="255"/>
  <c r="K55" i="255" s="1"/>
  <c r="I55" i="255"/>
  <c r="AA44" i="255"/>
  <c r="Q44" i="255"/>
  <c r="O44" i="255"/>
  <c r="N44" i="255"/>
  <c r="P44" i="255" s="1"/>
  <c r="M44" i="255"/>
  <c r="AB44" i="255" s="1"/>
  <c r="K44" i="255"/>
  <c r="G44" i="255"/>
  <c r="AA43" i="255"/>
  <c r="O43" i="255"/>
  <c r="N43" i="255"/>
  <c r="Q43" i="255" s="1"/>
  <c r="M43" i="255"/>
  <c r="AB43" i="255" s="1"/>
  <c r="K43" i="255"/>
  <c r="G43" i="255"/>
  <c r="AA42" i="255"/>
  <c r="Q42" i="255"/>
  <c r="O42" i="255"/>
  <c r="N42" i="255"/>
  <c r="P42" i="255" s="1"/>
  <c r="M42" i="255"/>
  <c r="AB42" i="255" s="1"/>
  <c r="K42" i="255"/>
  <c r="G42" i="255"/>
  <c r="AA41" i="255"/>
  <c r="O41" i="255"/>
  <c r="N41" i="255"/>
  <c r="Q41" i="255" s="1"/>
  <c r="M41" i="255"/>
  <c r="AB41" i="255" s="1"/>
  <c r="K41" i="255"/>
  <c r="G41" i="255"/>
  <c r="AA40" i="255"/>
  <c r="Q40" i="255"/>
  <c r="O40" i="255"/>
  <c r="N40" i="255"/>
  <c r="P40" i="255" s="1"/>
  <c r="M40" i="255"/>
  <c r="AB40" i="255" s="1"/>
  <c r="K40" i="255"/>
  <c r="G40" i="255"/>
  <c r="AB39" i="255"/>
  <c r="AA39" i="255"/>
  <c r="Q39" i="255"/>
  <c r="P39" i="255"/>
  <c r="O39" i="255"/>
  <c r="N39" i="255"/>
  <c r="M39" i="255"/>
  <c r="K39" i="255"/>
  <c r="G39" i="255"/>
  <c r="T38" i="255"/>
  <c r="S38" i="255"/>
  <c r="O38" i="255"/>
  <c r="L38" i="255"/>
  <c r="J38" i="255"/>
  <c r="K38" i="255" s="1"/>
  <c r="I38" i="255"/>
  <c r="AQ29" i="255"/>
  <c r="O26" i="255"/>
  <c r="M26" i="255"/>
  <c r="N26" i="255" s="1"/>
  <c r="K26" i="255"/>
  <c r="G26" i="255"/>
  <c r="AA25" i="255"/>
  <c r="O25" i="255"/>
  <c r="M25" i="255"/>
  <c r="AB25" i="255" s="1"/>
  <c r="K25" i="255"/>
  <c r="G25" i="255"/>
  <c r="AB24" i="255"/>
  <c r="O24" i="255"/>
  <c r="M24" i="255"/>
  <c r="AA24" i="255" s="1"/>
  <c r="K24" i="255"/>
  <c r="G24" i="255"/>
  <c r="AB23" i="255"/>
  <c r="AA23" i="255"/>
  <c r="O23" i="255"/>
  <c r="M23" i="255"/>
  <c r="M38" i="255" s="1"/>
  <c r="K23" i="255"/>
  <c r="G23" i="255"/>
  <c r="AB22" i="255"/>
  <c r="Q22" i="255"/>
  <c r="O22" i="255"/>
  <c r="N22" i="255"/>
  <c r="P22" i="255" s="1"/>
  <c r="M22" i="255"/>
  <c r="AA22" i="255" s="1"/>
  <c r="K22" i="255"/>
  <c r="G22" i="255"/>
  <c r="F1" i="255" s="1"/>
  <c r="F2" i="255" s="1"/>
  <c r="T21" i="255"/>
  <c r="S21" i="255"/>
  <c r="L21" i="255"/>
  <c r="O21" i="255" s="1"/>
  <c r="J21" i="255"/>
  <c r="K21" i="255" s="1"/>
  <c r="I21" i="255"/>
  <c r="O6" i="255"/>
  <c r="M6" i="255"/>
  <c r="N6" i="255" s="1"/>
  <c r="K6" i="255"/>
  <c r="G6" i="255"/>
  <c r="AB5" i="255"/>
  <c r="AA5" i="255"/>
  <c r="O5" i="255"/>
  <c r="N5" i="255"/>
  <c r="Q5" i="255" s="1"/>
  <c r="M5" i="255"/>
  <c r="M21" i="255" s="1"/>
  <c r="K5" i="255"/>
  <c r="G5" i="255"/>
  <c r="H2" i="255"/>
  <c r="D1" i="255"/>
  <c r="T242" i="254"/>
  <c r="S242" i="254"/>
  <c r="O242" i="254"/>
  <c r="M242" i="254"/>
  <c r="N242" i="254" s="1"/>
  <c r="L242" i="254"/>
  <c r="J242" i="254"/>
  <c r="K242" i="254" s="1"/>
  <c r="I242" i="254"/>
  <c r="AB230" i="254"/>
  <c r="AA230" i="254"/>
  <c r="O230" i="254"/>
  <c r="N230" i="254"/>
  <c r="Q230" i="254" s="1"/>
  <c r="M230" i="254"/>
  <c r="K230" i="254"/>
  <c r="G230" i="254"/>
  <c r="AB229" i="254"/>
  <c r="AA229" i="254"/>
  <c r="O229" i="254"/>
  <c r="M229" i="254"/>
  <c r="N229" i="254" s="1"/>
  <c r="K229" i="254"/>
  <c r="G229" i="254"/>
  <c r="AA228" i="254"/>
  <c r="O228" i="254"/>
  <c r="M228" i="254"/>
  <c r="AB228" i="254" s="1"/>
  <c r="K228" i="254"/>
  <c r="G228" i="254"/>
  <c r="O227" i="254"/>
  <c r="M227" i="254"/>
  <c r="AB227" i="254" s="1"/>
  <c r="K227" i="254"/>
  <c r="G227" i="254"/>
  <c r="AB226" i="254"/>
  <c r="O226" i="254"/>
  <c r="N226" i="254"/>
  <c r="Q226" i="254" s="1"/>
  <c r="M226" i="254"/>
  <c r="AA226" i="254" s="1"/>
  <c r="K226" i="254"/>
  <c r="G226" i="254"/>
  <c r="T225" i="254"/>
  <c r="S225" i="254"/>
  <c r="O225" i="254"/>
  <c r="M225" i="254"/>
  <c r="N225" i="254" s="1"/>
  <c r="L225" i="254"/>
  <c r="J225" i="254"/>
  <c r="K225" i="254" s="1"/>
  <c r="I225" i="254"/>
  <c r="AB211" i="254"/>
  <c r="AA211" i="254"/>
  <c r="O211" i="254"/>
  <c r="N211" i="254"/>
  <c r="Q211" i="254" s="1"/>
  <c r="M211" i="254"/>
  <c r="K211" i="254"/>
  <c r="G211" i="254"/>
  <c r="AB210" i="254"/>
  <c r="AA210" i="254"/>
  <c r="O210" i="254"/>
  <c r="M210" i="254"/>
  <c r="N210" i="254" s="1"/>
  <c r="K210" i="254"/>
  <c r="G210" i="254"/>
  <c r="AB209" i="254"/>
  <c r="AA209" i="254"/>
  <c r="O209" i="254"/>
  <c r="N209" i="254"/>
  <c r="Q209" i="254" s="1"/>
  <c r="M209" i="254"/>
  <c r="K209" i="254"/>
  <c r="G209" i="254"/>
  <c r="T208" i="254"/>
  <c r="S208" i="254"/>
  <c r="M208" i="254"/>
  <c r="AB208" i="254" s="1"/>
  <c r="AC192" i="254" s="1"/>
  <c r="L208" i="254"/>
  <c r="J208" i="254"/>
  <c r="I208" i="254"/>
  <c r="K208" i="254" s="1"/>
  <c r="AA194" i="254"/>
  <c r="O194" i="254"/>
  <c r="M194" i="254"/>
  <c r="AB194" i="254" s="1"/>
  <c r="K194" i="254"/>
  <c r="G194" i="254"/>
  <c r="O193" i="254"/>
  <c r="M193" i="254"/>
  <c r="AB193" i="254" s="1"/>
  <c r="K193" i="254"/>
  <c r="G193" i="254"/>
  <c r="AB192" i="254"/>
  <c r="AA192" i="254"/>
  <c r="O192" i="254"/>
  <c r="N192" i="254"/>
  <c r="Q192" i="254" s="1"/>
  <c r="M192" i="254"/>
  <c r="K192" i="254"/>
  <c r="G192" i="254"/>
  <c r="T191" i="254"/>
  <c r="S191" i="254"/>
  <c r="M191" i="254"/>
  <c r="N191" i="254" s="1"/>
  <c r="L191" i="254"/>
  <c r="J191" i="254"/>
  <c r="K191" i="254" s="1"/>
  <c r="I191" i="254"/>
  <c r="O191" i="254" s="1"/>
  <c r="AB178" i="254"/>
  <c r="AA178" i="254"/>
  <c r="O178" i="254"/>
  <c r="N178" i="254"/>
  <c r="Q178" i="254" s="1"/>
  <c r="M178" i="254"/>
  <c r="K178" i="254"/>
  <c r="G178" i="254"/>
  <c r="AB177" i="254"/>
  <c r="AA177" i="254"/>
  <c r="O177" i="254"/>
  <c r="M177" i="254"/>
  <c r="N177" i="254" s="1"/>
  <c r="K177" i="254"/>
  <c r="G177" i="254"/>
  <c r="AA176" i="254"/>
  <c r="O176" i="254"/>
  <c r="M176" i="254"/>
  <c r="AB176" i="254" s="1"/>
  <c r="K176" i="254"/>
  <c r="G176" i="254"/>
  <c r="AA175" i="254"/>
  <c r="Q175" i="254"/>
  <c r="O175" i="254"/>
  <c r="N175" i="254"/>
  <c r="P175" i="254" s="1"/>
  <c r="M175" i="254"/>
  <c r="AB175" i="254" s="1"/>
  <c r="K175" i="254"/>
  <c r="G175" i="254"/>
  <c r="T174" i="254"/>
  <c r="S174" i="254"/>
  <c r="M174" i="254"/>
  <c r="AB174" i="254" s="1"/>
  <c r="AC158" i="254" s="1"/>
  <c r="L174" i="254"/>
  <c r="O174" i="254" s="1"/>
  <c r="J174" i="254"/>
  <c r="K174" i="254" s="1"/>
  <c r="I174" i="254"/>
  <c r="AB158" i="254"/>
  <c r="AA158" i="254"/>
  <c r="Q158" i="254"/>
  <c r="O158" i="254"/>
  <c r="N158" i="254"/>
  <c r="P158" i="254" s="1"/>
  <c r="M158" i="254"/>
  <c r="K158" i="254"/>
  <c r="G158" i="254"/>
  <c r="T157" i="254"/>
  <c r="S157" i="254"/>
  <c r="L157" i="254"/>
  <c r="O157" i="254" s="1"/>
  <c r="J157" i="254"/>
  <c r="K157" i="254" s="1"/>
  <c r="I157" i="254"/>
  <c r="O147" i="254"/>
  <c r="M147" i="254"/>
  <c r="AB147" i="254" s="1"/>
  <c r="K147" i="254"/>
  <c r="G147" i="254"/>
  <c r="AB146" i="254"/>
  <c r="AA146" i="254"/>
  <c r="O146" i="254"/>
  <c r="N146" i="254"/>
  <c r="Q146" i="254" s="1"/>
  <c r="M146" i="254"/>
  <c r="K146" i="254"/>
  <c r="G146" i="254"/>
  <c r="AB145" i="254"/>
  <c r="AA145" i="254"/>
  <c r="O145" i="254"/>
  <c r="N145" i="254"/>
  <c r="M145" i="254"/>
  <c r="K145" i="254"/>
  <c r="Q145" i="254" s="1"/>
  <c r="G145" i="254"/>
  <c r="AA144" i="254"/>
  <c r="O144" i="254"/>
  <c r="M144" i="254"/>
  <c r="AB144" i="254" s="1"/>
  <c r="K144" i="254"/>
  <c r="G144" i="254"/>
  <c r="O143" i="254"/>
  <c r="M143" i="254"/>
  <c r="AB143" i="254" s="1"/>
  <c r="K143" i="254"/>
  <c r="G143" i="254"/>
  <c r="AB142" i="254"/>
  <c r="AA142" i="254"/>
  <c r="O142" i="254"/>
  <c r="N142" i="254"/>
  <c r="Q142" i="254" s="1"/>
  <c r="M142" i="254"/>
  <c r="K142" i="254"/>
  <c r="G142" i="254"/>
  <c r="AB141" i="254"/>
  <c r="Q141" i="254"/>
  <c r="O141" i="254"/>
  <c r="N141" i="254"/>
  <c r="P141" i="254" s="1"/>
  <c r="M141" i="254"/>
  <c r="M157" i="254" s="1"/>
  <c r="K141" i="254"/>
  <c r="G141" i="254"/>
  <c r="T140" i="254"/>
  <c r="S140" i="254"/>
  <c r="M140" i="254"/>
  <c r="N140" i="254" s="1"/>
  <c r="L140" i="254"/>
  <c r="O140" i="254" s="1"/>
  <c r="J140" i="254"/>
  <c r="K140" i="254" s="1"/>
  <c r="I140" i="254"/>
  <c r="AB126" i="254"/>
  <c r="AA126" i="254"/>
  <c r="O126" i="254"/>
  <c r="M126" i="254"/>
  <c r="N126" i="254" s="1"/>
  <c r="K126" i="254"/>
  <c r="G126" i="254"/>
  <c r="AA125" i="254"/>
  <c r="O125" i="254"/>
  <c r="M125" i="254"/>
  <c r="AB125" i="254" s="1"/>
  <c r="K125" i="254"/>
  <c r="G125" i="254"/>
  <c r="AB124" i="254"/>
  <c r="AA124" i="254"/>
  <c r="Q124" i="254"/>
  <c r="O124" i="254"/>
  <c r="N124" i="254"/>
  <c r="P124" i="254" s="1"/>
  <c r="M124" i="254"/>
  <c r="K124" i="254"/>
  <c r="G124" i="254"/>
  <c r="T123" i="254"/>
  <c r="S123" i="254"/>
  <c r="M123" i="254"/>
  <c r="AB123" i="254" s="1"/>
  <c r="AC107" i="254" s="1"/>
  <c r="L123" i="254"/>
  <c r="O123" i="254" s="1"/>
  <c r="J123" i="254"/>
  <c r="K123" i="254" s="1"/>
  <c r="I123" i="254"/>
  <c r="AA110" i="254"/>
  <c r="O110" i="254"/>
  <c r="M110" i="254"/>
  <c r="AB110" i="254" s="1"/>
  <c r="K110" i="254"/>
  <c r="G110" i="254"/>
  <c r="AB109" i="254"/>
  <c r="AA109" i="254"/>
  <c r="O109" i="254"/>
  <c r="N109" i="254"/>
  <c r="Q109" i="254" s="1"/>
  <c r="M109" i="254"/>
  <c r="K109" i="254"/>
  <c r="G109" i="254"/>
  <c r="AB108" i="254"/>
  <c r="AA108" i="254"/>
  <c r="O108" i="254"/>
  <c r="N108" i="254"/>
  <c r="M108" i="254"/>
  <c r="K108" i="254"/>
  <c r="Q108" i="254" s="1"/>
  <c r="G108" i="254"/>
  <c r="AB107" i="254"/>
  <c r="O107" i="254"/>
  <c r="N107" i="254"/>
  <c r="Q107" i="254" s="1"/>
  <c r="M107" i="254"/>
  <c r="AA107" i="254" s="1"/>
  <c r="K107" i="254"/>
  <c r="G107" i="254"/>
  <c r="T106" i="254"/>
  <c r="S106" i="254"/>
  <c r="M106" i="254"/>
  <c r="AB106" i="254" s="1"/>
  <c r="AC90" i="254" s="1"/>
  <c r="L106" i="254"/>
  <c r="O106" i="254" s="1"/>
  <c r="J106" i="254"/>
  <c r="K106" i="254" s="1"/>
  <c r="I106" i="254"/>
  <c r="AA92" i="254"/>
  <c r="O92" i="254"/>
  <c r="M92" i="254"/>
  <c r="AB92" i="254" s="1"/>
  <c r="K92" i="254"/>
  <c r="G92" i="254"/>
  <c r="AA91" i="254"/>
  <c r="O91" i="254"/>
  <c r="M91" i="254"/>
  <c r="AB91" i="254" s="1"/>
  <c r="K91" i="254"/>
  <c r="G91" i="254"/>
  <c r="AB90" i="254"/>
  <c r="AA90" i="254"/>
  <c r="O90" i="254"/>
  <c r="N90" i="254"/>
  <c r="Q90" i="254" s="1"/>
  <c r="M90" i="254"/>
  <c r="K90" i="254"/>
  <c r="G90" i="254"/>
  <c r="T89" i="254"/>
  <c r="S89" i="254"/>
  <c r="M89" i="254"/>
  <c r="N89" i="254" s="1"/>
  <c r="L89" i="254"/>
  <c r="J89" i="254"/>
  <c r="K89" i="254" s="1"/>
  <c r="I89" i="254"/>
  <c r="O89" i="254" s="1"/>
  <c r="AB73" i="254"/>
  <c r="AA73" i="254"/>
  <c r="O73" i="254"/>
  <c r="N73" i="254"/>
  <c r="Q73" i="254" s="1"/>
  <c r="M73" i="254"/>
  <c r="K73" i="254"/>
  <c r="G73" i="254"/>
  <c r="T72" i="254"/>
  <c r="S72" i="254"/>
  <c r="M72" i="254"/>
  <c r="N72" i="254" s="1"/>
  <c r="L72" i="254"/>
  <c r="O72" i="254" s="1"/>
  <c r="J72" i="254"/>
  <c r="K72" i="254" s="1"/>
  <c r="I72" i="254"/>
  <c r="AB56" i="254"/>
  <c r="O56" i="254"/>
  <c r="N56" i="254"/>
  <c r="Q56" i="254" s="1"/>
  <c r="M56" i="254"/>
  <c r="AA56" i="254" s="1"/>
  <c r="K56" i="254"/>
  <c r="G56" i="254"/>
  <c r="T55" i="254"/>
  <c r="S55" i="254"/>
  <c r="M55" i="254"/>
  <c r="N55" i="254" s="1"/>
  <c r="L55" i="254"/>
  <c r="O55" i="254" s="1"/>
  <c r="J55" i="254"/>
  <c r="K55" i="254" s="1"/>
  <c r="I55" i="254"/>
  <c r="AA41" i="254"/>
  <c r="O41" i="254"/>
  <c r="N41" i="254"/>
  <c r="Q41" i="254" s="1"/>
  <c r="M41" i="254"/>
  <c r="AB41" i="254" s="1"/>
  <c r="K41" i="254"/>
  <c r="G41" i="254"/>
  <c r="AB40" i="254"/>
  <c r="AA40" i="254"/>
  <c r="Q40" i="254"/>
  <c r="O40" i="254"/>
  <c r="N40" i="254"/>
  <c r="P40" i="254" s="1"/>
  <c r="M40" i="254"/>
  <c r="K40" i="254"/>
  <c r="G40" i="254"/>
  <c r="AB39" i="254"/>
  <c r="AA39" i="254"/>
  <c r="O39" i="254"/>
  <c r="N39" i="254"/>
  <c r="Q39" i="254" s="1"/>
  <c r="M39" i="254"/>
  <c r="K39" i="254"/>
  <c r="G39" i="254"/>
  <c r="T38" i="254"/>
  <c r="S38" i="254"/>
  <c r="M38" i="254"/>
  <c r="AB38" i="254" s="1"/>
  <c r="AC22" i="254" s="1"/>
  <c r="L38" i="254"/>
  <c r="O38" i="254" s="1"/>
  <c r="J38" i="254"/>
  <c r="K38" i="254" s="1"/>
  <c r="I38" i="254"/>
  <c r="AB22" i="254"/>
  <c r="O22" i="254"/>
  <c r="N22" i="254"/>
  <c r="Q22" i="254" s="1"/>
  <c r="M22" i="254"/>
  <c r="AA22" i="254" s="1"/>
  <c r="K22" i="254"/>
  <c r="G22" i="254"/>
  <c r="T21" i="254"/>
  <c r="S21" i="254"/>
  <c r="M21" i="254"/>
  <c r="AB21" i="254" s="1"/>
  <c r="AC5" i="254" s="1"/>
  <c r="L21" i="254"/>
  <c r="O21" i="254" s="1"/>
  <c r="J21" i="254"/>
  <c r="K21" i="254" s="1"/>
  <c r="I21" i="254"/>
  <c r="AA7" i="254"/>
  <c r="O7" i="254"/>
  <c r="N7" i="254"/>
  <c r="Q7" i="254" s="1"/>
  <c r="M7" i="254"/>
  <c r="AB7" i="254" s="1"/>
  <c r="K7" i="254"/>
  <c r="G7" i="254"/>
  <c r="AA6" i="254"/>
  <c r="Q6" i="254"/>
  <c r="O6" i="254"/>
  <c r="N6" i="254"/>
  <c r="P6" i="254" s="1"/>
  <c r="M6" i="254"/>
  <c r="AB6" i="254" s="1"/>
  <c r="K6" i="254"/>
  <c r="G6" i="254"/>
  <c r="AB5" i="254"/>
  <c r="AA5" i="254"/>
  <c r="O5" i="254"/>
  <c r="N5" i="254"/>
  <c r="Q5" i="254" s="1"/>
  <c r="M5" i="254"/>
  <c r="K5" i="254"/>
  <c r="G5" i="254"/>
  <c r="F1" i="254" s="1"/>
  <c r="H2" i="254"/>
  <c r="H1" i="254"/>
  <c r="D1" i="254"/>
  <c r="X29" i="253"/>
  <c r="W29" i="253"/>
  <c r="V29" i="253"/>
  <c r="M8" i="253" s="1"/>
  <c r="T29" i="253"/>
  <c r="S29" i="253"/>
  <c r="P29" i="253"/>
  <c r="O29" i="253"/>
  <c r="N29" i="253"/>
  <c r="M29" i="253"/>
  <c r="K29" i="253"/>
  <c r="J29" i="253"/>
  <c r="H29" i="253"/>
  <c r="K8" i="253" s="1"/>
  <c r="G29" i="253"/>
  <c r="D29" i="253"/>
  <c r="N15" i="253"/>
  <c r="M15" i="253"/>
  <c r="I8" i="253" s="1"/>
  <c r="K15" i="253"/>
  <c r="I15" i="253"/>
  <c r="H15" i="253"/>
  <c r="G15" i="253"/>
  <c r="F15" i="253"/>
  <c r="G8" i="253" s="1"/>
  <c r="E15" i="253"/>
  <c r="E8" i="253" s="1"/>
  <c r="D15" i="253"/>
  <c r="F8" i="253"/>
  <c r="M7" i="253"/>
  <c r="K7" i="253"/>
  <c r="I7" i="253"/>
  <c r="G7" i="253"/>
  <c r="F7" i="253"/>
  <c r="E7" i="253"/>
  <c r="M6" i="253"/>
  <c r="K6" i="253"/>
  <c r="I6" i="253"/>
  <c r="G6" i="253"/>
  <c r="F6" i="253"/>
  <c r="E6" i="253"/>
  <c r="F3" i="253"/>
  <c r="Q55" i="254" l="1"/>
  <c r="R39" i="254" s="1"/>
  <c r="P55" i="254"/>
  <c r="Q72" i="254"/>
  <c r="R56" i="254" s="1"/>
  <c r="P72" i="254"/>
  <c r="Q229" i="254"/>
  <c r="P229" i="254"/>
  <c r="Q126" i="254"/>
  <c r="P126" i="254"/>
  <c r="Q26" i="255"/>
  <c r="P26" i="255"/>
  <c r="Q242" i="254"/>
  <c r="R226" i="254" s="1"/>
  <c r="P242" i="254"/>
  <c r="Q191" i="254"/>
  <c r="R175" i="254" s="1"/>
  <c r="P191" i="254"/>
  <c r="Q225" i="254"/>
  <c r="R209" i="254" s="1"/>
  <c r="P225" i="254"/>
  <c r="AB157" i="254"/>
  <c r="AC141" i="254" s="1"/>
  <c r="AA157" i="254"/>
  <c r="N157" i="254"/>
  <c r="Q177" i="254"/>
  <c r="P177" i="254"/>
  <c r="Q210" i="254"/>
  <c r="P210" i="254"/>
  <c r="N140" i="255"/>
  <c r="AB140" i="255"/>
  <c r="AC124" i="255" s="1"/>
  <c r="AA140" i="255"/>
  <c r="Q56" i="255"/>
  <c r="P56" i="255"/>
  <c r="Q89" i="254"/>
  <c r="R73" i="254" s="1"/>
  <c r="P89" i="254"/>
  <c r="Q6" i="255"/>
  <c r="P6" i="255"/>
  <c r="Q55" i="255"/>
  <c r="R39" i="255" s="1"/>
  <c r="P55" i="255"/>
  <c r="P140" i="254"/>
  <c r="Q140" i="254"/>
  <c r="R124" i="254" s="1"/>
  <c r="N38" i="255"/>
  <c r="AB38" i="255"/>
  <c r="AC22" i="255" s="1"/>
  <c r="AA38" i="255"/>
  <c r="I3" i="253"/>
  <c r="F2" i="254"/>
  <c r="N21" i="255"/>
  <c r="AB21" i="255"/>
  <c r="AC5" i="255" s="1"/>
  <c r="AA21" i="255"/>
  <c r="P142" i="255"/>
  <c r="Q142" i="255"/>
  <c r="N21" i="254"/>
  <c r="N38" i="254"/>
  <c r="AA55" i="254"/>
  <c r="AA72" i="254"/>
  <c r="AA89" i="254"/>
  <c r="N106" i="254"/>
  <c r="P108" i="254"/>
  <c r="P145" i="254"/>
  <c r="AA191" i="254"/>
  <c r="N208" i="254"/>
  <c r="AA225" i="254"/>
  <c r="AA242" i="254"/>
  <c r="AB56" i="255"/>
  <c r="M72" i="255"/>
  <c r="N73" i="255"/>
  <c r="N107" i="255"/>
  <c r="P22" i="254"/>
  <c r="P39" i="254"/>
  <c r="AB55" i="254"/>
  <c r="AC39" i="254" s="1"/>
  <c r="AB72" i="254"/>
  <c r="AC56" i="254" s="1"/>
  <c r="AB89" i="254"/>
  <c r="AC73" i="254" s="1"/>
  <c r="N92" i="254"/>
  <c r="P107" i="254"/>
  <c r="N125" i="254"/>
  <c r="AA141" i="254"/>
  <c r="N144" i="254"/>
  <c r="N176" i="254"/>
  <c r="AB191" i="254"/>
  <c r="AC175" i="254" s="1"/>
  <c r="N194" i="254"/>
  <c r="O208" i="254"/>
  <c r="P209" i="254"/>
  <c r="AB225" i="254"/>
  <c r="AC209" i="254" s="1"/>
  <c r="N228" i="254"/>
  <c r="AB242" i="254"/>
  <c r="AC226" i="254" s="1"/>
  <c r="P5" i="255"/>
  <c r="N25" i="255"/>
  <c r="P43" i="255"/>
  <c r="AA55" i="255"/>
  <c r="P59" i="255"/>
  <c r="P74" i="255"/>
  <c r="P78" i="255"/>
  <c r="P82" i="255"/>
  <c r="N106" i="255"/>
  <c r="P108" i="255"/>
  <c r="P126" i="255"/>
  <c r="AA6" i="255"/>
  <c r="AA26" i="255"/>
  <c r="AB55" i="255"/>
  <c r="AC39" i="255" s="1"/>
  <c r="P7" i="254"/>
  <c r="N123" i="254"/>
  <c r="AA140" i="254"/>
  <c r="N174" i="254"/>
  <c r="AB6" i="255"/>
  <c r="AB26" i="255"/>
  <c r="M123" i="255"/>
  <c r="N124" i="255"/>
  <c r="N91" i="254"/>
  <c r="N110" i="254"/>
  <c r="AB140" i="254"/>
  <c r="AC124" i="254" s="1"/>
  <c r="N143" i="254"/>
  <c r="N147" i="254"/>
  <c r="N193" i="254"/>
  <c r="N227" i="254"/>
  <c r="H1" i="255"/>
  <c r="N24" i="255"/>
  <c r="N157" i="255"/>
  <c r="AA21" i="254"/>
  <c r="AA38" i="254"/>
  <c r="AA106" i="254"/>
  <c r="AA208" i="254"/>
  <c r="AB73" i="255"/>
  <c r="AB107" i="255"/>
  <c r="P5" i="254"/>
  <c r="P56" i="254"/>
  <c r="P73" i="254"/>
  <c r="P90" i="254"/>
  <c r="P192" i="254"/>
  <c r="P226" i="254"/>
  <c r="N23" i="255"/>
  <c r="P41" i="255"/>
  <c r="P57" i="255"/>
  <c r="P61" i="255"/>
  <c r="P76" i="255"/>
  <c r="P80" i="255"/>
  <c r="P92" i="255"/>
  <c r="AA106" i="255"/>
  <c r="P110" i="255"/>
  <c r="P143" i="255"/>
  <c r="AA143" i="254"/>
  <c r="AA147" i="254"/>
  <c r="AA193" i="254"/>
  <c r="AA227" i="254"/>
  <c r="AA124" i="255"/>
  <c r="P41" i="254"/>
  <c r="P109" i="254"/>
  <c r="AA123" i="254"/>
  <c r="P142" i="254"/>
  <c r="P146" i="254"/>
  <c r="AA174" i="254"/>
  <c r="P178" i="254"/>
  <c r="P211" i="254"/>
  <c r="P230" i="254"/>
  <c r="M89" i="255"/>
  <c r="AB124" i="255"/>
  <c r="Q193" i="254" l="1"/>
  <c r="P193" i="254"/>
  <c r="Q144" i="254"/>
  <c r="P144" i="254"/>
  <c r="Q147" i="254"/>
  <c r="P147" i="254"/>
  <c r="Q21" i="254"/>
  <c r="R5" i="254" s="1"/>
  <c r="P21" i="254"/>
  <c r="D2" i="254"/>
  <c r="Q73" i="255"/>
  <c r="P73" i="255"/>
  <c r="P123" i="254"/>
  <c r="Q123" i="254"/>
  <c r="R107" i="254" s="1"/>
  <c r="AB72" i="255"/>
  <c r="AC56" i="255" s="1"/>
  <c r="AA72" i="255"/>
  <c r="N72" i="255"/>
  <c r="Q38" i="254"/>
  <c r="R22" i="254" s="1"/>
  <c r="P38" i="254"/>
  <c r="Q140" i="255"/>
  <c r="R124" i="255" s="1"/>
  <c r="P140" i="255"/>
  <c r="Q143" i="254"/>
  <c r="P143" i="254"/>
  <c r="Q25" i="255"/>
  <c r="P25" i="255"/>
  <c r="Q125" i="254"/>
  <c r="P125" i="254"/>
  <c r="Q110" i="254"/>
  <c r="P110" i="254"/>
  <c r="Q92" i="254"/>
  <c r="P92" i="254"/>
  <c r="Q208" i="254"/>
  <c r="R192" i="254" s="1"/>
  <c r="P208" i="254"/>
  <c r="Q38" i="255"/>
  <c r="R22" i="255" s="1"/>
  <c r="P38" i="255"/>
  <c r="Q124" i="255"/>
  <c r="P124" i="255"/>
  <c r="D2" i="255"/>
  <c r="P21" i="255"/>
  <c r="Q21" i="255"/>
  <c r="R5" i="255" s="1"/>
  <c r="Q107" i="255"/>
  <c r="P107" i="255"/>
  <c r="AA123" i="255"/>
  <c r="N123" i="255"/>
  <c r="AB123" i="255"/>
  <c r="AC107" i="255" s="1"/>
  <c r="Q227" i="254"/>
  <c r="P227" i="254"/>
  <c r="Q91" i="254"/>
  <c r="P91" i="254"/>
  <c r="N89" i="255"/>
  <c r="AB89" i="255"/>
  <c r="AC73" i="255" s="1"/>
  <c r="AA89" i="255"/>
  <c r="Q23" i="255"/>
  <c r="P23" i="255"/>
  <c r="Q106" i="255"/>
  <c r="R90" i="255" s="1"/>
  <c r="P106" i="255"/>
  <c r="Q157" i="255"/>
  <c r="R141" i="255" s="1"/>
  <c r="P157" i="255"/>
  <c r="Q106" i="254"/>
  <c r="R90" i="254" s="1"/>
  <c r="P106" i="254"/>
  <c r="P174" i="254"/>
  <c r="Q174" i="254"/>
  <c r="R158" i="254" s="1"/>
  <c r="Q176" i="254"/>
  <c r="P176" i="254"/>
  <c r="Q228" i="254"/>
  <c r="P228" i="254"/>
  <c r="Q157" i="254"/>
  <c r="R141" i="254" s="1"/>
  <c r="P157" i="254"/>
  <c r="Q24" i="255"/>
  <c r="P24" i="255"/>
  <c r="Q194" i="254"/>
  <c r="P194" i="254"/>
  <c r="Q89" i="255" l="1"/>
  <c r="R73" i="255" s="1"/>
  <c r="P89" i="255"/>
  <c r="Q123" i="255"/>
  <c r="R107" i="255" s="1"/>
  <c r="P123" i="255"/>
  <c r="Q72" i="255"/>
  <c r="R56" i="255" s="1"/>
  <c r="P72" i="255"/>
  <c r="AA157" i="252" l="1"/>
  <c r="T157" i="252"/>
  <c r="S157" i="252"/>
  <c r="O157" i="252"/>
  <c r="M157" i="252"/>
  <c r="AB157" i="252" s="1"/>
  <c r="AC141" i="252" s="1"/>
  <c r="L157" i="252"/>
  <c r="J157" i="252"/>
  <c r="I157" i="252"/>
  <c r="K157" i="252" s="1"/>
  <c r="AB143" i="252"/>
  <c r="AA143" i="252"/>
  <c r="O143" i="252"/>
  <c r="N143" i="252"/>
  <c r="Q143" i="252" s="1"/>
  <c r="M143" i="252"/>
  <c r="K143" i="252"/>
  <c r="G143" i="252"/>
  <c r="AB142" i="252"/>
  <c r="O142" i="252"/>
  <c r="M142" i="252"/>
  <c r="N142" i="252" s="1"/>
  <c r="K142" i="252"/>
  <c r="G142" i="252"/>
  <c r="AB141" i="252"/>
  <c r="O141" i="252"/>
  <c r="N141" i="252"/>
  <c r="P141" i="252" s="1"/>
  <c r="M141" i="252"/>
  <c r="AA141" i="252" s="1"/>
  <c r="K141" i="252"/>
  <c r="G141" i="252"/>
  <c r="T140" i="252"/>
  <c r="S140" i="252"/>
  <c r="L140" i="252"/>
  <c r="O140" i="252" s="1"/>
  <c r="J140" i="252"/>
  <c r="K140" i="252" s="1"/>
  <c r="I140" i="252"/>
  <c r="AA126" i="252"/>
  <c r="O126" i="252"/>
  <c r="M126" i="252"/>
  <c r="N126" i="252" s="1"/>
  <c r="K126" i="252"/>
  <c r="G126" i="252"/>
  <c r="AA125" i="252"/>
  <c r="O125" i="252"/>
  <c r="M125" i="252"/>
  <c r="AB125" i="252" s="1"/>
  <c r="K125" i="252"/>
  <c r="G125" i="252"/>
  <c r="AB124" i="252"/>
  <c r="AA124" i="252"/>
  <c r="O124" i="252"/>
  <c r="N124" i="252"/>
  <c r="P124" i="252" s="1"/>
  <c r="M124" i="252"/>
  <c r="K124" i="252"/>
  <c r="G124" i="252"/>
  <c r="T123" i="252"/>
  <c r="S123" i="252"/>
  <c r="O123" i="252"/>
  <c r="M123" i="252"/>
  <c r="AB123" i="252" s="1"/>
  <c r="AC107" i="252" s="1"/>
  <c r="L123" i="252"/>
  <c r="J123" i="252"/>
  <c r="K123" i="252" s="1"/>
  <c r="I123" i="252"/>
  <c r="AB110" i="252"/>
  <c r="AA110" i="252"/>
  <c r="O110" i="252"/>
  <c r="N110" i="252"/>
  <c r="Q110" i="252" s="1"/>
  <c r="M110" i="252"/>
  <c r="K110" i="252"/>
  <c r="G110" i="252"/>
  <c r="AB109" i="252"/>
  <c r="AA109" i="252"/>
  <c r="P109" i="252"/>
  <c r="O109" i="252"/>
  <c r="N109" i="252"/>
  <c r="Q109" i="252" s="1"/>
  <c r="M109" i="252"/>
  <c r="K109" i="252"/>
  <c r="G109" i="252"/>
  <c r="AA108" i="252"/>
  <c r="O108" i="252"/>
  <c r="M108" i="252"/>
  <c r="N108" i="252" s="1"/>
  <c r="K108" i="252"/>
  <c r="G108" i="252"/>
  <c r="AB107" i="252"/>
  <c r="AA107" i="252"/>
  <c r="O107" i="252"/>
  <c r="M107" i="252"/>
  <c r="N107" i="252" s="1"/>
  <c r="K107" i="252"/>
  <c r="G107" i="252"/>
  <c r="T106" i="252"/>
  <c r="S106" i="252"/>
  <c r="L106" i="252"/>
  <c r="O106" i="252" s="1"/>
  <c r="K106" i="252"/>
  <c r="J106" i="252"/>
  <c r="I106" i="252"/>
  <c r="AA93" i="252"/>
  <c r="Q93" i="252"/>
  <c r="O93" i="252"/>
  <c r="N93" i="252"/>
  <c r="P93" i="252" s="1"/>
  <c r="M93" i="252"/>
  <c r="AB93" i="252" s="1"/>
  <c r="K93" i="252"/>
  <c r="G93" i="252"/>
  <c r="AB92" i="252"/>
  <c r="AA92" i="252"/>
  <c r="O92" i="252"/>
  <c r="N92" i="252"/>
  <c r="Q92" i="252" s="1"/>
  <c r="M92" i="252"/>
  <c r="K92" i="252"/>
  <c r="G92" i="252"/>
  <c r="AA91" i="252"/>
  <c r="P91" i="252"/>
  <c r="O91" i="252"/>
  <c r="N91" i="252"/>
  <c r="M91" i="252"/>
  <c r="AB91" i="252" s="1"/>
  <c r="K91" i="252"/>
  <c r="Q91" i="252" s="1"/>
  <c r="G91" i="252"/>
  <c r="AB90" i="252"/>
  <c r="O90" i="252"/>
  <c r="N90" i="252"/>
  <c r="P90" i="252" s="1"/>
  <c r="M90" i="252"/>
  <c r="AA90" i="252" s="1"/>
  <c r="K90" i="252"/>
  <c r="G90" i="252"/>
  <c r="T89" i="252"/>
  <c r="S89" i="252"/>
  <c r="L89" i="252"/>
  <c r="O89" i="252" s="1"/>
  <c r="J89" i="252"/>
  <c r="K89" i="252" s="1"/>
  <c r="I89" i="252"/>
  <c r="AA83" i="252"/>
  <c r="O83" i="252"/>
  <c r="M83" i="252"/>
  <c r="N83" i="252" s="1"/>
  <c r="K83" i="252"/>
  <c r="G83" i="252"/>
  <c r="AA82" i="252"/>
  <c r="O82" i="252"/>
  <c r="M82" i="252"/>
  <c r="AB82" i="252" s="1"/>
  <c r="K82" i="252"/>
  <c r="G82" i="252"/>
  <c r="AB81" i="252"/>
  <c r="AA81" i="252"/>
  <c r="O81" i="252"/>
  <c r="N81" i="252"/>
  <c r="Q81" i="252" s="1"/>
  <c r="M81" i="252"/>
  <c r="K81" i="252"/>
  <c r="G81" i="252"/>
  <c r="AA80" i="252"/>
  <c r="P80" i="252"/>
  <c r="O80" i="252"/>
  <c r="N80" i="252"/>
  <c r="Q80" i="252" s="1"/>
  <c r="M80" i="252"/>
  <c r="AB80" i="252" s="1"/>
  <c r="K80" i="252"/>
  <c r="G80" i="252"/>
  <c r="AA79" i="252"/>
  <c r="O79" i="252"/>
  <c r="M79" i="252"/>
  <c r="N79" i="252" s="1"/>
  <c r="K79" i="252"/>
  <c r="G79" i="252"/>
  <c r="AA78" i="252"/>
  <c r="O78" i="252"/>
  <c r="M78" i="252"/>
  <c r="AB78" i="252" s="1"/>
  <c r="K78" i="252"/>
  <c r="G78" i="252"/>
  <c r="AB77" i="252"/>
  <c r="AA77" i="252"/>
  <c r="O77" i="252"/>
  <c r="N77" i="252"/>
  <c r="Q77" i="252" s="1"/>
  <c r="M77" i="252"/>
  <c r="K77" i="252"/>
  <c r="G77" i="252"/>
  <c r="AA76" i="252"/>
  <c r="P76" i="252"/>
  <c r="O76" i="252"/>
  <c r="N76" i="252"/>
  <c r="Q76" i="252" s="1"/>
  <c r="M76" i="252"/>
  <c r="AB76" i="252" s="1"/>
  <c r="K76" i="252"/>
  <c r="G76" i="252"/>
  <c r="AA75" i="252"/>
  <c r="O75" i="252"/>
  <c r="M75" i="252"/>
  <c r="N75" i="252" s="1"/>
  <c r="K75" i="252"/>
  <c r="G75" i="252"/>
  <c r="AA74" i="252"/>
  <c r="O74" i="252"/>
  <c r="M74" i="252"/>
  <c r="AB74" i="252" s="1"/>
  <c r="K74" i="252"/>
  <c r="G74" i="252"/>
  <c r="AB73" i="252"/>
  <c r="AA73" i="252"/>
  <c r="O73" i="252"/>
  <c r="N73" i="252"/>
  <c r="P73" i="252" s="1"/>
  <c r="M73" i="252"/>
  <c r="K73" i="252"/>
  <c r="G73" i="252"/>
  <c r="T72" i="252"/>
  <c r="S72" i="252"/>
  <c r="O72" i="252"/>
  <c r="M72" i="252"/>
  <c r="AB72" i="252" s="1"/>
  <c r="AC56" i="252" s="1"/>
  <c r="L72" i="252"/>
  <c r="J72" i="252"/>
  <c r="K72" i="252" s="1"/>
  <c r="I72" i="252"/>
  <c r="AB61" i="252"/>
  <c r="AA61" i="252"/>
  <c r="O61" i="252"/>
  <c r="N61" i="252"/>
  <c r="Q61" i="252" s="1"/>
  <c r="M61" i="252"/>
  <c r="K61" i="252"/>
  <c r="G61" i="252"/>
  <c r="AA60" i="252"/>
  <c r="P60" i="252"/>
  <c r="O60" i="252"/>
  <c r="N60" i="252"/>
  <c r="Q60" i="252" s="1"/>
  <c r="M60" i="252"/>
  <c r="AB60" i="252" s="1"/>
  <c r="K60" i="252"/>
  <c r="G60" i="252"/>
  <c r="AA59" i="252"/>
  <c r="O59" i="252"/>
  <c r="M59" i="252"/>
  <c r="N59" i="252" s="1"/>
  <c r="K59" i="252"/>
  <c r="G59" i="252"/>
  <c r="AA58" i="252"/>
  <c r="Q58" i="252"/>
  <c r="O58" i="252"/>
  <c r="N58" i="252"/>
  <c r="P58" i="252" s="1"/>
  <c r="M58" i="252"/>
  <c r="AB58" i="252" s="1"/>
  <c r="K58" i="252"/>
  <c r="G58" i="252"/>
  <c r="AB57" i="252"/>
  <c r="AA57" i="252"/>
  <c r="O57" i="252"/>
  <c r="N57" i="252"/>
  <c r="Q57" i="252" s="1"/>
  <c r="M57" i="252"/>
  <c r="K57" i="252"/>
  <c r="G57" i="252"/>
  <c r="O56" i="252"/>
  <c r="M56" i="252"/>
  <c r="AA56" i="252" s="1"/>
  <c r="K56" i="252"/>
  <c r="G56" i="252"/>
  <c r="T55" i="252"/>
  <c r="S55" i="252"/>
  <c r="L55" i="252"/>
  <c r="O55" i="252" s="1"/>
  <c r="J55" i="252"/>
  <c r="K55" i="252" s="1"/>
  <c r="I55" i="252"/>
  <c r="AA43" i="252"/>
  <c r="P43" i="252"/>
  <c r="O43" i="252"/>
  <c r="N43" i="252"/>
  <c r="M43" i="252"/>
  <c r="AB43" i="252" s="1"/>
  <c r="K43" i="252"/>
  <c r="Q43" i="252" s="1"/>
  <c r="G43" i="252"/>
  <c r="AA42" i="252"/>
  <c r="O42" i="252"/>
  <c r="M42" i="252"/>
  <c r="N42" i="252" s="1"/>
  <c r="K42" i="252"/>
  <c r="G42" i="252"/>
  <c r="AA41" i="252"/>
  <c r="Q41" i="252"/>
  <c r="O41" i="252"/>
  <c r="N41" i="252"/>
  <c r="P41" i="252" s="1"/>
  <c r="M41" i="252"/>
  <c r="AB41" i="252" s="1"/>
  <c r="K41" i="252"/>
  <c r="G41" i="252"/>
  <c r="AB40" i="252"/>
  <c r="AA40" i="252"/>
  <c r="O40" i="252"/>
  <c r="N40" i="252"/>
  <c r="Q40" i="252" s="1"/>
  <c r="M40" i="252"/>
  <c r="K40" i="252"/>
  <c r="G40" i="252"/>
  <c r="O39" i="252"/>
  <c r="M39" i="252"/>
  <c r="AA39" i="252" s="1"/>
  <c r="K39" i="252"/>
  <c r="G39" i="252"/>
  <c r="T38" i="252"/>
  <c r="S38" i="252"/>
  <c r="L38" i="252"/>
  <c r="O38" i="252" s="1"/>
  <c r="J38" i="252"/>
  <c r="K38" i="252" s="1"/>
  <c r="I38" i="252"/>
  <c r="AQ29" i="252"/>
  <c r="AB27" i="252"/>
  <c r="O27" i="252"/>
  <c r="M27" i="252"/>
  <c r="AA27" i="252" s="1"/>
  <c r="K27" i="252"/>
  <c r="G27" i="252"/>
  <c r="AB26" i="252"/>
  <c r="O26" i="252"/>
  <c r="N26" i="252"/>
  <c r="Q26" i="252" s="1"/>
  <c r="M26" i="252"/>
  <c r="AA26" i="252" s="1"/>
  <c r="K26" i="252"/>
  <c r="G26" i="252"/>
  <c r="AA25" i="252"/>
  <c r="O25" i="252"/>
  <c r="M25" i="252"/>
  <c r="AB25" i="252" s="1"/>
  <c r="K25" i="252"/>
  <c r="G25" i="252"/>
  <c r="O24" i="252"/>
  <c r="M24" i="252"/>
  <c r="AB24" i="252" s="1"/>
  <c r="K24" i="252"/>
  <c r="G24" i="252"/>
  <c r="AB23" i="252"/>
  <c r="O23" i="252"/>
  <c r="M23" i="252"/>
  <c r="AA23" i="252" s="1"/>
  <c r="K23" i="252"/>
  <c r="G23" i="252"/>
  <c r="AB22" i="252"/>
  <c r="AA22" i="252"/>
  <c r="P22" i="252"/>
  <c r="O22" i="252"/>
  <c r="N22" i="252"/>
  <c r="M22" i="252"/>
  <c r="M38" i="252" s="1"/>
  <c r="K22" i="252"/>
  <c r="Q22" i="252" s="1"/>
  <c r="G22" i="252"/>
  <c r="T21" i="252"/>
  <c r="S21" i="252"/>
  <c r="O21" i="252"/>
  <c r="L21" i="252"/>
  <c r="J21" i="252"/>
  <c r="K21" i="252" s="1"/>
  <c r="I21" i="252"/>
  <c r="AB6" i="252"/>
  <c r="O6" i="252"/>
  <c r="N6" i="252"/>
  <c r="Q6" i="252" s="1"/>
  <c r="M6" i="252"/>
  <c r="AA6" i="252" s="1"/>
  <c r="K6" i="252"/>
  <c r="G6" i="252"/>
  <c r="O5" i="252"/>
  <c r="M5" i="252"/>
  <c r="N5" i="252" s="1"/>
  <c r="K5" i="252"/>
  <c r="G5" i="252"/>
  <c r="H2" i="252"/>
  <c r="F1" i="252"/>
  <c r="F2" i="252" s="1"/>
  <c r="D1" i="252"/>
  <c r="T259" i="251"/>
  <c r="S259" i="251"/>
  <c r="L259" i="251"/>
  <c r="K259" i="251"/>
  <c r="J259" i="251"/>
  <c r="I259" i="251"/>
  <c r="O259" i="251" s="1"/>
  <c r="AA247" i="251"/>
  <c r="Q247" i="251"/>
  <c r="O247" i="251"/>
  <c r="N247" i="251"/>
  <c r="M247" i="251"/>
  <c r="AB247" i="251" s="1"/>
  <c r="K247" i="251"/>
  <c r="P247" i="251" s="1"/>
  <c r="G247" i="251"/>
  <c r="AB246" i="251"/>
  <c r="AA246" i="251"/>
  <c r="O246" i="251"/>
  <c r="N246" i="251"/>
  <c r="Q246" i="251" s="1"/>
  <c r="M246" i="251"/>
  <c r="K246" i="251"/>
  <c r="G246" i="251"/>
  <c r="AA245" i="251"/>
  <c r="P245" i="251"/>
  <c r="O245" i="251"/>
  <c r="N245" i="251"/>
  <c r="Q245" i="251" s="1"/>
  <c r="M245" i="251"/>
  <c r="AB245" i="251" s="1"/>
  <c r="K245" i="251"/>
  <c r="G245" i="251"/>
  <c r="O244" i="251"/>
  <c r="M244" i="251"/>
  <c r="AB244" i="251" s="1"/>
  <c r="K244" i="251"/>
  <c r="G244" i="251"/>
  <c r="AB243" i="251"/>
  <c r="AA243" i="251"/>
  <c r="O243" i="251"/>
  <c r="N243" i="251"/>
  <c r="Q243" i="251" s="1"/>
  <c r="M243" i="251"/>
  <c r="K243" i="251"/>
  <c r="G243" i="251"/>
  <c r="T242" i="251"/>
  <c r="S242" i="251"/>
  <c r="L242" i="251"/>
  <c r="O242" i="251" s="1"/>
  <c r="K242" i="251"/>
  <c r="J242" i="251"/>
  <c r="I242" i="251"/>
  <c r="AA228" i="251"/>
  <c r="Q228" i="251"/>
  <c r="O228" i="251"/>
  <c r="N228" i="251"/>
  <c r="M228" i="251"/>
  <c r="AB228" i="251" s="1"/>
  <c r="K228" i="251"/>
  <c r="P228" i="251" s="1"/>
  <c r="G228" i="251"/>
  <c r="AB227" i="251"/>
  <c r="AA227" i="251"/>
  <c r="O227" i="251"/>
  <c r="N227" i="251"/>
  <c r="Q227" i="251" s="1"/>
  <c r="M227" i="251"/>
  <c r="K227" i="251"/>
  <c r="G227" i="251"/>
  <c r="O226" i="251"/>
  <c r="M226" i="251"/>
  <c r="N226" i="251" s="1"/>
  <c r="K226" i="251"/>
  <c r="G226" i="251"/>
  <c r="T225" i="251"/>
  <c r="S225" i="251"/>
  <c r="L225" i="251"/>
  <c r="O225" i="251" s="1"/>
  <c r="K225" i="251"/>
  <c r="J225" i="251"/>
  <c r="I225" i="251"/>
  <c r="AA211" i="251"/>
  <c r="P211" i="251"/>
  <c r="O211" i="251"/>
  <c r="N211" i="251"/>
  <c r="M211" i="251"/>
  <c r="AB211" i="251" s="1"/>
  <c r="K211" i="251"/>
  <c r="Q211" i="251" s="1"/>
  <c r="G211" i="251"/>
  <c r="O210" i="251"/>
  <c r="M210" i="251"/>
  <c r="M225" i="251" s="1"/>
  <c r="K210" i="251"/>
  <c r="G210" i="251"/>
  <c r="AB209" i="251"/>
  <c r="AA209" i="251"/>
  <c r="O209" i="251"/>
  <c r="N209" i="251"/>
  <c r="Q209" i="251" s="1"/>
  <c r="M209" i="251"/>
  <c r="K209" i="251"/>
  <c r="G209" i="251"/>
  <c r="T208" i="251"/>
  <c r="S208" i="251"/>
  <c r="M208" i="251"/>
  <c r="N208" i="251" s="1"/>
  <c r="L208" i="251"/>
  <c r="O208" i="251" s="1"/>
  <c r="K208" i="251"/>
  <c r="J208" i="251"/>
  <c r="I208" i="251"/>
  <c r="AA195" i="251"/>
  <c r="O195" i="251"/>
  <c r="M195" i="251"/>
  <c r="N195" i="251" s="1"/>
  <c r="K195" i="251"/>
  <c r="G195" i="251"/>
  <c r="AB194" i="251"/>
  <c r="AA194" i="251"/>
  <c r="O194" i="251"/>
  <c r="N194" i="251"/>
  <c r="Q194" i="251" s="1"/>
  <c r="M194" i="251"/>
  <c r="K194" i="251"/>
  <c r="G194" i="251"/>
  <c r="AB193" i="251"/>
  <c r="AA193" i="251"/>
  <c r="P193" i="251"/>
  <c r="O193" i="251"/>
  <c r="N193" i="251"/>
  <c r="M193" i="251"/>
  <c r="K193" i="251"/>
  <c r="Q193" i="251" s="1"/>
  <c r="G193" i="251"/>
  <c r="Q192" i="251"/>
  <c r="O192" i="251"/>
  <c r="N192" i="251"/>
  <c r="P192" i="251" s="1"/>
  <c r="M192" i="251"/>
  <c r="AB192" i="251" s="1"/>
  <c r="K192" i="251"/>
  <c r="G192" i="251"/>
  <c r="AB191" i="251"/>
  <c r="AC175" i="251" s="1"/>
  <c r="T191" i="251"/>
  <c r="S191" i="251"/>
  <c r="N191" i="251"/>
  <c r="P191" i="251" s="1"/>
  <c r="M191" i="251"/>
  <c r="AA191" i="251" s="1"/>
  <c r="L191" i="251"/>
  <c r="O191" i="251" s="1"/>
  <c r="J191" i="251"/>
  <c r="K191" i="251" s="1"/>
  <c r="I191" i="251"/>
  <c r="AB175" i="251"/>
  <c r="Q175" i="251"/>
  <c r="O175" i="251"/>
  <c r="N175" i="251"/>
  <c r="P175" i="251" s="1"/>
  <c r="M175" i="251"/>
  <c r="AA175" i="251" s="1"/>
  <c r="K175" i="251"/>
  <c r="G175" i="251"/>
  <c r="T174" i="251"/>
  <c r="S174" i="251"/>
  <c r="L174" i="251"/>
  <c r="O174" i="251" s="1"/>
  <c r="J174" i="251"/>
  <c r="K174" i="251" s="1"/>
  <c r="I174" i="251"/>
  <c r="O164" i="251"/>
  <c r="M164" i="251"/>
  <c r="AB164" i="251" s="1"/>
  <c r="K164" i="251"/>
  <c r="G164" i="251"/>
  <c r="AA163" i="251"/>
  <c r="Q163" i="251"/>
  <c r="O163" i="251"/>
  <c r="N163" i="251"/>
  <c r="P163" i="251" s="1"/>
  <c r="M163" i="251"/>
  <c r="AB163" i="251" s="1"/>
  <c r="K163" i="251"/>
  <c r="G163" i="251"/>
  <c r="AB162" i="251"/>
  <c r="AA162" i="251"/>
  <c r="O162" i="251"/>
  <c r="N162" i="251"/>
  <c r="Q162" i="251" s="1"/>
  <c r="M162" i="251"/>
  <c r="K162" i="251"/>
  <c r="G162" i="251"/>
  <c r="AB161" i="251"/>
  <c r="AA161" i="251"/>
  <c r="P161" i="251"/>
  <c r="O161" i="251"/>
  <c r="N161" i="251"/>
  <c r="Q161" i="251" s="1"/>
  <c r="M161" i="251"/>
  <c r="K161" i="251"/>
  <c r="G161" i="251"/>
  <c r="O160" i="251"/>
  <c r="M160" i="251"/>
  <c r="AB160" i="251" s="1"/>
  <c r="K160" i="251"/>
  <c r="G160" i="251"/>
  <c r="AA159" i="251"/>
  <c r="Q159" i="251"/>
  <c r="O159" i="251"/>
  <c r="N159" i="251"/>
  <c r="P159" i="251" s="1"/>
  <c r="M159" i="251"/>
  <c r="AB159" i="251" s="1"/>
  <c r="K159" i="251"/>
  <c r="G159" i="251"/>
  <c r="AB158" i="251"/>
  <c r="Q158" i="251"/>
  <c r="P158" i="251"/>
  <c r="O158" i="251"/>
  <c r="N158" i="251"/>
  <c r="M158" i="251"/>
  <c r="AA158" i="251" s="1"/>
  <c r="K158" i="251"/>
  <c r="G158" i="251"/>
  <c r="T157" i="251"/>
  <c r="S157" i="251"/>
  <c r="O157" i="251"/>
  <c r="L157" i="251"/>
  <c r="J157" i="251"/>
  <c r="K157" i="251" s="1"/>
  <c r="I157" i="251"/>
  <c r="AB143" i="251"/>
  <c r="AA143" i="251"/>
  <c r="O143" i="251"/>
  <c r="N143" i="251"/>
  <c r="Q143" i="251" s="1"/>
  <c r="M143" i="251"/>
  <c r="K143" i="251"/>
  <c r="G143" i="251"/>
  <c r="AA142" i="251"/>
  <c r="P142" i="251"/>
  <c r="O142" i="251"/>
  <c r="N142" i="251"/>
  <c r="Q142" i="251" s="1"/>
  <c r="M142" i="251"/>
  <c r="AB142" i="251" s="1"/>
  <c r="K142" i="251"/>
  <c r="G142" i="251"/>
  <c r="AB141" i="251"/>
  <c r="Q141" i="251"/>
  <c r="O141" i="251"/>
  <c r="N141" i="251"/>
  <c r="P141" i="251" s="1"/>
  <c r="M141" i="251"/>
  <c r="M157" i="251" s="1"/>
  <c r="K141" i="251"/>
  <c r="G141" i="251"/>
  <c r="T140" i="251"/>
  <c r="S140" i="251"/>
  <c r="L140" i="251"/>
  <c r="O140" i="251" s="1"/>
  <c r="J140" i="251"/>
  <c r="K140" i="251" s="1"/>
  <c r="I140" i="251"/>
  <c r="O127" i="251"/>
  <c r="M127" i="251"/>
  <c r="AB127" i="251" s="1"/>
  <c r="K127" i="251"/>
  <c r="G127" i="251"/>
  <c r="AA126" i="251"/>
  <c r="Q126" i="251"/>
  <c r="O126" i="251"/>
  <c r="N126" i="251"/>
  <c r="P126" i="251" s="1"/>
  <c r="M126" i="251"/>
  <c r="AB126" i="251" s="1"/>
  <c r="K126" i="251"/>
  <c r="G126" i="251"/>
  <c r="AB125" i="251"/>
  <c r="AA125" i="251"/>
  <c r="O125" i="251"/>
  <c r="N125" i="251"/>
  <c r="Q125" i="251" s="1"/>
  <c r="M125" i="251"/>
  <c r="K125" i="251"/>
  <c r="G125" i="251"/>
  <c r="O124" i="251"/>
  <c r="M124" i="251"/>
  <c r="N124" i="251" s="1"/>
  <c r="K124" i="251"/>
  <c r="G124" i="251"/>
  <c r="T123" i="251"/>
  <c r="S123" i="251"/>
  <c r="L123" i="251"/>
  <c r="O123" i="251" s="1"/>
  <c r="J123" i="251"/>
  <c r="K123" i="251" s="1"/>
  <c r="I123" i="251"/>
  <c r="AA109" i="251"/>
  <c r="P109" i="251"/>
  <c r="O109" i="251"/>
  <c r="N109" i="251"/>
  <c r="Q109" i="251" s="1"/>
  <c r="M109" i="251"/>
  <c r="AB109" i="251" s="1"/>
  <c r="K109" i="251"/>
  <c r="G109" i="251"/>
  <c r="O108" i="251"/>
  <c r="M108" i="251"/>
  <c r="M123" i="251" s="1"/>
  <c r="K108" i="251"/>
  <c r="G108" i="251"/>
  <c r="AB107" i="251"/>
  <c r="AA107" i="251"/>
  <c r="O107" i="251"/>
  <c r="N107" i="251"/>
  <c r="Q107" i="251" s="1"/>
  <c r="M107" i="251"/>
  <c r="K107" i="251"/>
  <c r="G107" i="251"/>
  <c r="T106" i="251"/>
  <c r="S106" i="251"/>
  <c r="M106" i="251"/>
  <c r="N106" i="251" s="1"/>
  <c r="L106" i="251"/>
  <c r="O106" i="251" s="1"/>
  <c r="K106" i="251"/>
  <c r="J106" i="251"/>
  <c r="I106" i="251"/>
  <c r="AB90" i="251"/>
  <c r="AA90" i="251"/>
  <c r="O90" i="251"/>
  <c r="N90" i="251"/>
  <c r="Q90" i="251" s="1"/>
  <c r="M90" i="251"/>
  <c r="K90" i="251"/>
  <c r="G90" i="251"/>
  <c r="T89" i="251"/>
  <c r="S89" i="251"/>
  <c r="M89" i="251"/>
  <c r="N89" i="251" s="1"/>
  <c r="L89" i="251"/>
  <c r="O89" i="251" s="1"/>
  <c r="K89" i="251"/>
  <c r="J89" i="251"/>
  <c r="I89" i="251"/>
  <c r="AB73" i="251"/>
  <c r="AA73" i="251"/>
  <c r="O73" i="251"/>
  <c r="N73" i="251"/>
  <c r="Q73" i="251" s="1"/>
  <c r="M73" i="251"/>
  <c r="K73" i="251"/>
  <c r="G73" i="251"/>
  <c r="T72" i="251"/>
  <c r="S72" i="251"/>
  <c r="L72" i="251"/>
  <c r="O72" i="251" s="1"/>
  <c r="K72" i="251"/>
  <c r="J72" i="251"/>
  <c r="I72" i="251"/>
  <c r="AA58" i="251"/>
  <c r="O58" i="251"/>
  <c r="M58" i="251"/>
  <c r="N58" i="251" s="1"/>
  <c r="K58" i="251"/>
  <c r="G58" i="251"/>
  <c r="AB57" i="251"/>
  <c r="AA57" i="251"/>
  <c r="O57" i="251"/>
  <c r="N57" i="251"/>
  <c r="Q57" i="251" s="1"/>
  <c r="M57" i="251"/>
  <c r="K57" i="251"/>
  <c r="G57" i="251"/>
  <c r="O56" i="251"/>
  <c r="M56" i="251"/>
  <c r="N56" i="251" s="1"/>
  <c r="K56" i="251"/>
  <c r="G56" i="251"/>
  <c r="T55" i="251"/>
  <c r="S55" i="251"/>
  <c r="L55" i="251"/>
  <c r="O55" i="251" s="1"/>
  <c r="J55" i="251"/>
  <c r="K55" i="251" s="1"/>
  <c r="I55" i="251"/>
  <c r="O39" i="251"/>
  <c r="M39" i="251"/>
  <c r="M55" i="251" s="1"/>
  <c r="K39" i="251"/>
  <c r="G39" i="251"/>
  <c r="T38" i="251"/>
  <c r="S38" i="251"/>
  <c r="L38" i="251"/>
  <c r="O38" i="251" s="1"/>
  <c r="J38" i="251"/>
  <c r="K38" i="251" s="1"/>
  <c r="I38" i="251"/>
  <c r="O22" i="251"/>
  <c r="M22" i="251"/>
  <c r="M38" i="251" s="1"/>
  <c r="K22" i="251"/>
  <c r="G22" i="251"/>
  <c r="T21" i="251"/>
  <c r="S21" i="251"/>
  <c r="M21" i="251"/>
  <c r="AB21" i="251" s="1"/>
  <c r="AC5" i="251" s="1"/>
  <c r="L21" i="251"/>
  <c r="H1" i="251" s="1"/>
  <c r="J21" i="251"/>
  <c r="K21" i="251" s="1"/>
  <c r="I21" i="251"/>
  <c r="AA6" i="251"/>
  <c r="O6" i="251"/>
  <c r="M6" i="251"/>
  <c r="AB6" i="251" s="1"/>
  <c r="K6" i="251"/>
  <c r="G6" i="251"/>
  <c r="AB5" i="251"/>
  <c r="AA5" i="251"/>
  <c r="Q5" i="251"/>
  <c r="O5" i="251"/>
  <c r="N5" i="251"/>
  <c r="P5" i="251" s="1"/>
  <c r="M5" i="251"/>
  <c r="K5" i="251"/>
  <c r="G5" i="251"/>
  <c r="F1" i="251" s="1"/>
  <c r="H2" i="251"/>
  <c r="D1" i="251"/>
  <c r="F3" i="250" s="1"/>
  <c r="X29" i="250"/>
  <c r="W29" i="250"/>
  <c r="M8" i="250" s="1"/>
  <c r="V29" i="250"/>
  <c r="T29" i="250"/>
  <c r="S29" i="250"/>
  <c r="P29" i="250"/>
  <c r="O29" i="250"/>
  <c r="N29" i="250"/>
  <c r="M29" i="250"/>
  <c r="K29" i="250"/>
  <c r="J29" i="250"/>
  <c r="H29" i="250"/>
  <c r="G29" i="250"/>
  <c r="E29" i="250"/>
  <c r="K8" i="250" s="1"/>
  <c r="D29" i="250"/>
  <c r="N15" i="250"/>
  <c r="I8" i="250" s="1"/>
  <c r="M15" i="250"/>
  <c r="K15" i="250"/>
  <c r="I15" i="250"/>
  <c r="H15" i="250"/>
  <c r="G15" i="250"/>
  <c r="F15" i="250"/>
  <c r="E15" i="250"/>
  <c r="D15" i="250"/>
  <c r="E8" i="250" s="1"/>
  <c r="F8" i="250"/>
  <c r="M7" i="250"/>
  <c r="K7" i="250"/>
  <c r="I7" i="250"/>
  <c r="G7" i="250"/>
  <c r="F7" i="250"/>
  <c r="E7" i="250"/>
  <c r="M6" i="250"/>
  <c r="K6" i="250"/>
  <c r="I6" i="250"/>
  <c r="G6" i="250"/>
  <c r="F6" i="250"/>
  <c r="E6" i="250"/>
  <c r="AB38" i="251" l="1"/>
  <c r="AC22" i="251" s="1"/>
  <c r="AA38" i="251"/>
  <c r="N38" i="251"/>
  <c r="N38" i="252"/>
  <c r="AB38" i="252"/>
  <c r="AC22" i="252" s="1"/>
  <c r="AA38" i="252"/>
  <c r="Q89" i="251"/>
  <c r="R73" i="251" s="1"/>
  <c r="P89" i="251"/>
  <c r="Q126" i="252"/>
  <c r="P126" i="252"/>
  <c r="Q226" i="251"/>
  <c r="P226" i="251"/>
  <c r="F2" i="251"/>
  <c r="I3" i="250"/>
  <c r="P58" i="251"/>
  <c r="Q58" i="251"/>
  <c r="Q107" i="252"/>
  <c r="P107" i="252"/>
  <c r="Q142" i="252"/>
  <c r="P142" i="252"/>
  <c r="Q56" i="251"/>
  <c r="P56" i="251"/>
  <c r="Q124" i="251"/>
  <c r="P124" i="251"/>
  <c r="AB123" i="251"/>
  <c r="AC107" i="251" s="1"/>
  <c r="AA123" i="251"/>
  <c r="N123" i="251"/>
  <c r="Q5" i="252"/>
  <c r="P5" i="252"/>
  <c r="Q59" i="252"/>
  <c r="P59" i="252"/>
  <c r="AB55" i="251"/>
  <c r="AC39" i="251" s="1"/>
  <c r="AA55" i="251"/>
  <c r="N55" i="251"/>
  <c r="Q42" i="252"/>
  <c r="P42" i="252"/>
  <c r="N157" i="251"/>
  <c r="AA157" i="251"/>
  <c r="AB157" i="251"/>
  <c r="AC141" i="251" s="1"/>
  <c r="Q208" i="251"/>
  <c r="R192" i="251" s="1"/>
  <c r="P208" i="251"/>
  <c r="AB225" i="251"/>
  <c r="AC209" i="251" s="1"/>
  <c r="AA225" i="251"/>
  <c r="N225" i="251"/>
  <c r="Q75" i="252"/>
  <c r="P75" i="252"/>
  <c r="Q79" i="252"/>
  <c r="P79" i="252"/>
  <c r="Q83" i="252"/>
  <c r="P83" i="252"/>
  <c r="Q106" i="251"/>
  <c r="R90" i="251" s="1"/>
  <c r="P106" i="251"/>
  <c r="P195" i="251"/>
  <c r="Q195" i="251"/>
  <c r="Q108" i="252"/>
  <c r="P108" i="252"/>
  <c r="N21" i="251"/>
  <c r="P57" i="251"/>
  <c r="AB58" i="251"/>
  <c r="AA89" i="251"/>
  <c r="AA106" i="251"/>
  <c r="P125" i="251"/>
  <c r="P143" i="251"/>
  <c r="P162" i="251"/>
  <c r="P194" i="251"/>
  <c r="AB195" i="251"/>
  <c r="AA208" i="251"/>
  <c r="P227" i="251"/>
  <c r="P246" i="251"/>
  <c r="P6" i="252"/>
  <c r="P26" i="252"/>
  <c r="AB39" i="252"/>
  <c r="AB56" i="252"/>
  <c r="Q90" i="252"/>
  <c r="M106" i="252"/>
  <c r="Q141" i="252"/>
  <c r="AA142" i="252"/>
  <c r="AA72" i="252"/>
  <c r="G8" i="250"/>
  <c r="N6" i="251"/>
  <c r="O21" i="251"/>
  <c r="AB89" i="251"/>
  <c r="AC73" i="251" s="1"/>
  <c r="AB106" i="251"/>
  <c r="AC90" i="251" s="1"/>
  <c r="AB208" i="251"/>
  <c r="AC192" i="251" s="1"/>
  <c r="N25" i="252"/>
  <c r="M140" i="251"/>
  <c r="M174" i="251"/>
  <c r="N74" i="252"/>
  <c r="N78" i="252"/>
  <c r="N82" i="252"/>
  <c r="N125" i="252"/>
  <c r="AA22" i="251"/>
  <c r="AA39" i="251"/>
  <c r="AA56" i="251"/>
  <c r="N108" i="251"/>
  <c r="AA124" i="251"/>
  <c r="N127" i="251"/>
  <c r="N160" i="251"/>
  <c r="N164" i="251"/>
  <c r="N210" i="251"/>
  <c r="AA226" i="251"/>
  <c r="N244" i="251"/>
  <c r="H1" i="252"/>
  <c r="AA5" i="252"/>
  <c r="N24" i="252"/>
  <c r="AB42" i="252"/>
  <c r="AB59" i="252"/>
  <c r="N72" i="252"/>
  <c r="AB75" i="252"/>
  <c r="AB79" i="252"/>
  <c r="AB83" i="252"/>
  <c r="AB108" i="252"/>
  <c r="N123" i="252"/>
  <c r="AB126" i="252"/>
  <c r="N157" i="252"/>
  <c r="AB22" i="251"/>
  <c r="M72" i="251"/>
  <c r="AB226" i="251"/>
  <c r="AA21" i="251"/>
  <c r="Q191" i="251"/>
  <c r="R175" i="251" s="1"/>
  <c r="N39" i="252"/>
  <c r="M55" i="252"/>
  <c r="N56" i="252"/>
  <c r="Q73" i="252"/>
  <c r="Q124" i="252"/>
  <c r="AB39" i="251"/>
  <c r="AB124" i="251"/>
  <c r="M242" i="251"/>
  <c r="M259" i="251"/>
  <c r="AB5" i="252"/>
  <c r="P73" i="251"/>
  <c r="P90" i="251"/>
  <c r="P107" i="251"/>
  <c r="AA141" i="251"/>
  <c r="AA192" i="251"/>
  <c r="P209" i="251"/>
  <c r="P243" i="251"/>
  <c r="N23" i="252"/>
  <c r="N27" i="252"/>
  <c r="P40" i="252"/>
  <c r="P57" i="252"/>
  <c r="P61" i="252"/>
  <c r="P77" i="252"/>
  <c r="P81" i="252"/>
  <c r="P92" i="252"/>
  <c r="P110" i="252"/>
  <c r="P143" i="252"/>
  <c r="AB56" i="251"/>
  <c r="AA108" i="251"/>
  <c r="AA127" i="251"/>
  <c r="AA160" i="251"/>
  <c r="AA164" i="251"/>
  <c r="AA210" i="251"/>
  <c r="AA244" i="251"/>
  <c r="M21" i="252"/>
  <c r="AA24" i="252"/>
  <c r="AB108" i="251"/>
  <c r="AB210" i="251"/>
  <c r="M89" i="252"/>
  <c r="M140" i="252"/>
  <c r="AA123" i="252"/>
  <c r="N22" i="251"/>
  <c r="N39" i="251"/>
  <c r="Q72" i="252" l="1"/>
  <c r="R56" i="252" s="1"/>
  <c r="P72" i="252"/>
  <c r="N21" i="252"/>
  <c r="AB21" i="252"/>
  <c r="AC5" i="252" s="1"/>
  <c r="AA21" i="252"/>
  <c r="Q108" i="251"/>
  <c r="P108" i="251"/>
  <c r="Q55" i="251"/>
  <c r="R39" i="251" s="1"/>
  <c r="P55" i="251"/>
  <c r="Q24" i="252"/>
  <c r="P24" i="252"/>
  <c r="N242" i="251"/>
  <c r="AB242" i="251"/>
  <c r="AC226" i="251" s="1"/>
  <c r="AA242" i="251"/>
  <c r="P6" i="251"/>
  <c r="Q6" i="251"/>
  <c r="P225" i="251"/>
  <c r="Q225" i="251"/>
  <c r="R209" i="251" s="1"/>
  <c r="N72" i="251"/>
  <c r="AB72" i="251"/>
  <c r="AC56" i="251" s="1"/>
  <c r="AA72" i="251"/>
  <c r="D2" i="251"/>
  <c r="Q21" i="251"/>
  <c r="R5" i="251" s="1"/>
  <c r="P21" i="251"/>
  <c r="Q22" i="251"/>
  <c r="P22" i="251"/>
  <c r="Q23" i="252"/>
  <c r="P23" i="252"/>
  <c r="Q244" i="251"/>
  <c r="P244" i="251"/>
  <c r="Q82" i="252"/>
  <c r="P82" i="252"/>
  <c r="N259" i="251"/>
  <c r="AB259" i="251"/>
  <c r="AC243" i="251" s="1"/>
  <c r="AA259" i="251"/>
  <c r="Q123" i="252"/>
  <c r="R107" i="252" s="1"/>
  <c r="P123" i="252"/>
  <c r="Q78" i="252"/>
  <c r="P78" i="252"/>
  <c r="Q125" i="252"/>
  <c r="P125" i="252"/>
  <c r="AB140" i="252"/>
  <c r="AC124" i="252" s="1"/>
  <c r="AA140" i="252"/>
  <c r="N140" i="252"/>
  <c r="Q210" i="251"/>
  <c r="P210" i="251"/>
  <c r="Q74" i="252"/>
  <c r="P74" i="252"/>
  <c r="P38" i="252"/>
  <c r="Q38" i="252"/>
  <c r="R22" i="252" s="1"/>
  <c r="Q27" i="252"/>
  <c r="P27" i="252"/>
  <c r="Q56" i="252"/>
  <c r="P56" i="252"/>
  <c r="Q164" i="251"/>
  <c r="P164" i="251"/>
  <c r="AB174" i="251"/>
  <c r="AC158" i="251" s="1"/>
  <c r="AA174" i="251"/>
  <c r="N174" i="251"/>
  <c r="AB106" i="252"/>
  <c r="AC90" i="252" s="1"/>
  <c r="AA106" i="252"/>
  <c r="N106" i="252"/>
  <c r="Q123" i="251"/>
  <c r="R107" i="251" s="1"/>
  <c r="P123" i="251"/>
  <c r="P38" i="251"/>
  <c r="Q38" i="251"/>
  <c r="R22" i="251" s="1"/>
  <c r="Q39" i="251"/>
  <c r="P39" i="251"/>
  <c r="Q157" i="252"/>
  <c r="R141" i="252" s="1"/>
  <c r="P157" i="252"/>
  <c r="N55" i="252"/>
  <c r="AB55" i="252"/>
  <c r="AC39" i="252" s="1"/>
  <c r="AA55" i="252"/>
  <c r="Q160" i="251"/>
  <c r="P160" i="251"/>
  <c r="N89" i="252"/>
  <c r="AB89" i="252"/>
  <c r="AC73" i="252" s="1"/>
  <c r="AA89" i="252"/>
  <c r="N140" i="251"/>
  <c r="AA140" i="251"/>
  <c r="AB140" i="251"/>
  <c r="AC124" i="251" s="1"/>
  <c r="Q39" i="252"/>
  <c r="P39" i="252"/>
  <c r="Q127" i="251"/>
  <c r="P127" i="251"/>
  <c r="Q25" i="252"/>
  <c r="P25" i="252"/>
  <c r="P157" i="251"/>
  <c r="Q157" i="251"/>
  <c r="R141" i="251" s="1"/>
  <c r="Q140" i="252" l="1"/>
  <c r="R124" i="252" s="1"/>
  <c r="P140" i="252"/>
  <c r="P140" i="251"/>
  <c r="Q140" i="251"/>
  <c r="R124" i="251" s="1"/>
  <c r="Q242" i="251"/>
  <c r="R226" i="251" s="1"/>
  <c r="P242" i="251"/>
  <c r="Q259" i="251"/>
  <c r="R243" i="251" s="1"/>
  <c r="P259" i="251"/>
  <c r="P21" i="252"/>
  <c r="D2" i="252"/>
  <c r="Q21" i="252"/>
  <c r="R5" i="252" s="1"/>
  <c r="P174" i="251"/>
  <c r="Q174" i="251"/>
  <c r="R158" i="251" s="1"/>
  <c r="Q106" i="252"/>
  <c r="R90" i="252" s="1"/>
  <c r="P106" i="252"/>
  <c r="Q55" i="252"/>
  <c r="R39" i="252" s="1"/>
  <c r="P55" i="252"/>
  <c r="Q72" i="251"/>
  <c r="R56" i="251" s="1"/>
  <c r="P72" i="251"/>
  <c r="Q89" i="252"/>
  <c r="R73" i="252" s="1"/>
  <c r="P89" i="252"/>
  <c r="T157" i="249" l="1"/>
  <c r="S157" i="249"/>
  <c r="L157" i="249"/>
  <c r="O157" i="249" s="1"/>
  <c r="J157" i="249"/>
  <c r="K157" i="249" s="1"/>
  <c r="I157" i="249"/>
  <c r="AA143" i="249"/>
  <c r="O143" i="249"/>
  <c r="M143" i="249"/>
  <c r="AB143" i="249" s="1"/>
  <c r="K143" i="249"/>
  <c r="G143" i="249"/>
  <c r="AA142" i="249"/>
  <c r="O142" i="249"/>
  <c r="N142" i="249"/>
  <c r="P142" i="249" s="1"/>
  <c r="M142" i="249"/>
  <c r="AB142" i="249" s="1"/>
  <c r="K142" i="249"/>
  <c r="G142" i="249"/>
  <c r="O141" i="249"/>
  <c r="M141" i="249"/>
  <c r="N141" i="249" s="1"/>
  <c r="K141" i="249"/>
  <c r="G141" i="249"/>
  <c r="T140" i="249"/>
  <c r="S140" i="249"/>
  <c r="M140" i="249"/>
  <c r="N140" i="249" s="1"/>
  <c r="L140" i="249"/>
  <c r="O140" i="249" s="1"/>
  <c r="J140" i="249"/>
  <c r="K140" i="249" s="1"/>
  <c r="I140" i="249"/>
  <c r="AB126" i="249"/>
  <c r="AA126" i="249"/>
  <c r="O126" i="249"/>
  <c r="N126" i="249"/>
  <c r="Q126" i="249" s="1"/>
  <c r="M126" i="249"/>
  <c r="K126" i="249"/>
  <c r="G126" i="249"/>
  <c r="AA125" i="249"/>
  <c r="O125" i="249"/>
  <c r="N125" i="249"/>
  <c r="Q125" i="249" s="1"/>
  <c r="M125" i="249"/>
  <c r="AB125" i="249" s="1"/>
  <c r="K125" i="249"/>
  <c r="G125" i="249"/>
  <c r="AB124" i="249"/>
  <c r="AA124" i="249"/>
  <c r="Q124" i="249"/>
  <c r="O124" i="249"/>
  <c r="N124" i="249"/>
  <c r="P124" i="249" s="1"/>
  <c r="M124" i="249"/>
  <c r="K124" i="249"/>
  <c r="G124" i="249"/>
  <c r="T123" i="249"/>
  <c r="S123" i="249"/>
  <c r="L123" i="249"/>
  <c r="O123" i="249" s="1"/>
  <c r="J123" i="249"/>
  <c r="K123" i="249" s="1"/>
  <c r="I123" i="249"/>
  <c r="AA110" i="249"/>
  <c r="Q110" i="249"/>
  <c r="O110" i="249"/>
  <c r="N110" i="249"/>
  <c r="P110" i="249" s="1"/>
  <c r="M110" i="249"/>
  <c r="AB110" i="249" s="1"/>
  <c r="K110" i="249"/>
  <c r="G110" i="249"/>
  <c r="AB109" i="249"/>
  <c r="AA109" i="249"/>
  <c r="O109" i="249"/>
  <c r="N109" i="249"/>
  <c r="P109" i="249" s="1"/>
  <c r="M109" i="249"/>
  <c r="K109" i="249"/>
  <c r="G109" i="249"/>
  <c r="AA108" i="249"/>
  <c r="O108" i="249"/>
  <c r="N108" i="249"/>
  <c r="Q108" i="249" s="1"/>
  <c r="M108" i="249"/>
  <c r="AB108" i="249" s="1"/>
  <c r="K108" i="249"/>
  <c r="G108" i="249"/>
  <c r="O107" i="249"/>
  <c r="M107" i="249"/>
  <c r="AB107" i="249" s="1"/>
  <c r="K107" i="249"/>
  <c r="G107" i="249"/>
  <c r="T106" i="249"/>
  <c r="S106" i="249"/>
  <c r="L106" i="249"/>
  <c r="O106" i="249" s="1"/>
  <c r="J106" i="249"/>
  <c r="K106" i="249" s="1"/>
  <c r="I106" i="249"/>
  <c r="AA93" i="249"/>
  <c r="O93" i="249"/>
  <c r="N93" i="249"/>
  <c r="Q93" i="249" s="1"/>
  <c r="M93" i="249"/>
  <c r="AB93" i="249" s="1"/>
  <c r="K93" i="249"/>
  <c r="G93" i="249"/>
  <c r="AA92" i="249"/>
  <c r="Q92" i="249"/>
  <c r="O92" i="249"/>
  <c r="N92" i="249"/>
  <c r="P92" i="249" s="1"/>
  <c r="M92" i="249"/>
  <c r="AB92" i="249" s="1"/>
  <c r="K92" i="249"/>
  <c r="G92" i="249"/>
  <c r="AB91" i="249"/>
  <c r="AA91" i="249"/>
  <c r="O91" i="249"/>
  <c r="N91" i="249"/>
  <c r="P91" i="249" s="1"/>
  <c r="M91" i="249"/>
  <c r="K91" i="249"/>
  <c r="G91" i="249"/>
  <c r="O90" i="249"/>
  <c r="M90" i="249"/>
  <c r="N90" i="249" s="1"/>
  <c r="K90" i="249"/>
  <c r="G90" i="249"/>
  <c r="T89" i="249"/>
  <c r="S89" i="249"/>
  <c r="L89" i="249"/>
  <c r="O89" i="249" s="1"/>
  <c r="J89" i="249"/>
  <c r="K89" i="249" s="1"/>
  <c r="I89" i="249"/>
  <c r="AA81" i="249"/>
  <c r="O81" i="249"/>
  <c r="N81" i="249"/>
  <c r="Q81" i="249" s="1"/>
  <c r="M81" i="249"/>
  <c r="AB81" i="249" s="1"/>
  <c r="K81" i="249"/>
  <c r="G81" i="249"/>
  <c r="AA80" i="249"/>
  <c r="O80" i="249"/>
  <c r="N80" i="249"/>
  <c r="Q80" i="249" s="1"/>
  <c r="M80" i="249"/>
  <c r="AB80" i="249" s="1"/>
  <c r="K80" i="249"/>
  <c r="G80" i="249"/>
  <c r="AA79" i="249"/>
  <c r="Q79" i="249"/>
  <c r="O79" i="249"/>
  <c r="N79" i="249"/>
  <c r="P79" i="249" s="1"/>
  <c r="M79" i="249"/>
  <c r="AB79" i="249" s="1"/>
  <c r="K79" i="249"/>
  <c r="G79" i="249"/>
  <c r="AA78" i="249"/>
  <c r="O78" i="249"/>
  <c r="N78" i="249"/>
  <c r="P78" i="249" s="1"/>
  <c r="M78" i="249"/>
  <c r="AB78" i="249" s="1"/>
  <c r="K78" i="249"/>
  <c r="G78" i="249"/>
  <c r="AB77" i="249"/>
  <c r="AA77" i="249"/>
  <c r="O77" i="249"/>
  <c r="N77" i="249"/>
  <c r="Q77" i="249" s="1"/>
  <c r="M77" i="249"/>
  <c r="K77" i="249"/>
  <c r="G77" i="249"/>
  <c r="AA76" i="249"/>
  <c r="O76" i="249"/>
  <c r="N76" i="249"/>
  <c r="Q76" i="249" s="1"/>
  <c r="M76" i="249"/>
  <c r="AB76" i="249" s="1"/>
  <c r="K76" i="249"/>
  <c r="G76" i="249"/>
  <c r="AA75" i="249"/>
  <c r="Q75" i="249"/>
  <c r="O75" i="249"/>
  <c r="N75" i="249"/>
  <c r="P75" i="249" s="1"/>
  <c r="M75" i="249"/>
  <c r="AB75" i="249" s="1"/>
  <c r="K75" i="249"/>
  <c r="G75" i="249"/>
  <c r="AA74" i="249"/>
  <c r="O74" i="249"/>
  <c r="N74" i="249"/>
  <c r="P74" i="249" s="1"/>
  <c r="M74" i="249"/>
  <c r="AB74" i="249" s="1"/>
  <c r="K74" i="249"/>
  <c r="G74" i="249"/>
  <c r="O73" i="249"/>
  <c r="M73" i="249"/>
  <c r="M89" i="249" s="1"/>
  <c r="K73" i="249"/>
  <c r="G73" i="249"/>
  <c r="T72" i="249"/>
  <c r="S72" i="249"/>
  <c r="M72" i="249"/>
  <c r="N72" i="249" s="1"/>
  <c r="L72" i="249"/>
  <c r="O72" i="249" s="1"/>
  <c r="J72" i="249"/>
  <c r="K72" i="249" s="1"/>
  <c r="I72" i="249"/>
  <c r="AA62" i="249"/>
  <c r="O62" i="249"/>
  <c r="N62" i="249"/>
  <c r="Q62" i="249" s="1"/>
  <c r="M62" i="249"/>
  <c r="AB62" i="249" s="1"/>
  <c r="K62" i="249"/>
  <c r="G62" i="249"/>
  <c r="AA61" i="249"/>
  <c r="O61" i="249"/>
  <c r="N61" i="249"/>
  <c r="Q61" i="249" s="1"/>
  <c r="M61" i="249"/>
  <c r="AB61" i="249" s="1"/>
  <c r="K61" i="249"/>
  <c r="G61" i="249"/>
  <c r="AA60" i="249"/>
  <c r="Q60" i="249"/>
  <c r="O60" i="249"/>
  <c r="N60" i="249"/>
  <c r="P60" i="249" s="1"/>
  <c r="M60" i="249"/>
  <c r="AB60" i="249" s="1"/>
  <c r="K60" i="249"/>
  <c r="G60" i="249"/>
  <c r="AA59" i="249"/>
  <c r="O59" i="249"/>
  <c r="N59" i="249"/>
  <c r="P59" i="249" s="1"/>
  <c r="M59" i="249"/>
  <c r="AB59" i="249" s="1"/>
  <c r="K59" i="249"/>
  <c r="G59" i="249"/>
  <c r="AA58" i="249"/>
  <c r="O58" i="249"/>
  <c r="N58" i="249"/>
  <c r="Q58" i="249" s="1"/>
  <c r="M58" i="249"/>
  <c r="AB58" i="249" s="1"/>
  <c r="K58" i="249"/>
  <c r="G58" i="249"/>
  <c r="AA57" i="249"/>
  <c r="O57" i="249"/>
  <c r="N57" i="249"/>
  <c r="Q57" i="249" s="1"/>
  <c r="M57" i="249"/>
  <c r="AB57" i="249" s="1"/>
  <c r="K57" i="249"/>
  <c r="G57" i="249"/>
  <c r="AB56" i="249"/>
  <c r="AA56" i="249"/>
  <c r="Q56" i="249"/>
  <c r="O56" i="249"/>
  <c r="N56" i="249"/>
  <c r="P56" i="249" s="1"/>
  <c r="M56" i="249"/>
  <c r="K56" i="249"/>
  <c r="G56" i="249"/>
  <c r="T55" i="249"/>
  <c r="S55" i="249"/>
  <c r="L55" i="249"/>
  <c r="O55" i="249" s="1"/>
  <c r="J55" i="249"/>
  <c r="K55" i="249" s="1"/>
  <c r="I55" i="249"/>
  <c r="AA42" i="249"/>
  <c r="Q42" i="249"/>
  <c r="O42" i="249"/>
  <c r="N42" i="249"/>
  <c r="P42" i="249" s="1"/>
  <c r="M42" i="249"/>
  <c r="AB42" i="249" s="1"/>
  <c r="K42" i="249"/>
  <c r="G42" i="249"/>
  <c r="AA41" i="249"/>
  <c r="O41" i="249"/>
  <c r="N41" i="249"/>
  <c r="P41" i="249" s="1"/>
  <c r="M41" i="249"/>
  <c r="AB41" i="249" s="1"/>
  <c r="K41" i="249"/>
  <c r="G41" i="249"/>
  <c r="AA40" i="249"/>
  <c r="O40" i="249"/>
  <c r="N40" i="249"/>
  <c r="Q40" i="249" s="1"/>
  <c r="M40" i="249"/>
  <c r="AB40" i="249" s="1"/>
  <c r="K40" i="249"/>
  <c r="G40" i="249"/>
  <c r="AB39" i="249"/>
  <c r="O39" i="249"/>
  <c r="M39" i="249"/>
  <c r="AA39" i="249" s="1"/>
  <c r="K39" i="249"/>
  <c r="G39" i="249"/>
  <c r="T38" i="249"/>
  <c r="S38" i="249"/>
  <c r="L38" i="249"/>
  <c r="O38" i="249" s="1"/>
  <c r="J38" i="249"/>
  <c r="K38" i="249" s="1"/>
  <c r="I38" i="249"/>
  <c r="AQ29" i="249"/>
  <c r="AB27" i="249"/>
  <c r="O27" i="249"/>
  <c r="M27" i="249"/>
  <c r="AA27" i="249" s="1"/>
  <c r="K27" i="249"/>
  <c r="G27" i="249"/>
  <c r="AA26" i="249"/>
  <c r="O26" i="249"/>
  <c r="M26" i="249"/>
  <c r="AB26" i="249" s="1"/>
  <c r="K26" i="249"/>
  <c r="G26" i="249"/>
  <c r="O25" i="249"/>
  <c r="M25" i="249"/>
  <c r="N25" i="249" s="1"/>
  <c r="K25" i="249"/>
  <c r="G25" i="249"/>
  <c r="AB24" i="249"/>
  <c r="O24" i="249"/>
  <c r="M24" i="249"/>
  <c r="N24" i="249" s="1"/>
  <c r="K24" i="249"/>
  <c r="G24" i="249"/>
  <c r="AB23" i="249"/>
  <c r="O23" i="249"/>
  <c r="M23" i="249"/>
  <c r="AA23" i="249" s="1"/>
  <c r="K23" i="249"/>
  <c r="G23" i="249"/>
  <c r="AB22" i="249"/>
  <c r="O22" i="249"/>
  <c r="N22" i="249"/>
  <c r="Q22" i="249" s="1"/>
  <c r="M22" i="249"/>
  <c r="AA22" i="249" s="1"/>
  <c r="K22" i="249"/>
  <c r="G22" i="249"/>
  <c r="T21" i="249"/>
  <c r="S21" i="249"/>
  <c r="L21" i="249"/>
  <c r="O21" i="249" s="1"/>
  <c r="J21" i="249"/>
  <c r="K21" i="249" s="1"/>
  <c r="I21" i="249"/>
  <c r="AA8" i="249"/>
  <c r="O8" i="249"/>
  <c r="M8" i="249"/>
  <c r="AB8" i="249" s="1"/>
  <c r="K8" i="249"/>
  <c r="G8" i="249"/>
  <c r="O7" i="249"/>
  <c r="M7" i="249"/>
  <c r="N7" i="249" s="1"/>
  <c r="K7" i="249"/>
  <c r="G7" i="249"/>
  <c r="AB6" i="249"/>
  <c r="O6" i="249"/>
  <c r="M6" i="249"/>
  <c r="N6" i="249" s="1"/>
  <c r="K6" i="249"/>
  <c r="G6" i="249"/>
  <c r="O5" i="249"/>
  <c r="N5" i="249"/>
  <c r="Q5" i="249" s="1"/>
  <c r="M5" i="249"/>
  <c r="AB5" i="249" s="1"/>
  <c r="K5" i="249"/>
  <c r="G5" i="249"/>
  <c r="F1" i="249" s="1"/>
  <c r="F2" i="249" s="1"/>
  <c r="H2" i="249"/>
  <c r="D1" i="249"/>
  <c r="T242" i="248"/>
  <c r="S242" i="248"/>
  <c r="L242" i="248"/>
  <c r="O242" i="248" s="1"/>
  <c r="K242" i="248"/>
  <c r="J242" i="248"/>
  <c r="I242" i="248"/>
  <c r="O230" i="248"/>
  <c r="M230" i="248"/>
  <c r="N230" i="248" s="1"/>
  <c r="K230" i="248"/>
  <c r="G230" i="248"/>
  <c r="AB229" i="248"/>
  <c r="O229" i="248"/>
  <c r="M229" i="248"/>
  <c r="N229" i="248" s="1"/>
  <c r="K229" i="248"/>
  <c r="G229" i="248"/>
  <c r="AB228" i="248"/>
  <c r="AA228" i="248"/>
  <c r="O228" i="248"/>
  <c r="N228" i="248"/>
  <c r="M228" i="248"/>
  <c r="K228" i="248"/>
  <c r="Q228" i="248" s="1"/>
  <c r="G228" i="248"/>
  <c r="AA227" i="248"/>
  <c r="O227" i="248"/>
  <c r="M227" i="248"/>
  <c r="AB227" i="248" s="1"/>
  <c r="K227" i="248"/>
  <c r="G227" i="248"/>
  <c r="AB226" i="248"/>
  <c r="Q226" i="248"/>
  <c r="O226" i="248"/>
  <c r="N226" i="248"/>
  <c r="P226" i="248" s="1"/>
  <c r="M226" i="248"/>
  <c r="AA226" i="248" s="1"/>
  <c r="K226" i="248"/>
  <c r="G226" i="248"/>
  <c r="T225" i="248"/>
  <c r="S225" i="248"/>
  <c r="L225" i="248"/>
  <c r="O225" i="248" s="1"/>
  <c r="K225" i="248"/>
  <c r="J225" i="248"/>
  <c r="I225" i="248"/>
  <c r="O211" i="248"/>
  <c r="M211" i="248"/>
  <c r="N211" i="248" s="1"/>
  <c r="K211" i="248"/>
  <c r="G211" i="248"/>
  <c r="AB210" i="248"/>
  <c r="O210" i="248"/>
  <c r="M210" i="248"/>
  <c r="N210" i="248" s="1"/>
  <c r="K210" i="248"/>
  <c r="G210" i="248"/>
  <c r="AB209" i="248"/>
  <c r="AA209" i="248"/>
  <c r="O209" i="248"/>
  <c r="N209" i="248"/>
  <c r="Q209" i="248" s="1"/>
  <c r="M209" i="248"/>
  <c r="K209" i="248"/>
  <c r="G209" i="248"/>
  <c r="T208" i="248"/>
  <c r="S208" i="248"/>
  <c r="M208" i="248"/>
  <c r="AB208" i="248" s="1"/>
  <c r="AC192" i="248" s="1"/>
  <c r="L208" i="248"/>
  <c r="O208" i="248" s="1"/>
  <c r="J208" i="248"/>
  <c r="K208" i="248" s="1"/>
  <c r="I208" i="248"/>
  <c r="AB194" i="248"/>
  <c r="AA194" i="248"/>
  <c r="O194" i="248"/>
  <c r="N194" i="248"/>
  <c r="M194" i="248"/>
  <c r="K194" i="248"/>
  <c r="Q194" i="248" s="1"/>
  <c r="G194" i="248"/>
  <c r="AA193" i="248"/>
  <c r="O193" i="248"/>
  <c r="M193" i="248"/>
  <c r="AB193" i="248" s="1"/>
  <c r="K193" i="248"/>
  <c r="G193" i="248"/>
  <c r="AB192" i="248"/>
  <c r="Q192" i="248"/>
  <c r="O192" i="248"/>
  <c r="N192" i="248"/>
  <c r="P192" i="248" s="1"/>
  <c r="M192" i="248"/>
  <c r="AA192" i="248" s="1"/>
  <c r="K192" i="248"/>
  <c r="G192" i="248"/>
  <c r="T191" i="248"/>
  <c r="S191" i="248"/>
  <c r="L191" i="248"/>
  <c r="O191" i="248" s="1"/>
  <c r="K191" i="248"/>
  <c r="J191" i="248"/>
  <c r="I191" i="248"/>
  <c r="O178" i="248"/>
  <c r="M178" i="248"/>
  <c r="N178" i="248" s="1"/>
  <c r="K178" i="248"/>
  <c r="G178" i="248"/>
  <c r="AB177" i="248"/>
  <c r="O177" i="248"/>
  <c r="M177" i="248"/>
  <c r="N177" i="248" s="1"/>
  <c r="K177" i="248"/>
  <c r="G177" i="248"/>
  <c r="AB176" i="248"/>
  <c r="AA176" i="248"/>
  <c r="O176" i="248"/>
  <c r="N176" i="248"/>
  <c r="Q176" i="248" s="1"/>
  <c r="M176" i="248"/>
  <c r="K176" i="248"/>
  <c r="P176" i="248" s="1"/>
  <c r="G176" i="248"/>
  <c r="AB175" i="248"/>
  <c r="O175" i="248"/>
  <c r="M175" i="248"/>
  <c r="AA175" i="248" s="1"/>
  <c r="K175" i="248"/>
  <c r="G175" i="248"/>
  <c r="T174" i="248"/>
  <c r="S174" i="248"/>
  <c r="L174" i="248"/>
  <c r="O174" i="248" s="1"/>
  <c r="J174" i="248"/>
  <c r="K174" i="248" s="1"/>
  <c r="I174" i="248"/>
  <c r="AB158" i="248"/>
  <c r="O158" i="248"/>
  <c r="M158" i="248"/>
  <c r="AA158" i="248" s="1"/>
  <c r="K158" i="248"/>
  <c r="G158" i="248"/>
  <c r="T157" i="248"/>
  <c r="S157" i="248"/>
  <c r="L157" i="248"/>
  <c r="O157" i="248" s="1"/>
  <c r="J157" i="248"/>
  <c r="K157" i="248" s="1"/>
  <c r="I157" i="248"/>
  <c r="AA147" i="248"/>
  <c r="O147" i="248"/>
  <c r="M147" i="248"/>
  <c r="AB147" i="248" s="1"/>
  <c r="K147" i="248"/>
  <c r="G147" i="248"/>
  <c r="O146" i="248"/>
  <c r="M146" i="248"/>
  <c r="N146" i="248" s="1"/>
  <c r="K146" i="248"/>
  <c r="G146" i="248"/>
  <c r="AB145" i="248"/>
  <c r="AA145" i="248"/>
  <c r="O145" i="248"/>
  <c r="N145" i="248"/>
  <c r="Q145" i="248" s="1"/>
  <c r="M145" i="248"/>
  <c r="K145" i="248"/>
  <c r="G145" i="248"/>
  <c r="AB144" i="248"/>
  <c r="AA144" i="248"/>
  <c r="O144" i="248"/>
  <c r="N144" i="248"/>
  <c r="Q144" i="248" s="1"/>
  <c r="M144" i="248"/>
  <c r="K144" i="248"/>
  <c r="P144" i="248" s="1"/>
  <c r="G144" i="248"/>
  <c r="AA143" i="248"/>
  <c r="O143" i="248"/>
  <c r="M143" i="248"/>
  <c r="AB143" i="248" s="1"/>
  <c r="K143" i="248"/>
  <c r="G143" i="248"/>
  <c r="O142" i="248"/>
  <c r="M142" i="248"/>
  <c r="N142" i="248" s="1"/>
  <c r="K142" i="248"/>
  <c r="G142" i="248"/>
  <c r="AB141" i="248"/>
  <c r="AA141" i="248"/>
  <c r="O141" i="248"/>
  <c r="N141" i="248"/>
  <c r="P141" i="248" s="1"/>
  <c r="M141" i="248"/>
  <c r="M157" i="248" s="1"/>
  <c r="K141" i="248"/>
  <c r="G141" i="248"/>
  <c r="T140" i="248"/>
  <c r="S140" i="248"/>
  <c r="O140" i="248"/>
  <c r="M140" i="248"/>
  <c r="N140" i="248" s="1"/>
  <c r="L140" i="248"/>
  <c r="K140" i="248"/>
  <c r="J140" i="248"/>
  <c r="I140" i="248"/>
  <c r="AB126" i="248"/>
  <c r="AA126" i="248"/>
  <c r="O126" i="248"/>
  <c r="N126" i="248"/>
  <c r="Q126" i="248" s="1"/>
  <c r="M126" i="248"/>
  <c r="K126" i="248"/>
  <c r="G126" i="248"/>
  <c r="AB125" i="248"/>
  <c r="AA125" i="248"/>
  <c r="O125" i="248"/>
  <c r="N125" i="248"/>
  <c r="Q125" i="248" s="1"/>
  <c r="M125" i="248"/>
  <c r="K125" i="248"/>
  <c r="P125" i="248" s="1"/>
  <c r="G125" i="248"/>
  <c r="AB124" i="248"/>
  <c r="Q124" i="248"/>
  <c r="O124" i="248"/>
  <c r="N124" i="248"/>
  <c r="P124" i="248" s="1"/>
  <c r="M124" i="248"/>
  <c r="AA124" i="248" s="1"/>
  <c r="K124" i="248"/>
  <c r="G124" i="248"/>
  <c r="T123" i="248"/>
  <c r="S123" i="248"/>
  <c r="L123" i="248"/>
  <c r="O123" i="248" s="1"/>
  <c r="J123" i="248"/>
  <c r="K123" i="248" s="1"/>
  <c r="I123" i="248"/>
  <c r="AA110" i="248"/>
  <c r="O110" i="248"/>
  <c r="M110" i="248"/>
  <c r="AB110" i="248" s="1"/>
  <c r="K110" i="248"/>
  <c r="G110" i="248"/>
  <c r="O109" i="248"/>
  <c r="M109" i="248"/>
  <c r="N109" i="248" s="1"/>
  <c r="K109" i="248"/>
  <c r="G109" i="248"/>
  <c r="AB108" i="248"/>
  <c r="AA108" i="248"/>
  <c r="O108" i="248"/>
  <c r="N108" i="248"/>
  <c r="Q108" i="248" s="1"/>
  <c r="M108" i="248"/>
  <c r="K108" i="248"/>
  <c r="G108" i="248"/>
  <c r="O107" i="248"/>
  <c r="N107" i="248"/>
  <c r="Q107" i="248" s="1"/>
  <c r="M107" i="248"/>
  <c r="AB107" i="248" s="1"/>
  <c r="K107" i="248"/>
  <c r="G107" i="248"/>
  <c r="AA106" i="248"/>
  <c r="T106" i="248"/>
  <c r="S106" i="248"/>
  <c r="M106" i="248"/>
  <c r="AB106" i="248" s="1"/>
  <c r="AC90" i="248" s="1"/>
  <c r="L106" i="248"/>
  <c r="O106" i="248" s="1"/>
  <c r="J106" i="248"/>
  <c r="K106" i="248" s="1"/>
  <c r="I106" i="248"/>
  <c r="AB92" i="248"/>
  <c r="AA92" i="248"/>
  <c r="O92" i="248"/>
  <c r="N92" i="248"/>
  <c r="Q92" i="248" s="1"/>
  <c r="M92" i="248"/>
  <c r="K92" i="248"/>
  <c r="P92" i="248" s="1"/>
  <c r="G92" i="248"/>
  <c r="AA91" i="248"/>
  <c r="O91" i="248"/>
  <c r="M91" i="248"/>
  <c r="AB91" i="248" s="1"/>
  <c r="K91" i="248"/>
  <c r="G91" i="248"/>
  <c r="AB90" i="248"/>
  <c r="AA90" i="248"/>
  <c r="Q90" i="248"/>
  <c r="O90" i="248"/>
  <c r="N90" i="248"/>
  <c r="P90" i="248" s="1"/>
  <c r="M90" i="248"/>
  <c r="K90" i="248"/>
  <c r="G90" i="248"/>
  <c r="T89" i="248"/>
  <c r="S89" i="248"/>
  <c r="N89" i="248"/>
  <c r="M89" i="248"/>
  <c r="AB89" i="248" s="1"/>
  <c r="AC73" i="248" s="1"/>
  <c r="L89" i="248"/>
  <c r="O89" i="248" s="1"/>
  <c r="J89" i="248"/>
  <c r="K89" i="248" s="1"/>
  <c r="I89" i="248"/>
  <c r="AB73" i="248"/>
  <c r="AA73" i="248"/>
  <c r="Q73" i="248"/>
  <c r="O73" i="248"/>
  <c r="N73" i="248"/>
  <c r="P73" i="248" s="1"/>
  <c r="M73" i="248"/>
  <c r="K73" i="248"/>
  <c r="G73" i="248"/>
  <c r="T72" i="248"/>
  <c r="S72" i="248"/>
  <c r="N72" i="248"/>
  <c r="M72" i="248"/>
  <c r="AB72" i="248" s="1"/>
  <c r="AC56" i="248" s="1"/>
  <c r="L72" i="248"/>
  <c r="O72" i="248" s="1"/>
  <c r="J72" i="248"/>
  <c r="K72" i="248" s="1"/>
  <c r="I72" i="248"/>
  <c r="AB56" i="248"/>
  <c r="Q56" i="248"/>
  <c r="O56" i="248"/>
  <c r="N56" i="248"/>
  <c r="P56" i="248" s="1"/>
  <c r="M56" i="248"/>
  <c r="AA56" i="248" s="1"/>
  <c r="K56" i="248"/>
  <c r="G56" i="248"/>
  <c r="T55" i="248"/>
  <c r="S55" i="248"/>
  <c r="L55" i="248"/>
  <c r="O55" i="248" s="1"/>
  <c r="J55" i="248"/>
  <c r="K55" i="248" s="1"/>
  <c r="I55" i="248"/>
  <c r="O41" i="248"/>
  <c r="M41" i="248"/>
  <c r="N41" i="248" s="1"/>
  <c r="K41" i="248"/>
  <c r="G41" i="248"/>
  <c r="AB40" i="248"/>
  <c r="AA40" i="248"/>
  <c r="O40" i="248"/>
  <c r="N40" i="248"/>
  <c r="Q40" i="248" s="1"/>
  <c r="M40" i="248"/>
  <c r="K40" i="248"/>
  <c r="G40" i="248"/>
  <c r="AB39" i="248"/>
  <c r="O39" i="248"/>
  <c r="N39" i="248"/>
  <c r="Q39" i="248" s="1"/>
  <c r="M39" i="248"/>
  <c r="M55" i="248" s="1"/>
  <c r="K39" i="248"/>
  <c r="G39" i="248"/>
  <c r="AA38" i="248"/>
  <c r="T38" i="248"/>
  <c r="S38" i="248"/>
  <c r="M38" i="248"/>
  <c r="AB38" i="248" s="1"/>
  <c r="AC22" i="248" s="1"/>
  <c r="L38" i="248"/>
  <c r="O38" i="248" s="1"/>
  <c r="J38" i="248"/>
  <c r="K38" i="248" s="1"/>
  <c r="I38" i="248"/>
  <c r="AB22" i="248"/>
  <c r="O22" i="248"/>
  <c r="N22" i="248"/>
  <c r="Q22" i="248" s="1"/>
  <c r="M22" i="248"/>
  <c r="AA22" i="248" s="1"/>
  <c r="K22" i="248"/>
  <c r="G22" i="248"/>
  <c r="F1" i="248" s="1"/>
  <c r="AA21" i="248"/>
  <c r="T21" i="248"/>
  <c r="S21" i="248"/>
  <c r="M21" i="248"/>
  <c r="AB21" i="248" s="1"/>
  <c r="AC5" i="248" s="1"/>
  <c r="L21" i="248"/>
  <c r="O21" i="248" s="1"/>
  <c r="J21" i="248"/>
  <c r="K21" i="248" s="1"/>
  <c r="I21" i="248"/>
  <c r="AB7" i="248"/>
  <c r="AA7" i="248"/>
  <c r="O7" i="248"/>
  <c r="M7" i="248"/>
  <c r="N7" i="248" s="1"/>
  <c r="K7" i="248"/>
  <c r="G7" i="248"/>
  <c r="AB6" i="248"/>
  <c r="AA6" i="248"/>
  <c r="P6" i="248"/>
  <c r="O6" i="248"/>
  <c r="N6" i="248"/>
  <c r="Q6" i="248" s="1"/>
  <c r="M6" i="248"/>
  <c r="K6" i="248"/>
  <c r="G6" i="248"/>
  <c r="AB5" i="248"/>
  <c r="AA5" i="248"/>
  <c r="Q5" i="248"/>
  <c r="O5" i="248"/>
  <c r="N5" i="248"/>
  <c r="P5" i="248" s="1"/>
  <c r="M5" i="248"/>
  <c r="K5" i="248"/>
  <c r="G5" i="248"/>
  <c r="H2" i="248"/>
  <c r="H1" i="248"/>
  <c r="D1" i="248"/>
  <c r="F3" i="247" s="1"/>
  <c r="X29" i="247"/>
  <c r="W29" i="247"/>
  <c r="M8" i="247" s="1"/>
  <c r="V29" i="247"/>
  <c r="T29" i="247"/>
  <c r="S29" i="247"/>
  <c r="P29" i="247"/>
  <c r="O29" i="247"/>
  <c r="N29" i="247"/>
  <c r="M29" i="247"/>
  <c r="K29" i="247"/>
  <c r="J29" i="247"/>
  <c r="H29" i="247"/>
  <c r="G29" i="247"/>
  <c r="E29" i="247"/>
  <c r="K8" i="247" s="1"/>
  <c r="N15" i="247"/>
  <c r="M15" i="247"/>
  <c r="K15" i="247"/>
  <c r="I15" i="247"/>
  <c r="H15" i="247"/>
  <c r="G15" i="247"/>
  <c r="F15" i="247"/>
  <c r="G8" i="247" s="1"/>
  <c r="E15" i="247"/>
  <c r="D15" i="247"/>
  <c r="I8" i="247"/>
  <c r="F8" i="247"/>
  <c r="M7" i="247"/>
  <c r="K7" i="247"/>
  <c r="I7" i="247"/>
  <c r="G7" i="247"/>
  <c r="F7" i="247"/>
  <c r="E7" i="247"/>
  <c r="M6" i="247"/>
  <c r="K6" i="247"/>
  <c r="I6" i="247"/>
  <c r="G6" i="247"/>
  <c r="F6" i="247"/>
  <c r="E6" i="247"/>
  <c r="Q41" i="248" l="1"/>
  <c r="P41" i="248"/>
  <c r="AB157" i="248"/>
  <c r="AC141" i="248" s="1"/>
  <c r="AA157" i="248"/>
  <c r="N157" i="248"/>
  <c r="Q25" i="249"/>
  <c r="P25" i="249"/>
  <c r="Q140" i="249"/>
  <c r="R124" i="249" s="1"/>
  <c r="P140" i="249"/>
  <c r="Q6" i="249"/>
  <c r="P6" i="249"/>
  <c r="Q229" i="248"/>
  <c r="P229" i="248"/>
  <c r="N89" i="249"/>
  <c r="AB89" i="249"/>
  <c r="AC73" i="249" s="1"/>
  <c r="AA89" i="249"/>
  <c r="Q90" i="249"/>
  <c r="P90" i="249"/>
  <c r="Q109" i="248"/>
  <c r="P109" i="248"/>
  <c r="Q210" i="248"/>
  <c r="P210" i="248"/>
  <c r="P141" i="249"/>
  <c r="Q141" i="249"/>
  <c r="P72" i="248"/>
  <c r="P140" i="248"/>
  <c r="Q140" i="248"/>
  <c r="R124" i="248" s="1"/>
  <c r="Q146" i="248"/>
  <c r="P146" i="248"/>
  <c r="Q177" i="248"/>
  <c r="P177" i="248"/>
  <c r="Q7" i="249"/>
  <c r="P7" i="249"/>
  <c r="N55" i="248"/>
  <c r="AB55" i="248"/>
  <c r="AC39" i="248" s="1"/>
  <c r="AA55" i="248"/>
  <c r="Q178" i="248"/>
  <c r="P178" i="248"/>
  <c r="Q142" i="248"/>
  <c r="P142" i="248"/>
  <c r="Q24" i="249"/>
  <c r="P24" i="249"/>
  <c r="I3" i="247"/>
  <c r="F2" i="248"/>
  <c r="Q230" i="248"/>
  <c r="P230" i="248"/>
  <c r="Q89" i="248"/>
  <c r="R73" i="248" s="1"/>
  <c r="Q72" i="249"/>
  <c r="R56" i="249" s="1"/>
  <c r="P72" i="249"/>
  <c r="Q7" i="248"/>
  <c r="P7" i="248"/>
  <c r="Q211" i="248"/>
  <c r="P211" i="248"/>
  <c r="P89" i="248"/>
  <c r="AA109" i="248"/>
  <c r="Q74" i="249"/>
  <c r="N21" i="248"/>
  <c r="N38" i="248"/>
  <c r="P40" i="248"/>
  <c r="AB41" i="248"/>
  <c r="AA72" i="248"/>
  <c r="AA89" i="248"/>
  <c r="N106" i="248"/>
  <c r="P108" i="248"/>
  <c r="AB109" i="248"/>
  <c r="P126" i="248"/>
  <c r="AB142" i="248"/>
  <c r="P145" i="248"/>
  <c r="AB146" i="248"/>
  <c r="AB178" i="248"/>
  <c r="N208" i="248"/>
  <c r="AB211" i="248"/>
  <c r="AB230" i="248"/>
  <c r="AB7" i="249"/>
  <c r="AB25" i="249"/>
  <c r="M38" i="249"/>
  <c r="N39" i="249"/>
  <c r="M106" i="249"/>
  <c r="N107" i="249"/>
  <c r="AA142" i="248"/>
  <c r="Q109" i="249"/>
  <c r="Q142" i="249"/>
  <c r="P22" i="248"/>
  <c r="P39" i="248"/>
  <c r="P107" i="248"/>
  <c r="P209" i="248"/>
  <c r="P5" i="249"/>
  <c r="N23" i="249"/>
  <c r="N27" i="249"/>
  <c r="P40" i="249"/>
  <c r="P58" i="249"/>
  <c r="P62" i="249"/>
  <c r="P77" i="249"/>
  <c r="P81" i="249"/>
  <c r="P108" i="249"/>
  <c r="P126" i="249"/>
  <c r="Q41" i="249"/>
  <c r="Q59" i="249"/>
  <c r="Q91" i="249"/>
  <c r="M123" i="248"/>
  <c r="N158" i="248"/>
  <c r="M174" i="248"/>
  <c r="N175" i="248"/>
  <c r="AA177" i="248"/>
  <c r="AA210" i="248"/>
  <c r="AA229" i="248"/>
  <c r="AA6" i="249"/>
  <c r="M21" i="249"/>
  <c r="AA24" i="249"/>
  <c r="AA73" i="249"/>
  <c r="AA90" i="249"/>
  <c r="AA141" i="249"/>
  <c r="AA146" i="248"/>
  <c r="AA230" i="248"/>
  <c r="AA7" i="249"/>
  <c r="Q78" i="249"/>
  <c r="E8" i="247"/>
  <c r="AA140" i="248"/>
  <c r="P194" i="248"/>
  <c r="P228" i="248"/>
  <c r="M55" i="249"/>
  <c r="AB73" i="249"/>
  <c r="AB90" i="249"/>
  <c r="M123" i="249"/>
  <c r="AB141" i="249"/>
  <c r="M157" i="249"/>
  <c r="Q141" i="248"/>
  <c r="AA178" i="248"/>
  <c r="AA211" i="248"/>
  <c r="AA39" i="248"/>
  <c r="N91" i="248"/>
  <c r="AA107" i="248"/>
  <c r="N110" i="248"/>
  <c r="AB140" i="248"/>
  <c r="AC124" i="248" s="1"/>
  <c r="N143" i="248"/>
  <c r="N147" i="248"/>
  <c r="N193" i="248"/>
  <c r="N227" i="248"/>
  <c r="H1" i="249"/>
  <c r="AA5" i="249"/>
  <c r="N8" i="249"/>
  <c r="P22" i="249"/>
  <c r="N26" i="249"/>
  <c r="P57" i="249"/>
  <c r="P61" i="249"/>
  <c r="AA72" i="249"/>
  <c r="P76" i="249"/>
  <c r="P80" i="249"/>
  <c r="P93" i="249"/>
  <c r="P125" i="249"/>
  <c r="AA140" i="249"/>
  <c r="AA41" i="248"/>
  <c r="AA25" i="249"/>
  <c r="M191" i="248"/>
  <c r="M225" i="248"/>
  <c r="M242" i="248"/>
  <c r="AB72" i="249"/>
  <c r="AC56" i="249" s="1"/>
  <c r="AA107" i="249"/>
  <c r="AB140" i="249"/>
  <c r="AC124" i="249" s="1"/>
  <c r="N143" i="249"/>
  <c r="AA208" i="248"/>
  <c r="Q72" i="248"/>
  <c r="R56" i="248" s="1"/>
  <c r="N73" i="249"/>
  <c r="N225" i="248" l="1"/>
  <c r="AB225" i="248"/>
  <c r="AC209" i="248" s="1"/>
  <c r="AA225" i="248"/>
  <c r="Q26" i="249"/>
  <c r="P26" i="249"/>
  <c r="Q91" i="248"/>
  <c r="P91" i="248"/>
  <c r="Q208" i="248"/>
  <c r="R192" i="248" s="1"/>
  <c r="P208" i="248"/>
  <c r="Q8" i="249"/>
  <c r="P8" i="249"/>
  <c r="Q107" i="249"/>
  <c r="P107" i="249"/>
  <c r="N242" i="248"/>
  <c r="AB242" i="248"/>
  <c r="AC226" i="248" s="1"/>
  <c r="AA242" i="248"/>
  <c r="Q55" i="248"/>
  <c r="R39" i="248" s="1"/>
  <c r="P55" i="248"/>
  <c r="P73" i="249"/>
  <c r="Q73" i="249"/>
  <c r="AB157" i="249"/>
  <c r="AC141" i="249" s="1"/>
  <c r="AA157" i="249"/>
  <c r="N157" i="249"/>
  <c r="AB174" i="248"/>
  <c r="AC158" i="248" s="1"/>
  <c r="AA174" i="248"/>
  <c r="N174" i="248"/>
  <c r="AB106" i="249"/>
  <c r="AC90" i="249" s="1"/>
  <c r="AA106" i="249"/>
  <c r="N106" i="249"/>
  <c r="Q21" i="248"/>
  <c r="R5" i="248" s="1"/>
  <c r="P21" i="248"/>
  <c r="Q175" i="248"/>
  <c r="P175" i="248"/>
  <c r="Q158" i="248"/>
  <c r="P158" i="248"/>
  <c r="Q27" i="249"/>
  <c r="P27" i="249"/>
  <c r="Q39" i="249"/>
  <c r="P39" i="249"/>
  <c r="Q157" i="248"/>
  <c r="R141" i="248" s="1"/>
  <c r="P157" i="248"/>
  <c r="AB21" i="249"/>
  <c r="AC5" i="249" s="1"/>
  <c r="AA21" i="249"/>
  <c r="N21" i="249"/>
  <c r="Q193" i="248"/>
  <c r="P193" i="248"/>
  <c r="Q143" i="249"/>
  <c r="P143" i="249"/>
  <c r="Q147" i="248"/>
  <c r="P147" i="248"/>
  <c r="AA123" i="249"/>
  <c r="N123" i="249"/>
  <c r="AB123" i="249"/>
  <c r="AC107" i="249" s="1"/>
  <c r="AB123" i="248"/>
  <c r="AC107" i="248" s="1"/>
  <c r="AA123" i="248"/>
  <c r="N123" i="248"/>
  <c r="Q23" i="249"/>
  <c r="P23" i="249"/>
  <c r="AB38" i="249"/>
  <c r="AC22" i="249" s="1"/>
  <c r="AA38" i="249"/>
  <c r="N38" i="249"/>
  <c r="N191" i="248"/>
  <c r="AB191" i="248"/>
  <c r="AC175" i="248" s="1"/>
  <c r="AA191" i="248"/>
  <c r="Q143" i="248"/>
  <c r="P143" i="248"/>
  <c r="Q106" i="248"/>
  <c r="R90" i="248" s="1"/>
  <c r="P106" i="248"/>
  <c r="Q227" i="248"/>
  <c r="P227" i="248"/>
  <c r="Q89" i="249"/>
  <c r="R73" i="249" s="1"/>
  <c r="P89" i="249"/>
  <c r="Q38" i="248"/>
  <c r="R22" i="248" s="1"/>
  <c r="P38" i="248"/>
  <c r="Q110" i="248"/>
  <c r="P110" i="248"/>
  <c r="AA55" i="249"/>
  <c r="N55" i="249"/>
  <c r="AB55" i="249"/>
  <c r="AC39" i="249" s="1"/>
  <c r="Q157" i="249" l="1"/>
  <c r="R141" i="249" s="1"/>
  <c r="P157" i="249"/>
  <c r="Q123" i="248"/>
  <c r="R107" i="248" s="1"/>
  <c r="P123" i="248"/>
  <c r="Q21" i="249"/>
  <c r="R5" i="249" s="1"/>
  <c r="P21" i="249"/>
  <c r="D2" i="249"/>
  <c r="D2" i="248"/>
  <c r="Q55" i="249"/>
  <c r="R39" i="249" s="1"/>
  <c r="P55" i="249"/>
  <c r="Q123" i="249"/>
  <c r="R107" i="249" s="1"/>
  <c r="P123" i="249"/>
  <c r="Q106" i="249"/>
  <c r="R90" i="249" s="1"/>
  <c r="P106" i="249"/>
  <c r="Q191" i="248"/>
  <c r="R175" i="248" s="1"/>
  <c r="P191" i="248"/>
  <c r="Q38" i="249"/>
  <c r="R22" i="249" s="1"/>
  <c r="P38" i="249"/>
  <c r="Q174" i="248"/>
  <c r="R158" i="248" s="1"/>
  <c r="P174" i="248"/>
  <c r="Q242" i="248"/>
  <c r="R226" i="248" s="1"/>
  <c r="P242" i="248"/>
  <c r="P225" i="248"/>
  <c r="Q225" i="248"/>
  <c r="R209" i="248" s="1"/>
  <c r="T174" i="246" l="1"/>
  <c r="S174" i="246"/>
  <c r="M174" i="246"/>
  <c r="AB174" i="246" s="1"/>
  <c r="AC158" i="246" s="1"/>
  <c r="L174" i="246"/>
  <c r="O174" i="246" s="1"/>
  <c r="J174" i="246"/>
  <c r="K174" i="246" s="1"/>
  <c r="I174" i="246"/>
  <c r="AB159" i="246"/>
  <c r="AA159" i="246"/>
  <c r="O159" i="246"/>
  <c r="M159" i="246"/>
  <c r="N159" i="246" s="1"/>
  <c r="K159" i="246"/>
  <c r="G159" i="246"/>
  <c r="AB158" i="246"/>
  <c r="AA158" i="246"/>
  <c r="Q158" i="246"/>
  <c r="O158" i="246"/>
  <c r="N158" i="246"/>
  <c r="P158" i="246" s="1"/>
  <c r="M158" i="246"/>
  <c r="K158" i="246"/>
  <c r="G158" i="246"/>
  <c r="T157" i="246"/>
  <c r="S157" i="246"/>
  <c r="L157" i="246"/>
  <c r="O157" i="246" s="1"/>
  <c r="J157" i="246"/>
  <c r="K157" i="246" s="1"/>
  <c r="I157" i="246"/>
  <c r="AB142" i="246"/>
  <c r="AA142" i="246"/>
  <c r="O142" i="246"/>
  <c r="M142" i="246"/>
  <c r="N142" i="246" s="1"/>
  <c r="K142" i="246"/>
  <c r="G142" i="246"/>
  <c r="AB141" i="246"/>
  <c r="AA141" i="246"/>
  <c r="Q141" i="246"/>
  <c r="O141" i="246"/>
  <c r="N141" i="246"/>
  <c r="P141" i="246" s="1"/>
  <c r="M141" i="246"/>
  <c r="K141" i="246"/>
  <c r="G141" i="246"/>
  <c r="T140" i="246"/>
  <c r="S140" i="246"/>
  <c r="L140" i="246"/>
  <c r="K140" i="246"/>
  <c r="J140" i="246"/>
  <c r="I140" i="246"/>
  <c r="O140" i="246" s="1"/>
  <c r="AA125" i="246"/>
  <c r="O125" i="246"/>
  <c r="M125" i="246"/>
  <c r="N125" i="246" s="1"/>
  <c r="K125" i="246"/>
  <c r="G125" i="246"/>
  <c r="AB124" i="246"/>
  <c r="O124" i="246"/>
  <c r="N124" i="246"/>
  <c r="Q124" i="246" s="1"/>
  <c r="M124" i="246"/>
  <c r="AA124" i="246" s="1"/>
  <c r="K124" i="246"/>
  <c r="G124" i="246"/>
  <c r="T123" i="246"/>
  <c r="S123" i="246"/>
  <c r="O123" i="246"/>
  <c r="M123" i="246"/>
  <c r="AB123" i="246" s="1"/>
  <c r="AC107" i="246" s="1"/>
  <c r="L123" i="246"/>
  <c r="K123" i="246"/>
  <c r="J123" i="246"/>
  <c r="I123" i="246"/>
  <c r="O110" i="246"/>
  <c r="M110" i="246"/>
  <c r="AB110" i="246" s="1"/>
  <c r="K110" i="246"/>
  <c r="G110" i="246"/>
  <c r="AB109" i="246"/>
  <c r="AA109" i="246"/>
  <c r="O109" i="246"/>
  <c r="N109" i="246"/>
  <c r="M109" i="246"/>
  <c r="K109" i="246"/>
  <c r="Q109" i="246" s="1"/>
  <c r="G109" i="246"/>
  <c r="AB108" i="246"/>
  <c r="AA108" i="246"/>
  <c r="O108" i="246"/>
  <c r="M108" i="246"/>
  <c r="N108" i="246" s="1"/>
  <c r="K108" i="246"/>
  <c r="G108" i="246"/>
  <c r="AB107" i="246"/>
  <c r="AA107" i="246"/>
  <c r="Q107" i="246"/>
  <c r="O107" i="246"/>
  <c r="N107" i="246"/>
  <c r="P107" i="246" s="1"/>
  <c r="M107" i="246"/>
  <c r="K107" i="246"/>
  <c r="G107" i="246"/>
  <c r="T106" i="246"/>
  <c r="S106" i="246"/>
  <c r="L106" i="246"/>
  <c r="O106" i="246" s="1"/>
  <c r="K106" i="246"/>
  <c r="J106" i="246"/>
  <c r="I106" i="246"/>
  <c r="O93" i="246"/>
  <c r="M93" i="246"/>
  <c r="N93" i="246" s="1"/>
  <c r="K93" i="246"/>
  <c r="G93" i="246"/>
  <c r="O92" i="246"/>
  <c r="M92" i="246"/>
  <c r="AB92" i="246" s="1"/>
  <c r="K92" i="246"/>
  <c r="G92" i="246"/>
  <c r="AB91" i="246"/>
  <c r="AA91" i="246"/>
  <c r="O91" i="246"/>
  <c r="N91" i="246"/>
  <c r="Q91" i="246" s="1"/>
  <c r="M91" i="246"/>
  <c r="K91" i="246"/>
  <c r="P91" i="246" s="1"/>
  <c r="G91" i="246"/>
  <c r="AB90" i="246"/>
  <c r="O90" i="246"/>
  <c r="N90" i="246"/>
  <c r="Q90" i="246" s="1"/>
  <c r="M90" i="246"/>
  <c r="AA90" i="246" s="1"/>
  <c r="K90" i="246"/>
  <c r="G90" i="246"/>
  <c r="T89" i="246"/>
  <c r="S89" i="246"/>
  <c r="L89" i="246"/>
  <c r="O89" i="246" s="1"/>
  <c r="J89" i="246"/>
  <c r="K89" i="246" s="1"/>
  <c r="I89" i="246"/>
  <c r="AB82" i="246"/>
  <c r="AA82" i="246"/>
  <c r="O82" i="246"/>
  <c r="M82" i="246"/>
  <c r="N82" i="246" s="1"/>
  <c r="K82" i="246"/>
  <c r="G82" i="246"/>
  <c r="O81" i="246"/>
  <c r="M81" i="246"/>
  <c r="N81" i="246" s="1"/>
  <c r="K81" i="246"/>
  <c r="G81" i="246"/>
  <c r="O80" i="246"/>
  <c r="M80" i="246"/>
  <c r="AB80" i="246" s="1"/>
  <c r="K80" i="246"/>
  <c r="G80" i="246"/>
  <c r="AB79" i="246"/>
  <c r="AA79" i="246"/>
  <c r="O79" i="246"/>
  <c r="N79" i="246"/>
  <c r="Q79" i="246" s="1"/>
  <c r="M79" i="246"/>
  <c r="K79" i="246"/>
  <c r="P79" i="246" s="1"/>
  <c r="G79" i="246"/>
  <c r="AB78" i="246"/>
  <c r="AA78" i="246"/>
  <c r="O78" i="246"/>
  <c r="M78" i="246"/>
  <c r="N78" i="246" s="1"/>
  <c r="K78" i="246"/>
  <c r="G78" i="246"/>
  <c r="O77" i="246"/>
  <c r="M77" i="246"/>
  <c r="N77" i="246" s="1"/>
  <c r="K77" i="246"/>
  <c r="G77" i="246"/>
  <c r="O76" i="246"/>
  <c r="M76" i="246"/>
  <c r="AB76" i="246" s="1"/>
  <c r="K76" i="246"/>
  <c r="G76" i="246"/>
  <c r="AB75" i="246"/>
  <c r="AA75" i="246"/>
  <c r="O75" i="246"/>
  <c r="N75" i="246"/>
  <c r="Q75" i="246" s="1"/>
  <c r="M75" i="246"/>
  <c r="K75" i="246"/>
  <c r="P75" i="246" s="1"/>
  <c r="G75" i="246"/>
  <c r="AB74" i="246"/>
  <c r="AA74" i="246"/>
  <c r="O74" i="246"/>
  <c r="M74" i="246"/>
  <c r="N74" i="246" s="1"/>
  <c r="K74" i="246"/>
  <c r="G74" i="246"/>
  <c r="AB73" i="246"/>
  <c r="AA73" i="246"/>
  <c r="Q73" i="246"/>
  <c r="O73" i="246"/>
  <c r="N73" i="246"/>
  <c r="P73" i="246" s="1"/>
  <c r="M73" i="246"/>
  <c r="K73" i="246"/>
  <c r="G73" i="246"/>
  <c r="T72" i="246"/>
  <c r="S72" i="246"/>
  <c r="L72" i="246"/>
  <c r="O72" i="246" s="1"/>
  <c r="K72" i="246"/>
  <c r="J72" i="246"/>
  <c r="I72" i="246"/>
  <c r="O62" i="246"/>
  <c r="M62" i="246"/>
  <c r="N62" i="246" s="1"/>
  <c r="K62" i="246"/>
  <c r="G62" i="246"/>
  <c r="O61" i="246"/>
  <c r="M61" i="246"/>
  <c r="AB61" i="246" s="1"/>
  <c r="K61" i="246"/>
  <c r="G61" i="246"/>
  <c r="AB60" i="246"/>
  <c r="AA60" i="246"/>
  <c r="O60" i="246"/>
  <c r="N60" i="246"/>
  <c r="Q60" i="246" s="1"/>
  <c r="M60" i="246"/>
  <c r="K60" i="246"/>
  <c r="P60" i="246" s="1"/>
  <c r="G60" i="246"/>
  <c r="AB59" i="246"/>
  <c r="AA59" i="246"/>
  <c r="O59" i="246"/>
  <c r="M59" i="246"/>
  <c r="N59" i="246" s="1"/>
  <c r="K59" i="246"/>
  <c r="G59" i="246"/>
  <c r="O58" i="246"/>
  <c r="M58" i="246"/>
  <c r="N58" i="246" s="1"/>
  <c r="K58" i="246"/>
  <c r="G58" i="246"/>
  <c r="O57" i="246"/>
  <c r="M57" i="246"/>
  <c r="AB57" i="246" s="1"/>
  <c r="K57" i="246"/>
  <c r="G57" i="246"/>
  <c r="O56" i="246"/>
  <c r="N56" i="246"/>
  <c r="Q56" i="246" s="1"/>
  <c r="M56" i="246"/>
  <c r="M72" i="246" s="1"/>
  <c r="K56" i="246"/>
  <c r="G56" i="246"/>
  <c r="T55" i="246"/>
  <c r="S55" i="246"/>
  <c r="L55" i="246"/>
  <c r="O55" i="246" s="1"/>
  <c r="J55" i="246"/>
  <c r="K55" i="246" s="1"/>
  <c r="I55" i="246"/>
  <c r="AB42" i="246"/>
  <c r="AA42" i="246"/>
  <c r="O42" i="246"/>
  <c r="N42" i="246"/>
  <c r="M42" i="246"/>
  <c r="K42" i="246"/>
  <c r="Q42" i="246" s="1"/>
  <c r="G42" i="246"/>
  <c r="AB41" i="246"/>
  <c r="AA41" i="246"/>
  <c r="O41" i="246"/>
  <c r="M41" i="246"/>
  <c r="N41" i="246" s="1"/>
  <c r="K41" i="246"/>
  <c r="G41" i="246"/>
  <c r="O40" i="246"/>
  <c r="M40" i="246"/>
  <c r="N40" i="246" s="1"/>
  <c r="K40" i="246"/>
  <c r="G40" i="246"/>
  <c r="AB39" i="246"/>
  <c r="O39" i="246"/>
  <c r="N39" i="246"/>
  <c r="Q39" i="246" s="1"/>
  <c r="M39" i="246"/>
  <c r="AA39" i="246" s="1"/>
  <c r="K39" i="246"/>
  <c r="G39" i="246"/>
  <c r="T38" i="246"/>
  <c r="S38" i="246"/>
  <c r="O38" i="246"/>
  <c r="M38" i="246"/>
  <c r="AB38" i="246" s="1"/>
  <c r="AC22" i="246" s="1"/>
  <c r="L38" i="246"/>
  <c r="K38" i="246"/>
  <c r="J38" i="246"/>
  <c r="I38" i="246"/>
  <c r="AQ29" i="246"/>
  <c r="O27" i="246"/>
  <c r="M27" i="246"/>
  <c r="AB27" i="246" s="1"/>
  <c r="K27" i="246"/>
  <c r="G27" i="246"/>
  <c r="O26" i="246"/>
  <c r="M26" i="246"/>
  <c r="AB26" i="246" s="1"/>
  <c r="K26" i="246"/>
  <c r="G26" i="246"/>
  <c r="AB25" i="246"/>
  <c r="Q25" i="246"/>
  <c r="O25" i="246"/>
  <c r="N25" i="246"/>
  <c r="P25" i="246" s="1"/>
  <c r="M25" i="246"/>
  <c r="AA25" i="246" s="1"/>
  <c r="K25" i="246"/>
  <c r="G25" i="246"/>
  <c r="AB24" i="246"/>
  <c r="AA24" i="246"/>
  <c r="Q24" i="246"/>
  <c r="P24" i="246"/>
  <c r="O24" i="246"/>
  <c r="N24" i="246"/>
  <c r="M24" i="246"/>
  <c r="K24" i="246"/>
  <c r="G24" i="246"/>
  <c r="O23" i="246"/>
  <c r="M23" i="246"/>
  <c r="AB23" i="246" s="1"/>
  <c r="K23" i="246"/>
  <c r="G23" i="246"/>
  <c r="O22" i="246"/>
  <c r="M22" i="246"/>
  <c r="AB22" i="246" s="1"/>
  <c r="K22" i="246"/>
  <c r="G22" i="246"/>
  <c r="T21" i="246"/>
  <c r="S21" i="246"/>
  <c r="L21" i="246"/>
  <c r="H1" i="246" s="1"/>
  <c r="K21" i="246"/>
  <c r="J21" i="246"/>
  <c r="I21" i="246"/>
  <c r="O9" i="246"/>
  <c r="M9" i="246"/>
  <c r="AB9" i="246" s="1"/>
  <c r="K9" i="246"/>
  <c r="G9" i="246"/>
  <c r="AB8" i="246"/>
  <c r="Q8" i="246"/>
  <c r="O8" i="246"/>
  <c r="N8" i="246"/>
  <c r="P8" i="246" s="1"/>
  <c r="M8" i="246"/>
  <c r="AA8" i="246" s="1"/>
  <c r="K8" i="246"/>
  <c r="G8" i="246"/>
  <c r="AB7" i="246"/>
  <c r="AA7" i="246"/>
  <c r="Q7" i="246"/>
  <c r="P7" i="246"/>
  <c r="O7" i="246"/>
  <c r="N7" i="246"/>
  <c r="M7" i="246"/>
  <c r="K7" i="246"/>
  <c r="G7" i="246"/>
  <c r="O6" i="246"/>
  <c r="M6" i="246"/>
  <c r="N6" i="246" s="1"/>
  <c r="K6" i="246"/>
  <c r="G6" i="246"/>
  <c r="F1" i="246" s="1"/>
  <c r="F2" i="246" s="1"/>
  <c r="O5" i="246"/>
  <c r="M5" i="246"/>
  <c r="AB5" i="246" s="1"/>
  <c r="K5" i="246"/>
  <c r="G5" i="246"/>
  <c r="H2" i="246"/>
  <c r="D1" i="246"/>
  <c r="T259" i="245"/>
  <c r="S259" i="245"/>
  <c r="O259" i="245"/>
  <c r="L259" i="245"/>
  <c r="J259" i="245"/>
  <c r="K259" i="245" s="1"/>
  <c r="I259" i="245"/>
  <c r="AB247" i="245"/>
  <c r="AA247" i="245"/>
  <c r="Q247" i="245"/>
  <c r="P247" i="245"/>
  <c r="O247" i="245"/>
  <c r="N247" i="245"/>
  <c r="M247" i="245"/>
  <c r="K247" i="245"/>
  <c r="G247" i="245"/>
  <c r="O246" i="245"/>
  <c r="M246" i="245"/>
  <c r="N246" i="245" s="1"/>
  <c r="K246" i="245"/>
  <c r="G246" i="245"/>
  <c r="O245" i="245"/>
  <c r="M245" i="245"/>
  <c r="AB245" i="245" s="1"/>
  <c r="K245" i="245"/>
  <c r="G245" i="245"/>
  <c r="AB244" i="245"/>
  <c r="Q244" i="245"/>
  <c r="O244" i="245"/>
  <c r="N244" i="245"/>
  <c r="P244" i="245" s="1"/>
  <c r="M244" i="245"/>
  <c r="AA244" i="245" s="1"/>
  <c r="K244" i="245"/>
  <c r="G244" i="245"/>
  <c r="AB243" i="245"/>
  <c r="AA243" i="245"/>
  <c r="O243" i="245"/>
  <c r="M243" i="245"/>
  <c r="M259" i="245" s="1"/>
  <c r="K243" i="245"/>
  <c r="G243" i="245"/>
  <c r="T242" i="245"/>
  <c r="S242" i="245"/>
  <c r="O242" i="245"/>
  <c r="L242" i="245"/>
  <c r="J242" i="245"/>
  <c r="K242" i="245" s="1"/>
  <c r="I242" i="245"/>
  <c r="AB228" i="245"/>
  <c r="AA228" i="245"/>
  <c r="Q228" i="245"/>
  <c r="P228" i="245"/>
  <c r="O228" i="245"/>
  <c r="N228" i="245"/>
  <c r="M228" i="245"/>
  <c r="K228" i="245"/>
  <c r="G228" i="245"/>
  <c r="O227" i="245"/>
  <c r="M227" i="245"/>
  <c r="AB227" i="245" s="1"/>
  <c r="K227" i="245"/>
  <c r="G227" i="245"/>
  <c r="O226" i="245"/>
  <c r="M226" i="245"/>
  <c r="M242" i="245" s="1"/>
  <c r="K226" i="245"/>
  <c r="G226" i="245"/>
  <c r="T225" i="245"/>
  <c r="S225" i="245"/>
  <c r="L225" i="245"/>
  <c r="O225" i="245" s="1"/>
  <c r="K225" i="245"/>
  <c r="J225" i="245"/>
  <c r="I225" i="245"/>
  <c r="O211" i="245"/>
  <c r="M211" i="245"/>
  <c r="AB211" i="245" s="1"/>
  <c r="K211" i="245"/>
  <c r="G211" i="245"/>
  <c r="AB210" i="245"/>
  <c r="Q210" i="245"/>
  <c r="O210" i="245"/>
  <c r="N210" i="245"/>
  <c r="P210" i="245" s="1"/>
  <c r="M210" i="245"/>
  <c r="AA210" i="245" s="1"/>
  <c r="K210" i="245"/>
  <c r="G210" i="245"/>
  <c r="AB209" i="245"/>
  <c r="AA209" i="245"/>
  <c r="O209" i="245"/>
  <c r="M209" i="245"/>
  <c r="N209" i="245" s="1"/>
  <c r="K209" i="245"/>
  <c r="G209" i="245"/>
  <c r="T208" i="245"/>
  <c r="S208" i="245"/>
  <c r="O208" i="245"/>
  <c r="L208" i="245"/>
  <c r="J208" i="245"/>
  <c r="K208" i="245" s="1"/>
  <c r="I208" i="245"/>
  <c r="AB195" i="245"/>
  <c r="AA195" i="245"/>
  <c r="Q195" i="245"/>
  <c r="P195" i="245"/>
  <c r="O195" i="245"/>
  <c r="N195" i="245"/>
  <c r="M195" i="245"/>
  <c r="K195" i="245"/>
  <c r="G195" i="245"/>
  <c r="O194" i="245"/>
  <c r="M194" i="245"/>
  <c r="N194" i="245" s="1"/>
  <c r="K194" i="245"/>
  <c r="G194" i="245"/>
  <c r="O193" i="245"/>
  <c r="M193" i="245"/>
  <c r="AB193" i="245" s="1"/>
  <c r="K193" i="245"/>
  <c r="G193" i="245"/>
  <c r="AA192" i="245"/>
  <c r="O192" i="245"/>
  <c r="N192" i="245"/>
  <c r="Q192" i="245" s="1"/>
  <c r="M192" i="245"/>
  <c r="AB192" i="245" s="1"/>
  <c r="K192" i="245"/>
  <c r="P192" i="245" s="1"/>
  <c r="G192" i="245"/>
  <c r="AB191" i="245"/>
  <c r="AA191" i="245"/>
  <c r="T191" i="245"/>
  <c r="S191" i="245"/>
  <c r="M191" i="245"/>
  <c r="N191" i="245" s="1"/>
  <c r="L191" i="245"/>
  <c r="J191" i="245"/>
  <c r="I191" i="245"/>
  <c r="O191" i="245" s="1"/>
  <c r="AC175" i="245"/>
  <c r="AA175" i="245"/>
  <c r="O175" i="245"/>
  <c r="N175" i="245"/>
  <c r="Q175" i="245" s="1"/>
  <c r="M175" i="245"/>
  <c r="AB175" i="245" s="1"/>
  <c r="K175" i="245"/>
  <c r="P175" i="245" s="1"/>
  <c r="G175" i="245"/>
  <c r="T174" i="245"/>
  <c r="S174" i="245"/>
  <c r="L174" i="245"/>
  <c r="J174" i="245"/>
  <c r="I174" i="245"/>
  <c r="O174" i="245" s="1"/>
  <c r="AB164" i="245"/>
  <c r="Q164" i="245"/>
  <c r="O164" i="245"/>
  <c r="N164" i="245"/>
  <c r="P164" i="245" s="1"/>
  <c r="M164" i="245"/>
  <c r="AA164" i="245" s="1"/>
  <c r="K164" i="245"/>
  <c r="G164" i="245"/>
  <c r="AB163" i="245"/>
  <c r="AA163" i="245"/>
  <c r="Q163" i="245"/>
  <c r="P163" i="245"/>
  <c r="O163" i="245"/>
  <c r="N163" i="245"/>
  <c r="M163" i="245"/>
  <c r="K163" i="245"/>
  <c r="G163" i="245"/>
  <c r="O162" i="245"/>
  <c r="M162" i="245"/>
  <c r="AB162" i="245" s="1"/>
  <c r="K162" i="245"/>
  <c r="G162" i="245"/>
  <c r="O161" i="245"/>
  <c r="M161" i="245"/>
  <c r="AB161" i="245" s="1"/>
  <c r="K161" i="245"/>
  <c r="G161" i="245"/>
  <c r="AB160" i="245"/>
  <c r="Q160" i="245"/>
  <c r="O160" i="245"/>
  <c r="N160" i="245"/>
  <c r="P160" i="245" s="1"/>
  <c r="M160" i="245"/>
  <c r="AA160" i="245" s="1"/>
  <c r="K160" i="245"/>
  <c r="G160" i="245"/>
  <c r="AB159" i="245"/>
  <c r="AA159" i="245"/>
  <c r="Q159" i="245"/>
  <c r="P159" i="245"/>
  <c r="O159" i="245"/>
  <c r="N159" i="245"/>
  <c r="M159" i="245"/>
  <c r="K159" i="245"/>
  <c r="G159" i="245"/>
  <c r="O158" i="245"/>
  <c r="M158" i="245"/>
  <c r="N158" i="245" s="1"/>
  <c r="K158" i="245"/>
  <c r="G158" i="245"/>
  <c r="T157" i="245"/>
  <c r="S157" i="245"/>
  <c r="O157" i="245"/>
  <c r="L157" i="245"/>
  <c r="J157" i="245"/>
  <c r="K157" i="245" s="1"/>
  <c r="I157" i="245"/>
  <c r="O143" i="245"/>
  <c r="M143" i="245"/>
  <c r="AB143" i="245" s="1"/>
  <c r="K143" i="245"/>
  <c r="G143" i="245"/>
  <c r="O142" i="245"/>
  <c r="M142" i="245"/>
  <c r="AB142" i="245" s="1"/>
  <c r="K142" i="245"/>
  <c r="G142" i="245"/>
  <c r="AB141" i="245"/>
  <c r="AA141" i="245"/>
  <c r="O141" i="245"/>
  <c r="N141" i="245"/>
  <c r="Q141" i="245" s="1"/>
  <c r="M141" i="245"/>
  <c r="M157" i="245" s="1"/>
  <c r="K141" i="245"/>
  <c r="G141" i="245"/>
  <c r="T140" i="245"/>
  <c r="S140" i="245"/>
  <c r="L140" i="245"/>
  <c r="J140" i="245"/>
  <c r="I140" i="245"/>
  <c r="O140" i="245" s="1"/>
  <c r="AB127" i="245"/>
  <c r="AA127" i="245"/>
  <c r="Q127" i="245"/>
  <c r="O127" i="245"/>
  <c r="N127" i="245"/>
  <c r="P127" i="245" s="1"/>
  <c r="M127" i="245"/>
  <c r="K127" i="245"/>
  <c r="G127" i="245"/>
  <c r="AB126" i="245"/>
  <c r="AA126" i="245"/>
  <c r="Q126" i="245"/>
  <c r="P126" i="245"/>
  <c r="O126" i="245"/>
  <c r="N126" i="245"/>
  <c r="M126" i="245"/>
  <c r="K126" i="245"/>
  <c r="G126" i="245"/>
  <c r="O125" i="245"/>
  <c r="M125" i="245"/>
  <c r="AB125" i="245" s="1"/>
  <c r="K125" i="245"/>
  <c r="G125" i="245"/>
  <c r="O124" i="245"/>
  <c r="M124" i="245"/>
  <c r="AB124" i="245" s="1"/>
  <c r="K124" i="245"/>
  <c r="G124" i="245"/>
  <c r="T123" i="245"/>
  <c r="S123" i="245"/>
  <c r="L123" i="245"/>
  <c r="O123" i="245" s="1"/>
  <c r="K123" i="245"/>
  <c r="J123" i="245"/>
  <c r="I123" i="245"/>
  <c r="O110" i="245"/>
  <c r="M110" i="245"/>
  <c r="AB110" i="245" s="1"/>
  <c r="K110" i="245"/>
  <c r="G110" i="245"/>
  <c r="AB109" i="245"/>
  <c r="AA109" i="245"/>
  <c r="Q109" i="245"/>
  <c r="O109" i="245"/>
  <c r="N109" i="245"/>
  <c r="P109" i="245" s="1"/>
  <c r="M109" i="245"/>
  <c r="K109" i="245"/>
  <c r="G109" i="245"/>
  <c r="AB108" i="245"/>
  <c r="AA108" i="245"/>
  <c r="Q108" i="245"/>
  <c r="P108" i="245"/>
  <c r="O108" i="245"/>
  <c r="N108" i="245"/>
  <c r="M108" i="245"/>
  <c r="K108" i="245"/>
  <c r="G108" i="245"/>
  <c r="O107" i="245"/>
  <c r="M107" i="245"/>
  <c r="N107" i="245" s="1"/>
  <c r="K107" i="245"/>
  <c r="G107" i="245"/>
  <c r="T106" i="245"/>
  <c r="S106" i="245"/>
  <c r="O106" i="245"/>
  <c r="L106" i="245"/>
  <c r="J106" i="245"/>
  <c r="K106" i="245" s="1"/>
  <c r="I106" i="245"/>
  <c r="O90" i="245"/>
  <c r="M90" i="245"/>
  <c r="M106" i="245" s="1"/>
  <c r="K90" i="245"/>
  <c r="G90" i="245"/>
  <c r="T89" i="245"/>
  <c r="S89" i="245"/>
  <c r="O89" i="245"/>
  <c r="L89" i="245"/>
  <c r="J89" i="245"/>
  <c r="K89" i="245" s="1"/>
  <c r="I89" i="245"/>
  <c r="O73" i="245"/>
  <c r="M73" i="245"/>
  <c r="M89" i="245" s="1"/>
  <c r="K73" i="245"/>
  <c r="G73" i="245"/>
  <c r="T72" i="245"/>
  <c r="S72" i="245"/>
  <c r="L72" i="245"/>
  <c r="O72" i="245" s="1"/>
  <c r="J72" i="245"/>
  <c r="K72" i="245" s="1"/>
  <c r="I72" i="245"/>
  <c r="O58" i="245"/>
  <c r="M58" i="245"/>
  <c r="AB58" i="245" s="1"/>
  <c r="K58" i="245"/>
  <c r="G58" i="245"/>
  <c r="O57" i="245"/>
  <c r="M57" i="245"/>
  <c r="M72" i="245" s="1"/>
  <c r="K57" i="245"/>
  <c r="G57" i="245"/>
  <c r="AB56" i="245"/>
  <c r="AA56" i="245"/>
  <c r="O56" i="245"/>
  <c r="N56" i="245"/>
  <c r="Q56" i="245" s="1"/>
  <c r="M56" i="245"/>
  <c r="K56" i="245"/>
  <c r="G56" i="245"/>
  <c r="AB55" i="245"/>
  <c r="AA55" i="245"/>
  <c r="T55" i="245"/>
  <c r="S55" i="245"/>
  <c r="M55" i="245"/>
  <c r="N55" i="245" s="1"/>
  <c r="L55" i="245"/>
  <c r="O55" i="245" s="1"/>
  <c r="J55" i="245"/>
  <c r="I55" i="245"/>
  <c r="K55" i="245" s="1"/>
  <c r="AC39" i="245"/>
  <c r="AB39" i="245"/>
  <c r="AA39" i="245"/>
  <c r="O39" i="245"/>
  <c r="N39" i="245"/>
  <c r="Q39" i="245" s="1"/>
  <c r="M39" i="245"/>
  <c r="K39" i="245"/>
  <c r="G39" i="245"/>
  <c r="AB38" i="245"/>
  <c r="AC22" i="245" s="1"/>
  <c r="AA38" i="245"/>
  <c r="T38" i="245"/>
  <c r="S38" i="245"/>
  <c r="M38" i="245"/>
  <c r="N38" i="245" s="1"/>
  <c r="L38" i="245"/>
  <c r="O38" i="245" s="1"/>
  <c r="J38" i="245"/>
  <c r="I38" i="245"/>
  <c r="K38" i="245" s="1"/>
  <c r="AB23" i="245"/>
  <c r="AA23" i="245"/>
  <c r="O23" i="245"/>
  <c r="M23" i="245"/>
  <c r="N23" i="245" s="1"/>
  <c r="K23" i="245"/>
  <c r="G23" i="245"/>
  <c r="AB22" i="245"/>
  <c r="AA22" i="245"/>
  <c r="Q22" i="245"/>
  <c r="P22" i="245"/>
  <c r="O22" i="245"/>
  <c r="N22" i="245"/>
  <c r="M22" i="245"/>
  <c r="K22" i="245"/>
  <c r="G22" i="245"/>
  <c r="T21" i="245"/>
  <c r="S21" i="245"/>
  <c r="O21" i="245"/>
  <c r="L21" i="245"/>
  <c r="J21" i="245"/>
  <c r="K21" i="245" s="1"/>
  <c r="I21" i="245"/>
  <c r="AB5" i="245"/>
  <c r="AA5" i="245"/>
  <c r="O5" i="245"/>
  <c r="M5" i="245"/>
  <c r="M21" i="245" s="1"/>
  <c r="K5" i="245"/>
  <c r="G5" i="245"/>
  <c r="H2" i="245"/>
  <c r="H1" i="245"/>
  <c r="F1" i="245"/>
  <c r="I3" i="244" s="1"/>
  <c r="D1" i="245"/>
  <c r="X29" i="244"/>
  <c r="M8" i="244" s="1"/>
  <c r="W29" i="244"/>
  <c r="V29" i="244"/>
  <c r="T29" i="244"/>
  <c r="S29" i="244"/>
  <c r="P29" i="244"/>
  <c r="O29" i="244"/>
  <c r="N29" i="244"/>
  <c r="M29" i="244"/>
  <c r="K29" i="244"/>
  <c r="J29" i="244"/>
  <c r="H29" i="244"/>
  <c r="G29" i="244"/>
  <c r="E29" i="244"/>
  <c r="K8" i="244" s="1"/>
  <c r="D29" i="244"/>
  <c r="O15" i="244"/>
  <c r="N15" i="244"/>
  <c r="M15" i="244"/>
  <c r="K15" i="244"/>
  <c r="I15" i="244"/>
  <c r="H15" i="244"/>
  <c r="G15" i="244"/>
  <c r="F15" i="244"/>
  <c r="E15" i="244"/>
  <c r="D15" i="244"/>
  <c r="G8" i="244" s="1"/>
  <c r="I8" i="244"/>
  <c r="F8" i="244"/>
  <c r="M7" i="244"/>
  <c r="K7" i="244"/>
  <c r="I7" i="244"/>
  <c r="G7" i="244"/>
  <c r="F7" i="244"/>
  <c r="E7" i="244"/>
  <c r="M6" i="244"/>
  <c r="K6" i="244"/>
  <c r="I6" i="244"/>
  <c r="G6" i="244"/>
  <c r="F6" i="244"/>
  <c r="E6" i="244"/>
  <c r="F3" i="244"/>
  <c r="AB157" i="245" l="1"/>
  <c r="AC141" i="245" s="1"/>
  <c r="AA157" i="245"/>
  <c r="N157" i="245"/>
  <c r="Q125" i="246"/>
  <c r="P125" i="246"/>
  <c r="Q23" i="245"/>
  <c r="P23" i="245"/>
  <c r="N72" i="246"/>
  <c r="AB72" i="246"/>
  <c r="AC56" i="246" s="1"/>
  <c r="AA72" i="246"/>
  <c r="Q74" i="246"/>
  <c r="P74" i="246"/>
  <c r="AB72" i="245"/>
  <c r="AC56" i="245" s="1"/>
  <c r="N72" i="245"/>
  <c r="AA72" i="245"/>
  <c r="Q59" i="246"/>
  <c r="P59" i="246"/>
  <c r="Q159" i="246"/>
  <c r="P159" i="246"/>
  <c r="Q55" i="245"/>
  <c r="R39" i="245" s="1"/>
  <c r="P55" i="245"/>
  <c r="AB89" i="245"/>
  <c r="AC73" i="245" s="1"/>
  <c r="AA89" i="245"/>
  <c r="N89" i="245"/>
  <c r="P40" i="246"/>
  <c r="Q40" i="246"/>
  <c r="P81" i="246"/>
  <c r="Q81" i="246"/>
  <c r="N259" i="245"/>
  <c r="AA259" i="245"/>
  <c r="AB259" i="245"/>
  <c r="AC243" i="245" s="1"/>
  <c r="N21" i="245"/>
  <c r="AB21" i="245"/>
  <c r="AC5" i="245" s="1"/>
  <c r="AA21" i="245"/>
  <c r="N242" i="245"/>
  <c r="AB242" i="245"/>
  <c r="AC226" i="245" s="1"/>
  <c r="AA242" i="245"/>
  <c r="Q108" i="246"/>
  <c r="P108" i="246"/>
  <c r="P191" i="245"/>
  <c r="Q209" i="245"/>
  <c r="P209" i="245"/>
  <c r="Q77" i="246"/>
  <c r="P77" i="246"/>
  <c r="Q41" i="246"/>
  <c r="P41" i="246"/>
  <c r="Q62" i="246"/>
  <c r="P62" i="246"/>
  <c r="Q82" i="246"/>
  <c r="P82" i="246"/>
  <c r="Q142" i="246"/>
  <c r="P142" i="246"/>
  <c r="N106" i="245"/>
  <c r="AB106" i="245"/>
  <c r="AC90" i="245" s="1"/>
  <c r="AA106" i="245"/>
  <c r="Q38" i="245"/>
  <c r="R22" i="245" s="1"/>
  <c r="P38" i="245"/>
  <c r="Q158" i="245"/>
  <c r="P158" i="245"/>
  <c r="P246" i="245"/>
  <c r="Q246" i="245"/>
  <c r="P6" i="246"/>
  <c r="Q6" i="246"/>
  <c r="Q58" i="246"/>
  <c r="P58" i="246"/>
  <c r="Q78" i="246"/>
  <c r="P78" i="246"/>
  <c r="P107" i="245"/>
  <c r="Q107" i="245"/>
  <c r="P194" i="245"/>
  <c r="Q194" i="245"/>
  <c r="Q93" i="246"/>
  <c r="P93" i="246"/>
  <c r="N23" i="246"/>
  <c r="N123" i="246"/>
  <c r="N143" i="245"/>
  <c r="M123" i="245"/>
  <c r="N124" i="245"/>
  <c r="M225" i="245"/>
  <c r="N226" i="245"/>
  <c r="N5" i="246"/>
  <c r="M21" i="246"/>
  <c r="N22" i="246"/>
  <c r="P39" i="246"/>
  <c r="N57" i="246"/>
  <c r="N61" i="246"/>
  <c r="N76" i="246"/>
  <c r="N80" i="246"/>
  <c r="N92" i="246"/>
  <c r="N110" i="246"/>
  <c r="P124" i="246"/>
  <c r="N58" i="245"/>
  <c r="K174" i="245"/>
  <c r="AA58" i="246"/>
  <c r="AA77" i="246"/>
  <c r="AA93" i="246"/>
  <c r="E8" i="244"/>
  <c r="N57" i="245"/>
  <c r="AA73" i="245"/>
  <c r="AA90" i="245"/>
  <c r="AA107" i="245"/>
  <c r="N110" i="245"/>
  <c r="N142" i="245"/>
  <c r="AA158" i="245"/>
  <c r="N161" i="245"/>
  <c r="N193" i="245"/>
  <c r="N211" i="245"/>
  <c r="N245" i="245"/>
  <c r="N9" i="246"/>
  <c r="O21" i="246"/>
  <c r="N26" i="246"/>
  <c r="AB40" i="246"/>
  <c r="AB58" i="246"/>
  <c r="AB62" i="246"/>
  <c r="AB77" i="246"/>
  <c r="AB81" i="246"/>
  <c r="AB93" i="246"/>
  <c r="AB125" i="246"/>
  <c r="N174" i="246"/>
  <c r="N227" i="245"/>
  <c r="F2" i="245"/>
  <c r="K191" i="245"/>
  <c r="Q191" i="245" s="1"/>
  <c r="R175" i="245" s="1"/>
  <c r="M55" i="246"/>
  <c r="AA58" i="245"/>
  <c r="AB73" i="245"/>
  <c r="AB90" i="245"/>
  <c r="AB107" i="245"/>
  <c r="AA125" i="245"/>
  <c r="M140" i="245"/>
  <c r="AA143" i="245"/>
  <c r="AB158" i="245"/>
  <c r="AA162" i="245"/>
  <c r="M174" i="245"/>
  <c r="AA194" i="245"/>
  <c r="AA227" i="245"/>
  <c r="AA246" i="245"/>
  <c r="AA6" i="246"/>
  <c r="AA23" i="246"/>
  <c r="AA27" i="246"/>
  <c r="P56" i="246"/>
  <c r="N125" i="245"/>
  <c r="N162" i="245"/>
  <c r="N27" i="246"/>
  <c r="AA40" i="246"/>
  <c r="AA62" i="246"/>
  <c r="AA81" i="246"/>
  <c r="AB194" i="245"/>
  <c r="AB246" i="245"/>
  <c r="AB6" i="246"/>
  <c r="AA57" i="246"/>
  <c r="AA61" i="246"/>
  <c r="AA76" i="246"/>
  <c r="AA80" i="246"/>
  <c r="M89" i="246"/>
  <c r="AA92" i="246"/>
  <c r="AA110" i="246"/>
  <c r="M157" i="246"/>
  <c r="K140" i="245"/>
  <c r="P39" i="245"/>
  <c r="P56" i="245"/>
  <c r="AA124" i="245"/>
  <c r="P141" i="245"/>
  <c r="AA226" i="245"/>
  <c r="AA5" i="246"/>
  <c r="AA22" i="246"/>
  <c r="AA38" i="246"/>
  <c r="P42" i="246"/>
  <c r="P109" i="246"/>
  <c r="AA123" i="246"/>
  <c r="N38" i="246"/>
  <c r="N5" i="245"/>
  <c r="AA57" i="245"/>
  <c r="AA110" i="245"/>
  <c r="AA142" i="245"/>
  <c r="AA161" i="245"/>
  <c r="AA193" i="245"/>
  <c r="M208" i="245"/>
  <c r="AA211" i="245"/>
  <c r="AB226" i="245"/>
  <c r="N243" i="245"/>
  <c r="AA245" i="245"/>
  <c r="AA9" i="246"/>
  <c r="AA26" i="246"/>
  <c r="AA56" i="246"/>
  <c r="P90" i="246"/>
  <c r="AB57" i="245"/>
  <c r="AB56" i="246"/>
  <c r="M106" i="246"/>
  <c r="M140" i="246"/>
  <c r="AA174" i="246"/>
  <c r="N73" i="245"/>
  <c r="N90" i="245"/>
  <c r="Q211" i="245" l="1"/>
  <c r="P211" i="245"/>
  <c r="AB21" i="246"/>
  <c r="AC5" i="246" s="1"/>
  <c r="AA21" i="246"/>
  <c r="N21" i="246"/>
  <c r="P242" i="245"/>
  <c r="Q242" i="245"/>
  <c r="R226" i="245" s="1"/>
  <c r="N140" i="246"/>
  <c r="AB140" i="246"/>
  <c r="AC124" i="246" s="1"/>
  <c r="AA140" i="246"/>
  <c r="Q5" i="246"/>
  <c r="P5" i="246"/>
  <c r="Q174" i="246"/>
  <c r="R158" i="246" s="1"/>
  <c r="P174" i="246"/>
  <c r="Q193" i="245"/>
  <c r="P193" i="245"/>
  <c r="N106" i="246"/>
  <c r="AB106" i="246"/>
  <c r="AC90" i="246" s="1"/>
  <c r="AA106" i="246"/>
  <c r="P58" i="245"/>
  <c r="Q58" i="245"/>
  <c r="Q226" i="245"/>
  <c r="P226" i="245"/>
  <c r="P125" i="245"/>
  <c r="Q125" i="245"/>
  <c r="Q142" i="245"/>
  <c r="P142" i="245"/>
  <c r="AB225" i="245"/>
  <c r="AC209" i="245" s="1"/>
  <c r="AA225" i="245"/>
  <c r="N225" i="245"/>
  <c r="P21" i="245"/>
  <c r="Q21" i="245"/>
  <c r="R5" i="245" s="1"/>
  <c r="Q72" i="246"/>
  <c r="R56" i="246" s="1"/>
  <c r="P72" i="246"/>
  <c r="Q110" i="245"/>
  <c r="P110" i="245"/>
  <c r="Q110" i="246"/>
  <c r="P110" i="246"/>
  <c r="Q124" i="245"/>
  <c r="P124" i="245"/>
  <c r="Q89" i="245"/>
  <c r="R73" i="245" s="1"/>
  <c r="P89" i="245"/>
  <c r="Q161" i="245"/>
  <c r="P161" i="245"/>
  <c r="AB123" i="245"/>
  <c r="AC107" i="245" s="1"/>
  <c r="AA123" i="245"/>
  <c r="N123" i="245"/>
  <c r="Q106" i="245"/>
  <c r="R90" i="245" s="1"/>
  <c r="P106" i="245"/>
  <c r="Q80" i="246"/>
  <c r="P80" i="246"/>
  <c r="P143" i="245"/>
  <c r="Q143" i="245"/>
  <c r="P259" i="245"/>
  <c r="Q259" i="245"/>
  <c r="R243" i="245" s="1"/>
  <c r="Q73" i="245"/>
  <c r="P73" i="245"/>
  <c r="N140" i="245"/>
  <c r="AA140" i="245"/>
  <c r="AB140" i="245"/>
  <c r="AC124" i="245" s="1"/>
  <c r="Q92" i="246"/>
  <c r="P92" i="246"/>
  <c r="Q5" i="245"/>
  <c r="P5" i="245"/>
  <c r="AB55" i="246"/>
  <c r="AC39" i="246" s="1"/>
  <c r="AA55" i="246"/>
  <c r="N55" i="246"/>
  <c r="Q26" i="246"/>
  <c r="P26" i="246"/>
  <c r="Q76" i="246"/>
  <c r="P76" i="246"/>
  <c r="P123" i="246"/>
  <c r="Q123" i="246"/>
  <c r="R107" i="246" s="1"/>
  <c r="Q27" i="246"/>
  <c r="P27" i="246"/>
  <c r="Q22" i="246"/>
  <c r="P22" i="246"/>
  <c r="N208" i="245"/>
  <c r="AA208" i="245"/>
  <c r="AB208" i="245"/>
  <c r="AC192" i="245" s="1"/>
  <c r="P38" i="246"/>
  <c r="Q38" i="246"/>
  <c r="R22" i="246" s="1"/>
  <c r="Q57" i="245"/>
  <c r="P57" i="245"/>
  <c r="Q61" i="246"/>
  <c r="P61" i="246"/>
  <c r="P23" i="246"/>
  <c r="Q23" i="246"/>
  <c r="Q157" i="245"/>
  <c r="R141" i="245" s="1"/>
  <c r="P157" i="245"/>
  <c r="P162" i="245"/>
  <c r="Q162" i="245"/>
  <c r="N157" i="246"/>
  <c r="AB157" i="246"/>
  <c r="AC141" i="246" s="1"/>
  <c r="AA157" i="246"/>
  <c r="AA174" i="245"/>
  <c r="AB174" i="245"/>
  <c r="AC158" i="245" s="1"/>
  <c r="N174" i="245"/>
  <c r="Q9" i="246"/>
  <c r="P9" i="246"/>
  <c r="Q57" i="246"/>
  <c r="P57" i="246"/>
  <c r="Q72" i="245"/>
  <c r="R56" i="245" s="1"/>
  <c r="P72" i="245"/>
  <c r="N89" i="246"/>
  <c r="AB89" i="246"/>
  <c r="AC73" i="246" s="1"/>
  <c r="AA89" i="246"/>
  <c r="P90" i="245"/>
  <c r="Q90" i="245"/>
  <c r="Q243" i="245"/>
  <c r="P243" i="245"/>
  <c r="P227" i="245"/>
  <c r="Q227" i="245"/>
  <c r="Q245" i="245"/>
  <c r="P245" i="245"/>
  <c r="Q123" i="245" l="1"/>
  <c r="R107" i="245" s="1"/>
  <c r="P123" i="245"/>
  <c r="Q140" i="245"/>
  <c r="R124" i="245" s="1"/>
  <c r="P140" i="245"/>
  <c r="Q89" i="246"/>
  <c r="R73" i="246" s="1"/>
  <c r="P89" i="246"/>
  <c r="Q55" i="246"/>
  <c r="R39" i="246" s="1"/>
  <c r="P55" i="246"/>
  <c r="D2" i="245"/>
  <c r="Q140" i="246"/>
  <c r="R124" i="246" s="1"/>
  <c r="P140" i="246"/>
  <c r="P208" i="245"/>
  <c r="Q208" i="245"/>
  <c r="R192" i="245" s="1"/>
  <c r="Q225" i="245"/>
  <c r="R209" i="245" s="1"/>
  <c r="P225" i="245"/>
  <c r="Q106" i="246"/>
  <c r="R90" i="246" s="1"/>
  <c r="P106" i="246"/>
  <c r="D2" i="246"/>
  <c r="Q21" i="246"/>
  <c r="R5" i="246" s="1"/>
  <c r="P21" i="246"/>
  <c r="Q174" i="245"/>
  <c r="R158" i="245" s="1"/>
  <c r="P174" i="245"/>
  <c r="Q157" i="246"/>
  <c r="R141" i="246" s="1"/>
  <c r="P157" i="246"/>
  <c r="T174" i="243" l="1"/>
  <c r="S174" i="243"/>
  <c r="M174" i="243"/>
  <c r="AB174" i="243" s="1"/>
  <c r="AC158" i="243" s="1"/>
  <c r="L174" i="243"/>
  <c r="H1" i="243" s="1"/>
  <c r="J174" i="243"/>
  <c r="K174" i="243" s="1"/>
  <c r="I174" i="243"/>
  <c r="AA159" i="243"/>
  <c r="O159" i="243"/>
  <c r="M159" i="243"/>
  <c r="AB159" i="243" s="1"/>
  <c r="K159" i="243"/>
  <c r="G159" i="243"/>
  <c r="AB158" i="243"/>
  <c r="AA158" i="243"/>
  <c r="Q158" i="243"/>
  <c r="O158" i="243"/>
  <c r="N158" i="243"/>
  <c r="P158" i="243" s="1"/>
  <c r="M158" i="243"/>
  <c r="K158" i="243"/>
  <c r="G158" i="243"/>
  <c r="AB157" i="243"/>
  <c r="AC141" i="243" s="1"/>
  <c r="T157" i="243"/>
  <c r="S157" i="243"/>
  <c r="M157" i="243"/>
  <c r="N157" i="243" s="1"/>
  <c r="L157" i="243"/>
  <c r="O157" i="243" s="1"/>
  <c r="J157" i="243"/>
  <c r="K157" i="243" s="1"/>
  <c r="I157" i="243"/>
  <c r="AA142" i="243"/>
  <c r="O142" i="243"/>
  <c r="M142" i="243"/>
  <c r="N142" i="243" s="1"/>
  <c r="K142" i="243"/>
  <c r="G142" i="243"/>
  <c r="AB141" i="243"/>
  <c r="AA141" i="243"/>
  <c r="Q141" i="243"/>
  <c r="O141" i="243"/>
  <c r="N141" i="243"/>
  <c r="P141" i="243" s="1"/>
  <c r="M141" i="243"/>
  <c r="K141" i="243"/>
  <c r="G141" i="243"/>
  <c r="T140" i="243"/>
  <c r="S140" i="243"/>
  <c r="M140" i="243"/>
  <c r="N140" i="243" s="1"/>
  <c r="L140" i="243"/>
  <c r="J140" i="243"/>
  <c r="K140" i="243" s="1"/>
  <c r="I140" i="243"/>
  <c r="O140" i="243" s="1"/>
  <c r="AB125" i="243"/>
  <c r="AA125" i="243"/>
  <c r="Q125" i="243"/>
  <c r="O125" i="243"/>
  <c r="N125" i="243"/>
  <c r="P125" i="243" s="1"/>
  <c r="M125" i="243"/>
  <c r="K125" i="243"/>
  <c r="G125" i="243"/>
  <c r="AB124" i="243"/>
  <c r="AA124" i="243"/>
  <c r="O124" i="243"/>
  <c r="N124" i="243"/>
  <c r="P124" i="243" s="1"/>
  <c r="M124" i="243"/>
  <c r="K124" i="243"/>
  <c r="G124" i="243"/>
  <c r="T123" i="243"/>
  <c r="S123" i="243"/>
  <c r="O123" i="243"/>
  <c r="M123" i="243"/>
  <c r="AB123" i="243" s="1"/>
  <c r="AC107" i="243" s="1"/>
  <c r="L123" i="243"/>
  <c r="J123" i="243"/>
  <c r="K123" i="243" s="1"/>
  <c r="I123" i="243"/>
  <c r="AB110" i="243"/>
  <c r="AA110" i="243"/>
  <c r="O110" i="243"/>
  <c r="N110" i="243"/>
  <c r="Q110" i="243" s="1"/>
  <c r="M110" i="243"/>
  <c r="K110" i="243"/>
  <c r="G110" i="243"/>
  <c r="AA109" i="243"/>
  <c r="O109" i="243"/>
  <c r="N109" i="243"/>
  <c r="Q109" i="243" s="1"/>
  <c r="M109" i="243"/>
  <c r="AB109" i="243" s="1"/>
  <c r="K109" i="243"/>
  <c r="G109" i="243"/>
  <c r="AA108" i="243"/>
  <c r="O108" i="243"/>
  <c r="N108" i="243"/>
  <c r="P108" i="243" s="1"/>
  <c r="M108" i="243"/>
  <c r="AB108" i="243" s="1"/>
  <c r="K108" i="243"/>
  <c r="Q108" i="243" s="1"/>
  <c r="G108" i="243"/>
  <c r="AB107" i="243"/>
  <c r="AA107" i="243"/>
  <c r="Q107" i="243"/>
  <c r="O107" i="243"/>
  <c r="N107" i="243"/>
  <c r="P107" i="243" s="1"/>
  <c r="M107" i="243"/>
  <c r="K107" i="243"/>
  <c r="G107" i="243"/>
  <c r="T106" i="243"/>
  <c r="S106" i="243"/>
  <c r="M106" i="243"/>
  <c r="N106" i="243" s="1"/>
  <c r="L106" i="243"/>
  <c r="J106" i="243"/>
  <c r="K106" i="243" s="1"/>
  <c r="I106" i="243"/>
  <c r="O106" i="243" s="1"/>
  <c r="AA93" i="243"/>
  <c r="Q93" i="243"/>
  <c r="O93" i="243"/>
  <c r="N93" i="243"/>
  <c r="P93" i="243" s="1"/>
  <c r="M93" i="243"/>
  <c r="AB93" i="243" s="1"/>
  <c r="K93" i="243"/>
  <c r="G93" i="243"/>
  <c r="AB92" i="243"/>
  <c r="AA92" i="243"/>
  <c r="O92" i="243"/>
  <c r="N92" i="243"/>
  <c r="Q92" i="243" s="1"/>
  <c r="M92" i="243"/>
  <c r="K92" i="243"/>
  <c r="G92" i="243"/>
  <c r="AA91" i="243"/>
  <c r="O91" i="243"/>
  <c r="N91" i="243"/>
  <c r="Q91" i="243" s="1"/>
  <c r="M91" i="243"/>
  <c r="AB91" i="243" s="1"/>
  <c r="K91" i="243"/>
  <c r="G91" i="243"/>
  <c r="AB90" i="243"/>
  <c r="Q90" i="243"/>
  <c r="O90" i="243"/>
  <c r="N90" i="243"/>
  <c r="P90" i="243" s="1"/>
  <c r="M90" i="243"/>
  <c r="AA90" i="243" s="1"/>
  <c r="K90" i="243"/>
  <c r="G90" i="243"/>
  <c r="T89" i="243"/>
  <c r="S89" i="243"/>
  <c r="L89" i="243"/>
  <c r="O89" i="243" s="1"/>
  <c r="J89" i="243"/>
  <c r="K89" i="243" s="1"/>
  <c r="I89" i="243"/>
  <c r="AA81" i="243"/>
  <c r="O81" i="243"/>
  <c r="N81" i="243"/>
  <c r="P81" i="243" s="1"/>
  <c r="M81" i="243"/>
  <c r="AB81" i="243" s="1"/>
  <c r="K81" i="243"/>
  <c r="Q81" i="243" s="1"/>
  <c r="G81" i="243"/>
  <c r="AA80" i="243"/>
  <c r="Q80" i="243"/>
  <c r="O80" i="243"/>
  <c r="N80" i="243"/>
  <c r="P80" i="243" s="1"/>
  <c r="M80" i="243"/>
  <c r="AB80" i="243" s="1"/>
  <c r="K80" i="243"/>
  <c r="G80" i="243"/>
  <c r="AB79" i="243"/>
  <c r="AA79" i="243"/>
  <c r="O79" i="243"/>
  <c r="N79" i="243"/>
  <c r="Q79" i="243" s="1"/>
  <c r="M79" i="243"/>
  <c r="K79" i="243"/>
  <c r="G79" i="243"/>
  <c r="AA78" i="243"/>
  <c r="O78" i="243"/>
  <c r="N78" i="243"/>
  <c r="Q78" i="243" s="1"/>
  <c r="M78" i="243"/>
  <c r="AB78" i="243" s="1"/>
  <c r="K78" i="243"/>
  <c r="G78" i="243"/>
  <c r="AA77" i="243"/>
  <c r="O77" i="243"/>
  <c r="N77" i="243"/>
  <c r="P77" i="243" s="1"/>
  <c r="M77" i="243"/>
  <c r="AB77" i="243" s="1"/>
  <c r="K77" i="243"/>
  <c r="Q77" i="243" s="1"/>
  <c r="G77" i="243"/>
  <c r="AA76" i="243"/>
  <c r="Q76" i="243"/>
  <c r="O76" i="243"/>
  <c r="N76" i="243"/>
  <c r="P76" i="243" s="1"/>
  <c r="M76" i="243"/>
  <c r="AB76" i="243" s="1"/>
  <c r="K76" i="243"/>
  <c r="G76" i="243"/>
  <c r="AA75" i="243"/>
  <c r="O75" i="243"/>
  <c r="N75" i="243"/>
  <c r="Q75" i="243" s="1"/>
  <c r="M75" i="243"/>
  <c r="AB75" i="243" s="1"/>
  <c r="K75" i="243"/>
  <c r="G75" i="243"/>
  <c r="AA74" i="243"/>
  <c r="O74" i="243"/>
  <c r="N74" i="243"/>
  <c r="Q74" i="243" s="1"/>
  <c r="M74" i="243"/>
  <c r="AB74" i="243" s="1"/>
  <c r="K74" i="243"/>
  <c r="G74" i="243"/>
  <c r="AB73" i="243"/>
  <c r="O73" i="243"/>
  <c r="N73" i="243"/>
  <c r="Q73" i="243" s="1"/>
  <c r="M73" i="243"/>
  <c r="AA73" i="243" s="1"/>
  <c r="K73" i="243"/>
  <c r="G73" i="243"/>
  <c r="AB72" i="243"/>
  <c r="AC56" i="243" s="1"/>
  <c r="T72" i="243"/>
  <c r="S72" i="243"/>
  <c r="M72" i="243"/>
  <c r="N72" i="243" s="1"/>
  <c r="L72" i="243"/>
  <c r="O72" i="243" s="1"/>
  <c r="J72" i="243"/>
  <c r="K72" i="243" s="1"/>
  <c r="I72" i="243"/>
  <c r="AA62" i="243"/>
  <c r="O62" i="243"/>
  <c r="M62" i="243"/>
  <c r="N62" i="243" s="1"/>
  <c r="K62" i="243"/>
  <c r="G62" i="243"/>
  <c r="AA61" i="243"/>
  <c r="Q61" i="243"/>
  <c r="O61" i="243"/>
  <c r="N61" i="243"/>
  <c r="P61" i="243" s="1"/>
  <c r="M61" i="243"/>
  <c r="AB61" i="243" s="1"/>
  <c r="K61" i="243"/>
  <c r="G61" i="243"/>
  <c r="AA60" i="243"/>
  <c r="O60" i="243"/>
  <c r="N60" i="243"/>
  <c r="Q60" i="243" s="1"/>
  <c r="M60" i="243"/>
  <c r="AB60" i="243" s="1"/>
  <c r="K60" i="243"/>
  <c r="G60" i="243"/>
  <c r="AA59" i="243"/>
  <c r="O59" i="243"/>
  <c r="N59" i="243"/>
  <c r="Q59" i="243" s="1"/>
  <c r="M59" i="243"/>
  <c r="AB59" i="243" s="1"/>
  <c r="K59" i="243"/>
  <c r="G59" i="243"/>
  <c r="AA58" i="243"/>
  <c r="O58" i="243"/>
  <c r="M58" i="243"/>
  <c r="N58" i="243" s="1"/>
  <c r="K58" i="243"/>
  <c r="G58" i="243"/>
  <c r="AA57" i="243"/>
  <c r="Q57" i="243"/>
  <c r="O57" i="243"/>
  <c r="N57" i="243"/>
  <c r="P57" i="243" s="1"/>
  <c r="M57" i="243"/>
  <c r="AB57" i="243" s="1"/>
  <c r="K57" i="243"/>
  <c r="G57" i="243"/>
  <c r="AB56" i="243"/>
  <c r="AA56" i="243"/>
  <c r="O56" i="243"/>
  <c r="N56" i="243"/>
  <c r="P56" i="243" s="1"/>
  <c r="M56" i="243"/>
  <c r="K56" i="243"/>
  <c r="G56" i="243"/>
  <c r="T55" i="243"/>
  <c r="S55" i="243"/>
  <c r="O55" i="243"/>
  <c r="M55" i="243"/>
  <c r="AB55" i="243" s="1"/>
  <c r="AC39" i="243" s="1"/>
  <c r="L55" i="243"/>
  <c r="J55" i="243"/>
  <c r="K55" i="243" s="1"/>
  <c r="I55" i="243"/>
  <c r="AA43" i="243"/>
  <c r="O43" i="243"/>
  <c r="N43" i="243"/>
  <c r="Q43" i="243" s="1"/>
  <c r="M43" i="243"/>
  <c r="AB43" i="243" s="1"/>
  <c r="K43" i="243"/>
  <c r="G43" i="243"/>
  <c r="AA42" i="243"/>
  <c r="O42" i="243"/>
  <c r="N42" i="243"/>
  <c r="Q42" i="243" s="1"/>
  <c r="M42" i="243"/>
  <c r="AB42" i="243" s="1"/>
  <c r="K42" i="243"/>
  <c r="G42" i="243"/>
  <c r="AA41" i="243"/>
  <c r="O41" i="243"/>
  <c r="M41" i="243"/>
  <c r="N41" i="243" s="1"/>
  <c r="K41" i="243"/>
  <c r="G41" i="243"/>
  <c r="AA40" i="243"/>
  <c r="Q40" i="243"/>
  <c r="O40" i="243"/>
  <c r="N40" i="243"/>
  <c r="P40" i="243" s="1"/>
  <c r="M40" i="243"/>
  <c r="AB40" i="243" s="1"/>
  <c r="K40" i="243"/>
  <c r="G40" i="243"/>
  <c r="AB39" i="243"/>
  <c r="AA39" i="243"/>
  <c r="O39" i="243"/>
  <c r="N39" i="243"/>
  <c r="P39" i="243" s="1"/>
  <c r="M39" i="243"/>
  <c r="K39" i="243"/>
  <c r="G39" i="243"/>
  <c r="T38" i="243"/>
  <c r="S38" i="243"/>
  <c r="O38" i="243"/>
  <c r="L38" i="243"/>
  <c r="J38" i="243"/>
  <c r="K38" i="243" s="1"/>
  <c r="I38" i="243"/>
  <c r="AQ29" i="243"/>
  <c r="O27" i="243"/>
  <c r="M27" i="243"/>
  <c r="AB27" i="243" s="1"/>
  <c r="K27" i="243"/>
  <c r="G27" i="243"/>
  <c r="AB26" i="243"/>
  <c r="O26" i="243"/>
  <c r="M26" i="243"/>
  <c r="AA26" i="243" s="1"/>
  <c r="K26" i="243"/>
  <c r="G26" i="243"/>
  <c r="AB25" i="243"/>
  <c r="O25" i="243"/>
  <c r="M25" i="243"/>
  <c r="AA25" i="243" s="1"/>
  <c r="K25" i="243"/>
  <c r="G25" i="243"/>
  <c r="AA24" i="243"/>
  <c r="O24" i="243"/>
  <c r="M24" i="243"/>
  <c r="N24" i="243" s="1"/>
  <c r="K24" i="243"/>
  <c r="G24" i="243"/>
  <c r="O23" i="243"/>
  <c r="M23" i="243"/>
  <c r="AB23" i="243" s="1"/>
  <c r="K23" i="243"/>
  <c r="G23" i="243"/>
  <c r="AB22" i="243"/>
  <c r="O22" i="243"/>
  <c r="N22" i="243"/>
  <c r="Q22" i="243" s="1"/>
  <c r="M22" i="243"/>
  <c r="AA22" i="243" s="1"/>
  <c r="K22" i="243"/>
  <c r="G22" i="243"/>
  <c r="T21" i="243"/>
  <c r="S21" i="243"/>
  <c r="L21" i="243"/>
  <c r="O21" i="243" s="1"/>
  <c r="K21" i="243"/>
  <c r="J21" i="243"/>
  <c r="I21" i="243"/>
  <c r="AB10" i="243"/>
  <c r="O10" i="243"/>
  <c r="M10" i="243"/>
  <c r="AA10" i="243" s="1"/>
  <c r="K10" i="243"/>
  <c r="G10" i="243"/>
  <c r="AB9" i="243"/>
  <c r="O9" i="243"/>
  <c r="M9" i="243"/>
  <c r="AA9" i="243" s="1"/>
  <c r="K9" i="243"/>
  <c r="G9" i="243"/>
  <c r="AA8" i="243"/>
  <c r="O8" i="243"/>
  <c r="M8" i="243"/>
  <c r="N8" i="243" s="1"/>
  <c r="K8" i="243"/>
  <c r="G8" i="243"/>
  <c r="O7" i="243"/>
  <c r="M7" i="243"/>
  <c r="M21" i="243" s="1"/>
  <c r="K7" i="243"/>
  <c r="G7" i="243"/>
  <c r="AB6" i="243"/>
  <c r="O6" i="243"/>
  <c r="M6" i="243"/>
  <c r="AA6" i="243" s="1"/>
  <c r="K6" i="243"/>
  <c r="G6" i="243"/>
  <c r="AA5" i="243"/>
  <c r="O5" i="243"/>
  <c r="M5" i="243"/>
  <c r="AB5" i="243" s="1"/>
  <c r="K5" i="243"/>
  <c r="G5" i="243"/>
  <c r="F1" i="243" s="1"/>
  <c r="F2" i="243" s="1"/>
  <c r="H2" i="243"/>
  <c r="D1" i="243"/>
  <c r="T259" i="242"/>
  <c r="S259" i="242"/>
  <c r="L259" i="242"/>
  <c r="O259" i="242" s="1"/>
  <c r="J259" i="242"/>
  <c r="K259" i="242" s="1"/>
  <c r="I259" i="242"/>
  <c r="O245" i="242"/>
  <c r="M245" i="242"/>
  <c r="M259" i="242" s="1"/>
  <c r="K245" i="242"/>
  <c r="G245" i="242"/>
  <c r="AB244" i="242"/>
  <c r="AA244" i="242"/>
  <c r="O244" i="242"/>
  <c r="M244" i="242"/>
  <c r="N244" i="242" s="1"/>
  <c r="K244" i="242"/>
  <c r="G244" i="242"/>
  <c r="AB243" i="242"/>
  <c r="AA243" i="242"/>
  <c r="Q243" i="242"/>
  <c r="O243" i="242"/>
  <c r="N243" i="242"/>
  <c r="P243" i="242" s="1"/>
  <c r="M243" i="242"/>
  <c r="K243" i="242"/>
  <c r="G243" i="242"/>
  <c r="T242" i="242"/>
  <c r="S242" i="242"/>
  <c r="L242" i="242"/>
  <c r="O242" i="242" s="1"/>
  <c r="J242" i="242"/>
  <c r="K242" i="242" s="1"/>
  <c r="I242" i="242"/>
  <c r="AB227" i="242"/>
  <c r="AA227" i="242"/>
  <c r="O227" i="242"/>
  <c r="M227" i="242"/>
  <c r="N227" i="242" s="1"/>
  <c r="K227" i="242"/>
  <c r="G227" i="242"/>
  <c r="AB226" i="242"/>
  <c r="AA226" i="242"/>
  <c r="O226" i="242"/>
  <c r="N226" i="242"/>
  <c r="Q226" i="242" s="1"/>
  <c r="M226" i="242"/>
  <c r="M242" i="242" s="1"/>
  <c r="K226" i="242"/>
  <c r="G226" i="242"/>
  <c r="T225" i="242"/>
  <c r="S225" i="242"/>
  <c r="L225" i="242"/>
  <c r="O225" i="242" s="1"/>
  <c r="K225" i="242"/>
  <c r="J225" i="242"/>
  <c r="I225" i="242"/>
  <c r="AA211" i="242"/>
  <c r="O211" i="242"/>
  <c r="M211" i="242"/>
  <c r="N211" i="242" s="1"/>
  <c r="K211" i="242"/>
  <c r="G211" i="242"/>
  <c r="O210" i="242"/>
  <c r="M210" i="242"/>
  <c r="M225" i="242" s="1"/>
  <c r="K210" i="242"/>
  <c r="G210" i="242"/>
  <c r="AB209" i="242"/>
  <c r="O209" i="242"/>
  <c r="N209" i="242"/>
  <c r="Q209" i="242" s="1"/>
  <c r="M209" i="242"/>
  <c r="AA209" i="242" s="1"/>
  <c r="K209" i="242"/>
  <c r="G209" i="242"/>
  <c r="T208" i="242"/>
  <c r="S208" i="242"/>
  <c r="L208" i="242"/>
  <c r="O208" i="242" s="1"/>
  <c r="K208" i="242"/>
  <c r="J208" i="242"/>
  <c r="I208" i="242"/>
  <c r="AB197" i="242"/>
  <c r="AA197" i="242"/>
  <c r="O197" i="242"/>
  <c r="N197" i="242"/>
  <c r="Q197" i="242" s="1"/>
  <c r="M197" i="242"/>
  <c r="K197" i="242"/>
  <c r="P197" i="242" s="1"/>
  <c r="G197" i="242"/>
  <c r="AB196" i="242"/>
  <c r="AA196" i="242"/>
  <c r="O196" i="242"/>
  <c r="M196" i="242"/>
  <c r="N196" i="242" s="1"/>
  <c r="K196" i="242"/>
  <c r="G196" i="242"/>
  <c r="AA195" i="242"/>
  <c r="O195" i="242"/>
  <c r="M195" i="242"/>
  <c r="N195" i="242" s="1"/>
  <c r="K195" i="242"/>
  <c r="G195" i="242"/>
  <c r="O194" i="242"/>
  <c r="M194" i="242"/>
  <c r="AB194" i="242" s="1"/>
  <c r="K194" i="242"/>
  <c r="G194" i="242"/>
  <c r="AB193" i="242"/>
  <c r="AA193" i="242"/>
  <c r="O193" i="242"/>
  <c r="N193" i="242"/>
  <c r="Q193" i="242" s="1"/>
  <c r="M193" i="242"/>
  <c r="K193" i="242"/>
  <c r="P193" i="242" s="1"/>
  <c r="G193" i="242"/>
  <c r="AB192" i="242"/>
  <c r="Q192" i="242"/>
  <c r="O192" i="242"/>
  <c r="N192" i="242"/>
  <c r="P192" i="242" s="1"/>
  <c r="M192" i="242"/>
  <c r="AA192" i="242" s="1"/>
  <c r="K192" i="242"/>
  <c r="G192" i="242"/>
  <c r="T191" i="242"/>
  <c r="S191" i="242"/>
  <c r="L191" i="242"/>
  <c r="O191" i="242" s="1"/>
  <c r="J191" i="242"/>
  <c r="K191" i="242" s="1"/>
  <c r="I191" i="242"/>
  <c r="AB175" i="242"/>
  <c r="O175" i="242"/>
  <c r="M175" i="242"/>
  <c r="AA175" i="242" s="1"/>
  <c r="K175" i="242"/>
  <c r="G175" i="242"/>
  <c r="T174" i="242"/>
  <c r="S174" i="242"/>
  <c r="L174" i="242"/>
  <c r="O174" i="242" s="1"/>
  <c r="J174" i="242"/>
  <c r="K174" i="242" s="1"/>
  <c r="I174" i="242"/>
  <c r="AB164" i="242"/>
  <c r="AA164" i="242"/>
  <c r="O164" i="242"/>
  <c r="M164" i="242"/>
  <c r="N164" i="242" s="1"/>
  <c r="K164" i="242"/>
  <c r="G164" i="242"/>
  <c r="AA163" i="242"/>
  <c r="O163" i="242"/>
  <c r="M163" i="242"/>
  <c r="N163" i="242" s="1"/>
  <c r="K163" i="242"/>
  <c r="G163" i="242"/>
  <c r="O162" i="242"/>
  <c r="M162" i="242"/>
  <c r="AB162" i="242" s="1"/>
  <c r="K162" i="242"/>
  <c r="G162" i="242"/>
  <c r="AB161" i="242"/>
  <c r="AA161" i="242"/>
  <c r="O161" i="242"/>
  <c r="N161" i="242"/>
  <c r="Q161" i="242" s="1"/>
  <c r="M161" i="242"/>
  <c r="K161" i="242"/>
  <c r="G161" i="242"/>
  <c r="AB160" i="242"/>
  <c r="AA160" i="242"/>
  <c r="O160" i="242"/>
  <c r="M160" i="242"/>
  <c r="N160" i="242" s="1"/>
  <c r="K160" i="242"/>
  <c r="G160" i="242"/>
  <c r="AA159" i="242"/>
  <c r="O159" i="242"/>
  <c r="M159" i="242"/>
  <c r="N159" i="242" s="1"/>
  <c r="K159" i="242"/>
  <c r="G159" i="242"/>
  <c r="AB158" i="242"/>
  <c r="Q158" i="242"/>
  <c r="O158" i="242"/>
  <c r="N158" i="242"/>
  <c r="P158" i="242" s="1"/>
  <c r="M158" i="242"/>
  <c r="M174" i="242" s="1"/>
  <c r="K158" i="242"/>
  <c r="G158" i="242"/>
  <c r="T157" i="242"/>
  <c r="S157" i="242"/>
  <c r="L157" i="242"/>
  <c r="O157" i="242" s="1"/>
  <c r="J157" i="242"/>
  <c r="K157" i="242" s="1"/>
  <c r="I157" i="242"/>
  <c r="O142" i="242"/>
  <c r="M142" i="242"/>
  <c r="M157" i="242" s="1"/>
  <c r="K142" i="242"/>
  <c r="G142" i="242"/>
  <c r="AB141" i="242"/>
  <c r="AA141" i="242"/>
  <c r="O141" i="242"/>
  <c r="N141" i="242"/>
  <c r="Q141" i="242" s="1"/>
  <c r="M141" i="242"/>
  <c r="K141" i="242"/>
  <c r="G141" i="242"/>
  <c r="T140" i="242"/>
  <c r="S140" i="242"/>
  <c r="M140" i="242"/>
  <c r="AB140" i="242" s="1"/>
  <c r="AC124" i="242" s="1"/>
  <c r="L140" i="242"/>
  <c r="O140" i="242" s="1"/>
  <c r="K140" i="242"/>
  <c r="J140" i="242"/>
  <c r="I140" i="242"/>
  <c r="AB127" i="242"/>
  <c r="AA127" i="242"/>
  <c r="O127" i="242"/>
  <c r="M127" i="242"/>
  <c r="N127" i="242" s="1"/>
  <c r="K127" i="242"/>
  <c r="G127" i="242"/>
  <c r="AB126" i="242"/>
  <c r="AA126" i="242"/>
  <c r="O126" i="242"/>
  <c r="N126" i="242"/>
  <c r="M126" i="242"/>
  <c r="K126" i="242"/>
  <c r="Q126" i="242" s="1"/>
  <c r="G126" i="242"/>
  <c r="AA125" i="242"/>
  <c r="O125" i="242"/>
  <c r="M125" i="242"/>
  <c r="N125" i="242" s="1"/>
  <c r="K125" i="242"/>
  <c r="G125" i="242"/>
  <c r="O124" i="242"/>
  <c r="M124" i="242"/>
  <c r="N124" i="242" s="1"/>
  <c r="K124" i="242"/>
  <c r="G124" i="242"/>
  <c r="T123" i="242"/>
  <c r="S123" i="242"/>
  <c r="L123" i="242"/>
  <c r="O123" i="242" s="1"/>
  <c r="J123" i="242"/>
  <c r="K123" i="242" s="1"/>
  <c r="I123" i="242"/>
  <c r="O110" i="242"/>
  <c r="M110" i="242"/>
  <c r="AB110" i="242" s="1"/>
  <c r="K110" i="242"/>
  <c r="G110" i="242"/>
  <c r="AB109" i="242"/>
  <c r="AA109" i="242"/>
  <c r="O109" i="242"/>
  <c r="M109" i="242"/>
  <c r="N109" i="242" s="1"/>
  <c r="K109" i="242"/>
  <c r="G109" i="242"/>
  <c r="AB108" i="242"/>
  <c r="AA108" i="242"/>
  <c r="O108" i="242"/>
  <c r="N108" i="242"/>
  <c r="M108" i="242"/>
  <c r="K108" i="242"/>
  <c r="Q108" i="242" s="1"/>
  <c r="G108" i="242"/>
  <c r="AB107" i="242"/>
  <c r="O107" i="242"/>
  <c r="N107" i="242"/>
  <c r="Q107" i="242" s="1"/>
  <c r="M107" i="242"/>
  <c r="M123" i="242" s="1"/>
  <c r="K107" i="242"/>
  <c r="G107" i="242"/>
  <c r="T106" i="242"/>
  <c r="S106" i="242"/>
  <c r="M106" i="242"/>
  <c r="N106" i="242" s="1"/>
  <c r="L106" i="242"/>
  <c r="O106" i="242" s="1"/>
  <c r="J106" i="242"/>
  <c r="K106" i="242" s="1"/>
  <c r="I106" i="242"/>
  <c r="AA91" i="242"/>
  <c r="O91" i="242"/>
  <c r="M91" i="242"/>
  <c r="N91" i="242" s="1"/>
  <c r="K91" i="242"/>
  <c r="G91" i="242"/>
  <c r="AB90" i="242"/>
  <c r="Q90" i="242"/>
  <c r="O90" i="242"/>
  <c r="N90" i="242"/>
  <c r="P90" i="242" s="1"/>
  <c r="M90" i="242"/>
  <c r="AA90" i="242" s="1"/>
  <c r="K90" i="242"/>
  <c r="G90" i="242"/>
  <c r="T89" i="242"/>
  <c r="S89" i="242"/>
  <c r="L89" i="242"/>
  <c r="O89" i="242" s="1"/>
  <c r="J89" i="242"/>
  <c r="K89" i="242" s="1"/>
  <c r="I89" i="242"/>
  <c r="O73" i="242"/>
  <c r="M73" i="242"/>
  <c r="M89" i="242" s="1"/>
  <c r="K73" i="242"/>
  <c r="G73" i="242"/>
  <c r="T72" i="242"/>
  <c r="S72" i="242"/>
  <c r="L72" i="242"/>
  <c r="O72" i="242" s="1"/>
  <c r="J72" i="242"/>
  <c r="K72" i="242" s="1"/>
  <c r="I72" i="242"/>
  <c r="O58" i="242"/>
  <c r="M58" i="242"/>
  <c r="M72" i="242" s="1"/>
  <c r="K58" i="242"/>
  <c r="G58" i="242"/>
  <c r="AB57" i="242"/>
  <c r="AA57" i="242"/>
  <c r="O57" i="242"/>
  <c r="N57" i="242"/>
  <c r="P57" i="242" s="1"/>
  <c r="M57" i="242"/>
  <c r="K57" i="242"/>
  <c r="Q57" i="242" s="1"/>
  <c r="G57" i="242"/>
  <c r="AB56" i="242"/>
  <c r="AA56" i="242"/>
  <c r="Q56" i="242"/>
  <c r="O56" i="242"/>
  <c r="N56" i="242"/>
  <c r="P56" i="242" s="1"/>
  <c r="M56" i="242"/>
  <c r="K56" i="242"/>
  <c r="G56" i="242"/>
  <c r="AA55" i="242"/>
  <c r="T55" i="242"/>
  <c r="S55" i="242"/>
  <c r="O55" i="242"/>
  <c r="M55" i="242"/>
  <c r="N55" i="242" s="1"/>
  <c r="L55" i="242"/>
  <c r="J55" i="242"/>
  <c r="K55" i="242" s="1"/>
  <c r="I55" i="242"/>
  <c r="AB39" i="242"/>
  <c r="AA39" i="242"/>
  <c r="Q39" i="242"/>
  <c r="O39" i="242"/>
  <c r="N39" i="242"/>
  <c r="P39" i="242" s="1"/>
  <c r="M39" i="242"/>
  <c r="K39" i="242"/>
  <c r="G39" i="242"/>
  <c r="T38" i="242"/>
  <c r="S38" i="242"/>
  <c r="O38" i="242"/>
  <c r="L38" i="242"/>
  <c r="J38" i="242"/>
  <c r="K38" i="242" s="1"/>
  <c r="I38" i="242"/>
  <c r="AB23" i="242"/>
  <c r="AA23" i="242"/>
  <c r="O23" i="242"/>
  <c r="N23" i="242"/>
  <c r="Q23" i="242" s="1"/>
  <c r="M23" i="242"/>
  <c r="K23" i="242"/>
  <c r="G23" i="242"/>
  <c r="AB22" i="242"/>
  <c r="O22" i="242"/>
  <c r="N22" i="242"/>
  <c r="Q22" i="242" s="1"/>
  <c r="M22" i="242"/>
  <c r="M38" i="242" s="1"/>
  <c r="K22" i="242"/>
  <c r="G22" i="242"/>
  <c r="T21" i="242"/>
  <c r="S21" i="242"/>
  <c r="L21" i="242"/>
  <c r="O21" i="242" s="1"/>
  <c r="J21" i="242"/>
  <c r="K21" i="242" s="1"/>
  <c r="I21" i="242"/>
  <c r="AB5" i="242"/>
  <c r="O5" i="242"/>
  <c r="N5" i="242"/>
  <c r="Q5" i="242" s="1"/>
  <c r="M5" i="242"/>
  <c r="M21" i="242" s="1"/>
  <c r="K5" i="242"/>
  <c r="G5" i="242"/>
  <c r="H2" i="242"/>
  <c r="F1" i="242"/>
  <c r="F2" i="242" s="1"/>
  <c r="D1" i="242"/>
  <c r="X29" i="241"/>
  <c r="W29" i="241"/>
  <c r="V29" i="241"/>
  <c r="T29" i="241"/>
  <c r="S29" i="241"/>
  <c r="P29" i="241"/>
  <c r="O29" i="241"/>
  <c r="N29" i="241"/>
  <c r="M29" i="241"/>
  <c r="K29" i="241"/>
  <c r="J29" i="241"/>
  <c r="H29" i="241"/>
  <c r="G29" i="241"/>
  <c r="E29" i="241"/>
  <c r="K8" i="241" s="1"/>
  <c r="D29" i="241"/>
  <c r="O15" i="241"/>
  <c r="N15" i="241"/>
  <c r="M15" i="241"/>
  <c r="K15" i="241"/>
  <c r="I15" i="241"/>
  <c r="H15" i="241"/>
  <c r="G15" i="241"/>
  <c r="F15" i="241"/>
  <c r="E8" i="241" s="1"/>
  <c r="E15" i="241"/>
  <c r="D15" i="241"/>
  <c r="G8" i="241" s="1"/>
  <c r="M8" i="241"/>
  <c r="I8" i="241"/>
  <c r="F8" i="241"/>
  <c r="M7" i="241"/>
  <c r="K7" i="241"/>
  <c r="I7" i="241"/>
  <c r="G7" i="241"/>
  <c r="F7" i="241"/>
  <c r="E7" i="241"/>
  <c r="M6" i="241"/>
  <c r="K6" i="241"/>
  <c r="I6" i="241"/>
  <c r="G6" i="241"/>
  <c r="F6" i="241"/>
  <c r="E6" i="241"/>
  <c r="F3" i="241"/>
  <c r="AB21" i="243" l="1"/>
  <c r="AC5" i="243" s="1"/>
  <c r="AA21" i="243"/>
  <c r="N21" i="243"/>
  <c r="Q157" i="243"/>
  <c r="R141" i="243" s="1"/>
  <c r="P157" i="243"/>
  <c r="Q196" i="242"/>
  <c r="P196" i="242"/>
  <c r="N259" i="242"/>
  <c r="AB259" i="242"/>
  <c r="AC243" i="242" s="1"/>
  <c r="AA259" i="242"/>
  <c r="Q41" i="243"/>
  <c r="P41" i="243"/>
  <c r="N157" i="242"/>
  <c r="AB157" i="242"/>
  <c r="AC141" i="242" s="1"/>
  <c r="AA157" i="242"/>
  <c r="P125" i="242"/>
  <c r="Q125" i="242"/>
  <c r="Q127" i="242"/>
  <c r="P127" i="242"/>
  <c r="P159" i="242"/>
  <c r="Q159" i="242"/>
  <c r="N225" i="242"/>
  <c r="AB225" i="242"/>
  <c r="AC209" i="242" s="1"/>
  <c r="AA225" i="242"/>
  <c r="P8" i="243"/>
  <c r="Q8" i="243"/>
  <c r="N89" i="242"/>
  <c r="AB89" i="242"/>
  <c r="AC73" i="242" s="1"/>
  <c r="AA89" i="242"/>
  <c r="Q58" i="243"/>
  <c r="P58" i="243"/>
  <c r="Q62" i="243"/>
  <c r="P62" i="243"/>
  <c r="Q140" i="243"/>
  <c r="R124" i="243" s="1"/>
  <c r="P140" i="243"/>
  <c r="N38" i="242"/>
  <c r="AA38" i="242"/>
  <c r="AB38" i="242"/>
  <c r="AC22" i="242" s="1"/>
  <c r="N21" i="242"/>
  <c r="AB21" i="242"/>
  <c r="AC5" i="242" s="1"/>
  <c r="AA21" i="242"/>
  <c r="Q164" i="242"/>
  <c r="P164" i="242"/>
  <c r="AA242" i="242"/>
  <c r="N242" i="242"/>
  <c r="AB242" i="242"/>
  <c r="AC226" i="242" s="1"/>
  <c r="Q142" i="243"/>
  <c r="P142" i="243"/>
  <c r="N123" i="242"/>
  <c r="AB123" i="242"/>
  <c r="AC107" i="242" s="1"/>
  <c r="AA123" i="242"/>
  <c r="P211" i="242"/>
  <c r="Q211" i="242"/>
  <c r="P163" i="242"/>
  <c r="Q163" i="242"/>
  <c r="Q227" i="242"/>
  <c r="P227" i="242"/>
  <c r="N72" i="242"/>
  <c r="AB72" i="242"/>
  <c r="AC56" i="242" s="1"/>
  <c r="AA72" i="242"/>
  <c r="Q109" i="242"/>
  <c r="P109" i="242"/>
  <c r="AA174" i="242"/>
  <c r="N174" i="242"/>
  <c r="AB174" i="242"/>
  <c r="AC158" i="242" s="1"/>
  <c r="Q160" i="242"/>
  <c r="P160" i="242"/>
  <c r="Q244" i="242"/>
  <c r="P244" i="242"/>
  <c r="Q124" i="242"/>
  <c r="P124" i="242"/>
  <c r="P106" i="242"/>
  <c r="Q106" i="242"/>
  <c r="R90" i="242" s="1"/>
  <c r="P91" i="242"/>
  <c r="Q91" i="242"/>
  <c r="Q55" i="242"/>
  <c r="R39" i="242" s="1"/>
  <c r="P55" i="242"/>
  <c r="P195" i="242"/>
  <c r="Q195" i="242"/>
  <c r="Q24" i="243"/>
  <c r="P24" i="243"/>
  <c r="Q72" i="243"/>
  <c r="R56" i="243" s="1"/>
  <c r="P72" i="243"/>
  <c r="Q106" i="243"/>
  <c r="R90" i="243" s="1"/>
  <c r="P106" i="243"/>
  <c r="M38" i="243"/>
  <c r="H1" i="242"/>
  <c r="AA5" i="242"/>
  <c r="AA22" i="242"/>
  <c r="AB55" i="242"/>
  <c r="AC39" i="242" s="1"/>
  <c r="N58" i="242"/>
  <c r="AA107" i="242"/>
  <c r="N110" i="242"/>
  <c r="N142" i="242"/>
  <c r="N162" i="242"/>
  <c r="N194" i="242"/>
  <c r="N210" i="242"/>
  <c r="N245" i="242"/>
  <c r="N7" i="243"/>
  <c r="N23" i="243"/>
  <c r="N27" i="243"/>
  <c r="AB41" i="243"/>
  <c r="N55" i="243"/>
  <c r="AB58" i="243"/>
  <c r="AB62" i="243"/>
  <c r="AA72" i="243"/>
  <c r="N123" i="243"/>
  <c r="AB142" i="243"/>
  <c r="AA157" i="243"/>
  <c r="I3" i="241"/>
  <c r="AB91" i="242"/>
  <c r="AA106" i="242"/>
  <c r="AB125" i="242"/>
  <c r="N140" i="242"/>
  <c r="AB159" i="242"/>
  <c r="AB163" i="242"/>
  <c r="AB195" i="242"/>
  <c r="AB211" i="242"/>
  <c r="AB8" i="243"/>
  <c r="AB24" i="243"/>
  <c r="Q39" i="243"/>
  <c r="Q56" i="243"/>
  <c r="Q124" i="243"/>
  <c r="M208" i="242"/>
  <c r="AA73" i="242"/>
  <c r="AB106" i="242"/>
  <c r="AC90" i="242" s="1"/>
  <c r="AA124" i="242"/>
  <c r="P141" i="242"/>
  <c r="AA158" i="242"/>
  <c r="P209" i="242"/>
  <c r="N6" i="243"/>
  <c r="N10" i="243"/>
  <c r="P22" i="243"/>
  <c r="N26" i="243"/>
  <c r="P43" i="243"/>
  <c r="P60" i="243"/>
  <c r="P75" i="243"/>
  <c r="P79" i="243"/>
  <c r="P92" i="243"/>
  <c r="AA106" i="243"/>
  <c r="P110" i="243"/>
  <c r="AA140" i="243"/>
  <c r="N174" i="243"/>
  <c r="AA58" i="242"/>
  <c r="AB73" i="242"/>
  <c r="AA110" i="242"/>
  <c r="AB124" i="242"/>
  <c r="AA142" i="242"/>
  <c r="AA162" i="242"/>
  <c r="N175" i="242"/>
  <c r="M191" i="242"/>
  <c r="AA194" i="242"/>
  <c r="AA210" i="242"/>
  <c r="AA245" i="242"/>
  <c r="N5" i="243"/>
  <c r="AA7" i="243"/>
  <c r="AA23" i="243"/>
  <c r="AA27" i="243"/>
  <c r="AB106" i="243"/>
  <c r="AC90" i="243" s="1"/>
  <c r="AB140" i="243"/>
  <c r="AC124" i="243" s="1"/>
  <c r="N159" i="243"/>
  <c r="O174" i="243"/>
  <c r="AB58" i="242"/>
  <c r="AB142" i="242"/>
  <c r="P161" i="242"/>
  <c r="AB210" i="242"/>
  <c r="AB245" i="242"/>
  <c r="AB7" i="243"/>
  <c r="M89" i="243"/>
  <c r="N9" i="243"/>
  <c r="N25" i="243"/>
  <c r="P42" i="243"/>
  <c r="AA55" i="243"/>
  <c r="P59" i="243"/>
  <c r="P74" i="243"/>
  <c r="P78" i="243"/>
  <c r="P91" i="243"/>
  <c r="P109" i="243"/>
  <c r="AA123" i="243"/>
  <c r="P73" i="243"/>
  <c r="P23" i="242"/>
  <c r="P108" i="242"/>
  <c r="P126" i="242"/>
  <c r="AA140" i="242"/>
  <c r="P5" i="242"/>
  <c r="P22" i="242"/>
  <c r="P107" i="242"/>
  <c r="P226" i="242"/>
  <c r="AA174" i="243"/>
  <c r="N73" i="242"/>
  <c r="Q194" i="242" l="1"/>
  <c r="P194" i="242"/>
  <c r="Q38" i="242"/>
  <c r="R22" i="242" s="1"/>
  <c r="P38" i="242"/>
  <c r="Q5" i="243"/>
  <c r="P5" i="243"/>
  <c r="Q174" i="243"/>
  <c r="R158" i="243" s="1"/>
  <c r="P174" i="243"/>
  <c r="Q6" i="243"/>
  <c r="P6" i="243"/>
  <c r="Q123" i="243"/>
  <c r="R107" i="243" s="1"/>
  <c r="P123" i="243"/>
  <c r="Q162" i="242"/>
  <c r="P162" i="242"/>
  <c r="Q110" i="242"/>
  <c r="P110" i="242"/>
  <c r="Q242" i="242"/>
  <c r="R226" i="242" s="1"/>
  <c r="P242" i="242"/>
  <c r="P259" i="242"/>
  <c r="Q259" i="242"/>
  <c r="R243" i="242" s="1"/>
  <c r="Q142" i="242"/>
  <c r="P142" i="242"/>
  <c r="AA191" i="242"/>
  <c r="N191" i="242"/>
  <c r="AB191" i="242"/>
  <c r="AC175" i="242" s="1"/>
  <c r="Q55" i="243"/>
  <c r="R39" i="243" s="1"/>
  <c r="P55" i="243"/>
  <c r="Q58" i="242"/>
  <c r="P58" i="242"/>
  <c r="P225" i="242"/>
  <c r="Q225" i="242"/>
  <c r="R209" i="242" s="1"/>
  <c r="Q175" i="242"/>
  <c r="P175" i="242"/>
  <c r="Q140" i="242"/>
  <c r="R124" i="242" s="1"/>
  <c r="P140" i="242"/>
  <c r="P72" i="242"/>
  <c r="Q72" i="242"/>
  <c r="R56" i="242" s="1"/>
  <c r="Q159" i="243"/>
  <c r="P159" i="243"/>
  <c r="Q27" i="243"/>
  <c r="P27" i="243"/>
  <c r="AB208" i="242"/>
  <c r="AC192" i="242" s="1"/>
  <c r="AA208" i="242"/>
  <c r="N208" i="242"/>
  <c r="Q23" i="243"/>
  <c r="P23" i="243"/>
  <c r="Q174" i="242"/>
  <c r="R158" i="242" s="1"/>
  <c r="P174" i="242"/>
  <c r="Q73" i="242"/>
  <c r="P73" i="242"/>
  <c r="Q25" i="243"/>
  <c r="P25" i="243"/>
  <c r="Q7" i="243"/>
  <c r="P7" i="243"/>
  <c r="P21" i="242"/>
  <c r="Q21" i="242"/>
  <c r="R5" i="242" s="1"/>
  <c r="D2" i="242"/>
  <c r="P89" i="242"/>
  <c r="Q89" i="242"/>
  <c r="R73" i="242" s="1"/>
  <c r="D2" i="243"/>
  <c r="Q21" i="243"/>
  <c r="R5" i="243" s="1"/>
  <c r="P21" i="243"/>
  <c r="Q9" i="243"/>
  <c r="P9" i="243"/>
  <c r="Q26" i="243"/>
  <c r="P26" i="243"/>
  <c r="Q245" i="242"/>
  <c r="P245" i="242"/>
  <c r="AB38" i="243"/>
  <c r="AC22" i="243" s="1"/>
  <c r="AA38" i="243"/>
  <c r="N38" i="243"/>
  <c r="Q10" i="243"/>
  <c r="P10" i="243"/>
  <c r="N89" i="243"/>
  <c r="AB89" i="243"/>
  <c r="AC73" i="243" s="1"/>
  <c r="AA89" i="243"/>
  <c r="Q210" i="242"/>
  <c r="P210" i="242"/>
  <c r="P123" i="242"/>
  <c r="Q123" i="242"/>
  <c r="R107" i="242" s="1"/>
  <c r="P157" i="242"/>
  <c r="Q157" i="242"/>
  <c r="R141" i="242" s="1"/>
  <c r="Q38" i="243" l="1"/>
  <c r="R22" i="243" s="1"/>
  <c r="P38" i="243"/>
  <c r="Q191" i="242"/>
  <c r="R175" i="242" s="1"/>
  <c r="P191" i="242"/>
  <c r="Q208" i="242"/>
  <c r="R192" i="242" s="1"/>
  <c r="P208" i="242"/>
  <c r="Q89" i="243"/>
  <c r="R73" i="243" s="1"/>
  <c r="P89" i="243"/>
  <c r="T157" i="240" l="1"/>
  <c r="S157" i="240"/>
  <c r="M157" i="240"/>
  <c r="AB157" i="240" s="1"/>
  <c r="AC141" i="240" s="1"/>
  <c r="L157" i="240"/>
  <c r="O157" i="240" s="1"/>
  <c r="J157" i="240"/>
  <c r="K157" i="240" s="1"/>
  <c r="I157" i="240"/>
  <c r="AA143" i="240"/>
  <c r="O143" i="240"/>
  <c r="M143" i="240"/>
  <c r="AB143" i="240" s="1"/>
  <c r="K143" i="240"/>
  <c r="G143" i="240"/>
  <c r="AA142" i="240"/>
  <c r="O142" i="240"/>
  <c r="M142" i="240"/>
  <c r="N142" i="240" s="1"/>
  <c r="K142" i="240"/>
  <c r="G142" i="240"/>
  <c r="AB141" i="240"/>
  <c r="AA141" i="240"/>
  <c r="O141" i="240"/>
  <c r="N141" i="240"/>
  <c r="P141" i="240" s="1"/>
  <c r="M141" i="240"/>
  <c r="K141" i="240"/>
  <c r="G141" i="240"/>
  <c r="T140" i="240"/>
  <c r="S140" i="240"/>
  <c r="O140" i="240"/>
  <c r="M140" i="240"/>
  <c r="N140" i="240" s="1"/>
  <c r="L140" i="240"/>
  <c r="J140" i="240"/>
  <c r="K140" i="240" s="1"/>
  <c r="I140" i="240"/>
  <c r="AB126" i="240"/>
  <c r="AA126" i="240"/>
  <c r="O126" i="240"/>
  <c r="N126" i="240"/>
  <c r="P126" i="240" s="1"/>
  <c r="M126" i="240"/>
  <c r="K126" i="240"/>
  <c r="Q126" i="240" s="1"/>
  <c r="G126" i="240"/>
  <c r="AA125" i="240"/>
  <c r="O125" i="240"/>
  <c r="N125" i="240"/>
  <c r="Q125" i="240" s="1"/>
  <c r="M125" i="240"/>
  <c r="AB125" i="240" s="1"/>
  <c r="K125" i="240"/>
  <c r="G125" i="240"/>
  <c r="AB124" i="240"/>
  <c r="O124" i="240"/>
  <c r="N124" i="240"/>
  <c r="Q124" i="240" s="1"/>
  <c r="M124" i="240"/>
  <c r="AA124" i="240" s="1"/>
  <c r="K124" i="240"/>
  <c r="G124" i="240"/>
  <c r="T123" i="240"/>
  <c r="S123" i="240"/>
  <c r="M123" i="240"/>
  <c r="AB123" i="240" s="1"/>
  <c r="AC107" i="240" s="1"/>
  <c r="L123" i="240"/>
  <c r="O123" i="240" s="1"/>
  <c r="J123" i="240"/>
  <c r="K123" i="240" s="1"/>
  <c r="I123" i="240"/>
  <c r="AA110" i="240"/>
  <c r="O110" i="240"/>
  <c r="N110" i="240"/>
  <c r="Q110" i="240" s="1"/>
  <c r="M110" i="240"/>
  <c r="AB110" i="240" s="1"/>
  <c r="K110" i="240"/>
  <c r="G110" i="240"/>
  <c r="AA109" i="240"/>
  <c r="Q109" i="240"/>
  <c r="O109" i="240"/>
  <c r="N109" i="240"/>
  <c r="P109" i="240" s="1"/>
  <c r="M109" i="240"/>
  <c r="AB109" i="240" s="1"/>
  <c r="K109" i="240"/>
  <c r="G109" i="240"/>
  <c r="AA108" i="240"/>
  <c r="O108" i="240"/>
  <c r="N108" i="240"/>
  <c r="P108" i="240" s="1"/>
  <c r="M108" i="240"/>
  <c r="AB108" i="240" s="1"/>
  <c r="K108" i="240"/>
  <c r="Q108" i="240" s="1"/>
  <c r="G108" i="240"/>
  <c r="Q107" i="240"/>
  <c r="O107" i="240"/>
  <c r="N107" i="240"/>
  <c r="P107" i="240" s="1"/>
  <c r="M107" i="240"/>
  <c r="AB107" i="240" s="1"/>
  <c r="K107" i="240"/>
  <c r="G107" i="240"/>
  <c r="T106" i="240"/>
  <c r="S106" i="240"/>
  <c r="O106" i="240"/>
  <c r="M106" i="240"/>
  <c r="AB106" i="240" s="1"/>
  <c r="AC90" i="240" s="1"/>
  <c r="L106" i="240"/>
  <c r="J106" i="240"/>
  <c r="K106" i="240" s="1"/>
  <c r="I106" i="240"/>
  <c r="AA93" i="240"/>
  <c r="O93" i="240"/>
  <c r="N93" i="240"/>
  <c r="Q93" i="240" s="1"/>
  <c r="M93" i="240"/>
  <c r="AB93" i="240" s="1"/>
  <c r="K93" i="240"/>
  <c r="G93" i="240"/>
  <c r="AA92" i="240"/>
  <c r="O92" i="240"/>
  <c r="N92" i="240"/>
  <c r="P92" i="240" s="1"/>
  <c r="M92" i="240"/>
  <c r="AB92" i="240" s="1"/>
  <c r="K92" i="240"/>
  <c r="Q92" i="240" s="1"/>
  <c r="G92" i="240"/>
  <c r="AA91" i="240"/>
  <c r="O91" i="240"/>
  <c r="N91" i="240"/>
  <c r="P91" i="240" s="1"/>
  <c r="M91" i="240"/>
  <c r="AB91" i="240" s="1"/>
  <c r="K91" i="240"/>
  <c r="Q91" i="240" s="1"/>
  <c r="G91" i="240"/>
  <c r="AB90" i="240"/>
  <c r="AA90" i="240"/>
  <c r="O90" i="240"/>
  <c r="N90" i="240"/>
  <c r="P90" i="240" s="1"/>
  <c r="M90" i="240"/>
  <c r="K90" i="240"/>
  <c r="G90" i="240"/>
  <c r="T89" i="240"/>
  <c r="S89" i="240"/>
  <c r="O89" i="240"/>
  <c r="M89" i="240"/>
  <c r="N89" i="240" s="1"/>
  <c r="L89" i="240"/>
  <c r="J89" i="240"/>
  <c r="K89" i="240" s="1"/>
  <c r="I89" i="240"/>
  <c r="AA82" i="240"/>
  <c r="O82" i="240"/>
  <c r="N82" i="240"/>
  <c r="P82" i="240" s="1"/>
  <c r="M82" i="240"/>
  <c r="AB82" i="240" s="1"/>
  <c r="K82" i="240"/>
  <c r="Q82" i="240" s="1"/>
  <c r="G82" i="240"/>
  <c r="AA81" i="240"/>
  <c r="O81" i="240"/>
  <c r="N81" i="240"/>
  <c r="Q81" i="240" s="1"/>
  <c r="M81" i="240"/>
  <c r="AB81" i="240" s="1"/>
  <c r="K81" i="240"/>
  <c r="G81" i="240"/>
  <c r="AA80" i="240"/>
  <c r="O80" i="240"/>
  <c r="N80" i="240"/>
  <c r="Q80" i="240" s="1"/>
  <c r="M80" i="240"/>
  <c r="AB80" i="240" s="1"/>
  <c r="K80" i="240"/>
  <c r="G80" i="240"/>
  <c r="AB79" i="240"/>
  <c r="AA79" i="240"/>
  <c r="O79" i="240"/>
  <c r="N79" i="240"/>
  <c r="P79" i="240" s="1"/>
  <c r="M79" i="240"/>
  <c r="K79" i="240"/>
  <c r="Q79" i="240" s="1"/>
  <c r="G79" i="240"/>
  <c r="AA78" i="240"/>
  <c r="O78" i="240"/>
  <c r="N78" i="240"/>
  <c r="P78" i="240" s="1"/>
  <c r="M78" i="240"/>
  <c r="AB78" i="240" s="1"/>
  <c r="K78" i="240"/>
  <c r="Q78" i="240" s="1"/>
  <c r="G78" i="240"/>
  <c r="AA77" i="240"/>
  <c r="O77" i="240"/>
  <c r="N77" i="240"/>
  <c r="Q77" i="240" s="1"/>
  <c r="M77" i="240"/>
  <c r="AB77" i="240" s="1"/>
  <c r="K77" i="240"/>
  <c r="G77" i="240"/>
  <c r="AA76" i="240"/>
  <c r="O76" i="240"/>
  <c r="N76" i="240"/>
  <c r="Q76" i="240" s="1"/>
  <c r="M76" i="240"/>
  <c r="AB76" i="240" s="1"/>
  <c r="K76" i="240"/>
  <c r="G76" i="240"/>
  <c r="AB75" i="240"/>
  <c r="AA75" i="240"/>
  <c r="O75" i="240"/>
  <c r="N75" i="240"/>
  <c r="P75" i="240" s="1"/>
  <c r="M75" i="240"/>
  <c r="K75" i="240"/>
  <c r="Q75" i="240" s="1"/>
  <c r="G75" i="240"/>
  <c r="AA74" i="240"/>
  <c r="O74" i="240"/>
  <c r="N74" i="240"/>
  <c r="P74" i="240" s="1"/>
  <c r="M74" i="240"/>
  <c r="AB74" i="240" s="1"/>
  <c r="K74" i="240"/>
  <c r="Q74" i="240" s="1"/>
  <c r="G74" i="240"/>
  <c r="AB73" i="240"/>
  <c r="Q73" i="240"/>
  <c r="O73" i="240"/>
  <c r="N73" i="240"/>
  <c r="P73" i="240" s="1"/>
  <c r="M73" i="240"/>
  <c r="AA73" i="240" s="1"/>
  <c r="K73" i="240"/>
  <c r="G73" i="240"/>
  <c r="T72" i="240"/>
  <c r="S72" i="240"/>
  <c r="O72" i="240"/>
  <c r="M72" i="240"/>
  <c r="AB72" i="240" s="1"/>
  <c r="AC56" i="240" s="1"/>
  <c r="L72" i="240"/>
  <c r="J72" i="240"/>
  <c r="K72" i="240" s="1"/>
  <c r="I72" i="240"/>
  <c r="AA62" i="240"/>
  <c r="O62" i="240"/>
  <c r="N62" i="240"/>
  <c r="Q62" i="240" s="1"/>
  <c r="M62" i="240"/>
  <c r="AB62" i="240" s="1"/>
  <c r="K62" i="240"/>
  <c r="G62" i="240"/>
  <c r="AA61" i="240"/>
  <c r="O61" i="240"/>
  <c r="N61" i="240"/>
  <c r="P61" i="240" s="1"/>
  <c r="M61" i="240"/>
  <c r="AB61" i="240" s="1"/>
  <c r="K61" i="240"/>
  <c r="Q61" i="240" s="1"/>
  <c r="G61" i="240"/>
  <c r="AA60" i="240"/>
  <c r="O60" i="240"/>
  <c r="N60" i="240"/>
  <c r="P60" i="240" s="1"/>
  <c r="M60" i="240"/>
  <c r="AB60" i="240" s="1"/>
  <c r="K60" i="240"/>
  <c r="Q60" i="240" s="1"/>
  <c r="G60" i="240"/>
  <c r="AA59" i="240"/>
  <c r="O59" i="240"/>
  <c r="N59" i="240"/>
  <c r="P59" i="240" s="1"/>
  <c r="M59" i="240"/>
  <c r="AB59" i="240" s="1"/>
  <c r="K59" i="240"/>
  <c r="Q59" i="240" s="1"/>
  <c r="G59" i="240"/>
  <c r="AA58" i="240"/>
  <c r="O58" i="240"/>
  <c r="N58" i="240"/>
  <c r="Q58" i="240" s="1"/>
  <c r="M58" i="240"/>
  <c r="AB58" i="240" s="1"/>
  <c r="K58" i="240"/>
  <c r="G58" i="240"/>
  <c r="AA57" i="240"/>
  <c r="O57" i="240"/>
  <c r="N57" i="240"/>
  <c r="P57" i="240" s="1"/>
  <c r="M57" i="240"/>
  <c r="AB57" i="240" s="1"/>
  <c r="K57" i="240"/>
  <c r="Q57" i="240" s="1"/>
  <c r="G57" i="240"/>
  <c r="AB56" i="240"/>
  <c r="Q56" i="240"/>
  <c r="O56" i="240"/>
  <c r="N56" i="240"/>
  <c r="P56" i="240" s="1"/>
  <c r="M56" i="240"/>
  <c r="AA56" i="240" s="1"/>
  <c r="K56" i="240"/>
  <c r="G56" i="240"/>
  <c r="T55" i="240"/>
  <c r="S55" i="240"/>
  <c r="M55" i="240"/>
  <c r="N55" i="240" s="1"/>
  <c r="L55" i="240"/>
  <c r="O55" i="240" s="1"/>
  <c r="J55" i="240"/>
  <c r="K55" i="240" s="1"/>
  <c r="I55" i="240"/>
  <c r="AA42" i="240"/>
  <c r="O42" i="240"/>
  <c r="N42" i="240"/>
  <c r="Q42" i="240" s="1"/>
  <c r="M42" i="240"/>
  <c r="AB42" i="240" s="1"/>
  <c r="K42" i="240"/>
  <c r="G42" i="240"/>
  <c r="AA41" i="240"/>
  <c r="O41" i="240"/>
  <c r="N41" i="240"/>
  <c r="P41" i="240" s="1"/>
  <c r="M41" i="240"/>
  <c r="AB41" i="240" s="1"/>
  <c r="K41" i="240"/>
  <c r="Q41" i="240" s="1"/>
  <c r="G41" i="240"/>
  <c r="AA40" i="240"/>
  <c r="O40" i="240"/>
  <c r="N40" i="240"/>
  <c r="Q40" i="240" s="1"/>
  <c r="M40" i="240"/>
  <c r="AB40" i="240" s="1"/>
  <c r="K40" i="240"/>
  <c r="G40" i="240"/>
  <c r="AB39" i="240"/>
  <c r="O39" i="240"/>
  <c r="N39" i="240"/>
  <c r="Q39" i="240" s="1"/>
  <c r="M39" i="240"/>
  <c r="AA39" i="240" s="1"/>
  <c r="K39" i="240"/>
  <c r="G39" i="240"/>
  <c r="T38" i="240"/>
  <c r="S38" i="240"/>
  <c r="L38" i="240"/>
  <c r="O38" i="240" s="1"/>
  <c r="J38" i="240"/>
  <c r="K38" i="240" s="1"/>
  <c r="I38" i="240"/>
  <c r="AQ29" i="240"/>
  <c r="O26" i="240"/>
  <c r="M26" i="240"/>
  <c r="AB26" i="240" s="1"/>
  <c r="K26" i="240"/>
  <c r="G26" i="240"/>
  <c r="O25" i="240"/>
  <c r="M25" i="240"/>
  <c r="AA25" i="240" s="1"/>
  <c r="K25" i="240"/>
  <c r="G25" i="240"/>
  <c r="AB24" i="240"/>
  <c r="O24" i="240"/>
  <c r="M24" i="240"/>
  <c r="N24" i="240" s="1"/>
  <c r="K24" i="240"/>
  <c r="G24" i="240"/>
  <c r="AB23" i="240"/>
  <c r="O23" i="240"/>
  <c r="M23" i="240"/>
  <c r="AA23" i="240" s="1"/>
  <c r="K23" i="240"/>
  <c r="G23" i="240"/>
  <c r="AB22" i="240"/>
  <c r="O22" i="240"/>
  <c r="N22" i="240"/>
  <c r="Q22" i="240" s="1"/>
  <c r="M22" i="240"/>
  <c r="AA22" i="240" s="1"/>
  <c r="K22" i="240"/>
  <c r="G22" i="240"/>
  <c r="T21" i="240"/>
  <c r="S21" i="240"/>
  <c r="L21" i="240"/>
  <c r="O21" i="240" s="1"/>
  <c r="K21" i="240"/>
  <c r="J21" i="240"/>
  <c r="I21" i="240"/>
  <c r="O10" i="240"/>
  <c r="M10" i="240"/>
  <c r="AB10" i="240" s="1"/>
  <c r="K10" i="240"/>
  <c r="G10" i="240"/>
  <c r="O9" i="240"/>
  <c r="M9" i="240"/>
  <c r="AA9" i="240" s="1"/>
  <c r="K9" i="240"/>
  <c r="G9" i="240"/>
  <c r="O8" i="240"/>
  <c r="M8" i="240"/>
  <c r="N8" i="240" s="1"/>
  <c r="K8" i="240"/>
  <c r="G8" i="240"/>
  <c r="AB7" i="240"/>
  <c r="O7" i="240"/>
  <c r="M7" i="240"/>
  <c r="AA7" i="240" s="1"/>
  <c r="K7" i="240"/>
  <c r="G7" i="240"/>
  <c r="O6" i="240"/>
  <c r="M6" i="240"/>
  <c r="AB6" i="240" s="1"/>
  <c r="K6" i="240"/>
  <c r="G6" i="240"/>
  <c r="AB5" i="240"/>
  <c r="AA5" i="240"/>
  <c r="O5" i="240"/>
  <c r="M5" i="240"/>
  <c r="N5" i="240" s="1"/>
  <c r="K5" i="240"/>
  <c r="G5" i="240"/>
  <c r="H2" i="240"/>
  <c r="H1" i="240"/>
  <c r="F1" i="240"/>
  <c r="F2" i="240" s="1"/>
  <c r="D1" i="240"/>
  <c r="T259" i="239"/>
  <c r="S259" i="239"/>
  <c r="M259" i="239"/>
  <c r="AB259" i="239" s="1"/>
  <c r="AC243" i="239" s="1"/>
  <c r="L259" i="239"/>
  <c r="O259" i="239" s="1"/>
  <c r="K259" i="239"/>
  <c r="J259" i="239"/>
  <c r="I259" i="239"/>
  <c r="AB245" i="239"/>
  <c r="AA245" i="239"/>
  <c r="O245" i="239"/>
  <c r="N245" i="239"/>
  <c r="Q245" i="239" s="1"/>
  <c r="M245" i="239"/>
  <c r="K245" i="239"/>
  <c r="P245" i="239" s="1"/>
  <c r="G245" i="239"/>
  <c r="AB244" i="239"/>
  <c r="O244" i="239"/>
  <c r="M244" i="239"/>
  <c r="AA244" i="239" s="1"/>
  <c r="K244" i="239"/>
  <c r="G244" i="239"/>
  <c r="AB243" i="239"/>
  <c r="AA243" i="239"/>
  <c r="O243" i="239"/>
  <c r="N243" i="239"/>
  <c r="P243" i="239" s="1"/>
  <c r="M243" i="239"/>
  <c r="K243" i="239"/>
  <c r="Q243" i="239" s="1"/>
  <c r="G243" i="239"/>
  <c r="T242" i="239"/>
  <c r="S242" i="239"/>
  <c r="L242" i="239"/>
  <c r="O242" i="239" s="1"/>
  <c r="K242" i="239"/>
  <c r="J242" i="239"/>
  <c r="I242" i="239"/>
  <c r="AA227" i="239"/>
  <c r="O227" i="239"/>
  <c r="M227" i="239"/>
  <c r="N227" i="239" s="1"/>
  <c r="K227" i="239"/>
  <c r="G227" i="239"/>
  <c r="Q226" i="239"/>
  <c r="O226" i="239"/>
  <c r="N226" i="239"/>
  <c r="P226" i="239" s="1"/>
  <c r="M226" i="239"/>
  <c r="M242" i="239" s="1"/>
  <c r="K226" i="239"/>
  <c r="G226" i="239"/>
  <c r="T225" i="239"/>
  <c r="S225" i="239"/>
  <c r="L225" i="239"/>
  <c r="O225" i="239" s="1"/>
  <c r="J225" i="239"/>
  <c r="K225" i="239" s="1"/>
  <c r="I225" i="239"/>
  <c r="O211" i="239"/>
  <c r="M211" i="239"/>
  <c r="N211" i="239" s="1"/>
  <c r="K211" i="239"/>
  <c r="G211" i="239"/>
  <c r="AB210" i="239"/>
  <c r="AA210" i="239"/>
  <c r="O210" i="239"/>
  <c r="N210" i="239"/>
  <c r="Q210" i="239" s="1"/>
  <c r="M210" i="239"/>
  <c r="K210" i="239"/>
  <c r="P210" i="239" s="1"/>
  <c r="G210" i="239"/>
  <c r="AB209" i="239"/>
  <c r="AA209" i="239"/>
  <c r="O209" i="239"/>
  <c r="N209" i="239"/>
  <c r="Q209" i="239" s="1"/>
  <c r="M209" i="239"/>
  <c r="K209" i="239"/>
  <c r="G209" i="239"/>
  <c r="T208" i="239"/>
  <c r="S208" i="239"/>
  <c r="L208" i="239"/>
  <c r="O208" i="239" s="1"/>
  <c r="J208" i="239"/>
  <c r="K208" i="239" s="1"/>
  <c r="I208" i="239"/>
  <c r="AB197" i="239"/>
  <c r="O197" i="239"/>
  <c r="M197" i="239"/>
  <c r="AA197" i="239" s="1"/>
  <c r="K197" i="239"/>
  <c r="G197" i="239"/>
  <c r="AA196" i="239"/>
  <c r="O196" i="239"/>
  <c r="M196" i="239"/>
  <c r="N196" i="239" s="1"/>
  <c r="K196" i="239"/>
  <c r="G196" i="239"/>
  <c r="O195" i="239"/>
  <c r="M195" i="239"/>
  <c r="N195" i="239" s="1"/>
  <c r="K195" i="239"/>
  <c r="G195" i="239"/>
  <c r="AB194" i="239"/>
  <c r="O194" i="239"/>
  <c r="N194" i="239"/>
  <c r="Q194" i="239" s="1"/>
  <c r="M194" i="239"/>
  <c r="AA194" i="239" s="1"/>
  <c r="K194" i="239"/>
  <c r="P194" i="239" s="1"/>
  <c r="G194" i="239"/>
  <c r="AB193" i="239"/>
  <c r="O193" i="239"/>
  <c r="M193" i="239"/>
  <c r="AA193" i="239" s="1"/>
  <c r="K193" i="239"/>
  <c r="G193" i="239"/>
  <c r="AB192" i="239"/>
  <c r="AA192" i="239"/>
  <c r="O192" i="239"/>
  <c r="N192" i="239"/>
  <c r="P192" i="239" s="1"/>
  <c r="M192" i="239"/>
  <c r="M208" i="239" s="1"/>
  <c r="K192" i="239"/>
  <c r="Q192" i="239" s="1"/>
  <c r="G192" i="239"/>
  <c r="T191" i="239"/>
  <c r="S191" i="239"/>
  <c r="L191" i="239"/>
  <c r="O191" i="239" s="1"/>
  <c r="K191" i="239"/>
  <c r="J191" i="239"/>
  <c r="I191" i="239"/>
  <c r="AB175" i="239"/>
  <c r="O175" i="239"/>
  <c r="M175" i="239"/>
  <c r="AA175" i="239" s="1"/>
  <c r="K175" i="239"/>
  <c r="G175" i="239"/>
  <c r="T174" i="239"/>
  <c r="S174" i="239"/>
  <c r="L174" i="239"/>
  <c r="O174" i="239" s="1"/>
  <c r="K174" i="239"/>
  <c r="J174" i="239"/>
  <c r="I174" i="239"/>
  <c r="AA164" i="239"/>
  <c r="O164" i="239"/>
  <c r="M164" i="239"/>
  <c r="N164" i="239" s="1"/>
  <c r="K164" i="239"/>
  <c r="G164" i="239"/>
  <c r="AB163" i="239"/>
  <c r="O163" i="239"/>
  <c r="M163" i="239"/>
  <c r="N163" i="239" s="1"/>
  <c r="K163" i="239"/>
  <c r="G163" i="239"/>
  <c r="AB162" i="239"/>
  <c r="AA162" i="239"/>
  <c r="O162" i="239"/>
  <c r="N162" i="239"/>
  <c r="M162" i="239"/>
  <c r="K162" i="239"/>
  <c r="Q162" i="239" s="1"/>
  <c r="G162" i="239"/>
  <c r="O161" i="239"/>
  <c r="M161" i="239"/>
  <c r="AB161" i="239" s="1"/>
  <c r="K161" i="239"/>
  <c r="G161" i="239"/>
  <c r="AA160" i="239"/>
  <c r="O160" i="239"/>
  <c r="M160" i="239"/>
  <c r="N160" i="239" s="1"/>
  <c r="K160" i="239"/>
  <c r="G160" i="239"/>
  <c r="AB159" i="239"/>
  <c r="O159" i="239"/>
  <c r="M159" i="239"/>
  <c r="N159" i="239" s="1"/>
  <c r="K159" i="239"/>
  <c r="G159" i="239"/>
  <c r="AB158" i="239"/>
  <c r="AA158" i="239"/>
  <c r="O158" i="239"/>
  <c r="N158" i="239"/>
  <c r="Q158" i="239" s="1"/>
  <c r="M158" i="239"/>
  <c r="M174" i="239" s="1"/>
  <c r="K158" i="239"/>
  <c r="G158" i="239"/>
  <c r="T157" i="239"/>
  <c r="S157" i="239"/>
  <c r="M157" i="239"/>
  <c r="AB157" i="239" s="1"/>
  <c r="AC141" i="239" s="1"/>
  <c r="L157" i="239"/>
  <c r="O157" i="239" s="1"/>
  <c r="K157" i="239"/>
  <c r="J157" i="239"/>
  <c r="I157" i="239"/>
  <c r="AA142" i="239"/>
  <c r="O142" i="239"/>
  <c r="N142" i="239"/>
  <c r="M142" i="239"/>
  <c r="AB142" i="239" s="1"/>
  <c r="K142" i="239"/>
  <c r="Q142" i="239" s="1"/>
  <c r="G142" i="239"/>
  <c r="AB141" i="239"/>
  <c r="Q141" i="239"/>
  <c r="P141" i="239"/>
  <c r="O141" i="239"/>
  <c r="N141" i="239"/>
  <c r="M141" i="239"/>
  <c r="AA141" i="239" s="1"/>
  <c r="K141" i="239"/>
  <c r="G141" i="239"/>
  <c r="T140" i="239"/>
  <c r="S140" i="239"/>
  <c r="O140" i="239"/>
  <c r="L140" i="239"/>
  <c r="J140" i="239"/>
  <c r="K140" i="239" s="1"/>
  <c r="I140" i="239"/>
  <c r="O127" i="239"/>
  <c r="M127" i="239"/>
  <c r="AB127" i="239" s="1"/>
  <c r="K127" i="239"/>
  <c r="G127" i="239"/>
  <c r="AA126" i="239"/>
  <c r="P126" i="239"/>
  <c r="O126" i="239"/>
  <c r="N126" i="239"/>
  <c r="M126" i="239"/>
  <c r="AB126" i="239" s="1"/>
  <c r="K126" i="239"/>
  <c r="Q126" i="239" s="1"/>
  <c r="G126" i="239"/>
  <c r="O125" i="239"/>
  <c r="M125" i="239"/>
  <c r="N125" i="239" s="1"/>
  <c r="K125" i="239"/>
  <c r="G125" i="239"/>
  <c r="AB124" i="239"/>
  <c r="AA124" i="239"/>
  <c r="O124" i="239"/>
  <c r="N124" i="239"/>
  <c r="Q124" i="239" s="1"/>
  <c r="M124" i="239"/>
  <c r="M140" i="239" s="1"/>
  <c r="K124" i="239"/>
  <c r="G124" i="239"/>
  <c r="T123" i="239"/>
  <c r="S123" i="239"/>
  <c r="M123" i="239"/>
  <c r="AB123" i="239" s="1"/>
  <c r="AC107" i="239" s="1"/>
  <c r="L123" i="239"/>
  <c r="O123" i="239" s="1"/>
  <c r="K123" i="239"/>
  <c r="J123" i="239"/>
  <c r="I123" i="239"/>
  <c r="AA110" i="239"/>
  <c r="O110" i="239"/>
  <c r="M110" i="239"/>
  <c r="AB110" i="239" s="1"/>
  <c r="K110" i="239"/>
  <c r="G110" i="239"/>
  <c r="AB109" i="239"/>
  <c r="O109" i="239"/>
  <c r="M109" i="239"/>
  <c r="AA109" i="239" s="1"/>
  <c r="K109" i="239"/>
  <c r="G109" i="239"/>
  <c r="AA108" i="239"/>
  <c r="P108" i="239"/>
  <c r="O108" i="239"/>
  <c r="N108" i="239"/>
  <c r="M108" i="239"/>
  <c r="AB108" i="239" s="1"/>
  <c r="K108" i="239"/>
  <c r="Q108" i="239" s="1"/>
  <c r="G108" i="239"/>
  <c r="Q107" i="239"/>
  <c r="O107" i="239"/>
  <c r="N107" i="239"/>
  <c r="P107" i="239" s="1"/>
  <c r="M107" i="239"/>
  <c r="AB107" i="239" s="1"/>
  <c r="K107" i="239"/>
  <c r="G107" i="239"/>
  <c r="T106" i="239"/>
  <c r="S106" i="239"/>
  <c r="L106" i="239"/>
  <c r="O106" i="239" s="1"/>
  <c r="J106" i="239"/>
  <c r="K106" i="239" s="1"/>
  <c r="I106" i="239"/>
  <c r="O91" i="239"/>
  <c r="M91" i="239"/>
  <c r="N91" i="239" s="1"/>
  <c r="K91" i="239"/>
  <c r="G91" i="239"/>
  <c r="AB90" i="239"/>
  <c r="O90" i="239"/>
  <c r="N90" i="239"/>
  <c r="Q90" i="239" s="1"/>
  <c r="M90" i="239"/>
  <c r="M106" i="239" s="1"/>
  <c r="K90" i="239"/>
  <c r="G90" i="239"/>
  <c r="T89" i="239"/>
  <c r="S89" i="239"/>
  <c r="M89" i="239"/>
  <c r="AB89" i="239" s="1"/>
  <c r="AC73" i="239" s="1"/>
  <c r="L89" i="239"/>
  <c r="O89" i="239" s="1"/>
  <c r="K89" i="239"/>
  <c r="J89" i="239"/>
  <c r="I89" i="239"/>
  <c r="O73" i="239"/>
  <c r="N73" i="239"/>
  <c r="Q73" i="239" s="1"/>
  <c r="M73" i="239"/>
  <c r="AB73" i="239" s="1"/>
  <c r="K73" i="239"/>
  <c r="G73" i="239"/>
  <c r="T72" i="239"/>
  <c r="S72" i="239"/>
  <c r="M72" i="239"/>
  <c r="AB72" i="239" s="1"/>
  <c r="AC56" i="239" s="1"/>
  <c r="L72" i="239"/>
  <c r="O72" i="239" s="1"/>
  <c r="J72" i="239"/>
  <c r="K72" i="239" s="1"/>
  <c r="I72" i="239"/>
  <c r="AA58" i="239"/>
  <c r="O58" i="239"/>
  <c r="M58" i="239"/>
  <c r="AB58" i="239" s="1"/>
  <c r="K58" i="239"/>
  <c r="G58" i="239"/>
  <c r="AA57" i="239"/>
  <c r="O57" i="239"/>
  <c r="M57" i="239"/>
  <c r="AB57" i="239" s="1"/>
  <c r="K57" i="239"/>
  <c r="G57" i="239"/>
  <c r="AB56" i="239"/>
  <c r="AA56" i="239"/>
  <c r="Q56" i="239"/>
  <c r="P56" i="239"/>
  <c r="O56" i="239"/>
  <c r="N56" i="239"/>
  <c r="M56" i="239"/>
  <c r="K56" i="239"/>
  <c r="G56" i="239"/>
  <c r="T55" i="239"/>
  <c r="S55" i="239"/>
  <c r="O55" i="239"/>
  <c r="L55" i="239"/>
  <c r="J55" i="239"/>
  <c r="K55" i="239" s="1"/>
  <c r="I55" i="239"/>
  <c r="AB39" i="239"/>
  <c r="O39" i="239"/>
  <c r="M39" i="239"/>
  <c r="AA39" i="239" s="1"/>
  <c r="K39" i="239"/>
  <c r="G39" i="239"/>
  <c r="T38" i="239"/>
  <c r="S38" i="239"/>
  <c r="L38" i="239"/>
  <c r="O38" i="239" s="1"/>
  <c r="J38" i="239"/>
  <c r="K38" i="239" s="1"/>
  <c r="I38" i="239"/>
  <c r="AA23" i="239"/>
  <c r="O23" i="239"/>
  <c r="N23" i="239"/>
  <c r="Q23" i="239" s="1"/>
  <c r="M23" i="239"/>
  <c r="AB23" i="239" s="1"/>
  <c r="K23" i="239"/>
  <c r="G23" i="239"/>
  <c r="AB22" i="239"/>
  <c r="O22" i="239"/>
  <c r="M22" i="239"/>
  <c r="N22" i="239" s="1"/>
  <c r="K22" i="239"/>
  <c r="G22" i="239"/>
  <c r="T21" i="239"/>
  <c r="S21" i="239"/>
  <c r="L21" i="239"/>
  <c r="O21" i="239" s="1"/>
  <c r="J21" i="239"/>
  <c r="K21" i="239" s="1"/>
  <c r="I21" i="239"/>
  <c r="AB5" i="239"/>
  <c r="O5" i="239"/>
  <c r="M5" i="239"/>
  <c r="M21" i="239" s="1"/>
  <c r="K5" i="239"/>
  <c r="G5" i="239"/>
  <c r="F1" i="239" s="1"/>
  <c r="H2" i="239"/>
  <c r="H1" i="239"/>
  <c r="D1" i="239"/>
  <c r="F3" i="238" s="1"/>
  <c r="X29" i="238"/>
  <c r="W29" i="238"/>
  <c r="V29" i="238"/>
  <c r="T29" i="238"/>
  <c r="S29" i="238"/>
  <c r="P29" i="238"/>
  <c r="O29" i="238"/>
  <c r="N29" i="238"/>
  <c r="M29" i="238"/>
  <c r="K29" i="238"/>
  <c r="J29" i="238"/>
  <c r="H29" i="238"/>
  <c r="K8" i="238" s="1"/>
  <c r="G29" i="238"/>
  <c r="E29" i="238"/>
  <c r="D29" i="238"/>
  <c r="O15" i="238"/>
  <c r="N15" i="238"/>
  <c r="K15" i="238"/>
  <c r="I15" i="238"/>
  <c r="H15" i="238"/>
  <c r="G15" i="238"/>
  <c r="F15" i="238"/>
  <c r="E15" i="238"/>
  <c r="D15" i="238"/>
  <c r="G8" i="238" s="1"/>
  <c r="M8" i="238"/>
  <c r="I8" i="238"/>
  <c r="F8" i="238"/>
  <c r="M7" i="238"/>
  <c r="K7" i="238"/>
  <c r="I7" i="238"/>
  <c r="G7" i="238"/>
  <c r="F7" i="238"/>
  <c r="E7" i="238"/>
  <c r="M6" i="238"/>
  <c r="K6" i="238"/>
  <c r="I6" i="238"/>
  <c r="G6" i="238"/>
  <c r="F6" i="238"/>
  <c r="E6" i="238"/>
  <c r="Q196" i="239" l="1"/>
  <c r="P196" i="239"/>
  <c r="Q125" i="239"/>
  <c r="P125" i="239"/>
  <c r="Q5" i="240"/>
  <c r="P5" i="240"/>
  <c r="Q91" i="239"/>
  <c r="P91" i="239"/>
  <c r="N242" i="239"/>
  <c r="AB242" i="239"/>
  <c r="AC226" i="239" s="1"/>
  <c r="AA242" i="239"/>
  <c r="Q164" i="239"/>
  <c r="P164" i="239"/>
  <c r="Q8" i="240"/>
  <c r="P8" i="240"/>
  <c r="Q89" i="240"/>
  <c r="R73" i="240" s="1"/>
  <c r="P89" i="240"/>
  <c r="AB208" i="239"/>
  <c r="AC192" i="239" s="1"/>
  <c r="AA208" i="239"/>
  <c r="N208" i="239"/>
  <c r="I3" i="238"/>
  <c r="F2" i="239"/>
  <c r="Q22" i="239"/>
  <c r="P22" i="239"/>
  <c r="Q211" i="239"/>
  <c r="P211" i="239"/>
  <c r="Q55" i="240"/>
  <c r="R39" i="240" s="1"/>
  <c r="P55" i="240"/>
  <c r="Q159" i="239"/>
  <c r="P159" i="239"/>
  <c r="AB140" i="239"/>
  <c r="AC124" i="239" s="1"/>
  <c r="AA140" i="239"/>
  <c r="N140" i="239"/>
  <c r="N21" i="239"/>
  <c r="AB21" i="239"/>
  <c r="AC5" i="239" s="1"/>
  <c r="AA21" i="239"/>
  <c r="N174" i="239"/>
  <c r="AB174" i="239"/>
  <c r="AC158" i="239" s="1"/>
  <c r="AA174" i="239"/>
  <c r="Q160" i="239"/>
  <c r="P160" i="239"/>
  <c r="Q195" i="239"/>
  <c r="P195" i="239"/>
  <c r="N106" i="239"/>
  <c r="AB106" i="239"/>
  <c r="AC90" i="239" s="1"/>
  <c r="AA106" i="239"/>
  <c r="Q24" i="240"/>
  <c r="P24" i="240"/>
  <c r="Q140" i="240"/>
  <c r="R124" i="240" s="1"/>
  <c r="P140" i="240"/>
  <c r="Q142" i="240"/>
  <c r="P142" i="240"/>
  <c r="Q227" i="239"/>
  <c r="P227" i="239"/>
  <c r="Q163" i="239"/>
  <c r="P163" i="239"/>
  <c r="N72" i="239"/>
  <c r="N89" i="239"/>
  <c r="N123" i="239"/>
  <c r="N157" i="239"/>
  <c r="AB160" i="239"/>
  <c r="AB164" i="239"/>
  <c r="AB196" i="239"/>
  <c r="AB227" i="239"/>
  <c r="N259" i="239"/>
  <c r="AB9" i="240"/>
  <c r="AB25" i="240"/>
  <c r="Q90" i="240"/>
  <c r="Q141" i="240"/>
  <c r="AA5" i="239"/>
  <c r="AA22" i="239"/>
  <c r="N58" i="239"/>
  <c r="P73" i="239"/>
  <c r="P90" i="239"/>
  <c r="AA107" i="239"/>
  <c r="N110" i="239"/>
  <c r="P124" i="239"/>
  <c r="P158" i="239"/>
  <c r="AA226" i="239"/>
  <c r="N7" i="240"/>
  <c r="N23" i="240"/>
  <c r="AA55" i="240"/>
  <c r="N72" i="240"/>
  <c r="N106" i="240"/>
  <c r="AB142" i="240"/>
  <c r="AA91" i="239"/>
  <c r="AA125" i="239"/>
  <c r="AA159" i="239"/>
  <c r="AA163" i="239"/>
  <c r="AA195" i="239"/>
  <c r="AA211" i="239"/>
  <c r="AB226" i="239"/>
  <c r="AA8" i="240"/>
  <c r="M21" i="240"/>
  <c r="AA24" i="240"/>
  <c r="AB55" i="240"/>
  <c r="AC39" i="240" s="1"/>
  <c r="AB91" i="239"/>
  <c r="AB125" i="239"/>
  <c r="P142" i="239"/>
  <c r="P162" i="239"/>
  <c r="AB195" i="239"/>
  <c r="AB211" i="239"/>
  <c r="AB8" i="240"/>
  <c r="M38" i="240"/>
  <c r="N57" i="239"/>
  <c r="AA73" i="239"/>
  <c r="AA90" i="239"/>
  <c r="N109" i="239"/>
  <c r="N127" i="239"/>
  <c r="N161" i="239"/>
  <c r="N193" i="239"/>
  <c r="N197" i="239"/>
  <c r="P209" i="239"/>
  <c r="N244" i="239"/>
  <c r="N6" i="240"/>
  <c r="N10" i="240"/>
  <c r="P22" i="240"/>
  <c r="N26" i="240"/>
  <c r="P40" i="240"/>
  <c r="P58" i="240"/>
  <c r="P62" i="240"/>
  <c r="P77" i="240"/>
  <c r="P81" i="240"/>
  <c r="AA89" i="240"/>
  <c r="P93" i="240"/>
  <c r="N123" i="240"/>
  <c r="P125" i="240"/>
  <c r="AA140" i="240"/>
  <c r="N157" i="240"/>
  <c r="E8" i="238"/>
  <c r="M38" i="239"/>
  <c r="N39" i="239"/>
  <c r="M55" i="239"/>
  <c r="N175" i="239"/>
  <c r="M191" i="239"/>
  <c r="P39" i="240"/>
  <c r="AB89" i="240"/>
  <c r="AC73" i="240" s="1"/>
  <c r="AA107" i="240"/>
  <c r="P124" i="240"/>
  <c r="AB140" i="240"/>
  <c r="AC124" i="240" s="1"/>
  <c r="N143" i="240"/>
  <c r="AA72" i="239"/>
  <c r="AA89" i="239"/>
  <c r="AA123" i="239"/>
  <c r="AA157" i="239"/>
  <c r="AA259" i="239"/>
  <c r="N9" i="240"/>
  <c r="N25" i="240"/>
  <c r="AA72" i="240"/>
  <c r="P76" i="240"/>
  <c r="P80" i="240"/>
  <c r="AA106" i="240"/>
  <c r="P110" i="240"/>
  <c r="N5" i="239"/>
  <c r="AA127" i="239"/>
  <c r="AA161" i="239"/>
  <c r="M225" i="239"/>
  <c r="AA6" i="240"/>
  <c r="AA10" i="240"/>
  <c r="AA26" i="240"/>
  <c r="P23" i="239"/>
  <c r="P42" i="240"/>
  <c r="AA123" i="240"/>
  <c r="AA157" i="240"/>
  <c r="Q259" i="239" l="1"/>
  <c r="R243" i="239" s="1"/>
  <c r="P259" i="239"/>
  <c r="Q157" i="239"/>
  <c r="R141" i="239" s="1"/>
  <c r="P157" i="239"/>
  <c r="N38" i="239"/>
  <c r="AB38" i="239"/>
  <c r="AC22" i="239" s="1"/>
  <c r="AA38" i="239"/>
  <c r="Q72" i="240"/>
  <c r="R56" i="240" s="1"/>
  <c r="P72" i="240"/>
  <c r="Q123" i="239"/>
  <c r="R107" i="239" s="1"/>
  <c r="P123" i="239"/>
  <c r="Q39" i="239"/>
  <c r="P39" i="239"/>
  <c r="Q106" i="240"/>
  <c r="R90" i="240" s="1"/>
  <c r="P106" i="240"/>
  <c r="Q26" i="240"/>
  <c r="P26" i="240"/>
  <c r="AB21" i="240"/>
  <c r="AC5" i="240" s="1"/>
  <c r="AA21" i="240"/>
  <c r="N21" i="240"/>
  <c r="Q89" i="239"/>
  <c r="R73" i="239" s="1"/>
  <c r="P89" i="239"/>
  <c r="P21" i="239"/>
  <c r="D2" i="239"/>
  <c r="Q21" i="239"/>
  <c r="R5" i="239" s="1"/>
  <c r="Q58" i="239"/>
  <c r="P58" i="239"/>
  <c r="Q143" i="240"/>
  <c r="P143" i="240"/>
  <c r="Q23" i="240"/>
  <c r="P23" i="240"/>
  <c r="Q72" i="239"/>
  <c r="R56" i="239" s="1"/>
  <c r="P72" i="239"/>
  <c r="Q140" i="239"/>
  <c r="R124" i="239" s="1"/>
  <c r="P140" i="239"/>
  <c r="Q242" i="239"/>
  <c r="R226" i="239" s="1"/>
  <c r="P242" i="239"/>
  <c r="Q109" i="239"/>
  <c r="P109" i="239"/>
  <c r="Q10" i="240"/>
  <c r="P10" i="240"/>
  <c r="AB38" i="240"/>
  <c r="AC22" i="240" s="1"/>
  <c r="AA38" i="240"/>
  <c r="N38" i="240"/>
  <c r="Q7" i="240"/>
  <c r="P7" i="240"/>
  <c r="P106" i="239"/>
  <c r="Q106" i="239"/>
  <c r="R90" i="239" s="1"/>
  <c r="Q208" i="239"/>
  <c r="R192" i="239" s="1"/>
  <c r="P208" i="239"/>
  <c r="Q57" i="239"/>
  <c r="P57" i="239"/>
  <c r="Q6" i="240"/>
  <c r="P6" i="240"/>
  <c r="Q5" i="239"/>
  <c r="P5" i="239"/>
  <c r="Q157" i="240"/>
  <c r="R141" i="240" s="1"/>
  <c r="P157" i="240"/>
  <c r="Q123" i="240"/>
  <c r="R107" i="240" s="1"/>
  <c r="P123" i="240"/>
  <c r="Q244" i="239"/>
  <c r="P244" i="239"/>
  <c r="Q9" i="240"/>
  <c r="P9" i="240"/>
  <c r="N191" i="239"/>
  <c r="AB191" i="239"/>
  <c r="AC175" i="239" s="1"/>
  <c r="AA191" i="239"/>
  <c r="Q193" i="239"/>
  <c r="P193" i="239"/>
  <c r="Q175" i="239"/>
  <c r="P175" i="239"/>
  <c r="Q161" i="239"/>
  <c r="P161" i="239"/>
  <c r="Q25" i="240"/>
  <c r="P25" i="240"/>
  <c r="Q197" i="239"/>
  <c r="P197" i="239"/>
  <c r="Q110" i="239"/>
  <c r="P110" i="239"/>
  <c r="N225" i="239"/>
  <c r="AB225" i="239"/>
  <c r="AC209" i="239" s="1"/>
  <c r="AA225" i="239"/>
  <c r="N55" i="239"/>
  <c r="AB55" i="239"/>
  <c r="AC39" i="239" s="1"/>
  <c r="AA55" i="239"/>
  <c r="Q127" i="239"/>
  <c r="P127" i="239"/>
  <c r="Q174" i="239"/>
  <c r="R158" i="239" s="1"/>
  <c r="P174" i="239"/>
  <c r="Q55" i="239" l="1"/>
  <c r="R39" i="239" s="1"/>
  <c r="P55" i="239"/>
  <c r="P225" i="239"/>
  <c r="Q225" i="239"/>
  <c r="R209" i="239" s="1"/>
  <c r="Q38" i="240"/>
  <c r="R22" i="240" s="1"/>
  <c r="P38" i="240"/>
  <c r="D2" i="240"/>
  <c r="Q21" i="240"/>
  <c r="R5" i="240" s="1"/>
  <c r="P21" i="240"/>
  <c r="Q191" i="239"/>
  <c r="R175" i="239" s="1"/>
  <c r="P191" i="239"/>
  <c r="Q38" i="239"/>
  <c r="R22" i="239" s="1"/>
  <c r="P38" i="239"/>
  <c r="M157" i="237" l="1"/>
  <c r="AB157" i="237" s="1"/>
  <c r="AC141" i="237" s="1"/>
  <c r="L157" i="237"/>
  <c r="O157" i="237" s="1"/>
  <c r="J157" i="237"/>
  <c r="K157" i="237" s="1"/>
  <c r="I157" i="237"/>
  <c r="AB143" i="237"/>
  <c r="O143" i="237"/>
  <c r="M143" i="237"/>
  <c r="AA143" i="237" s="1"/>
  <c r="K143" i="237"/>
  <c r="G143" i="237"/>
  <c r="AA142" i="237"/>
  <c r="O142" i="237"/>
  <c r="M142" i="237"/>
  <c r="N142" i="237" s="1"/>
  <c r="K142" i="237"/>
  <c r="G142" i="237"/>
  <c r="AB141" i="237"/>
  <c r="AA141" i="237"/>
  <c r="O141" i="237"/>
  <c r="M141" i="237"/>
  <c r="N141" i="237" s="1"/>
  <c r="K141" i="237"/>
  <c r="G141" i="237"/>
  <c r="L140" i="237"/>
  <c r="O140" i="237" s="1"/>
  <c r="J140" i="237"/>
  <c r="K140" i="237" s="1"/>
  <c r="I140" i="237"/>
  <c r="AB126" i="237"/>
  <c r="O126" i="237"/>
  <c r="M126" i="237"/>
  <c r="AA126" i="237" s="1"/>
  <c r="K126" i="237"/>
  <c r="G126" i="237"/>
  <c r="O125" i="237"/>
  <c r="M125" i="237"/>
  <c r="AB125" i="237" s="1"/>
  <c r="K125" i="237"/>
  <c r="G125" i="237"/>
  <c r="AB124" i="237"/>
  <c r="AA124" i="237"/>
  <c r="O124" i="237"/>
  <c r="M124" i="237"/>
  <c r="N124" i="237" s="1"/>
  <c r="K124" i="237"/>
  <c r="G124" i="237"/>
  <c r="L123" i="237"/>
  <c r="O123" i="237" s="1"/>
  <c r="J123" i="237"/>
  <c r="K123" i="237" s="1"/>
  <c r="I123" i="237"/>
  <c r="AB110" i="237"/>
  <c r="O110" i="237"/>
  <c r="M110" i="237"/>
  <c r="N110" i="237" s="1"/>
  <c r="K110" i="237"/>
  <c r="G110" i="237"/>
  <c r="P109" i="237"/>
  <c r="O109" i="237"/>
  <c r="N109" i="237"/>
  <c r="Q109" i="237" s="1"/>
  <c r="M109" i="237"/>
  <c r="AB109" i="237" s="1"/>
  <c r="K109" i="237"/>
  <c r="G109" i="237"/>
  <c r="O108" i="237"/>
  <c r="M108" i="237"/>
  <c r="K108" i="237"/>
  <c r="G108" i="237"/>
  <c r="AB107" i="237"/>
  <c r="O107" i="237"/>
  <c r="M107" i="237"/>
  <c r="AA107" i="237" s="1"/>
  <c r="K107" i="237"/>
  <c r="G107" i="237"/>
  <c r="M106" i="237"/>
  <c r="L106" i="237"/>
  <c r="J106" i="237"/>
  <c r="I106" i="237"/>
  <c r="O106" i="237" s="1"/>
  <c r="AA93" i="237"/>
  <c r="O93" i="237"/>
  <c r="M93" i="237"/>
  <c r="N93" i="237" s="1"/>
  <c r="K93" i="237"/>
  <c r="G93" i="237"/>
  <c r="O92" i="237"/>
  <c r="M92" i="237"/>
  <c r="AB92" i="237" s="1"/>
  <c r="K92" i="237"/>
  <c r="G92" i="237"/>
  <c r="AB91" i="237"/>
  <c r="AA91" i="237"/>
  <c r="O91" i="237"/>
  <c r="N91" i="237"/>
  <c r="M91" i="237"/>
  <c r="K91" i="237"/>
  <c r="G91" i="237"/>
  <c r="O90" i="237"/>
  <c r="M90" i="237"/>
  <c r="K90" i="237"/>
  <c r="G90" i="237"/>
  <c r="O89" i="237"/>
  <c r="L89" i="237"/>
  <c r="J89" i="237"/>
  <c r="K89" i="237" s="1"/>
  <c r="I89" i="237"/>
  <c r="O81" i="237"/>
  <c r="M81" i="237"/>
  <c r="K81" i="237"/>
  <c r="G81" i="237"/>
  <c r="AB80" i="237"/>
  <c r="AA80" i="237"/>
  <c r="P80" i="237"/>
  <c r="O80" i="237"/>
  <c r="N80" i="237"/>
  <c r="Q80" i="237" s="1"/>
  <c r="M80" i="237"/>
  <c r="K80" i="237"/>
  <c r="G80" i="237"/>
  <c r="AB79" i="237"/>
  <c r="O79" i="237"/>
  <c r="M79" i="237"/>
  <c r="AA79" i="237" s="1"/>
  <c r="K79" i="237"/>
  <c r="G79" i="237"/>
  <c r="O78" i="237"/>
  <c r="M78" i="237"/>
  <c r="AB78" i="237" s="1"/>
  <c r="K78" i="237"/>
  <c r="G78" i="237"/>
  <c r="O77" i="237"/>
  <c r="M77" i="237"/>
  <c r="K77" i="237"/>
  <c r="G77" i="237"/>
  <c r="AB76" i="237"/>
  <c r="AA76" i="237"/>
  <c r="P76" i="237"/>
  <c r="O76" i="237"/>
  <c r="N76" i="237"/>
  <c r="Q76" i="237" s="1"/>
  <c r="M76" i="237"/>
  <c r="K76" i="237"/>
  <c r="G76" i="237"/>
  <c r="AB75" i="237"/>
  <c r="O75" i="237"/>
  <c r="M75" i="237"/>
  <c r="AA75" i="237" s="1"/>
  <c r="K75" i="237"/>
  <c r="G75" i="237"/>
  <c r="O74" i="237"/>
  <c r="M74" i="237"/>
  <c r="AB74" i="237" s="1"/>
  <c r="K74" i="237"/>
  <c r="G74" i="237"/>
  <c r="AA73" i="237"/>
  <c r="O73" i="237"/>
  <c r="M73" i="237"/>
  <c r="K73" i="237"/>
  <c r="G73" i="237"/>
  <c r="L72" i="237"/>
  <c r="O72" i="237" s="1"/>
  <c r="J72" i="237"/>
  <c r="K72" i="237" s="1"/>
  <c r="I72" i="237"/>
  <c r="AB62" i="237"/>
  <c r="O62" i="237"/>
  <c r="M62" i="237"/>
  <c r="N62" i="237" s="1"/>
  <c r="K62" i="237"/>
  <c r="G62" i="237"/>
  <c r="AB61" i="237"/>
  <c r="AA61" i="237"/>
  <c r="P61" i="237"/>
  <c r="O61" i="237"/>
  <c r="N61" i="237"/>
  <c r="Q61" i="237" s="1"/>
  <c r="M61" i="237"/>
  <c r="K61" i="237"/>
  <c r="G61" i="237"/>
  <c r="O60" i="237"/>
  <c r="M60" i="237"/>
  <c r="K60" i="237"/>
  <c r="G60" i="237"/>
  <c r="AA59" i="237"/>
  <c r="O59" i="237"/>
  <c r="N59" i="237"/>
  <c r="M59" i="237"/>
  <c r="AB59" i="237" s="1"/>
  <c r="K59" i="237"/>
  <c r="G59" i="237"/>
  <c r="AB58" i="237"/>
  <c r="O58" i="237"/>
  <c r="M58" i="237"/>
  <c r="N58" i="237" s="1"/>
  <c r="K58" i="237"/>
  <c r="G58" i="237"/>
  <c r="AB57" i="237"/>
  <c r="AA57" i="237"/>
  <c r="P57" i="237"/>
  <c r="O57" i="237"/>
  <c r="N57" i="237"/>
  <c r="Q57" i="237" s="1"/>
  <c r="M57" i="237"/>
  <c r="K57" i="237"/>
  <c r="G57" i="237"/>
  <c r="AA56" i="237"/>
  <c r="O56" i="237"/>
  <c r="M56" i="237"/>
  <c r="M72" i="237" s="1"/>
  <c r="K56" i="237"/>
  <c r="G56" i="237"/>
  <c r="L55" i="237"/>
  <c r="J55" i="237"/>
  <c r="K55" i="237" s="1"/>
  <c r="I55" i="237"/>
  <c r="AB42" i="237"/>
  <c r="O42" i="237"/>
  <c r="M42" i="237"/>
  <c r="AA42" i="237" s="1"/>
  <c r="K42" i="237"/>
  <c r="G42" i="237"/>
  <c r="AA41" i="237"/>
  <c r="O41" i="237"/>
  <c r="M41" i="237"/>
  <c r="N41" i="237" s="1"/>
  <c r="K41" i="237"/>
  <c r="G41" i="237"/>
  <c r="O40" i="237"/>
  <c r="M40" i="237"/>
  <c r="AA40" i="237" s="1"/>
  <c r="K40" i="237"/>
  <c r="G40" i="237"/>
  <c r="AB39" i="237"/>
  <c r="P39" i="237"/>
  <c r="O39" i="237"/>
  <c r="N39" i="237"/>
  <c r="Q39" i="237" s="1"/>
  <c r="M39" i="237"/>
  <c r="AA39" i="237" s="1"/>
  <c r="K39" i="237"/>
  <c r="G39" i="237"/>
  <c r="L38" i="237"/>
  <c r="O38" i="237" s="1"/>
  <c r="K38" i="237"/>
  <c r="J38" i="237"/>
  <c r="I38" i="237"/>
  <c r="AQ29" i="237"/>
  <c r="O28" i="237"/>
  <c r="M28" i="237"/>
  <c r="K28" i="237"/>
  <c r="G28" i="237"/>
  <c r="AB27" i="237"/>
  <c r="AA27" i="237"/>
  <c r="O27" i="237"/>
  <c r="N27" i="237"/>
  <c r="M27" i="237"/>
  <c r="K27" i="237"/>
  <c r="G27" i="237"/>
  <c r="AB26" i="237"/>
  <c r="AA26" i="237"/>
  <c r="Q26" i="237"/>
  <c r="O26" i="237"/>
  <c r="N26" i="237"/>
  <c r="M26" i="237"/>
  <c r="K26" i="237"/>
  <c r="P26" i="237" s="1"/>
  <c r="G26" i="237"/>
  <c r="P25" i="237"/>
  <c r="O25" i="237"/>
  <c r="N25" i="237"/>
  <c r="Q25" i="237" s="1"/>
  <c r="M25" i="237"/>
  <c r="AB25" i="237" s="1"/>
  <c r="K25" i="237"/>
  <c r="G25" i="237"/>
  <c r="O24" i="237"/>
  <c r="M24" i="237"/>
  <c r="K24" i="237"/>
  <c r="G24" i="237"/>
  <c r="AB23" i="237"/>
  <c r="AA23" i="237"/>
  <c r="O23" i="237"/>
  <c r="N23" i="237"/>
  <c r="M23" i="237"/>
  <c r="K23" i="237"/>
  <c r="G23" i="237"/>
  <c r="O22" i="237"/>
  <c r="M22" i="237"/>
  <c r="K22" i="237"/>
  <c r="G22" i="237"/>
  <c r="L21" i="237"/>
  <c r="O21" i="237" s="1"/>
  <c r="J21" i="237"/>
  <c r="K21" i="237" s="1"/>
  <c r="I21" i="237"/>
  <c r="O10" i="237"/>
  <c r="M10" i="237"/>
  <c r="AB10" i="237" s="1"/>
  <c r="K10" i="237"/>
  <c r="G10" i="237"/>
  <c r="AB9" i="237"/>
  <c r="AA9" i="237"/>
  <c r="O9" i="237"/>
  <c r="N9" i="237"/>
  <c r="M9" i="237"/>
  <c r="K9" i="237"/>
  <c r="G9" i="237"/>
  <c r="AB8" i="237"/>
  <c r="AA8" i="237"/>
  <c r="O8" i="237"/>
  <c r="N8" i="237"/>
  <c r="Q8" i="237" s="1"/>
  <c r="M8" i="237"/>
  <c r="K8" i="237"/>
  <c r="P8" i="237" s="1"/>
  <c r="G8" i="237"/>
  <c r="AA7" i="237"/>
  <c r="O7" i="237"/>
  <c r="M7" i="237"/>
  <c r="N7" i="237" s="1"/>
  <c r="K7" i="237"/>
  <c r="G7" i="237"/>
  <c r="O6" i="237"/>
  <c r="M6" i="237"/>
  <c r="AA6" i="237" s="1"/>
  <c r="K6" i="237"/>
  <c r="G6" i="237"/>
  <c r="AB5" i="237"/>
  <c r="AA5" i="237"/>
  <c r="O5" i="237"/>
  <c r="N5" i="237"/>
  <c r="Q5" i="237" s="1"/>
  <c r="M5" i="237"/>
  <c r="M21" i="237" s="1"/>
  <c r="K5" i="237"/>
  <c r="G5" i="237"/>
  <c r="H2" i="237"/>
  <c r="D1" i="237"/>
  <c r="O259" i="236"/>
  <c r="L259" i="236"/>
  <c r="K259" i="236"/>
  <c r="J259" i="236"/>
  <c r="I259" i="236"/>
  <c r="AB245" i="236"/>
  <c r="AA245" i="236"/>
  <c r="P245" i="236"/>
  <c r="O245" i="236"/>
  <c r="N245" i="236"/>
  <c r="Q245" i="236" s="1"/>
  <c r="M245" i="236"/>
  <c r="K245" i="236"/>
  <c r="G245" i="236"/>
  <c r="O244" i="236"/>
  <c r="M244" i="236"/>
  <c r="K244" i="236"/>
  <c r="G244" i="236"/>
  <c r="AB243" i="236"/>
  <c r="AA243" i="236"/>
  <c r="O243" i="236"/>
  <c r="N243" i="236"/>
  <c r="M243" i="236"/>
  <c r="K243" i="236"/>
  <c r="G243" i="236"/>
  <c r="L242" i="236"/>
  <c r="J242" i="236"/>
  <c r="I242" i="236"/>
  <c r="O242" i="236" s="1"/>
  <c r="AA227" i="236"/>
  <c r="O227" i="236"/>
  <c r="N227" i="236"/>
  <c r="M227" i="236"/>
  <c r="AB227" i="236" s="1"/>
  <c r="K227" i="236"/>
  <c r="G227" i="236"/>
  <c r="O226" i="236"/>
  <c r="M226" i="236"/>
  <c r="K226" i="236"/>
  <c r="G226" i="236"/>
  <c r="L225" i="236"/>
  <c r="O225" i="236" s="1"/>
  <c r="J225" i="236"/>
  <c r="K225" i="236" s="1"/>
  <c r="I225" i="236"/>
  <c r="O210" i="236"/>
  <c r="M210" i="236"/>
  <c r="AB210" i="236" s="1"/>
  <c r="K210" i="236"/>
  <c r="G210" i="236"/>
  <c r="AB209" i="236"/>
  <c r="AA209" i="236"/>
  <c r="O209" i="236"/>
  <c r="N209" i="236"/>
  <c r="Q209" i="236" s="1"/>
  <c r="M209" i="236"/>
  <c r="M225" i="236" s="1"/>
  <c r="K209" i="236"/>
  <c r="G209" i="236"/>
  <c r="L208" i="236"/>
  <c r="K208" i="236"/>
  <c r="J208" i="236"/>
  <c r="I208" i="236"/>
  <c r="O208" i="236" s="1"/>
  <c r="O196" i="236"/>
  <c r="M196" i="236"/>
  <c r="AB196" i="236" s="1"/>
  <c r="K196" i="236"/>
  <c r="G196" i="236"/>
  <c r="O195" i="236"/>
  <c r="M195" i="236"/>
  <c r="K195" i="236"/>
  <c r="G195" i="236"/>
  <c r="AB194" i="236"/>
  <c r="AA194" i="236"/>
  <c r="P194" i="236"/>
  <c r="O194" i="236"/>
  <c r="N194" i="236"/>
  <c r="Q194" i="236" s="1"/>
  <c r="M194" i="236"/>
  <c r="K194" i="236"/>
  <c r="G194" i="236"/>
  <c r="O193" i="236"/>
  <c r="M193" i="236"/>
  <c r="K193" i="236"/>
  <c r="G193" i="236"/>
  <c r="AA192" i="236"/>
  <c r="O192" i="236"/>
  <c r="N192" i="236"/>
  <c r="M192" i="236"/>
  <c r="AB192" i="236" s="1"/>
  <c r="K192" i="236"/>
  <c r="G192" i="236"/>
  <c r="L191" i="236"/>
  <c r="J191" i="236"/>
  <c r="I191" i="236"/>
  <c r="O191" i="236" s="1"/>
  <c r="AB175" i="236"/>
  <c r="O175" i="236"/>
  <c r="M175" i="236"/>
  <c r="AA175" i="236" s="1"/>
  <c r="K175" i="236"/>
  <c r="G175" i="236"/>
  <c r="L174" i="236"/>
  <c r="J174" i="236"/>
  <c r="I174" i="236"/>
  <c r="AA165" i="236"/>
  <c r="O165" i="236"/>
  <c r="M165" i="236"/>
  <c r="N165" i="236" s="1"/>
  <c r="K165" i="236"/>
  <c r="G165" i="236"/>
  <c r="O164" i="236"/>
  <c r="M164" i="236"/>
  <c r="AA164" i="236" s="1"/>
  <c r="K164" i="236"/>
  <c r="G164" i="236"/>
  <c r="AB163" i="236"/>
  <c r="AA163" i="236"/>
  <c r="O163" i="236"/>
  <c r="N163" i="236"/>
  <c r="M163" i="236"/>
  <c r="K163" i="236"/>
  <c r="G163" i="236"/>
  <c r="AB162" i="236"/>
  <c r="O162" i="236"/>
  <c r="M162" i="236"/>
  <c r="AA162" i="236" s="1"/>
  <c r="K162" i="236"/>
  <c r="G162" i="236"/>
  <c r="AA161" i="236"/>
  <c r="O161" i="236"/>
  <c r="M161" i="236"/>
  <c r="N161" i="236" s="1"/>
  <c r="K161" i="236"/>
  <c r="G161" i="236"/>
  <c r="O160" i="236"/>
  <c r="M160" i="236"/>
  <c r="AB160" i="236" s="1"/>
  <c r="K160" i="236"/>
  <c r="G160" i="236"/>
  <c r="AB159" i="236"/>
  <c r="AA159" i="236"/>
  <c r="O159" i="236"/>
  <c r="N159" i="236"/>
  <c r="M159" i="236"/>
  <c r="K159" i="236"/>
  <c r="G159" i="236"/>
  <c r="O158" i="236"/>
  <c r="M158" i="236"/>
  <c r="K158" i="236"/>
  <c r="G158" i="236"/>
  <c r="O157" i="236"/>
  <c r="L157" i="236"/>
  <c r="J157" i="236"/>
  <c r="K157" i="236" s="1"/>
  <c r="I157" i="236"/>
  <c r="O143" i="236"/>
  <c r="M143" i="236"/>
  <c r="K143" i="236"/>
  <c r="G143" i="236"/>
  <c r="AB142" i="236"/>
  <c r="AA142" i="236"/>
  <c r="O142" i="236"/>
  <c r="N142" i="236"/>
  <c r="Q142" i="236" s="1"/>
  <c r="M142" i="236"/>
  <c r="K142" i="236"/>
  <c r="G142" i="236"/>
  <c r="O141" i="236"/>
  <c r="M141" i="236"/>
  <c r="K141" i="236"/>
  <c r="G141" i="236"/>
  <c r="L140" i="236"/>
  <c r="O140" i="236" s="1"/>
  <c r="J140" i="236"/>
  <c r="K140" i="236" s="1"/>
  <c r="I140" i="236"/>
  <c r="O127" i="236"/>
  <c r="M127" i="236"/>
  <c r="K127" i="236"/>
  <c r="G127" i="236"/>
  <c r="AA126" i="236"/>
  <c r="O126" i="236"/>
  <c r="N126" i="236"/>
  <c r="M126" i="236"/>
  <c r="AB126" i="236" s="1"/>
  <c r="K126" i="236"/>
  <c r="G126" i="236"/>
  <c r="AB125" i="236"/>
  <c r="AA125" i="236"/>
  <c r="Q125" i="236"/>
  <c r="O125" i="236"/>
  <c r="N125" i="236"/>
  <c r="P125" i="236" s="1"/>
  <c r="M125" i="236"/>
  <c r="K125" i="236"/>
  <c r="G125" i="236"/>
  <c r="AB124" i="236"/>
  <c r="AA124" i="236"/>
  <c r="P124" i="236"/>
  <c r="O124" i="236"/>
  <c r="N124" i="236"/>
  <c r="Q124" i="236" s="1"/>
  <c r="M124" i="236"/>
  <c r="K124" i="236"/>
  <c r="G124" i="236"/>
  <c r="AB123" i="236"/>
  <c r="AC107" i="236" s="1"/>
  <c r="O123" i="236"/>
  <c r="M123" i="236"/>
  <c r="L123" i="236"/>
  <c r="K123" i="236"/>
  <c r="J123" i="236"/>
  <c r="I123" i="236"/>
  <c r="AB110" i="236"/>
  <c r="AA110" i="236"/>
  <c r="O110" i="236"/>
  <c r="N110" i="236"/>
  <c r="M110" i="236"/>
  <c r="K110" i="236"/>
  <c r="G110" i="236"/>
  <c r="AB109" i="236"/>
  <c r="O109" i="236"/>
  <c r="M109" i="236"/>
  <c r="AA109" i="236" s="1"/>
  <c r="K109" i="236"/>
  <c r="G109" i="236"/>
  <c r="AA108" i="236"/>
  <c r="O108" i="236"/>
  <c r="M108" i="236"/>
  <c r="N108" i="236" s="1"/>
  <c r="K108" i="236"/>
  <c r="G108" i="236"/>
  <c r="AB107" i="236"/>
  <c r="AA107" i="236"/>
  <c r="Q107" i="236"/>
  <c r="O107" i="236"/>
  <c r="N107" i="236"/>
  <c r="P107" i="236" s="1"/>
  <c r="M107" i="236"/>
  <c r="K107" i="236"/>
  <c r="G107" i="236"/>
  <c r="L106" i="236"/>
  <c r="O106" i="236" s="1"/>
  <c r="J106" i="236"/>
  <c r="I106" i="236"/>
  <c r="K106" i="236" s="1"/>
  <c r="AB91" i="236"/>
  <c r="O91" i="236"/>
  <c r="M91" i="236"/>
  <c r="K91" i="236"/>
  <c r="G91" i="236"/>
  <c r="AB90" i="236"/>
  <c r="AA90" i="236"/>
  <c r="O90" i="236"/>
  <c r="N90" i="236"/>
  <c r="M90" i="236"/>
  <c r="M106" i="236" s="1"/>
  <c r="K90" i="236"/>
  <c r="G90" i="236"/>
  <c r="L89" i="236"/>
  <c r="K89" i="236"/>
  <c r="J89" i="236"/>
  <c r="I89" i="236"/>
  <c r="O89" i="236" s="1"/>
  <c r="AB73" i="236"/>
  <c r="O73" i="236"/>
  <c r="M73" i="236"/>
  <c r="AA73" i="236" s="1"/>
  <c r="K73" i="236"/>
  <c r="G73" i="236"/>
  <c r="L72" i="236"/>
  <c r="O72" i="236" s="1"/>
  <c r="J72" i="236"/>
  <c r="I72" i="236"/>
  <c r="AA58" i="236"/>
  <c r="O58" i="236"/>
  <c r="M58" i="236"/>
  <c r="N58" i="236" s="1"/>
  <c r="K58" i="236"/>
  <c r="P58" i="236" s="1"/>
  <c r="G58" i="236"/>
  <c r="O57" i="236"/>
  <c r="M57" i="236"/>
  <c r="K57" i="236"/>
  <c r="G57" i="236"/>
  <c r="AB56" i="236"/>
  <c r="AA56" i="236"/>
  <c r="P56" i="236"/>
  <c r="O56" i="236"/>
  <c r="N56" i="236"/>
  <c r="Q56" i="236" s="1"/>
  <c r="M56" i="236"/>
  <c r="K56" i="236"/>
  <c r="G56" i="236"/>
  <c r="M55" i="236"/>
  <c r="L55" i="236"/>
  <c r="J55" i="236"/>
  <c r="I55" i="236"/>
  <c r="K55" i="236" s="1"/>
  <c r="AA39" i="236"/>
  <c r="O39" i="236"/>
  <c r="N39" i="236"/>
  <c r="M39" i="236"/>
  <c r="AB39" i="236" s="1"/>
  <c r="K39" i="236"/>
  <c r="G39" i="236"/>
  <c r="L38" i="236"/>
  <c r="J38" i="236"/>
  <c r="I38" i="236"/>
  <c r="O38" i="236" s="1"/>
  <c r="AB23" i="236"/>
  <c r="AA23" i="236"/>
  <c r="O23" i="236"/>
  <c r="N23" i="236"/>
  <c r="M23" i="236"/>
  <c r="K23" i="236"/>
  <c r="G23" i="236"/>
  <c r="O22" i="236"/>
  <c r="M22" i="236"/>
  <c r="K22" i="236"/>
  <c r="G22" i="236"/>
  <c r="AB21" i="236"/>
  <c r="AC5" i="236" s="1"/>
  <c r="L21" i="236"/>
  <c r="O21" i="236" s="1"/>
  <c r="J21" i="236"/>
  <c r="K21" i="236" s="1"/>
  <c r="I21" i="236"/>
  <c r="AB5" i="236"/>
  <c r="AA5" i="236"/>
  <c r="O5" i="236"/>
  <c r="M5" i="236"/>
  <c r="M21" i="236" s="1"/>
  <c r="AA21" i="236" s="1"/>
  <c r="K5" i="236"/>
  <c r="G5" i="236"/>
  <c r="F1" i="236" s="1"/>
  <c r="H2" i="236"/>
  <c r="D1" i="236"/>
  <c r="F3" i="235" s="1"/>
  <c r="X29" i="235"/>
  <c r="W29" i="235"/>
  <c r="V29" i="235"/>
  <c r="T29" i="235"/>
  <c r="S29" i="235"/>
  <c r="P29" i="235"/>
  <c r="O29" i="235"/>
  <c r="N29" i="235"/>
  <c r="M29" i="235"/>
  <c r="K29" i="235"/>
  <c r="J29" i="235"/>
  <c r="H29" i="235"/>
  <c r="G29" i="235"/>
  <c r="E29" i="235"/>
  <c r="K8" i="235" s="1"/>
  <c r="D29" i="235"/>
  <c r="O15" i="235"/>
  <c r="N15" i="235"/>
  <c r="I8" i="235" s="1"/>
  <c r="K15" i="235"/>
  <c r="E8" i="235" s="1"/>
  <c r="I15" i="235"/>
  <c r="H15" i="235"/>
  <c r="G15" i="235"/>
  <c r="F15" i="235"/>
  <c r="E15" i="235"/>
  <c r="D15" i="235"/>
  <c r="F8" i="235"/>
  <c r="M7" i="235"/>
  <c r="K7" i="235"/>
  <c r="I7" i="235"/>
  <c r="G7" i="235"/>
  <c r="F7" i="235"/>
  <c r="E7" i="235"/>
  <c r="M6" i="235"/>
  <c r="K6" i="235"/>
  <c r="I6" i="235"/>
  <c r="G6" i="235"/>
  <c r="F6" i="235"/>
  <c r="E6" i="235"/>
  <c r="N77" i="237" l="1"/>
  <c r="AB77" i="237"/>
  <c r="AA77" i="237"/>
  <c r="Q93" i="237"/>
  <c r="P93" i="237"/>
  <c r="Q142" i="237"/>
  <c r="P142" i="237"/>
  <c r="M8" i="235"/>
  <c r="Q58" i="236"/>
  <c r="AB106" i="236"/>
  <c r="AC90" i="236" s="1"/>
  <c r="AA106" i="236"/>
  <c r="M157" i="236"/>
  <c r="AB141" i="236"/>
  <c r="AA141" i="236"/>
  <c r="N141" i="236"/>
  <c r="AB158" i="236"/>
  <c r="AA158" i="236"/>
  <c r="N158" i="236"/>
  <c r="AB225" i="236"/>
  <c r="AC209" i="236" s="1"/>
  <c r="N225" i="236"/>
  <c r="Q243" i="236"/>
  <c r="P243" i="236"/>
  <c r="M89" i="237"/>
  <c r="Q91" i="237"/>
  <c r="P91" i="237"/>
  <c r="N106" i="236"/>
  <c r="Q108" i="236"/>
  <c r="Q110" i="236"/>
  <c r="P110" i="236"/>
  <c r="AA127" i="236"/>
  <c r="AB127" i="236"/>
  <c r="N127" i="236"/>
  <c r="N143" i="236"/>
  <c r="AA143" i="236"/>
  <c r="AB108" i="237"/>
  <c r="AA108" i="237"/>
  <c r="N108" i="237"/>
  <c r="Q227" i="236"/>
  <c r="P227" i="236"/>
  <c r="AB28" i="237"/>
  <c r="AA28" i="237"/>
  <c r="N28" i="237"/>
  <c r="M140" i="236"/>
  <c r="Q165" i="236"/>
  <c r="P165" i="236"/>
  <c r="P209" i="236"/>
  <c r="AA225" i="236"/>
  <c r="N72" i="237"/>
  <c r="AB72" i="237"/>
  <c r="AC56" i="237" s="1"/>
  <c r="AA72" i="237"/>
  <c r="AA60" i="237"/>
  <c r="AB60" i="237"/>
  <c r="N60" i="237"/>
  <c r="K106" i="237"/>
  <c r="O55" i="237"/>
  <c r="H1" i="237"/>
  <c r="N22" i="236"/>
  <c r="M38" i="236"/>
  <c r="AB22" i="236"/>
  <c r="K38" i="236"/>
  <c r="P108" i="236"/>
  <c r="AB143" i="236"/>
  <c r="Q163" i="236"/>
  <c r="P163" i="236"/>
  <c r="Q58" i="237"/>
  <c r="P58" i="237"/>
  <c r="Q62" i="237"/>
  <c r="P62" i="237"/>
  <c r="Q110" i="237"/>
  <c r="P110" i="237"/>
  <c r="AA22" i="236"/>
  <c r="K72" i="236"/>
  <c r="Q161" i="236"/>
  <c r="P161" i="236"/>
  <c r="Q23" i="237"/>
  <c r="P23" i="237"/>
  <c r="N106" i="237"/>
  <c r="AB106" i="237"/>
  <c r="AC90" i="237" s="1"/>
  <c r="AA106" i="237"/>
  <c r="Q141" i="237"/>
  <c r="P141" i="237"/>
  <c r="N22" i="237"/>
  <c r="AB22" i="237"/>
  <c r="AA22" i="237"/>
  <c r="O55" i="236"/>
  <c r="Q159" i="236"/>
  <c r="P159" i="236"/>
  <c r="N226" i="236"/>
  <c r="M242" i="236"/>
  <c r="AB226" i="236"/>
  <c r="K242" i="236"/>
  <c r="AB21" i="237"/>
  <c r="AC5" i="237" s="1"/>
  <c r="N21" i="237"/>
  <c r="AB90" i="237"/>
  <c r="AA90" i="237"/>
  <c r="N90" i="237"/>
  <c r="H1" i="236"/>
  <c r="AA55" i="236"/>
  <c r="AB55" i="236"/>
  <c r="AC39" i="236" s="1"/>
  <c r="N55" i="236"/>
  <c r="AB57" i="236"/>
  <c r="AA57" i="236"/>
  <c r="N57" i="236"/>
  <c r="M72" i="236"/>
  <c r="K174" i="236"/>
  <c r="K191" i="236"/>
  <c r="AA193" i="236"/>
  <c r="N193" i="236"/>
  <c r="M259" i="236"/>
  <c r="AA244" i="236"/>
  <c r="N244" i="236"/>
  <c r="Q7" i="237"/>
  <c r="P7" i="237"/>
  <c r="Q27" i="237"/>
  <c r="P27" i="237"/>
  <c r="Q39" i="236"/>
  <c r="P39" i="236"/>
  <c r="Q192" i="236"/>
  <c r="P192" i="236"/>
  <c r="N21" i="236"/>
  <c r="AA91" i="236"/>
  <c r="N91" i="236"/>
  <c r="O174" i="236"/>
  <c r="N195" i="236"/>
  <c r="AA195" i="236"/>
  <c r="M208" i="236"/>
  <c r="AA226" i="236"/>
  <c r="Q9" i="237"/>
  <c r="P9" i="237"/>
  <c r="AA21" i="237"/>
  <c r="AA24" i="237"/>
  <c r="AB24" i="237"/>
  <c r="N24" i="237"/>
  <c r="Q41" i="237"/>
  <c r="P41" i="237"/>
  <c r="G8" i="235"/>
  <c r="Q126" i="236"/>
  <c r="P126" i="236"/>
  <c r="P142" i="236"/>
  <c r="M174" i="236"/>
  <c r="AB193" i="236"/>
  <c r="AB244" i="236"/>
  <c r="P5" i="237"/>
  <c r="M38" i="237"/>
  <c r="N81" i="237"/>
  <c r="AB81" i="237"/>
  <c r="AA81" i="237"/>
  <c r="Q124" i="237"/>
  <c r="P124" i="237"/>
  <c r="Q90" i="236"/>
  <c r="P90" i="236"/>
  <c r="I3" i="235"/>
  <c r="F2" i="236"/>
  <c r="Q23" i="236"/>
  <c r="P23" i="236"/>
  <c r="AA123" i="236"/>
  <c r="N123" i="236"/>
  <c r="AB195" i="236"/>
  <c r="F1" i="237"/>
  <c r="F2" i="237" s="1"/>
  <c r="Q59" i="237"/>
  <c r="P59" i="237"/>
  <c r="N160" i="236"/>
  <c r="N164" i="236"/>
  <c r="N210" i="236"/>
  <c r="N6" i="237"/>
  <c r="N10" i="237"/>
  <c r="N40" i="237"/>
  <c r="AB73" i="237"/>
  <c r="N92" i="237"/>
  <c r="M140" i="237"/>
  <c r="AB58" i="236"/>
  <c r="AB108" i="236"/>
  <c r="AB161" i="236"/>
  <c r="AB165" i="236"/>
  <c r="AB7" i="237"/>
  <c r="AB41" i="237"/>
  <c r="N56" i="237"/>
  <c r="AA58" i="237"/>
  <c r="AA62" i="237"/>
  <c r="N75" i="237"/>
  <c r="N79" i="237"/>
  <c r="AB93" i="237"/>
  <c r="AA110" i="237"/>
  <c r="N126" i="237"/>
  <c r="AB142" i="237"/>
  <c r="AA160" i="236"/>
  <c r="AA210" i="236"/>
  <c r="AA10" i="237"/>
  <c r="M55" i="237"/>
  <c r="AA92" i="237"/>
  <c r="N73" i="236"/>
  <c r="M89" i="236"/>
  <c r="AB164" i="236"/>
  <c r="N175" i="236"/>
  <c r="M191" i="236"/>
  <c r="N196" i="236"/>
  <c r="AB6" i="237"/>
  <c r="AA25" i="237"/>
  <c r="AB40" i="237"/>
  <c r="N74" i="237"/>
  <c r="N78" i="237"/>
  <c r="N107" i="237"/>
  <c r="AA109" i="237"/>
  <c r="N125" i="237"/>
  <c r="N157" i="237"/>
  <c r="N109" i="236"/>
  <c r="N162" i="236"/>
  <c r="N42" i="237"/>
  <c r="N73" i="237"/>
  <c r="N143" i="237"/>
  <c r="AB56" i="237"/>
  <c r="AA196" i="236"/>
  <c r="AA74" i="237"/>
  <c r="AA78" i="237"/>
  <c r="AA125" i="237"/>
  <c r="AA157" i="237"/>
  <c r="M123" i="237"/>
  <c r="N5" i="236"/>
  <c r="Q73" i="236" l="1"/>
  <c r="P73" i="236"/>
  <c r="P40" i="237"/>
  <c r="Q40" i="237"/>
  <c r="AB89" i="237"/>
  <c r="AC73" i="237" s="1"/>
  <c r="AA89" i="237"/>
  <c r="N89" i="237"/>
  <c r="AA38" i="237"/>
  <c r="AB38" i="237"/>
  <c r="AC22" i="237" s="1"/>
  <c r="N38" i="237"/>
  <c r="D2" i="237" s="1"/>
  <c r="P90" i="237"/>
  <c r="Q90" i="237"/>
  <c r="P10" i="237"/>
  <c r="Q10" i="237"/>
  <c r="P22" i="237"/>
  <c r="Q22" i="237"/>
  <c r="AA38" i="236"/>
  <c r="N38" i="236"/>
  <c r="AB38" i="236"/>
  <c r="AC22" i="236" s="1"/>
  <c r="Q78" i="237"/>
  <c r="P78" i="237"/>
  <c r="AB55" i="237"/>
  <c r="AC39" i="237" s="1"/>
  <c r="AA55" i="237"/>
  <c r="N55" i="237"/>
  <c r="P56" i="237"/>
  <c r="Q56" i="237"/>
  <c r="P6" i="237"/>
  <c r="Q6" i="237"/>
  <c r="Q21" i="237"/>
  <c r="R5" i="237" s="1"/>
  <c r="P21" i="237"/>
  <c r="P22" i="236"/>
  <c r="Q22" i="236"/>
  <c r="P143" i="236"/>
  <c r="Q143" i="236"/>
  <c r="Q125" i="237"/>
  <c r="P125" i="237"/>
  <c r="N174" i="236"/>
  <c r="AA174" i="236"/>
  <c r="AB174" i="236"/>
  <c r="AC158" i="236" s="1"/>
  <c r="N72" i="236"/>
  <c r="AA72" i="236"/>
  <c r="AB72" i="236"/>
  <c r="AC56" i="236" s="1"/>
  <c r="P127" i="236"/>
  <c r="Q127" i="236"/>
  <c r="Q225" i="236"/>
  <c r="R209" i="236" s="1"/>
  <c r="P225" i="236"/>
  <c r="P57" i="236"/>
  <c r="Q57" i="236"/>
  <c r="AB140" i="236"/>
  <c r="AC124" i="236" s="1"/>
  <c r="AA140" i="236"/>
  <c r="N140" i="236"/>
  <c r="AB157" i="236"/>
  <c r="AC141" i="236" s="1"/>
  <c r="AA157" i="236"/>
  <c r="N157" i="236"/>
  <c r="P160" i="236"/>
  <c r="Q160" i="236"/>
  <c r="AA208" i="236"/>
  <c r="AB208" i="236"/>
  <c r="AC192" i="236" s="1"/>
  <c r="N208" i="236"/>
  <c r="P28" i="237"/>
  <c r="Q28" i="237"/>
  <c r="P158" i="236"/>
  <c r="Q158" i="236"/>
  <c r="Q21" i="236"/>
  <c r="R5" i="236" s="1"/>
  <c r="P21" i="236"/>
  <c r="D2" i="236"/>
  <c r="Q73" i="237"/>
  <c r="P73" i="237"/>
  <c r="AA242" i="236"/>
  <c r="N242" i="236"/>
  <c r="AB242" i="236"/>
  <c r="AC226" i="236" s="1"/>
  <c r="P106" i="237"/>
  <c r="Q106" i="237"/>
  <c r="R90" i="237" s="1"/>
  <c r="P60" i="237"/>
  <c r="Q60" i="237"/>
  <c r="Q107" i="237"/>
  <c r="P107" i="237"/>
  <c r="P164" i="236"/>
  <c r="Q164" i="236"/>
  <c r="Q126" i="237"/>
  <c r="P126" i="237"/>
  <c r="P195" i="236"/>
  <c r="Q195" i="236"/>
  <c r="P55" i="236"/>
  <c r="Q55" i="236"/>
  <c r="R39" i="236" s="1"/>
  <c r="P226" i="236"/>
  <c r="Q226" i="236"/>
  <c r="AA89" i="236"/>
  <c r="N89" i="236"/>
  <c r="AB89" i="236"/>
  <c r="AC73" i="236" s="1"/>
  <c r="Q72" i="237"/>
  <c r="R56" i="237" s="1"/>
  <c r="P72" i="237"/>
  <c r="P143" i="237"/>
  <c r="Q143" i="237"/>
  <c r="Q42" i="237"/>
  <c r="P42" i="237"/>
  <c r="P162" i="236"/>
  <c r="Q162" i="236"/>
  <c r="Q244" i="236"/>
  <c r="P244" i="236"/>
  <c r="P141" i="236"/>
  <c r="Q141" i="236"/>
  <c r="P75" i="237"/>
  <c r="Q75" i="237"/>
  <c r="P193" i="236"/>
  <c r="Q193" i="236"/>
  <c r="P210" i="236"/>
  <c r="Q210" i="236"/>
  <c r="Q196" i="236"/>
  <c r="P196" i="236"/>
  <c r="AA191" i="236"/>
  <c r="N191" i="236"/>
  <c r="AB191" i="236"/>
  <c r="AC175" i="236" s="1"/>
  <c r="P5" i="236"/>
  <c r="Q5" i="236"/>
  <c r="P109" i="236"/>
  <c r="Q109" i="236"/>
  <c r="Q175" i="236"/>
  <c r="P175" i="236"/>
  <c r="AB140" i="237"/>
  <c r="AC124" i="237" s="1"/>
  <c r="AA140" i="237"/>
  <c r="N140" i="237"/>
  <c r="Q91" i="236"/>
  <c r="P91" i="236"/>
  <c r="Q106" i="236"/>
  <c r="R90" i="236" s="1"/>
  <c r="P106" i="236"/>
  <c r="Q74" i="237"/>
  <c r="P74" i="237"/>
  <c r="N123" i="237"/>
  <c r="AB123" i="237"/>
  <c r="AC107" i="237" s="1"/>
  <c r="AA123" i="237"/>
  <c r="Q157" i="237"/>
  <c r="R141" i="237" s="1"/>
  <c r="P157" i="237"/>
  <c r="Q79" i="237"/>
  <c r="P79" i="237"/>
  <c r="P92" i="237"/>
  <c r="Q92" i="237"/>
  <c r="Q123" i="236"/>
  <c r="R107" i="236" s="1"/>
  <c r="P123" i="236"/>
  <c r="P81" i="237"/>
  <c r="Q81" i="237"/>
  <c r="P24" i="237"/>
  <c r="Q24" i="237"/>
  <c r="N259" i="236"/>
  <c r="AA259" i="236"/>
  <c r="AB259" i="236"/>
  <c r="AC243" i="236" s="1"/>
  <c r="P108" i="237"/>
  <c r="Q108" i="237"/>
  <c r="P77" i="237"/>
  <c r="Q77" i="237"/>
  <c r="P208" i="236" l="1"/>
  <c r="Q208" i="236"/>
  <c r="R192" i="236" s="1"/>
  <c r="Q55" i="237"/>
  <c r="R39" i="237" s="1"/>
  <c r="P55" i="237"/>
  <c r="Q242" i="236"/>
  <c r="R226" i="236" s="1"/>
  <c r="P242" i="236"/>
  <c r="Q157" i="236"/>
  <c r="R141" i="236" s="1"/>
  <c r="P157" i="236"/>
  <c r="Q89" i="237"/>
  <c r="R73" i="237" s="1"/>
  <c r="P89" i="237"/>
  <c r="P89" i="236"/>
  <c r="Q89" i="236"/>
  <c r="R73" i="236" s="1"/>
  <c r="Q38" i="236"/>
  <c r="R22" i="236" s="1"/>
  <c r="P38" i="236"/>
  <c r="Q191" i="236"/>
  <c r="R175" i="236" s="1"/>
  <c r="P191" i="236"/>
  <c r="P72" i="236"/>
  <c r="Q72" i="236"/>
  <c r="R56" i="236" s="1"/>
  <c r="Q140" i="236"/>
  <c r="R124" i="236" s="1"/>
  <c r="P140" i="236"/>
  <c r="P38" i="237"/>
  <c r="Q38" i="237"/>
  <c r="R22" i="237" s="1"/>
  <c r="Q140" i="237"/>
  <c r="R124" i="237" s="1"/>
  <c r="P140" i="237"/>
  <c r="Q123" i="237"/>
  <c r="R107" i="237" s="1"/>
  <c r="P123" i="237"/>
  <c r="P174" i="236"/>
  <c r="Q174" i="236"/>
  <c r="R158" i="236" s="1"/>
  <c r="P259" i="236"/>
  <c r="Q259" i="236"/>
  <c r="R243" i="236" s="1"/>
  <c r="T174" i="234" l="1"/>
  <c r="S174" i="234"/>
  <c r="M174" i="234"/>
  <c r="AA174" i="234" s="1"/>
  <c r="L174" i="234"/>
  <c r="O174" i="234" s="1"/>
  <c r="J174" i="234"/>
  <c r="AB174" i="234" s="1"/>
  <c r="AC158" i="234" s="1"/>
  <c r="I174" i="234"/>
  <c r="AA159" i="234"/>
  <c r="O159" i="234"/>
  <c r="M159" i="234"/>
  <c r="AB159" i="234" s="1"/>
  <c r="K159" i="234"/>
  <c r="G159" i="234"/>
  <c r="AB158" i="234"/>
  <c r="AA158" i="234"/>
  <c r="O158" i="234"/>
  <c r="M158" i="234"/>
  <c r="N158" i="234" s="1"/>
  <c r="K158" i="234"/>
  <c r="G158" i="234"/>
  <c r="T157" i="234"/>
  <c r="S157" i="234"/>
  <c r="L157" i="234"/>
  <c r="O157" i="234" s="1"/>
  <c r="J157" i="234"/>
  <c r="K157" i="234" s="1"/>
  <c r="I157" i="234"/>
  <c r="AA142" i="234"/>
  <c r="O142" i="234"/>
  <c r="M142" i="234"/>
  <c r="N142" i="234" s="1"/>
  <c r="K142" i="234"/>
  <c r="G142" i="234"/>
  <c r="AB141" i="234"/>
  <c r="AA141" i="234"/>
  <c r="Q141" i="234"/>
  <c r="P141" i="234"/>
  <c r="O141" i="234"/>
  <c r="N141" i="234"/>
  <c r="M141" i="234"/>
  <c r="K141" i="234"/>
  <c r="G141" i="234"/>
  <c r="T140" i="234"/>
  <c r="S140" i="234"/>
  <c r="O140" i="234"/>
  <c r="L140" i="234"/>
  <c r="K140" i="234"/>
  <c r="J140" i="234"/>
  <c r="I140" i="234"/>
  <c r="AB125" i="234"/>
  <c r="AA125" i="234"/>
  <c r="O125" i="234"/>
  <c r="N125" i="234"/>
  <c r="Q125" i="234" s="1"/>
  <c r="M125" i="234"/>
  <c r="K125" i="234"/>
  <c r="G125" i="234"/>
  <c r="O124" i="234"/>
  <c r="N124" i="234"/>
  <c r="Q124" i="234" s="1"/>
  <c r="M124" i="234"/>
  <c r="M140" i="234" s="1"/>
  <c r="K124" i="234"/>
  <c r="G124" i="234"/>
  <c r="T123" i="234"/>
  <c r="S123" i="234"/>
  <c r="M123" i="234"/>
  <c r="AB123" i="234" s="1"/>
  <c r="AC107" i="234" s="1"/>
  <c r="L123" i="234"/>
  <c r="H1" i="234" s="1"/>
  <c r="J123" i="234"/>
  <c r="K123" i="234" s="1"/>
  <c r="I123" i="234"/>
  <c r="AB110" i="234"/>
  <c r="AA110" i="234"/>
  <c r="O110" i="234"/>
  <c r="M110" i="234"/>
  <c r="N110" i="234" s="1"/>
  <c r="K110" i="234"/>
  <c r="G110" i="234"/>
  <c r="AA109" i="234"/>
  <c r="O109" i="234"/>
  <c r="M109" i="234"/>
  <c r="AB109" i="234" s="1"/>
  <c r="K109" i="234"/>
  <c r="G109" i="234"/>
  <c r="AA108" i="234"/>
  <c r="O108" i="234"/>
  <c r="M108" i="234"/>
  <c r="N108" i="234" s="1"/>
  <c r="K108" i="234"/>
  <c r="G108" i="234"/>
  <c r="AB107" i="234"/>
  <c r="AA107" i="234"/>
  <c r="Q107" i="234"/>
  <c r="P107" i="234"/>
  <c r="O107" i="234"/>
  <c r="N107" i="234"/>
  <c r="M107" i="234"/>
  <c r="K107" i="234"/>
  <c r="G107" i="234"/>
  <c r="T106" i="234"/>
  <c r="S106" i="234"/>
  <c r="O106" i="234"/>
  <c r="L106" i="234"/>
  <c r="K106" i="234"/>
  <c r="J106" i="234"/>
  <c r="I106" i="234"/>
  <c r="AB93" i="234"/>
  <c r="AA93" i="234"/>
  <c r="O93" i="234"/>
  <c r="N93" i="234"/>
  <c r="Q93" i="234" s="1"/>
  <c r="M93" i="234"/>
  <c r="K93" i="234"/>
  <c r="G93" i="234"/>
  <c r="AB92" i="234"/>
  <c r="AA92" i="234"/>
  <c r="O92" i="234"/>
  <c r="M92" i="234"/>
  <c r="N92" i="234" s="1"/>
  <c r="K92" i="234"/>
  <c r="G92" i="234"/>
  <c r="AA91" i="234"/>
  <c r="P91" i="234"/>
  <c r="O91" i="234"/>
  <c r="N91" i="234"/>
  <c r="Q91" i="234" s="1"/>
  <c r="M91" i="234"/>
  <c r="AB91" i="234" s="1"/>
  <c r="K91" i="234"/>
  <c r="G91" i="234"/>
  <c r="AB90" i="234"/>
  <c r="AA90" i="234"/>
  <c r="O90" i="234"/>
  <c r="N90" i="234"/>
  <c r="Q90" i="234" s="1"/>
  <c r="M90" i="234"/>
  <c r="M106" i="234" s="1"/>
  <c r="K90" i="234"/>
  <c r="G90" i="234"/>
  <c r="T89" i="234"/>
  <c r="S89" i="234"/>
  <c r="L89" i="234"/>
  <c r="O89" i="234" s="1"/>
  <c r="J89" i="234"/>
  <c r="K89" i="234" s="1"/>
  <c r="I89" i="234"/>
  <c r="AA82" i="234"/>
  <c r="O82" i="234"/>
  <c r="M82" i="234"/>
  <c r="N82" i="234" s="1"/>
  <c r="K82" i="234"/>
  <c r="G82" i="234"/>
  <c r="AB81" i="234"/>
  <c r="AA81" i="234"/>
  <c r="O81" i="234"/>
  <c r="N81" i="234"/>
  <c r="Q81" i="234" s="1"/>
  <c r="M81" i="234"/>
  <c r="K81" i="234"/>
  <c r="G81" i="234"/>
  <c r="AB80" i="234"/>
  <c r="AA80" i="234"/>
  <c r="O80" i="234"/>
  <c r="N80" i="234"/>
  <c r="P80" i="234" s="1"/>
  <c r="M80" i="234"/>
  <c r="K80" i="234"/>
  <c r="Q80" i="234" s="1"/>
  <c r="G80" i="234"/>
  <c r="AA79" i="234"/>
  <c r="P79" i="234"/>
  <c r="O79" i="234"/>
  <c r="N79" i="234"/>
  <c r="Q79" i="234" s="1"/>
  <c r="M79" i="234"/>
  <c r="AB79" i="234" s="1"/>
  <c r="K79" i="234"/>
  <c r="G79" i="234"/>
  <c r="AA78" i="234"/>
  <c r="O78" i="234"/>
  <c r="M78" i="234"/>
  <c r="N78" i="234" s="1"/>
  <c r="K78" i="234"/>
  <c r="G78" i="234"/>
  <c r="AB77" i="234"/>
  <c r="AA77" i="234"/>
  <c r="O77" i="234"/>
  <c r="N77" i="234"/>
  <c r="Q77" i="234" s="1"/>
  <c r="M77" i="234"/>
  <c r="K77" i="234"/>
  <c r="G77" i="234"/>
  <c r="AB76" i="234"/>
  <c r="AA76" i="234"/>
  <c r="O76" i="234"/>
  <c r="N76" i="234"/>
  <c r="P76" i="234" s="1"/>
  <c r="M76" i="234"/>
  <c r="K76" i="234"/>
  <c r="Q76" i="234" s="1"/>
  <c r="G76" i="234"/>
  <c r="AA75" i="234"/>
  <c r="P75" i="234"/>
  <c r="O75" i="234"/>
  <c r="N75" i="234"/>
  <c r="Q75" i="234" s="1"/>
  <c r="M75" i="234"/>
  <c r="AB75" i="234" s="1"/>
  <c r="K75" i="234"/>
  <c r="G75" i="234"/>
  <c r="AA74" i="234"/>
  <c r="O74" i="234"/>
  <c r="M74" i="234"/>
  <c r="N74" i="234" s="1"/>
  <c r="K74" i="234"/>
  <c r="G74" i="234"/>
  <c r="AB73" i="234"/>
  <c r="AA73" i="234"/>
  <c r="Q73" i="234"/>
  <c r="P73" i="234"/>
  <c r="O73" i="234"/>
  <c r="N73" i="234"/>
  <c r="M73" i="234"/>
  <c r="M89" i="234" s="1"/>
  <c r="K73" i="234"/>
  <c r="G73" i="234"/>
  <c r="T72" i="234"/>
  <c r="S72" i="234"/>
  <c r="O72" i="234"/>
  <c r="L72" i="234"/>
  <c r="K72" i="234"/>
  <c r="J72" i="234"/>
  <c r="I72" i="234"/>
  <c r="AB62" i="234"/>
  <c r="AA62" i="234"/>
  <c r="O62" i="234"/>
  <c r="N62" i="234"/>
  <c r="Q62" i="234" s="1"/>
  <c r="M62" i="234"/>
  <c r="K62" i="234"/>
  <c r="G62" i="234"/>
  <c r="AB61" i="234"/>
  <c r="AA61" i="234"/>
  <c r="O61" i="234"/>
  <c r="N61" i="234"/>
  <c r="P61" i="234" s="1"/>
  <c r="M61" i="234"/>
  <c r="K61" i="234"/>
  <c r="Q61" i="234" s="1"/>
  <c r="G61" i="234"/>
  <c r="AA60" i="234"/>
  <c r="P60" i="234"/>
  <c r="O60" i="234"/>
  <c r="N60" i="234"/>
  <c r="Q60" i="234" s="1"/>
  <c r="M60" i="234"/>
  <c r="AB60" i="234" s="1"/>
  <c r="K60" i="234"/>
  <c r="G60" i="234"/>
  <c r="AA59" i="234"/>
  <c r="O59" i="234"/>
  <c r="M59" i="234"/>
  <c r="N59" i="234" s="1"/>
  <c r="K59" i="234"/>
  <c r="G59" i="234"/>
  <c r="AB58" i="234"/>
  <c r="AA58" i="234"/>
  <c r="O58" i="234"/>
  <c r="N58" i="234"/>
  <c r="Q58" i="234" s="1"/>
  <c r="M58" i="234"/>
  <c r="K58" i="234"/>
  <c r="G58" i="234"/>
  <c r="AB57" i="234"/>
  <c r="AA57" i="234"/>
  <c r="O57" i="234"/>
  <c r="N57" i="234"/>
  <c r="P57" i="234" s="1"/>
  <c r="M57" i="234"/>
  <c r="K57" i="234"/>
  <c r="Q57" i="234" s="1"/>
  <c r="G57" i="234"/>
  <c r="AB56" i="234"/>
  <c r="AA56" i="234"/>
  <c r="O56" i="234"/>
  <c r="N56" i="234"/>
  <c r="Q56" i="234" s="1"/>
  <c r="M56" i="234"/>
  <c r="M72" i="234" s="1"/>
  <c r="K56" i="234"/>
  <c r="G56" i="234"/>
  <c r="T55" i="234"/>
  <c r="S55" i="234"/>
  <c r="L55" i="234"/>
  <c r="O55" i="234" s="1"/>
  <c r="J55" i="234"/>
  <c r="K55" i="234" s="1"/>
  <c r="I55" i="234"/>
  <c r="AA44" i="234"/>
  <c r="P44" i="234"/>
  <c r="O44" i="234"/>
  <c r="N44" i="234"/>
  <c r="Q44" i="234" s="1"/>
  <c r="M44" i="234"/>
  <c r="AB44" i="234" s="1"/>
  <c r="K44" i="234"/>
  <c r="G44" i="234"/>
  <c r="AA43" i="234"/>
  <c r="O43" i="234"/>
  <c r="M43" i="234"/>
  <c r="N43" i="234" s="1"/>
  <c r="K43" i="234"/>
  <c r="G43" i="234"/>
  <c r="AB42" i="234"/>
  <c r="AA42" i="234"/>
  <c r="O42" i="234"/>
  <c r="N42" i="234"/>
  <c r="Q42" i="234" s="1"/>
  <c r="M42" i="234"/>
  <c r="K42" i="234"/>
  <c r="G42" i="234"/>
  <c r="AB41" i="234"/>
  <c r="AA41" i="234"/>
  <c r="O41" i="234"/>
  <c r="N41" i="234"/>
  <c r="Q41" i="234" s="1"/>
  <c r="M41" i="234"/>
  <c r="K41" i="234"/>
  <c r="G41" i="234"/>
  <c r="AA40" i="234"/>
  <c r="P40" i="234"/>
  <c r="O40" i="234"/>
  <c r="N40" i="234"/>
  <c r="Q40" i="234" s="1"/>
  <c r="M40" i="234"/>
  <c r="AB40" i="234" s="1"/>
  <c r="K40" i="234"/>
  <c r="G40" i="234"/>
  <c r="AB39" i="234"/>
  <c r="AA39" i="234"/>
  <c r="O39" i="234"/>
  <c r="N39" i="234"/>
  <c r="Q39" i="234" s="1"/>
  <c r="M39" i="234"/>
  <c r="K39" i="234"/>
  <c r="G39" i="234"/>
  <c r="T38" i="234"/>
  <c r="S38" i="234"/>
  <c r="L38" i="234"/>
  <c r="O38" i="234" s="1"/>
  <c r="J38" i="234"/>
  <c r="K38" i="234" s="1"/>
  <c r="I38" i="234"/>
  <c r="AQ29" i="234"/>
  <c r="AB28" i="234"/>
  <c r="AA28" i="234"/>
  <c r="O28" i="234"/>
  <c r="N28" i="234"/>
  <c r="Q28" i="234" s="1"/>
  <c r="M28" i="234"/>
  <c r="K28" i="234"/>
  <c r="G28" i="234"/>
  <c r="AB27" i="234"/>
  <c r="O27" i="234"/>
  <c r="M27" i="234"/>
  <c r="N27" i="234" s="1"/>
  <c r="K27" i="234"/>
  <c r="G27" i="234"/>
  <c r="O26" i="234"/>
  <c r="M26" i="234"/>
  <c r="AB26" i="234" s="1"/>
  <c r="K26" i="234"/>
  <c r="G26" i="234"/>
  <c r="O25" i="234"/>
  <c r="M25" i="234"/>
  <c r="AB25" i="234" s="1"/>
  <c r="K25" i="234"/>
  <c r="G25" i="234"/>
  <c r="AB24" i="234"/>
  <c r="AA24" i="234"/>
  <c r="O24" i="234"/>
  <c r="N24" i="234"/>
  <c r="Q24" i="234" s="1"/>
  <c r="M24" i="234"/>
  <c r="K24" i="234"/>
  <c r="G24" i="234"/>
  <c r="AB23" i="234"/>
  <c r="O23" i="234"/>
  <c r="M23" i="234"/>
  <c r="N23" i="234" s="1"/>
  <c r="K23" i="234"/>
  <c r="G23" i="234"/>
  <c r="AB22" i="234"/>
  <c r="AA22" i="234"/>
  <c r="O22" i="234"/>
  <c r="N22" i="234"/>
  <c r="Q22" i="234" s="1"/>
  <c r="M22" i="234"/>
  <c r="K22" i="234"/>
  <c r="G22" i="234"/>
  <c r="T21" i="234"/>
  <c r="S21" i="234"/>
  <c r="L21" i="234"/>
  <c r="O21" i="234" s="1"/>
  <c r="J21" i="234"/>
  <c r="I21" i="234"/>
  <c r="K21" i="234" s="1"/>
  <c r="O9" i="234"/>
  <c r="M9" i="234"/>
  <c r="M21" i="234" s="1"/>
  <c r="K9" i="234"/>
  <c r="G9" i="234"/>
  <c r="O8" i="234"/>
  <c r="M8" i="234"/>
  <c r="AB8" i="234" s="1"/>
  <c r="K8" i="234"/>
  <c r="G8" i="234"/>
  <c r="AB7" i="234"/>
  <c r="AA7" i="234"/>
  <c r="O7" i="234"/>
  <c r="N7" i="234"/>
  <c r="Q7" i="234" s="1"/>
  <c r="M7" i="234"/>
  <c r="K7" i="234"/>
  <c r="G7" i="234"/>
  <c r="AB6" i="234"/>
  <c r="O6" i="234"/>
  <c r="M6" i="234"/>
  <c r="N6" i="234" s="1"/>
  <c r="K6" i="234"/>
  <c r="G6" i="234"/>
  <c r="F1" i="234" s="1"/>
  <c r="F2" i="234" s="1"/>
  <c r="AB5" i="234"/>
  <c r="O5" i="234"/>
  <c r="N5" i="234"/>
  <c r="Q5" i="234" s="1"/>
  <c r="M5" i="234"/>
  <c r="AA5" i="234" s="1"/>
  <c r="K5" i="234"/>
  <c r="G5" i="234"/>
  <c r="H2" i="234"/>
  <c r="D1" i="234"/>
  <c r="AA259" i="233"/>
  <c r="T259" i="233"/>
  <c r="S259" i="233"/>
  <c r="O259" i="233"/>
  <c r="M259" i="233"/>
  <c r="N259" i="233" s="1"/>
  <c r="L259" i="233"/>
  <c r="K259" i="233"/>
  <c r="J259" i="233"/>
  <c r="I259" i="233"/>
  <c r="AB245" i="233"/>
  <c r="AA245" i="233"/>
  <c r="O245" i="233"/>
  <c r="N245" i="233"/>
  <c r="Q245" i="233" s="1"/>
  <c r="M245" i="233"/>
  <c r="K245" i="233"/>
  <c r="G245" i="233"/>
  <c r="AB244" i="233"/>
  <c r="AA244" i="233"/>
  <c r="O244" i="233"/>
  <c r="M244" i="233"/>
  <c r="N244" i="233" s="1"/>
  <c r="K244" i="233"/>
  <c r="G244" i="233"/>
  <c r="AB243" i="233"/>
  <c r="AA243" i="233"/>
  <c r="O243" i="233"/>
  <c r="N243" i="233"/>
  <c r="Q243" i="233" s="1"/>
  <c r="M243" i="233"/>
  <c r="K243" i="233"/>
  <c r="G243" i="233"/>
  <c r="T242" i="233"/>
  <c r="S242" i="233"/>
  <c r="L242" i="233"/>
  <c r="J242" i="233"/>
  <c r="K242" i="233" s="1"/>
  <c r="I242" i="233"/>
  <c r="O242" i="233" s="1"/>
  <c r="O227" i="233"/>
  <c r="M227" i="233"/>
  <c r="M242" i="233" s="1"/>
  <c r="K227" i="233"/>
  <c r="G227" i="233"/>
  <c r="AA226" i="233"/>
  <c r="O226" i="233"/>
  <c r="N226" i="233"/>
  <c r="Q226" i="233" s="1"/>
  <c r="M226" i="233"/>
  <c r="AB226" i="233" s="1"/>
  <c r="K226" i="233"/>
  <c r="G226" i="233"/>
  <c r="T225" i="233"/>
  <c r="S225" i="233"/>
  <c r="L225" i="233"/>
  <c r="O225" i="233" s="1"/>
  <c r="K225" i="233"/>
  <c r="J225" i="233"/>
  <c r="I225" i="233"/>
  <c r="O210" i="233"/>
  <c r="M210" i="233"/>
  <c r="AB210" i="233" s="1"/>
  <c r="K210" i="233"/>
  <c r="G210" i="233"/>
  <c r="AB209" i="233"/>
  <c r="P209" i="233"/>
  <c r="O209" i="233"/>
  <c r="N209" i="233"/>
  <c r="M209" i="233"/>
  <c r="AA209" i="233" s="1"/>
  <c r="K209" i="233"/>
  <c r="Q209" i="233" s="1"/>
  <c r="G209" i="233"/>
  <c r="T208" i="233"/>
  <c r="S208" i="233"/>
  <c r="O208" i="233"/>
  <c r="L208" i="233"/>
  <c r="K208" i="233"/>
  <c r="J208" i="233"/>
  <c r="I208" i="233"/>
  <c r="AB196" i="233"/>
  <c r="AA196" i="233"/>
  <c r="O196" i="233"/>
  <c r="N196" i="233"/>
  <c r="Q196" i="233" s="1"/>
  <c r="M196" i="233"/>
  <c r="K196" i="233"/>
  <c r="G196" i="233"/>
  <c r="AB195" i="233"/>
  <c r="AA195" i="233"/>
  <c r="P195" i="233"/>
  <c r="O195" i="233"/>
  <c r="N195" i="233"/>
  <c r="M195" i="233"/>
  <c r="K195" i="233"/>
  <c r="Q195" i="233" s="1"/>
  <c r="G195" i="233"/>
  <c r="O194" i="233"/>
  <c r="M194" i="233"/>
  <c r="AB194" i="233" s="1"/>
  <c r="K194" i="233"/>
  <c r="G194" i="233"/>
  <c r="O193" i="233"/>
  <c r="M193" i="233"/>
  <c r="AB193" i="233" s="1"/>
  <c r="K193" i="233"/>
  <c r="G193" i="233"/>
  <c r="AB192" i="233"/>
  <c r="O192" i="233"/>
  <c r="M192" i="233"/>
  <c r="AA192" i="233" s="1"/>
  <c r="K192" i="233"/>
  <c r="G192" i="233"/>
  <c r="T191" i="233"/>
  <c r="S191" i="233"/>
  <c r="O191" i="233"/>
  <c r="L191" i="233"/>
  <c r="K191" i="233"/>
  <c r="J191" i="233"/>
  <c r="I191" i="233"/>
  <c r="AB175" i="233"/>
  <c r="O175" i="233"/>
  <c r="M175" i="233"/>
  <c r="AA175" i="233" s="1"/>
  <c r="K175" i="233"/>
  <c r="G175" i="233"/>
  <c r="T174" i="233"/>
  <c r="S174" i="233"/>
  <c r="O174" i="233"/>
  <c r="L174" i="233"/>
  <c r="K174" i="233"/>
  <c r="J174" i="233"/>
  <c r="I174" i="233"/>
  <c r="AB165" i="233"/>
  <c r="AA165" i="233"/>
  <c r="O165" i="233"/>
  <c r="N165" i="233"/>
  <c r="Q165" i="233" s="1"/>
  <c r="M165" i="233"/>
  <c r="K165" i="233"/>
  <c r="G165" i="233"/>
  <c r="AB164" i="233"/>
  <c r="AA164" i="233"/>
  <c r="Q164" i="233"/>
  <c r="P164" i="233"/>
  <c r="O164" i="233"/>
  <c r="N164" i="233"/>
  <c r="M164" i="233"/>
  <c r="K164" i="233"/>
  <c r="G164" i="233"/>
  <c r="O163" i="233"/>
  <c r="M163" i="233"/>
  <c r="AB163" i="233" s="1"/>
  <c r="K163" i="233"/>
  <c r="G163" i="233"/>
  <c r="O162" i="233"/>
  <c r="M162" i="233"/>
  <c r="AB162" i="233" s="1"/>
  <c r="K162" i="233"/>
  <c r="G162" i="233"/>
  <c r="AB161" i="233"/>
  <c r="AA161" i="233"/>
  <c r="O161" i="233"/>
  <c r="N161" i="233"/>
  <c r="Q161" i="233" s="1"/>
  <c r="M161" i="233"/>
  <c r="K161" i="233"/>
  <c r="G161" i="233"/>
  <c r="AB160" i="233"/>
  <c r="AA160" i="233"/>
  <c r="Q160" i="233"/>
  <c r="P160" i="233"/>
  <c r="O160" i="233"/>
  <c r="N160" i="233"/>
  <c r="M160" i="233"/>
  <c r="K160" i="233"/>
  <c r="G160" i="233"/>
  <c r="O159" i="233"/>
  <c r="M159" i="233"/>
  <c r="AB159" i="233" s="1"/>
  <c r="K159" i="233"/>
  <c r="G159" i="233"/>
  <c r="AA158" i="233"/>
  <c r="O158" i="233"/>
  <c r="M158" i="233"/>
  <c r="AB158" i="233" s="1"/>
  <c r="K158" i="233"/>
  <c r="G158" i="233"/>
  <c r="T157" i="233"/>
  <c r="S157" i="233"/>
  <c r="L157" i="233"/>
  <c r="O157" i="233" s="1"/>
  <c r="J157" i="233"/>
  <c r="K157" i="233" s="1"/>
  <c r="I157" i="233"/>
  <c r="O143" i="233"/>
  <c r="M143" i="233"/>
  <c r="AB143" i="233" s="1"/>
  <c r="K143" i="233"/>
  <c r="G143" i="233"/>
  <c r="AB142" i="233"/>
  <c r="AA142" i="233"/>
  <c r="O142" i="233"/>
  <c r="N142" i="233"/>
  <c r="Q142" i="233" s="1"/>
  <c r="M142" i="233"/>
  <c r="K142" i="233"/>
  <c r="G142" i="233"/>
  <c r="O141" i="233"/>
  <c r="M141" i="233"/>
  <c r="N141" i="233" s="1"/>
  <c r="K141" i="233"/>
  <c r="G141" i="233"/>
  <c r="T140" i="233"/>
  <c r="S140" i="233"/>
  <c r="L140" i="233"/>
  <c r="O140" i="233" s="1"/>
  <c r="J140" i="233"/>
  <c r="K140" i="233" s="1"/>
  <c r="I140" i="233"/>
  <c r="AB127" i="233"/>
  <c r="AA127" i="233"/>
  <c r="O127" i="233"/>
  <c r="M127" i="233"/>
  <c r="N127" i="233" s="1"/>
  <c r="K127" i="233"/>
  <c r="G127" i="233"/>
  <c r="O126" i="233"/>
  <c r="M126" i="233"/>
  <c r="AB126" i="233" s="1"/>
  <c r="K126" i="233"/>
  <c r="G126" i="233"/>
  <c r="Q125" i="233"/>
  <c r="O125" i="233"/>
  <c r="N125" i="233"/>
  <c r="P125" i="233" s="1"/>
  <c r="M125" i="233"/>
  <c r="AB125" i="233" s="1"/>
  <c r="K125" i="233"/>
  <c r="G125" i="233"/>
  <c r="AB124" i="233"/>
  <c r="O124" i="233"/>
  <c r="M124" i="233"/>
  <c r="AA124" i="233" s="1"/>
  <c r="K124" i="233"/>
  <c r="G124" i="233"/>
  <c r="T123" i="233"/>
  <c r="S123" i="233"/>
  <c r="O123" i="233"/>
  <c r="L123" i="233"/>
  <c r="J123" i="233"/>
  <c r="K123" i="233" s="1"/>
  <c r="I123" i="233"/>
  <c r="AB110" i="233"/>
  <c r="AA110" i="233"/>
  <c r="O110" i="233"/>
  <c r="N110" i="233"/>
  <c r="Q110" i="233" s="1"/>
  <c r="M110" i="233"/>
  <c r="K110" i="233"/>
  <c r="G110" i="233"/>
  <c r="AB109" i="233"/>
  <c r="AA109" i="233"/>
  <c r="Q109" i="233"/>
  <c r="P109" i="233"/>
  <c r="O109" i="233"/>
  <c r="N109" i="233"/>
  <c r="M109" i="233"/>
  <c r="K109" i="233"/>
  <c r="G109" i="233"/>
  <c r="O108" i="233"/>
  <c r="M108" i="233"/>
  <c r="AB108" i="233" s="1"/>
  <c r="K108" i="233"/>
  <c r="G108" i="233"/>
  <c r="AA107" i="233"/>
  <c r="O107" i="233"/>
  <c r="N107" i="233"/>
  <c r="Q107" i="233" s="1"/>
  <c r="M107" i="233"/>
  <c r="AB107" i="233" s="1"/>
  <c r="K107" i="233"/>
  <c r="G107" i="233"/>
  <c r="T106" i="233"/>
  <c r="S106" i="233"/>
  <c r="L106" i="233"/>
  <c r="O106" i="233" s="1"/>
  <c r="J106" i="233"/>
  <c r="K106" i="233" s="1"/>
  <c r="I106" i="233"/>
  <c r="Q91" i="233"/>
  <c r="O91" i="233"/>
  <c r="N91" i="233"/>
  <c r="P91" i="233" s="1"/>
  <c r="M91" i="233"/>
  <c r="AB91" i="233" s="1"/>
  <c r="K91" i="233"/>
  <c r="G91" i="233"/>
  <c r="AB90" i="233"/>
  <c r="O90" i="233"/>
  <c r="M90" i="233"/>
  <c r="AA90" i="233" s="1"/>
  <c r="K90" i="233"/>
  <c r="G90" i="233"/>
  <c r="T89" i="233"/>
  <c r="S89" i="233"/>
  <c r="O89" i="233"/>
  <c r="L89" i="233"/>
  <c r="J89" i="233"/>
  <c r="K89" i="233" s="1"/>
  <c r="I89" i="233"/>
  <c r="AB73" i="233"/>
  <c r="O73" i="233"/>
  <c r="M73" i="233"/>
  <c r="AA73" i="233" s="1"/>
  <c r="K73" i="233"/>
  <c r="G73" i="233"/>
  <c r="T72" i="233"/>
  <c r="S72" i="233"/>
  <c r="O72" i="233"/>
  <c r="L72" i="233"/>
  <c r="J72" i="233"/>
  <c r="K72" i="233" s="1"/>
  <c r="I72" i="233"/>
  <c r="AB58" i="233"/>
  <c r="AA58" i="233"/>
  <c r="O58" i="233"/>
  <c r="N58" i="233"/>
  <c r="Q58" i="233" s="1"/>
  <c r="M58" i="233"/>
  <c r="K58" i="233"/>
  <c r="G58" i="233"/>
  <c r="AB57" i="233"/>
  <c r="AA57" i="233"/>
  <c r="Q57" i="233"/>
  <c r="P57" i="233"/>
  <c r="O57" i="233"/>
  <c r="N57" i="233"/>
  <c r="M57" i="233"/>
  <c r="K57" i="233"/>
  <c r="G57" i="233"/>
  <c r="AA56" i="233"/>
  <c r="O56" i="233"/>
  <c r="N56" i="233"/>
  <c r="Q56" i="233" s="1"/>
  <c r="M56" i="233"/>
  <c r="M72" i="233" s="1"/>
  <c r="K56" i="233"/>
  <c r="G56" i="233"/>
  <c r="T55" i="233"/>
  <c r="S55" i="233"/>
  <c r="M55" i="233"/>
  <c r="AB55" i="233" s="1"/>
  <c r="AC39" i="233" s="1"/>
  <c r="L55" i="233"/>
  <c r="J55" i="233"/>
  <c r="K55" i="233" s="1"/>
  <c r="I55" i="233"/>
  <c r="O55" i="233" s="1"/>
  <c r="AA39" i="233"/>
  <c r="O39" i="233"/>
  <c r="N39" i="233"/>
  <c r="Q39" i="233" s="1"/>
  <c r="M39" i="233"/>
  <c r="AB39" i="233" s="1"/>
  <c r="K39" i="233"/>
  <c r="G39" i="233"/>
  <c r="T38" i="233"/>
  <c r="S38" i="233"/>
  <c r="M38" i="233"/>
  <c r="AB38" i="233" s="1"/>
  <c r="AC22" i="233" s="1"/>
  <c r="L38" i="233"/>
  <c r="J38" i="233"/>
  <c r="K38" i="233" s="1"/>
  <c r="I38" i="233"/>
  <c r="O38" i="233" s="1"/>
  <c r="AA22" i="233"/>
  <c r="O22" i="233"/>
  <c r="N22" i="233"/>
  <c r="Q22" i="233" s="1"/>
  <c r="M22" i="233"/>
  <c r="AB22" i="233" s="1"/>
  <c r="K22" i="233"/>
  <c r="G22" i="233"/>
  <c r="T21" i="233"/>
  <c r="S21" i="233"/>
  <c r="M21" i="233"/>
  <c r="AB21" i="233" s="1"/>
  <c r="AC5" i="233" s="1"/>
  <c r="L21" i="233"/>
  <c r="J21" i="233"/>
  <c r="K21" i="233" s="1"/>
  <c r="I21" i="233"/>
  <c r="O21" i="233" s="1"/>
  <c r="O6" i="233"/>
  <c r="M6" i="233"/>
  <c r="AB6" i="233" s="1"/>
  <c r="K6" i="233"/>
  <c r="G6" i="233"/>
  <c r="AA5" i="233"/>
  <c r="O5" i="233"/>
  <c r="N5" i="233"/>
  <c r="Q5" i="233" s="1"/>
  <c r="M5" i="233"/>
  <c r="AB5" i="233" s="1"/>
  <c r="K5" i="233"/>
  <c r="P5" i="233" s="1"/>
  <c r="G5" i="233"/>
  <c r="F1" i="233" s="1"/>
  <c r="H2" i="233"/>
  <c r="H1" i="233"/>
  <c r="D1" i="233"/>
  <c r="X29" i="232"/>
  <c r="W29" i="232"/>
  <c r="V29" i="232"/>
  <c r="T29" i="232"/>
  <c r="S29" i="232"/>
  <c r="P29" i="232"/>
  <c r="M8" i="232" s="1"/>
  <c r="O29" i="232"/>
  <c r="N29" i="232"/>
  <c r="M29" i="232"/>
  <c r="K29" i="232"/>
  <c r="J29" i="232"/>
  <c r="H29" i="232"/>
  <c r="K8" i="232" s="1"/>
  <c r="G29" i="232"/>
  <c r="E29" i="232"/>
  <c r="D29" i="232"/>
  <c r="O15" i="232"/>
  <c r="N15" i="232"/>
  <c r="M15" i="232"/>
  <c r="I8" i="232" s="1"/>
  <c r="K15" i="232"/>
  <c r="I15" i="232"/>
  <c r="H15" i="232"/>
  <c r="G15" i="232"/>
  <c r="E8" i="232" s="1"/>
  <c r="F15" i="232"/>
  <c r="E15" i="232"/>
  <c r="D15" i="232"/>
  <c r="G8" i="232"/>
  <c r="F8" i="232"/>
  <c r="M7" i="232"/>
  <c r="K7" i="232"/>
  <c r="I7" i="232"/>
  <c r="G7" i="232"/>
  <c r="F7" i="232"/>
  <c r="E7" i="232"/>
  <c r="M6" i="232"/>
  <c r="K6" i="232"/>
  <c r="I6" i="232"/>
  <c r="G6" i="232"/>
  <c r="F6" i="232"/>
  <c r="E6" i="232"/>
  <c r="F3" i="232"/>
  <c r="Q259" i="233" l="1"/>
  <c r="R243" i="233" s="1"/>
  <c r="P259" i="233"/>
  <c r="Q142" i="234"/>
  <c r="P142" i="234"/>
  <c r="Q74" i="234"/>
  <c r="P74" i="234"/>
  <c r="N140" i="234"/>
  <c r="AB140" i="234"/>
  <c r="AC124" i="234" s="1"/>
  <c r="AA140" i="234"/>
  <c r="P141" i="233"/>
  <c r="Q141" i="233"/>
  <c r="P6" i="234"/>
  <c r="Q6" i="234"/>
  <c r="Q78" i="234"/>
  <c r="P78" i="234"/>
  <c r="N106" i="234"/>
  <c r="AB106" i="234"/>
  <c r="AC90" i="234" s="1"/>
  <c r="AA106" i="234"/>
  <c r="F2" i="233"/>
  <c r="I3" i="232"/>
  <c r="P127" i="233"/>
  <c r="Q127" i="233"/>
  <c r="N89" i="234"/>
  <c r="AB89" i="234"/>
  <c r="AC73" i="234" s="1"/>
  <c r="AA89" i="234"/>
  <c r="AB242" i="233"/>
  <c r="AC226" i="233" s="1"/>
  <c r="AA242" i="233"/>
  <c r="N242" i="233"/>
  <c r="Q43" i="234"/>
  <c r="P43" i="234"/>
  <c r="Q82" i="234"/>
  <c r="P82" i="234"/>
  <c r="Q92" i="234"/>
  <c r="P92" i="234"/>
  <c r="Q110" i="234"/>
  <c r="P110" i="234"/>
  <c r="AB21" i="234"/>
  <c r="AC5" i="234" s="1"/>
  <c r="AA21" i="234"/>
  <c r="N21" i="234"/>
  <c r="Q27" i="234"/>
  <c r="P27" i="234"/>
  <c r="Q59" i="234"/>
  <c r="P59" i="234"/>
  <c r="N72" i="233"/>
  <c r="AA72" i="233"/>
  <c r="AB72" i="233"/>
  <c r="AC56" i="233" s="1"/>
  <c r="Q158" i="234"/>
  <c r="P158" i="234"/>
  <c r="P244" i="233"/>
  <c r="Q244" i="233"/>
  <c r="N72" i="234"/>
  <c r="AB72" i="234"/>
  <c r="AC56" i="234" s="1"/>
  <c r="AA72" i="234"/>
  <c r="Q108" i="234"/>
  <c r="P108" i="234"/>
  <c r="P23" i="234"/>
  <c r="Q23" i="234"/>
  <c r="N6" i="233"/>
  <c r="P22" i="233"/>
  <c r="P39" i="233"/>
  <c r="P56" i="233"/>
  <c r="N108" i="233"/>
  <c r="N126" i="233"/>
  <c r="AA141" i="233"/>
  <c r="N159" i="233"/>
  <c r="N163" i="233"/>
  <c r="N194" i="233"/>
  <c r="N227" i="233"/>
  <c r="P243" i="233"/>
  <c r="AB259" i="233"/>
  <c r="AC243" i="233" s="1"/>
  <c r="P5" i="234"/>
  <c r="N9" i="234"/>
  <c r="P22" i="234"/>
  <c r="N26" i="234"/>
  <c r="P42" i="234"/>
  <c r="AB43" i="234"/>
  <c r="P58" i="234"/>
  <c r="AB59" i="234"/>
  <c r="P62" i="234"/>
  <c r="AB74" i="234"/>
  <c r="P77" i="234"/>
  <c r="AB78" i="234"/>
  <c r="P81" i="234"/>
  <c r="AB82" i="234"/>
  <c r="P93" i="234"/>
  <c r="AB108" i="234"/>
  <c r="N123" i="234"/>
  <c r="P125" i="234"/>
  <c r="AB142" i="234"/>
  <c r="K174" i="234"/>
  <c r="N21" i="233"/>
  <c r="M106" i="233"/>
  <c r="AB141" i="233"/>
  <c r="M157" i="233"/>
  <c r="N158" i="233"/>
  <c r="M225" i="233"/>
  <c r="AA6" i="234"/>
  <c r="AA23" i="234"/>
  <c r="AA27" i="234"/>
  <c r="O123" i="234"/>
  <c r="P124" i="234"/>
  <c r="M55" i="234"/>
  <c r="N38" i="233"/>
  <c r="P107" i="233"/>
  <c r="N143" i="233"/>
  <c r="N162" i="233"/>
  <c r="N193" i="233"/>
  <c r="N210" i="233"/>
  <c r="P226" i="233"/>
  <c r="N8" i="234"/>
  <c r="N25" i="234"/>
  <c r="P41" i="234"/>
  <c r="N174" i="234"/>
  <c r="AA6" i="233"/>
  <c r="AB56" i="233"/>
  <c r="N73" i="233"/>
  <c r="M89" i="233"/>
  <c r="N90" i="233"/>
  <c r="AA108" i="233"/>
  <c r="M123" i="233"/>
  <c r="N124" i="233"/>
  <c r="AA126" i="233"/>
  <c r="AA159" i="233"/>
  <c r="AA163" i="233"/>
  <c r="M174" i="233"/>
  <c r="N175" i="233"/>
  <c r="M191" i="233"/>
  <c r="N192" i="233"/>
  <c r="AA194" i="233"/>
  <c r="M208" i="233"/>
  <c r="AA227" i="233"/>
  <c r="AA9" i="234"/>
  <c r="AA26" i="234"/>
  <c r="P56" i="234"/>
  <c r="N109" i="234"/>
  <c r="AA124" i="234"/>
  <c r="N159" i="234"/>
  <c r="AA21" i="233"/>
  <c r="AA38" i="233"/>
  <c r="AA55" i="233"/>
  <c r="AB227" i="233"/>
  <c r="AB9" i="234"/>
  <c r="M38" i="234"/>
  <c r="AB124" i="234"/>
  <c r="M157" i="234"/>
  <c r="N55" i="233"/>
  <c r="AA123" i="234"/>
  <c r="AA91" i="233"/>
  <c r="AA125" i="233"/>
  <c r="M140" i="233"/>
  <c r="AA143" i="233"/>
  <c r="AA162" i="233"/>
  <c r="AA193" i="233"/>
  <c r="AA210" i="233"/>
  <c r="AA8" i="234"/>
  <c r="AA25" i="234"/>
  <c r="P39" i="234"/>
  <c r="P90" i="234"/>
  <c r="P58" i="233"/>
  <c r="P110" i="233"/>
  <c r="P142" i="233"/>
  <c r="P161" i="233"/>
  <c r="P165" i="233"/>
  <c r="P196" i="233"/>
  <c r="P245" i="233"/>
  <c r="P7" i="234"/>
  <c r="P24" i="234"/>
  <c r="P28" i="234"/>
  <c r="N123" i="233" l="1"/>
  <c r="AA123" i="233"/>
  <c r="AB123" i="233"/>
  <c r="AC107" i="233" s="1"/>
  <c r="Q193" i="233"/>
  <c r="P193" i="233"/>
  <c r="Q158" i="233"/>
  <c r="P158" i="233"/>
  <c r="Q89" i="234"/>
  <c r="R73" i="234" s="1"/>
  <c r="P89" i="234"/>
  <c r="Q210" i="233"/>
  <c r="P210" i="233"/>
  <c r="N38" i="234"/>
  <c r="D2" i="234" s="1"/>
  <c r="AB38" i="234"/>
  <c r="AC22" i="234" s="1"/>
  <c r="AA38" i="234"/>
  <c r="N208" i="233"/>
  <c r="AA208" i="233"/>
  <c r="AB208" i="233"/>
  <c r="AC192" i="233" s="1"/>
  <c r="Q90" i="233"/>
  <c r="P90" i="233"/>
  <c r="Q162" i="233"/>
  <c r="P162" i="233"/>
  <c r="AB157" i="233"/>
  <c r="AC141" i="233" s="1"/>
  <c r="AA157" i="233"/>
  <c r="N157" i="233"/>
  <c r="Q6" i="233"/>
  <c r="P6" i="233"/>
  <c r="AB106" i="233"/>
  <c r="AC90" i="233" s="1"/>
  <c r="AA106" i="233"/>
  <c r="N106" i="233"/>
  <c r="Q227" i="233"/>
  <c r="P227" i="233"/>
  <c r="Q72" i="233"/>
  <c r="R56" i="233" s="1"/>
  <c r="P72" i="233"/>
  <c r="AB225" i="233"/>
  <c r="AC209" i="233" s="1"/>
  <c r="AA225" i="233"/>
  <c r="N225" i="233"/>
  <c r="N191" i="233"/>
  <c r="AA191" i="233"/>
  <c r="AB191" i="233"/>
  <c r="AC175" i="233" s="1"/>
  <c r="Q38" i="233"/>
  <c r="R22" i="233" s="1"/>
  <c r="P38" i="233"/>
  <c r="Q21" i="233"/>
  <c r="R5" i="233" s="1"/>
  <c r="P21" i="233"/>
  <c r="Q194" i="233"/>
  <c r="P194" i="233"/>
  <c r="P140" i="234"/>
  <c r="Q140" i="234"/>
  <c r="R124" i="234" s="1"/>
  <c r="P192" i="233"/>
  <c r="Q192" i="233"/>
  <c r="N140" i="233"/>
  <c r="AB140" i="233"/>
  <c r="AC124" i="233" s="1"/>
  <c r="AA140" i="233"/>
  <c r="Q175" i="233"/>
  <c r="P175" i="233"/>
  <c r="AB55" i="234"/>
  <c r="AC39" i="234" s="1"/>
  <c r="AA55" i="234"/>
  <c r="N55" i="234"/>
  <c r="Q163" i="233"/>
  <c r="P163" i="233"/>
  <c r="Q143" i="233"/>
  <c r="P143" i="233"/>
  <c r="Q159" i="234"/>
  <c r="P159" i="234"/>
  <c r="N174" i="233"/>
  <c r="AA174" i="233"/>
  <c r="AB174" i="233"/>
  <c r="AC158" i="233" s="1"/>
  <c r="Q174" i="234"/>
  <c r="R158" i="234" s="1"/>
  <c r="P174" i="234"/>
  <c r="Q159" i="233"/>
  <c r="P159" i="233"/>
  <c r="N89" i="233"/>
  <c r="D2" i="233" s="1"/>
  <c r="AA89" i="233"/>
  <c r="AB89" i="233"/>
  <c r="AC73" i="233" s="1"/>
  <c r="Q242" i="233"/>
  <c r="R226" i="233" s="1"/>
  <c r="P242" i="233"/>
  <c r="P106" i="234"/>
  <c r="Q106" i="234"/>
  <c r="R90" i="234" s="1"/>
  <c r="Q9" i="234"/>
  <c r="P9" i="234"/>
  <c r="P73" i="233"/>
  <c r="Q73" i="233"/>
  <c r="Q109" i="234"/>
  <c r="P109" i="234"/>
  <c r="Q25" i="234"/>
  <c r="P25" i="234"/>
  <c r="Q123" i="234"/>
  <c r="R107" i="234" s="1"/>
  <c r="P123" i="234"/>
  <c r="Q126" i="233"/>
  <c r="P126" i="233"/>
  <c r="Q72" i="234"/>
  <c r="R56" i="234" s="1"/>
  <c r="P72" i="234"/>
  <c r="Q21" i="234"/>
  <c r="R5" i="234" s="1"/>
  <c r="P21" i="234"/>
  <c r="Q55" i="233"/>
  <c r="R39" i="233" s="1"/>
  <c r="P55" i="233"/>
  <c r="Q8" i="234"/>
  <c r="P8" i="234"/>
  <c r="Q26" i="234"/>
  <c r="P26" i="234"/>
  <c r="Q108" i="233"/>
  <c r="P108" i="233"/>
  <c r="N157" i="234"/>
  <c r="AB157" i="234"/>
  <c r="AC141" i="234" s="1"/>
  <c r="AA157" i="234"/>
  <c r="Q124" i="233"/>
  <c r="P124" i="233"/>
  <c r="Q55" i="234" l="1"/>
  <c r="R39" i="234" s="1"/>
  <c r="P55" i="234"/>
  <c r="Q38" i="234"/>
  <c r="R22" i="234" s="1"/>
  <c r="P38" i="234"/>
  <c r="Q174" i="233"/>
  <c r="R158" i="233" s="1"/>
  <c r="P174" i="233"/>
  <c r="Q106" i="233"/>
  <c r="R90" i="233" s="1"/>
  <c r="P106" i="233"/>
  <c r="Q225" i="233"/>
  <c r="R209" i="233" s="1"/>
  <c r="P225" i="233"/>
  <c r="Q89" i="233"/>
  <c r="R73" i="233" s="1"/>
  <c r="P89" i="233"/>
  <c r="Q157" i="234"/>
  <c r="R141" i="234" s="1"/>
  <c r="P157" i="234"/>
  <c r="Q140" i="233"/>
  <c r="R124" i="233" s="1"/>
  <c r="P140" i="233"/>
  <c r="Q208" i="233"/>
  <c r="R192" i="233" s="1"/>
  <c r="P208" i="233"/>
  <c r="Q157" i="233"/>
  <c r="R141" i="233" s="1"/>
  <c r="P157" i="233"/>
  <c r="Q191" i="233"/>
  <c r="R175" i="233" s="1"/>
  <c r="P191" i="233"/>
  <c r="Q123" i="233"/>
  <c r="R107" i="233" s="1"/>
  <c r="P123" i="233"/>
  <c r="T174" i="231" l="1"/>
  <c r="S174" i="231"/>
  <c r="M174" i="231"/>
  <c r="AB174" i="231" s="1"/>
  <c r="AC158" i="231" s="1"/>
  <c r="L174" i="231"/>
  <c r="O174" i="231" s="1"/>
  <c r="J174" i="231"/>
  <c r="K174" i="231" s="1"/>
  <c r="I174" i="231"/>
  <c r="AA159" i="231"/>
  <c r="O159" i="231"/>
  <c r="M159" i="231"/>
  <c r="AB159" i="231" s="1"/>
  <c r="K159" i="231"/>
  <c r="G159" i="231"/>
  <c r="AB158" i="231"/>
  <c r="AA158" i="231"/>
  <c r="O158" i="231"/>
  <c r="M158" i="231"/>
  <c r="N158" i="231" s="1"/>
  <c r="K158" i="231"/>
  <c r="G158" i="231"/>
  <c r="T157" i="231"/>
  <c r="S157" i="231"/>
  <c r="M157" i="231"/>
  <c r="N157" i="231" s="1"/>
  <c r="L157" i="231"/>
  <c r="O157" i="231" s="1"/>
  <c r="J157" i="231"/>
  <c r="K157" i="231" s="1"/>
  <c r="I157" i="231"/>
  <c r="AA142" i="231"/>
  <c r="O142" i="231"/>
  <c r="M142" i="231"/>
  <c r="N142" i="231" s="1"/>
  <c r="K142" i="231"/>
  <c r="G142" i="231"/>
  <c r="AB141" i="231"/>
  <c r="AA141" i="231"/>
  <c r="O141" i="231"/>
  <c r="N141" i="231"/>
  <c r="P141" i="231" s="1"/>
  <c r="M141" i="231"/>
  <c r="K141" i="231"/>
  <c r="G141" i="231"/>
  <c r="T140" i="231"/>
  <c r="S140" i="231"/>
  <c r="M140" i="231"/>
  <c r="N140" i="231" s="1"/>
  <c r="L140" i="231"/>
  <c r="J140" i="231"/>
  <c r="K140" i="231" s="1"/>
  <c r="I140" i="231"/>
  <c r="O140" i="231" s="1"/>
  <c r="AB125" i="231"/>
  <c r="AA125" i="231"/>
  <c r="O125" i="231"/>
  <c r="N125" i="231"/>
  <c r="P125" i="231" s="1"/>
  <c r="M125" i="231"/>
  <c r="K125" i="231"/>
  <c r="Q125" i="231" s="1"/>
  <c r="G125" i="231"/>
  <c r="AB124" i="231"/>
  <c r="AA124" i="231"/>
  <c r="Q124" i="231"/>
  <c r="O124" i="231"/>
  <c r="N124" i="231"/>
  <c r="P124" i="231" s="1"/>
  <c r="M124" i="231"/>
  <c r="K124" i="231"/>
  <c r="G124" i="231"/>
  <c r="T123" i="231"/>
  <c r="S123" i="231"/>
  <c r="O123" i="231"/>
  <c r="M123" i="231"/>
  <c r="AB123" i="231" s="1"/>
  <c r="AC107" i="231" s="1"/>
  <c r="L123" i="231"/>
  <c r="J123" i="231"/>
  <c r="K123" i="231" s="1"/>
  <c r="I123" i="231"/>
  <c r="AB110" i="231"/>
  <c r="AA110" i="231"/>
  <c r="O110" i="231"/>
  <c r="N110" i="231"/>
  <c r="P110" i="231" s="1"/>
  <c r="M110" i="231"/>
  <c r="K110" i="231"/>
  <c r="Q110" i="231" s="1"/>
  <c r="G110" i="231"/>
  <c r="AA109" i="231"/>
  <c r="O109" i="231"/>
  <c r="N109" i="231"/>
  <c r="Q109" i="231" s="1"/>
  <c r="M109" i="231"/>
  <c r="AB109" i="231" s="1"/>
  <c r="K109" i="231"/>
  <c r="G109" i="231"/>
  <c r="AA108" i="231"/>
  <c r="O108" i="231"/>
  <c r="N108" i="231"/>
  <c r="P108" i="231" s="1"/>
  <c r="M108" i="231"/>
  <c r="AB108" i="231" s="1"/>
  <c r="K108" i="231"/>
  <c r="Q108" i="231" s="1"/>
  <c r="G108" i="231"/>
  <c r="AB107" i="231"/>
  <c r="AA107" i="231"/>
  <c r="O107" i="231"/>
  <c r="N107" i="231"/>
  <c r="P107" i="231" s="1"/>
  <c r="M107" i="231"/>
  <c r="K107" i="231"/>
  <c r="G107" i="231"/>
  <c r="T106" i="231"/>
  <c r="S106" i="231"/>
  <c r="M106" i="231"/>
  <c r="N106" i="231" s="1"/>
  <c r="L106" i="231"/>
  <c r="O106" i="231" s="1"/>
  <c r="J106" i="231"/>
  <c r="K106" i="231" s="1"/>
  <c r="I106" i="231"/>
  <c r="AA93" i="231"/>
  <c r="O93" i="231"/>
  <c r="N93" i="231"/>
  <c r="P93" i="231" s="1"/>
  <c r="M93" i="231"/>
  <c r="AB93" i="231" s="1"/>
  <c r="K93" i="231"/>
  <c r="Q93" i="231" s="1"/>
  <c r="G93" i="231"/>
  <c r="AB92" i="231"/>
  <c r="AA92" i="231"/>
  <c r="O92" i="231"/>
  <c r="N92" i="231"/>
  <c r="P92" i="231" s="1"/>
  <c r="M92" i="231"/>
  <c r="K92" i="231"/>
  <c r="Q92" i="231" s="1"/>
  <c r="G92" i="231"/>
  <c r="AA91" i="231"/>
  <c r="O91" i="231"/>
  <c r="N91" i="231"/>
  <c r="Q91" i="231" s="1"/>
  <c r="M91" i="231"/>
  <c r="AB91" i="231" s="1"/>
  <c r="K91" i="231"/>
  <c r="G91" i="231"/>
  <c r="AB90" i="231"/>
  <c r="Q90" i="231"/>
  <c r="O90" i="231"/>
  <c r="N90" i="231"/>
  <c r="P90" i="231" s="1"/>
  <c r="M90" i="231"/>
  <c r="AA90" i="231" s="1"/>
  <c r="K90" i="231"/>
  <c r="G90" i="231"/>
  <c r="T89" i="231"/>
  <c r="S89" i="231"/>
  <c r="L89" i="231"/>
  <c r="O89" i="231" s="1"/>
  <c r="J89" i="231"/>
  <c r="K89" i="231" s="1"/>
  <c r="I89" i="231"/>
  <c r="AA81" i="231"/>
  <c r="O81" i="231"/>
  <c r="N81" i="231"/>
  <c r="Q81" i="231" s="1"/>
  <c r="M81" i="231"/>
  <c r="AB81" i="231" s="1"/>
  <c r="K81" i="231"/>
  <c r="G81" i="231"/>
  <c r="AA80" i="231"/>
  <c r="O80" i="231"/>
  <c r="N80" i="231"/>
  <c r="P80" i="231" s="1"/>
  <c r="M80" i="231"/>
  <c r="AB80" i="231" s="1"/>
  <c r="K80" i="231"/>
  <c r="Q80" i="231" s="1"/>
  <c r="G80" i="231"/>
  <c r="AA79" i="231"/>
  <c r="O79" i="231"/>
  <c r="N79" i="231"/>
  <c r="P79" i="231" s="1"/>
  <c r="M79" i="231"/>
  <c r="AB79" i="231" s="1"/>
  <c r="K79" i="231"/>
  <c r="Q79" i="231" s="1"/>
  <c r="G79" i="231"/>
  <c r="AA78" i="231"/>
  <c r="O78" i="231"/>
  <c r="N78" i="231"/>
  <c r="Q78" i="231" s="1"/>
  <c r="M78" i="231"/>
  <c r="AB78" i="231" s="1"/>
  <c r="K78" i="231"/>
  <c r="G78" i="231"/>
  <c r="AA77" i="231"/>
  <c r="O77" i="231"/>
  <c r="N77" i="231"/>
  <c r="Q77" i="231" s="1"/>
  <c r="M77" i="231"/>
  <c r="AB77" i="231" s="1"/>
  <c r="K77" i="231"/>
  <c r="G77" i="231"/>
  <c r="AA76" i="231"/>
  <c r="O76" i="231"/>
  <c r="N76" i="231"/>
  <c r="P76" i="231" s="1"/>
  <c r="M76" i="231"/>
  <c r="AB76" i="231" s="1"/>
  <c r="K76" i="231"/>
  <c r="Q76" i="231" s="1"/>
  <c r="G76" i="231"/>
  <c r="AA75" i="231"/>
  <c r="O75" i="231"/>
  <c r="N75" i="231"/>
  <c r="P75" i="231" s="1"/>
  <c r="M75" i="231"/>
  <c r="AB75" i="231" s="1"/>
  <c r="K75" i="231"/>
  <c r="Q75" i="231" s="1"/>
  <c r="G75" i="231"/>
  <c r="AA74" i="231"/>
  <c r="O74" i="231"/>
  <c r="N74" i="231"/>
  <c r="Q74" i="231" s="1"/>
  <c r="M74" i="231"/>
  <c r="AB74" i="231" s="1"/>
  <c r="K74" i="231"/>
  <c r="G74" i="231"/>
  <c r="AB73" i="231"/>
  <c r="Q73" i="231"/>
  <c r="O73" i="231"/>
  <c r="N73" i="231"/>
  <c r="P73" i="231" s="1"/>
  <c r="M73" i="231"/>
  <c r="AA73" i="231" s="1"/>
  <c r="K73" i="231"/>
  <c r="G73" i="231"/>
  <c r="T72" i="231"/>
  <c r="S72" i="231"/>
  <c r="M72" i="231"/>
  <c r="N72" i="231" s="1"/>
  <c r="L72" i="231"/>
  <c r="O72" i="231" s="1"/>
  <c r="J72" i="231"/>
  <c r="K72" i="231" s="1"/>
  <c r="I72" i="231"/>
  <c r="AA62" i="231"/>
  <c r="O62" i="231"/>
  <c r="N62" i="231"/>
  <c r="Q62" i="231" s="1"/>
  <c r="M62" i="231"/>
  <c r="AB62" i="231" s="1"/>
  <c r="K62" i="231"/>
  <c r="G62" i="231"/>
  <c r="AA61" i="231"/>
  <c r="O61" i="231"/>
  <c r="N61" i="231"/>
  <c r="P61" i="231" s="1"/>
  <c r="M61" i="231"/>
  <c r="AB61" i="231" s="1"/>
  <c r="K61" i="231"/>
  <c r="Q61" i="231" s="1"/>
  <c r="G61" i="231"/>
  <c r="AA60" i="231"/>
  <c r="O60" i="231"/>
  <c r="N60" i="231"/>
  <c r="P60" i="231" s="1"/>
  <c r="M60" i="231"/>
  <c r="AB60" i="231" s="1"/>
  <c r="K60" i="231"/>
  <c r="Q60" i="231" s="1"/>
  <c r="G60" i="231"/>
  <c r="AA59" i="231"/>
  <c r="O59" i="231"/>
  <c r="N59" i="231"/>
  <c r="Q59" i="231" s="1"/>
  <c r="M59" i="231"/>
  <c r="AB59" i="231" s="1"/>
  <c r="K59" i="231"/>
  <c r="G59" i="231"/>
  <c r="AA58" i="231"/>
  <c r="O58" i="231"/>
  <c r="N58" i="231"/>
  <c r="Q58" i="231" s="1"/>
  <c r="M58" i="231"/>
  <c r="AB58" i="231" s="1"/>
  <c r="K58" i="231"/>
  <c r="G58" i="231"/>
  <c r="AA57" i="231"/>
  <c r="O57" i="231"/>
  <c r="N57" i="231"/>
  <c r="P57" i="231" s="1"/>
  <c r="M57" i="231"/>
  <c r="AB57" i="231" s="1"/>
  <c r="K57" i="231"/>
  <c r="Q57" i="231" s="1"/>
  <c r="G57" i="231"/>
  <c r="AB56" i="231"/>
  <c r="AA56" i="231"/>
  <c r="Q56" i="231"/>
  <c r="O56" i="231"/>
  <c r="N56" i="231"/>
  <c r="P56" i="231" s="1"/>
  <c r="M56" i="231"/>
  <c r="K56" i="231"/>
  <c r="G56" i="231"/>
  <c r="T55" i="231"/>
  <c r="S55" i="231"/>
  <c r="M55" i="231"/>
  <c r="AB55" i="231" s="1"/>
  <c r="AC39" i="231" s="1"/>
  <c r="L55" i="231"/>
  <c r="O55" i="231" s="1"/>
  <c r="J55" i="231"/>
  <c r="K55" i="231" s="1"/>
  <c r="I55" i="231"/>
  <c r="AA44" i="231"/>
  <c r="O44" i="231"/>
  <c r="N44" i="231"/>
  <c r="P44" i="231" s="1"/>
  <c r="M44" i="231"/>
  <c r="AB44" i="231" s="1"/>
  <c r="K44" i="231"/>
  <c r="Q44" i="231" s="1"/>
  <c r="G44" i="231"/>
  <c r="AA43" i="231"/>
  <c r="O43" i="231"/>
  <c r="N43" i="231"/>
  <c r="Q43" i="231" s="1"/>
  <c r="M43" i="231"/>
  <c r="AB43" i="231" s="1"/>
  <c r="K43" i="231"/>
  <c r="G43" i="231"/>
  <c r="AA42" i="231"/>
  <c r="O42" i="231"/>
  <c r="N42" i="231"/>
  <c r="P42" i="231" s="1"/>
  <c r="M42" i="231"/>
  <c r="AB42" i="231" s="1"/>
  <c r="K42" i="231"/>
  <c r="Q42" i="231" s="1"/>
  <c r="G42" i="231"/>
  <c r="AA41" i="231"/>
  <c r="O41" i="231"/>
  <c r="N41" i="231"/>
  <c r="Q41" i="231" s="1"/>
  <c r="M41" i="231"/>
  <c r="AB41" i="231" s="1"/>
  <c r="K41" i="231"/>
  <c r="G41" i="231"/>
  <c r="AA40" i="231"/>
  <c r="O40" i="231"/>
  <c r="N40" i="231"/>
  <c r="P40" i="231" s="1"/>
  <c r="M40" i="231"/>
  <c r="AB40" i="231" s="1"/>
  <c r="K40" i="231"/>
  <c r="Q40" i="231" s="1"/>
  <c r="G40" i="231"/>
  <c r="AB39" i="231"/>
  <c r="O39" i="231"/>
  <c r="N39" i="231"/>
  <c r="Q39" i="231" s="1"/>
  <c r="M39" i="231"/>
  <c r="AA39" i="231" s="1"/>
  <c r="K39" i="231"/>
  <c r="G39" i="231"/>
  <c r="T38" i="231"/>
  <c r="S38" i="231"/>
  <c r="L38" i="231"/>
  <c r="J38" i="231"/>
  <c r="K38" i="231" s="1"/>
  <c r="I38" i="231"/>
  <c r="O38" i="231" s="1"/>
  <c r="AQ29" i="231"/>
  <c r="O28" i="231"/>
  <c r="M28" i="231"/>
  <c r="AB28" i="231" s="1"/>
  <c r="K28" i="231"/>
  <c r="G28" i="231"/>
  <c r="O27" i="231"/>
  <c r="M27" i="231"/>
  <c r="AA27" i="231" s="1"/>
  <c r="K27" i="231"/>
  <c r="G27" i="231"/>
  <c r="AB26" i="231"/>
  <c r="O26" i="231"/>
  <c r="M26" i="231"/>
  <c r="N26" i="231" s="1"/>
  <c r="K26" i="231"/>
  <c r="G26" i="231"/>
  <c r="AB25" i="231"/>
  <c r="O25" i="231"/>
  <c r="M25" i="231"/>
  <c r="AA25" i="231" s="1"/>
  <c r="K25" i="231"/>
  <c r="G25" i="231"/>
  <c r="O24" i="231"/>
  <c r="M24" i="231"/>
  <c r="AB24" i="231" s="1"/>
  <c r="K24" i="231"/>
  <c r="G24" i="231"/>
  <c r="O23" i="231"/>
  <c r="M23" i="231"/>
  <c r="AA23" i="231" s="1"/>
  <c r="K23" i="231"/>
  <c r="G23" i="231"/>
  <c r="AB22" i="231"/>
  <c r="O22" i="231"/>
  <c r="N22" i="231"/>
  <c r="P22" i="231" s="1"/>
  <c r="M22" i="231"/>
  <c r="AA22" i="231" s="1"/>
  <c r="K22" i="231"/>
  <c r="Q22" i="231" s="1"/>
  <c r="G22" i="231"/>
  <c r="T21" i="231"/>
  <c r="S21" i="231"/>
  <c r="L21" i="231"/>
  <c r="O21" i="231" s="1"/>
  <c r="K21" i="231"/>
  <c r="J21" i="231"/>
  <c r="I21" i="231"/>
  <c r="AB10" i="231"/>
  <c r="O10" i="231"/>
  <c r="M10" i="231"/>
  <c r="N10" i="231" s="1"/>
  <c r="K10" i="231"/>
  <c r="G10" i="231"/>
  <c r="AB9" i="231"/>
  <c r="O9" i="231"/>
  <c r="M9" i="231"/>
  <c r="AA9" i="231" s="1"/>
  <c r="K9" i="231"/>
  <c r="G9" i="231"/>
  <c r="O8" i="231"/>
  <c r="M8" i="231"/>
  <c r="AB8" i="231" s="1"/>
  <c r="K8" i="231"/>
  <c r="G8" i="231"/>
  <c r="O7" i="231"/>
  <c r="M7" i="231"/>
  <c r="AA7" i="231" s="1"/>
  <c r="K7" i="231"/>
  <c r="G7" i="231"/>
  <c r="AB6" i="231"/>
  <c r="O6" i="231"/>
  <c r="M6" i="231"/>
  <c r="N6" i="231" s="1"/>
  <c r="K6" i="231"/>
  <c r="G6" i="231"/>
  <c r="AB5" i="231"/>
  <c r="AA5" i="231"/>
  <c r="O5" i="231"/>
  <c r="N5" i="231"/>
  <c r="P5" i="231" s="1"/>
  <c r="M5" i="231"/>
  <c r="M21" i="231" s="1"/>
  <c r="K5" i="231"/>
  <c r="Q5" i="231" s="1"/>
  <c r="G5" i="231"/>
  <c r="H2" i="231"/>
  <c r="H1" i="231"/>
  <c r="F1" i="231"/>
  <c r="F2" i="231" s="1"/>
  <c r="D1" i="231"/>
  <c r="T242" i="230"/>
  <c r="S242" i="230"/>
  <c r="L242" i="230"/>
  <c r="O242" i="230" s="1"/>
  <c r="K242" i="230"/>
  <c r="J242" i="230"/>
  <c r="I242" i="230"/>
  <c r="O228" i="230"/>
  <c r="M228" i="230"/>
  <c r="AA228" i="230" s="1"/>
  <c r="K228" i="230"/>
  <c r="G228" i="230"/>
  <c r="AB227" i="230"/>
  <c r="AA227" i="230"/>
  <c r="O227" i="230"/>
  <c r="M227" i="230"/>
  <c r="N227" i="230" s="1"/>
  <c r="K227" i="230"/>
  <c r="G227" i="230"/>
  <c r="AB226" i="230"/>
  <c r="AA226" i="230"/>
  <c r="Q226" i="230"/>
  <c r="O226" i="230"/>
  <c r="N226" i="230"/>
  <c r="P226" i="230" s="1"/>
  <c r="M226" i="230"/>
  <c r="K226" i="230"/>
  <c r="G226" i="230"/>
  <c r="T225" i="230"/>
  <c r="S225" i="230"/>
  <c r="L225" i="230"/>
  <c r="O225" i="230" s="1"/>
  <c r="K225" i="230"/>
  <c r="J225" i="230"/>
  <c r="I225" i="230"/>
  <c r="AB210" i="230"/>
  <c r="AA210" i="230"/>
  <c r="O210" i="230"/>
  <c r="M210" i="230"/>
  <c r="N210" i="230" s="1"/>
  <c r="K210" i="230"/>
  <c r="G210" i="230"/>
  <c r="AB209" i="230"/>
  <c r="AA209" i="230"/>
  <c r="O209" i="230"/>
  <c r="N209" i="230"/>
  <c r="Q209" i="230" s="1"/>
  <c r="M209" i="230"/>
  <c r="M225" i="230" s="1"/>
  <c r="K209" i="230"/>
  <c r="G209" i="230"/>
  <c r="T208" i="230"/>
  <c r="S208" i="230"/>
  <c r="L208" i="230"/>
  <c r="O208" i="230" s="1"/>
  <c r="J208" i="230"/>
  <c r="K208" i="230" s="1"/>
  <c r="I208" i="230"/>
  <c r="O194" i="230"/>
  <c r="M194" i="230"/>
  <c r="AB194" i="230" s="1"/>
  <c r="K194" i="230"/>
  <c r="G194" i="230"/>
  <c r="O193" i="230"/>
  <c r="M193" i="230"/>
  <c r="AA193" i="230" s="1"/>
  <c r="K193" i="230"/>
  <c r="G193" i="230"/>
  <c r="AB192" i="230"/>
  <c r="O192" i="230"/>
  <c r="N192" i="230"/>
  <c r="Q192" i="230" s="1"/>
  <c r="M192" i="230"/>
  <c r="AA192" i="230" s="1"/>
  <c r="K192" i="230"/>
  <c r="G192" i="230"/>
  <c r="T191" i="230"/>
  <c r="S191" i="230"/>
  <c r="L191" i="230"/>
  <c r="O191" i="230" s="1"/>
  <c r="J191" i="230"/>
  <c r="K191" i="230" s="1"/>
  <c r="I191" i="230"/>
  <c r="AB180" i="230"/>
  <c r="AA180" i="230"/>
  <c r="O180" i="230"/>
  <c r="M180" i="230"/>
  <c r="N180" i="230" s="1"/>
  <c r="K180" i="230"/>
  <c r="G180" i="230"/>
  <c r="AB179" i="230"/>
  <c r="AA179" i="230"/>
  <c r="O179" i="230"/>
  <c r="M179" i="230"/>
  <c r="N179" i="230" s="1"/>
  <c r="K179" i="230"/>
  <c r="G179" i="230"/>
  <c r="O178" i="230"/>
  <c r="M178" i="230"/>
  <c r="AB178" i="230" s="1"/>
  <c r="K178" i="230"/>
  <c r="G178" i="230"/>
  <c r="O177" i="230"/>
  <c r="M177" i="230"/>
  <c r="AA177" i="230" s="1"/>
  <c r="K177" i="230"/>
  <c r="G177" i="230"/>
  <c r="AB176" i="230"/>
  <c r="AA176" i="230"/>
  <c r="O176" i="230"/>
  <c r="M176" i="230"/>
  <c r="N176" i="230" s="1"/>
  <c r="K176" i="230"/>
  <c r="G176" i="230"/>
  <c r="AB175" i="230"/>
  <c r="O175" i="230"/>
  <c r="M175" i="230"/>
  <c r="N175" i="230" s="1"/>
  <c r="K175" i="230"/>
  <c r="G175" i="230"/>
  <c r="T174" i="230"/>
  <c r="S174" i="230"/>
  <c r="L174" i="230"/>
  <c r="O174" i="230" s="1"/>
  <c r="K174" i="230"/>
  <c r="J174" i="230"/>
  <c r="I174" i="230"/>
  <c r="AB158" i="230"/>
  <c r="O158" i="230"/>
  <c r="M158" i="230"/>
  <c r="M174" i="230" s="1"/>
  <c r="K158" i="230"/>
  <c r="G158" i="230"/>
  <c r="T157" i="230"/>
  <c r="S157" i="230"/>
  <c r="L157" i="230"/>
  <c r="O157" i="230" s="1"/>
  <c r="K157" i="230"/>
  <c r="J157" i="230"/>
  <c r="I157" i="230"/>
  <c r="AA148" i="230"/>
  <c r="O148" i="230"/>
  <c r="M148" i="230"/>
  <c r="AB148" i="230" s="1"/>
  <c r="K148" i="230"/>
  <c r="G148" i="230"/>
  <c r="O147" i="230"/>
  <c r="M147" i="230"/>
  <c r="AB147" i="230" s="1"/>
  <c r="K147" i="230"/>
  <c r="G147" i="230"/>
  <c r="AA146" i="230"/>
  <c r="O146" i="230"/>
  <c r="M146" i="230"/>
  <c r="N146" i="230" s="1"/>
  <c r="K146" i="230"/>
  <c r="G146" i="230"/>
  <c r="AB145" i="230"/>
  <c r="AA145" i="230"/>
  <c r="O145" i="230"/>
  <c r="M145" i="230"/>
  <c r="N145" i="230" s="1"/>
  <c r="K145" i="230"/>
  <c r="G145" i="230"/>
  <c r="AA144" i="230"/>
  <c r="O144" i="230"/>
  <c r="M144" i="230"/>
  <c r="AB144" i="230" s="1"/>
  <c r="K144" i="230"/>
  <c r="G144" i="230"/>
  <c r="O143" i="230"/>
  <c r="M143" i="230"/>
  <c r="AB143" i="230" s="1"/>
  <c r="K143" i="230"/>
  <c r="G143" i="230"/>
  <c r="AA142" i="230"/>
  <c r="O142" i="230"/>
  <c r="M142" i="230"/>
  <c r="N142" i="230" s="1"/>
  <c r="K142" i="230"/>
  <c r="G142" i="230"/>
  <c r="AB141" i="230"/>
  <c r="O141" i="230"/>
  <c r="N141" i="230"/>
  <c r="Q141" i="230" s="1"/>
  <c r="M141" i="230"/>
  <c r="M157" i="230" s="1"/>
  <c r="K141" i="230"/>
  <c r="G141" i="230"/>
  <c r="T140" i="230"/>
  <c r="S140" i="230"/>
  <c r="L140" i="230"/>
  <c r="O140" i="230" s="1"/>
  <c r="J140" i="230"/>
  <c r="K140" i="230" s="1"/>
  <c r="I140" i="230"/>
  <c r="AB126" i="230"/>
  <c r="AA126" i="230"/>
  <c r="O126" i="230"/>
  <c r="M126" i="230"/>
  <c r="N126" i="230" s="1"/>
  <c r="K126" i="230"/>
  <c r="G126" i="230"/>
  <c r="AA125" i="230"/>
  <c r="O125" i="230"/>
  <c r="M125" i="230"/>
  <c r="AB125" i="230" s="1"/>
  <c r="K125" i="230"/>
  <c r="G125" i="230"/>
  <c r="AB124" i="230"/>
  <c r="AA124" i="230"/>
  <c r="O124" i="230"/>
  <c r="N124" i="230"/>
  <c r="Q124" i="230" s="1"/>
  <c r="M124" i="230"/>
  <c r="K124" i="230"/>
  <c r="G124" i="230"/>
  <c r="T123" i="230"/>
  <c r="S123" i="230"/>
  <c r="L123" i="230"/>
  <c r="O123" i="230" s="1"/>
  <c r="J123" i="230"/>
  <c r="K123" i="230" s="1"/>
  <c r="I123" i="230"/>
  <c r="O110" i="230"/>
  <c r="M110" i="230"/>
  <c r="AB110" i="230" s="1"/>
  <c r="K110" i="230"/>
  <c r="G110" i="230"/>
  <c r="AB109" i="230"/>
  <c r="AA109" i="230"/>
  <c r="O109" i="230"/>
  <c r="N109" i="230"/>
  <c r="Q109" i="230" s="1"/>
  <c r="M109" i="230"/>
  <c r="K109" i="230"/>
  <c r="P109" i="230" s="1"/>
  <c r="G109" i="230"/>
  <c r="AB108" i="230"/>
  <c r="AA108" i="230"/>
  <c r="O108" i="230"/>
  <c r="M108" i="230"/>
  <c r="N108" i="230" s="1"/>
  <c r="K108" i="230"/>
  <c r="G108" i="230"/>
  <c r="AB107" i="230"/>
  <c r="Q107" i="230"/>
  <c r="O107" i="230"/>
  <c r="N107" i="230"/>
  <c r="P107" i="230" s="1"/>
  <c r="M107" i="230"/>
  <c r="AA107" i="230" s="1"/>
  <c r="K107" i="230"/>
  <c r="G107" i="230"/>
  <c r="T106" i="230"/>
  <c r="S106" i="230"/>
  <c r="L106" i="230"/>
  <c r="O106" i="230" s="1"/>
  <c r="J106" i="230"/>
  <c r="K106" i="230" s="1"/>
  <c r="I106" i="230"/>
  <c r="AA93" i="230"/>
  <c r="O93" i="230"/>
  <c r="M93" i="230"/>
  <c r="AB93" i="230" s="1"/>
  <c r="K93" i="230"/>
  <c r="G93" i="230"/>
  <c r="O92" i="230"/>
  <c r="M92" i="230"/>
  <c r="AB92" i="230" s="1"/>
  <c r="K92" i="230"/>
  <c r="G92" i="230"/>
  <c r="AB91" i="230"/>
  <c r="AA91" i="230"/>
  <c r="O91" i="230"/>
  <c r="N91" i="230"/>
  <c r="P91" i="230" s="1"/>
  <c r="M91" i="230"/>
  <c r="K91" i="230"/>
  <c r="Q91" i="230" s="1"/>
  <c r="G91" i="230"/>
  <c r="AB90" i="230"/>
  <c r="O90" i="230"/>
  <c r="N90" i="230"/>
  <c r="Q90" i="230" s="1"/>
  <c r="M90" i="230"/>
  <c r="M106" i="230" s="1"/>
  <c r="K90" i="230"/>
  <c r="G90" i="230"/>
  <c r="T89" i="230"/>
  <c r="S89" i="230"/>
  <c r="L89" i="230"/>
  <c r="O89" i="230" s="1"/>
  <c r="J89" i="230"/>
  <c r="K89" i="230" s="1"/>
  <c r="I89" i="230"/>
  <c r="AB74" i="230"/>
  <c r="AA74" i="230"/>
  <c r="O74" i="230"/>
  <c r="N74" i="230"/>
  <c r="Q74" i="230" s="1"/>
  <c r="M74" i="230"/>
  <c r="K74" i="230"/>
  <c r="G74" i="230"/>
  <c r="AB73" i="230"/>
  <c r="O73" i="230"/>
  <c r="M73" i="230"/>
  <c r="N73" i="230" s="1"/>
  <c r="K73" i="230"/>
  <c r="G73" i="230"/>
  <c r="T72" i="230"/>
  <c r="S72" i="230"/>
  <c r="L72" i="230"/>
  <c r="O72" i="230" s="1"/>
  <c r="J72" i="230"/>
  <c r="K72" i="230" s="1"/>
  <c r="I72" i="230"/>
  <c r="AB56" i="230"/>
  <c r="O56" i="230"/>
  <c r="M56" i="230"/>
  <c r="M72" i="230" s="1"/>
  <c r="K56" i="230"/>
  <c r="G56" i="230"/>
  <c r="T55" i="230"/>
  <c r="S55" i="230"/>
  <c r="L55" i="230"/>
  <c r="O55" i="230" s="1"/>
  <c r="J55" i="230"/>
  <c r="K55" i="230" s="1"/>
  <c r="I55" i="230"/>
  <c r="AA41" i="230"/>
  <c r="O41" i="230"/>
  <c r="M41" i="230"/>
  <c r="AB41" i="230" s="1"/>
  <c r="K41" i="230"/>
  <c r="G41" i="230"/>
  <c r="O40" i="230"/>
  <c r="M40" i="230"/>
  <c r="M55" i="230" s="1"/>
  <c r="K40" i="230"/>
  <c r="G40" i="230"/>
  <c r="AB39" i="230"/>
  <c r="AA39" i="230"/>
  <c r="O39" i="230"/>
  <c r="N39" i="230"/>
  <c r="Q39" i="230" s="1"/>
  <c r="M39" i="230"/>
  <c r="K39" i="230"/>
  <c r="G39" i="230"/>
  <c r="T38" i="230"/>
  <c r="S38" i="230"/>
  <c r="O38" i="230"/>
  <c r="L38" i="230"/>
  <c r="K38" i="230"/>
  <c r="J38" i="230"/>
  <c r="I38" i="230"/>
  <c r="AA23" i="230"/>
  <c r="O23" i="230"/>
  <c r="N23" i="230"/>
  <c r="Q23" i="230" s="1"/>
  <c r="M23" i="230"/>
  <c r="AB23" i="230" s="1"/>
  <c r="K23" i="230"/>
  <c r="G23" i="230"/>
  <c r="AB22" i="230"/>
  <c r="O22" i="230"/>
  <c r="M22" i="230"/>
  <c r="N22" i="230" s="1"/>
  <c r="K22" i="230"/>
  <c r="G22" i="230"/>
  <c r="T21" i="230"/>
  <c r="S21" i="230"/>
  <c r="L21" i="230"/>
  <c r="O21" i="230" s="1"/>
  <c r="J21" i="230"/>
  <c r="K21" i="230" s="1"/>
  <c r="I21" i="230"/>
  <c r="AB6" i="230"/>
  <c r="AA6" i="230"/>
  <c r="O6" i="230"/>
  <c r="N6" i="230"/>
  <c r="Q6" i="230" s="1"/>
  <c r="M6" i="230"/>
  <c r="K6" i="230"/>
  <c r="G6" i="230"/>
  <c r="AB5" i="230"/>
  <c r="Q5" i="230"/>
  <c r="O5" i="230"/>
  <c r="N5" i="230"/>
  <c r="P5" i="230" s="1"/>
  <c r="M5" i="230"/>
  <c r="M21" i="230" s="1"/>
  <c r="K5" i="230"/>
  <c r="G5" i="230"/>
  <c r="H2" i="230"/>
  <c r="F1" i="230"/>
  <c r="I3" i="229" s="1"/>
  <c r="D1" i="230"/>
  <c r="X29" i="229"/>
  <c r="W29" i="229"/>
  <c r="V29" i="229"/>
  <c r="T29" i="229"/>
  <c r="S29" i="229"/>
  <c r="P29" i="229"/>
  <c r="O29" i="229"/>
  <c r="N29" i="229"/>
  <c r="M29" i="229"/>
  <c r="K29" i="229"/>
  <c r="J29" i="229"/>
  <c r="H29" i="229"/>
  <c r="K8" i="229" s="1"/>
  <c r="G29" i="229"/>
  <c r="D29" i="229"/>
  <c r="O15" i="229"/>
  <c r="N15" i="229"/>
  <c r="M15" i="229"/>
  <c r="K15" i="229"/>
  <c r="I15" i="229"/>
  <c r="H15" i="229"/>
  <c r="G15" i="229"/>
  <c r="F15" i="229"/>
  <c r="E15" i="229"/>
  <c r="D15" i="229"/>
  <c r="G8" i="229" s="1"/>
  <c r="M8" i="229"/>
  <c r="I8" i="229"/>
  <c r="F8" i="229"/>
  <c r="M7" i="229"/>
  <c r="K7" i="229"/>
  <c r="I7" i="229"/>
  <c r="G7" i="229"/>
  <c r="F7" i="229"/>
  <c r="E7" i="229"/>
  <c r="M6" i="229"/>
  <c r="K6" i="229"/>
  <c r="I6" i="229"/>
  <c r="G6" i="229"/>
  <c r="F6" i="229"/>
  <c r="E6" i="229"/>
  <c r="F3" i="229"/>
  <c r="Q126" i="230" l="1"/>
  <c r="P126" i="230"/>
  <c r="AB72" i="230"/>
  <c r="AC56" i="230" s="1"/>
  <c r="AA72" i="230"/>
  <c r="N72" i="230"/>
  <c r="Q146" i="230"/>
  <c r="P146" i="230"/>
  <c r="Q176" i="230"/>
  <c r="P176" i="230"/>
  <c r="AB55" i="230"/>
  <c r="AC39" i="230" s="1"/>
  <c r="AA55" i="230"/>
  <c r="N55" i="230"/>
  <c r="N21" i="230"/>
  <c r="AB21" i="230"/>
  <c r="AC5" i="230" s="1"/>
  <c r="AA21" i="230"/>
  <c r="Q179" i="230"/>
  <c r="P179" i="230"/>
  <c r="AB225" i="230"/>
  <c r="AC209" i="230" s="1"/>
  <c r="AA225" i="230"/>
  <c r="N225" i="230"/>
  <c r="Q10" i="231"/>
  <c r="P10" i="231"/>
  <c r="Q106" i="231"/>
  <c r="R90" i="231" s="1"/>
  <c r="P106" i="231"/>
  <c r="Q157" i="231"/>
  <c r="R141" i="231" s="1"/>
  <c r="P157" i="231"/>
  <c r="AB106" i="230"/>
  <c r="AC90" i="230" s="1"/>
  <c r="AA106" i="230"/>
  <c r="N106" i="230"/>
  <c r="Q73" i="230"/>
  <c r="P73" i="230"/>
  <c r="Q108" i="230"/>
  <c r="P108" i="230"/>
  <c r="Q142" i="230"/>
  <c r="P142" i="230"/>
  <c r="Q227" i="230"/>
  <c r="P227" i="230"/>
  <c r="Q145" i="230"/>
  <c r="P145" i="230"/>
  <c r="Q72" i="231"/>
  <c r="R56" i="231" s="1"/>
  <c r="P72" i="231"/>
  <c r="Q175" i="230"/>
  <c r="P175" i="230"/>
  <c r="Q158" i="231"/>
  <c r="P158" i="231"/>
  <c r="AB157" i="230"/>
  <c r="AC141" i="230" s="1"/>
  <c r="AA157" i="230"/>
  <c r="N157" i="230"/>
  <c r="AB174" i="230"/>
  <c r="AC158" i="230" s="1"/>
  <c r="AA174" i="230"/>
  <c r="N174" i="230"/>
  <c r="Q180" i="230"/>
  <c r="P180" i="230"/>
  <c r="Q6" i="231"/>
  <c r="P6" i="231"/>
  <c r="Q26" i="231"/>
  <c r="P26" i="231"/>
  <c r="Q140" i="231"/>
  <c r="R124" i="231" s="1"/>
  <c r="P140" i="231"/>
  <c r="Q142" i="231"/>
  <c r="P142" i="231"/>
  <c r="N21" i="231"/>
  <c r="AB21" i="231"/>
  <c r="AC5" i="231" s="1"/>
  <c r="AA21" i="231"/>
  <c r="Q22" i="230"/>
  <c r="P22" i="230"/>
  <c r="Q210" i="230"/>
  <c r="P210" i="230"/>
  <c r="P6" i="230"/>
  <c r="P74" i="230"/>
  <c r="AB142" i="230"/>
  <c r="AB146" i="230"/>
  <c r="AB177" i="230"/>
  <c r="AB193" i="230"/>
  <c r="AB228" i="230"/>
  <c r="AB7" i="231"/>
  <c r="AB23" i="231"/>
  <c r="AB27" i="231"/>
  <c r="Q107" i="231"/>
  <c r="Q141" i="231"/>
  <c r="AA22" i="230"/>
  <c r="N41" i="230"/>
  <c r="AA90" i="230"/>
  <c r="N93" i="230"/>
  <c r="N125" i="230"/>
  <c r="AA141" i="230"/>
  <c r="N144" i="230"/>
  <c r="N148" i="230"/>
  <c r="N9" i="231"/>
  <c r="N25" i="231"/>
  <c r="P41" i="231"/>
  <c r="N55" i="231"/>
  <c r="AA72" i="231"/>
  <c r="N123" i="231"/>
  <c r="AB142" i="231"/>
  <c r="AA157" i="231"/>
  <c r="M123" i="230"/>
  <c r="M208" i="230"/>
  <c r="AA6" i="231"/>
  <c r="AA10" i="231"/>
  <c r="AA26" i="231"/>
  <c r="AB72" i="231"/>
  <c r="AC56" i="231" s="1"/>
  <c r="AB157" i="231"/>
  <c r="AC141" i="231" s="1"/>
  <c r="H1" i="230"/>
  <c r="AA5" i="230"/>
  <c r="N40" i="230"/>
  <c r="AA56" i="230"/>
  <c r="AA73" i="230"/>
  <c r="N92" i="230"/>
  <c r="N110" i="230"/>
  <c r="P124" i="230"/>
  <c r="N143" i="230"/>
  <c r="N147" i="230"/>
  <c r="AA158" i="230"/>
  <c r="AA175" i="230"/>
  <c r="N178" i="230"/>
  <c r="N194" i="230"/>
  <c r="P209" i="230"/>
  <c r="N8" i="231"/>
  <c r="N24" i="231"/>
  <c r="N28" i="231"/>
  <c r="AA106" i="231"/>
  <c r="AA140" i="231"/>
  <c r="N174" i="231"/>
  <c r="M38" i="230"/>
  <c r="M242" i="230"/>
  <c r="P39" i="231"/>
  <c r="AB106" i="231"/>
  <c r="AC90" i="231" s="1"/>
  <c r="AB140" i="231"/>
  <c r="AC124" i="231" s="1"/>
  <c r="N159" i="231"/>
  <c r="F2" i="230"/>
  <c r="M89" i="231"/>
  <c r="M38" i="231"/>
  <c r="P39" i="230"/>
  <c r="N177" i="230"/>
  <c r="N193" i="230"/>
  <c r="N228" i="230"/>
  <c r="N7" i="231"/>
  <c r="N23" i="231"/>
  <c r="N27" i="231"/>
  <c r="P43" i="231"/>
  <c r="AA55" i="231"/>
  <c r="P59" i="231"/>
  <c r="P74" i="231"/>
  <c r="P78" i="231"/>
  <c r="P91" i="231"/>
  <c r="P109" i="231"/>
  <c r="AA123" i="231"/>
  <c r="E8" i="229"/>
  <c r="AA40" i="230"/>
  <c r="M89" i="230"/>
  <c r="AA92" i="230"/>
  <c r="AA110" i="230"/>
  <c r="M140" i="230"/>
  <c r="AA143" i="230"/>
  <c r="AA147" i="230"/>
  <c r="AA178" i="230"/>
  <c r="M191" i="230"/>
  <c r="AA194" i="230"/>
  <c r="AA8" i="231"/>
  <c r="AA24" i="231"/>
  <c r="AA28" i="231"/>
  <c r="P23" i="230"/>
  <c r="AB40" i="230"/>
  <c r="P90" i="230"/>
  <c r="P141" i="230"/>
  <c r="P192" i="230"/>
  <c r="P58" i="231"/>
  <c r="P62" i="231"/>
  <c r="P77" i="231"/>
  <c r="P81" i="231"/>
  <c r="AA174" i="231"/>
  <c r="N56" i="230"/>
  <c r="N158" i="230"/>
  <c r="N89" i="231" l="1"/>
  <c r="AB89" i="231"/>
  <c r="AC73" i="231" s="1"/>
  <c r="AA89" i="231"/>
  <c r="Q24" i="231"/>
  <c r="P24" i="231"/>
  <c r="P93" i="230"/>
  <c r="Q93" i="230"/>
  <c r="Q157" i="230"/>
  <c r="R141" i="230" s="1"/>
  <c r="P157" i="230"/>
  <c r="Q55" i="230"/>
  <c r="R39" i="230" s="1"/>
  <c r="P55" i="230"/>
  <c r="Q8" i="231"/>
  <c r="P8" i="231"/>
  <c r="N140" i="230"/>
  <c r="AA140" i="230"/>
  <c r="AB140" i="230"/>
  <c r="AC124" i="230" s="1"/>
  <c r="Q159" i="231"/>
  <c r="P159" i="231"/>
  <c r="Q40" i="230"/>
  <c r="P40" i="230"/>
  <c r="P123" i="231"/>
  <c r="Q123" i="231"/>
  <c r="R107" i="231" s="1"/>
  <c r="P41" i="230"/>
  <c r="Q41" i="230"/>
  <c r="Q27" i="231"/>
  <c r="P27" i="231"/>
  <c r="P55" i="231"/>
  <c r="Q55" i="231"/>
  <c r="R39" i="231" s="1"/>
  <c r="Q23" i="231"/>
  <c r="P23" i="231"/>
  <c r="Q158" i="230"/>
  <c r="P158" i="230"/>
  <c r="Q7" i="231"/>
  <c r="P7" i="231"/>
  <c r="N242" i="230"/>
  <c r="AB242" i="230"/>
  <c r="AC226" i="230" s="1"/>
  <c r="AA242" i="230"/>
  <c r="P25" i="231"/>
  <c r="Q25" i="231"/>
  <c r="Q228" i="230"/>
  <c r="P228" i="230"/>
  <c r="N38" i="230"/>
  <c r="AB38" i="230"/>
  <c r="AC22" i="230" s="1"/>
  <c r="AA38" i="230"/>
  <c r="Q147" i="230"/>
  <c r="P147" i="230"/>
  <c r="P9" i="231"/>
  <c r="Q9" i="231"/>
  <c r="P106" i="230"/>
  <c r="Q106" i="230"/>
  <c r="R90" i="230" s="1"/>
  <c r="Q72" i="230"/>
  <c r="R56" i="230" s="1"/>
  <c r="P72" i="230"/>
  <c r="Q193" i="230"/>
  <c r="P193" i="230"/>
  <c r="Q174" i="231"/>
  <c r="R158" i="231" s="1"/>
  <c r="P174" i="231"/>
  <c r="Q143" i="230"/>
  <c r="P143" i="230"/>
  <c r="P148" i="230"/>
  <c r="Q148" i="230"/>
  <c r="N89" i="230"/>
  <c r="AB89" i="230"/>
  <c r="AC73" i="230" s="1"/>
  <c r="AA89" i="230"/>
  <c r="Q177" i="230"/>
  <c r="P177" i="230"/>
  <c r="Q144" i="230"/>
  <c r="P144" i="230"/>
  <c r="Q174" i="230"/>
  <c r="R158" i="230" s="1"/>
  <c r="P174" i="230"/>
  <c r="Q194" i="230"/>
  <c r="P194" i="230"/>
  <c r="Q225" i="230"/>
  <c r="R209" i="230" s="1"/>
  <c r="P225" i="230"/>
  <c r="N191" i="230"/>
  <c r="AA191" i="230"/>
  <c r="AB191" i="230"/>
  <c r="AC175" i="230" s="1"/>
  <c r="Q110" i="230"/>
  <c r="P110" i="230"/>
  <c r="AB208" i="230"/>
  <c r="AC192" i="230" s="1"/>
  <c r="N208" i="230"/>
  <c r="AA208" i="230"/>
  <c r="P21" i="231"/>
  <c r="D2" i="231"/>
  <c r="Q21" i="231"/>
  <c r="R5" i="231" s="1"/>
  <c r="Q178" i="230"/>
  <c r="P178" i="230"/>
  <c r="Q56" i="230"/>
  <c r="P56" i="230"/>
  <c r="AB38" i="231"/>
  <c r="AC22" i="231" s="1"/>
  <c r="AA38" i="231"/>
  <c r="N38" i="231"/>
  <c r="Q28" i="231"/>
  <c r="P28" i="231"/>
  <c r="Q92" i="230"/>
  <c r="P92" i="230"/>
  <c r="AB123" i="230"/>
  <c r="AC107" i="230" s="1"/>
  <c r="AA123" i="230"/>
  <c r="N123" i="230"/>
  <c r="P125" i="230"/>
  <c r="Q125" i="230"/>
  <c r="P21" i="230"/>
  <c r="Q21" i="230"/>
  <c r="R5" i="230" s="1"/>
  <c r="Q242" i="230" l="1"/>
  <c r="R226" i="230" s="1"/>
  <c r="P242" i="230"/>
  <c r="Q208" i="230"/>
  <c r="R192" i="230" s="1"/>
  <c r="P208" i="230"/>
  <c r="Q38" i="230"/>
  <c r="R22" i="230" s="1"/>
  <c r="P38" i="230"/>
  <c r="Q38" i="231"/>
  <c r="R22" i="231" s="1"/>
  <c r="P38" i="231"/>
  <c r="P140" i="230"/>
  <c r="Q140" i="230"/>
  <c r="R124" i="230" s="1"/>
  <c r="D2" i="230"/>
  <c r="Q123" i="230"/>
  <c r="R107" i="230" s="1"/>
  <c r="P123" i="230"/>
  <c r="P191" i="230"/>
  <c r="Q191" i="230"/>
  <c r="R175" i="230" s="1"/>
  <c r="P89" i="230"/>
  <c r="Q89" i="230"/>
  <c r="R73" i="230" s="1"/>
  <c r="Q89" i="231"/>
  <c r="R73" i="231" s="1"/>
  <c r="P89" i="231"/>
  <c r="T174" i="228" l="1"/>
  <c r="S174" i="228"/>
  <c r="O174" i="228"/>
  <c r="L174" i="228"/>
  <c r="J174" i="228"/>
  <c r="K174" i="228" s="1"/>
  <c r="I174" i="228"/>
  <c r="AA159" i="228"/>
  <c r="O159" i="228"/>
  <c r="M159" i="228"/>
  <c r="AB159" i="228" s="1"/>
  <c r="K159" i="228"/>
  <c r="G159" i="228"/>
  <c r="O158" i="228"/>
  <c r="M158" i="228"/>
  <c r="AA158" i="228" s="1"/>
  <c r="K158" i="228"/>
  <c r="G158" i="228"/>
  <c r="T157" i="228"/>
  <c r="S157" i="228"/>
  <c r="L157" i="228"/>
  <c r="O157" i="228" s="1"/>
  <c r="K157" i="228"/>
  <c r="J157" i="228"/>
  <c r="I157" i="228"/>
  <c r="AB142" i="228"/>
  <c r="AA142" i="228"/>
  <c r="O142" i="228"/>
  <c r="M142" i="228"/>
  <c r="N142" i="228" s="1"/>
  <c r="K142" i="228"/>
  <c r="G142" i="228"/>
  <c r="AB141" i="228"/>
  <c r="AA141" i="228"/>
  <c r="O141" i="228"/>
  <c r="N141" i="228"/>
  <c r="P141" i="228" s="1"/>
  <c r="M141" i="228"/>
  <c r="M157" i="228" s="1"/>
  <c r="K141" i="228"/>
  <c r="G141" i="228"/>
  <c r="T140" i="228"/>
  <c r="S140" i="228"/>
  <c r="M140" i="228"/>
  <c r="N140" i="228" s="1"/>
  <c r="L140" i="228"/>
  <c r="J140" i="228"/>
  <c r="K140" i="228" s="1"/>
  <c r="I140" i="228"/>
  <c r="O140" i="228" s="1"/>
  <c r="AB125" i="228"/>
  <c r="O125" i="228"/>
  <c r="M125" i="228"/>
  <c r="N125" i="228" s="1"/>
  <c r="K125" i="228"/>
  <c r="G125" i="228"/>
  <c r="AA124" i="228"/>
  <c r="O124" i="228"/>
  <c r="N124" i="228"/>
  <c r="P124" i="228" s="1"/>
  <c r="M124" i="228"/>
  <c r="AB124" i="228" s="1"/>
  <c r="K124" i="228"/>
  <c r="Q124" i="228" s="1"/>
  <c r="G124" i="228"/>
  <c r="T123" i="228"/>
  <c r="S123" i="228"/>
  <c r="O123" i="228"/>
  <c r="L123" i="228"/>
  <c r="J123" i="228"/>
  <c r="K123" i="228" s="1"/>
  <c r="I123" i="228"/>
  <c r="O110" i="228"/>
  <c r="M110" i="228"/>
  <c r="AB110" i="228" s="1"/>
  <c r="K110" i="228"/>
  <c r="G110" i="228"/>
  <c r="AA109" i="228"/>
  <c r="O109" i="228"/>
  <c r="N109" i="228"/>
  <c r="Q109" i="228" s="1"/>
  <c r="M109" i="228"/>
  <c r="AB109" i="228" s="1"/>
  <c r="K109" i="228"/>
  <c r="G109" i="228"/>
  <c r="AB108" i="228"/>
  <c r="AA108" i="228"/>
  <c r="P108" i="228"/>
  <c r="O108" i="228"/>
  <c r="N108" i="228"/>
  <c r="Q108" i="228" s="1"/>
  <c r="M108" i="228"/>
  <c r="K108" i="228"/>
  <c r="G108" i="228"/>
  <c r="AB107" i="228"/>
  <c r="AA107" i="228"/>
  <c r="O107" i="228"/>
  <c r="N107" i="228"/>
  <c r="P107" i="228" s="1"/>
  <c r="M107" i="228"/>
  <c r="K107" i="228"/>
  <c r="G107" i="228"/>
  <c r="T106" i="228"/>
  <c r="S106" i="228"/>
  <c r="M106" i="228"/>
  <c r="N106" i="228" s="1"/>
  <c r="L106" i="228"/>
  <c r="O106" i="228" s="1"/>
  <c r="J106" i="228"/>
  <c r="K106" i="228" s="1"/>
  <c r="I106" i="228"/>
  <c r="AB93" i="228"/>
  <c r="O93" i="228"/>
  <c r="M93" i="228"/>
  <c r="N93" i="228" s="1"/>
  <c r="K93" i="228"/>
  <c r="G93" i="228"/>
  <c r="AA92" i="228"/>
  <c r="O92" i="228"/>
  <c r="M92" i="228"/>
  <c r="AB92" i="228" s="1"/>
  <c r="K92" i="228"/>
  <c r="G92" i="228"/>
  <c r="AA91" i="228"/>
  <c r="O91" i="228"/>
  <c r="N91" i="228"/>
  <c r="Q91" i="228" s="1"/>
  <c r="M91" i="228"/>
  <c r="AB91" i="228" s="1"/>
  <c r="K91" i="228"/>
  <c r="G91" i="228"/>
  <c r="O90" i="228"/>
  <c r="M90" i="228"/>
  <c r="AA90" i="228" s="1"/>
  <c r="K90" i="228"/>
  <c r="G90" i="228"/>
  <c r="T89" i="228"/>
  <c r="S89" i="228"/>
  <c r="L89" i="228"/>
  <c r="O89" i="228" s="1"/>
  <c r="K89" i="228"/>
  <c r="J89" i="228"/>
  <c r="I89" i="228"/>
  <c r="AB80" i="228"/>
  <c r="AA80" i="228"/>
  <c r="P80" i="228"/>
  <c r="O80" i="228"/>
  <c r="N80" i="228"/>
  <c r="Q80" i="228" s="1"/>
  <c r="M80" i="228"/>
  <c r="K80" i="228"/>
  <c r="G80" i="228"/>
  <c r="AB79" i="228"/>
  <c r="O79" i="228"/>
  <c r="M79" i="228"/>
  <c r="N79" i="228" s="1"/>
  <c r="K79" i="228"/>
  <c r="G79" i="228"/>
  <c r="AA78" i="228"/>
  <c r="O78" i="228"/>
  <c r="M78" i="228"/>
  <c r="AB78" i="228" s="1"/>
  <c r="K78" i="228"/>
  <c r="G78" i="228"/>
  <c r="AA77" i="228"/>
  <c r="O77" i="228"/>
  <c r="N77" i="228"/>
  <c r="Q77" i="228" s="1"/>
  <c r="M77" i="228"/>
  <c r="AB77" i="228" s="1"/>
  <c r="K77" i="228"/>
  <c r="G77" i="228"/>
  <c r="AB76" i="228"/>
  <c r="AA76" i="228"/>
  <c r="P76" i="228"/>
  <c r="O76" i="228"/>
  <c r="N76" i="228"/>
  <c r="Q76" i="228" s="1"/>
  <c r="M76" i="228"/>
  <c r="K76" i="228"/>
  <c r="G76" i="228"/>
  <c r="AB75" i="228"/>
  <c r="O75" i="228"/>
  <c r="M75" i="228"/>
  <c r="N75" i="228" s="1"/>
  <c r="K75" i="228"/>
  <c r="G75" i="228"/>
  <c r="AA74" i="228"/>
  <c r="O74" i="228"/>
  <c r="M74" i="228"/>
  <c r="AB74" i="228" s="1"/>
  <c r="K74" i="228"/>
  <c r="G74" i="228"/>
  <c r="AB73" i="228"/>
  <c r="P73" i="228"/>
  <c r="O73" i="228"/>
  <c r="N73" i="228"/>
  <c r="Q73" i="228" s="1"/>
  <c r="M73" i="228"/>
  <c r="AA73" i="228" s="1"/>
  <c r="K73" i="228"/>
  <c r="G73" i="228"/>
  <c r="T72" i="228"/>
  <c r="S72" i="228"/>
  <c r="O72" i="228"/>
  <c r="L72" i="228"/>
  <c r="J72" i="228"/>
  <c r="K72" i="228" s="1"/>
  <c r="I72" i="228"/>
  <c r="AA64" i="228"/>
  <c r="O64" i="228"/>
  <c r="M64" i="228"/>
  <c r="AB64" i="228" s="1"/>
  <c r="K64" i="228"/>
  <c r="G64" i="228"/>
  <c r="AB63" i="228"/>
  <c r="AA63" i="228"/>
  <c r="P63" i="228"/>
  <c r="O63" i="228"/>
  <c r="N63" i="228"/>
  <c r="Q63" i="228" s="1"/>
  <c r="M63" i="228"/>
  <c r="K63" i="228"/>
  <c r="G63" i="228"/>
  <c r="AB62" i="228"/>
  <c r="O62" i="228"/>
  <c r="M62" i="228"/>
  <c r="N62" i="228" s="1"/>
  <c r="K62" i="228"/>
  <c r="G62" i="228"/>
  <c r="AA61" i="228"/>
  <c r="Q61" i="228"/>
  <c r="P61" i="228"/>
  <c r="O61" i="228"/>
  <c r="N61" i="228"/>
  <c r="M61" i="228"/>
  <c r="AB61" i="228" s="1"/>
  <c r="K61" i="228"/>
  <c r="G61" i="228"/>
  <c r="AA60" i="228"/>
  <c r="O60" i="228"/>
  <c r="M60" i="228"/>
  <c r="N60" i="228" s="1"/>
  <c r="K60" i="228"/>
  <c r="G60" i="228"/>
  <c r="AB59" i="228"/>
  <c r="AA59" i="228"/>
  <c r="P59" i="228"/>
  <c r="O59" i="228"/>
  <c r="N59" i="228"/>
  <c r="Q59" i="228" s="1"/>
  <c r="M59" i="228"/>
  <c r="K59" i="228"/>
  <c r="G59" i="228"/>
  <c r="AB58" i="228"/>
  <c r="O58" i="228"/>
  <c r="M58" i="228"/>
  <c r="N58" i="228" s="1"/>
  <c r="K58" i="228"/>
  <c r="G58" i="228"/>
  <c r="AA57" i="228"/>
  <c r="Q57" i="228"/>
  <c r="P57" i="228"/>
  <c r="O57" i="228"/>
  <c r="N57" i="228"/>
  <c r="M57" i="228"/>
  <c r="AB57" i="228" s="1"/>
  <c r="K57" i="228"/>
  <c r="G57" i="228"/>
  <c r="AB56" i="228"/>
  <c r="P56" i="228"/>
  <c r="O56" i="228"/>
  <c r="N56" i="228"/>
  <c r="Q56" i="228" s="1"/>
  <c r="M56" i="228"/>
  <c r="AA56" i="228" s="1"/>
  <c r="K56" i="228"/>
  <c r="G56" i="228"/>
  <c r="T55" i="228"/>
  <c r="S55" i="228"/>
  <c r="O55" i="228"/>
  <c r="L55" i="228"/>
  <c r="J55" i="228"/>
  <c r="K55" i="228" s="1"/>
  <c r="I55" i="228"/>
  <c r="AA44" i="228"/>
  <c r="O44" i="228"/>
  <c r="M44" i="228"/>
  <c r="N44" i="228" s="1"/>
  <c r="K44" i="228"/>
  <c r="G44" i="228"/>
  <c r="AA43" i="228"/>
  <c r="P43" i="228"/>
  <c r="O43" i="228"/>
  <c r="N43" i="228"/>
  <c r="M43" i="228"/>
  <c r="AB43" i="228" s="1"/>
  <c r="K43" i="228"/>
  <c r="Q43" i="228" s="1"/>
  <c r="G43" i="228"/>
  <c r="AB42" i="228"/>
  <c r="O42" i="228"/>
  <c r="M42" i="228"/>
  <c r="N42" i="228" s="1"/>
  <c r="K42" i="228"/>
  <c r="G42" i="228"/>
  <c r="AA41" i="228"/>
  <c r="Q41" i="228"/>
  <c r="P41" i="228"/>
  <c r="O41" i="228"/>
  <c r="N41" i="228"/>
  <c r="M41" i="228"/>
  <c r="AB41" i="228" s="1"/>
  <c r="K41" i="228"/>
  <c r="G41" i="228"/>
  <c r="O40" i="228"/>
  <c r="M40" i="228"/>
  <c r="AA40" i="228" s="1"/>
  <c r="K40" i="228"/>
  <c r="G40" i="228"/>
  <c r="O39" i="228"/>
  <c r="M39" i="228"/>
  <c r="AA39" i="228" s="1"/>
  <c r="K39" i="228"/>
  <c r="G39" i="228"/>
  <c r="T38" i="228"/>
  <c r="S38" i="228"/>
  <c r="L38" i="228"/>
  <c r="O38" i="228" s="1"/>
  <c r="K38" i="228"/>
  <c r="J38" i="228"/>
  <c r="I38" i="228"/>
  <c r="AQ29" i="228"/>
  <c r="AB28" i="228"/>
  <c r="O28" i="228"/>
  <c r="M28" i="228"/>
  <c r="AA28" i="228" s="1"/>
  <c r="K28" i="228"/>
  <c r="G28" i="228"/>
  <c r="O27" i="228"/>
  <c r="M27" i="228"/>
  <c r="N27" i="228" s="1"/>
  <c r="K27" i="228"/>
  <c r="G27" i="228"/>
  <c r="AA26" i="228"/>
  <c r="O26" i="228"/>
  <c r="M26" i="228"/>
  <c r="AB26" i="228" s="1"/>
  <c r="K26" i="228"/>
  <c r="G26" i="228"/>
  <c r="AB25" i="228"/>
  <c r="O25" i="228"/>
  <c r="N25" i="228"/>
  <c r="Q25" i="228" s="1"/>
  <c r="M25" i="228"/>
  <c r="AA25" i="228" s="1"/>
  <c r="K25" i="228"/>
  <c r="G25" i="228"/>
  <c r="AB24" i="228"/>
  <c r="O24" i="228"/>
  <c r="M24" i="228"/>
  <c r="AA24" i="228" s="1"/>
  <c r="K24" i="228"/>
  <c r="G24" i="228"/>
  <c r="O23" i="228"/>
  <c r="M23" i="228"/>
  <c r="N23" i="228" s="1"/>
  <c r="K23" i="228"/>
  <c r="G23" i="228"/>
  <c r="AB22" i="228"/>
  <c r="AA22" i="228"/>
  <c r="O22" i="228"/>
  <c r="M22" i="228"/>
  <c r="N22" i="228" s="1"/>
  <c r="K22" i="228"/>
  <c r="G22" i="228"/>
  <c r="T21" i="228"/>
  <c r="S21" i="228"/>
  <c r="L21" i="228"/>
  <c r="H1" i="228" s="1"/>
  <c r="K21" i="228"/>
  <c r="J21" i="228"/>
  <c r="I21" i="228"/>
  <c r="AA11" i="228"/>
  <c r="O11" i="228"/>
  <c r="M11" i="228"/>
  <c r="AB11" i="228" s="1"/>
  <c r="K11" i="228"/>
  <c r="G11" i="228"/>
  <c r="AB10" i="228"/>
  <c r="O10" i="228"/>
  <c r="N10" i="228"/>
  <c r="Q10" i="228" s="1"/>
  <c r="M10" i="228"/>
  <c r="AA10" i="228" s="1"/>
  <c r="K10" i="228"/>
  <c r="G10" i="228"/>
  <c r="AB9" i="228"/>
  <c r="P9" i="228"/>
  <c r="O9" i="228"/>
  <c r="N9" i="228"/>
  <c r="M9" i="228"/>
  <c r="AA9" i="228" s="1"/>
  <c r="K9" i="228"/>
  <c r="Q9" i="228" s="1"/>
  <c r="G9" i="228"/>
  <c r="F1" i="228" s="1"/>
  <c r="F2" i="228" s="1"/>
  <c r="O8" i="228"/>
  <c r="M8" i="228"/>
  <c r="N8" i="228" s="1"/>
  <c r="K8" i="228"/>
  <c r="G8" i="228"/>
  <c r="AA7" i="228"/>
  <c r="O7" i="228"/>
  <c r="M7" i="228"/>
  <c r="AB7" i="228" s="1"/>
  <c r="K7" i="228"/>
  <c r="G7" i="228"/>
  <c r="AB6" i="228"/>
  <c r="O6" i="228"/>
  <c r="N6" i="228"/>
  <c r="Q6" i="228" s="1"/>
  <c r="M6" i="228"/>
  <c r="AA6" i="228" s="1"/>
  <c r="K6" i="228"/>
  <c r="G6" i="228"/>
  <c r="O5" i="228"/>
  <c r="M5" i="228"/>
  <c r="M21" i="228" s="1"/>
  <c r="K5" i="228"/>
  <c r="G5" i="228"/>
  <c r="H2" i="228"/>
  <c r="D1" i="228"/>
  <c r="T242" i="227"/>
  <c r="S242" i="227"/>
  <c r="L242" i="227"/>
  <c r="O242" i="227" s="1"/>
  <c r="K242" i="227"/>
  <c r="J242" i="227"/>
  <c r="I242" i="227"/>
  <c r="AA228" i="227"/>
  <c r="O228" i="227"/>
  <c r="M228" i="227"/>
  <c r="AB228" i="227" s="1"/>
  <c r="K228" i="227"/>
  <c r="G228" i="227"/>
  <c r="AB227" i="227"/>
  <c r="AA227" i="227"/>
  <c r="O227" i="227"/>
  <c r="N227" i="227"/>
  <c r="Q227" i="227" s="1"/>
  <c r="M227" i="227"/>
  <c r="K227" i="227"/>
  <c r="G227" i="227"/>
  <c r="O226" i="227"/>
  <c r="M226" i="227"/>
  <c r="M242" i="227" s="1"/>
  <c r="K226" i="227"/>
  <c r="G226" i="227"/>
  <c r="T225" i="227"/>
  <c r="S225" i="227"/>
  <c r="M225" i="227"/>
  <c r="N225" i="227" s="1"/>
  <c r="L225" i="227"/>
  <c r="O225" i="227" s="1"/>
  <c r="J225" i="227"/>
  <c r="K225" i="227" s="1"/>
  <c r="I225" i="227"/>
  <c r="AB210" i="227"/>
  <c r="AA210" i="227"/>
  <c r="P210" i="227"/>
  <c r="O210" i="227"/>
  <c r="N210" i="227"/>
  <c r="M210" i="227"/>
  <c r="K210" i="227"/>
  <c r="Q210" i="227" s="1"/>
  <c r="G210" i="227"/>
  <c r="AB209" i="227"/>
  <c r="AA209" i="227"/>
  <c r="Q209" i="227"/>
  <c r="P209" i="227"/>
  <c r="O209" i="227"/>
  <c r="N209" i="227"/>
  <c r="M209" i="227"/>
  <c r="K209" i="227"/>
  <c r="G209" i="227"/>
  <c r="T208" i="227"/>
  <c r="S208" i="227"/>
  <c r="L208" i="227"/>
  <c r="J208" i="227"/>
  <c r="K208" i="227" s="1"/>
  <c r="I208" i="227"/>
  <c r="O208" i="227" s="1"/>
  <c r="O195" i="227"/>
  <c r="M195" i="227"/>
  <c r="N195" i="227" s="1"/>
  <c r="K195" i="227"/>
  <c r="G195" i="227"/>
  <c r="AA194" i="227"/>
  <c r="Q194" i="227"/>
  <c r="O194" i="227"/>
  <c r="N194" i="227"/>
  <c r="P194" i="227" s="1"/>
  <c r="M194" i="227"/>
  <c r="AB194" i="227" s="1"/>
  <c r="K194" i="227"/>
  <c r="G194" i="227"/>
  <c r="AB193" i="227"/>
  <c r="AA193" i="227"/>
  <c r="O193" i="227"/>
  <c r="N193" i="227"/>
  <c r="Q193" i="227" s="1"/>
  <c r="M193" i="227"/>
  <c r="K193" i="227"/>
  <c r="G193" i="227"/>
  <c r="O192" i="227"/>
  <c r="M192" i="227"/>
  <c r="AB192" i="227" s="1"/>
  <c r="K192" i="227"/>
  <c r="G192" i="227"/>
  <c r="T191" i="227"/>
  <c r="S191" i="227"/>
  <c r="L191" i="227"/>
  <c r="O191" i="227" s="1"/>
  <c r="J191" i="227"/>
  <c r="K191" i="227" s="1"/>
  <c r="I191" i="227"/>
  <c r="AB178" i="227"/>
  <c r="AA178" i="227"/>
  <c r="P178" i="227"/>
  <c r="O178" i="227"/>
  <c r="N178" i="227"/>
  <c r="M178" i="227"/>
  <c r="K178" i="227"/>
  <c r="Q178" i="227" s="1"/>
  <c r="G178" i="227"/>
  <c r="O177" i="227"/>
  <c r="M177" i="227"/>
  <c r="M191" i="227" s="1"/>
  <c r="K177" i="227"/>
  <c r="G177" i="227"/>
  <c r="AA176" i="227"/>
  <c r="Q176" i="227"/>
  <c r="O176" i="227"/>
  <c r="N176" i="227"/>
  <c r="P176" i="227" s="1"/>
  <c r="M176" i="227"/>
  <c r="AB176" i="227" s="1"/>
  <c r="K176" i="227"/>
  <c r="G176" i="227"/>
  <c r="O175" i="227"/>
  <c r="M175" i="227"/>
  <c r="AB175" i="227" s="1"/>
  <c r="K175" i="227"/>
  <c r="G175" i="227"/>
  <c r="T174" i="227"/>
  <c r="S174" i="227"/>
  <c r="O174" i="227"/>
  <c r="L174" i="227"/>
  <c r="J174" i="227"/>
  <c r="K174" i="227" s="1"/>
  <c r="I174" i="227"/>
  <c r="O158" i="227"/>
  <c r="M158" i="227"/>
  <c r="AB158" i="227" s="1"/>
  <c r="K158" i="227"/>
  <c r="G158" i="227"/>
  <c r="T157" i="227"/>
  <c r="S157" i="227"/>
  <c r="O157" i="227"/>
  <c r="L157" i="227"/>
  <c r="J157" i="227"/>
  <c r="K157" i="227" s="1"/>
  <c r="I157" i="227"/>
  <c r="AB148" i="227"/>
  <c r="AA148" i="227"/>
  <c r="O148" i="227"/>
  <c r="N148" i="227"/>
  <c r="Q148" i="227" s="1"/>
  <c r="M148" i="227"/>
  <c r="K148" i="227"/>
  <c r="G148" i="227"/>
  <c r="AA147" i="227"/>
  <c r="P147" i="227"/>
  <c r="O147" i="227"/>
  <c r="N147" i="227"/>
  <c r="M147" i="227"/>
  <c r="AB147" i="227" s="1"/>
  <c r="K147" i="227"/>
  <c r="Q147" i="227" s="1"/>
  <c r="G147" i="227"/>
  <c r="O146" i="227"/>
  <c r="M146" i="227"/>
  <c r="AB146" i="227" s="1"/>
  <c r="K146" i="227"/>
  <c r="G146" i="227"/>
  <c r="AA145" i="227"/>
  <c r="Q145" i="227"/>
  <c r="O145" i="227"/>
  <c r="N145" i="227"/>
  <c r="P145" i="227" s="1"/>
  <c r="M145" i="227"/>
  <c r="AB145" i="227" s="1"/>
  <c r="K145" i="227"/>
  <c r="G145" i="227"/>
  <c r="AB144" i="227"/>
  <c r="AA144" i="227"/>
  <c r="O144" i="227"/>
  <c r="N144" i="227"/>
  <c r="Q144" i="227" s="1"/>
  <c r="M144" i="227"/>
  <c r="K144" i="227"/>
  <c r="G144" i="227"/>
  <c r="AA143" i="227"/>
  <c r="O143" i="227"/>
  <c r="M143" i="227"/>
  <c r="N143" i="227" s="1"/>
  <c r="K143" i="227"/>
  <c r="G143" i="227"/>
  <c r="O142" i="227"/>
  <c r="M142" i="227"/>
  <c r="AB142" i="227" s="1"/>
  <c r="K142" i="227"/>
  <c r="G142" i="227"/>
  <c r="AB141" i="227"/>
  <c r="AA141" i="227"/>
  <c r="O141" i="227"/>
  <c r="M141" i="227"/>
  <c r="N141" i="227" s="1"/>
  <c r="K141" i="227"/>
  <c r="G141" i="227"/>
  <c r="T140" i="227"/>
  <c r="S140" i="227"/>
  <c r="L140" i="227"/>
  <c r="O140" i="227" s="1"/>
  <c r="K140" i="227"/>
  <c r="J140" i="227"/>
  <c r="I140" i="227"/>
  <c r="AB126" i="227"/>
  <c r="AA126" i="227"/>
  <c r="Q126" i="227"/>
  <c r="O126" i="227"/>
  <c r="N126" i="227"/>
  <c r="P126" i="227" s="1"/>
  <c r="M126" i="227"/>
  <c r="K126" i="227"/>
  <c r="G126" i="227"/>
  <c r="AB125" i="227"/>
  <c r="AA125" i="227"/>
  <c r="O125" i="227"/>
  <c r="N125" i="227"/>
  <c r="Q125" i="227" s="1"/>
  <c r="M125" i="227"/>
  <c r="K125" i="227"/>
  <c r="G125" i="227"/>
  <c r="O124" i="227"/>
  <c r="M124" i="227"/>
  <c r="M140" i="227" s="1"/>
  <c r="K124" i="227"/>
  <c r="G124" i="227"/>
  <c r="T123" i="227"/>
  <c r="S123" i="227"/>
  <c r="L123" i="227"/>
  <c r="O123" i="227" s="1"/>
  <c r="J123" i="227"/>
  <c r="K123" i="227" s="1"/>
  <c r="I123" i="227"/>
  <c r="AA110" i="227"/>
  <c r="O110" i="227"/>
  <c r="M110" i="227"/>
  <c r="N110" i="227" s="1"/>
  <c r="K110" i="227"/>
  <c r="G110" i="227"/>
  <c r="O109" i="227"/>
  <c r="M109" i="227"/>
  <c r="N109" i="227" s="1"/>
  <c r="K109" i="227"/>
  <c r="G109" i="227"/>
  <c r="AA108" i="227"/>
  <c r="Q108" i="227"/>
  <c r="O108" i="227"/>
  <c r="N108" i="227"/>
  <c r="P108" i="227" s="1"/>
  <c r="M108" i="227"/>
  <c r="AB108" i="227" s="1"/>
  <c r="K108" i="227"/>
  <c r="G108" i="227"/>
  <c r="O107" i="227"/>
  <c r="M107" i="227"/>
  <c r="AB107" i="227" s="1"/>
  <c r="K107" i="227"/>
  <c r="G107" i="227"/>
  <c r="T106" i="227"/>
  <c r="S106" i="227"/>
  <c r="O106" i="227"/>
  <c r="L106" i="227"/>
  <c r="J106" i="227"/>
  <c r="K106" i="227" s="1"/>
  <c r="I106" i="227"/>
  <c r="AB93" i="227"/>
  <c r="AA93" i="227"/>
  <c r="O93" i="227"/>
  <c r="N93" i="227"/>
  <c r="Q93" i="227" s="1"/>
  <c r="M93" i="227"/>
  <c r="K93" i="227"/>
  <c r="G93" i="227"/>
  <c r="AA92" i="227"/>
  <c r="O92" i="227"/>
  <c r="M92" i="227"/>
  <c r="N92" i="227" s="1"/>
  <c r="K92" i="227"/>
  <c r="G92" i="227"/>
  <c r="O91" i="227"/>
  <c r="M91" i="227"/>
  <c r="N91" i="227" s="1"/>
  <c r="K91" i="227"/>
  <c r="G91" i="227"/>
  <c r="AB90" i="227"/>
  <c r="AA90" i="227"/>
  <c r="O90" i="227"/>
  <c r="M90" i="227"/>
  <c r="N90" i="227" s="1"/>
  <c r="K90" i="227"/>
  <c r="G90" i="227"/>
  <c r="T89" i="227"/>
  <c r="S89" i="227"/>
  <c r="L89" i="227"/>
  <c r="O89" i="227" s="1"/>
  <c r="K89" i="227"/>
  <c r="J89" i="227"/>
  <c r="I89" i="227"/>
  <c r="AA74" i="227"/>
  <c r="Q74" i="227"/>
  <c r="O74" i="227"/>
  <c r="N74" i="227"/>
  <c r="P74" i="227" s="1"/>
  <c r="M74" i="227"/>
  <c r="AB74" i="227" s="1"/>
  <c r="K74" i="227"/>
  <c r="G74" i="227"/>
  <c r="O73" i="227"/>
  <c r="M73" i="227"/>
  <c r="M89" i="227" s="1"/>
  <c r="K73" i="227"/>
  <c r="G73" i="227"/>
  <c r="T72" i="227"/>
  <c r="S72" i="227"/>
  <c r="O72" i="227"/>
  <c r="L72" i="227"/>
  <c r="J72" i="227"/>
  <c r="K72" i="227" s="1"/>
  <c r="I72" i="227"/>
  <c r="O56" i="227"/>
  <c r="M56" i="227"/>
  <c r="AB56" i="227" s="1"/>
  <c r="K56" i="227"/>
  <c r="G56" i="227"/>
  <c r="AB55" i="227"/>
  <c r="AC39" i="227" s="1"/>
  <c r="AA55" i="227"/>
  <c r="T55" i="227"/>
  <c r="S55" i="227"/>
  <c r="O55" i="227"/>
  <c r="M55" i="227"/>
  <c r="N55" i="227" s="1"/>
  <c r="L55" i="227"/>
  <c r="J55" i="227"/>
  <c r="K55" i="227" s="1"/>
  <c r="I55" i="227"/>
  <c r="AB41" i="227"/>
  <c r="AA41" i="227"/>
  <c r="O41" i="227"/>
  <c r="N41" i="227"/>
  <c r="Q41" i="227" s="1"/>
  <c r="M41" i="227"/>
  <c r="K41" i="227"/>
  <c r="G41" i="227"/>
  <c r="AA40" i="227"/>
  <c r="O40" i="227"/>
  <c r="M40" i="227"/>
  <c r="N40" i="227" s="1"/>
  <c r="K40" i="227"/>
  <c r="G40" i="227"/>
  <c r="AB39" i="227"/>
  <c r="AA39" i="227"/>
  <c r="P39" i="227"/>
  <c r="O39" i="227"/>
  <c r="N39" i="227"/>
  <c r="Q39" i="227" s="1"/>
  <c r="M39" i="227"/>
  <c r="K39" i="227"/>
  <c r="G39" i="227"/>
  <c r="T38" i="227"/>
  <c r="S38" i="227"/>
  <c r="L38" i="227"/>
  <c r="J38" i="227"/>
  <c r="K38" i="227" s="1"/>
  <c r="I38" i="227"/>
  <c r="O38" i="227" s="1"/>
  <c r="O23" i="227"/>
  <c r="M23" i="227"/>
  <c r="AB23" i="227" s="1"/>
  <c r="K23" i="227"/>
  <c r="G23" i="227"/>
  <c r="AB22" i="227"/>
  <c r="O22" i="227"/>
  <c r="M22" i="227"/>
  <c r="N22" i="227" s="1"/>
  <c r="K22" i="227"/>
  <c r="G22" i="227"/>
  <c r="T21" i="227"/>
  <c r="S21" i="227"/>
  <c r="L21" i="227"/>
  <c r="H1" i="227" s="1"/>
  <c r="K21" i="227"/>
  <c r="J21" i="227"/>
  <c r="I21" i="227"/>
  <c r="AA6" i="227"/>
  <c r="Q6" i="227"/>
  <c r="O6" i="227"/>
  <c r="N6" i="227"/>
  <c r="P6" i="227" s="1"/>
  <c r="M6" i="227"/>
  <c r="AB6" i="227" s="1"/>
  <c r="K6" i="227"/>
  <c r="G6" i="227"/>
  <c r="F1" i="227" s="1"/>
  <c r="O5" i="227"/>
  <c r="M5" i="227"/>
  <c r="M21" i="227" s="1"/>
  <c r="K5" i="227"/>
  <c r="G5" i="227"/>
  <c r="H2" i="227"/>
  <c r="D1" i="227"/>
  <c r="X29" i="226"/>
  <c r="W29" i="226"/>
  <c r="V29" i="226"/>
  <c r="T29" i="226"/>
  <c r="S29" i="226"/>
  <c r="P29" i="226"/>
  <c r="O29" i="226"/>
  <c r="N29" i="226"/>
  <c r="M29" i="226"/>
  <c r="K29" i="226"/>
  <c r="J29" i="226"/>
  <c r="H29" i="226"/>
  <c r="G29" i="226"/>
  <c r="K8" i="226" s="1"/>
  <c r="D29" i="226"/>
  <c r="O15" i="226"/>
  <c r="N15" i="226"/>
  <c r="M15" i="226"/>
  <c r="K15" i="226"/>
  <c r="I15" i="226"/>
  <c r="H15" i="226"/>
  <c r="G15" i="226"/>
  <c r="F15" i="226"/>
  <c r="E15" i="226"/>
  <c r="D15" i="226"/>
  <c r="E8" i="226" s="1"/>
  <c r="M8" i="226"/>
  <c r="I8" i="226"/>
  <c r="F8" i="226"/>
  <c r="M7" i="226"/>
  <c r="K7" i="226"/>
  <c r="I7" i="226"/>
  <c r="G7" i="226"/>
  <c r="F7" i="226"/>
  <c r="E7" i="226"/>
  <c r="M6" i="226"/>
  <c r="K6" i="226"/>
  <c r="I6" i="226"/>
  <c r="G6" i="226"/>
  <c r="F6" i="226"/>
  <c r="E6" i="226"/>
  <c r="F3" i="226"/>
  <c r="AA22" i="227" l="1"/>
  <c r="AB21" i="227"/>
  <c r="AC5" i="227" s="1"/>
  <c r="AA21" i="227"/>
  <c r="N21" i="227"/>
  <c r="AB140" i="227"/>
  <c r="AC124" i="227" s="1"/>
  <c r="AA140" i="227"/>
  <c r="N140" i="227"/>
  <c r="P55" i="227"/>
  <c r="Q55" i="227"/>
  <c r="R39" i="227" s="1"/>
  <c r="Q91" i="227"/>
  <c r="P91" i="227"/>
  <c r="Q141" i="227"/>
  <c r="P141" i="227"/>
  <c r="Q8" i="228"/>
  <c r="P8" i="228"/>
  <c r="AB89" i="227"/>
  <c r="AC73" i="227" s="1"/>
  <c r="AA89" i="227"/>
  <c r="N89" i="227"/>
  <c r="P110" i="227"/>
  <c r="Q110" i="227"/>
  <c r="Q195" i="227"/>
  <c r="P195" i="227"/>
  <c r="Q42" i="228"/>
  <c r="P42" i="228"/>
  <c r="Q44" i="228"/>
  <c r="P44" i="228"/>
  <c r="N157" i="228"/>
  <c r="AB157" i="228"/>
  <c r="AC141" i="228" s="1"/>
  <c r="AA157" i="228"/>
  <c r="N191" i="227"/>
  <c r="AB191" i="227"/>
  <c r="AC175" i="227" s="1"/>
  <c r="AA191" i="227"/>
  <c r="P92" i="227"/>
  <c r="Q92" i="227"/>
  <c r="P225" i="227"/>
  <c r="Q225" i="227"/>
  <c r="R209" i="227" s="1"/>
  <c r="Q22" i="228"/>
  <c r="P22" i="228"/>
  <c r="Q58" i="228"/>
  <c r="P58" i="228"/>
  <c r="Q93" i="228"/>
  <c r="P93" i="228"/>
  <c r="Q125" i="228"/>
  <c r="P125" i="228"/>
  <c r="Q60" i="228"/>
  <c r="P60" i="228"/>
  <c r="I3" i="226"/>
  <c r="F2" i="227"/>
  <c r="Q40" i="227"/>
  <c r="P40" i="227"/>
  <c r="Q90" i="227"/>
  <c r="P90" i="227"/>
  <c r="Q27" i="228"/>
  <c r="P27" i="228"/>
  <c r="Q62" i="228"/>
  <c r="P62" i="228"/>
  <c r="Q75" i="228"/>
  <c r="P75" i="228"/>
  <c r="Q79" i="228"/>
  <c r="P79" i="228"/>
  <c r="Q109" i="227"/>
  <c r="P109" i="227"/>
  <c r="AB242" i="227"/>
  <c r="AC226" i="227" s="1"/>
  <c r="AA242" i="227"/>
  <c r="N242" i="227"/>
  <c r="AB21" i="228"/>
  <c r="AC5" i="228" s="1"/>
  <c r="AA21" i="228"/>
  <c r="N21" i="228"/>
  <c r="Q22" i="227"/>
  <c r="P22" i="227"/>
  <c r="Q143" i="227"/>
  <c r="P143" i="227"/>
  <c r="Q23" i="228"/>
  <c r="P23" i="228"/>
  <c r="Q106" i="228"/>
  <c r="R90" i="228" s="1"/>
  <c r="P106" i="228"/>
  <c r="Q140" i="228"/>
  <c r="R124" i="228" s="1"/>
  <c r="P140" i="228"/>
  <c r="Q142" i="228"/>
  <c r="P142" i="228"/>
  <c r="N23" i="227"/>
  <c r="N142" i="227"/>
  <c r="AA192" i="227"/>
  <c r="AB40" i="228"/>
  <c r="AB40" i="227"/>
  <c r="AB92" i="227"/>
  <c r="AB110" i="227"/>
  <c r="AB143" i="227"/>
  <c r="AA225" i="227"/>
  <c r="AB39" i="228"/>
  <c r="AB90" i="228"/>
  <c r="Q107" i="228"/>
  <c r="M123" i="228"/>
  <c r="Q141" i="228"/>
  <c r="AB158" i="228"/>
  <c r="N177" i="227"/>
  <c r="AA5" i="228"/>
  <c r="AB60" i="228"/>
  <c r="G8" i="226"/>
  <c r="O21" i="227"/>
  <c r="AB225" i="227"/>
  <c r="AC209" i="227" s="1"/>
  <c r="N228" i="227"/>
  <c r="N7" i="228"/>
  <c r="N11" i="228"/>
  <c r="O21" i="228"/>
  <c r="N26" i="228"/>
  <c r="N146" i="227"/>
  <c r="AB44" i="228"/>
  <c r="N5" i="227"/>
  <c r="AA23" i="227"/>
  <c r="N56" i="227"/>
  <c r="M72" i="227"/>
  <c r="N73" i="227"/>
  <c r="AA91" i="227"/>
  <c r="M106" i="227"/>
  <c r="N107" i="227"/>
  <c r="AA109" i="227"/>
  <c r="AA142" i="227"/>
  <c r="AA146" i="227"/>
  <c r="M157" i="227"/>
  <c r="N158" i="227"/>
  <c r="M174" i="227"/>
  <c r="N175" i="227"/>
  <c r="AA177" i="227"/>
  <c r="AA195" i="227"/>
  <c r="AA8" i="228"/>
  <c r="AA23" i="228"/>
  <c r="AA27" i="228"/>
  <c r="N74" i="228"/>
  <c r="N78" i="228"/>
  <c r="N92" i="228"/>
  <c r="N110" i="228"/>
  <c r="AA226" i="227"/>
  <c r="AB91" i="227"/>
  <c r="AB109" i="227"/>
  <c r="AB177" i="227"/>
  <c r="AB195" i="227"/>
  <c r="AB8" i="228"/>
  <c r="AB23" i="228"/>
  <c r="AB27" i="228"/>
  <c r="AA42" i="228"/>
  <c r="M55" i="228"/>
  <c r="AA58" i="228"/>
  <c r="AA62" i="228"/>
  <c r="M72" i="228"/>
  <c r="AA75" i="228"/>
  <c r="AA79" i="228"/>
  <c r="AA93" i="228"/>
  <c r="AA125" i="228"/>
  <c r="M174" i="228"/>
  <c r="AA106" i="228"/>
  <c r="AA140" i="228"/>
  <c r="AB106" i="228"/>
  <c r="AC90" i="228" s="1"/>
  <c r="AB140" i="228"/>
  <c r="AC124" i="228" s="1"/>
  <c r="N159" i="228"/>
  <c r="M123" i="227"/>
  <c r="N64" i="228"/>
  <c r="P41" i="227"/>
  <c r="P93" i="227"/>
  <c r="P125" i="227"/>
  <c r="P144" i="227"/>
  <c r="P148" i="227"/>
  <c r="P193" i="227"/>
  <c r="P227" i="227"/>
  <c r="P6" i="228"/>
  <c r="P10" i="228"/>
  <c r="P25" i="228"/>
  <c r="M38" i="228"/>
  <c r="N39" i="228"/>
  <c r="M89" i="228"/>
  <c r="N90" i="228"/>
  <c r="AA110" i="228"/>
  <c r="N158" i="228"/>
  <c r="N226" i="227"/>
  <c r="AA5" i="227"/>
  <c r="AA56" i="227"/>
  <c r="AA73" i="227"/>
  <c r="AA107" i="227"/>
  <c r="AA158" i="227"/>
  <c r="AA175" i="227"/>
  <c r="N24" i="228"/>
  <c r="N28" i="228"/>
  <c r="P77" i="228"/>
  <c r="P91" i="228"/>
  <c r="P109" i="228"/>
  <c r="N124" i="227"/>
  <c r="N192" i="227"/>
  <c r="N5" i="228"/>
  <c r="N40" i="228"/>
  <c r="AB5" i="227"/>
  <c r="M38" i="227"/>
  <c r="AB73" i="227"/>
  <c r="M208" i="227"/>
  <c r="AA124" i="227"/>
  <c r="AB124" i="227"/>
  <c r="AB226" i="227"/>
  <c r="AB5" i="228"/>
  <c r="N208" i="227" l="1"/>
  <c r="AB208" i="227"/>
  <c r="AC192" i="227" s="1"/>
  <c r="AA208" i="227"/>
  <c r="Q24" i="228"/>
  <c r="P24" i="228"/>
  <c r="P39" i="228"/>
  <c r="Q39" i="228"/>
  <c r="Q64" i="228"/>
  <c r="P64" i="228"/>
  <c r="AB72" i="228"/>
  <c r="AC56" i="228" s="1"/>
  <c r="AA72" i="228"/>
  <c r="N72" i="228"/>
  <c r="Q158" i="227"/>
  <c r="P158" i="227"/>
  <c r="Q5" i="227"/>
  <c r="P5" i="227"/>
  <c r="N38" i="228"/>
  <c r="AB38" i="228"/>
  <c r="AC22" i="228" s="1"/>
  <c r="AA38" i="228"/>
  <c r="N123" i="227"/>
  <c r="AB123" i="227"/>
  <c r="AC107" i="227" s="1"/>
  <c r="AA123" i="227"/>
  <c r="Q110" i="228"/>
  <c r="P110" i="228"/>
  <c r="N157" i="227"/>
  <c r="AB157" i="227"/>
  <c r="AC141" i="227" s="1"/>
  <c r="AA157" i="227"/>
  <c r="Q177" i="227"/>
  <c r="P177" i="227"/>
  <c r="Q242" i="227"/>
  <c r="R226" i="227" s="1"/>
  <c r="P242" i="227"/>
  <c r="AA38" i="227"/>
  <c r="AB38" i="227"/>
  <c r="AC22" i="227" s="1"/>
  <c r="N38" i="227"/>
  <c r="Q159" i="228"/>
  <c r="P159" i="228"/>
  <c r="Q92" i="228"/>
  <c r="P92" i="228"/>
  <c r="Q146" i="227"/>
  <c r="P146" i="227"/>
  <c r="AB55" i="228"/>
  <c r="AC39" i="228" s="1"/>
  <c r="AA55" i="228"/>
  <c r="N55" i="228"/>
  <c r="Q40" i="228"/>
  <c r="P40" i="228"/>
  <c r="Q74" i="228"/>
  <c r="P74" i="228"/>
  <c r="AB123" i="228"/>
  <c r="AC107" i="228" s="1"/>
  <c r="AA123" i="228"/>
  <c r="N123" i="228"/>
  <c r="Q23" i="227"/>
  <c r="P23" i="227"/>
  <c r="Q26" i="228"/>
  <c r="P26" i="228"/>
  <c r="Q5" i="228"/>
  <c r="P5" i="228"/>
  <c r="Q107" i="227"/>
  <c r="P107" i="227"/>
  <c r="Q11" i="228"/>
  <c r="P11" i="228"/>
  <c r="Q21" i="228"/>
  <c r="R5" i="228" s="1"/>
  <c r="P21" i="228"/>
  <c r="Q78" i="228"/>
  <c r="P78" i="228"/>
  <c r="Q192" i="227"/>
  <c r="P192" i="227"/>
  <c r="N106" i="227"/>
  <c r="AB106" i="227"/>
  <c r="AC90" i="227" s="1"/>
  <c r="AA106" i="227"/>
  <c r="Q7" i="228"/>
  <c r="P7" i="228"/>
  <c r="Q140" i="227"/>
  <c r="R124" i="227" s="1"/>
  <c r="P140" i="227"/>
  <c r="Q142" i="227"/>
  <c r="P142" i="227"/>
  <c r="Q124" i="227"/>
  <c r="P124" i="227"/>
  <c r="Q226" i="227"/>
  <c r="P226" i="227"/>
  <c r="AB174" i="228"/>
  <c r="AC158" i="228" s="1"/>
  <c r="AA174" i="228"/>
  <c r="N174" i="228"/>
  <c r="Q228" i="227"/>
  <c r="P228" i="227"/>
  <c r="P191" i="227"/>
  <c r="Q191" i="227"/>
  <c r="R175" i="227" s="1"/>
  <c r="Q89" i="227"/>
  <c r="R73" i="227" s="1"/>
  <c r="P89" i="227"/>
  <c r="Q158" i="228"/>
  <c r="P158" i="228"/>
  <c r="AB72" i="227"/>
  <c r="AC56" i="227" s="1"/>
  <c r="N72" i="227"/>
  <c r="AA72" i="227"/>
  <c r="D2" i="227"/>
  <c r="Q21" i="227"/>
  <c r="R5" i="227" s="1"/>
  <c r="P21" i="227"/>
  <c r="P73" i="227"/>
  <c r="Q73" i="227"/>
  <c r="Q90" i="228"/>
  <c r="P90" i="228"/>
  <c r="Q175" i="227"/>
  <c r="P175" i="227"/>
  <c r="Q56" i="227"/>
  <c r="P56" i="227"/>
  <c r="Q157" i="228"/>
  <c r="R141" i="228" s="1"/>
  <c r="P157" i="228"/>
  <c r="P28" i="228"/>
  <c r="Q28" i="228"/>
  <c r="N89" i="228"/>
  <c r="AB89" i="228"/>
  <c r="AC73" i="228" s="1"/>
  <c r="AA89" i="228"/>
  <c r="N174" i="227"/>
  <c r="AB174" i="227"/>
  <c r="AC158" i="227" s="1"/>
  <c r="AA174" i="227"/>
  <c r="Q174" i="228" l="1"/>
  <c r="R158" i="228" s="1"/>
  <c r="P174" i="228"/>
  <c r="Q72" i="228"/>
  <c r="R56" i="228" s="1"/>
  <c r="P72" i="228"/>
  <c r="P38" i="227"/>
  <c r="Q38" i="227"/>
  <c r="R22" i="227" s="1"/>
  <c r="P106" i="227"/>
  <c r="Q106" i="227"/>
  <c r="R90" i="227" s="1"/>
  <c r="P123" i="227"/>
  <c r="Q123" i="227"/>
  <c r="R107" i="227" s="1"/>
  <c r="Q55" i="228"/>
  <c r="R39" i="228" s="1"/>
  <c r="P55" i="228"/>
  <c r="P72" i="227"/>
  <c r="Q72" i="227"/>
  <c r="R56" i="227" s="1"/>
  <c r="Q174" i="227"/>
  <c r="R158" i="227" s="1"/>
  <c r="P174" i="227"/>
  <c r="Q38" i="228"/>
  <c r="R22" i="228" s="1"/>
  <c r="P38" i="228"/>
  <c r="Q89" i="228"/>
  <c r="R73" i="228" s="1"/>
  <c r="P89" i="228"/>
  <c r="Q123" i="228"/>
  <c r="R107" i="228" s="1"/>
  <c r="P123" i="228"/>
  <c r="D2" i="228"/>
  <c r="Q157" i="227"/>
  <c r="R141" i="227" s="1"/>
  <c r="P157" i="227"/>
  <c r="P208" i="227"/>
  <c r="Q208" i="227"/>
  <c r="R192" i="227" s="1"/>
  <c r="T174" i="225" l="1"/>
  <c r="S174" i="225"/>
  <c r="M174" i="225"/>
  <c r="AB174" i="225" s="1"/>
  <c r="AC158" i="225" s="1"/>
  <c r="L174" i="225"/>
  <c r="O174" i="225" s="1"/>
  <c r="J174" i="225"/>
  <c r="K174" i="225" s="1"/>
  <c r="I174" i="225"/>
  <c r="AB159" i="225"/>
  <c r="O159" i="225"/>
  <c r="M159" i="225"/>
  <c r="AA159" i="225" s="1"/>
  <c r="K159" i="225"/>
  <c r="G159" i="225"/>
  <c r="AB158" i="225"/>
  <c r="AA158" i="225"/>
  <c r="O158" i="225"/>
  <c r="M158" i="225"/>
  <c r="N158" i="225" s="1"/>
  <c r="K158" i="225"/>
  <c r="G158" i="225"/>
  <c r="T157" i="225"/>
  <c r="S157" i="225"/>
  <c r="L157" i="225"/>
  <c r="O157" i="225" s="1"/>
  <c r="J157" i="225"/>
  <c r="K157" i="225" s="1"/>
  <c r="I157" i="225"/>
  <c r="AB142" i="225"/>
  <c r="AA142" i="225"/>
  <c r="O142" i="225"/>
  <c r="M142" i="225"/>
  <c r="N142" i="225" s="1"/>
  <c r="K142" i="225"/>
  <c r="G142" i="225"/>
  <c r="AB141" i="225"/>
  <c r="AA141" i="225"/>
  <c r="Q141" i="225"/>
  <c r="P141" i="225"/>
  <c r="O141" i="225"/>
  <c r="N141" i="225"/>
  <c r="M141" i="225"/>
  <c r="M157" i="225" s="1"/>
  <c r="K141" i="225"/>
  <c r="G141" i="225"/>
  <c r="T140" i="225"/>
  <c r="S140" i="225"/>
  <c r="O140" i="225"/>
  <c r="L140" i="225"/>
  <c r="J140" i="225"/>
  <c r="K140" i="225" s="1"/>
  <c r="I140" i="225"/>
  <c r="AA125" i="225"/>
  <c r="O125" i="225"/>
  <c r="M125" i="225"/>
  <c r="N125" i="225" s="1"/>
  <c r="K125" i="225"/>
  <c r="G125" i="225"/>
  <c r="Q124" i="225"/>
  <c r="O124" i="225"/>
  <c r="N124" i="225"/>
  <c r="P124" i="225" s="1"/>
  <c r="M124" i="225"/>
  <c r="M140" i="225" s="1"/>
  <c r="K124" i="225"/>
  <c r="G124" i="225"/>
  <c r="T123" i="225"/>
  <c r="S123" i="225"/>
  <c r="O123" i="225"/>
  <c r="M123" i="225"/>
  <c r="AB123" i="225" s="1"/>
  <c r="AC107" i="225" s="1"/>
  <c r="L123" i="225"/>
  <c r="K123" i="225"/>
  <c r="J123" i="225"/>
  <c r="I123" i="225"/>
  <c r="AA110" i="225"/>
  <c r="O110" i="225"/>
  <c r="N110" i="225"/>
  <c r="Q110" i="225" s="1"/>
  <c r="M110" i="225"/>
  <c r="AB110" i="225" s="1"/>
  <c r="K110" i="225"/>
  <c r="G110" i="225"/>
  <c r="AB109" i="225"/>
  <c r="AA109" i="225"/>
  <c r="O109" i="225"/>
  <c r="N109" i="225"/>
  <c r="Q109" i="225" s="1"/>
  <c r="M109" i="225"/>
  <c r="K109" i="225"/>
  <c r="G109" i="225"/>
  <c r="AA108" i="225"/>
  <c r="P108" i="225"/>
  <c r="O108" i="225"/>
  <c r="N108" i="225"/>
  <c r="M108" i="225"/>
  <c r="AB108" i="225" s="1"/>
  <c r="K108" i="225"/>
  <c r="Q108" i="225" s="1"/>
  <c r="G108" i="225"/>
  <c r="AB107" i="225"/>
  <c r="AA107" i="225"/>
  <c r="Q107" i="225"/>
  <c r="P107" i="225"/>
  <c r="O107" i="225"/>
  <c r="N107" i="225"/>
  <c r="M107" i="225"/>
  <c r="K107" i="225"/>
  <c r="G107" i="225"/>
  <c r="T106" i="225"/>
  <c r="S106" i="225"/>
  <c r="L106" i="225"/>
  <c r="J106" i="225"/>
  <c r="K106" i="225" s="1"/>
  <c r="I106" i="225"/>
  <c r="O106" i="225" s="1"/>
  <c r="AA93" i="225"/>
  <c r="O93" i="225"/>
  <c r="M93" i="225"/>
  <c r="N93" i="225" s="1"/>
  <c r="K93" i="225"/>
  <c r="G93" i="225"/>
  <c r="AA92" i="225"/>
  <c r="O92" i="225"/>
  <c r="N92" i="225"/>
  <c r="Q92" i="225" s="1"/>
  <c r="M92" i="225"/>
  <c r="AB92" i="225" s="1"/>
  <c r="K92" i="225"/>
  <c r="G92" i="225"/>
  <c r="AB91" i="225"/>
  <c r="AA91" i="225"/>
  <c r="O91" i="225"/>
  <c r="N91" i="225"/>
  <c r="Q91" i="225" s="1"/>
  <c r="M91" i="225"/>
  <c r="K91" i="225"/>
  <c r="G91" i="225"/>
  <c r="AB90" i="225"/>
  <c r="O90" i="225"/>
  <c r="N90" i="225"/>
  <c r="Q90" i="225" s="1"/>
  <c r="M90" i="225"/>
  <c r="AA90" i="225" s="1"/>
  <c r="K90" i="225"/>
  <c r="G90" i="225"/>
  <c r="T89" i="225"/>
  <c r="S89" i="225"/>
  <c r="L89" i="225"/>
  <c r="O89" i="225" s="1"/>
  <c r="J89" i="225"/>
  <c r="K89" i="225" s="1"/>
  <c r="I89" i="225"/>
  <c r="AA81" i="225"/>
  <c r="P81" i="225"/>
  <c r="O81" i="225"/>
  <c r="N81" i="225"/>
  <c r="M81" i="225"/>
  <c r="AB81" i="225" s="1"/>
  <c r="K81" i="225"/>
  <c r="Q81" i="225" s="1"/>
  <c r="G81" i="225"/>
  <c r="AA80" i="225"/>
  <c r="O80" i="225"/>
  <c r="M80" i="225"/>
  <c r="N80" i="225" s="1"/>
  <c r="K80" i="225"/>
  <c r="G80" i="225"/>
  <c r="AA79" i="225"/>
  <c r="O79" i="225"/>
  <c r="N79" i="225"/>
  <c r="Q79" i="225" s="1"/>
  <c r="M79" i="225"/>
  <c r="AB79" i="225" s="1"/>
  <c r="K79" i="225"/>
  <c r="G79" i="225"/>
  <c r="AB78" i="225"/>
  <c r="AA78" i="225"/>
  <c r="O78" i="225"/>
  <c r="N78" i="225"/>
  <c r="Q78" i="225" s="1"/>
  <c r="M78" i="225"/>
  <c r="K78" i="225"/>
  <c r="G78" i="225"/>
  <c r="AA77" i="225"/>
  <c r="P77" i="225"/>
  <c r="O77" i="225"/>
  <c r="N77" i="225"/>
  <c r="M77" i="225"/>
  <c r="AB77" i="225" s="1"/>
  <c r="K77" i="225"/>
  <c r="Q77" i="225" s="1"/>
  <c r="G77" i="225"/>
  <c r="AA76" i="225"/>
  <c r="O76" i="225"/>
  <c r="M76" i="225"/>
  <c r="N76" i="225" s="1"/>
  <c r="K76" i="225"/>
  <c r="G76" i="225"/>
  <c r="AA75" i="225"/>
  <c r="O75" i="225"/>
  <c r="N75" i="225"/>
  <c r="Q75" i="225" s="1"/>
  <c r="M75" i="225"/>
  <c r="AB75" i="225" s="1"/>
  <c r="K75" i="225"/>
  <c r="G75" i="225"/>
  <c r="AB74" i="225"/>
  <c r="AA74" i="225"/>
  <c r="O74" i="225"/>
  <c r="N74" i="225"/>
  <c r="Q74" i="225" s="1"/>
  <c r="M74" i="225"/>
  <c r="K74" i="225"/>
  <c r="G74" i="225"/>
  <c r="AB73" i="225"/>
  <c r="O73" i="225"/>
  <c r="M73" i="225"/>
  <c r="AA73" i="225" s="1"/>
  <c r="K73" i="225"/>
  <c r="G73" i="225"/>
  <c r="T72" i="225"/>
  <c r="S72" i="225"/>
  <c r="L72" i="225"/>
  <c r="O72" i="225" s="1"/>
  <c r="J72" i="225"/>
  <c r="K72" i="225" s="1"/>
  <c r="I72" i="225"/>
  <c r="AA62" i="225"/>
  <c r="P62" i="225"/>
  <c r="O62" i="225"/>
  <c r="N62" i="225"/>
  <c r="Q62" i="225" s="1"/>
  <c r="M62" i="225"/>
  <c r="AB62" i="225" s="1"/>
  <c r="K62" i="225"/>
  <c r="G62" i="225"/>
  <c r="AA61" i="225"/>
  <c r="O61" i="225"/>
  <c r="M61" i="225"/>
  <c r="N61" i="225" s="1"/>
  <c r="K61" i="225"/>
  <c r="G61" i="225"/>
  <c r="AA60" i="225"/>
  <c r="O60" i="225"/>
  <c r="N60" i="225"/>
  <c r="Q60" i="225" s="1"/>
  <c r="M60" i="225"/>
  <c r="AB60" i="225" s="1"/>
  <c r="K60" i="225"/>
  <c r="G60" i="225"/>
  <c r="AB59" i="225"/>
  <c r="AA59" i="225"/>
  <c r="O59" i="225"/>
  <c r="N59" i="225"/>
  <c r="Q59" i="225" s="1"/>
  <c r="M59" i="225"/>
  <c r="K59" i="225"/>
  <c r="G59" i="225"/>
  <c r="AA58" i="225"/>
  <c r="P58" i="225"/>
  <c r="O58" i="225"/>
  <c r="N58" i="225"/>
  <c r="Q58" i="225" s="1"/>
  <c r="M58" i="225"/>
  <c r="AB58" i="225" s="1"/>
  <c r="K58" i="225"/>
  <c r="G58" i="225"/>
  <c r="AA57" i="225"/>
  <c r="O57" i="225"/>
  <c r="M57" i="225"/>
  <c r="N57" i="225" s="1"/>
  <c r="K57" i="225"/>
  <c r="G57" i="225"/>
  <c r="AB56" i="225"/>
  <c r="AA56" i="225"/>
  <c r="Q56" i="225"/>
  <c r="O56" i="225"/>
  <c r="N56" i="225"/>
  <c r="P56" i="225" s="1"/>
  <c r="M56" i="225"/>
  <c r="M72" i="225" s="1"/>
  <c r="K56" i="225"/>
  <c r="G56" i="225"/>
  <c r="T55" i="225"/>
  <c r="S55" i="225"/>
  <c r="O55" i="225"/>
  <c r="L55" i="225"/>
  <c r="K55" i="225"/>
  <c r="J55" i="225"/>
  <c r="I55" i="225"/>
  <c r="AA44" i="225"/>
  <c r="O44" i="225"/>
  <c r="N44" i="225"/>
  <c r="Q44" i="225" s="1"/>
  <c r="M44" i="225"/>
  <c r="AB44" i="225" s="1"/>
  <c r="K44" i="225"/>
  <c r="G44" i="225"/>
  <c r="AB43" i="225"/>
  <c r="AA43" i="225"/>
  <c r="O43" i="225"/>
  <c r="N43" i="225"/>
  <c r="Q43" i="225" s="1"/>
  <c r="M43" i="225"/>
  <c r="K43" i="225"/>
  <c r="G43" i="225"/>
  <c r="AB42" i="225"/>
  <c r="AA42" i="225"/>
  <c r="P42" i="225"/>
  <c r="O42" i="225"/>
  <c r="N42" i="225"/>
  <c r="Q42" i="225" s="1"/>
  <c r="M42" i="225"/>
  <c r="K42" i="225"/>
  <c r="G42" i="225"/>
  <c r="AA41" i="225"/>
  <c r="O41" i="225"/>
  <c r="M41" i="225"/>
  <c r="N41" i="225" s="1"/>
  <c r="K41" i="225"/>
  <c r="G41" i="225"/>
  <c r="AA40" i="225"/>
  <c r="O40" i="225"/>
  <c r="N40" i="225"/>
  <c r="Q40" i="225" s="1"/>
  <c r="M40" i="225"/>
  <c r="AB40" i="225" s="1"/>
  <c r="K40" i="225"/>
  <c r="G40" i="225"/>
  <c r="O39" i="225"/>
  <c r="N39" i="225"/>
  <c r="Q39" i="225" s="1"/>
  <c r="M39" i="225"/>
  <c r="AB39" i="225" s="1"/>
  <c r="K39" i="225"/>
  <c r="G39" i="225"/>
  <c r="T38" i="225"/>
  <c r="S38" i="225"/>
  <c r="L38" i="225"/>
  <c r="O38" i="225" s="1"/>
  <c r="J38" i="225"/>
  <c r="K38" i="225" s="1"/>
  <c r="I38" i="225"/>
  <c r="AQ29" i="225"/>
  <c r="O27" i="225"/>
  <c r="M27" i="225"/>
  <c r="AB27" i="225" s="1"/>
  <c r="K27" i="225"/>
  <c r="G27" i="225"/>
  <c r="AB26" i="225"/>
  <c r="O26" i="225"/>
  <c r="M26" i="225"/>
  <c r="AA26" i="225" s="1"/>
  <c r="K26" i="225"/>
  <c r="G26" i="225"/>
  <c r="AB25" i="225"/>
  <c r="O25" i="225"/>
  <c r="N25" i="225"/>
  <c r="Q25" i="225" s="1"/>
  <c r="M25" i="225"/>
  <c r="AA25" i="225" s="1"/>
  <c r="K25" i="225"/>
  <c r="G25" i="225"/>
  <c r="O24" i="225"/>
  <c r="M24" i="225"/>
  <c r="AB24" i="225" s="1"/>
  <c r="K24" i="225"/>
  <c r="G24" i="225"/>
  <c r="O23" i="225"/>
  <c r="M23" i="225"/>
  <c r="AB23" i="225" s="1"/>
  <c r="K23" i="225"/>
  <c r="G23" i="225"/>
  <c r="AB22" i="225"/>
  <c r="AA22" i="225"/>
  <c r="O22" i="225"/>
  <c r="N22" i="225"/>
  <c r="Q22" i="225" s="1"/>
  <c r="M22" i="225"/>
  <c r="K22" i="225"/>
  <c r="G22" i="225"/>
  <c r="T21" i="225"/>
  <c r="S21" i="225"/>
  <c r="L21" i="225"/>
  <c r="O21" i="225" s="1"/>
  <c r="K21" i="225"/>
  <c r="J21" i="225"/>
  <c r="I21" i="225"/>
  <c r="AB9" i="225"/>
  <c r="AA9" i="225"/>
  <c r="O9" i="225"/>
  <c r="M9" i="225"/>
  <c r="N9" i="225" s="1"/>
  <c r="K9" i="225"/>
  <c r="G9" i="225"/>
  <c r="AB8" i="225"/>
  <c r="O8" i="225"/>
  <c r="N8" i="225"/>
  <c r="Q8" i="225" s="1"/>
  <c r="M8" i="225"/>
  <c r="AA8" i="225" s="1"/>
  <c r="K8" i="225"/>
  <c r="G8" i="225"/>
  <c r="O7" i="225"/>
  <c r="M7" i="225"/>
  <c r="AB7" i="225" s="1"/>
  <c r="K7" i="225"/>
  <c r="G7" i="225"/>
  <c r="F1" i="225" s="1"/>
  <c r="F2" i="225" s="1"/>
  <c r="O6" i="225"/>
  <c r="M6" i="225"/>
  <c r="AB6" i="225" s="1"/>
  <c r="K6" i="225"/>
  <c r="G6" i="225"/>
  <c r="AB5" i="225"/>
  <c r="AA5" i="225"/>
  <c r="O5" i="225"/>
  <c r="N5" i="225"/>
  <c r="Q5" i="225" s="1"/>
  <c r="M5" i="225"/>
  <c r="M21" i="225" s="1"/>
  <c r="K5" i="225"/>
  <c r="G5" i="225"/>
  <c r="H2" i="225"/>
  <c r="H1" i="225"/>
  <c r="D1" i="225"/>
  <c r="T242" i="224"/>
  <c r="S242" i="224"/>
  <c r="L242" i="224"/>
  <c r="O242" i="224" s="1"/>
  <c r="J242" i="224"/>
  <c r="K242" i="224" s="1"/>
  <c r="I242" i="224"/>
  <c r="P228" i="224"/>
  <c r="O228" i="224"/>
  <c r="N228" i="224"/>
  <c r="Q228" i="224" s="1"/>
  <c r="M228" i="224"/>
  <c r="AB228" i="224" s="1"/>
  <c r="K228" i="224"/>
  <c r="G228" i="224"/>
  <c r="O227" i="224"/>
  <c r="M227" i="224"/>
  <c r="M242" i="224" s="1"/>
  <c r="K227" i="224"/>
  <c r="G227" i="224"/>
  <c r="AB226" i="224"/>
  <c r="AA226" i="224"/>
  <c r="O226" i="224"/>
  <c r="N226" i="224"/>
  <c r="P226" i="224" s="1"/>
  <c r="M226" i="224"/>
  <c r="K226" i="224"/>
  <c r="Q226" i="224" s="1"/>
  <c r="G226" i="224"/>
  <c r="T225" i="224"/>
  <c r="S225" i="224"/>
  <c r="M225" i="224"/>
  <c r="N225" i="224" s="1"/>
  <c r="L225" i="224"/>
  <c r="O225" i="224" s="1"/>
  <c r="K225" i="224"/>
  <c r="J225" i="224"/>
  <c r="I225" i="224"/>
  <c r="AB210" i="224"/>
  <c r="AA210" i="224"/>
  <c r="O210" i="224"/>
  <c r="M210" i="224"/>
  <c r="N210" i="224" s="1"/>
  <c r="K210" i="224"/>
  <c r="G210" i="224"/>
  <c r="AB209" i="224"/>
  <c r="AA209" i="224"/>
  <c r="P209" i="224"/>
  <c r="O209" i="224"/>
  <c r="N209" i="224"/>
  <c r="Q209" i="224" s="1"/>
  <c r="M209" i="224"/>
  <c r="K209" i="224"/>
  <c r="G209" i="224"/>
  <c r="T208" i="224"/>
  <c r="S208" i="224"/>
  <c r="O208" i="224"/>
  <c r="L208" i="224"/>
  <c r="J208" i="224"/>
  <c r="K208" i="224" s="1"/>
  <c r="I208" i="224"/>
  <c r="AB195" i="224"/>
  <c r="AA195" i="224"/>
  <c r="O195" i="224"/>
  <c r="N195" i="224"/>
  <c r="Q195" i="224" s="1"/>
  <c r="M195" i="224"/>
  <c r="K195" i="224"/>
  <c r="G195" i="224"/>
  <c r="AA194" i="224"/>
  <c r="P194" i="224"/>
  <c r="O194" i="224"/>
  <c r="N194" i="224"/>
  <c r="Q194" i="224" s="1"/>
  <c r="M194" i="224"/>
  <c r="AB194" i="224" s="1"/>
  <c r="K194" i="224"/>
  <c r="G194" i="224"/>
  <c r="O193" i="224"/>
  <c r="M193" i="224"/>
  <c r="AB193" i="224" s="1"/>
  <c r="K193" i="224"/>
  <c r="G193" i="224"/>
  <c r="AB192" i="224"/>
  <c r="AA192" i="224"/>
  <c r="O192" i="224"/>
  <c r="N192" i="224"/>
  <c r="Q192" i="224" s="1"/>
  <c r="M192" i="224"/>
  <c r="M208" i="224" s="1"/>
  <c r="K192" i="224"/>
  <c r="G192" i="224"/>
  <c r="T191" i="224"/>
  <c r="S191" i="224"/>
  <c r="L191" i="224"/>
  <c r="O191" i="224" s="1"/>
  <c r="K191" i="224"/>
  <c r="J191" i="224"/>
  <c r="I191" i="224"/>
  <c r="AA180" i="224"/>
  <c r="Q180" i="224"/>
  <c r="O180" i="224"/>
  <c r="N180" i="224"/>
  <c r="P180" i="224" s="1"/>
  <c r="M180" i="224"/>
  <c r="AB180" i="224" s="1"/>
  <c r="K180" i="224"/>
  <c r="G180" i="224"/>
  <c r="AB179" i="224"/>
  <c r="AA179" i="224"/>
  <c r="O179" i="224"/>
  <c r="N179" i="224"/>
  <c r="Q179" i="224" s="1"/>
  <c r="M179" i="224"/>
  <c r="K179" i="224"/>
  <c r="G179" i="224"/>
  <c r="AA178" i="224"/>
  <c r="P178" i="224"/>
  <c r="O178" i="224"/>
  <c r="N178" i="224"/>
  <c r="Q178" i="224" s="1"/>
  <c r="M178" i="224"/>
  <c r="AB178" i="224" s="1"/>
  <c r="K178" i="224"/>
  <c r="G178" i="224"/>
  <c r="O177" i="224"/>
  <c r="M177" i="224"/>
  <c r="AB177" i="224" s="1"/>
  <c r="K177" i="224"/>
  <c r="G177" i="224"/>
  <c r="AA176" i="224"/>
  <c r="Q176" i="224"/>
  <c r="O176" i="224"/>
  <c r="N176" i="224"/>
  <c r="P176" i="224" s="1"/>
  <c r="M176" i="224"/>
  <c r="AB176" i="224" s="1"/>
  <c r="K176" i="224"/>
  <c r="G176" i="224"/>
  <c r="O175" i="224"/>
  <c r="M175" i="224"/>
  <c r="N175" i="224" s="1"/>
  <c r="K175" i="224"/>
  <c r="G175" i="224"/>
  <c r="T174" i="224"/>
  <c r="S174" i="224"/>
  <c r="O174" i="224"/>
  <c r="L174" i="224"/>
  <c r="J174" i="224"/>
  <c r="K174" i="224" s="1"/>
  <c r="I174" i="224"/>
  <c r="AB158" i="224"/>
  <c r="O158" i="224"/>
  <c r="M158" i="224"/>
  <c r="M174" i="224" s="1"/>
  <c r="K158" i="224"/>
  <c r="G158" i="224"/>
  <c r="T157" i="224"/>
  <c r="S157" i="224"/>
  <c r="O157" i="224"/>
  <c r="L157" i="224"/>
  <c r="J157" i="224"/>
  <c r="K157" i="224" s="1"/>
  <c r="I157" i="224"/>
  <c r="AB148" i="224"/>
  <c r="AA148" i="224"/>
  <c r="O148" i="224"/>
  <c r="N148" i="224"/>
  <c r="Q148" i="224" s="1"/>
  <c r="M148" i="224"/>
  <c r="K148" i="224"/>
  <c r="G148" i="224"/>
  <c r="AA147" i="224"/>
  <c r="P147" i="224"/>
  <c r="O147" i="224"/>
  <c r="N147" i="224"/>
  <c r="Q147" i="224" s="1"/>
  <c r="M147" i="224"/>
  <c r="AB147" i="224" s="1"/>
  <c r="K147" i="224"/>
  <c r="G147" i="224"/>
  <c r="O146" i="224"/>
  <c r="M146" i="224"/>
  <c r="AB146" i="224" s="1"/>
  <c r="K146" i="224"/>
  <c r="G146" i="224"/>
  <c r="AA145" i="224"/>
  <c r="Q145" i="224"/>
  <c r="O145" i="224"/>
  <c r="N145" i="224"/>
  <c r="P145" i="224" s="1"/>
  <c r="M145" i="224"/>
  <c r="AB145" i="224" s="1"/>
  <c r="K145" i="224"/>
  <c r="G145" i="224"/>
  <c r="AB144" i="224"/>
  <c r="AA144" i="224"/>
  <c r="O144" i="224"/>
  <c r="N144" i="224"/>
  <c r="Q144" i="224" s="1"/>
  <c r="M144" i="224"/>
  <c r="K144" i="224"/>
  <c r="G144" i="224"/>
  <c r="AA143" i="224"/>
  <c r="P143" i="224"/>
  <c r="O143" i="224"/>
  <c r="N143" i="224"/>
  <c r="Q143" i="224" s="1"/>
  <c r="M143" i="224"/>
  <c r="AB143" i="224" s="1"/>
  <c r="K143" i="224"/>
  <c r="G143" i="224"/>
  <c r="O142" i="224"/>
  <c r="M142" i="224"/>
  <c r="AB142" i="224" s="1"/>
  <c r="K142" i="224"/>
  <c r="G142" i="224"/>
  <c r="AA141" i="224"/>
  <c r="O141" i="224"/>
  <c r="M141" i="224"/>
  <c r="AB141" i="224" s="1"/>
  <c r="K141" i="224"/>
  <c r="G141" i="224"/>
  <c r="T140" i="224"/>
  <c r="S140" i="224"/>
  <c r="L140" i="224"/>
  <c r="O140" i="224" s="1"/>
  <c r="K140" i="224"/>
  <c r="J140" i="224"/>
  <c r="I140" i="224"/>
  <c r="AA125" i="224"/>
  <c r="Q125" i="224"/>
  <c r="O125" i="224"/>
  <c r="N125" i="224"/>
  <c r="P125" i="224" s="1"/>
  <c r="M125" i="224"/>
  <c r="AB125" i="224" s="1"/>
  <c r="K125" i="224"/>
  <c r="G125" i="224"/>
  <c r="O124" i="224"/>
  <c r="M124" i="224"/>
  <c r="N124" i="224" s="1"/>
  <c r="K124" i="224"/>
  <c r="G124" i="224"/>
  <c r="T123" i="224"/>
  <c r="S123" i="224"/>
  <c r="O123" i="224"/>
  <c r="L123" i="224"/>
  <c r="J123" i="224"/>
  <c r="K123" i="224" s="1"/>
  <c r="I123" i="224"/>
  <c r="AB110" i="224"/>
  <c r="AA110" i="224"/>
  <c r="O110" i="224"/>
  <c r="N110" i="224"/>
  <c r="Q110" i="224" s="1"/>
  <c r="M110" i="224"/>
  <c r="K110" i="224"/>
  <c r="G110" i="224"/>
  <c r="AA109" i="224"/>
  <c r="Q109" i="224"/>
  <c r="P109" i="224"/>
  <c r="O109" i="224"/>
  <c r="N109" i="224"/>
  <c r="M109" i="224"/>
  <c r="AB109" i="224" s="1"/>
  <c r="K109" i="224"/>
  <c r="G109" i="224"/>
  <c r="O108" i="224"/>
  <c r="M108" i="224"/>
  <c r="AB108" i="224" s="1"/>
  <c r="K108" i="224"/>
  <c r="G108" i="224"/>
  <c r="AA107" i="224"/>
  <c r="O107" i="224"/>
  <c r="M107" i="224"/>
  <c r="AB107" i="224" s="1"/>
  <c r="K107" i="224"/>
  <c r="G107" i="224"/>
  <c r="T106" i="224"/>
  <c r="S106" i="224"/>
  <c r="L106" i="224"/>
  <c r="O106" i="224" s="1"/>
  <c r="K106" i="224"/>
  <c r="J106" i="224"/>
  <c r="I106" i="224"/>
  <c r="AA93" i="224"/>
  <c r="Q93" i="224"/>
  <c r="O93" i="224"/>
  <c r="N93" i="224"/>
  <c r="P93" i="224" s="1"/>
  <c r="M93" i="224"/>
  <c r="AB93" i="224" s="1"/>
  <c r="K93" i="224"/>
  <c r="G93" i="224"/>
  <c r="AB92" i="224"/>
  <c r="AA92" i="224"/>
  <c r="O92" i="224"/>
  <c r="N92" i="224"/>
  <c r="Q92" i="224" s="1"/>
  <c r="M92" i="224"/>
  <c r="K92" i="224"/>
  <c r="G92" i="224"/>
  <c r="AA91" i="224"/>
  <c r="Q91" i="224"/>
  <c r="P91" i="224"/>
  <c r="O91" i="224"/>
  <c r="N91" i="224"/>
  <c r="M91" i="224"/>
  <c r="AB91" i="224" s="1"/>
  <c r="K91" i="224"/>
  <c r="G91" i="224"/>
  <c r="AA90" i="224"/>
  <c r="P90" i="224"/>
  <c r="O90" i="224"/>
  <c r="N90" i="224"/>
  <c r="Q90" i="224" s="1"/>
  <c r="M90" i="224"/>
  <c r="AB90" i="224" s="1"/>
  <c r="K90" i="224"/>
  <c r="G90" i="224"/>
  <c r="T89" i="224"/>
  <c r="S89" i="224"/>
  <c r="L89" i="224"/>
  <c r="J89" i="224"/>
  <c r="K89" i="224" s="1"/>
  <c r="I89" i="224"/>
  <c r="O89" i="224" s="1"/>
  <c r="O74" i="224"/>
  <c r="M74" i="224"/>
  <c r="AB74" i="224" s="1"/>
  <c r="K74" i="224"/>
  <c r="G74" i="224"/>
  <c r="AA73" i="224"/>
  <c r="O73" i="224"/>
  <c r="M73" i="224"/>
  <c r="AB73" i="224" s="1"/>
  <c r="K73" i="224"/>
  <c r="G73" i="224"/>
  <c r="T72" i="224"/>
  <c r="S72" i="224"/>
  <c r="L72" i="224"/>
  <c r="O72" i="224" s="1"/>
  <c r="K72" i="224"/>
  <c r="J72" i="224"/>
  <c r="I72" i="224"/>
  <c r="AA56" i="224"/>
  <c r="O56" i="224"/>
  <c r="M56" i="224"/>
  <c r="AB56" i="224" s="1"/>
  <c r="K56" i="224"/>
  <c r="G56" i="224"/>
  <c r="T55" i="224"/>
  <c r="S55" i="224"/>
  <c r="L55" i="224"/>
  <c r="O55" i="224" s="1"/>
  <c r="K55" i="224"/>
  <c r="J55" i="224"/>
  <c r="I55" i="224"/>
  <c r="AA41" i="224"/>
  <c r="Q41" i="224"/>
  <c r="O41" i="224"/>
  <c r="N41" i="224"/>
  <c r="P41" i="224" s="1"/>
  <c r="M41" i="224"/>
  <c r="AB41" i="224" s="1"/>
  <c r="K41" i="224"/>
  <c r="G41" i="224"/>
  <c r="AB40" i="224"/>
  <c r="AA40" i="224"/>
  <c r="O40" i="224"/>
  <c r="N40" i="224"/>
  <c r="Q40" i="224" s="1"/>
  <c r="M40" i="224"/>
  <c r="K40" i="224"/>
  <c r="G40" i="224"/>
  <c r="O39" i="224"/>
  <c r="M39" i="224"/>
  <c r="N39" i="224" s="1"/>
  <c r="K39" i="224"/>
  <c r="G39" i="224"/>
  <c r="T38" i="224"/>
  <c r="S38" i="224"/>
  <c r="L38" i="224"/>
  <c r="O38" i="224" s="1"/>
  <c r="J38" i="224"/>
  <c r="K38" i="224" s="1"/>
  <c r="I38" i="224"/>
  <c r="O22" i="224"/>
  <c r="M22" i="224"/>
  <c r="M38" i="224" s="1"/>
  <c r="K22" i="224"/>
  <c r="G22" i="224"/>
  <c r="T21" i="224"/>
  <c r="S21" i="224"/>
  <c r="M21" i="224"/>
  <c r="AB21" i="224" s="1"/>
  <c r="AC5" i="224" s="1"/>
  <c r="L21" i="224"/>
  <c r="H1" i="224" s="1"/>
  <c r="J21" i="224"/>
  <c r="K21" i="224" s="1"/>
  <c r="I21" i="224"/>
  <c r="AA6" i="224"/>
  <c r="P6" i="224"/>
  <c r="O6" i="224"/>
  <c r="N6" i="224"/>
  <c r="M6" i="224"/>
  <c r="AB6" i="224" s="1"/>
  <c r="K6" i="224"/>
  <c r="Q6" i="224" s="1"/>
  <c r="G6" i="224"/>
  <c r="AB5" i="224"/>
  <c r="AA5" i="224"/>
  <c r="Q5" i="224"/>
  <c r="P5" i="224"/>
  <c r="O5" i="224"/>
  <c r="N5" i="224"/>
  <c r="M5" i="224"/>
  <c r="K5" i="224"/>
  <c r="G5" i="224"/>
  <c r="F1" i="224" s="1"/>
  <c r="H2" i="224"/>
  <c r="D1" i="224"/>
  <c r="F3" i="223" s="1"/>
  <c r="X29" i="223"/>
  <c r="W29" i="223"/>
  <c r="V29" i="223"/>
  <c r="T29" i="223"/>
  <c r="S29" i="223"/>
  <c r="P29" i="223"/>
  <c r="M8" i="223" s="1"/>
  <c r="O29" i="223"/>
  <c r="N29" i="223"/>
  <c r="M29" i="223"/>
  <c r="K29" i="223"/>
  <c r="J29" i="223"/>
  <c r="H29" i="223"/>
  <c r="G29" i="223"/>
  <c r="D29" i="223"/>
  <c r="K8" i="223" s="1"/>
  <c r="O15" i="223"/>
  <c r="N15" i="223"/>
  <c r="M15" i="223"/>
  <c r="K15" i="223"/>
  <c r="I15" i="223"/>
  <c r="H15" i="223"/>
  <c r="G15" i="223"/>
  <c r="F15" i="223"/>
  <c r="E15" i="223"/>
  <c r="D15" i="223"/>
  <c r="E8" i="223" s="1"/>
  <c r="I8" i="223"/>
  <c r="F8" i="223"/>
  <c r="M7" i="223"/>
  <c r="K7" i="223"/>
  <c r="I7" i="223"/>
  <c r="G7" i="223"/>
  <c r="F7" i="223"/>
  <c r="E7" i="223"/>
  <c r="M6" i="223"/>
  <c r="K6" i="223"/>
  <c r="I6" i="223"/>
  <c r="G6" i="223"/>
  <c r="F6" i="223"/>
  <c r="E6" i="223"/>
  <c r="Q175" i="224" l="1"/>
  <c r="P175" i="224"/>
  <c r="N72" i="225"/>
  <c r="AB72" i="225"/>
  <c r="AC56" i="225" s="1"/>
  <c r="AA72" i="225"/>
  <c r="Q225" i="224"/>
  <c r="R209" i="224" s="1"/>
  <c r="P225" i="224"/>
  <c r="AB242" i="224"/>
  <c r="AC226" i="224" s="1"/>
  <c r="AA242" i="224"/>
  <c r="N242" i="224"/>
  <c r="N157" i="225"/>
  <c r="AB157" i="225"/>
  <c r="AC141" i="225" s="1"/>
  <c r="AA157" i="225"/>
  <c r="N208" i="224"/>
  <c r="AB208" i="224"/>
  <c r="AC192" i="224" s="1"/>
  <c r="AA208" i="224"/>
  <c r="Q125" i="225"/>
  <c r="P125" i="225"/>
  <c r="Q41" i="225"/>
  <c r="P41" i="225"/>
  <c r="N21" i="225"/>
  <c r="AB21" i="225"/>
  <c r="AC5" i="225" s="1"/>
  <c r="AA21" i="225"/>
  <c r="Q39" i="224"/>
  <c r="P39" i="224"/>
  <c r="Q9" i="225"/>
  <c r="P9" i="225"/>
  <c r="AB38" i="224"/>
  <c r="AC22" i="224" s="1"/>
  <c r="AA38" i="224"/>
  <c r="N38" i="224"/>
  <c r="Q210" i="224"/>
  <c r="P210" i="224"/>
  <c r="Q76" i="225"/>
  <c r="P76" i="225"/>
  <c r="N140" i="225"/>
  <c r="AB140" i="225"/>
  <c r="AC124" i="225" s="1"/>
  <c r="AA140" i="225"/>
  <c r="N174" i="224"/>
  <c r="AB174" i="224"/>
  <c r="AC158" i="224" s="1"/>
  <c r="AA174" i="224"/>
  <c r="Q61" i="225"/>
  <c r="P61" i="225"/>
  <c r="Q80" i="225"/>
  <c r="P80" i="225"/>
  <c r="Q93" i="225"/>
  <c r="P93" i="225"/>
  <c r="Q158" i="225"/>
  <c r="P158" i="225"/>
  <c r="F2" i="224"/>
  <c r="I3" i="223"/>
  <c r="Q57" i="225"/>
  <c r="P57" i="225"/>
  <c r="Q124" i="224"/>
  <c r="P124" i="224"/>
  <c r="Q142" i="225"/>
  <c r="P142" i="225"/>
  <c r="N21" i="224"/>
  <c r="P40" i="224"/>
  <c r="P92" i="224"/>
  <c r="P110" i="224"/>
  <c r="P144" i="224"/>
  <c r="P148" i="224"/>
  <c r="P179" i="224"/>
  <c r="P195" i="224"/>
  <c r="AA225" i="224"/>
  <c r="P8" i="225"/>
  <c r="P25" i="225"/>
  <c r="M55" i="225"/>
  <c r="G8" i="223"/>
  <c r="O21" i="224"/>
  <c r="AA124" i="224"/>
  <c r="AA158" i="224"/>
  <c r="AA175" i="224"/>
  <c r="AB225" i="224"/>
  <c r="AC209" i="224" s="1"/>
  <c r="N7" i="225"/>
  <c r="N24" i="225"/>
  <c r="N123" i="225"/>
  <c r="M89" i="224"/>
  <c r="AB124" i="224"/>
  <c r="AB175" i="224"/>
  <c r="M38" i="225"/>
  <c r="AA22" i="224"/>
  <c r="AA39" i="224"/>
  <c r="N74" i="224"/>
  <c r="N108" i="224"/>
  <c r="N142" i="224"/>
  <c r="N146" i="224"/>
  <c r="N177" i="224"/>
  <c r="N193" i="224"/>
  <c r="N227" i="224"/>
  <c r="N6" i="225"/>
  <c r="N23" i="225"/>
  <c r="N27" i="225"/>
  <c r="P40" i="225"/>
  <c r="AB41" i="225"/>
  <c r="P44" i="225"/>
  <c r="AB57" i="225"/>
  <c r="P60" i="225"/>
  <c r="AB61" i="225"/>
  <c r="P75" i="225"/>
  <c r="AB76" i="225"/>
  <c r="P79" i="225"/>
  <c r="AB80" i="225"/>
  <c r="P92" i="225"/>
  <c r="AB93" i="225"/>
  <c r="P110" i="225"/>
  <c r="AB125" i="225"/>
  <c r="N174" i="225"/>
  <c r="AB22" i="224"/>
  <c r="AB39" i="224"/>
  <c r="M55" i="224"/>
  <c r="N56" i="224"/>
  <c r="M72" i="224"/>
  <c r="N73" i="224"/>
  <c r="M106" i="224"/>
  <c r="N107" i="224"/>
  <c r="M140" i="224"/>
  <c r="N141" i="224"/>
  <c r="M191" i="224"/>
  <c r="AA228" i="224"/>
  <c r="AA7" i="225"/>
  <c r="AA24" i="225"/>
  <c r="P39" i="225"/>
  <c r="AA124" i="225"/>
  <c r="N159" i="225"/>
  <c r="AA21" i="224"/>
  <c r="N73" i="225"/>
  <c r="M89" i="225"/>
  <c r="AB124" i="225"/>
  <c r="P192" i="224"/>
  <c r="P5" i="225"/>
  <c r="P22" i="225"/>
  <c r="N26" i="225"/>
  <c r="P43" i="225"/>
  <c r="P59" i="225"/>
  <c r="P74" i="225"/>
  <c r="P78" i="225"/>
  <c r="P91" i="225"/>
  <c r="P109" i="225"/>
  <c r="AA123" i="225"/>
  <c r="AA74" i="224"/>
  <c r="AA108" i="224"/>
  <c r="M123" i="224"/>
  <c r="AA142" i="224"/>
  <c r="AA146" i="224"/>
  <c r="M157" i="224"/>
  <c r="N158" i="224"/>
  <c r="AA177" i="224"/>
  <c r="AA193" i="224"/>
  <c r="AA227" i="224"/>
  <c r="AA6" i="225"/>
  <c r="AA23" i="225"/>
  <c r="AA27" i="225"/>
  <c r="AA39" i="225"/>
  <c r="P90" i="225"/>
  <c r="AB227" i="224"/>
  <c r="M106" i="225"/>
  <c r="AA174" i="225"/>
  <c r="N22" i="224"/>
  <c r="Q174" i="225" l="1"/>
  <c r="R158" i="225" s="1"/>
  <c r="P174" i="225"/>
  <c r="Q74" i="224"/>
  <c r="P74" i="224"/>
  <c r="N123" i="224"/>
  <c r="AA123" i="224"/>
  <c r="AB123" i="224"/>
  <c r="AC107" i="224" s="1"/>
  <c r="N191" i="224"/>
  <c r="AB191" i="224"/>
  <c r="AC175" i="224" s="1"/>
  <c r="AA191" i="224"/>
  <c r="Q140" i="225"/>
  <c r="R124" i="225" s="1"/>
  <c r="P140" i="225"/>
  <c r="Q157" i="225"/>
  <c r="R141" i="225" s="1"/>
  <c r="P157" i="225"/>
  <c r="Q141" i="224"/>
  <c r="P141" i="224"/>
  <c r="Q242" i="224"/>
  <c r="R226" i="224" s="1"/>
  <c r="P242" i="224"/>
  <c r="Q159" i="225"/>
  <c r="P159" i="225"/>
  <c r="N140" i="224"/>
  <c r="AB140" i="224"/>
  <c r="AC124" i="224" s="1"/>
  <c r="AA140" i="224"/>
  <c r="Q27" i="225"/>
  <c r="P27" i="225"/>
  <c r="AB38" i="225"/>
  <c r="AC22" i="225" s="1"/>
  <c r="AA38" i="225"/>
  <c r="N38" i="225"/>
  <c r="D2" i="225" s="1"/>
  <c r="D2" i="224"/>
  <c r="Q21" i="224"/>
  <c r="R5" i="224" s="1"/>
  <c r="P21" i="224"/>
  <c r="Q21" i="225"/>
  <c r="R5" i="225" s="1"/>
  <c r="P21" i="225"/>
  <c r="Q193" i="224"/>
  <c r="P193" i="224"/>
  <c r="Q107" i="224"/>
  <c r="P107" i="224"/>
  <c r="Q23" i="225"/>
  <c r="P23" i="225"/>
  <c r="AB55" i="225"/>
  <c r="AC39" i="225" s="1"/>
  <c r="AA55" i="225"/>
  <c r="N55" i="225"/>
  <c r="N89" i="225"/>
  <c r="AB89" i="225"/>
  <c r="AC73" i="225" s="1"/>
  <c r="AA89" i="225"/>
  <c r="Q73" i="225"/>
  <c r="P73" i="225"/>
  <c r="N106" i="224"/>
  <c r="AB106" i="224"/>
  <c r="AC90" i="224" s="1"/>
  <c r="AA106" i="224"/>
  <c r="Q6" i="225"/>
  <c r="P6" i="225"/>
  <c r="Q73" i="224"/>
  <c r="P73" i="224"/>
  <c r="Q227" i="224"/>
  <c r="P227" i="224"/>
  <c r="AA89" i="224"/>
  <c r="N89" i="224"/>
  <c r="AB89" i="224"/>
  <c r="AC73" i="224" s="1"/>
  <c r="Q38" i="224"/>
  <c r="R22" i="224" s="1"/>
  <c r="P38" i="224"/>
  <c r="Q56" i="224"/>
  <c r="P56" i="224"/>
  <c r="Q22" i="224"/>
  <c r="P22" i="224"/>
  <c r="Q158" i="224"/>
  <c r="P158" i="224"/>
  <c r="N55" i="224"/>
  <c r="AB55" i="224"/>
  <c r="AC39" i="224" s="1"/>
  <c r="AA55" i="224"/>
  <c r="Q146" i="224"/>
  <c r="P146" i="224"/>
  <c r="Q7" i="225"/>
  <c r="P7" i="225"/>
  <c r="Q72" i="225"/>
  <c r="R56" i="225" s="1"/>
  <c r="P72" i="225"/>
  <c r="Q123" i="225"/>
  <c r="R107" i="225" s="1"/>
  <c r="P123" i="225"/>
  <c r="Q177" i="224"/>
  <c r="P177" i="224"/>
  <c r="N157" i="224"/>
  <c r="AA157" i="224"/>
  <c r="AB157" i="224"/>
  <c r="AC141" i="224" s="1"/>
  <c r="Q142" i="224"/>
  <c r="P142" i="224"/>
  <c r="P174" i="224"/>
  <c r="Q174" i="224"/>
  <c r="R158" i="224" s="1"/>
  <c r="P208" i="224"/>
  <c r="Q208" i="224"/>
  <c r="R192" i="224" s="1"/>
  <c r="N72" i="224"/>
  <c r="AB72" i="224"/>
  <c r="AC56" i="224" s="1"/>
  <c r="AA72" i="224"/>
  <c r="Q24" i="225"/>
  <c r="P24" i="225"/>
  <c r="N106" i="225"/>
  <c r="AB106" i="225"/>
  <c r="AC90" i="225" s="1"/>
  <c r="AA106" i="225"/>
  <c r="Q26" i="225"/>
  <c r="P26" i="225"/>
  <c r="Q108" i="224"/>
  <c r="P108" i="224"/>
  <c r="Q89" i="224" l="1"/>
  <c r="R73" i="224" s="1"/>
  <c r="P89" i="224"/>
  <c r="P157" i="224"/>
  <c r="Q157" i="224"/>
  <c r="R141" i="224" s="1"/>
  <c r="Q106" i="225"/>
  <c r="R90" i="225" s="1"/>
  <c r="P106" i="225"/>
  <c r="Q55" i="224"/>
  <c r="R39" i="224" s="1"/>
  <c r="P55" i="224"/>
  <c r="Q140" i="224"/>
  <c r="R124" i="224" s="1"/>
  <c r="P140" i="224"/>
  <c r="Q89" i="225"/>
  <c r="R73" i="225" s="1"/>
  <c r="P89" i="225"/>
  <c r="Q191" i="224"/>
  <c r="R175" i="224" s="1"/>
  <c r="P191" i="224"/>
  <c r="Q72" i="224"/>
  <c r="R56" i="224" s="1"/>
  <c r="P72" i="224"/>
  <c r="Q55" i="225"/>
  <c r="R39" i="225" s="1"/>
  <c r="P55" i="225"/>
  <c r="P123" i="224"/>
  <c r="Q123" i="224"/>
  <c r="R107" i="224" s="1"/>
  <c r="Q38" i="225"/>
  <c r="R22" i="225" s="1"/>
  <c r="P38" i="225"/>
  <c r="Q106" i="224"/>
  <c r="R90" i="224" s="1"/>
  <c r="P106" i="224"/>
  <c r="T174" i="222" l="1"/>
  <c r="S174" i="222"/>
  <c r="M174" i="222"/>
  <c r="AB174" i="222" s="1"/>
  <c r="AC158" i="222" s="1"/>
  <c r="L174" i="222"/>
  <c r="O174" i="222" s="1"/>
  <c r="J174" i="222"/>
  <c r="K174" i="222" s="1"/>
  <c r="I174" i="222"/>
  <c r="O159" i="222"/>
  <c r="M159" i="222"/>
  <c r="AB159" i="222" s="1"/>
  <c r="K159" i="222"/>
  <c r="G159" i="222"/>
  <c r="AB158" i="222"/>
  <c r="AA158" i="222"/>
  <c r="O158" i="222"/>
  <c r="M158" i="222"/>
  <c r="N158" i="222" s="1"/>
  <c r="K158" i="222"/>
  <c r="G158" i="222"/>
  <c r="T157" i="222"/>
  <c r="S157" i="222"/>
  <c r="M157" i="222"/>
  <c r="N157" i="222" s="1"/>
  <c r="L157" i="222"/>
  <c r="O157" i="222" s="1"/>
  <c r="J157" i="222"/>
  <c r="K157" i="222" s="1"/>
  <c r="I157" i="222"/>
  <c r="AB142" i="222"/>
  <c r="AA142" i="222"/>
  <c r="Q142" i="222"/>
  <c r="O142" i="222"/>
  <c r="N142" i="222"/>
  <c r="P142" i="222" s="1"/>
  <c r="M142" i="222"/>
  <c r="K142" i="222"/>
  <c r="G142" i="222"/>
  <c r="AB141" i="222"/>
  <c r="AA141" i="222"/>
  <c r="Q141" i="222"/>
  <c r="P141" i="222"/>
  <c r="O141" i="222"/>
  <c r="N141" i="222"/>
  <c r="M141" i="222"/>
  <c r="K141" i="222"/>
  <c r="G141" i="222"/>
  <c r="T140" i="222"/>
  <c r="S140" i="222"/>
  <c r="L140" i="222"/>
  <c r="J140" i="222"/>
  <c r="K140" i="222" s="1"/>
  <c r="I140" i="222"/>
  <c r="O140" i="222" s="1"/>
  <c r="AB125" i="222"/>
  <c r="AA125" i="222"/>
  <c r="Q125" i="222"/>
  <c r="P125" i="222"/>
  <c r="O125" i="222"/>
  <c r="N125" i="222"/>
  <c r="M125" i="222"/>
  <c r="K125" i="222"/>
  <c r="G125" i="222"/>
  <c r="AB124" i="222"/>
  <c r="AA124" i="222"/>
  <c r="O124" i="222"/>
  <c r="N124" i="222"/>
  <c r="Q124" i="222" s="1"/>
  <c r="M124" i="222"/>
  <c r="M140" i="222" s="1"/>
  <c r="K124" i="222"/>
  <c r="G124" i="222"/>
  <c r="T123" i="222"/>
  <c r="S123" i="222"/>
  <c r="O123" i="222"/>
  <c r="M123" i="222"/>
  <c r="AB123" i="222" s="1"/>
  <c r="AC107" i="222" s="1"/>
  <c r="L123" i="222"/>
  <c r="J123" i="222"/>
  <c r="K123" i="222" s="1"/>
  <c r="I123" i="222"/>
  <c r="O110" i="222"/>
  <c r="M110" i="222"/>
  <c r="AB110" i="222" s="1"/>
  <c r="K110" i="222"/>
  <c r="G110" i="222"/>
  <c r="O109" i="222"/>
  <c r="M109" i="222"/>
  <c r="AB109" i="222" s="1"/>
  <c r="K109" i="222"/>
  <c r="G109" i="222"/>
  <c r="AB108" i="222"/>
  <c r="AA108" i="222"/>
  <c r="O108" i="222"/>
  <c r="N108" i="222"/>
  <c r="Q108" i="222" s="1"/>
  <c r="M108" i="222"/>
  <c r="K108" i="222"/>
  <c r="G108" i="222"/>
  <c r="AB107" i="222"/>
  <c r="AA107" i="222"/>
  <c r="Q107" i="222"/>
  <c r="O107" i="222"/>
  <c r="N107" i="222"/>
  <c r="P107" i="222" s="1"/>
  <c r="M107" i="222"/>
  <c r="K107" i="222"/>
  <c r="G107" i="222"/>
  <c r="T106" i="222"/>
  <c r="S106" i="222"/>
  <c r="L106" i="222"/>
  <c r="O106" i="222" s="1"/>
  <c r="J106" i="222"/>
  <c r="K106" i="222" s="1"/>
  <c r="I106" i="222"/>
  <c r="AB93" i="222"/>
  <c r="AA93" i="222"/>
  <c r="Q93" i="222"/>
  <c r="P93" i="222"/>
  <c r="O93" i="222"/>
  <c r="N93" i="222"/>
  <c r="M93" i="222"/>
  <c r="K93" i="222"/>
  <c r="G93" i="222"/>
  <c r="O92" i="222"/>
  <c r="M92" i="222"/>
  <c r="AB92" i="222" s="1"/>
  <c r="K92" i="222"/>
  <c r="G92" i="222"/>
  <c r="O91" i="222"/>
  <c r="M91" i="222"/>
  <c r="AB91" i="222" s="1"/>
  <c r="K91" i="222"/>
  <c r="G91" i="222"/>
  <c r="AB90" i="222"/>
  <c r="O90" i="222"/>
  <c r="N90" i="222"/>
  <c r="Q90" i="222" s="1"/>
  <c r="M90" i="222"/>
  <c r="AA90" i="222" s="1"/>
  <c r="K90" i="222"/>
  <c r="G90" i="222"/>
  <c r="T89" i="222"/>
  <c r="S89" i="222"/>
  <c r="L89" i="222"/>
  <c r="O89" i="222" s="1"/>
  <c r="J89" i="222"/>
  <c r="K89" i="222" s="1"/>
  <c r="I89" i="222"/>
  <c r="AB82" i="222"/>
  <c r="AA82" i="222"/>
  <c r="O82" i="222"/>
  <c r="N82" i="222"/>
  <c r="Q82" i="222" s="1"/>
  <c r="M82" i="222"/>
  <c r="K82" i="222"/>
  <c r="G82" i="222"/>
  <c r="AB81" i="222"/>
  <c r="AA81" i="222"/>
  <c r="Q81" i="222"/>
  <c r="P81" i="222"/>
  <c r="O81" i="222"/>
  <c r="N81" i="222"/>
  <c r="M81" i="222"/>
  <c r="K81" i="222"/>
  <c r="G81" i="222"/>
  <c r="O80" i="222"/>
  <c r="M80" i="222"/>
  <c r="AB80" i="222" s="1"/>
  <c r="K80" i="222"/>
  <c r="G80" i="222"/>
  <c r="O79" i="222"/>
  <c r="M79" i="222"/>
  <c r="AB79" i="222" s="1"/>
  <c r="K79" i="222"/>
  <c r="G79" i="222"/>
  <c r="AB78" i="222"/>
  <c r="AA78" i="222"/>
  <c r="O78" i="222"/>
  <c r="N78" i="222"/>
  <c r="Q78" i="222" s="1"/>
  <c r="M78" i="222"/>
  <c r="K78" i="222"/>
  <c r="G78" i="222"/>
  <c r="AB77" i="222"/>
  <c r="AA77" i="222"/>
  <c r="O77" i="222"/>
  <c r="M77" i="222"/>
  <c r="N77" i="222" s="1"/>
  <c r="K77" i="222"/>
  <c r="G77" i="222"/>
  <c r="O76" i="222"/>
  <c r="M76" i="222"/>
  <c r="AB76" i="222" s="1"/>
  <c r="K76" i="222"/>
  <c r="G76" i="222"/>
  <c r="O75" i="222"/>
  <c r="M75" i="222"/>
  <c r="AB75" i="222" s="1"/>
  <c r="K75" i="222"/>
  <c r="G75" i="222"/>
  <c r="AB74" i="222"/>
  <c r="AA74" i="222"/>
  <c r="O74" i="222"/>
  <c r="N74" i="222"/>
  <c r="Q74" i="222" s="1"/>
  <c r="M74" i="222"/>
  <c r="K74" i="222"/>
  <c r="G74" i="222"/>
  <c r="AB73" i="222"/>
  <c r="AA73" i="222"/>
  <c r="O73" i="222"/>
  <c r="M73" i="222"/>
  <c r="N73" i="222" s="1"/>
  <c r="K73" i="222"/>
  <c r="G73" i="222"/>
  <c r="T72" i="222"/>
  <c r="S72" i="222"/>
  <c r="L72" i="222"/>
  <c r="O72" i="222" s="1"/>
  <c r="J72" i="222"/>
  <c r="K72" i="222" s="1"/>
  <c r="I72" i="222"/>
  <c r="AB62" i="222"/>
  <c r="AA62" i="222"/>
  <c r="O62" i="222"/>
  <c r="M62" i="222"/>
  <c r="N62" i="222" s="1"/>
  <c r="K62" i="222"/>
  <c r="G62" i="222"/>
  <c r="O61" i="222"/>
  <c r="M61" i="222"/>
  <c r="AB61" i="222" s="1"/>
  <c r="K61" i="222"/>
  <c r="G61" i="222"/>
  <c r="O60" i="222"/>
  <c r="M60" i="222"/>
  <c r="AB60" i="222" s="1"/>
  <c r="K60" i="222"/>
  <c r="G60" i="222"/>
  <c r="AB59" i="222"/>
  <c r="AA59" i="222"/>
  <c r="O59" i="222"/>
  <c r="N59" i="222"/>
  <c r="Q59" i="222" s="1"/>
  <c r="M59" i="222"/>
  <c r="K59" i="222"/>
  <c r="G59" i="222"/>
  <c r="AB58" i="222"/>
  <c r="AA58" i="222"/>
  <c r="O58" i="222"/>
  <c r="M58" i="222"/>
  <c r="N58" i="222" s="1"/>
  <c r="K58" i="222"/>
  <c r="G58" i="222"/>
  <c r="O57" i="222"/>
  <c r="M57" i="222"/>
  <c r="AB57" i="222" s="1"/>
  <c r="K57" i="222"/>
  <c r="G57" i="222"/>
  <c r="O56" i="222"/>
  <c r="N56" i="222"/>
  <c r="Q56" i="222" s="1"/>
  <c r="M56" i="222"/>
  <c r="M72" i="222" s="1"/>
  <c r="K56" i="222"/>
  <c r="G56" i="222"/>
  <c r="T55" i="222"/>
  <c r="S55" i="222"/>
  <c r="M55" i="222"/>
  <c r="AB55" i="222" s="1"/>
  <c r="AC39" i="222" s="1"/>
  <c r="L55" i="222"/>
  <c r="O55" i="222" s="1"/>
  <c r="J55" i="222"/>
  <c r="K55" i="222" s="1"/>
  <c r="I55" i="222"/>
  <c r="O43" i="222"/>
  <c r="M43" i="222"/>
  <c r="AB43" i="222" s="1"/>
  <c r="K43" i="222"/>
  <c r="G43" i="222"/>
  <c r="AB42" i="222"/>
  <c r="AA42" i="222"/>
  <c r="O42" i="222"/>
  <c r="N42" i="222"/>
  <c r="Q42" i="222" s="1"/>
  <c r="M42" i="222"/>
  <c r="K42" i="222"/>
  <c r="G42" i="222"/>
  <c r="AB41" i="222"/>
  <c r="AA41" i="222"/>
  <c r="O41" i="222"/>
  <c r="M41" i="222"/>
  <c r="N41" i="222" s="1"/>
  <c r="K41" i="222"/>
  <c r="G41" i="222"/>
  <c r="O40" i="222"/>
  <c r="M40" i="222"/>
  <c r="AB40" i="222" s="1"/>
  <c r="K40" i="222"/>
  <c r="G40" i="222"/>
  <c r="O39" i="222"/>
  <c r="N39" i="222"/>
  <c r="Q39" i="222" s="1"/>
  <c r="M39" i="222"/>
  <c r="AB39" i="222" s="1"/>
  <c r="K39" i="222"/>
  <c r="G39" i="222"/>
  <c r="T38" i="222"/>
  <c r="S38" i="222"/>
  <c r="L38" i="222"/>
  <c r="O38" i="222" s="1"/>
  <c r="J38" i="222"/>
  <c r="K38" i="222" s="1"/>
  <c r="I38" i="222"/>
  <c r="AQ29" i="222"/>
  <c r="O27" i="222"/>
  <c r="M27" i="222"/>
  <c r="AB27" i="222" s="1"/>
  <c r="K27" i="222"/>
  <c r="G27" i="222"/>
  <c r="AB26" i="222"/>
  <c r="O26" i="222"/>
  <c r="M26" i="222"/>
  <c r="AA26" i="222" s="1"/>
  <c r="K26" i="222"/>
  <c r="G26" i="222"/>
  <c r="AB25" i="222"/>
  <c r="O25" i="222"/>
  <c r="M25" i="222"/>
  <c r="N25" i="222" s="1"/>
  <c r="K25" i="222"/>
  <c r="G25" i="222"/>
  <c r="O24" i="222"/>
  <c r="M24" i="222"/>
  <c r="AB24" i="222" s="1"/>
  <c r="K24" i="222"/>
  <c r="G24" i="222"/>
  <c r="O23" i="222"/>
  <c r="M23" i="222"/>
  <c r="AB23" i="222" s="1"/>
  <c r="K23" i="222"/>
  <c r="G23" i="222"/>
  <c r="O22" i="222"/>
  <c r="M22" i="222"/>
  <c r="AB22" i="222" s="1"/>
  <c r="K22" i="222"/>
  <c r="G22" i="222"/>
  <c r="T21" i="222"/>
  <c r="S21" i="222"/>
  <c r="L21" i="222"/>
  <c r="H1" i="222" s="1"/>
  <c r="K21" i="222"/>
  <c r="J21" i="222"/>
  <c r="I21" i="222"/>
  <c r="AB9" i="222"/>
  <c r="AA9" i="222"/>
  <c r="O9" i="222"/>
  <c r="M9" i="222"/>
  <c r="N9" i="222" s="1"/>
  <c r="K9" i="222"/>
  <c r="G9" i="222"/>
  <c r="AB8" i="222"/>
  <c r="AA8" i="222"/>
  <c r="O8" i="222"/>
  <c r="M8" i="222"/>
  <c r="N8" i="222" s="1"/>
  <c r="K8" i="222"/>
  <c r="G8" i="222"/>
  <c r="O7" i="222"/>
  <c r="M7" i="222"/>
  <c r="AB7" i="222" s="1"/>
  <c r="K7" i="222"/>
  <c r="G7" i="222"/>
  <c r="O6" i="222"/>
  <c r="M6" i="222"/>
  <c r="AB6" i="222" s="1"/>
  <c r="K6" i="222"/>
  <c r="G6" i="222"/>
  <c r="F1" i="222" s="1"/>
  <c r="F2" i="222" s="1"/>
  <c r="O5" i="222"/>
  <c r="M5" i="222"/>
  <c r="AB5" i="222" s="1"/>
  <c r="K5" i="222"/>
  <c r="G5" i="222"/>
  <c r="H2" i="222"/>
  <c r="D1" i="222"/>
  <c r="T242" i="221"/>
  <c r="S242" i="221"/>
  <c r="O242" i="221"/>
  <c r="L242" i="221"/>
  <c r="J242" i="221"/>
  <c r="K242" i="221" s="1"/>
  <c r="I242" i="221"/>
  <c r="O228" i="221"/>
  <c r="M228" i="221"/>
  <c r="AB228" i="221" s="1"/>
  <c r="K228" i="221"/>
  <c r="G228" i="221"/>
  <c r="O227" i="221"/>
  <c r="M227" i="221"/>
  <c r="M242" i="221" s="1"/>
  <c r="K227" i="221"/>
  <c r="G227" i="221"/>
  <c r="AB226" i="221"/>
  <c r="AA226" i="221"/>
  <c r="O226" i="221"/>
  <c r="N226" i="221"/>
  <c r="P226" i="221" s="1"/>
  <c r="M226" i="221"/>
  <c r="K226" i="221"/>
  <c r="Q226" i="221" s="1"/>
  <c r="G226" i="221"/>
  <c r="T225" i="221"/>
  <c r="S225" i="221"/>
  <c r="L225" i="221"/>
  <c r="O225" i="221" s="1"/>
  <c r="K225" i="221"/>
  <c r="J225" i="221"/>
  <c r="I225" i="221"/>
  <c r="AB210" i="221"/>
  <c r="AA210" i="221"/>
  <c r="O210" i="221"/>
  <c r="N210" i="221"/>
  <c r="Q210" i="221" s="1"/>
  <c r="M210" i="221"/>
  <c r="K210" i="221"/>
  <c r="G210" i="221"/>
  <c r="AA209" i="221"/>
  <c r="Q209" i="221"/>
  <c r="O209" i="221"/>
  <c r="N209" i="221"/>
  <c r="P209" i="221" s="1"/>
  <c r="M209" i="221"/>
  <c r="M225" i="221" s="1"/>
  <c r="K209" i="221"/>
  <c r="G209" i="221"/>
  <c r="T208" i="221"/>
  <c r="S208" i="221"/>
  <c r="L208" i="221"/>
  <c r="O208" i="221" s="1"/>
  <c r="J208" i="221"/>
  <c r="K208" i="221" s="1"/>
  <c r="I208" i="221"/>
  <c r="AB195" i="221"/>
  <c r="AA195" i="221"/>
  <c r="O195" i="221"/>
  <c r="M195" i="221"/>
  <c r="N195" i="221" s="1"/>
  <c r="K195" i="221"/>
  <c r="G195" i="221"/>
  <c r="O194" i="221"/>
  <c r="M194" i="221"/>
  <c r="AB194" i="221" s="1"/>
  <c r="K194" i="221"/>
  <c r="G194" i="221"/>
  <c r="O193" i="221"/>
  <c r="M193" i="221"/>
  <c r="AB193" i="221" s="1"/>
  <c r="K193" i="221"/>
  <c r="G193" i="221"/>
  <c r="AB192" i="221"/>
  <c r="O192" i="221"/>
  <c r="M192" i="221"/>
  <c r="AA192" i="221" s="1"/>
  <c r="K192" i="221"/>
  <c r="G192" i="221"/>
  <c r="T191" i="221"/>
  <c r="S191" i="221"/>
  <c r="L191" i="221"/>
  <c r="O191" i="221" s="1"/>
  <c r="K191" i="221"/>
  <c r="J191" i="221"/>
  <c r="I191" i="221"/>
  <c r="AB180" i="221"/>
  <c r="AA180" i="221"/>
  <c r="O180" i="221"/>
  <c r="N180" i="221"/>
  <c r="Q180" i="221" s="1"/>
  <c r="M180" i="221"/>
  <c r="K180" i="221"/>
  <c r="G180" i="221"/>
  <c r="AB179" i="221"/>
  <c r="AA179" i="221"/>
  <c r="O179" i="221"/>
  <c r="M179" i="221"/>
  <c r="N179" i="221" s="1"/>
  <c r="K179" i="221"/>
  <c r="G179" i="221"/>
  <c r="O178" i="221"/>
  <c r="M178" i="221"/>
  <c r="AB178" i="221" s="1"/>
  <c r="K178" i="221"/>
  <c r="G178" i="221"/>
  <c r="O177" i="221"/>
  <c r="M177" i="221"/>
  <c r="AB177" i="221" s="1"/>
  <c r="K177" i="221"/>
  <c r="G177" i="221"/>
  <c r="AB176" i="221"/>
  <c r="AA176" i="221"/>
  <c r="O176" i="221"/>
  <c r="N176" i="221"/>
  <c r="Q176" i="221" s="1"/>
  <c r="M176" i="221"/>
  <c r="K176" i="221"/>
  <c r="G176" i="221"/>
  <c r="AA175" i="221"/>
  <c r="O175" i="221"/>
  <c r="M175" i="221"/>
  <c r="N175" i="221" s="1"/>
  <c r="K175" i="221"/>
  <c r="G175" i="221"/>
  <c r="T174" i="221"/>
  <c r="S174" i="221"/>
  <c r="L174" i="221"/>
  <c r="O174" i="221" s="1"/>
  <c r="J174" i="221"/>
  <c r="K174" i="221" s="1"/>
  <c r="I174" i="221"/>
  <c r="O158" i="221"/>
  <c r="M158" i="221"/>
  <c r="M174" i="221" s="1"/>
  <c r="K158" i="221"/>
  <c r="G158" i="221"/>
  <c r="T157" i="221"/>
  <c r="S157" i="221"/>
  <c r="L157" i="221"/>
  <c r="O157" i="221" s="1"/>
  <c r="J157" i="221"/>
  <c r="K157" i="221" s="1"/>
  <c r="I157" i="221"/>
  <c r="AB146" i="221"/>
  <c r="AA146" i="221"/>
  <c r="O146" i="221"/>
  <c r="M146" i="221"/>
  <c r="N146" i="221" s="1"/>
  <c r="K146" i="221"/>
  <c r="G146" i="221"/>
  <c r="O145" i="221"/>
  <c r="M145" i="221"/>
  <c r="AB145" i="221" s="1"/>
  <c r="K145" i="221"/>
  <c r="G145" i="221"/>
  <c r="O144" i="221"/>
  <c r="M144" i="221"/>
  <c r="AB144" i="221" s="1"/>
  <c r="K144" i="221"/>
  <c r="G144" i="221"/>
  <c r="AB143" i="221"/>
  <c r="AA143" i="221"/>
  <c r="O143" i="221"/>
  <c r="N143" i="221"/>
  <c r="Q143" i="221" s="1"/>
  <c r="M143" i="221"/>
  <c r="K143" i="221"/>
  <c r="G143" i="221"/>
  <c r="AB142" i="221"/>
  <c r="AA142" i="221"/>
  <c r="O142" i="221"/>
  <c r="M142" i="221"/>
  <c r="N142" i="221" s="1"/>
  <c r="K142" i="221"/>
  <c r="G142" i="221"/>
  <c r="AB141" i="221"/>
  <c r="AA141" i="221"/>
  <c r="Q141" i="221"/>
  <c r="P141" i="221"/>
  <c r="O141" i="221"/>
  <c r="N141" i="221"/>
  <c r="M141" i="221"/>
  <c r="M157" i="221" s="1"/>
  <c r="K141" i="221"/>
  <c r="G141" i="221"/>
  <c r="T140" i="221"/>
  <c r="S140" i="221"/>
  <c r="L140" i="221"/>
  <c r="O140" i="221" s="1"/>
  <c r="J140" i="221"/>
  <c r="K140" i="221" s="1"/>
  <c r="I140" i="221"/>
  <c r="O125" i="221"/>
  <c r="M125" i="221"/>
  <c r="AB125" i="221" s="1"/>
  <c r="K125" i="221"/>
  <c r="G125" i="221"/>
  <c r="AB124" i="221"/>
  <c r="AA124" i="221"/>
  <c r="O124" i="221"/>
  <c r="N124" i="221"/>
  <c r="Q124" i="221" s="1"/>
  <c r="M124" i="221"/>
  <c r="M140" i="221" s="1"/>
  <c r="K124" i="221"/>
  <c r="G124" i="221"/>
  <c r="T123" i="221"/>
  <c r="S123" i="221"/>
  <c r="L123" i="221"/>
  <c r="O123" i="221" s="1"/>
  <c r="K123" i="221"/>
  <c r="J123" i="221"/>
  <c r="I123" i="221"/>
  <c r="AA110" i="221"/>
  <c r="O110" i="221"/>
  <c r="M110" i="221"/>
  <c r="AB110" i="221" s="1"/>
  <c r="K110" i="221"/>
  <c r="G110" i="221"/>
  <c r="AB109" i="221"/>
  <c r="AA109" i="221"/>
  <c r="Q109" i="221"/>
  <c r="O109" i="221"/>
  <c r="N109" i="221"/>
  <c r="P109" i="221" s="1"/>
  <c r="M109" i="221"/>
  <c r="K109" i="221"/>
  <c r="G109" i="221"/>
  <c r="AA108" i="221"/>
  <c r="P108" i="221"/>
  <c r="O108" i="221"/>
  <c r="N108" i="221"/>
  <c r="Q108" i="221" s="1"/>
  <c r="M108" i="221"/>
  <c r="AB108" i="221" s="1"/>
  <c r="K108" i="221"/>
  <c r="G108" i="221"/>
  <c r="O107" i="221"/>
  <c r="M107" i="221"/>
  <c r="N107" i="221" s="1"/>
  <c r="K107" i="221"/>
  <c r="G107" i="221"/>
  <c r="T106" i="221"/>
  <c r="S106" i="221"/>
  <c r="L106" i="221"/>
  <c r="O106" i="221" s="1"/>
  <c r="J106" i="221"/>
  <c r="K106" i="221" s="1"/>
  <c r="I106" i="221"/>
  <c r="O93" i="221"/>
  <c r="M93" i="221"/>
  <c r="AB93" i="221" s="1"/>
  <c r="K93" i="221"/>
  <c r="G93" i="221"/>
  <c r="AB92" i="221"/>
  <c r="AA92" i="221"/>
  <c r="O92" i="221"/>
  <c r="N92" i="221"/>
  <c r="P92" i="221" s="1"/>
  <c r="M92" i="221"/>
  <c r="K92" i="221"/>
  <c r="Q92" i="221" s="1"/>
  <c r="G92" i="221"/>
  <c r="AB91" i="221"/>
  <c r="AA91" i="221"/>
  <c r="Q91" i="221"/>
  <c r="O91" i="221"/>
  <c r="N91" i="221"/>
  <c r="P91" i="221" s="1"/>
  <c r="M91" i="221"/>
  <c r="K91" i="221"/>
  <c r="G91" i="221"/>
  <c r="O90" i="221"/>
  <c r="N90" i="221"/>
  <c r="Q90" i="221" s="1"/>
  <c r="M90" i="221"/>
  <c r="M106" i="221" s="1"/>
  <c r="K90" i="221"/>
  <c r="G90" i="221"/>
  <c r="T89" i="221"/>
  <c r="S89" i="221"/>
  <c r="O89" i="221"/>
  <c r="L89" i="221"/>
  <c r="J89" i="221"/>
  <c r="K89" i="221" s="1"/>
  <c r="I89" i="221"/>
  <c r="AA74" i="221"/>
  <c r="P74" i="221"/>
  <c r="O74" i="221"/>
  <c r="N74" i="221"/>
  <c r="Q74" i="221" s="1"/>
  <c r="M74" i="221"/>
  <c r="AB74" i="221" s="1"/>
  <c r="K74" i="221"/>
  <c r="G74" i="221"/>
  <c r="O73" i="221"/>
  <c r="M73" i="221"/>
  <c r="N73" i="221" s="1"/>
  <c r="K73" i="221"/>
  <c r="G73" i="221"/>
  <c r="T72" i="221"/>
  <c r="S72" i="221"/>
  <c r="L72" i="221"/>
  <c r="O72" i="221" s="1"/>
  <c r="J72" i="221"/>
  <c r="K72" i="221" s="1"/>
  <c r="I72" i="221"/>
  <c r="O56" i="221"/>
  <c r="M56" i="221"/>
  <c r="M72" i="221" s="1"/>
  <c r="K56" i="221"/>
  <c r="G56" i="221"/>
  <c r="T55" i="221"/>
  <c r="S55" i="221"/>
  <c r="L55" i="221"/>
  <c r="O55" i="221" s="1"/>
  <c r="J55" i="221"/>
  <c r="K55" i="221" s="1"/>
  <c r="I55" i="221"/>
  <c r="O41" i="221"/>
  <c r="M41" i="221"/>
  <c r="AB41" i="221" s="1"/>
  <c r="K41" i="221"/>
  <c r="G41" i="221"/>
  <c r="AA40" i="221"/>
  <c r="O40" i="221"/>
  <c r="M40" i="221"/>
  <c r="AB40" i="221" s="1"/>
  <c r="K40" i="221"/>
  <c r="G40" i="221"/>
  <c r="AA39" i="221"/>
  <c r="Q39" i="221"/>
  <c r="O39" i="221"/>
  <c r="N39" i="221"/>
  <c r="P39" i="221" s="1"/>
  <c r="M39" i="221"/>
  <c r="M55" i="221" s="1"/>
  <c r="K39" i="221"/>
  <c r="G39" i="221"/>
  <c r="AA38" i="221"/>
  <c r="T38" i="221"/>
  <c r="S38" i="221"/>
  <c r="O38" i="221"/>
  <c r="M38" i="221"/>
  <c r="N38" i="221" s="1"/>
  <c r="L38" i="221"/>
  <c r="J38" i="221"/>
  <c r="K38" i="221" s="1"/>
  <c r="I38" i="221"/>
  <c r="AA22" i="221"/>
  <c r="O22" i="221"/>
  <c r="N22" i="221"/>
  <c r="Q22" i="221" s="1"/>
  <c r="M22" i="221"/>
  <c r="AB22" i="221" s="1"/>
  <c r="K22" i="221"/>
  <c r="G22" i="221"/>
  <c r="T21" i="221"/>
  <c r="S21" i="221"/>
  <c r="O21" i="221"/>
  <c r="L21" i="221"/>
  <c r="J21" i="221"/>
  <c r="K21" i="221" s="1"/>
  <c r="I21" i="221"/>
  <c r="AB6" i="221"/>
  <c r="AA6" i="221"/>
  <c r="O6" i="221"/>
  <c r="N6" i="221"/>
  <c r="Q6" i="221" s="1"/>
  <c r="M6" i="221"/>
  <c r="K6" i="221"/>
  <c r="G6" i="221"/>
  <c r="O5" i="221"/>
  <c r="M5" i="221"/>
  <c r="N5" i="221" s="1"/>
  <c r="K5" i="221"/>
  <c r="G5" i="221"/>
  <c r="H2" i="221"/>
  <c r="H1" i="221"/>
  <c r="F1" i="221"/>
  <c r="D1" i="221"/>
  <c r="X29" i="220"/>
  <c r="W29" i="220"/>
  <c r="V29" i="220"/>
  <c r="T29" i="220"/>
  <c r="S29" i="220"/>
  <c r="P29" i="220"/>
  <c r="O29" i="220"/>
  <c r="N29" i="220"/>
  <c r="M29" i="220"/>
  <c r="K29" i="220"/>
  <c r="J29" i="220"/>
  <c r="H29" i="220"/>
  <c r="K8" i="220" s="1"/>
  <c r="G29" i="220"/>
  <c r="D29" i="220"/>
  <c r="O15" i="220"/>
  <c r="N15" i="220"/>
  <c r="M15" i="220"/>
  <c r="K15" i="220"/>
  <c r="I15" i="220"/>
  <c r="H15" i="220"/>
  <c r="G15" i="220"/>
  <c r="F15" i="220"/>
  <c r="E15" i="220"/>
  <c r="E8" i="220" s="1"/>
  <c r="D15" i="220"/>
  <c r="G8" i="220" s="1"/>
  <c r="M8" i="220"/>
  <c r="I8" i="220"/>
  <c r="F8" i="220"/>
  <c r="M7" i="220"/>
  <c r="K7" i="220"/>
  <c r="I7" i="220"/>
  <c r="G7" i="220"/>
  <c r="F7" i="220"/>
  <c r="E7" i="220"/>
  <c r="M6" i="220"/>
  <c r="K6" i="220"/>
  <c r="I6" i="220"/>
  <c r="G6" i="220"/>
  <c r="F6" i="220"/>
  <c r="E6" i="220"/>
  <c r="F3" i="220"/>
  <c r="P73" i="222" l="1"/>
  <c r="Q73" i="222"/>
  <c r="Q73" i="221"/>
  <c r="P73" i="221"/>
  <c r="Q62" i="222"/>
  <c r="P62" i="222"/>
  <c r="N140" i="222"/>
  <c r="AB140" i="222"/>
  <c r="AC124" i="222" s="1"/>
  <c r="AA140" i="222"/>
  <c r="Q38" i="221"/>
  <c r="R22" i="221" s="1"/>
  <c r="P38" i="221"/>
  <c r="N174" i="221"/>
  <c r="AB174" i="221"/>
  <c r="AC158" i="221" s="1"/>
  <c r="AA174" i="221"/>
  <c r="N225" i="221"/>
  <c r="AA225" i="221"/>
  <c r="AB225" i="221"/>
  <c r="AC209" i="221" s="1"/>
  <c r="N72" i="221"/>
  <c r="AB72" i="221"/>
  <c r="AC56" i="221" s="1"/>
  <c r="AA72" i="221"/>
  <c r="Q58" i="222"/>
  <c r="P58" i="222"/>
  <c r="Q157" i="222"/>
  <c r="R141" i="222" s="1"/>
  <c r="P157" i="222"/>
  <c r="AB140" i="221"/>
  <c r="AC124" i="221" s="1"/>
  <c r="AA140" i="221"/>
  <c r="N140" i="221"/>
  <c r="N242" i="221"/>
  <c r="AB242" i="221"/>
  <c r="AC226" i="221" s="1"/>
  <c r="AA242" i="221"/>
  <c r="P25" i="222"/>
  <c r="Q25" i="222"/>
  <c r="AB106" i="221"/>
  <c r="AC90" i="221" s="1"/>
  <c r="AA106" i="221"/>
  <c r="N106" i="221"/>
  <c r="P142" i="221"/>
  <c r="Q142" i="221"/>
  <c r="P146" i="221"/>
  <c r="Q146" i="221"/>
  <c r="P195" i="221"/>
  <c r="Q195" i="221"/>
  <c r="AB55" i="221"/>
  <c r="AC39" i="221" s="1"/>
  <c r="AA55" i="221"/>
  <c r="N55" i="221"/>
  <c r="P179" i="221"/>
  <c r="Q179" i="221"/>
  <c r="N72" i="222"/>
  <c r="AB72" i="222"/>
  <c r="AC56" i="222" s="1"/>
  <c r="AA72" i="222"/>
  <c r="Q175" i="221"/>
  <c r="P175" i="221"/>
  <c r="Q9" i="222"/>
  <c r="P9" i="222"/>
  <c r="I3" i="220"/>
  <c r="Q41" i="222"/>
  <c r="P41" i="222"/>
  <c r="Q107" i="221"/>
  <c r="P107" i="221"/>
  <c r="Q5" i="221"/>
  <c r="P5" i="221"/>
  <c r="N157" i="221"/>
  <c r="AB157" i="221"/>
  <c r="AC141" i="221" s="1"/>
  <c r="AA157" i="221"/>
  <c r="P8" i="222"/>
  <c r="Q8" i="222"/>
  <c r="Q77" i="222"/>
  <c r="P77" i="222"/>
  <c r="Q158" i="222"/>
  <c r="P158" i="222"/>
  <c r="AA5" i="221"/>
  <c r="AB38" i="221"/>
  <c r="AC22" i="221" s="1"/>
  <c r="N41" i="221"/>
  <c r="AA90" i="221"/>
  <c r="N93" i="221"/>
  <c r="N125" i="221"/>
  <c r="N145" i="221"/>
  <c r="AA158" i="221"/>
  <c r="N178" i="221"/>
  <c r="N194" i="221"/>
  <c r="N228" i="221"/>
  <c r="N7" i="222"/>
  <c r="N24" i="222"/>
  <c r="N123" i="222"/>
  <c r="AA157" i="222"/>
  <c r="AB5" i="221"/>
  <c r="AB90" i="221"/>
  <c r="M123" i="221"/>
  <c r="AB158" i="221"/>
  <c r="AB175" i="221"/>
  <c r="AB209" i="221"/>
  <c r="AA25" i="222"/>
  <c r="N40" i="222"/>
  <c r="N57" i="222"/>
  <c r="N61" i="222"/>
  <c r="N76" i="222"/>
  <c r="N80" i="222"/>
  <c r="N92" i="222"/>
  <c r="N110" i="222"/>
  <c r="P124" i="222"/>
  <c r="AB157" i="222"/>
  <c r="AC141" i="222" s="1"/>
  <c r="F2" i="221"/>
  <c r="M38" i="222"/>
  <c r="N40" i="221"/>
  <c r="AA56" i="221"/>
  <c r="AA73" i="221"/>
  <c r="AA107" i="221"/>
  <c r="N110" i="221"/>
  <c r="P124" i="221"/>
  <c r="N144" i="221"/>
  <c r="N177" i="221"/>
  <c r="N193" i="221"/>
  <c r="N227" i="221"/>
  <c r="N6" i="222"/>
  <c r="N23" i="222"/>
  <c r="N27" i="222"/>
  <c r="N55" i="222"/>
  <c r="N174" i="222"/>
  <c r="M21" i="221"/>
  <c r="AA41" i="221"/>
  <c r="AB56" i="221"/>
  <c r="AB73" i="221"/>
  <c r="AA93" i="221"/>
  <c r="AB107" i="221"/>
  <c r="AA125" i="221"/>
  <c r="AA145" i="221"/>
  <c r="AA178" i="221"/>
  <c r="M191" i="221"/>
  <c r="N192" i="221"/>
  <c r="AA194" i="221"/>
  <c r="AA228" i="221"/>
  <c r="N5" i="222"/>
  <c r="AA7" i="222"/>
  <c r="M21" i="222"/>
  <c r="N22" i="222"/>
  <c r="AA24" i="222"/>
  <c r="P39" i="222"/>
  <c r="N43" i="222"/>
  <c r="P56" i="222"/>
  <c r="N60" i="222"/>
  <c r="N75" i="222"/>
  <c r="N79" i="222"/>
  <c r="N91" i="222"/>
  <c r="N109" i="222"/>
  <c r="N159" i="222"/>
  <c r="AA40" i="222"/>
  <c r="AA57" i="222"/>
  <c r="AA61" i="222"/>
  <c r="AA76" i="222"/>
  <c r="AA80" i="222"/>
  <c r="M89" i="222"/>
  <c r="AA92" i="222"/>
  <c r="AA110" i="222"/>
  <c r="P22" i="221"/>
  <c r="O21" i="222"/>
  <c r="N26" i="222"/>
  <c r="AA123" i="222"/>
  <c r="M89" i="221"/>
  <c r="AA144" i="221"/>
  <c r="N158" i="221"/>
  <c r="AA177" i="221"/>
  <c r="AA193" i="221"/>
  <c r="M208" i="221"/>
  <c r="AA227" i="221"/>
  <c r="AA6" i="222"/>
  <c r="AA23" i="222"/>
  <c r="AA27" i="222"/>
  <c r="AA39" i="222"/>
  <c r="AA56" i="222"/>
  <c r="P90" i="222"/>
  <c r="P6" i="221"/>
  <c r="P143" i="221"/>
  <c r="P176" i="221"/>
  <c r="P180" i="221"/>
  <c r="P210" i="221"/>
  <c r="AB227" i="221"/>
  <c r="AA43" i="222"/>
  <c r="AB56" i="222"/>
  <c r="AA60" i="222"/>
  <c r="AA75" i="222"/>
  <c r="AA79" i="222"/>
  <c r="AA91" i="222"/>
  <c r="M106" i="222"/>
  <c r="AA109" i="222"/>
  <c r="AA159" i="222"/>
  <c r="P90" i="221"/>
  <c r="AA5" i="222"/>
  <c r="AA22" i="222"/>
  <c r="P42" i="222"/>
  <c r="AA55" i="222"/>
  <c r="P59" i="222"/>
  <c r="P74" i="222"/>
  <c r="P78" i="222"/>
  <c r="P82" i="222"/>
  <c r="P108" i="222"/>
  <c r="AA174" i="222"/>
  <c r="AB39" i="221"/>
  <c r="N56" i="221"/>
  <c r="AA21" i="222" l="1"/>
  <c r="N21" i="222"/>
  <c r="AB21" i="222"/>
  <c r="AC5" i="222" s="1"/>
  <c r="P157" i="221"/>
  <c r="Q157" i="221"/>
  <c r="R141" i="221" s="1"/>
  <c r="Q159" i="222"/>
  <c r="P159" i="222"/>
  <c r="Q80" i="222"/>
  <c r="P80" i="222"/>
  <c r="Q41" i="221"/>
  <c r="P41" i="221"/>
  <c r="P174" i="221"/>
  <c r="Q174" i="221"/>
  <c r="R158" i="221" s="1"/>
  <c r="Q26" i="222"/>
  <c r="P26" i="222"/>
  <c r="Q109" i="222"/>
  <c r="P109" i="222"/>
  <c r="Q5" i="222"/>
  <c r="P5" i="222"/>
  <c r="Q110" i="221"/>
  <c r="P110" i="221"/>
  <c r="Q76" i="222"/>
  <c r="P76" i="222"/>
  <c r="Q123" i="222"/>
  <c r="R107" i="222" s="1"/>
  <c r="P123" i="222"/>
  <c r="Q72" i="222"/>
  <c r="R56" i="222" s="1"/>
  <c r="P72" i="222"/>
  <c r="Q106" i="221"/>
  <c r="R90" i="221" s="1"/>
  <c r="P106" i="221"/>
  <c r="N89" i="221"/>
  <c r="AB89" i="221"/>
  <c r="AC73" i="221" s="1"/>
  <c r="AA89" i="221"/>
  <c r="Q144" i="221"/>
  <c r="P144" i="221"/>
  <c r="Q91" i="222"/>
  <c r="P91" i="222"/>
  <c r="N21" i="221"/>
  <c r="AA21" i="221"/>
  <c r="AB21" i="221"/>
  <c r="AC5" i="221" s="1"/>
  <c r="Q61" i="222"/>
  <c r="P61" i="222"/>
  <c r="Q24" i="222"/>
  <c r="P24" i="222"/>
  <c r="Q79" i="222"/>
  <c r="P79" i="222"/>
  <c r="Q174" i="222"/>
  <c r="R158" i="222" s="1"/>
  <c r="P174" i="222"/>
  <c r="Q57" i="222"/>
  <c r="P57" i="222"/>
  <c r="Q7" i="222"/>
  <c r="P7" i="222"/>
  <c r="Q55" i="222"/>
  <c r="R39" i="222" s="1"/>
  <c r="P55" i="222"/>
  <c r="Q228" i="221"/>
  <c r="P228" i="221"/>
  <c r="Q60" i="222"/>
  <c r="P60" i="222"/>
  <c r="N191" i="221"/>
  <c r="AB191" i="221"/>
  <c r="AC175" i="221" s="1"/>
  <c r="AA191" i="221"/>
  <c r="Q27" i="222"/>
  <c r="P27" i="222"/>
  <c r="Q40" i="221"/>
  <c r="P40" i="221"/>
  <c r="Q194" i="221"/>
  <c r="P194" i="221"/>
  <c r="P140" i="222"/>
  <c r="Q140" i="222"/>
  <c r="R124" i="222" s="1"/>
  <c r="Q75" i="222"/>
  <c r="P75" i="222"/>
  <c r="N208" i="221"/>
  <c r="AB208" i="221"/>
  <c r="AC192" i="221" s="1"/>
  <c r="AA208" i="221"/>
  <c r="Q23" i="222"/>
  <c r="P23" i="222"/>
  <c r="AB38" i="222"/>
  <c r="AC22" i="222" s="1"/>
  <c r="AA38" i="222"/>
  <c r="N38" i="222"/>
  <c r="Q178" i="221"/>
  <c r="P178" i="221"/>
  <c r="Q72" i="221"/>
  <c r="R56" i="221" s="1"/>
  <c r="P72" i="221"/>
  <c r="Q242" i="221"/>
  <c r="R226" i="221" s="1"/>
  <c r="P242" i="221"/>
  <c r="Q92" i="222"/>
  <c r="P92" i="222"/>
  <c r="Q192" i="221"/>
  <c r="P192" i="221"/>
  <c r="Q40" i="222"/>
  <c r="P40" i="222"/>
  <c r="Q55" i="221"/>
  <c r="R39" i="221" s="1"/>
  <c r="P55" i="221"/>
  <c r="N89" i="222"/>
  <c r="AB89" i="222"/>
  <c r="AC73" i="222" s="1"/>
  <c r="AA89" i="222"/>
  <c r="Q56" i="221"/>
  <c r="P56" i="221"/>
  <c r="Q43" i="222"/>
  <c r="P43" i="222"/>
  <c r="Q6" i="222"/>
  <c r="P6" i="222"/>
  <c r="Q227" i="221"/>
  <c r="P227" i="221"/>
  <c r="Q145" i="221"/>
  <c r="P145" i="221"/>
  <c r="Q158" i="221"/>
  <c r="P158" i="221"/>
  <c r="Q193" i="221"/>
  <c r="P193" i="221"/>
  <c r="AB123" i="221"/>
  <c r="AC107" i="221" s="1"/>
  <c r="AA123" i="221"/>
  <c r="N123" i="221"/>
  <c r="Q125" i="221"/>
  <c r="P125" i="221"/>
  <c r="Q140" i="221"/>
  <c r="R124" i="221" s="1"/>
  <c r="P140" i="221"/>
  <c r="Q225" i="221"/>
  <c r="R209" i="221" s="1"/>
  <c r="P225" i="221"/>
  <c r="N106" i="222"/>
  <c r="AB106" i="222"/>
  <c r="AC90" i="222" s="1"/>
  <c r="AA106" i="222"/>
  <c r="Q22" i="222"/>
  <c r="P22" i="222"/>
  <c r="Q177" i="221"/>
  <c r="P177" i="221"/>
  <c r="Q110" i="222"/>
  <c r="P110" i="222"/>
  <c r="Q93" i="221"/>
  <c r="P93" i="221"/>
  <c r="P106" i="222" l="1"/>
  <c r="Q106" i="222"/>
  <c r="R90" i="222" s="1"/>
  <c r="P208" i="221"/>
  <c r="Q208" i="221"/>
  <c r="R192" i="221" s="1"/>
  <c r="Q89" i="222"/>
  <c r="R73" i="222" s="1"/>
  <c r="P89" i="222"/>
  <c r="Q38" i="222"/>
  <c r="R22" i="222" s="1"/>
  <c r="P38" i="222"/>
  <c r="P89" i="221"/>
  <c r="Q89" i="221"/>
  <c r="R73" i="221" s="1"/>
  <c r="Q123" i="221"/>
  <c r="R107" i="221" s="1"/>
  <c r="P123" i="221"/>
  <c r="Q191" i="221"/>
  <c r="R175" i="221" s="1"/>
  <c r="P191" i="221"/>
  <c r="D2" i="222"/>
  <c r="Q21" i="222"/>
  <c r="R5" i="222" s="1"/>
  <c r="P21" i="222"/>
  <c r="Q21" i="221"/>
  <c r="R5" i="221" s="1"/>
  <c r="P21" i="221"/>
  <c r="D2" i="221"/>
  <c r="T174" i="219" l="1"/>
  <c r="S174" i="219"/>
  <c r="O174" i="219"/>
  <c r="L174" i="219"/>
  <c r="J174" i="219"/>
  <c r="K174" i="219" s="1"/>
  <c r="I174" i="219"/>
  <c r="AB159" i="219"/>
  <c r="O159" i="219"/>
  <c r="N159" i="219"/>
  <c r="Q159" i="219" s="1"/>
  <c r="M159" i="219"/>
  <c r="AA159" i="219" s="1"/>
  <c r="K159" i="219"/>
  <c r="G159" i="219"/>
  <c r="AB158" i="219"/>
  <c r="O158" i="219"/>
  <c r="M158" i="219"/>
  <c r="AA158" i="219" s="1"/>
  <c r="K158" i="219"/>
  <c r="G158" i="219"/>
  <c r="T157" i="219"/>
  <c r="S157" i="219"/>
  <c r="L157" i="219"/>
  <c r="O157" i="219" s="1"/>
  <c r="J157" i="219"/>
  <c r="K157" i="219" s="1"/>
  <c r="I157" i="219"/>
  <c r="AA142" i="219"/>
  <c r="O142" i="219"/>
  <c r="M142" i="219"/>
  <c r="N142" i="219" s="1"/>
  <c r="K142" i="219"/>
  <c r="G142" i="219"/>
  <c r="O141" i="219"/>
  <c r="M141" i="219"/>
  <c r="N141" i="219" s="1"/>
  <c r="K141" i="219"/>
  <c r="G141" i="219"/>
  <c r="T140" i="219"/>
  <c r="S140" i="219"/>
  <c r="L140" i="219"/>
  <c r="O140" i="219" s="1"/>
  <c r="J140" i="219"/>
  <c r="I140" i="219"/>
  <c r="K140" i="219" s="1"/>
  <c r="O125" i="219"/>
  <c r="M125" i="219"/>
  <c r="N125" i="219" s="1"/>
  <c r="K125" i="219"/>
  <c r="G125" i="219"/>
  <c r="AB124" i="219"/>
  <c r="AA124" i="219"/>
  <c r="O124" i="219"/>
  <c r="N124" i="219"/>
  <c r="Q124" i="219" s="1"/>
  <c r="M124" i="219"/>
  <c r="M140" i="219" s="1"/>
  <c r="K124" i="219"/>
  <c r="G124" i="219"/>
  <c r="T123" i="219"/>
  <c r="S123" i="219"/>
  <c r="M123" i="219"/>
  <c r="AB123" i="219" s="1"/>
  <c r="AC107" i="219" s="1"/>
  <c r="L123" i="219"/>
  <c r="J123" i="219"/>
  <c r="I123" i="219"/>
  <c r="K123" i="219" s="1"/>
  <c r="AB110" i="219"/>
  <c r="AA110" i="219"/>
  <c r="O110" i="219"/>
  <c r="N110" i="219"/>
  <c r="P110" i="219" s="1"/>
  <c r="M110" i="219"/>
  <c r="K110" i="219"/>
  <c r="Q110" i="219" s="1"/>
  <c r="G110" i="219"/>
  <c r="AB109" i="219"/>
  <c r="AA109" i="219"/>
  <c r="O109" i="219"/>
  <c r="N109" i="219"/>
  <c r="Q109" i="219" s="1"/>
  <c r="M109" i="219"/>
  <c r="K109" i="219"/>
  <c r="G109" i="219"/>
  <c r="AA108" i="219"/>
  <c r="O108" i="219"/>
  <c r="N108" i="219"/>
  <c r="Q108" i="219" s="1"/>
  <c r="M108" i="219"/>
  <c r="AB108" i="219" s="1"/>
  <c r="K108" i="219"/>
  <c r="G108" i="219"/>
  <c r="O107" i="219"/>
  <c r="M107" i="219"/>
  <c r="N107" i="219" s="1"/>
  <c r="K107" i="219"/>
  <c r="G107" i="219"/>
  <c r="T106" i="219"/>
  <c r="S106" i="219"/>
  <c r="L106" i="219"/>
  <c r="O106" i="219" s="1"/>
  <c r="J106" i="219"/>
  <c r="I106" i="219"/>
  <c r="K106" i="219" s="1"/>
  <c r="O93" i="219"/>
  <c r="M93" i="219"/>
  <c r="N93" i="219" s="1"/>
  <c r="K93" i="219"/>
  <c r="G93" i="219"/>
  <c r="AB92" i="219"/>
  <c r="AA92" i="219"/>
  <c r="O92" i="219"/>
  <c r="N92" i="219"/>
  <c r="P92" i="219" s="1"/>
  <c r="M92" i="219"/>
  <c r="K92" i="219"/>
  <c r="Q92" i="219" s="1"/>
  <c r="G92" i="219"/>
  <c r="AB91" i="219"/>
  <c r="AA91" i="219"/>
  <c r="O91" i="219"/>
  <c r="N91" i="219"/>
  <c r="Q91" i="219" s="1"/>
  <c r="M91" i="219"/>
  <c r="K91" i="219"/>
  <c r="G91" i="219"/>
  <c r="AB90" i="219"/>
  <c r="O90" i="219"/>
  <c r="M90" i="219"/>
  <c r="AA90" i="219" s="1"/>
  <c r="K90" i="219"/>
  <c r="G90" i="219"/>
  <c r="T89" i="219"/>
  <c r="S89" i="219"/>
  <c r="L89" i="219"/>
  <c r="O89" i="219" s="1"/>
  <c r="J89" i="219"/>
  <c r="K89" i="219" s="1"/>
  <c r="I89" i="219"/>
  <c r="AA81" i="219"/>
  <c r="O81" i="219"/>
  <c r="N81" i="219"/>
  <c r="Q81" i="219" s="1"/>
  <c r="M81" i="219"/>
  <c r="AB81" i="219" s="1"/>
  <c r="K81" i="219"/>
  <c r="G81" i="219"/>
  <c r="O80" i="219"/>
  <c r="M80" i="219"/>
  <c r="N80" i="219" s="1"/>
  <c r="K80" i="219"/>
  <c r="G80" i="219"/>
  <c r="AB79" i="219"/>
  <c r="AA79" i="219"/>
  <c r="O79" i="219"/>
  <c r="N79" i="219"/>
  <c r="P79" i="219" s="1"/>
  <c r="M79" i="219"/>
  <c r="K79" i="219"/>
  <c r="Q79" i="219" s="1"/>
  <c r="G79" i="219"/>
  <c r="AB78" i="219"/>
  <c r="O78" i="219"/>
  <c r="N78" i="219"/>
  <c r="Q78" i="219" s="1"/>
  <c r="M78" i="219"/>
  <c r="AA78" i="219" s="1"/>
  <c r="K78" i="219"/>
  <c r="G78" i="219"/>
  <c r="AA77" i="219"/>
  <c r="O77" i="219"/>
  <c r="N77" i="219"/>
  <c r="Q77" i="219" s="1"/>
  <c r="M77" i="219"/>
  <c r="AB77" i="219" s="1"/>
  <c r="K77" i="219"/>
  <c r="G77" i="219"/>
  <c r="O76" i="219"/>
  <c r="M76" i="219"/>
  <c r="N76" i="219" s="1"/>
  <c r="K76" i="219"/>
  <c r="G76" i="219"/>
  <c r="AB75" i="219"/>
  <c r="AA75" i="219"/>
  <c r="O75" i="219"/>
  <c r="N75" i="219"/>
  <c r="P75" i="219" s="1"/>
  <c r="M75" i="219"/>
  <c r="K75" i="219"/>
  <c r="Q75" i="219" s="1"/>
  <c r="G75" i="219"/>
  <c r="AB74" i="219"/>
  <c r="O74" i="219"/>
  <c r="N74" i="219"/>
  <c r="Q74" i="219" s="1"/>
  <c r="M74" i="219"/>
  <c r="AA74" i="219" s="1"/>
  <c r="K74" i="219"/>
  <c r="G74" i="219"/>
  <c r="AB73" i="219"/>
  <c r="O73" i="219"/>
  <c r="M73" i="219"/>
  <c r="AA73" i="219" s="1"/>
  <c r="K73" i="219"/>
  <c r="G73" i="219"/>
  <c r="T72" i="219"/>
  <c r="S72" i="219"/>
  <c r="L72" i="219"/>
  <c r="O72" i="219" s="1"/>
  <c r="J72" i="219"/>
  <c r="K72" i="219" s="1"/>
  <c r="I72" i="219"/>
  <c r="AA62" i="219"/>
  <c r="O62" i="219"/>
  <c r="N62" i="219"/>
  <c r="Q62" i="219" s="1"/>
  <c r="M62" i="219"/>
  <c r="AB62" i="219" s="1"/>
  <c r="K62" i="219"/>
  <c r="G62" i="219"/>
  <c r="O61" i="219"/>
  <c r="M61" i="219"/>
  <c r="N61" i="219" s="1"/>
  <c r="K61" i="219"/>
  <c r="G61" i="219"/>
  <c r="AB60" i="219"/>
  <c r="AA60" i="219"/>
  <c r="O60" i="219"/>
  <c r="N60" i="219"/>
  <c r="P60" i="219" s="1"/>
  <c r="M60" i="219"/>
  <c r="K60" i="219"/>
  <c r="Q60" i="219" s="1"/>
  <c r="G60" i="219"/>
  <c r="AB59" i="219"/>
  <c r="O59" i="219"/>
  <c r="N59" i="219"/>
  <c r="Q59" i="219" s="1"/>
  <c r="M59" i="219"/>
  <c r="AA59" i="219" s="1"/>
  <c r="K59" i="219"/>
  <c r="G59" i="219"/>
  <c r="AA58" i="219"/>
  <c r="O58" i="219"/>
  <c r="M58" i="219"/>
  <c r="N58" i="219" s="1"/>
  <c r="K58" i="219"/>
  <c r="G58" i="219"/>
  <c r="O57" i="219"/>
  <c r="M57" i="219"/>
  <c r="N57" i="219" s="1"/>
  <c r="K57" i="219"/>
  <c r="G57" i="219"/>
  <c r="AB56" i="219"/>
  <c r="AA56" i="219"/>
  <c r="O56" i="219"/>
  <c r="N56" i="219"/>
  <c r="Q56" i="219" s="1"/>
  <c r="M56" i="219"/>
  <c r="M72" i="219" s="1"/>
  <c r="K56" i="219"/>
  <c r="G56" i="219"/>
  <c r="T55" i="219"/>
  <c r="S55" i="219"/>
  <c r="L55" i="219"/>
  <c r="J55" i="219"/>
  <c r="I55" i="219"/>
  <c r="K55" i="219" s="1"/>
  <c r="AB44" i="219"/>
  <c r="AA44" i="219"/>
  <c r="O44" i="219"/>
  <c r="N44" i="219"/>
  <c r="P44" i="219" s="1"/>
  <c r="M44" i="219"/>
  <c r="K44" i="219"/>
  <c r="Q44" i="219" s="1"/>
  <c r="G44" i="219"/>
  <c r="AB43" i="219"/>
  <c r="AA43" i="219"/>
  <c r="P43" i="219"/>
  <c r="O43" i="219"/>
  <c r="N43" i="219"/>
  <c r="Q43" i="219" s="1"/>
  <c r="M43" i="219"/>
  <c r="K43" i="219"/>
  <c r="G43" i="219"/>
  <c r="O42" i="219"/>
  <c r="M42" i="219"/>
  <c r="N42" i="219" s="1"/>
  <c r="K42" i="219"/>
  <c r="G42" i="219"/>
  <c r="O41" i="219"/>
  <c r="M41" i="219"/>
  <c r="N41" i="219" s="1"/>
  <c r="K41" i="219"/>
  <c r="G41" i="219"/>
  <c r="AB40" i="219"/>
  <c r="AA40" i="219"/>
  <c r="O40" i="219"/>
  <c r="N40" i="219"/>
  <c r="P40" i="219" s="1"/>
  <c r="M40" i="219"/>
  <c r="K40" i="219"/>
  <c r="Q40" i="219" s="1"/>
  <c r="G40" i="219"/>
  <c r="AA39" i="219"/>
  <c r="P39" i="219"/>
  <c r="O39" i="219"/>
  <c r="N39" i="219"/>
  <c r="Q39" i="219" s="1"/>
  <c r="M39" i="219"/>
  <c r="AB39" i="219" s="1"/>
  <c r="K39" i="219"/>
  <c r="G39" i="219"/>
  <c r="T38" i="219"/>
  <c r="S38" i="219"/>
  <c r="O38" i="219"/>
  <c r="L38" i="219"/>
  <c r="J38" i="219"/>
  <c r="K38" i="219" s="1"/>
  <c r="I38" i="219"/>
  <c r="AQ29" i="219"/>
  <c r="AA28" i="219"/>
  <c r="O28" i="219"/>
  <c r="M28" i="219"/>
  <c r="AB28" i="219" s="1"/>
  <c r="K28" i="219"/>
  <c r="G28" i="219"/>
  <c r="AB27" i="219"/>
  <c r="O27" i="219"/>
  <c r="N27" i="219"/>
  <c r="Q27" i="219" s="1"/>
  <c r="M27" i="219"/>
  <c r="AA27" i="219" s="1"/>
  <c r="K27" i="219"/>
  <c r="G27" i="219"/>
  <c r="AB26" i="219"/>
  <c r="AA26" i="219"/>
  <c r="P26" i="219"/>
  <c r="O26" i="219"/>
  <c r="N26" i="219"/>
  <c r="Q26" i="219" s="1"/>
  <c r="M26" i="219"/>
  <c r="K26" i="219"/>
  <c r="G26" i="219"/>
  <c r="O25" i="219"/>
  <c r="M25" i="219"/>
  <c r="AB25" i="219" s="1"/>
  <c r="K25" i="219"/>
  <c r="G25" i="219"/>
  <c r="AA24" i="219"/>
  <c r="O24" i="219"/>
  <c r="M24" i="219"/>
  <c r="AB24" i="219" s="1"/>
  <c r="K24" i="219"/>
  <c r="G24" i="219"/>
  <c r="AB23" i="219"/>
  <c r="O23" i="219"/>
  <c r="N23" i="219"/>
  <c r="Q23" i="219" s="1"/>
  <c r="M23" i="219"/>
  <c r="AA23" i="219" s="1"/>
  <c r="K23" i="219"/>
  <c r="G23" i="219"/>
  <c r="O22" i="219"/>
  <c r="M22" i="219"/>
  <c r="N22" i="219" s="1"/>
  <c r="K22" i="219"/>
  <c r="G22" i="219"/>
  <c r="T21" i="219"/>
  <c r="S21" i="219"/>
  <c r="L21" i="219"/>
  <c r="O21" i="219" s="1"/>
  <c r="J21" i="219"/>
  <c r="K21" i="219" s="1"/>
  <c r="I21" i="219"/>
  <c r="AB9" i="219"/>
  <c r="AA9" i="219"/>
  <c r="O9" i="219"/>
  <c r="N9" i="219"/>
  <c r="Q9" i="219" s="1"/>
  <c r="M9" i="219"/>
  <c r="K9" i="219"/>
  <c r="P9" i="219" s="1"/>
  <c r="G9" i="219"/>
  <c r="AA8" i="219"/>
  <c r="O8" i="219"/>
  <c r="M8" i="219"/>
  <c r="AB8" i="219" s="1"/>
  <c r="K8" i="219"/>
  <c r="G8" i="219"/>
  <c r="AA7" i="219"/>
  <c r="O7" i="219"/>
  <c r="M7" i="219"/>
  <c r="AB7" i="219" s="1"/>
  <c r="K7" i="219"/>
  <c r="G7" i="219"/>
  <c r="AB6" i="219"/>
  <c r="AA6" i="219"/>
  <c r="O6" i="219"/>
  <c r="N6" i="219"/>
  <c r="Q6" i="219" s="1"/>
  <c r="M6" i="219"/>
  <c r="K6" i="219"/>
  <c r="G6" i="219"/>
  <c r="O5" i="219"/>
  <c r="M5" i="219"/>
  <c r="M21" i="219" s="1"/>
  <c r="K5" i="219"/>
  <c r="G5" i="219"/>
  <c r="F1" i="219" s="1"/>
  <c r="F2" i="219" s="1"/>
  <c r="H2" i="219"/>
  <c r="D1" i="219"/>
  <c r="T242" i="218"/>
  <c r="S242" i="218"/>
  <c r="L242" i="218"/>
  <c r="K242" i="218"/>
  <c r="J242" i="218"/>
  <c r="I242" i="218"/>
  <c r="O242" i="218" s="1"/>
  <c r="AA228" i="218"/>
  <c r="O228" i="218"/>
  <c r="M228" i="218"/>
  <c r="AB228" i="218" s="1"/>
  <c r="K228" i="218"/>
  <c r="G228" i="218"/>
  <c r="AB227" i="218"/>
  <c r="AA227" i="218"/>
  <c r="O227" i="218"/>
  <c r="N227" i="218"/>
  <c r="Q227" i="218" s="1"/>
  <c r="M227" i="218"/>
  <c r="K227" i="218"/>
  <c r="G227" i="218"/>
  <c r="O226" i="218"/>
  <c r="M226" i="218"/>
  <c r="N226" i="218" s="1"/>
  <c r="K226" i="218"/>
  <c r="G226" i="218"/>
  <c r="T225" i="218"/>
  <c r="S225" i="218"/>
  <c r="M225" i="218"/>
  <c r="N225" i="218" s="1"/>
  <c r="L225" i="218"/>
  <c r="O225" i="218" s="1"/>
  <c r="J225" i="218"/>
  <c r="K225" i="218" s="1"/>
  <c r="I225" i="218"/>
  <c r="AB210" i="218"/>
  <c r="AA210" i="218"/>
  <c r="O210" i="218"/>
  <c r="N210" i="218"/>
  <c r="Q210" i="218" s="1"/>
  <c r="M210" i="218"/>
  <c r="K210" i="218"/>
  <c r="P210" i="218" s="1"/>
  <c r="G210" i="218"/>
  <c r="AB209" i="218"/>
  <c r="O209" i="218"/>
  <c r="M209" i="218"/>
  <c r="N209" i="218" s="1"/>
  <c r="K209" i="218"/>
  <c r="G209" i="218"/>
  <c r="T208" i="218"/>
  <c r="S208" i="218"/>
  <c r="L208" i="218"/>
  <c r="O208" i="218" s="1"/>
  <c r="J208" i="218"/>
  <c r="K208" i="218" s="1"/>
  <c r="I208" i="218"/>
  <c r="AA195" i="218"/>
  <c r="O195" i="218"/>
  <c r="M195" i="218"/>
  <c r="AB195" i="218" s="1"/>
  <c r="K195" i="218"/>
  <c r="G195" i="218"/>
  <c r="AA194" i="218"/>
  <c r="O194" i="218"/>
  <c r="M194" i="218"/>
  <c r="AB194" i="218" s="1"/>
  <c r="K194" i="218"/>
  <c r="G194" i="218"/>
  <c r="AB193" i="218"/>
  <c r="AA193" i="218"/>
  <c r="O193" i="218"/>
  <c r="N193" i="218"/>
  <c r="Q193" i="218" s="1"/>
  <c r="M193" i="218"/>
  <c r="K193" i="218"/>
  <c r="G193" i="218"/>
  <c r="O192" i="218"/>
  <c r="M192" i="218"/>
  <c r="M208" i="218" s="1"/>
  <c r="K192" i="218"/>
  <c r="G192" i="218"/>
  <c r="T191" i="218"/>
  <c r="S191" i="218"/>
  <c r="M191" i="218"/>
  <c r="N191" i="218" s="1"/>
  <c r="L191" i="218"/>
  <c r="O191" i="218" s="1"/>
  <c r="J191" i="218"/>
  <c r="K191" i="218" s="1"/>
  <c r="I191" i="218"/>
  <c r="AB180" i="218"/>
  <c r="AA180" i="218"/>
  <c r="O180" i="218"/>
  <c r="N180" i="218"/>
  <c r="Q180" i="218" s="1"/>
  <c r="M180" i="218"/>
  <c r="K180" i="218"/>
  <c r="P180" i="218" s="1"/>
  <c r="G180" i="218"/>
  <c r="AA179" i="218"/>
  <c r="O179" i="218"/>
  <c r="M179" i="218"/>
  <c r="AB179" i="218" s="1"/>
  <c r="K179" i="218"/>
  <c r="G179" i="218"/>
  <c r="AA178" i="218"/>
  <c r="O178" i="218"/>
  <c r="M178" i="218"/>
  <c r="AB178" i="218" s="1"/>
  <c r="K178" i="218"/>
  <c r="G178" i="218"/>
  <c r="AB177" i="218"/>
  <c r="AA177" i="218"/>
  <c r="O177" i="218"/>
  <c r="N177" i="218"/>
  <c r="Q177" i="218" s="1"/>
  <c r="M177" i="218"/>
  <c r="K177" i="218"/>
  <c r="G177" i="218"/>
  <c r="AB176" i="218"/>
  <c r="AA176" i="218"/>
  <c r="O176" i="218"/>
  <c r="N176" i="218"/>
  <c r="Q176" i="218" s="1"/>
  <c r="M176" i="218"/>
  <c r="K176" i="218"/>
  <c r="P176" i="218" s="1"/>
  <c r="G176" i="218"/>
  <c r="AB175" i="218"/>
  <c r="O175" i="218"/>
  <c r="M175" i="218"/>
  <c r="N175" i="218" s="1"/>
  <c r="K175" i="218"/>
  <c r="G175" i="218"/>
  <c r="T174" i="218"/>
  <c r="S174" i="218"/>
  <c r="L174" i="218"/>
  <c r="O174" i="218" s="1"/>
  <c r="J174" i="218"/>
  <c r="K174" i="218" s="1"/>
  <c r="I174" i="218"/>
  <c r="AB158" i="218"/>
  <c r="O158" i="218"/>
  <c r="M158" i="218"/>
  <c r="M174" i="218" s="1"/>
  <c r="K158" i="218"/>
  <c r="G158" i="218"/>
  <c r="T157" i="218"/>
  <c r="S157" i="218"/>
  <c r="L157" i="218"/>
  <c r="O157" i="218" s="1"/>
  <c r="J157" i="218"/>
  <c r="K157" i="218" s="1"/>
  <c r="I157" i="218"/>
  <c r="AA146" i="218"/>
  <c r="O146" i="218"/>
  <c r="M146" i="218"/>
  <c r="AB146" i="218" s="1"/>
  <c r="K146" i="218"/>
  <c r="G146" i="218"/>
  <c r="AA145" i="218"/>
  <c r="O145" i="218"/>
  <c r="M145" i="218"/>
  <c r="AB145" i="218" s="1"/>
  <c r="K145" i="218"/>
  <c r="G145" i="218"/>
  <c r="AB144" i="218"/>
  <c r="AA144" i="218"/>
  <c r="O144" i="218"/>
  <c r="N144" i="218"/>
  <c r="Q144" i="218" s="1"/>
  <c r="M144" i="218"/>
  <c r="K144" i="218"/>
  <c r="G144" i="218"/>
  <c r="AB143" i="218"/>
  <c r="AA143" i="218"/>
  <c r="O143" i="218"/>
  <c r="N143" i="218"/>
  <c r="P143" i="218" s="1"/>
  <c r="M143" i="218"/>
  <c r="K143" i="218"/>
  <c r="G143" i="218"/>
  <c r="AA142" i="218"/>
  <c r="O142" i="218"/>
  <c r="M142" i="218"/>
  <c r="AB142" i="218" s="1"/>
  <c r="K142" i="218"/>
  <c r="G142" i="218"/>
  <c r="AB141" i="218"/>
  <c r="AA141" i="218"/>
  <c r="Q141" i="218"/>
  <c r="O141" i="218"/>
  <c r="N141" i="218"/>
  <c r="P141" i="218" s="1"/>
  <c r="M141" i="218"/>
  <c r="M157" i="218" s="1"/>
  <c r="K141" i="218"/>
  <c r="G141" i="218"/>
  <c r="T140" i="218"/>
  <c r="S140" i="218"/>
  <c r="L140" i="218"/>
  <c r="O140" i="218" s="1"/>
  <c r="J140" i="218"/>
  <c r="I140" i="218"/>
  <c r="K140" i="218" s="1"/>
  <c r="AA125" i="218"/>
  <c r="O125" i="218"/>
  <c r="M125" i="218"/>
  <c r="AB125" i="218" s="1"/>
  <c r="K125" i="218"/>
  <c r="G125" i="218"/>
  <c r="AB124" i="218"/>
  <c r="AA124" i="218"/>
  <c r="P124" i="218"/>
  <c r="O124" i="218"/>
  <c r="N124" i="218"/>
  <c r="Q124" i="218" s="1"/>
  <c r="M124" i="218"/>
  <c r="K124" i="218"/>
  <c r="G124" i="218"/>
  <c r="T123" i="218"/>
  <c r="S123" i="218"/>
  <c r="O123" i="218"/>
  <c r="M123" i="218"/>
  <c r="N123" i="218" s="1"/>
  <c r="L123" i="218"/>
  <c r="K123" i="218"/>
  <c r="J123" i="218"/>
  <c r="I123" i="218"/>
  <c r="AB110" i="218"/>
  <c r="AA110" i="218"/>
  <c r="O110" i="218"/>
  <c r="N110" i="218"/>
  <c r="Q110" i="218" s="1"/>
  <c r="M110" i="218"/>
  <c r="K110" i="218"/>
  <c r="G110" i="218"/>
  <c r="AB109" i="218"/>
  <c r="AA109" i="218"/>
  <c r="O109" i="218"/>
  <c r="N109" i="218"/>
  <c r="Q109" i="218" s="1"/>
  <c r="M109" i="218"/>
  <c r="K109" i="218"/>
  <c r="G109" i="218"/>
  <c r="AA108" i="218"/>
  <c r="O108" i="218"/>
  <c r="M108" i="218"/>
  <c r="AB108" i="218" s="1"/>
  <c r="K108" i="218"/>
  <c r="G108" i="218"/>
  <c r="AB107" i="218"/>
  <c r="AA107" i="218"/>
  <c r="Q107" i="218"/>
  <c r="O107" i="218"/>
  <c r="N107" i="218"/>
  <c r="P107" i="218" s="1"/>
  <c r="M107" i="218"/>
  <c r="K107" i="218"/>
  <c r="G107" i="218"/>
  <c r="T106" i="218"/>
  <c r="S106" i="218"/>
  <c r="L106" i="218"/>
  <c r="O106" i="218" s="1"/>
  <c r="J106" i="218"/>
  <c r="I106" i="218"/>
  <c r="K106" i="218" s="1"/>
  <c r="AA93" i="218"/>
  <c r="O93" i="218"/>
  <c r="M93" i="218"/>
  <c r="AB93" i="218" s="1"/>
  <c r="K93" i="218"/>
  <c r="G93" i="218"/>
  <c r="AB92" i="218"/>
  <c r="AA92" i="218"/>
  <c r="O92" i="218"/>
  <c r="N92" i="218"/>
  <c r="Q92" i="218" s="1"/>
  <c r="M92" i="218"/>
  <c r="K92" i="218"/>
  <c r="G92" i="218"/>
  <c r="AB91" i="218"/>
  <c r="AA91" i="218"/>
  <c r="O91" i="218"/>
  <c r="N91" i="218"/>
  <c r="P91" i="218" s="1"/>
  <c r="M91" i="218"/>
  <c r="K91" i="218"/>
  <c r="G91" i="218"/>
  <c r="AB90" i="218"/>
  <c r="O90" i="218"/>
  <c r="M90" i="218"/>
  <c r="N90" i="218" s="1"/>
  <c r="K90" i="218"/>
  <c r="G90" i="218"/>
  <c r="T89" i="218"/>
  <c r="S89" i="218"/>
  <c r="L89" i="218"/>
  <c r="O89" i="218" s="1"/>
  <c r="J89" i="218"/>
  <c r="K89" i="218" s="1"/>
  <c r="I89" i="218"/>
  <c r="AA74" i="218"/>
  <c r="O74" i="218"/>
  <c r="M74" i="218"/>
  <c r="M89" i="218" s="1"/>
  <c r="K74" i="218"/>
  <c r="G74" i="218"/>
  <c r="AB73" i="218"/>
  <c r="AA73" i="218"/>
  <c r="Q73" i="218"/>
  <c r="O73" i="218"/>
  <c r="N73" i="218"/>
  <c r="P73" i="218" s="1"/>
  <c r="M73" i="218"/>
  <c r="K73" i="218"/>
  <c r="G73" i="218"/>
  <c r="T72" i="218"/>
  <c r="S72" i="218"/>
  <c r="L72" i="218"/>
  <c r="O72" i="218" s="1"/>
  <c r="J72" i="218"/>
  <c r="I72" i="218"/>
  <c r="K72" i="218" s="1"/>
  <c r="AB56" i="218"/>
  <c r="AA56" i="218"/>
  <c r="O56" i="218"/>
  <c r="M56" i="218"/>
  <c r="M72" i="218" s="1"/>
  <c r="K56" i="218"/>
  <c r="G56" i="218"/>
  <c r="T55" i="218"/>
  <c r="S55" i="218"/>
  <c r="L55" i="218"/>
  <c r="O55" i="218" s="1"/>
  <c r="J55" i="218"/>
  <c r="I55" i="218"/>
  <c r="K55" i="218" s="1"/>
  <c r="AA41" i="218"/>
  <c r="O41" i="218"/>
  <c r="M41" i="218"/>
  <c r="AB41" i="218" s="1"/>
  <c r="K41" i="218"/>
  <c r="G41" i="218"/>
  <c r="AB40" i="218"/>
  <c r="AA40" i="218"/>
  <c r="O40" i="218"/>
  <c r="N40" i="218"/>
  <c r="Q40" i="218" s="1"/>
  <c r="M40" i="218"/>
  <c r="K40" i="218"/>
  <c r="G40" i="218"/>
  <c r="O39" i="218"/>
  <c r="M39" i="218"/>
  <c r="N39" i="218" s="1"/>
  <c r="K39" i="218"/>
  <c r="G39" i="218"/>
  <c r="T38" i="218"/>
  <c r="S38" i="218"/>
  <c r="L38" i="218"/>
  <c r="O38" i="218" s="1"/>
  <c r="J38" i="218"/>
  <c r="K38" i="218" s="1"/>
  <c r="I38" i="218"/>
  <c r="O22" i="218"/>
  <c r="M22" i="218"/>
  <c r="N22" i="218" s="1"/>
  <c r="K22" i="218"/>
  <c r="G22" i="218"/>
  <c r="T21" i="218"/>
  <c r="S21" i="218"/>
  <c r="M21" i="218"/>
  <c r="N21" i="218" s="1"/>
  <c r="L21" i="218"/>
  <c r="H1" i="218" s="1"/>
  <c r="J21" i="218"/>
  <c r="K21" i="218" s="1"/>
  <c r="I21" i="218"/>
  <c r="AB6" i="218"/>
  <c r="AA6" i="218"/>
  <c r="O6" i="218"/>
  <c r="N6" i="218"/>
  <c r="P6" i="218" s="1"/>
  <c r="M6" i="218"/>
  <c r="K6" i="218"/>
  <c r="G6" i="218"/>
  <c r="AB5" i="218"/>
  <c r="O5" i="218"/>
  <c r="M5" i="218"/>
  <c r="N5" i="218" s="1"/>
  <c r="K5" i="218"/>
  <c r="G5" i="218"/>
  <c r="F1" i="218" s="1"/>
  <c r="H2" i="218"/>
  <c r="D1" i="218"/>
  <c r="F3" i="217" s="1"/>
  <c r="X29" i="217"/>
  <c r="W29" i="217"/>
  <c r="V29" i="217"/>
  <c r="T29" i="217"/>
  <c r="S29" i="217"/>
  <c r="P29" i="217"/>
  <c r="M8" i="217" s="1"/>
  <c r="O29" i="217"/>
  <c r="N29" i="217"/>
  <c r="M29" i="217"/>
  <c r="K8" i="217" s="1"/>
  <c r="K29" i="217"/>
  <c r="J29" i="217"/>
  <c r="H29" i="217"/>
  <c r="G29" i="217"/>
  <c r="D29" i="217"/>
  <c r="O15" i="217"/>
  <c r="N15" i="217"/>
  <c r="I8" i="217" s="1"/>
  <c r="M15" i="217"/>
  <c r="K15" i="217"/>
  <c r="I15" i="217"/>
  <c r="H15" i="217"/>
  <c r="G15" i="217"/>
  <c r="E8" i="217" s="1"/>
  <c r="F15" i="217"/>
  <c r="E15" i="217"/>
  <c r="D15" i="217"/>
  <c r="F8" i="217"/>
  <c r="M7" i="217"/>
  <c r="K7" i="217"/>
  <c r="I7" i="217"/>
  <c r="G7" i="217"/>
  <c r="F7" i="217"/>
  <c r="E7" i="217"/>
  <c r="M6" i="217"/>
  <c r="K6" i="217"/>
  <c r="I6" i="217"/>
  <c r="G6" i="217"/>
  <c r="F6" i="217"/>
  <c r="E6" i="217"/>
  <c r="Q58" i="219" l="1"/>
  <c r="P58" i="219"/>
  <c r="AB174" i="218"/>
  <c r="AC158" i="218" s="1"/>
  <c r="AA174" i="218"/>
  <c r="N174" i="218"/>
  <c r="Q226" i="218"/>
  <c r="P226" i="218"/>
  <c r="N21" i="219"/>
  <c r="AB21" i="219"/>
  <c r="AC5" i="219" s="1"/>
  <c r="AA21" i="219"/>
  <c r="Q42" i="219"/>
  <c r="P42" i="219"/>
  <c r="N72" i="219"/>
  <c r="AB72" i="219"/>
  <c r="AC56" i="219" s="1"/>
  <c r="AA72" i="219"/>
  <c r="Q80" i="219"/>
  <c r="P80" i="219"/>
  <c r="P191" i="218"/>
  <c r="Q191" i="218"/>
  <c r="R175" i="218" s="1"/>
  <c r="Q76" i="219"/>
  <c r="P76" i="219"/>
  <c r="N140" i="219"/>
  <c r="AB140" i="219"/>
  <c r="AC124" i="219" s="1"/>
  <c r="AA140" i="219"/>
  <c r="AB72" i="218"/>
  <c r="AC56" i="218" s="1"/>
  <c r="AA72" i="218"/>
  <c r="N72" i="218"/>
  <c r="AA208" i="218"/>
  <c r="AB208" i="218"/>
  <c r="AC192" i="218" s="1"/>
  <c r="N208" i="218"/>
  <c r="Q61" i="219"/>
  <c r="P61" i="219"/>
  <c r="P21" i="218"/>
  <c r="Q21" i="218"/>
  <c r="R5" i="218" s="1"/>
  <c r="Q39" i="218"/>
  <c r="P39" i="218"/>
  <c r="Q123" i="218"/>
  <c r="R107" i="218" s="1"/>
  <c r="P123" i="218"/>
  <c r="AA157" i="218"/>
  <c r="AB157" i="218"/>
  <c r="AC141" i="218" s="1"/>
  <c r="N157" i="218"/>
  <c r="Q209" i="218"/>
  <c r="P209" i="218"/>
  <c r="P141" i="219"/>
  <c r="Q141" i="219"/>
  <c r="Q5" i="218"/>
  <c r="P5" i="218"/>
  <c r="P225" i="218"/>
  <c r="Q225" i="218"/>
  <c r="R209" i="218" s="1"/>
  <c r="Q57" i="219"/>
  <c r="P57" i="219"/>
  <c r="F2" i="218"/>
  <c r="I3" i="217"/>
  <c r="Q90" i="218"/>
  <c r="P90" i="218"/>
  <c r="Q41" i="219"/>
  <c r="P41" i="219"/>
  <c r="P107" i="219"/>
  <c r="Q107" i="219"/>
  <c r="Q93" i="219"/>
  <c r="P93" i="219"/>
  <c r="Q22" i="218"/>
  <c r="P22" i="218"/>
  <c r="Q22" i="219"/>
  <c r="P22" i="219"/>
  <c r="Q125" i="219"/>
  <c r="P125" i="219"/>
  <c r="AA89" i="218"/>
  <c r="AB89" i="218"/>
  <c r="AC73" i="218" s="1"/>
  <c r="N89" i="218"/>
  <c r="Q175" i="218"/>
  <c r="P175" i="218"/>
  <c r="Q142" i="219"/>
  <c r="P142" i="219"/>
  <c r="G8" i="217"/>
  <c r="P109" i="218"/>
  <c r="Q6" i="218"/>
  <c r="AA22" i="218"/>
  <c r="AA39" i="218"/>
  <c r="N74" i="218"/>
  <c r="Q91" i="218"/>
  <c r="N108" i="218"/>
  <c r="AB123" i="218"/>
  <c r="AC107" i="218" s="1"/>
  <c r="N142" i="218"/>
  <c r="Q143" i="218"/>
  <c r="N146" i="218"/>
  <c r="N179" i="218"/>
  <c r="AA192" i="218"/>
  <c r="N195" i="218"/>
  <c r="AA226" i="218"/>
  <c r="H1" i="219"/>
  <c r="AA5" i="219"/>
  <c r="N8" i="219"/>
  <c r="AA22" i="219"/>
  <c r="N25" i="219"/>
  <c r="AB42" i="219"/>
  <c r="AB58" i="219"/>
  <c r="N123" i="219"/>
  <c r="AB142" i="219"/>
  <c r="M38" i="218"/>
  <c r="AB22" i="218"/>
  <c r="AB39" i="218"/>
  <c r="M55" i="218"/>
  <c r="N56" i="218"/>
  <c r="M106" i="218"/>
  <c r="M140" i="218"/>
  <c r="AB192" i="218"/>
  <c r="AB226" i="218"/>
  <c r="M242" i="218"/>
  <c r="AB5" i="219"/>
  <c r="AB22" i="219"/>
  <c r="O55" i="219"/>
  <c r="P56" i="219"/>
  <c r="AA107" i="219"/>
  <c r="O123" i="219"/>
  <c r="P124" i="219"/>
  <c r="AA141" i="219"/>
  <c r="AA123" i="218"/>
  <c r="M55" i="219"/>
  <c r="AA21" i="218"/>
  <c r="AA191" i="218"/>
  <c r="AA225" i="218"/>
  <c r="M38" i="219"/>
  <c r="AA41" i="219"/>
  <c r="AA57" i="219"/>
  <c r="AA61" i="219"/>
  <c r="AA76" i="219"/>
  <c r="AA80" i="219"/>
  <c r="AA93" i="219"/>
  <c r="AB107" i="219"/>
  <c r="AA125" i="219"/>
  <c r="AB141" i="219"/>
  <c r="M174" i="219"/>
  <c r="O21" i="218"/>
  <c r="AA42" i="219"/>
  <c r="AA5" i="218"/>
  <c r="AB21" i="218"/>
  <c r="AC5" i="218" s="1"/>
  <c r="N41" i="218"/>
  <c r="AA90" i="218"/>
  <c r="N93" i="218"/>
  <c r="N125" i="218"/>
  <c r="N145" i="218"/>
  <c r="AA158" i="218"/>
  <c r="AA175" i="218"/>
  <c r="N178" i="218"/>
  <c r="AB191" i="218"/>
  <c r="AC175" i="218" s="1"/>
  <c r="N194" i="218"/>
  <c r="AA209" i="218"/>
  <c r="AB225" i="218"/>
  <c r="AC209" i="218" s="1"/>
  <c r="N228" i="218"/>
  <c r="N7" i="219"/>
  <c r="N24" i="219"/>
  <c r="N28" i="219"/>
  <c r="AB41" i="219"/>
  <c r="AB57" i="219"/>
  <c r="AB61" i="219"/>
  <c r="AB76" i="219"/>
  <c r="AB80" i="219"/>
  <c r="AB93" i="219"/>
  <c r="AB125" i="219"/>
  <c r="AA25" i="219"/>
  <c r="AB74" i="218"/>
  <c r="N73" i="219"/>
  <c r="M89" i="219"/>
  <c r="N90" i="219"/>
  <c r="M157" i="219"/>
  <c r="N158" i="219"/>
  <c r="P59" i="219"/>
  <c r="P74" i="219"/>
  <c r="P78" i="219"/>
  <c r="P91" i="219"/>
  <c r="P109" i="219"/>
  <c r="AA123" i="219"/>
  <c r="P159" i="219"/>
  <c r="N192" i="218"/>
  <c r="N5" i="219"/>
  <c r="P40" i="218"/>
  <c r="P92" i="218"/>
  <c r="P110" i="218"/>
  <c r="P144" i="218"/>
  <c r="P177" i="218"/>
  <c r="P193" i="218"/>
  <c r="P227" i="218"/>
  <c r="P6" i="219"/>
  <c r="P23" i="219"/>
  <c r="P27" i="219"/>
  <c r="M106" i="219"/>
  <c r="P62" i="219"/>
  <c r="P77" i="219"/>
  <c r="P81" i="219"/>
  <c r="P108" i="219"/>
  <c r="N158" i="218"/>
  <c r="AB55" i="219" l="1"/>
  <c r="AC39" i="219" s="1"/>
  <c r="AA55" i="219"/>
  <c r="N55" i="219"/>
  <c r="N157" i="219"/>
  <c r="AB157" i="219"/>
  <c r="AC141" i="219" s="1"/>
  <c r="AA157" i="219"/>
  <c r="P145" i="218"/>
  <c r="Q145" i="218"/>
  <c r="AB140" i="218"/>
  <c r="AC124" i="218" s="1"/>
  <c r="AA140" i="218"/>
  <c r="N140" i="218"/>
  <c r="Q108" i="218"/>
  <c r="P108" i="218"/>
  <c r="Q89" i="218"/>
  <c r="R73" i="218" s="1"/>
  <c r="P89" i="218"/>
  <c r="Q25" i="219"/>
  <c r="P25" i="219"/>
  <c r="Q90" i="219"/>
  <c r="P90" i="219"/>
  <c r="P125" i="218"/>
  <c r="Q125" i="218"/>
  <c r="AB106" i="218"/>
  <c r="AC90" i="218" s="1"/>
  <c r="AA106" i="218"/>
  <c r="N106" i="218"/>
  <c r="Q8" i="219"/>
  <c r="P8" i="219"/>
  <c r="P140" i="219"/>
  <c r="Q140" i="219"/>
  <c r="R124" i="219" s="1"/>
  <c r="Q158" i="219"/>
  <c r="P158" i="219"/>
  <c r="Q5" i="219"/>
  <c r="P5" i="219"/>
  <c r="Q24" i="219"/>
  <c r="P24" i="219"/>
  <c r="Q93" i="218"/>
  <c r="P93" i="218"/>
  <c r="Q56" i="218"/>
  <c r="P56" i="218"/>
  <c r="Q74" i="218"/>
  <c r="P74" i="218"/>
  <c r="N89" i="219"/>
  <c r="AB89" i="219"/>
  <c r="AC73" i="219" s="1"/>
  <c r="AA89" i="219"/>
  <c r="Q192" i="218"/>
  <c r="P192" i="218"/>
  <c r="Q73" i="219"/>
  <c r="P73" i="219"/>
  <c r="Q7" i="219"/>
  <c r="P7" i="219"/>
  <c r="AB55" i="218"/>
  <c r="AC39" i="218" s="1"/>
  <c r="AA55" i="218"/>
  <c r="N55" i="218"/>
  <c r="P21" i="219"/>
  <c r="Q21" i="219"/>
  <c r="R5" i="219" s="1"/>
  <c r="Q28" i="219"/>
  <c r="P28" i="219"/>
  <c r="N106" i="219"/>
  <c r="AB106" i="219"/>
  <c r="AC90" i="219" s="1"/>
  <c r="AA106" i="219"/>
  <c r="P228" i="218"/>
  <c r="Q228" i="218"/>
  <c r="P41" i="218"/>
  <c r="Q41" i="218"/>
  <c r="Q157" i="218"/>
  <c r="R141" i="218" s="1"/>
  <c r="P157" i="218"/>
  <c r="Q208" i="218"/>
  <c r="R192" i="218" s="1"/>
  <c r="P208" i="218"/>
  <c r="N38" i="218"/>
  <c r="AB38" i="218"/>
  <c r="AC22" i="218" s="1"/>
  <c r="AA38" i="218"/>
  <c r="Q174" i="218"/>
  <c r="R158" i="218" s="1"/>
  <c r="P174" i="218"/>
  <c r="Q195" i="218"/>
  <c r="P195" i="218"/>
  <c r="Q123" i="219"/>
  <c r="R107" i="219" s="1"/>
  <c r="P123" i="219"/>
  <c r="Q146" i="218"/>
  <c r="P146" i="218"/>
  <c r="Q72" i="218"/>
  <c r="R56" i="218" s="1"/>
  <c r="P72" i="218"/>
  <c r="AB38" i="219"/>
  <c r="AC22" i="219" s="1"/>
  <c r="AA38" i="219"/>
  <c r="N38" i="219"/>
  <c r="P178" i="218"/>
  <c r="Q178" i="218"/>
  <c r="AB174" i="219"/>
  <c r="AC158" i="219" s="1"/>
  <c r="AA174" i="219"/>
  <c r="N174" i="219"/>
  <c r="AB242" i="218"/>
  <c r="AC226" i="218" s="1"/>
  <c r="AA242" i="218"/>
  <c r="N242" i="218"/>
  <c r="P194" i="218"/>
  <c r="Q194" i="218"/>
  <c r="Q179" i="218"/>
  <c r="P179" i="218"/>
  <c r="Q158" i="218"/>
  <c r="P158" i="218"/>
  <c r="Q142" i="218"/>
  <c r="P142" i="218"/>
  <c r="Q72" i="219"/>
  <c r="R56" i="219" s="1"/>
  <c r="P72" i="219"/>
  <c r="Q106" i="218" l="1"/>
  <c r="R90" i="218" s="1"/>
  <c r="P106" i="218"/>
  <c r="Q140" i="218"/>
  <c r="R124" i="218" s="1"/>
  <c r="P140" i="218"/>
  <c r="P106" i="219"/>
  <c r="Q106" i="219"/>
  <c r="R90" i="219" s="1"/>
  <c r="P38" i="218"/>
  <c r="Q38" i="218"/>
  <c r="R22" i="218" s="1"/>
  <c r="D2" i="218"/>
  <c r="Q242" i="218"/>
  <c r="R226" i="218" s="1"/>
  <c r="P242" i="218"/>
  <c r="Q38" i="219"/>
  <c r="R22" i="219" s="1"/>
  <c r="P38" i="219"/>
  <c r="D2" i="219"/>
  <c r="Q174" i="219"/>
  <c r="R158" i="219" s="1"/>
  <c r="P174" i="219"/>
  <c r="Q89" i="219"/>
  <c r="R73" i="219" s="1"/>
  <c r="P89" i="219"/>
  <c r="Q55" i="219"/>
  <c r="R39" i="219" s="1"/>
  <c r="P55" i="219"/>
  <c r="Q55" i="218"/>
  <c r="R39" i="218" s="1"/>
  <c r="P55" i="218"/>
  <c r="Q157" i="219"/>
  <c r="R141" i="219" s="1"/>
  <c r="P157" i="219"/>
  <c r="T174" i="216" l="1"/>
  <c r="S174" i="216"/>
  <c r="M174" i="216"/>
  <c r="AB174" i="216" s="1"/>
  <c r="AC158" i="216" s="1"/>
  <c r="L174" i="216"/>
  <c r="O174" i="216" s="1"/>
  <c r="J174" i="216"/>
  <c r="K174" i="216" s="1"/>
  <c r="I174" i="216"/>
  <c r="O159" i="216"/>
  <c r="M159" i="216"/>
  <c r="AB159" i="216" s="1"/>
  <c r="K159" i="216"/>
  <c r="G159" i="216"/>
  <c r="AB158" i="216"/>
  <c r="O158" i="216"/>
  <c r="M158" i="216"/>
  <c r="AA158" i="216" s="1"/>
  <c r="K158" i="216"/>
  <c r="G158" i="216"/>
  <c r="T157" i="216"/>
  <c r="S157" i="216"/>
  <c r="L157" i="216"/>
  <c r="O157" i="216" s="1"/>
  <c r="J157" i="216"/>
  <c r="K157" i="216" s="1"/>
  <c r="I157" i="216"/>
  <c r="AB142" i="216"/>
  <c r="AA142" i="216"/>
  <c r="O142" i="216"/>
  <c r="N142" i="216"/>
  <c r="Q142" i="216" s="1"/>
  <c r="M142" i="216"/>
  <c r="K142" i="216"/>
  <c r="G142" i="216"/>
  <c r="AB141" i="216"/>
  <c r="AA141" i="216"/>
  <c r="O141" i="216"/>
  <c r="M141" i="216"/>
  <c r="N141" i="216" s="1"/>
  <c r="K141" i="216"/>
  <c r="G141" i="216"/>
  <c r="AA140" i="216"/>
  <c r="T140" i="216"/>
  <c r="S140" i="216"/>
  <c r="M140" i="216"/>
  <c r="N140" i="216" s="1"/>
  <c r="L140" i="216"/>
  <c r="O140" i="216" s="1"/>
  <c r="J140" i="216"/>
  <c r="K140" i="216" s="1"/>
  <c r="I140" i="216"/>
  <c r="AB125" i="216"/>
  <c r="AA125" i="216"/>
  <c r="Q125" i="216"/>
  <c r="P125" i="216"/>
  <c r="O125" i="216"/>
  <c r="N125" i="216"/>
  <c r="M125" i="216"/>
  <c r="K125" i="216"/>
  <c r="G125" i="216"/>
  <c r="AB124" i="216"/>
  <c r="AA124" i="216"/>
  <c r="O124" i="216"/>
  <c r="N124" i="216"/>
  <c r="Q124" i="216" s="1"/>
  <c r="M124" i="216"/>
  <c r="K124" i="216"/>
  <c r="G124" i="216"/>
  <c r="T123" i="216"/>
  <c r="S123" i="216"/>
  <c r="O123" i="216"/>
  <c r="M123" i="216"/>
  <c r="AB123" i="216" s="1"/>
  <c r="AC107" i="216" s="1"/>
  <c r="L123" i="216"/>
  <c r="J123" i="216"/>
  <c r="K123" i="216" s="1"/>
  <c r="I123" i="216"/>
  <c r="O110" i="216"/>
  <c r="M110" i="216"/>
  <c r="AB110" i="216" s="1"/>
  <c r="K110" i="216"/>
  <c r="G110" i="216"/>
  <c r="O109" i="216"/>
  <c r="M109" i="216"/>
  <c r="AB109" i="216" s="1"/>
  <c r="K109" i="216"/>
  <c r="G109" i="216"/>
  <c r="AB108" i="216"/>
  <c r="AA108" i="216"/>
  <c r="O108" i="216"/>
  <c r="N108" i="216"/>
  <c r="Q108" i="216" s="1"/>
  <c r="M108" i="216"/>
  <c r="K108" i="216"/>
  <c r="G108" i="216"/>
  <c r="AB107" i="216"/>
  <c r="AA107" i="216"/>
  <c r="Q107" i="216"/>
  <c r="O107" i="216"/>
  <c r="N107" i="216"/>
  <c r="P107" i="216" s="1"/>
  <c r="M107" i="216"/>
  <c r="K107" i="216"/>
  <c r="G107" i="216"/>
  <c r="T106" i="216"/>
  <c r="S106" i="216"/>
  <c r="L106" i="216"/>
  <c r="O106" i="216" s="1"/>
  <c r="J106" i="216"/>
  <c r="K106" i="216" s="1"/>
  <c r="I106" i="216"/>
  <c r="AB93" i="216"/>
  <c r="AA93" i="216"/>
  <c r="Q93" i="216"/>
  <c r="P93" i="216"/>
  <c r="O93" i="216"/>
  <c r="N93" i="216"/>
  <c r="M93" i="216"/>
  <c r="K93" i="216"/>
  <c r="G93" i="216"/>
  <c r="O92" i="216"/>
  <c r="M92" i="216"/>
  <c r="AB92" i="216" s="1"/>
  <c r="K92" i="216"/>
  <c r="G92" i="216"/>
  <c r="O91" i="216"/>
  <c r="M91" i="216"/>
  <c r="AB91" i="216" s="1"/>
  <c r="K91" i="216"/>
  <c r="G91" i="216"/>
  <c r="AB90" i="216"/>
  <c r="O90" i="216"/>
  <c r="N90" i="216"/>
  <c r="Q90" i="216" s="1"/>
  <c r="M90" i="216"/>
  <c r="AA90" i="216" s="1"/>
  <c r="K90" i="216"/>
  <c r="G90" i="216"/>
  <c r="T89" i="216"/>
  <c r="S89" i="216"/>
  <c r="L89" i="216"/>
  <c r="J89" i="216"/>
  <c r="K89" i="216" s="1"/>
  <c r="I89" i="216"/>
  <c r="O89" i="216" s="1"/>
  <c r="AB81" i="216"/>
  <c r="AA81" i="216"/>
  <c r="O81" i="216"/>
  <c r="N81" i="216"/>
  <c r="Q81" i="216" s="1"/>
  <c r="M81" i="216"/>
  <c r="K81" i="216"/>
  <c r="G81" i="216"/>
  <c r="AB80" i="216"/>
  <c r="AA80" i="216"/>
  <c r="Q80" i="216"/>
  <c r="P80" i="216"/>
  <c r="O80" i="216"/>
  <c r="N80" i="216"/>
  <c r="M80" i="216"/>
  <c r="K80" i="216"/>
  <c r="G80" i="216"/>
  <c r="O79" i="216"/>
  <c r="M79" i="216"/>
  <c r="AB79" i="216" s="1"/>
  <c r="K79" i="216"/>
  <c r="G79" i="216"/>
  <c r="O78" i="216"/>
  <c r="M78" i="216"/>
  <c r="AB78" i="216" s="1"/>
  <c r="K78" i="216"/>
  <c r="G78" i="216"/>
  <c r="AB77" i="216"/>
  <c r="AA77" i="216"/>
  <c r="O77" i="216"/>
  <c r="N77" i="216"/>
  <c r="Q77" i="216" s="1"/>
  <c r="M77" i="216"/>
  <c r="K77" i="216"/>
  <c r="G77" i="216"/>
  <c r="AB76" i="216"/>
  <c r="AA76" i="216"/>
  <c r="O76" i="216"/>
  <c r="M76" i="216"/>
  <c r="N76" i="216" s="1"/>
  <c r="K76" i="216"/>
  <c r="G76" i="216"/>
  <c r="O75" i="216"/>
  <c r="M75" i="216"/>
  <c r="AB75" i="216" s="1"/>
  <c r="K75" i="216"/>
  <c r="G75" i="216"/>
  <c r="O74" i="216"/>
  <c r="M74" i="216"/>
  <c r="AB74" i="216" s="1"/>
  <c r="K74" i="216"/>
  <c r="G74" i="216"/>
  <c r="AB73" i="216"/>
  <c r="O73" i="216"/>
  <c r="N73" i="216"/>
  <c r="Q73" i="216" s="1"/>
  <c r="M73" i="216"/>
  <c r="AA73" i="216" s="1"/>
  <c r="K73" i="216"/>
  <c r="G73" i="216"/>
  <c r="T72" i="216"/>
  <c r="S72" i="216"/>
  <c r="L72" i="216"/>
  <c r="J72" i="216"/>
  <c r="K72" i="216" s="1"/>
  <c r="I72" i="216"/>
  <c r="O72" i="216" s="1"/>
  <c r="AB62" i="216"/>
  <c r="AA62" i="216"/>
  <c r="O62" i="216"/>
  <c r="N62" i="216"/>
  <c r="Q62" i="216" s="1"/>
  <c r="M62" i="216"/>
  <c r="K62" i="216"/>
  <c r="G62" i="216"/>
  <c r="AB61" i="216"/>
  <c r="AA61" i="216"/>
  <c r="O61" i="216"/>
  <c r="M61" i="216"/>
  <c r="N61" i="216" s="1"/>
  <c r="K61" i="216"/>
  <c r="G61" i="216"/>
  <c r="O60" i="216"/>
  <c r="M60" i="216"/>
  <c r="AB60" i="216" s="1"/>
  <c r="K60" i="216"/>
  <c r="G60" i="216"/>
  <c r="O59" i="216"/>
  <c r="M59" i="216"/>
  <c r="AB59" i="216" s="1"/>
  <c r="K59" i="216"/>
  <c r="G59" i="216"/>
  <c r="AB58" i="216"/>
  <c r="AA58" i="216"/>
  <c r="O58" i="216"/>
  <c r="N58" i="216"/>
  <c r="Q58" i="216" s="1"/>
  <c r="M58" i="216"/>
  <c r="K58" i="216"/>
  <c r="G58" i="216"/>
  <c r="AB57" i="216"/>
  <c r="AA57" i="216"/>
  <c r="O57" i="216"/>
  <c r="M57" i="216"/>
  <c r="N57" i="216" s="1"/>
  <c r="K57" i="216"/>
  <c r="G57" i="216"/>
  <c r="AB56" i="216"/>
  <c r="O56" i="216"/>
  <c r="N56" i="216"/>
  <c r="Q56" i="216" s="1"/>
  <c r="M56" i="216"/>
  <c r="M72" i="216" s="1"/>
  <c r="K56" i="216"/>
  <c r="G56" i="216"/>
  <c r="T55" i="216"/>
  <c r="S55" i="216"/>
  <c r="O55" i="216"/>
  <c r="M55" i="216"/>
  <c r="AB55" i="216" s="1"/>
  <c r="AC39" i="216" s="1"/>
  <c r="L55" i="216"/>
  <c r="J55" i="216"/>
  <c r="K55" i="216" s="1"/>
  <c r="I55" i="216"/>
  <c r="O44" i="216"/>
  <c r="M44" i="216"/>
  <c r="AB44" i="216" s="1"/>
  <c r="K44" i="216"/>
  <c r="G44" i="216"/>
  <c r="O43" i="216"/>
  <c r="M43" i="216"/>
  <c r="AB43" i="216" s="1"/>
  <c r="K43" i="216"/>
  <c r="G43" i="216"/>
  <c r="AB42" i="216"/>
  <c r="AA42" i="216"/>
  <c r="O42" i="216"/>
  <c r="N42" i="216"/>
  <c r="Q42" i="216" s="1"/>
  <c r="M42" i="216"/>
  <c r="K42" i="216"/>
  <c r="G42" i="216"/>
  <c r="AB41" i="216"/>
  <c r="AA41" i="216"/>
  <c r="Q41" i="216"/>
  <c r="P41" i="216"/>
  <c r="O41" i="216"/>
  <c r="N41" i="216"/>
  <c r="M41" i="216"/>
  <c r="K41" i="216"/>
  <c r="G41" i="216"/>
  <c r="O40" i="216"/>
  <c r="M40" i="216"/>
  <c r="AB40" i="216" s="1"/>
  <c r="K40" i="216"/>
  <c r="G40" i="216"/>
  <c r="O39" i="216"/>
  <c r="N39" i="216"/>
  <c r="Q39" i="216" s="1"/>
  <c r="M39" i="216"/>
  <c r="AB39" i="216" s="1"/>
  <c r="K39" i="216"/>
  <c r="G39" i="216"/>
  <c r="T38" i="216"/>
  <c r="S38" i="216"/>
  <c r="L38" i="216"/>
  <c r="O38" i="216" s="1"/>
  <c r="J38" i="216"/>
  <c r="K38" i="216" s="1"/>
  <c r="I38" i="216"/>
  <c r="AQ29" i="216"/>
  <c r="O27" i="216"/>
  <c r="M27" i="216"/>
  <c r="AB27" i="216" s="1"/>
  <c r="K27" i="216"/>
  <c r="G27" i="216"/>
  <c r="AB26" i="216"/>
  <c r="O26" i="216"/>
  <c r="M26" i="216"/>
  <c r="AA26" i="216" s="1"/>
  <c r="K26" i="216"/>
  <c r="G26" i="216"/>
  <c r="AB25" i="216"/>
  <c r="AA25" i="216"/>
  <c r="O25" i="216"/>
  <c r="M25" i="216"/>
  <c r="N25" i="216" s="1"/>
  <c r="K25" i="216"/>
  <c r="G25" i="216"/>
  <c r="O24" i="216"/>
  <c r="M24" i="216"/>
  <c r="AB24" i="216" s="1"/>
  <c r="K24" i="216"/>
  <c r="G24" i="216"/>
  <c r="O23" i="216"/>
  <c r="M23" i="216"/>
  <c r="AB23" i="216" s="1"/>
  <c r="K23" i="216"/>
  <c r="G23" i="216"/>
  <c r="O22" i="216"/>
  <c r="M22" i="216"/>
  <c r="AB22" i="216" s="1"/>
  <c r="K22" i="216"/>
  <c r="G22" i="216"/>
  <c r="T21" i="216"/>
  <c r="S21" i="216"/>
  <c r="L21" i="216"/>
  <c r="H1" i="216" s="1"/>
  <c r="J21" i="216"/>
  <c r="K21" i="216" s="1"/>
  <c r="I21" i="216"/>
  <c r="AB9" i="216"/>
  <c r="AA9" i="216"/>
  <c r="O9" i="216"/>
  <c r="M9" i="216"/>
  <c r="N9" i="216" s="1"/>
  <c r="K9" i="216"/>
  <c r="G9" i="216"/>
  <c r="AB8" i="216"/>
  <c r="AA8" i="216"/>
  <c r="O8" i="216"/>
  <c r="M8" i="216"/>
  <c r="N8" i="216" s="1"/>
  <c r="K8" i="216"/>
  <c r="G8" i="216"/>
  <c r="O7" i="216"/>
  <c r="M7" i="216"/>
  <c r="N7" i="216" s="1"/>
  <c r="K7" i="216"/>
  <c r="G7" i="216"/>
  <c r="O6" i="216"/>
  <c r="M6" i="216"/>
  <c r="AB6" i="216" s="1"/>
  <c r="K6" i="216"/>
  <c r="G6" i="216"/>
  <c r="AB5" i="216"/>
  <c r="O5" i="216"/>
  <c r="M5" i="216"/>
  <c r="AA5" i="216" s="1"/>
  <c r="K5" i="216"/>
  <c r="G5" i="216"/>
  <c r="F1" i="216" s="1"/>
  <c r="F2" i="216" s="1"/>
  <c r="H2" i="216"/>
  <c r="D1" i="216"/>
  <c r="T242" i="215"/>
  <c r="S242" i="215"/>
  <c r="O242" i="215"/>
  <c r="L242" i="215"/>
  <c r="J242" i="215"/>
  <c r="K242" i="215" s="1"/>
  <c r="I242" i="215"/>
  <c r="O228" i="215"/>
  <c r="M228" i="215"/>
  <c r="M242" i="215" s="1"/>
  <c r="K228" i="215"/>
  <c r="G228" i="215"/>
  <c r="AA227" i="215"/>
  <c r="O227" i="215"/>
  <c r="M227" i="215"/>
  <c r="AB227" i="215" s="1"/>
  <c r="K227" i="215"/>
  <c r="G227" i="215"/>
  <c r="AB226" i="215"/>
  <c r="AA226" i="215"/>
  <c r="O226" i="215"/>
  <c r="M226" i="215"/>
  <c r="N226" i="215" s="1"/>
  <c r="K226" i="215"/>
  <c r="G226" i="215"/>
  <c r="T225" i="215"/>
  <c r="S225" i="215"/>
  <c r="L225" i="215"/>
  <c r="J225" i="215"/>
  <c r="K225" i="215" s="1"/>
  <c r="I225" i="215"/>
  <c r="O225" i="215" s="1"/>
  <c r="AB210" i="215"/>
  <c r="AA210" i="215"/>
  <c r="O210" i="215"/>
  <c r="N210" i="215"/>
  <c r="Q210" i="215" s="1"/>
  <c r="M210" i="215"/>
  <c r="K210" i="215"/>
  <c r="G210" i="215"/>
  <c r="AB209" i="215"/>
  <c r="AA209" i="215"/>
  <c r="O209" i="215"/>
  <c r="M209" i="215"/>
  <c r="N209" i="215" s="1"/>
  <c r="K209" i="215"/>
  <c r="G209" i="215"/>
  <c r="T208" i="215"/>
  <c r="S208" i="215"/>
  <c r="L208" i="215"/>
  <c r="O208" i="215" s="1"/>
  <c r="J208" i="215"/>
  <c r="K208" i="215" s="1"/>
  <c r="I208" i="215"/>
  <c r="AB195" i="215"/>
  <c r="AA195" i="215"/>
  <c r="Q195" i="215"/>
  <c r="P195" i="215"/>
  <c r="O195" i="215"/>
  <c r="N195" i="215"/>
  <c r="M195" i="215"/>
  <c r="K195" i="215"/>
  <c r="G195" i="215"/>
  <c r="O194" i="215"/>
  <c r="M194" i="215"/>
  <c r="AB194" i="215" s="1"/>
  <c r="K194" i="215"/>
  <c r="G194" i="215"/>
  <c r="AA193" i="215"/>
  <c r="O193" i="215"/>
  <c r="N193" i="215"/>
  <c r="P193" i="215" s="1"/>
  <c r="M193" i="215"/>
  <c r="AB193" i="215" s="1"/>
  <c r="K193" i="215"/>
  <c r="Q193" i="215" s="1"/>
  <c r="G193" i="215"/>
  <c r="AB192" i="215"/>
  <c r="O192" i="215"/>
  <c r="M192" i="215"/>
  <c r="AA192" i="215" s="1"/>
  <c r="K192" i="215"/>
  <c r="G192" i="215"/>
  <c r="T191" i="215"/>
  <c r="S191" i="215"/>
  <c r="L191" i="215"/>
  <c r="O191" i="215" s="1"/>
  <c r="J191" i="215"/>
  <c r="K191" i="215" s="1"/>
  <c r="I191" i="215"/>
  <c r="AB180" i="215"/>
  <c r="AA180" i="215"/>
  <c r="O180" i="215"/>
  <c r="N180" i="215"/>
  <c r="Q180" i="215" s="1"/>
  <c r="M180" i="215"/>
  <c r="K180" i="215"/>
  <c r="G180" i="215"/>
  <c r="AB179" i="215"/>
  <c r="AA179" i="215"/>
  <c r="Q179" i="215"/>
  <c r="P179" i="215"/>
  <c r="O179" i="215"/>
  <c r="N179" i="215"/>
  <c r="M179" i="215"/>
  <c r="K179" i="215"/>
  <c r="G179" i="215"/>
  <c r="O178" i="215"/>
  <c r="M178" i="215"/>
  <c r="N178" i="215" s="1"/>
  <c r="K178" i="215"/>
  <c r="G178" i="215"/>
  <c r="AA177" i="215"/>
  <c r="O177" i="215"/>
  <c r="N177" i="215"/>
  <c r="Q177" i="215" s="1"/>
  <c r="M177" i="215"/>
  <c r="AB177" i="215" s="1"/>
  <c r="K177" i="215"/>
  <c r="G177" i="215"/>
  <c r="AB176" i="215"/>
  <c r="AA176" i="215"/>
  <c r="O176" i="215"/>
  <c r="N176" i="215"/>
  <c r="Q176" i="215" s="1"/>
  <c r="M176" i="215"/>
  <c r="K176" i="215"/>
  <c r="G176" i="215"/>
  <c r="AB175" i="215"/>
  <c r="AA175" i="215"/>
  <c r="O175" i="215"/>
  <c r="M175" i="215"/>
  <c r="N175" i="215" s="1"/>
  <c r="K175" i="215"/>
  <c r="G175" i="215"/>
  <c r="T174" i="215"/>
  <c r="S174" i="215"/>
  <c r="L174" i="215"/>
  <c r="O174" i="215" s="1"/>
  <c r="J174" i="215"/>
  <c r="K174" i="215" s="1"/>
  <c r="I174" i="215"/>
  <c r="AB158" i="215"/>
  <c r="AA158" i="215"/>
  <c r="O158" i="215"/>
  <c r="M158" i="215"/>
  <c r="M174" i="215" s="1"/>
  <c r="K158" i="215"/>
  <c r="G158" i="215"/>
  <c r="T157" i="215"/>
  <c r="S157" i="215"/>
  <c r="L157" i="215"/>
  <c r="O157" i="215" s="1"/>
  <c r="J157" i="215"/>
  <c r="K157" i="215" s="1"/>
  <c r="I157" i="215"/>
  <c r="AB145" i="215"/>
  <c r="AA145" i="215"/>
  <c r="Q145" i="215"/>
  <c r="P145" i="215"/>
  <c r="O145" i="215"/>
  <c r="N145" i="215"/>
  <c r="M145" i="215"/>
  <c r="K145" i="215"/>
  <c r="G145" i="215"/>
  <c r="O144" i="215"/>
  <c r="M144" i="215"/>
  <c r="N144" i="215" s="1"/>
  <c r="K144" i="215"/>
  <c r="G144" i="215"/>
  <c r="AA143" i="215"/>
  <c r="O143" i="215"/>
  <c r="N143" i="215"/>
  <c r="Q143" i="215" s="1"/>
  <c r="M143" i="215"/>
  <c r="AB143" i="215" s="1"/>
  <c r="K143" i="215"/>
  <c r="G143" i="215"/>
  <c r="AB142" i="215"/>
  <c r="AA142" i="215"/>
  <c r="O142" i="215"/>
  <c r="N142" i="215"/>
  <c r="Q142" i="215" s="1"/>
  <c r="M142" i="215"/>
  <c r="K142" i="215"/>
  <c r="G142" i="215"/>
  <c r="AA141" i="215"/>
  <c r="O141" i="215"/>
  <c r="M141" i="215"/>
  <c r="M157" i="215" s="1"/>
  <c r="K141" i="215"/>
  <c r="G141" i="215"/>
  <c r="T140" i="215"/>
  <c r="S140" i="215"/>
  <c r="M140" i="215"/>
  <c r="N140" i="215" s="1"/>
  <c r="L140" i="215"/>
  <c r="O140" i="215" s="1"/>
  <c r="J140" i="215"/>
  <c r="K140" i="215" s="1"/>
  <c r="I140" i="215"/>
  <c r="AA125" i="215"/>
  <c r="Q125" i="215"/>
  <c r="P125" i="215"/>
  <c r="O125" i="215"/>
  <c r="N125" i="215"/>
  <c r="M125" i="215"/>
  <c r="AB125" i="215" s="1"/>
  <c r="K125" i="215"/>
  <c r="G125" i="215"/>
  <c r="AB124" i="215"/>
  <c r="AA124" i="215"/>
  <c r="O124" i="215"/>
  <c r="M124" i="215"/>
  <c r="N124" i="215" s="1"/>
  <c r="K124" i="215"/>
  <c r="G124" i="215"/>
  <c r="T123" i="215"/>
  <c r="S123" i="215"/>
  <c r="O123" i="215"/>
  <c r="L123" i="215"/>
  <c r="J123" i="215"/>
  <c r="K123" i="215" s="1"/>
  <c r="I123" i="215"/>
  <c r="O110" i="215"/>
  <c r="M110" i="215"/>
  <c r="AB110" i="215" s="1"/>
  <c r="K110" i="215"/>
  <c r="G110" i="215"/>
  <c r="AA109" i="215"/>
  <c r="Q109" i="215"/>
  <c r="O109" i="215"/>
  <c r="N109" i="215"/>
  <c r="P109" i="215" s="1"/>
  <c r="M109" i="215"/>
  <c r="AB109" i="215" s="1"/>
  <c r="K109" i="215"/>
  <c r="G109" i="215"/>
  <c r="AB108" i="215"/>
  <c r="AA108" i="215"/>
  <c r="O108" i="215"/>
  <c r="N108" i="215"/>
  <c r="Q108" i="215" s="1"/>
  <c r="M108" i="215"/>
  <c r="K108" i="215"/>
  <c r="G108" i="215"/>
  <c r="AA107" i="215"/>
  <c r="O107" i="215"/>
  <c r="M107" i="215"/>
  <c r="M123" i="215" s="1"/>
  <c r="K107" i="215"/>
  <c r="G107" i="215"/>
  <c r="T106" i="215"/>
  <c r="S106" i="215"/>
  <c r="L106" i="215"/>
  <c r="O106" i="215" s="1"/>
  <c r="J106" i="215"/>
  <c r="K106" i="215" s="1"/>
  <c r="I106" i="215"/>
  <c r="AA93" i="215"/>
  <c r="Q93" i="215"/>
  <c r="P93" i="215"/>
  <c r="O93" i="215"/>
  <c r="N93" i="215"/>
  <c r="M93" i="215"/>
  <c r="AB93" i="215" s="1"/>
  <c r="K93" i="215"/>
  <c r="G93" i="215"/>
  <c r="O92" i="215"/>
  <c r="M92" i="215"/>
  <c r="N92" i="215" s="1"/>
  <c r="K92" i="215"/>
  <c r="G92" i="215"/>
  <c r="AA91" i="215"/>
  <c r="Q91" i="215"/>
  <c r="O91" i="215"/>
  <c r="N91" i="215"/>
  <c r="P91" i="215" s="1"/>
  <c r="M91" i="215"/>
  <c r="AB91" i="215" s="1"/>
  <c r="K91" i="215"/>
  <c r="G91" i="215"/>
  <c r="O90" i="215"/>
  <c r="M90" i="215"/>
  <c r="AB90" i="215" s="1"/>
  <c r="K90" i="215"/>
  <c r="G90" i="215"/>
  <c r="T89" i="215"/>
  <c r="S89" i="215"/>
  <c r="L89" i="215"/>
  <c r="O89" i="215" s="1"/>
  <c r="J89" i="215"/>
  <c r="K89" i="215" s="1"/>
  <c r="I89" i="215"/>
  <c r="AB74" i="215"/>
  <c r="AA74" i="215"/>
  <c r="O74" i="215"/>
  <c r="N74" i="215"/>
  <c r="Q74" i="215" s="1"/>
  <c r="M74" i="215"/>
  <c r="K74" i="215"/>
  <c r="G74" i="215"/>
  <c r="AA73" i="215"/>
  <c r="O73" i="215"/>
  <c r="M73" i="215"/>
  <c r="N73" i="215" s="1"/>
  <c r="K73" i="215"/>
  <c r="G73" i="215"/>
  <c r="T72" i="215"/>
  <c r="S72" i="215"/>
  <c r="L72" i="215"/>
  <c r="O72" i="215" s="1"/>
  <c r="J72" i="215"/>
  <c r="K72" i="215" s="1"/>
  <c r="I72" i="215"/>
  <c r="AA56" i="215"/>
  <c r="O56" i="215"/>
  <c r="M56" i="215"/>
  <c r="M72" i="215" s="1"/>
  <c r="K56" i="215"/>
  <c r="G56" i="215"/>
  <c r="T55" i="215"/>
  <c r="S55" i="215"/>
  <c r="L55" i="215"/>
  <c r="O55" i="215" s="1"/>
  <c r="J55" i="215"/>
  <c r="K55" i="215" s="1"/>
  <c r="I55" i="215"/>
  <c r="AA41" i="215"/>
  <c r="Q41" i="215"/>
  <c r="P41" i="215"/>
  <c r="O41" i="215"/>
  <c r="N41" i="215"/>
  <c r="M41" i="215"/>
  <c r="AB41" i="215" s="1"/>
  <c r="K41" i="215"/>
  <c r="G41" i="215"/>
  <c r="O40" i="215"/>
  <c r="M40" i="215"/>
  <c r="N40" i="215" s="1"/>
  <c r="K40" i="215"/>
  <c r="G40" i="215"/>
  <c r="O39" i="215"/>
  <c r="M39" i="215"/>
  <c r="M55" i="215" s="1"/>
  <c r="K39" i="215"/>
  <c r="G39" i="215"/>
  <c r="T38" i="215"/>
  <c r="S38" i="215"/>
  <c r="L38" i="215"/>
  <c r="O38" i="215" s="1"/>
  <c r="K38" i="215"/>
  <c r="J38" i="215"/>
  <c r="I38" i="215"/>
  <c r="O22" i="215"/>
  <c r="M22" i="215"/>
  <c r="AB22" i="215" s="1"/>
  <c r="K22" i="215"/>
  <c r="G22" i="215"/>
  <c r="T21" i="215"/>
  <c r="S21" i="215"/>
  <c r="L21" i="215"/>
  <c r="H1" i="215" s="1"/>
  <c r="K21" i="215"/>
  <c r="J21" i="215"/>
  <c r="I21" i="215"/>
  <c r="AA6" i="215"/>
  <c r="O6" i="215"/>
  <c r="N6" i="215"/>
  <c r="Q6" i="215" s="1"/>
  <c r="M6" i="215"/>
  <c r="AB6" i="215" s="1"/>
  <c r="K6" i="215"/>
  <c r="G6" i="215"/>
  <c r="O5" i="215"/>
  <c r="M5" i="215"/>
  <c r="AB5" i="215" s="1"/>
  <c r="K5" i="215"/>
  <c r="G5" i="215"/>
  <c r="F1" i="215" s="1"/>
  <c r="H2" i="215"/>
  <c r="D1" i="215"/>
  <c r="X29" i="214"/>
  <c r="W29" i="214"/>
  <c r="V29" i="214"/>
  <c r="T29" i="214"/>
  <c r="S29" i="214"/>
  <c r="P29" i="214"/>
  <c r="O29" i="214"/>
  <c r="N29" i="214"/>
  <c r="M29" i="214"/>
  <c r="K29" i="214"/>
  <c r="J29" i="214"/>
  <c r="H29" i="214"/>
  <c r="G29" i="214"/>
  <c r="K8" i="214" s="1"/>
  <c r="D29" i="214"/>
  <c r="O15" i="214"/>
  <c r="N15" i="214"/>
  <c r="I8" i="214" s="1"/>
  <c r="M15" i="214"/>
  <c r="K15" i="214"/>
  <c r="I15" i="214"/>
  <c r="H15" i="214"/>
  <c r="E8" i="214" s="1"/>
  <c r="G15" i="214"/>
  <c r="F15" i="214"/>
  <c r="E15" i="214"/>
  <c r="D15" i="214"/>
  <c r="G8" i="214" s="1"/>
  <c r="M8" i="214"/>
  <c r="F8" i="214"/>
  <c r="M7" i="214"/>
  <c r="K7" i="214"/>
  <c r="I7" i="214"/>
  <c r="G7" i="214"/>
  <c r="F7" i="214"/>
  <c r="E7" i="214"/>
  <c r="M6" i="214"/>
  <c r="K6" i="214"/>
  <c r="I6" i="214"/>
  <c r="G6" i="214"/>
  <c r="F6" i="214"/>
  <c r="E6" i="214"/>
  <c r="F3" i="214"/>
  <c r="Q40" i="215" l="1"/>
  <c r="P40" i="215"/>
  <c r="Q9" i="216"/>
  <c r="P9" i="216"/>
  <c r="P25" i="216"/>
  <c r="Q25" i="216"/>
  <c r="AA72" i="216"/>
  <c r="N72" i="216"/>
  <c r="AB72" i="216"/>
  <c r="AC56" i="216" s="1"/>
  <c r="Q73" i="215"/>
  <c r="P73" i="215"/>
  <c r="Q7" i="216"/>
  <c r="P7" i="216"/>
  <c r="P141" i="216"/>
  <c r="Q141" i="216"/>
  <c r="N157" i="215"/>
  <c r="AB157" i="215"/>
  <c r="AC141" i="215" s="1"/>
  <c r="AA157" i="215"/>
  <c r="I3" i="214"/>
  <c r="F2" i="215"/>
  <c r="P61" i="216"/>
  <c r="Q61" i="216"/>
  <c r="Q175" i="215"/>
  <c r="P175" i="215"/>
  <c r="P76" i="216"/>
  <c r="Q76" i="216"/>
  <c r="N174" i="215"/>
  <c r="AB174" i="215"/>
  <c r="AC158" i="215" s="1"/>
  <c r="AA174" i="215"/>
  <c r="Q209" i="215"/>
  <c r="P209" i="215"/>
  <c r="N72" i="215"/>
  <c r="AB72" i="215"/>
  <c r="AC56" i="215" s="1"/>
  <c r="AA72" i="215"/>
  <c r="P124" i="215"/>
  <c r="Q124" i="215"/>
  <c r="AB123" i="215"/>
  <c r="AC107" i="215" s="1"/>
  <c r="AA123" i="215"/>
  <c r="N123" i="215"/>
  <c r="AB242" i="215"/>
  <c r="AC226" i="215" s="1"/>
  <c r="AA242" i="215"/>
  <c r="N242" i="215"/>
  <c r="Q92" i="215"/>
  <c r="P92" i="215"/>
  <c r="Q144" i="215"/>
  <c r="P144" i="215"/>
  <c r="Q178" i="215"/>
  <c r="P178" i="215"/>
  <c r="Q226" i="215"/>
  <c r="P226" i="215"/>
  <c r="Q8" i="216"/>
  <c r="P8" i="216"/>
  <c r="P57" i="216"/>
  <c r="Q57" i="216"/>
  <c r="N55" i="215"/>
  <c r="AB55" i="215"/>
  <c r="AC39" i="215" s="1"/>
  <c r="AA55" i="215"/>
  <c r="P140" i="215"/>
  <c r="Q140" i="215"/>
  <c r="R124" i="215" s="1"/>
  <c r="P140" i="216"/>
  <c r="Q140" i="216"/>
  <c r="R124" i="216" s="1"/>
  <c r="M21" i="215"/>
  <c r="N22" i="215"/>
  <c r="M38" i="215"/>
  <c r="N39" i="215"/>
  <c r="AB56" i="215"/>
  <c r="AB73" i="215"/>
  <c r="AB107" i="215"/>
  <c r="AB141" i="215"/>
  <c r="N40" i="216"/>
  <c r="N44" i="216"/>
  <c r="P56" i="216"/>
  <c r="N60" i="216"/>
  <c r="N75" i="216"/>
  <c r="N79" i="216"/>
  <c r="N92" i="216"/>
  <c r="N110" i="216"/>
  <c r="P124" i="216"/>
  <c r="AA140" i="215"/>
  <c r="M38" i="216"/>
  <c r="N24" i="216"/>
  <c r="O21" i="215"/>
  <c r="AB140" i="215"/>
  <c r="AC124" i="215" s="1"/>
  <c r="N227" i="215"/>
  <c r="N6" i="216"/>
  <c r="N23" i="216"/>
  <c r="N27" i="216"/>
  <c r="N174" i="216"/>
  <c r="N110" i="215"/>
  <c r="N5" i="215"/>
  <c r="AA40" i="215"/>
  <c r="M89" i="215"/>
  <c r="N90" i="215"/>
  <c r="AA92" i="215"/>
  <c r="AA110" i="215"/>
  <c r="AA144" i="215"/>
  <c r="AA178" i="215"/>
  <c r="M191" i="215"/>
  <c r="N192" i="215"/>
  <c r="AA194" i="215"/>
  <c r="M225" i="215"/>
  <c r="AA228" i="215"/>
  <c r="N5" i="216"/>
  <c r="AA7" i="216"/>
  <c r="M21" i="216"/>
  <c r="N22" i="216"/>
  <c r="AA24" i="216"/>
  <c r="P39" i="216"/>
  <c r="N43" i="216"/>
  <c r="AA56" i="216"/>
  <c r="N59" i="216"/>
  <c r="N74" i="216"/>
  <c r="N78" i="216"/>
  <c r="N91" i="216"/>
  <c r="N109" i="216"/>
  <c r="AB140" i="216"/>
  <c r="AC124" i="216" s="1"/>
  <c r="N159" i="216"/>
  <c r="N194" i="215"/>
  <c r="N228" i="215"/>
  <c r="P6" i="215"/>
  <c r="AB40" i="215"/>
  <c r="AB92" i="215"/>
  <c r="P143" i="215"/>
  <c r="AB144" i="215"/>
  <c r="P177" i="215"/>
  <c r="AB178" i="215"/>
  <c r="AB228" i="215"/>
  <c r="AB7" i="216"/>
  <c r="AA40" i="216"/>
  <c r="AA44" i="216"/>
  <c r="AA60" i="216"/>
  <c r="AA75" i="216"/>
  <c r="AA79" i="216"/>
  <c r="M89" i="216"/>
  <c r="AA92" i="216"/>
  <c r="AA110" i="216"/>
  <c r="M157" i="216"/>
  <c r="N158" i="216"/>
  <c r="AA22" i="215"/>
  <c r="AA39" i="215"/>
  <c r="O21" i="216"/>
  <c r="N26" i="216"/>
  <c r="AA55" i="216"/>
  <c r="AA123" i="216"/>
  <c r="N55" i="216"/>
  <c r="N123" i="216"/>
  <c r="AB39" i="215"/>
  <c r="N56" i="215"/>
  <c r="M106" i="215"/>
  <c r="N107" i="215"/>
  <c r="N141" i="215"/>
  <c r="N158" i="215"/>
  <c r="M208" i="215"/>
  <c r="AA6" i="216"/>
  <c r="AA23" i="216"/>
  <c r="AA27" i="216"/>
  <c r="AA39" i="216"/>
  <c r="P73" i="216"/>
  <c r="P90" i="216"/>
  <c r="P74" i="215"/>
  <c r="P108" i="215"/>
  <c r="P142" i="215"/>
  <c r="P176" i="215"/>
  <c r="P180" i="215"/>
  <c r="P210" i="215"/>
  <c r="AA43" i="216"/>
  <c r="AA59" i="216"/>
  <c r="AA74" i="216"/>
  <c r="AA78" i="216"/>
  <c r="AA91" i="216"/>
  <c r="M106" i="216"/>
  <c r="AA109" i="216"/>
  <c r="AA159" i="216"/>
  <c r="AA5" i="215"/>
  <c r="AA90" i="215"/>
  <c r="AA22" i="216"/>
  <c r="P42" i="216"/>
  <c r="P58" i="216"/>
  <c r="P62" i="216"/>
  <c r="P77" i="216"/>
  <c r="P81" i="216"/>
  <c r="P108" i="216"/>
  <c r="P142" i="216"/>
  <c r="AA174" i="216"/>
  <c r="Q227" i="215" l="1"/>
  <c r="P227" i="215"/>
  <c r="Q228" i="215"/>
  <c r="P228" i="215"/>
  <c r="Q44" i="216"/>
  <c r="P44" i="216"/>
  <c r="Q194" i="215"/>
  <c r="P194" i="215"/>
  <c r="N208" i="215"/>
  <c r="AB208" i="215"/>
  <c r="AC192" i="215" s="1"/>
  <c r="AA208" i="215"/>
  <c r="N89" i="215"/>
  <c r="AB89" i="215"/>
  <c r="AC73" i="215" s="1"/>
  <c r="AA89" i="215"/>
  <c r="AB38" i="216"/>
  <c r="AC22" i="216" s="1"/>
  <c r="AA38" i="216"/>
  <c r="N38" i="216"/>
  <c r="P72" i="215"/>
  <c r="Q72" i="215"/>
  <c r="R56" i="215" s="1"/>
  <c r="Q72" i="216"/>
  <c r="R56" i="216" s="1"/>
  <c r="P72" i="216"/>
  <c r="N21" i="216"/>
  <c r="AA21" i="216"/>
  <c r="AB21" i="216"/>
  <c r="AC5" i="216" s="1"/>
  <c r="Q90" i="215"/>
  <c r="P90" i="215"/>
  <c r="Q109" i="216"/>
  <c r="P109" i="216"/>
  <c r="Q5" i="216"/>
  <c r="P5" i="216"/>
  <c r="P55" i="215"/>
  <c r="Q55" i="215"/>
  <c r="R39" i="215" s="1"/>
  <c r="Q22" i="216"/>
  <c r="P22" i="216"/>
  <c r="Q24" i="216"/>
  <c r="P24" i="216"/>
  <c r="Q158" i="215"/>
  <c r="P158" i="215"/>
  <c r="Q107" i="215"/>
  <c r="P107" i="215"/>
  <c r="Q158" i="216"/>
  <c r="P158" i="216"/>
  <c r="Q91" i="216"/>
  <c r="P91" i="216"/>
  <c r="Q5" i="215"/>
  <c r="P5" i="215"/>
  <c r="Q242" i="215"/>
  <c r="R226" i="215" s="1"/>
  <c r="P242" i="215"/>
  <c r="Q159" i="216"/>
  <c r="P159" i="216"/>
  <c r="Q141" i="215"/>
  <c r="P141" i="215"/>
  <c r="N106" i="215"/>
  <c r="AB106" i="215"/>
  <c r="AC90" i="215" s="1"/>
  <c r="AA106" i="215"/>
  <c r="N157" i="216"/>
  <c r="AA157" i="216"/>
  <c r="AB157" i="216"/>
  <c r="AC141" i="216" s="1"/>
  <c r="Q78" i="216"/>
  <c r="P78" i="216"/>
  <c r="AA225" i="215"/>
  <c r="N225" i="215"/>
  <c r="AB225" i="215"/>
  <c r="AC209" i="215" s="1"/>
  <c r="Q110" i="215"/>
  <c r="P110" i="215"/>
  <c r="Q110" i="216"/>
  <c r="P110" i="216"/>
  <c r="Q39" i="215"/>
  <c r="P39" i="215"/>
  <c r="Q56" i="215"/>
  <c r="P56" i="215"/>
  <c r="Q74" i="216"/>
  <c r="P74" i="216"/>
  <c r="Q174" i="216"/>
  <c r="R158" i="216" s="1"/>
  <c r="P174" i="216"/>
  <c r="Q92" i="216"/>
  <c r="P92" i="216"/>
  <c r="AB38" i="215"/>
  <c r="AC22" i="215" s="1"/>
  <c r="AA38" i="215"/>
  <c r="N38" i="215"/>
  <c r="P157" i="215"/>
  <c r="Q157" i="215"/>
  <c r="R141" i="215" s="1"/>
  <c r="Q40" i="216"/>
  <c r="P40" i="216"/>
  <c r="N106" i="216"/>
  <c r="AB106" i="216"/>
  <c r="AC90" i="216" s="1"/>
  <c r="AA106" i="216"/>
  <c r="Q59" i="216"/>
  <c r="P59" i="216"/>
  <c r="Q27" i="216"/>
  <c r="P27" i="216"/>
  <c r="AA89" i="216"/>
  <c r="N89" i="216"/>
  <c r="AB89" i="216"/>
  <c r="AC73" i="216" s="1"/>
  <c r="AA191" i="215"/>
  <c r="AB191" i="215"/>
  <c r="AC175" i="215" s="1"/>
  <c r="N191" i="215"/>
  <c r="Q23" i="216"/>
  <c r="P23" i="216"/>
  <c r="Q75" i="216"/>
  <c r="P75" i="216"/>
  <c r="AB21" i="215"/>
  <c r="AC5" i="215" s="1"/>
  <c r="AA21" i="215"/>
  <c r="N21" i="215"/>
  <c r="Q26" i="216"/>
  <c r="P26" i="216"/>
  <c r="Q192" i="215"/>
  <c r="P192" i="215"/>
  <c r="Q79" i="216"/>
  <c r="P79" i="216"/>
  <c r="Q22" i="215"/>
  <c r="P22" i="215"/>
  <c r="Q123" i="215"/>
  <c r="R107" i="215" s="1"/>
  <c r="P123" i="215"/>
  <c r="P174" i="215"/>
  <c r="Q174" i="215"/>
  <c r="R158" i="215" s="1"/>
  <c r="Q123" i="216"/>
  <c r="R107" i="216" s="1"/>
  <c r="P123" i="216"/>
  <c r="Q55" i="216"/>
  <c r="R39" i="216" s="1"/>
  <c r="P55" i="216"/>
  <c r="Q43" i="216"/>
  <c r="P43" i="216"/>
  <c r="Q6" i="216"/>
  <c r="P6" i="216"/>
  <c r="Q60" i="216"/>
  <c r="P60" i="216"/>
  <c r="Q89" i="215" l="1"/>
  <c r="R73" i="215" s="1"/>
  <c r="P89" i="215"/>
  <c r="P208" i="215"/>
  <c r="Q208" i="215"/>
  <c r="R192" i="215" s="1"/>
  <c r="D2" i="216"/>
  <c r="Q21" i="216"/>
  <c r="R5" i="216" s="1"/>
  <c r="P21" i="216"/>
  <c r="D2" i="215"/>
  <c r="Q21" i="215"/>
  <c r="R5" i="215" s="1"/>
  <c r="P21" i="215"/>
  <c r="Q38" i="215"/>
  <c r="R22" i="215" s="1"/>
  <c r="P38" i="215"/>
  <c r="Q157" i="216"/>
  <c r="R141" i="216" s="1"/>
  <c r="P157" i="216"/>
  <c r="P106" i="215"/>
  <c r="Q106" i="215"/>
  <c r="R90" i="215" s="1"/>
  <c r="Q38" i="216"/>
  <c r="R22" i="216" s="1"/>
  <c r="P38" i="216"/>
  <c r="Q89" i="216"/>
  <c r="R73" i="216" s="1"/>
  <c r="P89" i="216"/>
  <c r="Q225" i="215"/>
  <c r="R209" i="215" s="1"/>
  <c r="P225" i="215"/>
  <c r="Q191" i="215"/>
  <c r="R175" i="215" s="1"/>
  <c r="P191" i="215"/>
  <c r="P106" i="216"/>
  <c r="Q106" i="216"/>
  <c r="R90" i="216" s="1"/>
  <c r="T174" i="213" l="1"/>
  <c r="S174" i="213"/>
  <c r="L174" i="213"/>
  <c r="O174" i="213" s="1"/>
  <c r="J174" i="213"/>
  <c r="K174" i="213" s="1"/>
  <c r="I174" i="213"/>
  <c r="AB159" i="213"/>
  <c r="O159" i="213"/>
  <c r="M159" i="213"/>
  <c r="AA159" i="213" s="1"/>
  <c r="K159" i="213"/>
  <c r="G159" i="213"/>
  <c r="AB158" i="213"/>
  <c r="O158" i="213"/>
  <c r="M158" i="213"/>
  <c r="AA158" i="213" s="1"/>
  <c r="K158" i="213"/>
  <c r="G158" i="213"/>
  <c r="T157" i="213"/>
  <c r="S157" i="213"/>
  <c r="M157" i="213"/>
  <c r="N157" i="213" s="1"/>
  <c r="L157" i="213"/>
  <c r="O157" i="213" s="1"/>
  <c r="K157" i="213"/>
  <c r="J157" i="213"/>
  <c r="AB157" i="213" s="1"/>
  <c r="AC141" i="213" s="1"/>
  <c r="I157" i="213"/>
  <c r="AB142" i="213"/>
  <c r="AA142" i="213"/>
  <c r="O142" i="213"/>
  <c r="M142" i="213"/>
  <c r="N142" i="213" s="1"/>
  <c r="K142" i="213"/>
  <c r="G142" i="213"/>
  <c r="AB141" i="213"/>
  <c r="AA141" i="213"/>
  <c r="Q141" i="213"/>
  <c r="P141" i="213"/>
  <c r="O141" i="213"/>
  <c r="N141" i="213"/>
  <c r="M141" i="213"/>
  <c r="K141" i="213"/>
  <c r="G141" i="213"/>
  <c r="T140" i="213"/>
  <c r="S140" i="213"/>
  <c r="L140" i="213"/>
  <c r="J140" i="213"/>
  <c r="K140" i="213" s="1"/>
  <c r="I140" i="213"/>
  <c r="O140" i="213" s="1"/>
  <c r="O125" i="213"/>
  <c r="M125" i="213"/>
  <c r="N125" i="213" s="1"/>
  <c r="K125" i="213"/>
  <c r="G125" i="213"/>
  <c r="AB124" i="213"/>
  <c r="AA124" i="213"/>
  <c r="O124" i="213"/>
  <c r="N124" i="213"/>
  <c r="Q124" i="213" s="1"/>
  <c r="M124" i="213"/>
  <c r="M140" i="213" s="1"/>
  <c r="K124" i="213"/>
  <c r="G124" i="213"/>
  <c r="T123" i="213"/>
  <c r="S123" i="213"/>
  <c r="O123" i="213"/>
  <c r="M123" i="213"/>
  <c r="AB123" i="213" s="1"/>
  <c r="AC107" i="213" s="1"/>
  <c r="L123" i="213"/>
  <c r="K123" i="213"/>
  <c r="J123" i="213"/>
  <c r="I123" i="213"/>
  <c r="O110" i="213"/>
  <c r="M110" i="213"/>
  <c r="AB110" i="213" s="1"/>
  <c r="K110" i="213"/>
  <c r="G110" i="213"/>
  <c r="AB109" i="213"/>
  <c r="O109" i="213"/>
  <c r="M109" i="213"/>
  <c r="AA109" i="213" s="1"/>
  <c r="K109" i="213"/>
  <c r="G109" i="213"/>
  <c r="AB108" i="213"/>
  <c r="AA108" i="213"/>
  <c r="P108" i="213"/>
  <c r="O108" i="213"/>
  <c r="N108" i="213"/>
  <c r="M108" i="213"/>
  <c r="K108" i="213"/>
  <c r="Q108" i="213" s="1"/>
  <c r="G108" i="213"/>
  <c r="AB107" i="213"/>
  <c r="AA107" i="213"/>
  <c r="Q107" i="213"/>
  <c r="O107" i="213"/>
  <c r="N107" i="213"/>
  <c r="P107" i="213" s="1"/>
  <c r="M107" i="213"/>
  <c r="K107" i="213"/>
  <c r="G107" i="213"/>
  <c r="T106" i="213"/>
  <c r="S106" i="213"/>
  <c r="L106" i="213"/>
  <c r="O106" i="213" s="1"/>
  <c r="J106" i="213"/>
  <c r="K106" i="213" s="1"/>
  <c r="I106" i="213"/>
  <c r="O93" i="213"/>
  <c r="M93" i="213"/>
  <c r="N93" i="213" s="1"/>
  <c r="K93" i="213"/>
  <c r="G93" i="213"/>
  <c r="O92" i="213"/>
  <c r="M92" i="213"/>
  <c r="AB92" i="213" s="1"/>
  <c r="K92" i="213"/>
  <c r="G92" i="213"/>
  <c r="AB91" i="213"/>
  <c r="O91" i="213"/>
  <c r="M91" i="213"/>
  <c r="AA91" i="213" s="1"/>
  <c r="K91" i="213"/>
  <c r="G91" i="213"/>
  <c r="AB90" i="213"/>
  <c r="O90" i="213"/>
  <c r="M90" i="213"/>
  <c r="AA90" i="213" s="1"/>
  <c r="K90" i="213"/>
  <c r="G90" i="213"/>
  <c r="T89" i="213"/>
  <c r="S89" i="213"/>
  <c r="L89" i="213"/>
  <c r="O89" i="213" s="1"/>
  <c r="K89" i="213"/>
  <c r="J89" i="213"/>
  <c r="I89" i="213"/>
  <c r="AB80" i="213"/>
  <c r="AA80" i="213"/>
  <c r="P80" i="213"/>
  <c r="O80" i="213"/>
  <c r="N80" i="213"/>
  <c r="Q80" i="213" s="1"/>
  <c r="M80" i="213"/>
  <c r="K80" i="213"/>
  <c r="G80" i="213"/>
  <c r="O79" i="213"/>
  <c r="M79" i="213"/>
  <c r="N79" i="213" s="1"/>
  <c r="K79" i="213"/>
  <c r="G79" i="213"/>
  <c r="O78" i="213"/>
  <c r="M78" i="213"/>
  <c r="AB78" i="213" s="1"/>
  <c r="K78" i="213"/>
  <c r="G78" i="213"/>
  <c r="AB77" i="213"/>
  <c r="O77" i="213"/>
  <c r="M77" i="213"/>
  <c r="AA77" i="213" s="1"/>
  <c r="K77" i="213"/>
  <c r="G77" i="213"/>
  <c r="AB76" i="213"/>
  <c r="AA76" i="213"/>
  <c r="P76" i="213"/>
  <c r="O76" i="213"/>
  <c r="N76" i="213"/>
  <c r="Q76" i="213" s="1"/>
  <c r="M76" i="213"/>
  <c r="K76" i="213"/>
  <c r="G76" i="213"/>
  <c r="O75" i="213"/>
  <c r="M75" i="213"/>
  <c r="N75" i="213" s="1"/>
  <c r="K75" i="213"/>
  <c r="G75" i="213"/>
  <c r="O74" i="213"/>
  <c r="M74" i="213"/>
  <c r="AB74" i="213" s="1"/>
  <c r="K74" i="213"/>
  <c r="G74" i="213"/>
  <c r="O73" i="213"/>
  <c r="N73" i="213"/>
  <c r="Q73" i="213" s="1"/>
  <c r="M73" i="213"/>
  <c r="AB73" i="213" s="1"/>
  <c r="K73" i="213"/>
  <c r="G73" i="213"/>
  <c r="T72" i="213"/>
  <c r="S72" i="213"/>
  <c r="L72" i="213"/>
  <c r="O72" i="213" s="1"/>
  <c r="J72" i="213"/>
  <c r="K72" i="213" s="1"/>
  <c r="I72" i="213"/>
  <c r="AB62" i="213"/>
  <c r="O62" i="213"/>
  <c r="M62" i="213"/>
  <c r="AA62" i="213" s="1"/>
  <c r="K62" i="213"/>
  <c r="G62" i="213"/>
  <c r="AB61" i="213"/>
  <c r="AA61" i="213"/>
  <c r="P61" i="213"/>
  <c r="O61" i="213"/>
  <c r="N61" i="213"/>
  <c r="Q61" i="213" s="1"/>
  <c r="M61" i="213"/>
  <c r="K61" i="213"/>
  <c r="G61" i="213"/>
  <c r="O60" i="213"/>
  <c r="M60" i="213"/>
  <c r="N60" i="213" s="1"/>
  <c r="K60" i="213"/>
  <c r="G60" i="213"/>
  <c r="O59" i="213"/>
  <c r="M59" i="213"/>
  <c r="AB59" i="213" s="1"/>
  <c r="K59" i="213"/>
  <c r="G59" i="213"/>
  <c r="AB58" i="213"/>
  <c r="O58" i="213"/>
  <c r="M58" i="213"/>
  <c r="AA58" i="213" s="1"/>
  <c r="K58" i="213"/>
  <c r="G58" i="213"/>
  <c r="AB57" i="213"/>
  <c r="AA57" i="213"/>
  <c r="P57" i="213"/>
  <c r="O57" i="213"/>
  <c r="N57" i="213"/>
  <c r="Q57" i="213" s="1"/>
  <c r="M57" i="213"/>
  <c r="K57" i="213"/>
  <c r="G57" i="213"/>
  <c r="AB56" i="213"/>
  <c r="AA56" i="213"/>
  <c r="O56" i="213"/>
  <c r="M56" i="213"/>
  <c r="N56" i="213" s="1"/>
  <c r="K56" i="213"/>
  <c r="G56" i="213"/>
  <c r="T55" i="213"/>
  <c r="S55" i="213"/>
  <c r="L55" i="213"/>
  <c r="O55" i="213" s="1"/>
  <c r="J55" i="213"/>
  <c r="K55" i="213" s="1"/>
  <c r="I55" i="213"/>
  <c r="O45" i="213"/>
  <c r="M45" i="213"/>
  <c r="N45" i="213" s="1"/>
  <c r="K45" i="213"/>
  <c r="G45" i="213"/>
  <c r="O44" i="213"/>
  <c r="M44" i="213"/>
  <c r="AB44" i="213" s="1"/>
  <c r="K44" i="213"/>
  <c r="G44" i="213"/>
  <c r="AB43" i="213"/>
  <c r="O43" i="213"/>
  <c r="M43" i="213"/>
  <c r="AA43" i="213" s="1"/>
  <c r="K43" i="213"/>
  <c r="G43" i="213"/>
  <c r="AB42" i="213"/>
  <c r="AA42" i="213"/>
  <c r="P42" i="213"/>
  <c r="O42" i="213"/>
  <c r="N42" i="213"/>
  <c r="Q42" i="213" s="1"/>
  <c r="M42" i="213"/>
  <c r="K42" i="213"/>
  <c r="G42" i="213"/>
  <c r="O41" i="213"/>
  <c r="M41" i="213"/>
  <c r="N41" i="213" s="1"/>
  <c r="K41" i="213"/>
  <c r="G41" i="213"/>
  <c r="O40" i="213"/>
  <c r="M40" i="213"/>
  <c r="AB40" i="213" s="1"/>
  <c r="K40" i="213"/>
  <c r="G40" i="213"/>
  <c r="O39" i="213"/>
  <c r="N39" i="213"/>
  <c r="Q39" i="213" s="1"/>
  <c r="M39" i="213"/>
  <c r="M55" i="213" s="1"/>
  <c r="K39" i="213"/>
  <c r="G39" i="213"/>
  <c r="T38" i="213"/>
  <c r="S38" i="213"/>
  <c r="L38" i="213"/>
  <c r="O38" i="213" s="1"/>
  <c r="J38" i="213"/>
  <c r="K38" i="213" s="1"/>
  <c r="I38" i="213"/>
  <c r="AQ29" i="213"/>
  <c r="O27" i="213"/>
  <c r="N27" i="213"/>
  <c r="Q27" i="213" s="1"/>
  <c r="M27" i="213"/>
  <c r="AB27" i="213" s="1"/>
  <c r="K27" i="213"/>
  <c r="G27" i="213"/>
  <c r="AB26" i="213"/>
  <c r="O26" i="213"/>
  <c r="M26" i="213"/>
  <c r="AA26" i="213" s="1"/>
  <c r="K26" i="213"/>
  <c r="G26" i="213"/>
  <c r="AB25" i="213"/>
  <c r="AA25" i="213"/>
  <c r="O25" i="213"/>
  <c r="N25" i="213"/>
  <c r="P25" i="213" s="1"/>
  <c r="M25" i="213"/>
  <c r="K25" i="213"/>
  <c r="G25" i="213"/>
  <c r="O24" i="213"/>
  <c r="M24" i="213"/>
  <c r="AB24" i="213" s="1"/>
  <c r="K24" i="213"/>
  <c r="G24" i="213"/>
  <c r="O23" i="213"/>
  <c r="N23" i="213"/>
  <c r="Q23" i="213" s="1"/>
  <c r="M23" i="213"/>
  <c r="AB23" i="213" s="1"/>
  <c r="K23" i="213"/>
  <c r="G23" i="213"/>
  <c r="AA22" i="213"/>
  <c r="O22" i="213"/>
  <c r="M22" i="213"/>
  <c r="AB22" i="213" s="1"/>
  <c r="K22" i="213"/>
  <c r="G22" i="213"/>
  <c r="T21" i="213"/>
  <c r="S21" i="213"/>
  <c r="L21" i="213"/>
  <c r="O21" i="213" s="1"/>
  <c r="J21" i="213"/>
  <c r="I21" i="213"/>
  <c r="K21" i="213" s="1"/>
  <c r="AB9" i="213"/>
  <c r="AA9" i="213"/>
  <c r="O9" i="213"/>
  <c r="M9" i="213"/>
  <c r="N9" i="213" s="1"/>
  <c r="K9" i="213"/>
  <c r="G9" i="213"/>
  <c r="AB8" i="213"/>
  <c r="AA8" i="213"/>
  <c r="O8" i="213"/>
  <c r="N8" i="213"/>
  <c r="P8" i="213" s="1"/>
  <c r="M8" i="213"/>
  <c r="K8" i="213"/>
  <c r="G8" i="213"/>
  <c r="O7" i="213"/>
  <c r="M7" i="213"/>
  <c r="AB7" i="213" s="1"/>
  <c r="K7" i="213"/>
  <c r="G7" i="213"/>
  <c r="O6" i="213"/>
  <c r="N6" i="213"/>
  <c r="Q6" i="213" s="1"/>
  <c r="M6" i="213"/>
  <c r="AB6" i="213" s="1"/>
  <c r="K6" i="213"/>
  <c r="G6" i="213"/>
  <c r="AA5" i="213"/>
  <c r="O5" i="213"/>
  <c r="M5" i="213"/>
  <c r="AB5" i="213" s="1"/>
  <c r="K5" i="213"/>
  <c r="G5" i="213"/>
  <c r="F1" i="213" s="1"/>
  <c r="F2" i="213" s="1"/>
  <c r="H2" i="213"/>
  <c r="H1" i="213"/>
  <c r="D1" i="213"/>
  <c r="T242" i="212"/>
  <c r="S242" i="212"/>
  <c r="L242" i="212"/>
  <c r="O242" i="212" s="1"/>
  <c r="J242" i="212"/>
  <c r="K242" i="212" s="1"/>
  <c r="I242" i="212"/>
  <c r="O228" i="212"/>
  <c r="M228" i="212"/>
  <c r="AB228" i="212" s="1"/>
  <c r="K228" i="212"/>
  <c r="G228" i="212"/>
  <c r="O227" i="212"/>
  <c r="N227" i="212"/>
  <c r="Q227" i="212" s="1"/>
  <c r="M227" i="212"/>
  <c r="AB227" i="212" s="1"/>
  <c r="K227" i="212"/>
  <c r="G227" i="212"/>
  <c r="AA226" i="212"/>
  <c r="O226" i="212"/>
  <c r="M226" i="212"/>
  <c r="M242" i="212" s="1"/>
  <c r="K226" i="212"/>
  <c r="G226" i="212"/>
  <c r="T225" i="212"/>
  <c r="S225" i="212"/>
  <c r="L225" i="212"/>
  <c r="O225" i="212" s="1"/>
  <c r="J225" i="212"/>
  <c r="K225" i="212" s="1"/>
  <c r="I225" i="212"/>
  <c r="AB210" i="212"/>
  <c r="AA210" i="212"/>
  <c r="Q210" i="212"/>
  <c r="O210" i="212"/>
  <c r="N210" i="212"/>
  <c r="P210" i="212" s="1"/>
  <c r="M210" i="212"/>
  <c r="K210" i="212"/>
  <c r="G210" i="212"/>
  <c r="AB209" i="212"/>
  <c r="AA209" i="212"/>
  <c r="O209" i="212"/>
  <c r="M209" i="212"/>
  <c r="N209" i="212" s="1"/>
  <c r="K209" i="212"/>
  <c r="G209" i="212"/>
  <c r="T208" i="212"/>
  <c r="S208" i="212"/>
  <c r="O208" i="212"/>
  <c r="L208" i="212"/>
  <c r="J208" i="212"/>
  <c r="K208" i="212" s="1"/>
  <c r="I208" i="212"/>
  <c r="AA195" i="212"/>
  <c r="O195" i="212"/>
  <c r="N195" i="212"/>
  <c r="P195" i="212" s="1"/>
  <c r="M195" i="212"/>
  <c r="AB195" i="212" s="1"/>
  <c r="K195" i="212"/>
  <c r="G195" i="212"/>
  <c r="O194" i="212"/>
  <c r="M194" i="212"/>
  <c r="AB194" i="212" s="1"/>
  <c r="K194" i="212"/>
  <c r="G194" i="212"/>
  <c r="AA193" i="212"/>
  <c r="O193" i="212"/>
  <c r="N193" i="212"/>
  <c r="Q193" i="212" s="1"/>
  <c r="M193" i="212"/>
  <c r="AB193" i="212" s="1"/>
  <c r="K193" i="212"/>
  <c r="G193" i="212"/>
  <c r="AA192" i="212"/>
  <c r="O192" i="212"/>
  <c r="M192" i="212"/>
  <c r="AB192" i="212" s="1"/>
  <c r="K192" i="212"/>
  <c r="G192" i="212"/>
  <c r="T191" i="212"/>
  <c r="S191" i="212"/>
  <c r="L191" i="212"/>
  <c r="O191" i="212" s="1"/>
  <c r="J191" i="212"/>
  <c r="K191" i="212" s="1"/>
  <c r="I191" i="212"/>
  <c r="AB180" i="212"/>
  <c r="AA180" i="212"/>
  <c r="Q180" i="212"/>
  <c r="O180" i="212"/>
  <c r="N180" i="212"/>
  <c r="P180" i="212" s="1"/>
  <c r="M180" i="212"/>
  <c r="K180" i="212"/>
  <c r="G180" i="212"/>
  <c r="AA179" i="212"/>
  <c r="O179" i="212"/>
  <c r="N179" i="212"/>
  <c r="Q179" i="212" s="1"/>
  <c r="M179" i="212"/>
  <c r="AB179" i="212" s="1"/>
  <c r="K179" i="212"/>
  <c r="G179" i="212"/>
  <c r="O178" i="212"/>
  <c r="M178" i="212"/>
  <c r="AB178" i="212" s="1"/>
  <c r="K178" i="212"/>
  <c r="G178" i="212"/>
  <c r="AA177" i="212"/>
  <c r="O177" i="212"/>
  <c r="N177" i="212"/>
  <c r="Q177" i="212" s="1"/>
  <c r="M177" i="212"/>
  <c r="AB177" i="212" s="1"/>
  <c r="K177" i="212"/>
  <c r="G177" i="212"/>
  <c r="AB176" i="212"/>
  <c r="AA176" i="212"/>
  <c r="Q176" i="212"/>
  <c r="O176" i="212"/>
  <c r="N176" i="212"/>
  <c r="P176" i="212" s="1"/>
  <c r="M176" i="212"/>
  <c r="K176" i="212"/>
  <c r="G176" i="212"/>
  <c r="AB175" i="212"/>
  <c r="AA175" i="212"/>
  <c r="O175" i="212"/>
  <c r="M175" i="212"/>
  <c r="N175" i="212" s="1"/>
  <c r="K175" i="212"/>
  <c r="G175" i="212"/>
  <c r="T174" i="212"/>
  <c r="S174" i="212"/>
  <c r="O174" i="212"/>
  <c r="L174" i="212"/>
  <c r="J174" i="212"/>
  <c r="K174" i="212" s="1"/>
  <c r="I174" i="212"/>
  <c r="AB158" i="212"/>
  <c r="AA158" i="212"/>
  <c r="O158" i="212"/>
  <c r="M158" i="212"/>
  <c r="M174" i="212" s="1"/>
  <c r="K158" i="212"/>
  <c r="G158" i="212"/>
  <c r="T157" i="212"/>
  <c r="S157" i="212"/>
  <c r="O157" i="212"/>
  <c r="L157" i="212"/>
  <c r="J157" i="212"/>
  <c r="K157" i="212" s="1"/>
  <c r="I157" i="212"/>
  <c r="AA145" i="212"/>
  <c r="O145" i="212"/>
  <c r="N145" i="212"/>
  <c r="P145" i="212" s="1"/>
  <c r="M145" i="212"/>
  <c r="AB145" i="212" s="1"/>
  <c r="K145" i="212"/>
  <c r="G145" i="212"/>
  <c r="O144" i="212"/>
  <c r="M144" i="212"/>
  <c r="AB144" i="212" s="1"/>
  <c r="K144" i="212"/>
  <c r="G144" i="212"/>
  <c r="AA143" i="212"/>
  <c r="O143" i="212"/>
  <c r="N143" i="212"/>
  <c r="Q143" i="212" s="1"/>
  <c r="M143" i="212"/>
  <c r="AB143" i="212" s="1"/>
  <c r="K143" i="212"/>
  <c r="G143" i="212"/>
  <c r="AB142" i="212"/>
  <c r="AA142" i="212"/>
  <c r="Q142" i="212"/>
  <c r="O142" i="212"/>
  <c r="N142" i="212"/>
  <c r="P142" i="212" s="1"/>
  <c r="M142" i="212"/>
  <c r="K142" i="212"/>
  <c r="G142" i="212"/>
  <c r="O141" i="212"/>
  <c r="M141" i="212"/>
  <c r="M157" i="212" s="1"/>
  <c r="K141" i="212"/>
  <c r="G141" i="212"/>
  <c r="T140" i="212"/>
  <c r="S140" i="212"/>
  <c r="O140" i="212"/>
  <c r="L140" i="212"/>
  <c r="J140" i="212"/>
  <c r="K140" i="212" s="1"/>
  <c r="I140" i="212"/>
  <c r="AA125" i="212"/>
  <c r="O125" i="212"/>
  <c r="N125" i="212"/>
  <c r="Q125" i="212" s="1"/>
  <c r="M125" i="212"/>
  <c r="AB125" i="212" s="1"/>
  <c r="K125" i="212"/>
  <c r="G125" i="212"/>
  <c r="O124" i="212"/>
  <c r="M124" i="212"/>
  <c r="N124" i="212" s="1"/>
  <c r="K124" i="212"/>
  <c r="G124" i="212"/>
  <c r="T123" i="212"/>
  <c r="S123" i="212"/>
  <c r="L123" i="212"/>
  <c r="O123" i="212" s="1"/>
  <c r="J123" i="212"/>
  <c r="K123" i="212" s="1"/>
  <c r="I123" i="212"/>
  <c r="O110" i="212"/>
  <c r="M110" i="212"/>
  <c r="AB110" i="212" s="1"/>
  <c r="K110" i="212"/>
  <c r="G110" i="212"/>
  <c r="AA109" i="212"/>
  <c r="O109" i="212"/>
  <c r="N109" i="212"/>
  <c r="Q109" i="212" s="1"/>
  <c r="M109" i="212"/>
  <c r="AB109" i="212" s="1"/>
  <c r="K109" i="212"/>
  <c r="G109" i="212"/>
  <c r="AB108" i="212"/>
  <c r="AA108" i="212"/>
  <c r="Q108" i="212"/>
  <c r="O108" i="212"/>
  <c r="N108" i="212"/>
  <c r="P108" i="212" s="1"/>
  <c r="M108" i="212"/>
  <c r="K108" i="212"/>
  <c r="G108" i="212"/>
  <c r="P107" i="212"/>
  <c r="O107" i="212"/>
  <c r="N107" i="212"/>
  <c r="Q107" i="212" s="1"/>
  <c r="M107" i="212"/>
  <c r="M123" i="212" s="1"/>
  <c r="K107" i="212"/>
  <c r="G107" i="212"/>
  <c r="T106" i="212"/>
  <c r="S106" i="212"/>
  <c r="O106" i="212"/>
  <c r="L106" i="212"/>
  <c r="J106" i="212"/>
  <c r="K106" i="212" s="1"/>
  <c r="I106" i="212"/>
  <c r="AA93" i="212"/>
  <c r="O93" i="212"/>
  <c r="N93" i="212"/>
  <c r="P93" i="212" s="1"/>
  <c r="M93" i="212"/>
  <c r="AB93" i="212" s="1"/>
  <c r="K93" i="212"/>
  <c r="G93" i="212"/>
  <c r="O92" i="212"/>
  <c r="M92" i="212"/>
  <c r="AB92" i="212" s="1"/>
  <c r="K92" i="212"/>
  <c r="G92" i="212"/>
  <c r="AA91" i="212"/>
  <c r="O91" i="212"/>
  <c r="N91" i="212"/>
  <c r="Q91" i="212" s="1"/>
  <c r="M91" i="212"/>
  <c r="AB91" i="212" s="1"/>
  <c r="K91" i="212"/>
  <c r="G91" i="212"/>
  <c r="AA90" i="212"/>
  <c r="O90" i="212"/>
  <c r="M90" i="212"/>
  <c r="AB90" i="212" s="1"/>
  <c r="K90" i="212"/>
  <c r="G90" i="212"/>
  <c r="T89" i="212"/>
  <c r="S89" i="212"/>
  <c r="L89" i="212"/>
  <c r="O89" i="212" s="1"/>
  <c r="J89" i="212"/>
  <c r="K89" i="212" s="1"/>
  <c r="I89" i="212"/>
  <c r="AB74" i="212"/>
  <c r="AA74" i="212"/>
  <c r="Q74" i="212"/>
  <c r="O74" i="212"/>
  <c r="N74" i="212"/>
  <c r="P74" i="212" s="1"/>
  <c r="M74" i="212"/>
  <c r="K74" i="212"/>
  <c r="G74" i="212"/>
  <c r="O73" i="212"/>
  <c r="M73" i="212"/>
  <c r="N73" i="212" s="1"/>
  <c r="K73" i="212"/>
  <c r="G73" i="212"/>
  <c r="T72" i="212"/>
  <c r="S72" i="212"/>
  <c r="O72" i="212"/>
  <c r="L72" i="212"/>
  <c r="J72" i="212"/>
  <c r="K72" i="212" s="1"/>
  <c r="I72" i="212"/>
  <c r="O56" i="212"/>
  <c r="M56" i="212"/>
  <c r="M72" i="212" s="1"/>
  <c r="K56" i="212"/>
  <c r="G56" i="212"/>
  <c r="T55" i="212"/>
  <c r="S55" i="212"/>
  <c r="O55" i="212"/>
  <c r="L55" i="212"/>
  <c r="J55" i="212"/>
  <c r="K55" i="212" s="1"/>
  <c r="I55" i="212"/>
  <c r="AA41" i="212"/>
  <c r="O41" i="212"/>
  <c r="N41" i="212"/>
  <c r="P41" i="212" s="1"/>
  <c r="M41" i="212"/>
  <c r="AB41" i="212" s="1"/>
  <c r="K41" i="212"/>
  <c r="G41" i="212"/>
  <c r="O40" i="212"/>
  <c r="M40" i="212"/>
  <c r="AB40" i="212" s="1"/>
  <c r="K40" i="212"/>
  <c r="G40" i="212"/>
  <c r="AB39" i="212"/>
  <c r="AA39" i="212"/>
  <c r="O39" i="212"/>
  <c r="N39" i="212"/>
  <c r="Q39" i="212" s="1"/>
  <c r="M39" i="212"/>
  <c r="M55" i="212" s="1"/>
  <c r="K39" i="212"/>
  <c r="P39" i="212" s="1"/>
  <c r="G39" i="212"/>
  <c r="AB38" i="212"/>
  <c r="AC22" i="212" s="1"/>
  <c r="T38" i="212"/>
  <c r="S38" i="212"/>
  <c r="M38" i="212"/>
  <c r="AA38" i="212" s="1"/>
  <c r="L38" i="212"/>
  <c r="J38" i="212"/>
  <c r="I38" i="212"/>
  <c r="O38" i="212" s="1"/>
  <c r="AB22" i="212"/>
  <c r="O22" i="212"/>
  <c r="N22" i="212"/>
  <c r="Q22" i="212" s="1"/>
  <c r="M22" i="212"/>
  <c r="AA22" i="212" s="1"/>
  <c r="K22" i="212"/>
  <c r="P22" i="212" s="1"/>
  <c r="G22" i="212"/>
  <c r="T21" i="212"/>
  <c r="S21" i="212"/>
  <c r="L21" i="212"/>
  <c r="J21" i="212"/>
  <c r="I21" i="212"/>
  <c r="O21" i="212" s="1"/>
  <c r="AA6" i="212"/>
  <c r="O6" i="212"/>
  <c r="N6" i="212"/>
  <c r="Q6" i="212" s="1"/>
  <c r="M6" i="212"/>
  <c r="AB6" i="212" s="1"/>
  <c r="K6" i="212"/>
  <c r="G6" i="212"/>
  <c r="AA5" i="212"/>
  <c r="O5" i="212"/>
  <c r="M5" i="212"/>
  <c r="AB5" i="212" s="1"/>
  <c r="K5" i="212"/>
  <c r="G5" i="212"/>
  <c r="F1" i="212" s="1"/>
  <c r="H2" i="212"/>
  <c r="H1" i="212"/>
  <c r="D1" i="212"/>
  <c r="X29" i="211"/>
  <c r="W29" i="211"/>
  <c r="V29" i="211"/>
  <c r="T29" i="211"/>
  <c r="S29" i="211"/>
  <c r="P29" i="211"/>
  <c r="M8" i="211" s="1"/>
  <c r="O29" i="211"/>
  <c r="N29" i="211"/>
  <c r="M29" i="211"/>
  <c r="K29" i="211"/>
  <c r="J29" i="211"/>
  <c r="H29" i="211"/>
  <c r="K8" i="211" s="1"/>
  <c r="G29" i="211"/>
  <c r="D29" i="211"/>
  <c r="O15" i="211"/>
  <c r="N15" i="211"/>
  <c r="I8" i="211" s="1"/>
  <c r="M15" i="211"/>
  <c r="K15" i="211"/>
  <c r="I15" i="211"/>
  <c r="H15" i="211"/>
  <c r="G15" i="211"/>
  <c r="F15" i="211"/>
  <c r="G8" i="211" s="1"/>
  <c r="E15" i="211"/>
  <c r="D15" i="211"/>
  <c r="E8" i="211" s="1"/>
  <c r="F8" i="211"/>
  <c r="M7" i="211"/>
  <c r="K7" i="211"/>
  <c r="I7" i="211"/>
  <c r="G7" i="211"/>
  <c r="F7" i="211"/>
  <c r="E7" i="211"/>
  <c r="M6" i="211"/>
  <c r="K6" i="211"/>
  <c r="I6" i="211"/>
  <c r="G6" i="211"/>
  <c r="F6" i="211"/>
  <c r="E6" i="211"/>
  <c r="F3" i="211"/>
  <c r="N72" i="212" l="1"/>
  <c r="AB72" i="212"/>
  <c r="AC56" i="212" s="1"/>
  <c r="AA72" i="212"/>
  <c r="N55" i="212"/>
  <c r="AB55" i="212"/>
  <c r="AC39" i="212" s="1"/>
  <c r="AA55" i="212"/>
  <c r="N174" i="212"/>
  <c r="AB174" i="212"/>
  <c r="AC158" i="212" s="1"/>
  <c r="AA174" i="212"/>
  <c r="Q175" i="212"/>
  <c r="P175" i="212"/>
  <c r="Q9" i="213"/>
  <c r="P9" i="213"/>
  <c r="N55" i="213"/>
  <c r="AA55" i="213"/>
  <c r="AB55" i="213"/>
  <c r="AC39" i="213" s="1"/>
  <c r="P56" i="213"/>
  <c r="Q56" i="213"/>
  <c r="Q125" i="213"/>
  <c r="P125" i="213"/>
  <c r="N157" i="212"/>
  <c r="AB157" i="212"/>
  <c r="AC141" i="212" s="1"/>
  <c r="AA157" i="212"/>
  <c r="F2" i="212"/>
  <c r="I3" i="211"/>
  <c r="AB242" i="212"/>
  <c r="AC226" i="212" s="1"/>
  <c r="AA242" i="212"/>
  <c r="N242" i="212"/>
  <c r="Q157" i="213"/>
  <c r="R141" i="213" s="1"/>
  <c r="P157" i="213"/>
  <c r="Q60" i="213"/>
  <c r="P60" i="213"/>
  <c r="Q93" i="213"/>
  <c r="P93" i="213"/>
  <c r="AB123" i="212"/>
  <c r="AC107" i="212" s="1"/>
  <c r="AA123" i="212"/>
  <c r="N123" i="212"/>
  <c r="Q45" i="213"/>
  <c r="P45" i="213"/>
  <c r="Q79" i="213"/>
  <c r="P79" i="213"/>
  <c r="N140" i="213"/>
  <c r="AA140" i="213"/>
  <c r="AB140" i="213"/>
  <c r="AC124" i="213" s="1"/>
  <c r="Q73" i="212"/>
  <c r="P73" i="212"/>
  <c r="Q41" i="213"/>
  <c r="P41" i="213"/>
  <c r="Q75" i="213"/>
  <c r="P75" i="213"/>
  <c r="Q142" i="213"/>
  <c r="P142" i="213"/>
  <c r="Q124" i="212"/>
  <c r="P124" i="212"/>
  <c r="Q209" i="212"/>
  <c r="P209" i="212"/>
  <c r="K21" i="212"/>
  <c r="P125" i="212"/>
  <c r="P179" i="212"/>
  <c r="N40" i="212"/>
  <c r="Q41" i="212"/>
  <c r="AA56" i="212"/>
  <c r="AA73" i="212"/>
  <c r="N92" i="212"/>
  <c r="Q93" i="212"/>
  <c r="AA107" i="212"/>
  <c r="N110" i="212"/>
  <c r="AA141" i="212"/>
  <c r="N144" i="212"/>
  <c r="Q145" i="212"/>
  <c r="N178" i="212"/>
  <c r="N194" i="212"/>
  <c r="Q195" i="212"/>
  <c r="N228" i="212"/>
  <c r="N7" i="213"/>
  <c r="Q8" i="213"/>
  <c r="N24" i="213"/>
  <c r="Q25" i="213"/>
  <c r="N123" i="213"/>
  <c r="AA157" i="213"/>
  <c r="M21" i="212"/>
  <c r="AB56" i="212"/>
  <c r="AB73" i="212"/>
  <c r="AB107" i="212"/>
  <c r="AB141" i="212"/>
  <c r="N40" i="213"/>
  <c r="N44" i="213"/>
  <c r="N59" i="213"/>
  <c r="N74" i="213"/>
  <c r="N78" i="213"/>
  <c r="N92" i="213"/>
  <c r="N110" i="213"/>
  <c r="P124" i="213"/>
  <c r="N38" i="212"/>
  <c r="M38" i="213"/>
  <c r="AA41" i="213"/>
  <c r="AA45" i="213"/>
  <c r="AA60" i="213"/>
  <c r="M72" i="213"/>
  <c r="AA75" i="213"/>
  <c r="AA79" i="213"/>
  <c r="AA93" i="213"/>
  <c r="AA125" i="213"/>
  <c r="M174" i="213"/>
  <c r="N5" i="212"/>
  <c r="AA40" i="212"/>
  <c r="M89" i="212"/>
  <c r="N90" i="212"/>
  <c r="AA92" i="212"/>
  <c r="AA110" i="212"/>
  <c r="AB124" i="212"/>
  <c r="AA144" i="212"/>
  <c r="AA178" i="212"/>
  <c r="M191" i="212"/>
  <c r="N192" i="212"/>
  <c r="AA194" i="212"/>
  <c r="M225" i="212"/>
  <c r="N226" i="212"/>
  <c r="AA228" i="212"/>
  <c r="N5" i="213"/>
  <c r="AA7" i="213"/>
  <c r="M21" i="213"/>
  <c r="N22" i="213"/>
  <c r="AA24" i="213"/>
  <c r="P39" i="213"/>
  <c r="N43" i="213"/>
  <c r="N58" i="213"/>
  <c r="N62" i="213"/>
  <c r="P73" i="213"/>
  <c r="N77" i="213"/>
  <c r="N91" i="213"/>
  <c r="N109" i="213"/>
  <c r="N159" i="213"/>
  <c r="AB41" i="213"/>
  <c r="AB93" i="213"/>
  <c r="AB125" i="213"/>
  <c r="P6" i="212"/>
  <c r="P91" i="212"/>
  <c r="P109" i="212"/>
  <c r="P143" i="212"/>
  <c r="P177" i="212"/>
  <c r="P193" i="212"/>
  <c r="P227" i="212"/>
  <c r="P6" i="213"/>
  <c r="P23" i="213"/>
  <c r="P27" i="213"/>
  <c r="AA40" i="213"/>
  <c r="AA44" i="213"/>
  <c r="AA59" i="213"/>
  <c r="AA74" i="213"/>
  <c r="AA78" i="213"/>
  <c r="M89" i="213"/>
  <c r="N90" i="213"/>
  <c r="AA92" i="213"/>
  <c r="AA110" i="213"/>
  <c r="N158" i="213"/>
  <c r="K38" i="212"/>
  <c r="AA124" i="212"/>
  <c r="AB45" i="213"/>
  <c r="AB60" i="213"/>
  <c r="N26" i="213"/>
  <c r="AA123" i="213"/>
  <c r="AB79" i="213"/>
  <c r="N56" i="212"/>
  <c r="M106" i="212"/>
  <c r="M140" i="212"/>
  <c r="N141" i="212"/>
  <c r="N158" i="212"/>
  <c r="M208" i="212"/>
  <c r="AA227" i="212"/>
  <c r="AA6" i="213"/>
  <c r="AA23" i="213"/>
  <c r="AA27" i="213"/>
  <c r="AA39" i="213"/>
  <c r="AA73" i="213"/>
  <c r="AB75" i="213"/>
  <c r="AB39" i="213"/>
  <c r="M106" i="213"/>
  <c r="AB226" i="212"/>
  <c r="Q158" i="212" l="1"/>
  <c r="P158" i="212"/>
  <c r="Q90" i="212"/>
  <c r="P90" i="212"/>
  <c r="Q40" i="212"/>
  <c r="P40" i="212"/>
  <c r="Q141" i="212"/>
  <c r="P141" i="212"/>
  <c r="Q91" i="213"/>
  <c r="P91" i="213"/>
  <c r="N89" i="212"/>
  <c r="AA89" i="212"/>
  <c r="AB89" i="212"/>
  <c r="AC73" i="212" s="1"/>
  <c r="AB38" i="213"/>
  <c r="AC22" i="213" s="1"/>
  <c r="AA38" i="213"/>
  <c r="N38" i="213"/>
  <c r="Q178" i="212"/>
  <c r="P178" i="212"/>
  <c r="N106" i="213"/>
  <c r="AB106" i="213"/>
  <c r="AC90" i="213" s="1"/>
  <c r="AA106" i="213"/>
  <c r="N140" i="212"/>
  <c r="AB140" i="212"/>
  <c r="AC124" i="212" s="1"/>
  <c r="AA140" i="212"/>
  <c r="Q77" i="213"/>
  <c r="P77" i="213"/>
  <c r="Q226" i="212"/>
  <c r="P226" i="212"/>
  <c r="Q38" i="212"/>
  <c r="R22" i="212" s="1"/>
  <c r="P38" i="212"/>
  <c r="Q194" i="212"/>
  <c r="P194" i="212"/>
  <c r="N89" i="213"/>
  <c r="AB89" i="213"/>
  <c r="AC73" i="213" s="1"/>
  <c r="AA89" i="213"/>
  <c r="Q62" i="213"/>
  <c r="P62" i="213"/>
  <c r="AB174" i="213"/>
  <c r="AC158" i="213" s="1"/>
  <c r="AA174" i="213"/>
  <c r="N174" i="213"/>
  <c r="P110" i="213"/>
  <c r="Q110" i="213"/>
  <c r="Q90" i="213"/>
  <c r="P90" i="213"/>
  <c r="Q5" i="212"/>
  <c r="P5" i="212"/>
  <c r="Q58" i="213"/>
  <c r="P58" i="213"/>
  <c r="Q192" i="212"/>
  <c r="P192" i="212"/>
  <c r="P92" i="213"/>
  <c r="Q92" i="213"/>
  <c r="Q123" i="213"/>
  <c r="R107" i="213" s="1"/>
  <c r="P123" i="213"/>
  <c r="Q110" i="212"/>
  <c r="P110" i="212"/>
  <c r="P174" i="212"/>
  <c r="Q174" i="212"/>
  <c r="R158" i="212" s="1"/>
  <c r="Q5" i="213"/>
  <c r="P5" i="213"/>
  <c r="N225" i="212"/>
  <c r="AA225" i="212"/>
  <c r="AB225" i="212"/>
  <c r="AC209" i="212" s="1"/>
  <c r="Q144" i="212"/>
  <c r="P144" i="212"/>
  <c r="Q43" i="213"/>
  <c r="P43" i="213"/>
  <c r="N191" i="212"/>
  <c r="AA191" i="212"/>
  <c r="AB191" i="212"/>
  <c r="AC175" i="212" s="1"/>
  <c r="P78" i="213"/>
  <c r="Q78" i="213"/>
  <c r="P140" i="213"/>
  <c r="Q140" i="213"/>
  <c r="R124" i="213" s="1"/>
  <c r="Q109" i="213"/>
  <c r="P109" i="213"/>
  <c r="AA21" i="212"/>
  <c r="N21" i="212"/>
  <c r="AB21" i="212"/>
  <c r="AC5" i="212" s="1"/>
  <c r="P157" i="212"/>
  <c r="Q157" i="212"/>
  <c r="R141" i="212" s="1"/>
  <c r="Q56" i="212"/>
  <c r="P56" i="212"/>
  <c r="Q26" i="213"/>
  <c r="P26" i="213"/>
  <c r="P74" i="213"/>
  <c r="Q74" i="213"/>
  <c r="Q24" i="213"/>
  <c r="P24" i="213"/>
  <c r="P59" i="213"/>
  <c r="Q59" i="213"/>
  <c r="P55" i="212"/>
  <c r="Q55" i="212"/>
  <c r="R39" i="212" s="1"/>
  <c r="Q22" i="213"/>
  <c r="P22" i="213"/>
  <c r="AB72" i="213"/>
  <c r="AC56" i="213" s="1"/>
  <c r="AA72" i="213"/>
  <c r="N72" i="213"/>
  <c r="Q44" i="213"/>
  <c r="P44" i="213"/>
  <c r="Q7" i="213"/>
  <c r="P7" i="213"/>
  <c r="Q92" i="212"/>
  <c r="P92" i="212"/>
  <c r="Q242" i="212"/>
  <c r="R226" i="212" s="1"/>
  <c r="P242" i="212"/>
  <c r="N21" i="213"/>
  <c r="AA21" i="213"/>
  <c r="AB21" i="213"/>
  <c r="AC5" i="213" s="1"/>
  <c r="P40" i="213"/>
  <c r="Q40" i="213"/>
  <c r="Q228" i="212"/>
  <c r="P228" i="212"/>
  <c r="P55" i="213"/>
  <c r="Q55" i="213"/>
  <c r="R39" i="213" s="1"/>
  <c r="Q158" i="213"/>
  <c r="P158" i="213"/>
  <c r="N106" i="212"/>
  <c r="AB106" i="212"/>
  <c r="AC90" i="212" s="1"/>
  <c r="AA106" i="212"/>
  <c r="N208" i="212"/>
  <c r="AB208" i="212"/>
  <c r="AC192" i="212" s="1"/>
  <c r="AA208" i="212"/>
  <c r="Q159" i="213"/>
  <c r="P159" i="213"/>
  <c r="Q123" i="212"/>
  <c r="R107" i="212" s="1"/>
  <c r="P123" i="212"/>
  <c r="P72" i="212"/>
  <c r="Q72" i="212"/>
  <c r="R56" i="212" s="1"/>
  <c r="D2" i="213" l="1"/>
  <c r="Q21" i="213"/>
  <c r="R5" i="213" s="1"/>
  <c r="P21" i="213"/>
  <c r="Q89" i="212"/>
  <c r="R73" i="212" s="1"/>
  <c r="P89" i="212"/>
  <c r="P106" i="212"/>
  <c r="Q106" i="212"/>
  <c r="R90" i="212" s="1"/>
  <c r="P140" i="212"/>
  <c r="Q140" i="212"/>
  <c r="R124" i="212" s="1"/>
  <c r="Q191" i="212"/>
  <c r="R175" i="212" s="1"/>
  <c r="P191" i="212"/>
  <c r="P106" i="213"/>
  <c r="Q106" i="213"/>
  <c r="R90" i="213" s="1"/>
  <c r="D2" i="212"/>
  <c r="Q21" i="212"/>
  <c r="R5" i="212" s="1"/>
  <c r="P21" i="212"/>
  <c r="Q89" i="213"/>
  <c r="R73" i="213" s="1"/>
  <c r="P89" i="213"/>
  <c r="Q174" i="213"/>
  <c r="R158" i="213" s="1"/>
  <c r="P174" i="213"/>
  <c r="Q38" i="213"/>
  <c r="R22" i="213" s="1"/>
  <c r="P38" i="213"/>
  <c r="Q72" i="213"/>
  <c r="R56" i="213" s="1"/>
  <c r="P72" i="213"/>
  <c r="P208" i="212"/>
  <c r="Q208" i="212"/>
  <c r="R192" i="212" s="1"/>
  <c r="Q225" i="212"/>
  <c r="R209" i="212" s="1"/>
  <c r="P225" i="212"/>
  <c r="T174" i="210" l="1"/>
  <c r="S174" i="210"/>
  <c r="L174" i="210"/>
  <c r="J174" i="210"/>
  <c r="K174" i="210" s="1"/>
  <c r="I174" i="210"/>
  <c r="O174" i="210" s="1"/>
  <c r="AA159" i="210"/>
  <c r="O159" i="210"/>
  <c r="N159" i="210"/>
  <c r="Q159" i="210" s="1"/>
  <c r="M159" i="210"/>
  <c r="AB159" i="210" s="1"/>
  <c r="K159" i="210"/>
  <c r="G159" i="210"/>
  <c r="AB158" i="210"/>
  <c r="AA158" i="210"/>
  <c r="O158" i="210"/>
  <c r="M158" i="210"/>
  <c r="N158" i="210" s="1"/>
  <c r="K158" i="210"/>
  <c r="G158" i="210"/>
  <c r="T157" i="210"/>
  <c r="S157" i="210"/>
  <c r="M157" i="210"/>
  <c r="N157" i="210" s="1"/>
  <c r="L157" i="210"/>
  <c r="O157" i="210" s="1"/>
  <c r="J157" i="210"/>
  <c r="K157" i="210" s="1"/>
  <c r="I157" i="210"/>
  <c r="AA142" i="210"/>
  <c r="O142" i="210"/>
  <c r="M142" i="210"/>
  <c r="N142" i="210" s="1"/>
  <c r="K142" i="210"/>
  <c r="G142" i="210"/>
  <c r="AB141" i="210"/>
  <c r="Q141" i="210"/>
  <c r="O141" i="210"/>
  <c r="N141" i="210"/>
  <c r="P141" i="210" s="1"/>
  <c r="M141" i="210"/>
  <c r="AA141" i="210" s="1"/>
  <c r="K141" i="210"/>
  <c r="G141" i="210"/>
  <c r="T140" i="210"/>
  <c r="S140" i="210"/>
  <c r="M140" i="210"/>
  <c r="N140" i="210" s="1"/>
  <c r="L140" i="210"/>
  <c r="J140" i="210"/>
  <c r="K140" i="210" s="1"/>
  <c r="I140" i="210"/>
  <c r="O140" i="210" s="1"/>
  <c r="AA125" i="210"/>
  <c r="O125" i="210"/>
  <c r="N125" i="210"/>
  <c r="Q125" i="210" s="1"/>
  <c r="M125" i="210"/>
  <c r="AB125" i="210" s="1"/>
  <c r="K125" i="210"/>
  <c r="G125" i="210"/>
  <c r="O124" i="210"/>
  <c r="N124" i="210"/>
  <c r="Q124" i="210" s="1"/>
  <c r="M124" i="210"/>
  <c r="AB124" i="210" s="1"/>
  <c r="K124" i="210"/>
  <c r="G124" i="210"/>
  <c r="T123" i="210"/>
  <c r="S123" i="210"/>
  <c r="M123" i="210"/>
  <c r="AB123" i="210" s="1"/>
  <c r="AC107" i="210" s="1"/>
  <c r="L123" i="210"/>
  <c r="O123" i="210" s="1"/>
  <c r="J123" i="210"/>
  <c r="K123" i="210" s="1"/>
  <c r="I123" i="210"/>
  <c r="AB110" i="210"/>
  <c r="AA110" i="210"/>
  <c r="O110" i="210"/>
  <c r="M110" i="210"/>
  <c r="N110" i="210" s="1"/>
  <c r="K110" i="210"/>
  <c r="G110" i="210"/>
  <c r="AA109" i="210"/>
  <c r="O109" i="210"/>
  <c r="N109" i="210"/>
  <c r="Q109" i="210" s="1"/>
  <c r="M109" i="210"/>
  <c r="AB109" i="210" s="1"/>
  <c r="K109" i="210"/>
  <c r="G109" i="210"/>
  <c r="AA108" i="210"/>
  <c r="Q108" i="210"/>
  <c r="O108" i="210"/>
  <c r="N108" i="210"/>
  <c r="P108" i="210" s="1"/>
  <c r="M108" i="210"/>
  <c r="AB108" i="210" s="1"/>
  <c r="K108" i="210"/>
  <c r="G108" i="210"/>
  <c r="AB107" i="210"/>
  <c r="Q107" i="210"/>
  <c r="O107" i="210"/>
  <c r="N107" i="210"/>
  <c r="P107" i="210" s="1"/>
  <c r="M107" i="210"/>
  <c r="AA107" i="210" s="1"/>
  <c r="K107" i="210"/>
  <c r="G107" i="210"/>
  <c r="T106" i="210"/>
  <c r="S106" i="210"/>
  <c r="O106" i="210"/>
  <c r="M106" i="210"/>
  <c r="N106" i="210" s="1"/>
  <c r="L106" i="210"/>
  <c r="J106" i="210"/>
  <c r="K106" i="210" s="1"/>
  <c r="I106" i="210"/>
  <c r="AA93" i="210"/>
  <c r="O93" i="210"/>
  <c r="N93" i="210"/>
  <c r="Q93" i="210" s="1"/>
  <c r="M93" i="210"/>
  <c r="AB93" i="210" s="1"/>
  <c r="K93" i="210"/>
  <c r="G93" i="210"/>
  <c r="AA92" i="210"/>
  <c r="O92" i="210"/>
  <c r="M92" i="210"/>
  <c r="AB92" i="210" s="1"/>
  <c r="K92" i="210"/>
  <c r="G92" i="210"/>
  <c r="AA91" i="210"/>
  <c r="O91" i="210"/>
  <c r="N91" i="210"/>
  <c r="Q91" i="210" s="1"/>
  <c r="M91" i="210"/>
  <c r="AB91" i="210" s="1"/>
  <c r="K91" i="210"/>
  <c r="G91" i="210"/>
  <c r="AB90" i="210"/>
  <c r="AA90" i="210"/>
  <c r="O90" i="210"/>
  <c r="M90" i="210"/>
  <c r="N90" i="210" s="1"/>
  <c r="K90" i="210"/>
  <c r="G90" i="210"/>
  <c r="T89" i="210"/>
  <c r="S89" i="210"/>
  <c r="L89" i="210"/>
  <c r="O89" i="210" s="1"/>
  <c r="J89" i="210"/>
  <c r="K89" i="210" s="1"/>
  <c r="I89" i="210"/>
  <c r="AA81" i="210"/>
  <c r="Q81" i="210"/>
  <c r="O81" i="210"/>
  <c r="N81" i="210"/>
  <c r="P81" i="210" s="1"/>
  <c r="M81" i="210"/>
  <c r="AB81" i="210" s="1"/>
  <c r="K81" i="210"/>
  <c r="G81" i="210"/>
  <c r="AA80" i="210"/>
  <c r="O80" i="210"/>
  <c r="N80" i="210"/>
  <c r="Q80" i="210" s="1"/>
  <c r="M80" i="210"/>
  <c r="AB80" i="210" s="1"/>
  <c r="K80" i="210"/>
  <c r="G80" i="210"/>
  <c r="AA79" i="210"/>
  <c r="O79" i="210"/>
  <c r="N79" i="210"/>
  <c r="P79" i="210" s="1"/>
  <c r="M79" i="210"/>
  <c r="AB79" i="210" s="1"/>
  <c r="K79" i="210"/>
  <c r="Q79" i="210" s="1"/>
  <c r="G79" i="210"/>
  <c r="AA78" i="210"/>
  <c r="O78" i="210"/>
  <c r="N78" i="210"/>
  <c r="Q78" i="210" s="1"/>
  <c r="M78" i="210"/>
  <c r="AB78" i="210" s="1"/>
  <c r="K78" i="210"/>
  <c r="G78" i="210"/>
  <c r="AA77" i="210"/>
  <c r="Q77" i="210"/>
  <c r="O77" i="210"/>
  <c r="N77" i="210"/>
  <c r="P77" i="210" s="1"/>
  <c r="M77" i="210"/>
  <c r="AB77" i="210" s="1"/>
  <c r="K77" i="210"/>
  <c r="G77" i="210"/>
  <c r="AA76" i="210"/>
  <c r="O76" i="210"/>
  <c r="N76" i="210"/>
  <c r="Q76" i="210" s="1"/>
  <c r="M76" i="210"/>
  <c r="AB76" i="210" s="1"/>
  <c r="K76" i="210"/>
  <c r="G76" i="210"/>
  <c r="AA75" i="210"/>
  <c r="O75" i="210"/>
  <c r="N75" i="210"/>
  <c r="P75" i="210" s="1"/>
  <c r="M75" i="210"/>
  <c r="AB75" i="210" s="1"/>
  <c r="K75" i="210"/>
  <c r="Q75" i="210" s="1"/>
  <c r="G75" i="210"/>
  <c r="AA74" i="210"/>
  <c r="O74" i="210"/>
  <c r="N74" i="210"/>
  <c r="Q74" i="210" s="1"/>
  <c r="M74" i="210"/>
  <c r="AB74" i="210" s="1"/>
  <c r="K74" i="210"/>
  <c r="G74" i="210"/>
  <c r="AB73" i="210"/>
  <c r="O73" i="210"/>
  <c r="M73" i="210"/>
  <c r="AA73" i="210" s="1"/>
  <c r="K73" i="210"/>
  <c r="G73" i="210"/>
  <c r="T72" i="210"/>
  <c r="S72" i="210"/>
  <c r="L72" i="210"/>
  <c r="O72" i="210" s="1"/>
  <c r="J72" i="210"/>
  <c r="K72" i="210" s="1"/>
  <c r="I72" i="210"/>
  <c r="AA62" i="210"/>
  <c r="Q62" i="210"/>
  <c r="O62" i="210"/>
  <c r="N62" i="210"/>
  <c r="P62" i="210" s="1"/>
  <c r="M62" i="210"/>
  <c r="AB62" i="210" s="1"/>
  <c r="K62" i="210"/>
  <c r="G62" i="210"/>
  <c r="AA61" i="210"/>
  <c r="O61" i="210"/>
  <c r="N61" i="210"/>
  <c r="Q61" i="210" s="1"/>
  <c r="M61" i="210"/>
  <c r="AB61" i="210" s="1"/>
  <c r="K61" i="210"/>
  <c r="G61" i="210"/>
  <c r="AA60" i="210"/>
  <c r="O60" i="210"/>
  <c r="N60" i="210"/>
  <c r="P60" i="210" s="1"/>
  <c r="M60" i="210"/>
  <c r="AB60" i="210" s="1"/>
  <c r="K60" i="210"/>
  <c r="Q60" i="210" s="1"/>
  <c r="G60" i="210"/>
  <c r="AA59" i="210"/>
  <c r="O59" i="210"/>
  <c r="N59" i="210"/>
  <c r="Q59" i="210" s="1"/>
  <c r="M59" i="210"/>
  <c r="AB59" i="210" s="1"/>
  <c r="K59" i="210"/>
  <c r="G59" i="210"/>
  <c r="AA58" i="210"/>
  <c r="Q58" i="210"/>
  <c r="O58" i="210"/>
  <c r="N58" i="210"/>
  <c r="P58" i="210" s="1"/>
  <c r="M58" i="210"/>
  <c r="AB58" i="210" s="1"/>
  <c r="K58" i="210"/>
  <c r="G58" i="210"/>
  <c r="AA57" i="210"/>
  <c r="O57" i="210"/>
  <c r="N57" i="210"/>
  <c r="Q57" i="210" s="1"/>
  <c r="M57" i="210"/>
  <c r="AB57" i="210" s="1"/>
  <c r="K57" i="210"/>
  <c r="G57" i="210"/>
  <c r="O56" i="210"/>
  <c r="N56" i="210"/>
  <c r="Q56" i="210" s="1"/>
  <c r="M56" i="210"/>
  <c r="M72" i="210" s="1"/>
  <c r="K56" i="210"/>
  <c r="G56" i="210"/>
  <c r="T55" i="210"/>
  <c r="S55" i="210"/>
  <c r="M55" i="210"/>
  <c r="AB55" i="210" s="1"/>
  <c r="AC39" i="210" s="1"/>
  <c r="L55" i="210"/>
  <c r="O55" i="210" s="1"/>
  <c r="J55" i="210"/>
  <c r="K55" i="210" s="1"/>
  <c r="I55" i="210"/>
  <c r="AA44" i="210"/>
  <c r="O44" i="210"/>
  <c r="N44" i="210"/>
  <c r="P44" i="210" s="1"/>
  <c r="M44" i="210"/>
  <c r="AB44" i="210" s="1"/>
  <c r="K44" i="210"/>
  <c r="Q44" i="210" s="1"/>
  <c r="G44" i="210"/>
  <c r="AA43" i="210"/>
  <c r="O43" i="210"/>
  <c r="N43" i="210"/>
  <c r="Q43" i="210" s="1"/>
  <c r="M43" i="210"/>
  <c r="AB43" i="210" s="1"/>
  <c r="K43" i="210"/>
  <c r="G43" i="210"/>
  <c r="AA42" i="210"/>
  <c r="Q42" i="210"/>
  <c r="O42" i="210"/>
  <c r="N42" i="210"/>
  <c r="P42" i="210" s="1"/>
  <c r="M42" i="210"/>
  <c r="AB42" i="210" s="1"/>
  <c r="K42" i="210"/>
  <c r="G42" i="210"/>
  <c r="AA41" i="210"/>
  <c r="O41" i="210"/>
  <c r="N41" i="210"/>
  <c r="Q41" i="210" s="1"/>
  <c r="M41" i="210"/>
  <c r="AB41" i="210" s="1"/>
  <c r="K41" i="210"/>
  <c r="G41" i="210"/>
  <c r="AA40" i="210"/>
  <c r="O40" i="210"/>
  <c r="N40" i="210"/>
  <c r="P40" i="210" s="1"/>
  <c r="M40" i="210"/>
  <c r="AB40" i="210" s="1"/>
  <c r="K40" i="210"/>
  <c r="Q40" i="210" s="1"/>
  <c r="G40" i="210"/>
  <c r="AB39" i="210"/>
  <c r="P39" i="210"/>
  <c r="O39" i="210"/>
  <c r="N39" i="210"/>
  <c r="Q39" i="210" s="1"/>
  <c r="M39" i="210"/>
  <c r="AA39" i="210" s="1"/>
  <c r="K39" i="210"/>
  <c r="G39" i="210"/>
  <c r="F1" i="210" s="1"/>
  <c r="F2" i="210" s="1"/>
  <c r="T38" i="210"/>
  <c r="S38" i="210"/>
  <c r="L38" i="210"/>
  <c r="J38" i="210"/>
  <c r="K38" i="210" s="1"/>
  <c r="I38" i="210"/>
  <c r="O38" i="210" s="1"/>
  <c r="AQ29" i="210"/>
  <c r="AB27" i="210"/>
  <c r="O27" i="210"/>
  <c r="M27" i="210"/>
  <c r="AA27" i="210" s="1"/>
  <c r="K27" i="210"/>
  <c r="G27" i="210"/>
  <c r="AB26" i="210"/>
  <c r="AA26" i="210"/>
  <c r="O26" i="210"/>
  <c r="M26" i="210"/>
  <c r="N26" i="210" s="1"/>
  <c r="K26" i="210"/>
  <c r="G26" i="210"/>
  <c r="O25" i="210"/>
  <c r="M25" i="210"/>
  <c r="N25" i="210" s="1"/>
  <c r="K25" i="210"/>
  <c r="G25" i="210"/>
  <c r="O24" i="210"/>
  <c r="M24" i="210"/>
  <c r="AB24" i="210" s="1"/>
  <c r="K24" i="210"/>
  <c r="G24" i="210"/>
  <c r="AB23" i="210"/>
  <c r="O23" i="210"/>
  <c r="M23" i="210"/>
  <c r="AA23" i="210" s="1"/>
  <c r="K23" i="210"/>
  <c r="G23" i="210"/>
  <c r="AB22" i="210"/>
  <c r="O22" i="210"/>
  <c r="N22" i="210"/>
  <c r="Q22" i="210" s="1"/>
  <c r="M22" i="210"/>
  <c r="AA22" i="210" s="1"/>
  <c r="K22" i="210"/>
  <c r="G22" i="210"/>
  <c r="T21" i="210"/>
  <c r="S21" i="210"/>
  <c r="L21" i="210"/>
  <c r="H1" i="210" s="1"/>
  <c r="K21" i="210"/>
  <c r="J21" i="210"/>
  <c r="I21" i="210"/>
  <c r="AB9" i="210"/>
  <c r="AA9" i="210"/>
  <c r="O9" i="210"/>
  <c r="M9" i="210"/>
  <c r="N9" i="210" s="1"/>
  <c r="K9" i="210"/>
  <c r="G9" i="210"/>
  <c r="O8" i="210"/>
  <c r="M8" i="210"/>
  <c r="N8" i="210" s="1"/>
  <c r="K8" i="210"/>
  <c r="G8" i="210"/>
  <c r="O7" i="210"/>
  <c r="M7" i="210"/>
  <c r="AB7" i="210" s="1"/>
  <c r="K7" i="210"/>
  <c r="G7" i="210"/>
  <c r="AB6" i="210"/>
  <c r="O6" i="210"/>
  <c r="M6" i="210"/>
  <c r="AA6" i="210" s="1"/>
  <c r="K6" i="210"/>
  <c r="G6" i="210"/>
  <c r="AB5" i="210"/>
  <c r="O5" i="210"/>
  <c r="N5" i="210"/>
  <c r="Q5" i="210" s="1"/>
  <c r="M5" i="210"/>
  <c r="AA5" i="210" s="1"/>
  <c r="K5" i="210"/>
  <c r="G5" i="210"/>
  <c r="H2" i="210"/>
  <c r="D1" i="210"/>
  <c r="T242" i="209"/>
  <c r="S242" i="209"/>
  <c r="O242" i="209"/>
  <c r="L242" i="209"/>
  <c r="K242" i="209"/>
  <c r="J242" i="209"/>
  <c r="I242" i="209"/>
  <c r="O228" i="209"/>
  <c r="M228" i="209"/>
  <c r="M242" i="209" s="1"/>
  <c r="K228" i="209"/>
  <c r="G228" i="209"/>
  <c r="AB227" i="209"/>
  <c r="O227" i="209"/>
  <c r="M227" i="209"/>
  <c r="AA227" i="209" s="1"/>
  <c r="K227" i="209"/>
  <c r="G227" i="209"/>
  <c r="AB226" i="209"/>
  <c r="AA226" i="209"/>
  <c r="O226" i="209"/>
  <c r="N226" i="209"/>
  <c r="Q226" i="209" s="1"/>
  <c r="M226" i="209"/>
  <c r="K226" i="209"/>
  <c r="G226" i="209"/>
  <c r="AA225" i="209"/>
  <c r="T225" i="209"/>
  <c r="S225" i="209"/>
  <c r="M225" i="209"/>
  <c r="N225" i="209" s="1"/>
  <c r="L225" i="209"/>
  <c r="O225" i="209" s="1"/>
  <c r="K225" i="209"/>
  <c r="J225" i="209"/>
  <c r="I225" i="209"/>
  <c r="AB210" i="209"/>
  <c r="AA210" i="209"/>
  <c r="O210" i="209"/>
  <c r="M210" i="209"/>
  <c r="N210" i="209" s="1"/>
  <c r="K210" i="209"/>
  <c r="G210" i="209"/>
  <c r="AA209" i="209"/>
  <c r="Q209" i="209"/>
  <c r="O209" i="209"/>
  <c r="N209" i="209"/>
  <c r="P209" i="209" s="1"/>
  <c r="M209" i="209"/>
  <c r="AB209" i="209" s="1"/>
  <c r="K209" i="209"/>
  <c r="G209" i="209"/>
  <c r="T208" i="209"/>
  <c r="S208" i="209"/>
  <c r="L208" i="209"/>
  <c r="O208" i="209" s="1"/>
  <c r="J208" i="209"/>
  <c r="K208" i="209" s="1"/>
  <c r="I208" i="209"/>
  <c r="O195" i="209"/>
  <c r="M195" i="209"/>
  <c r="N195" i="209" s="1"/>
  <c r="K195" i="209"/>
  <c r="G195" i="209"/>
  <c r="O194" i="209"/>
  <c r="M194" i="209"/>
  <c r="AB194" i="209" s="1"/>
  <c r="K194" i="209"/>
  <c r="G194" i="209"/>
  <c r="AB193" i="209"/>
  <c r="O193" i="209"/>
  <c r="M193" i="209"/>
  <c r="M208" i="209" s="1"/>
  <c r="K193" i="209"/>
  <c r="G193" i="209"/>
  <c r="AB192" i="209"/>
  <c r="O192" i="209"/>
  <c r="N192" i="209"/>
  <c r="Q192" i="209" s="1"/>
  <c r="M192" i="209"/>
  <c r="AA192" i="209" s="1"/>
  <c r="K192" i="209"/>
  <c r="G192" i="209"/>
  <c r="T191" i="209"/>
  <c r="S191" i="209"/>
  <c r="L191" i="209"/>
  <c r="O191" i="209" s="1"/>
  <c r="K191" i="209"/>
  <c r="J191" i="209"/>
  <c r="I191" i="209"/>
  <c r="AB180" i="209"/>
  <c r="AA180" i="209"/>
  <c r="O180" i="209"/>
  <c r="M180" i="209"/>
  <c r="N180" i="209" s="1"/>
  <c r="K180" i="209"/>
  <c r="G180" i="209"/>
  <c r="O179" i="209"/>
  <c r="M179" i="209"/>
  <c r="N179" i="209" s="1"/>
  <c r="K179" i="209"/>
  <c r="G179" i="209"/>
  <c r="O178" i="209"/>
  <c r="M178" i="209"/>
  <c r="AB178" i="209" s="1"/>
  <c r="K178" i="209"/>
  <c r="G178" i="209"/>
  <c r="AB177" i="209"/>
  <c r="O177" i="209"/>
  <c r="M177" i="209"/>
  <c r="AA177" i="209" s="1"/>
  <c r="K177" i="209"/>
  <c r="G177" i="209"/>
  <c r="AB176" i="209"/>
  <c r="AA176" i="209"/>
  <c r="O176" i="209"/>
  <c r="M176" i="209"/>
  <c r="N176" i="209" s="1"/>
  <c r="K176" i="209"/>
  <c r="G176" i="209"/>
  <c r="AB175" i="209"/>
  <c r="AA175" i="209"/>
  <c r="Q175" i="209"/>
  <c r="O175" i="209"/>
  <c r="N175" i="209"/>
  <c r="P175" i="209" s="1"/>
  <c r="M175" i="209"/>
  <c r="K175" i="209"/>
  <c r="G175" i="209"/>
  <c r="T174" i="209"/>
  <c r="S174" i="209"/>
  <c r="N174" i="209"/>
  <c r="M174" i="209"/>
  <c r="AB174" i="209" s="1"/>
  <c r="AC158" i="209" s="1"/>
  <c r="L174" i="209"/>
  <c r="O174" i="209" s="1"/>
  <c r="J174" i="209"/>
  <c r="K174" i="209" s="1"/>
  <c r="Q174" i="209" s="1"/>
  <c r="R158" i="209" s="1"/>
  <c r="I174" i="209"/>
  <c r="AB158" i="209"/>
  <c r="AA158" i="209"/>
  <c r="Q158" i="209"/>
  <c r="O158" i="209"/>
  <c r="N158" i="209"/>
  <c r="P158" i="209" s="1"/>
  <c r="M158" i="209"/>
  <c r="K158" i="209"/>
  <c r="G158" i="209"/>
  <c r="T157" i="209"/>
  <c r="S157" i="209"/>
  <c r="L157" i="209"/>
  <c r="O157" i="209" s="1"/>
  <c r="J157" i="209"/>
  <c r="K157" i="209" s="1"/>
  <c r="I157" i="209"/>
  <c r="O146" i="209"/>
  <c r="M146" i="209"/>
  <c r="N146" i="209" s="1"/>
  <c r="K146" i="209"/>
  <c r="G146" i="209"/>
  <c r="O145" i="209"/>
  <c r="M145" i="209"/>
  <c r="AB145" i="209" s="1"/>
  <c r="K145" i="209"/>
  <c r="G145" i="209"/>
  <c r="AB144" i="209"/>
  <c r="O144" i="209"/>
  <c r="M144" i="209"/>
  <c r="AA144" i="209" s="1"/>
  <c r="K144" i="209"/>
  <c r="G144" i="209"/>
  <c r="AB143" i="209"/>
  <c r="AA143" i="209"/>
  <c r="O143" i="209"/>
  <c r="M143" i="209"/>
  <c r="N143" i="209" s="1"/>
  <c r="K143" i="209"/>
  <c r="G143" i="209"/>
  <c r="O142" i="209"/>
  <c r="M142" i="209"/>
  <c r="N142" i="209" s="1"/>
  <c r="K142" i="209"/>
  <c r="G142" i="209"/>
  <c r="AB141" i="209"/>
  <c r="AA141" i="209"/>
  <c r="O141" i="209"/>
  <c r="N141" i="209"/>
  <c r="Q141" i="209" s="1"/>
  <c r="M141" i="209"/>
  <c r="M157" i="209" s="1"/>
  <c r="K141" i="209"/>
  <c r="G141" i="209"/>
  <c r="T140" i="209"/>
  <c r="S140" i="209"/>
  <c r="L140" i="209"/>
  <c r="O140" i="209" s="1"/>
  <c r="K140" i="209"/>
  <c r="J140" i="209"/>
  <c r="I140" i="209"/>
  <c r="O125" i="209"/>
  <c r="M125" i="209"/>
  <c r="M140" i="209" s="1"/>
  <c r="K125" i="209"/>
  <c r="G125" i="209"/>
  <c r="AB124" i="209"/>
  <c r="O124" i="209"/>
  <c r="N124" i="209"/>
  <c r="P124" i="209" s="1"/>
  <c r="M124" i="209"/>
  <c r="AA124" i="209" s="1"/>
  <c r="K124" i="209"/>
  <c r="Q124" i="209" s="1"/>
  <c r="G124" i="209"/>
  <c r="T123" i="209"/>
  <c r="S123" i="209"/>
  <c r="L123" i="209"/>
  <c r="O123" i="209" s="1"/>
  <c r="K123" i="209"/>
  <c r="J123" i="209"/>
  <c r="I123" i="209"/>
  <c r="AB110" i="209"/>
  <c r="O110" i="209"/>
  <c r="M110" i="209"/>
  <c r="AA110" i="209" s="1"/>
  <c r="K110" i="209"/>
  <c r="G110" i="209"/>
  <c r="AB109" i="209"/>
  <c r="AA109" i="209"/>
  <c r="O109" i="209"/>
  <c r="M109" i="209"/>
  <c r="N109" i="209" s="1"/>
  <c r="K109" i="209"/>
  <c r="G109" i="209"/>
  <c r="O108" i="209"/>
  <c r="M108" i="209"/>
  <c r="N108" i="209" s="1"/>
  <c r="K108" i="209"/>
  <c r="G108" i="209"/>
  <c r="AB107" i="209"/>
  <c r="O107" i="209"/>
  <c r="N107" i="209"/>
  <c r="Q107" i="209" s="1"/>
  <c r="M107" i="209"/>
  <c r="AA107" i="209" s="1"/>
  <c r="K107" i="209"/>
  <c r="G107" i="209"/>
  <c r="T106" i="209"/>
  <c r="S106" i="209"/>
  <c r="L106" i="209"/>
  <c r="O106" i="209" s="1"/>
  <c r="K106" i="209"/>
  <c r="J106" i="209"/>
  <c r="I106" i="209"/>
  <c r="O93" i="209"/>
  <c r="M93" i="209"/>
  <c r="M106" i="209" s="1"/>
  <c r="K93" i="209"/>
  <c r="G93" i="209"/>
  <c r="AB92" i="209"/>
  <c r="O92" i="209"/>
  <c r="M92" i="209"/>
  <c r="AA92" i="209" s="1"/>
  <c r="K92" i="209"/>
  <c r="G92" i="209"/>
  <c r="AB91" i="209"/>
  <c r="AA91" i="209"/>
  <c r="O91" i="209"/>
  <c r="M91" i="209"/>
  <c r="N91" i="209" s="1"/>
  <c r="K91" i="209"/>
  <c r="G91" i="209"/>
  <c r="O90" i="209"/>
  <c r="M90" i="209"/>
  <c r="N90" i="209" s="1"/>
  <c r="K90" i="209"/>
  <c r="G90" i="209"/>
  <c r="T89" i="209"/>
  <c r="S89" i="209"/>
  <c r="L89" i="209"/>
  <c r="O89" i="209" s="1"/>
  <c r="J89" i="209"/>
  <c r="K89" i="209" s="1"/>
  <c r="I89" i="209"/>
  <c r="O74" i="209"/>
  <c r="M74" i="209"/>
  <c r="N74" i="209" s="1"/>
  <c r="K74" i="209"/>
  <c r="G74" i="209"/>
  <c r="AB73" i="209"/>
  <c r="O73" i="209"/>
  <c r="N73" i="209"/>
  <c r="Q73" i="209" s="1"/>
  <c r="M73" i="209"/>
  <c r="M89" i="209" s="1"/>
  <c r="K73" i="209"/>
  <c r="G73" i="209"/>
  <c r="T72" i="209"/>
  <c r="S72" i="209"/>
  <c r="N72" i="209"/>
  <c r="Q72" i="209" s="1"/>
  <c r="R56" i="209" s="1"/>
  <c r="M72" i="209"/>
  <c r="AB72" i="209" s="1"/>
  <c r="AC56" i="209" s="1"/>
  <c r="L72" i="209"/>
  <c r="O72" i="209" s="1"/>
  <c r="K72" i="209"/>
  <c r="J72" i="209"/>
  <c r="I72" i="209"/>
  <c r="AB56" i="209"/>
  <c r="O56" i="209"/>
  <c r="N56" i="209"/>
  <c r="Q56" i="209" s="1"/>
  <c r="M56" i="209"/>
  <c r="AA56" i="209" s="1"/>
  <c r="K56" i="209"/>
  <c r="G56" i="209"/>
  <c r="T55" i="209"/>
  <c r="S55" i="209"/>
  <c r="L55" i="209"/>
  <c r="O55" i="209" s="1"/>
  <c r="K55" i="209"/>
  <c r="J55" i="209"/>
  <c r="I55" i="209"/>
  <c r="O41" i="209"/>
  <c r="M41" i="209"/>
  <c r="M55" i="209" s="1"/>
  <c r="K41" i="209"/>
  <c r="G41" i="209"/>
  <c r="AB40" i="209"/>
  <c r="O40" i="209"/>
  <c r="M40" i="209"/>
  <c r="AA40" i="209" s="1"/>
  <c r="K40" i="209"/>
  <c r="G40" i="209"/>
  <c r="AB39" i="209"/>
  <c r="AA39" i="209"/>
  <c r="O39" i="209"/>
  <c r="N39" i="209"/>
  <c r="Q39" i="209" s="1"/>
  <c r="M39" i="209"/>
  <c r="K39" i="209"/>
  <c r="G39" i="209"/>
  <c r="AA38" i="209"/>
  <c r="T38" i="209"/>
  <c r="S38" i="209"/>
  <c r="O38" i="209"/>
  <c r="M38" i="209"/>
  <c r="N38" i="209" s="1"/>
  <c r="L38" i="209"/>
  <c r="K38" i="209"/>
  <c r="J38" i="209"/>
  <c r="I38" i="209"/>
  <c r="AB22" i="209"/>
  <c r="AA22" i="209"/>
  <c r="O22" i="209"/>
  <c r="N22" i="209"/>
  <c r="Q22" i="209" s="1"/>
  <c r="M22" i="209"/>
  <c r="K22" i="209"/>
  <c r="G22" i="209"/>
  <c r="AA21" i="209"/>
  <c r="T21" i="209"/>
  <c r="S21" i="209"/>
  <c r="M21" i="209"/>
  <c r="N21" i="209" s="1"/>
  <c r="L21" i="209"/>
  <c r="O21" i="209" s="1"/>
  <c r="K21" i="209"/>
  <c r="J21" i="209"/>
  <c r="I21" i="209"/>
  <c r="AB6" i="209"/>
  <c r="AA6" i="209"/>
  <c r="P6" i="209"/>
  <c r="O6" i="209"/>
  <c r="N6" i="209"/>
  <c r="Q6" i="209" s="1"/>
  <c r="M6" i="209"/>
  <c r="K6" i="209"/>
  <c r="G6" i="209"/>
  <c r="O5" i="209"/>
  <c r="M5" i="209"/>
  <c r="N5" i="209" s="1"/>
  <c r="K5" i="209"/>
  <c r="G5" i="209"/>
  <c r="H2" i="209"/>
  <c r="H1" i="209"/>
  <c r="F1" i="209"/>
  <c r="I3" i="208" s="1"/>
  <c r="D1" i="209"/>
  <c r="F3" i="208" s="1"/>
  <c r="X29" i="208"/>
  <c r="W29" i="208"/>
  <c r="V29" i="208"/>
  <c r="T29" i="208"/>
  <c r="S29" i="208"/>
  <c r="P29" i="208"/>
  <c r="M8" i="208" s="1"/>
  <c r="O29" i="208"/>
  <c r="N29" i="208"/>
  <c r="M29" i="208"/>
  <c r="K29" i="208"/>
  <c r="J29" i="208"/>
  <c r="H29" i="208"/>
  <c r="K8" i="208" s="1"/>
  <c r="G29" i="208"/>
  <c r="D29" i="208"/>
  <c r="O15" i="208"/>
  <c r="N15" i="208"/>
  <c r="M15" i="208"/>
  <c r="K15" i="208"/>
  <c r="I15" i="208"/>
  <c r="H15" i="208"/>
  <c r="G15" i="208"/>
  <c r="F15" i="208"/>
  <c r="E15" i="208"/>
  <c r="D15" i="208"/>
  <c r="G8" i="208" s="1"/>
  <c r="I8" i="208"/>
  <c r="F8" i="208"/>
  <c r="M7" i="208"/>
  <c r="K7" i="208"/>
  <c r="I7" i="208"/>
  <c r="G7" i="208"/>
  <c r="F7" i="208"/>
  <c r="E7" i="208"/>
  <c r="M6" i="208"/>
  <c r="K6" i="208"/>
  <c r="I6" i="208"/>
  <c r="G6" i="208"/>
  <c r="F6" i="208"/>
  <c r="E6" i="208"/>
  <c r="P108" i="209" l="1"/>
  <c r="Q108" i="209"/>
  <c r="Q143" i="209"/>
  <c r="P143" i="209"/>
  <c r="N208" i="209"/>
  <c r="AB208" i="209"/>
  <c r="AC192" i="209" s="1"/>
  <c r="AA208" i="209"/>
  <c r="N157" i="209"/>
  <c r="AB157" i="209"/>
  <c r="AC141" i="209" s="1"/>
  <c r="AA157" i="209"/>
  <c r="Q210" i="209"/>
  <c r="P210" i="209"/>
  <c r="P25" i="210"/>
  <c r="Q25" i="210"/>
  <c r="P146" i="209"/>
  <c r="Q146" i="209"/>
  <c r="AB242" i="209"/>
  <c r="AC226" i="209" s="1"/>
  <c r="AA242" i="209"/>
  <c r="N242" i="209"/>
  <c r="Q157" i="210"/>
  <c r="R141" i="210" s="1"/>
  <c r="P157" i="210"/>
  <c r="Q9" i="210"/>
  <c r="P9" i="210"/>
  <c r="AB55" i="209"/>
  <c r="AC39" i="209" s="1"/>
  <c r="AA55" i="209"/>
  <c r="N55" i="209"/>
  <c r="P179" i="209"/>
  <c r="Q179" i="209"/>
  <c r="Q21" i="209"/>
  <c r="R5" i="209" s="1"/>
  <c r="P21" i="209"/>
  <c r="Q109" i="209"/>
  <c r="P109" i="209"/>
  <c r="Q176" i="209"/>
  <c r="P176" i="209"/>
  <c r="Q90" i="209"/>
  <c r="P90" i="209"/>
  <c r="N89" i="209"/>
  <c r="AB89" i="209"/>
  <c r="AC73" i="209" s="1"/>
  <c r="AA89" i="209"/>
  <c r="AB140" i="209"/>
  <c r="AC124" i="209" s="1"/>
  <c r="N140" i="209"/>
  <c r="AA140" i="209"/>
  <c r="Q180" i="209"/>
  <c r="P180" i="209"/>
  <c r="Q26" i="210"/>
  <c r="P26" i="210"/>
  <c r="Q8" i="210"/>
  <c r="P8" i="210"/>
  <c r="N72" i="210"/>
  <c r="AB72" i="210"/>
  <c r="AC56" i="210" s="1"/>
  <c r="AA72" i="210"/>
  <c r="Q90" i="210"/>
  <c r="P90" i="210"/>
  <c r="P106" i="210"/>
  <c r="Q106" i="210"/>
  <c r="R90" i="210" s="1"/>
  <c r="Q5" i="209"/>
  <c r="P5" i="209"/>
  <c r="Q38" i="209"/>
  <c r="R22" i="209" s="1"/>
  <c r="P38" i="209"/>
  <c r="P74" i="209"/>
  <c r="Q74" i="209"/>
  <c r="AB106" i="209"/>
  <c r="AC90" i="209" s="1"/>
  <c r="AA106" i="209"/>
  <c r="N106" i="209"/>
  <c r="P142" i="209"/>
  <c r="Q142" i="209"/>
  <c r="Q158" i="210"/>
  <c r="P158" i="210"/>
  <c r="Q91" i="209"/>
  <c r="P91" i="209"/>
  <c r="P195" i="209"/>
  <c r="Q195" i="209"/>
  <c r="Q225" i="209"/>
  <c r="R209" i="209" s="1"/>
  <c r="P225" i="209"/>
  <c r="Q110" i="210"/>
  <c r="P110" i="210"/>
  <c r="P140" i="210"/>
  <c r="Q140" i="210"/>
  <c r="R124" i="210" s="1"/>
  <c r="Q142" i="210"/>
  <c r="P142" i="210"/>
  <c r="P174" i="209"/>
  <c r="AA5" i="209"/>
  <c r="AB21" i="209"/>
  <c r="AC5" i="209" s="1"/>
  <c r="AB38" i="209"/>
  <c r="AC22" i="209" s="1"/>
  <c r="N41" i="209"/>
  <c r="P56" i="209"/>
  <c r="P73" i="209"/>
  <c r="AA90" i="209"/>
  <c r="N93" i="209"/>
  <c r="P107" i="209"/>
  <c r="N125" i="209"/>
  <c r="P141" i="209"/>
  <c r="N145" i="209"/>
  <c r="N178" i="209"/>
  <c r="N194" i="209"/>
  <c r="AB225" i="209"/>
  <c r="AC209" i="209" s="1"/>
  <c r="N228" i="209"/>
  <c r="N7" i="210"/>
  <c r="N24" i="210"/>
  <c r="P41" i="210"/>
  <c r="N55" i="210"/>
  <c r="P57" i="210"/>
  <c r="P61" i="210"/>
  <c r="P76" i="210"/>
  <c r="P80" i="210"/>
  <c r="P93" i="210"/>
  <c r="N123" i="210"/>
  <c r="P125" i="210"/>
  <c r="AB142" i="210"/>
  <c r="AA157" i="210"/>
  <c r="AB5" i="209"/>
  <c r="P72" i="209"/>
  <c r="AA74" i="209"/>
  <c r="AB90" i="209"/>
  <c r="AA108" i="209"/>
  <c r="M123" i="209"/>
  <c r="AA142" i="209"/>
  <c r="AA146" i="209"/>
  <c r="AA179" i="209"/>
  <c r="AA195" i="209"/>
  <c r="AA8" i="210"/>
  <c r="AA25" i="210"/>
  <c r="P56" i="210"/>
  <c r="N92" i="210"/>
  <c r="P124" i="210"/>
  <c r="AB157" i="210"/>
  <c r="AC141" i="210" s="1"/>
  <c r="F2" i="209"/>
  <c r="AB74" i="209"/>
  <c r="AB108" i="209"/>
  <c r="AB142" i="209"/>
  <c r="AB146" i="209"/>
  <c r="AA174" i="209"/>
  <c r="AB179" i="209"/>
  <c r="AB195" i="209"/>
  <c r="AB8" i="210"/>
  <c r="AB25" i="210"/>
  <c r="M38" i="210"/>
  <c r="M174" i="210"/>
  <c r="N40" i="209"/>
  <c r="AA73" i="209"/>
  <c r="N92" i="209"/>
  <c r="N110" i="209"/>
  <c r="N144" i="209"/>
  <c r="N177" i="209"/>
  <c r="N193" i="209"/>
  <c r="N227" i="209"/>
  <c r="N6" i="210"/>
  <c r="N23" i="210"/>
  <c r="N27" i="210"/>
  <c r="AA106" i="210"/>
  <c r="AA140" i="210"/>
  <c r="AA41" i="209"/>
  <c r="AA93" i="209"/>
  <c r="AA125" i="209"/>
  <c r="AA145" i="209"/>
  <c r="AA178" i="209"/>
  <c r="M191" i="209"/>
  <c r="AA194" i="209"/>
  <c r="AA228" i="209"/>
  <c r="AA7" i="210"/>
  <c r="M21" i="210"/>
  <c r="AA24" i="210"/>
  <c r="AA56" i="210"/>
  <c r="AB106" i="210"/>
  <c r="AC90" i="210" s="1"/>
  <c r="AA124" i="210"/>
  <c r="AB140" i="210"/>
  <c r="AC124" i="210" s="1"/>
  <c r="E8" i="208"/>
  <c r="AB41" i="209"/>
  <c r="AA72" i="209"/>
  <c r="AB93" i="209"/>
  <c r="AB125" i="209"/>
  <c r="AB228" i="209"/>
  <c r="AB56" i="210"/>
  <c r="N73" i="210"/>
  <c r="M89" i="210"/>
  <c r="P22" i="209"/>
  <c r="P39" i="209"/>
  <c r="P192" i="209"/>
  <c r="P226" i="209"/>
  <c r="P5" i="210"/>
  <c r="O21" i="210"/>
  <c r="P22" i="210"/>
  <c r="P43" i="210"/>
  <c r="AA55" i="210"/>
  <c r="P59" i="210"/>
  <c r="P74" i="210"/>
  <c r="P78" i="210"/>
  <c r="P91" i="210"/>
  <c r="P109" i="210"/>
  <c r="AA123" i="210"/>
  <c r="P159" i="210"/>
  <c r="AA193" i="209"/>
  <c r="Q144" i="209" l="1"/>
  <c r="P144" i="209"/>
  <c r="Q110" i="209"/>
  <c r="P110" i="209"/>
  <c r="Q178" i="209"/>
  <c r="P178" i="209"/>
  <c r="Q92" i="209"/>
  <c r="P92" i="209"/>
  <c r="Q145" i="209"/>
  <c r="P145" i="209"/>
  <c r="AB123" i="209"/>
  <c r="AC107" i="209" s="1"/>
  <c r="AA123" i="209"/>
  <c r="N123" i="209"/>
  <c r="N89" i="210"/>
  <c r="AB89" i="210"/>
  <c r="AC73" i="210" s="1"/>
  <c r="AA89" i="210"/>
  <c r="Q40" i="209"/>
  <c r="P40" i="209"/>
  <c r="Q125" i="209"/>
  <c r="P125" i="209"/>
  <c r="P157" i="209"/>
  <c r="Q157" i="209"/>
  <c r="R141" i="209" s="1"/>
  <c r="Q123" i="210"/>
  <c r="R107" i="210" s="1"/>
  <c r="P123" i="210"/>
  <c r="Q242" i="209"/>
  <c r="R226" i="209" s="1"/>
  <c r="P242" i="209"/>
  <c r="Q194" i="209"/>
  <c r="P194" i="209"/>
  <c r="AA21" i="210"/>
  <c r="N21" i="210"/>
  <c r="AB21" i="210"/>
  <c r="AC5" i="210" s="1"/>
  <c r="Q27" i="210"/>
  <c r="P27" i="210"/>
  <c r="AB38" i="210"/>
  <c r="AC22" i="210" s="1"/>
  <c r="AA38" i="210"/>
  <c r="N38" i="210"/>
  <c r="Q55" i="210"/>
  <c r="R39" i="210" s="1"/>
  <c r="P55" i="210"/>
  <c r="Q93" i="209"/>
  <c r="P93" i="209"/>
  <c r="Q140" i="209"/>
  <c r="R124" i="209" s="1"/>
  <c r="P140" i="209"/>
  <c r="Q23" i="210"/>
  <c r="P23" i="210"/>
  <c r="Q92" i="210"/>
  <c r="P92" i="210"/>
  <c r="Q106" i="209"/>
  <c r="R90" i="209" s="1"/>
  <c r="P106" i="209"/>
  <c r="P208" i="209"/>
  <c r="Q208" i="209"/>
  <c r="R192" i="209" s="1"/>
  <c r="Q6" i="210"/>
  <c r="P6" i="210"/>
  <c r="Q24" i="210"/>
  <c r="P24" i="210"/>
  <c r="Q73" i="210"/>
  <c r="P73" i="210"/>
  <c r="Q227" i="209"/>
  <c r="P227" i="209"/>
  <c r="Q7" i="210"/>
  <c r="P7" i="210"/>
  <c r="AB174" i="210"/>
  <c r="AC158" i="210" s="1"/>
  <c r="AA174" i="210"/>
  <c r="N174" i="210"/>
  <c r="N191" i="209"/>
  <c r="AA191" i="209"/>
  <c r="AB191" i="209"/>
  <c r="AC175" i="209" s="1"/>
  <c r="Q193" i="209"/>
  <c r="P193" i="209"/>
  <c r="Q228" i="209"/>
  <c r="P228" i="209"/>
  <c r="Q41" i="209"/>
  <c r="P41" i="209"/>
  <c r="Q72" i="210"/>
  <c r="R56" i="210" s="1"/>
  <c r="P72" i="210"/>
  <c r="P89" i="209"/>
  <c r="Q89" i="209"/>
  <c r="R73" i="209" s="1"/>
  <c r="Q55" i="209"/>
  <c r="R39" i="209" s="1"/>
  <c r="P55" i="209"/>
  <c r="Q177" i="209"/>
  <c r="P177" i="209"/>
  <c r="Q38" i="210" l="1"/>
  <c r="R22" i="210" s="1"/>
  <c r="P38" i="210"/>
  <c r="D2" i="210"/>
  <c r="Q21" i="210"/>
  <c r="R5" i="210" s="1"/>
  <c r="P21" i="210"/>
  <c r="Q191" i="209"/>
  <c r="R175" i="209" s="1"/>
  <c r="P191" i="209"/>
  <c r="Q174" i="210"/>
  <c r="R158" i="210" s="1"/>
  <c r="P174" i="210"/>
  <c r="Q89" i="210"/>
  <c r="R73" i="210" s="1"/>
  <c r="P89" i="210"/>
  <c r="Q123" i="209"/>
  <c r="R107" i="209" s="1"/>
  <c r="P123" i="209"/>
  <c r="D2" i="209"/>
  <c r="T174" i="207" l="1"/>
  <c r="S174" i="207"/>
  <c r="L174" i="207"/>
  <c r="O174" i="207" s="1"/>
  <c r="K174" i="207"/>
  <c r="J174" i="207"/>
  <c r="I174" i="207"/>
  <c r="AA159" i="207"/>
  <c r="O159" i="207"/>
  <c r="M159" i="207"/>
  <c r="AB159" i="207" s="1"/>
  <c r="K159" i="207"/>
  <c r="G159" i="207"/>
  <c r="AA158" i="207"/>
  <c r="O158" i="207"/>
  <c r="M158" i="207"/>
  <c r="N158" i="207" s="1"/>
  <c r="K158" i="207"/>
  <c r="G158" i="207"/>
  <c r="AA157" i="207"/>
  <c r="T157" i="207"/>
  <c r="S157" i="207"/>
  <c r="M157" i="207"/>
  <c r="N157" i="207" s="1"/>
  <c r="L157" i="207"/>
  <c r="O157" i="207" s="1"/>
  <c r="J157" i="207"/>
  <c r="K157" i="207" s="1"/>
  <c r="I157" i="207"/>
  <c r="AB142" i="207"/>
  <c r="AA142" i="207"/>
  <c r="O142" i="207"/>
  <c r="M142" i="207"/>
  <c r="N142" i="207" s="1"/>
  <c r="K142" i="207"/>
  <c r="G142" i="207"/>
  <c r="AB141" i="207"/>
  <c r="AA141" i="207"/>
  <c r="O141" i="207"/>
  <c r="N141" i="207"/>
  <c r="P141" i="207" s="1"/>
  <c r="M141" i="207"/>
  <c r="K141" i="207"/>
  <c r="G141" i="207"/>
  <c r="T140" i="207"/>
  <c r="S140" i="207"/>
  <c r="L140" i="207"/>
  <c r="J140" i="207"/>
  <c r="K140" i="207" s="1"/>
  <c r="I140" i="207"/>
  <c r="O140" i="207" s="1"/>
  <c r="AB125" i="207"/>
  <c r="AA125" i="207"/>
  <c r="P125" i="207"/>
  <c r="O125" i="207"/>
  <c r="N125" i="207"/>
  <c r="Q125" i="207" s="1"/>
  <c r="M125" i="207"/>
  <c r="K125" i="207"/>
  <c r="G125" i="207"/>
  <c r="AA124" i="207"/>
  <c r="O124" i="207"/>
  <c r="M124" i="207"/>
  <c r="M140" i="207" s="1"/>
  <c r="K124" i="207"/>
  <c r="G124" i="207"/>
  <c r="T123" i="207"/>
  <c r="S123" i="207"/>
  <c r="L123" i="207"/>
  <c r="O123" i="207" s="1"/>
  <c r="J123" i="207"/>
  <c r="K123" i="207" s="1"/>
  <c r="I123" i="207"/>
  <c r="O109" i="207"/>
  <c r="M109" i="207"/>
  <c r="AB109" i="207" s="1"/>
  <c r="K109" i="207"/>
  <c r="G109" i="207"/>
  <c r="AA108" i="207"/>
  <c r="O108" i="207"/>
  <c r="N108" i="207"/>
  <c r="Q108" i="207" s="1"/>
  <c r="M108" i="207"/>
  <c r="AB108" i="207" s="1"/>
  <c r="K108" i="207"/>
  <c r="G108" i="207"/>
  <c r="O107" i="207"/>
  <c r="M107" i="207"/>
  <c r="AA107" i="207" s="1"/>
  <c r="K107" i="207"/>
  <c r="G107" i="207"/>
  <c r="T106" i="207"/>
  <c r="S106" i="207"/>
  <c r="L106" i="207"/>
  <c r="O106" i="207" s="1"/>
  <c r="J106" i="207"/>
  <c r="K106" i="207" s="1"/>
  <c r="I106" i="207"/>
  <c r="AB94" i="207"/>
  <c r="AA94" i="207"/>
  <c r="O94" i="207"/>
  <c r="N94" i="207"/>
  <c r="P94" i="207" s="1"/>
  <c r="M94" i="207"/>
  <c r="K94" i="207"/>
  <c r="Q94" i="207" s="1"/>
  <c r="G94" i="207"/>
  <c r="AA93" i="207"/>
  <c r="P93" i="207"/>
  <c r="O93" i="207"/>
  <c r="N93" i="207"/>
  <c r="Q93" i="207" s="1"/>
  <c r="M93" i="207"/>
  <c r="AB93" i="207" s="1"/>
  <c r="K93" i="207"/>
  <c r="G93" i="207"/>
  <c r="O92" i="207"/>
  <c r="M92" i="207"/>
  <c r="AB92" i="207" s="1"/>
  <c r="K92" i="207"/>
  <c r="G92" i="207"/>
  <c r="AA91" i="207"/>
  <c r="O91" i="207"/>
  <c r="N91" i="207"/>
  <c r="Q91" i="207" s="1"/>
  <c r="M91" i="207"/>
  <c r="AB91" i="207" s="1"/>
  <c r="K91" i="207"/>
  <c r="G91" i="207"/>
  <c r="O90" i="207"/>
  <c r="M90" i="207"/>
  <c r="AA90" i="207" s="1"/>
  <c r="K90" i="207"/>
  <c r="G90" i="207"/>
  <c r="T89" i="207"/>
  <c r="S89" i="207"/>
  <c r="L89" i="207"/>
  <c r="O89" i="207" s="1"/>
  <c r="J89" i="207"/>
  <c r="K89" i="207" s="1"/>
  <c r="I89" i="207"/>
  <c r="AB81" i="207"/>
  <c r="AA81" i="207"/>
  <c r="O81" i="207"/>
  <c r="N81" i="207"/>
  <c r="P81" i="207" s="1"/>
  <c r="M81" i="207"/>
  <c r="K81" i="207"/>
  <c r="Q81" i="207" s="1"/>
  <c r="G81" i="207"/>
  <c r="AA80" i="207"/>
  <c r="P80" i="207"/>
  <c r="O80" i="207"/>
  <c r="N80" i="207"/>
  <c r="Q80" i="207" s="1"/>
  <c r="M80" i="207"/>
  <c r="AB80" i="207" s="1"/>
  <c r="K80" i="207"/>
  <c r="G80" i="207"/>
  <c r="O79" i="207"/>
  <c r="M79" i="207"/>
  <c r="AB79" i="207" s="1"/>
  <c r="K79" i="207"/>
  <c r="G79" i="207"/>
  <c r="AA78" i="207"/>
  <c r="O78" i="207"/>
  <c r="N78" i="207"/>
  <c r="Q78" i="207" s="1"/>
  <c r="M78" i="207"/>
  <c r="AB78" i="207" s="1"/>
  <c r="K78" i="207"/>
  <c r="G78" i="207"/>
  <c r="AB77" i="207"/>
  <c r="AA77" i="207"/>
  <c r="O77" i="207"/>
  <c r="N77" i="207"/>
  <c r="P77" i="207" s="1"/>
  <c r="M77" i="207"/>
  <c r="K77" i="207"/>
  <c r="Q77" i="207" s="1"/>
  <c r="G77" i="207"/>
  <c r="AA76" i="207"/>
  <c r="P76" i="207"/>
  <c r="O76" i="207"/>
  <c r="N76" i="207"/>
  <c r="Q76" i="207" s="1"/>
  <c r="M76" i="207"/>
  <c r="AB76" i="207" s="1"/>
  <c r="K76" i="207"/>
  <c r="G76" i="207"/>
  <c r="O75" i="207"/>
  <c r="M75" i="207"/>
  <c r="AB75" i="207" s="1"/>
  <c r="K75" i="207"/>
  <c r="G75" i="207"/>
  <c r="AA74" i="207"/>
  <c r="O74" i="207"/>
  <c r="N74" i="207"/>
  <c r="Q74" i="207" s="1"/>
  <c r="M74" i="207"/>
  <c r="AB74" i="207" s="1"/>
  <c r="K74" i="207"/>
  <c r="G74" i="207"/>
  <c r="O73" i="207"/>
  <c r="M73" i="207"/>
  <c r="AA73" i="207" s="1"/>
  <c r="K73" i="207"/>
  <c r="G73" i="207"/>
  <c r="T72" i="207"/>
  <c r="S72" i="207"/>
  <c r="L72" i="207"/>
  <c r="O72" i="207" s="1"/>
  <c r="J72" i="207"/>
  <c r="K72" i="207" s="1"/>
  <c r="I72" i="207"/>
  <c r="AB63" i="207"/>
  <c r="AA63" i="207"/>
  <c r="O63" i="207"/>
  <c r="N63" i="207"/>
  <c r="P63" i="207" s="1"/>
  <c r="M63" i="207"/>
  <c r="K63" i="207"/>
  <c r="Q63" i="207" s="1"/>
  <c r="G63" i="207"/>
  <c r="AB62" i="207"/>
  <c r="AA62" i="207"/>
  <c r="P62" i="207"/>
  <c r="O62" i="207"/>
  <c r="N62" i="207"/>
  <c r="Q62" i="207" s="1"/>
  <c r="M62" i="207"/>
  <c r="K62" i="207"/>
  <c r="G62" i="207"/>
  <c r="O61" i="207"/>
  <c r="M61" i="207"/>
  <c r="AB61" i="207" s="1"/>
  <c r="K61" i="207"/>
  <c r="G61" i="207"/>
  <c r="AA60" i="207"/>
  <c r="O60" i="207"/>
  <c r="N60" i="207"/>
  <c r="Q60" i="207" s="1"/>
  <c r="M60" i="207"/>
  <c r="AB60" i="207" s="1"/>
  <c r="K60" i="207"/>
  <c r="G60" i="207"/>
  <c r="AB59" i="207"/>
  <c r="AA59" i="207"/>
  <c r="O59" i="207"/>
  <c r="M59" i="207"/>
  <c r="N59" i="207" s="1"/>
  <c r="K59" i="207"/>
  <c r="G59" i="207"/>
  <c r="AB58" i="207"/>
  <c r="AA58" i="207"/>
  <c r="P58" i="207"/>
  <c r="O58" i="207"/>
  <c r="N58" i="207"/>
  <c r="Q58" i="207" s="1"/>
  <c r="M58" i="207"/>
  <c r="K58" i="207"/>
  <c r="G58" i="207"/>
  <c r="O57" i="207"/>
  <c r="M57" i="207"/>
  <c r="AB57" i="207" s="1"/>
  <c r="K57" i="207"/>
  <c r="G57" i="207"/>
  <c r="AB56" i="207"/>
  <c r="O56" i="207"/>
  <c r="N56" i="207"/>
  <c r="M56" i="207"/>
  <c r="AA56" i="207" s="1"/>
  <c r="K56" i="207"/>
  <c r="Q56" i="207" s="1"/>
  <c r="G56" i="207"/>
  <c r="T55" i="207"/>
  <c r="S55" i="207"/>
  <c r="O55" i="207"/>
  <c r="L55" i="207"/>
  <c r="K55" i="207"/>
  <c r="J55" i="207"/>
  <c r="I55" i="207"/>
  <c r="AA44" i="207"/>
  <c r="O44" i="207"/>
  <c r="N44" i="207"/>
  <c r="Q44" i="207" s="1"/>
  <c r="M44" i="207"/>
  <c r="AB44" i="207" s="1"/>
  <c r="K44" i="207"/>
  <c r="G44" i="207"/>
  <c r="AB43" i="207"/>
  <c r="AA43" i="207"/>
  <c r="O43" i="207"/>
  <c r="M43" i="207"/>
  <c r="N43" i="207" s="1"/>
  <c r="K43" i="207"/>
  <c r="G43" i="207"/>
  <c r="AA42" i="207"/>
  <c r="P42" i="207"/>
  <c r="O42" i="207"/>
  <c r="N42" i="207"/>
  <c r="Q42" i="207" s="1"/>
  <c r="M42" i="207"/>
  <c r="AB42" i="207" s="1"/>
  <c r="K42" i="207"/>
  <c r="G42" i="207"/>
  <c r="O41" i="207"/>
  <c r="M41" i="207"/>
  <c r="AB41" i="207" s="1"/>
  <c r="K41" i="207"/>
  <c r="G41" i="207"/>
  <c r="AA40" i="207"/>
  <c r="O40" i="207"/>
  <c r="N40" i="207"/>
  <c r="Q40" i="207" s="1"/>
  <c r="M40" i="207"/>
  <c r="AB40" i="207" s="1"/>
  <c r="K40" i="207"/>
  <c r="G40" i="207"/>
  <c r="O39" i="207"/>
  <c r="M39" i="207"/>
  <c r="AA39" i="207" s="1"/>
  <c r="K39" i="207"/>
  <c r="G39" i="207"/>
  <c r="T38" i="207"/>
  <c r="S38" i="207"/>
  <c r="L38" i="207"/>
  <c r="O38" i="207" s="1"/>
  <c r="J38" i="207"/>
  <c r="K38" i="207" s="1"/>
  <c r="I38" i="207"/>
  <c r="AQ29" i="207"/>
  <c r="O28" i="207"/>
  <c r="M28" i="207"/>
  <c r="AA28" i="207" s="1"/>
  <c r="K28" i="207"/>
  <c r="G28" i="207"/>
  <c r="O27" i="207"/>
  <c r="M27" i="207"/>
  <c r="N27" i="207" s="1"/>
  <c r="K27" i="207"/>
  <c r="G27" i="207"/>
  <c r="AA26" i="207"/>
  <c r="O26" i="207"/>
  <c r="N26" i="207"/>
  <c r="Q26" i="207" s="1"/>
  <c r="M26" i="207"/>
  <c r="AB26" i="207" s="1"/>
  <c r="K26" i="207"/>
  <c r="G26" i="207"/>
  <c r="AB25" i="207"/>
  <c r="O25" i="207"/>
  <c r="M25" i="207"/>
  <c r="AA25" i="207" s="1"/>
  <c r="K25" i="207"/>
  <c r="G25" i="207"/>
  <c r="AB24" i="207"/>
  <c r="O24" i="207"/>
  <c r="M24" i="207"/>
  <c r="AA24" i="207" s="1"/>
  <c r="K24" i="207"/>
  <c r="G24" i="207"/>
  <c r="O23" i="207"/>
  <c r="M23" i="207"/>
  <c r="N23" i="207" s="1"/>
  <c r="K23" i="207"/>
  <c r="G23" i="207"/>
  <c r="AB22" i="207"/>
  <c r="P22" i="207"/>
  <c r="O22" i="207"/>
  <c r="N22" i="207"/>
  <c r="Q22" i="207" s="1"/>
  <c r="M22" i="207"/>
  <c r="M38" i="207" s="1"/>
  <c r="K22" i="207"/>
  <c r="G22" i="207"/>
  <c r="T21" i="207"/>
  <c r="S21" i="207"/>
  <c r="O21" i="207"/>
  <c r="L21" i="207"/>
  <c r="K21" i="207"/>
  <c r="J21" i="207"/>
  <c r="I21" i="207"/>
  <c r="AA11" i="207"/>
  <c r="O11" i="207"/>
  <c r="N11" i="207"/>
  <c r="Q11" i="207" s="1"/>
  <c r="M11" i="207"/>
  <c r="AB11" i="207" s="1"/>
  <c r="K11" i="207"/>
  <c r="G11" i="207"/>
  <c r="AB10" i="207"/>
  <c r="O10" i="207"/>
  <c r="M10" i="207"/>
  <c r="AA10" i="207" s="1"/>
  <c r="K10" i="207"/>
  <c r="G10" i="207"/>
  <c r="AB9" i="207"/>
  <c r="O9" i="207"/>
  <c r="M9" i="207"/>
  <c r="AA9" i="207" s="1"/>
  <c r="K9" i="207"/>
  <c r="G9" i="207"/>
  <c r="O8" i="207"/>
  <c r="M8" i="207"/>
  <c r="N8" i="207" s="1"/>
  <c r="K8" i="207"/>
  <c r="G8" i="207"/>
  <c r="AA7" i="207"/>
  <c r="O7" i="207"/>
  <c r="N7" i="207"/>
  <c r="Q7" i="207" s="1"/>
  <c r="M7" i="207"/>
  <c r="AB7" i="207" s="1"/>
  <c r="K7" i="207"/>
  <c r="G7" i="207"/>
  <c r="O6" i="207"/>
  <c r="M6" i="207"/>
  <c r="AB6" i="207" s="1"/>
  <c r="K6" i="207"/>
  <c r="G6" i="207"/>
  <c r="F1" i="207" s="1"/>
  <c r="F2" i="207" s="1"/>
  <c r="AB5" i="207"/>
  <c r="AA5" i="207"/>
  <c r="O5" i="207"/>
  <c r="N5" i="207"/>
  <c r="Q5" i="207" s="1"/>
  <c r="M5" i="207"/>
  <c r="M21" i="207" s="1"/>
  <c r="K5" i="207"/>
  <c r="G5" i="207"/>
  <c r="H2" i="207"/>
  <c r="H1" i="207"/>
  <c r="D1" i="207"/>
  <c r="T242" i="206"/>
  <c r="S242" i="206"/>
  <c r="O242" i="206"/>
  <c r="L242" i="206"/>
  <c r="J242" i="206"/>
  <c r="K242" i="206" s="1"/>
  <c r="I242" i="206"/>
  <c r="AA228" i="206"/>
  <c r="O228" i="206"/>
  <c r="N228" i="206"/>
  <c r="Q228" i="206" s="1"/>
  <c r="M228" i="206"/>
  <c r="AB228" i="206" s="1"/>
  <c r="K228" i="206"/>
  <c r="G228" i="206"/>
  <c r="AB227" i="206"/>
  <c r="AA227" i="206"/>
  <c r="O227" i="206"/>
  <c r="M227" i="206"/>
  <c r="N227" i="206" s="1"/>
  <c r="K227" i="206"/>
  <c r="G227" i="206"/>
  <c r="AB226" i="206"/>
  <c r="AA226" i="206"/>
  <c r="O226" i="206"/>
  <c r="N226" i="206"/>
  <c r="Q226" i="206" s="1"/>
  <c r="M226" i="206"/>
  <c r="M242" i="206" s="1"/>
  <c r="K226" i="206"/>
  <c r="G226" i="206"/>
  <c r="AB225" i="206"/>
  <c r="AC209" i="206" s="1"/>
  <c r="T225" i="206"/>
  <c r="S225" i="206"/>
  <c r="M225" i="206"/>
  <c r="N225" i="206" s="1"/>
  <c r="L225" i="206"/>
  <c r="O225" i="206" s="1"/>
  <c r="J225" i="206"/>
  <c r="K225" i="206" s="1"/>
  <c r="I225" i="206"/>
  <c r="AA210" i="206"/>
  <c r="O210" i="206"/>
  <c r="M210" i="206"/>
  <c r="N210" i="206" s="1"/>
  <c r="K210" i="206"/>
  <c r="G210" i="206"/>
  <c r="AB209" i="206"/>
  <c r="AA209" i="206"/>
  <c r="O209" i="206"/>
  <c r="N209" i="206"/>
  <c r="Q209" i="206" s="1"/>
  <c r="M209" i="206"/>
  <c r="K209" i="206"/>
  <c r="G209" i="206"/>
  <c r="T208" i="206"/>
  <c r="S208" i="206"/>
  <c r="L208" i="206"/>
  <c r="O208" i="206" s="1"/>
  <c r="J208" i="206"/>
  <c r="K208" i="206" s="1"/>
  <c r="I208" i="206"/>
  <c r="AA195" i="206"/>
  <c r="O195" i="206"/>
  <c r="M195" i="206"/>
  <c r="N195" i="206" s="1"/>
  <c r="K195" i="206"/>
  <c r="G195" i="206"/>
  <c r="AA194" i="206"/>
  <c r="O194" i="206"/>
  <c r="N194" i="206"/>
  <c r="Q194" i="206" s="1"/>
  <c r="M194" i="206"/>
  <c r="AB194" i="206" s="1"/>
  <c r="K194" i="206"/>
  <c r="G194" i="206"/>
  <c r="AB193" i="206"/>
  <c r="AA193" i="206"/>
  <c r="O193" i="206"/>
  <c r="N193" i="206"/>
  <c r="Q193" i="206" s="1"/>
  <c r="M193" i="206"/>
  <c r="K193" i="206"/>
  <c r="G193" i="206"/>
  <c r="Q192" i="206"/>
  <c r="O192" i="206"/>
  <c r="N192" i="206"/>
  <c r="P192" i="206" s="1"/>
  <c r="M192" i="206"/>
  <c r="AB192" i="206" s="1"/>
  <c r="K192" i="206"/>
  <c r="G192" i="206"/>
  <c r="T191" i="206"/>
  <c r="S191" i="206"/>
  <c r="L191" i="206"/>
  <c r="O191" i="206" s="1"/>
  <c r="J191" i="206"/>
  <c r="K191" i="206" s="1"/>
  <c r="I191" i="206"/>
  <c r="AA180" i="206"/>
  <c r="O180" i="206"/>
  <c r="N180" i="206"/>
  <c r="Q180" i="206" s="1"/>
  <c r="M180" i="206"/>
  <c r="AB180" i="206" s="1"/>
  <c r="K180" i="206"/>
  <c r="G180" i="206"/>
  <c r="AA179" i="206"/>
  <c r="O179" i="206"/>
  <c r="M179" i="206"/>
  <c r="N179" i="206" s="1"/>
  <c r="K179" i="206"/>
  <c r="G179" i="206"/>
  <c r="AA178" i="206"/>
  <c r="O178" i="206"/>
  <c r="N178" i="206"/>
  <c r="Q178" i="206" s="1"/>
  <c r="M178" i="206"/>
  <c r="AB178" i="206" s="1"/>
  <c r="K178" i="206"/>
  <c r="G178" i="206"/>
  <c r="AB177" i="206"/>
  <c r="AA177" i="206"/>
  <c r="O177" i="206"/>
  <c r="N177" i="206"/>
  <c r="Q177" i="206" s="1"/>
  <c r="M177" i="206"/>
  <c r="K177" i="206"/>
  <c r="G177" i="206"/>
  <c r="AA176" i="206"/>
  <c r="O176" i="206"/>
  <c r="N176" i="206"/>
  <c r="Q176" i="206" s="1"/>
  <c r="M176" i="206"/>
  <c r="AB176" i="206" s="1"/>
  <c r="K176" i="206"/>
  <c r="G176" i="206"/>
  <c r="AB175" i="206"/>
  <c r="AA175" i="206"/>
  <c r="O175" i="206"/>
  <c r="N175" i="206"/>
  <c r="Q175" i="206" s="1"/>
  <c r="M175" i="206"/>
  <c r="M191" i="206" s="1"/>
  <c r="K175" i="206"/>
  <c r="G175" i="206"/>
  <c r="T174" i="206"/>
  <c r="S174" i="206"/>
  <c r="M174" i="206"/>
  <c r="N174" i="206" s="1"/>
  <c r="L174" i="206"/>
  <c r="O174" i="206" s="1"/>
  <c r="J174" i="206"/>
  <c r="K174" i="206" s="1"/>
  <c r="I174" i="206"/>
  <c r="AB158" i="206"/>
  <c r="AA158" i="206"/>
  <c r="O158" i="206"/>
  <c r="N158" i="206"/>
  <c r="Q158" i="206" s="1"/>
  <c r="M158" i="206"/>
  <c r="K158" i="206"/>
  <c r="G158" i="206"/>
  <c r="T157" i="206"/>
  <c r="S157" i="206"/>
  <c r="M157" i="206"/>
  <c r="N157" i="206" s="1"/>
  <c r="L157" i="206"/>
  <c r="O157" i="206" s="1"/>
  <c r="J157" i="206"/>
  <c r="K157" i="206" s="1"/>
  <c r="I157" i="206"/>
  <c r="AA146" i="206"/>
  <c r="O146" i="206"/>
  <c r="M146" i="206"/>
  <c r="N146" i="206" s="1"/>
  <c r="K146" i="206"/>
  <c r="G146" i="206"/>
  <c r="AA145" i="206"/>
  <c r="O145" i="206"/>
  <c r="N145" i="206"/>
  <c r="Q145" i="206" s="1"/>
  <c r="M145" i="206"/>
  <c r="AB145" i="206" s="1"/>
  <c r="K145" i="206"/>
  <c r="G145" i="206"/>
  <c r="AA144" i="206"/>
  <c r="O144" i="206"/>
  <c r="N144" i="206"/>
  <c r="Q144" i="206" s="1"/>
  <c r="M144" i="206"/>
  <c r="AB144" i="206" s="1"/>
  <c r="K144" i="206"/>
  <c r="G144" i="206"/>
  <c r="AA143" i="206"/>
  <c r="O143" i="206"/>
  <c r="N143" i="206"/>
  <c r="Q143" i="206" s="1"/>
  <c r="M143" i="206"/>
  <c r="AB143" i="206" s="1"/>
  <c r="K143" i="206"/>
  <c r="G143" i="206"/>
  <c r="AA142" i="206"/>
  <c r="O142" i="206"/>
  <c r="M142" i="206"/>
  <c r="N142" i="206" s="1"/>
  <c r="K142" i="206"/>
  <c r="G142" i="206"/>
  <c r="AB141" i="206"/>
  <c r="AA141" i="206"/>
  <c r="P141" i="206"/>
  <c r="O141" i="206"/>
  <c r="N141" i="206"/>
  <c r="Q141" i="206" s="1"/>
  <c r="M141" i="206"/>
  <c r="K141" i="206"/>
  <c r="G141" i="206"/>
  <c r="T140" i="206"/>
  <c r="S140" i="206"/>
  <c r="O140" i="206"/>
  <c r="L140" i="206"/>
  <c r="J140" i="206"/>
  <c r="K140" i="206" s="1"/>
  <c r="I140" i="206"/>
  <c r="AA125" i="206"/>
  <c r="O125" i="206"/>
  <c r="N125" i="206"/>
  <c r="Q125" i="206" s="1"/>
  <c r="M125" i="206"/>
  <c r="AB125" i="206" s="1"/>
  <c r="K125" i="206"/>
  <c r="G125" i="206"/>
  <c r="O124" i="206"/>
  <c r="M124" i="206"/>
  <c r="M140" i="206" s="1"/>
  <c r="K124" i="206"/>
  <c r="G124" i="206"/>
  <c r="T123" i="206"/>
  <c r="S123" i="206"/>
  <c r="L123" i="206"/>
  <c r="O123" i="206" s="1"/>
  <c r="J123" i="206"/>
  <c r="K123" i="206" s="1"/>
  <c r="I123" i="206"/>
  <c r="AA110" i="206"/>
  <c r="O110" i="206"/>
  <c r="N110" i="206"/>
  <c r="Q110" i="206" s="1"/>
  <c r="M110" i="206"/>
  <c r="AB110" i="206" s="1"/>
  <c r="K110" i="206"/>
  <c r="G110" i="206"/>
  <c r="AA109" i="206"/>
  <c r="O109" i="206"/>
  <c r="N109" i="206"/>
  <c r="P109" i="206" s="1"/>
  <c r="M109" i="206"/>
  <c r="AB109" i="206" s="1"/>
  <c r="K109" i="206"/>
  <c r="Q109" i="206" s="1"/>
  <c r="G109" i="206"/>
  <c r="AA108" i="206"/>
  <c r="Q108" i="206"/>
  <c r="O108" i="206"/>
  <c r="N108" i="206"/>
  <c r="P108" i="206" s="1"/>
  <c r="M108" i="206"/>
  <c r="AB108" i="206" s="1"/>
  <c r="K108" i="206"/>
  <c r="G108" i="206"/>
  <c r="AB107" i="206"/>
  <c r="AA107" i="206"/>
  <c r="P107" i="206"/>
  <c r="O107" i="206"/>
  <c r="N107" i="206"/>
  <c r="Q107" i="206" s="1"/>
  <c r="M107" i="206"/>
  <c r="M123" i="206" s="1"/>
  <c r="K107" i="206"/>
  <c r="G107" i="206"/>
  <c r="T106" i="206"/>
  <c r="S106" i="206"/>
  <c r="O106" i="206"/>
  <c r="L106" i="206"/>
  <c r="J106" i="206"/>
  <c r="K106" i="206" s="1"/>
  <c r="I106" i="206"/>
  <c r="AA94" i="206"/>
  <c r="O94" i="206"/>
  <c r="N94" i="206"/>
  <c r="Q94" i="206" s="1"/>
  <c r="M94" i="206"/>
  <c r="AB94" i="206" s="1"/>
  <c r="K94" i="206"/>
  <c r="G94" i="206"/>
  <c r="AA93" i="206"/>
  <c r="O93" i="206"/>
  <c r="N93" i="206"/>
  <c r="Q93" i="206" s="1"/>
  <c r="M93" i="206"/>
  <c r="AB93" i="206" s="1"/>
  <c r="K93" i="206"/>
  <c r="G93" i="206"/>
  <c r="AA92" i="206"/>
  <c r="O92" i="206"/>
  <c r="N92" i="206"/>
  <c r="Q92" i="206" s="1"/>
  <c r="M92" i="206"/>
  <c r="AB92" i="206" s="1"/>
  <c r="K92" i="206"/>
  <c r="G92" i="206"/>
  <c r="AA91" i="206"/>
  <c r="Q91" i="206"/>
  <c r="O91" i="206"/>
  <c r="N91" i="206"/>
  <c r="P91" i="206" s="1"/>
  <c r="M91" i="206"/>
  <c r="AB91" i="206" s="1"/>
  <c r="K91" i="206"/>
  <c r="G91" i="206"/>
  <c r="AB90" i="206"/>
  <c r="P90" i="206"/>
  <c r="O90" i="206"/>
  <c r="N90" i="206"/>
  <c r="Q90" i="206" s="1"/>
  <c r="M90" i="206"/>
  <c r="M106" i="206" s="1"/>
  <c r="K90" i="206"/>
  <c r="G90" i="206"/>
  <c r="T89" i="206"/>
  <c r="S89" i="206"/>
  <c r="O89" i="206"/>
  <c r="M89" i="206"/>
  <c r="AB89" i="206" s="1"/>
  <c r="AC73" i="206" s="1"/>
  <c r="L89" i="206"/>
  <c r="J89" i="206"/>
  <c r="K89" i="206" s="1"/>
  <c r="I89" i="206"/>
  <c r="AB73" i="206"/>
  <c r="P73" i="206"/>
  <c r="O73" i="206"/>
  <c r="N73" i="206"/>
  <c r="Q73" i="206" s="1"/>
  <c r="M73" i="206"/>
  <c r="AA73" i="206" s="1"/>
  <c r="K73" i="206"/>
  <c r="G73" i="206"/>
  <c r="T72" i="206"/>
  <c r="S72" i="206"/>
  <c r="O72" i="206"/>
  <c r="L72" i="206"/>
  <c r="J72" i="206"/>
  <c r="K72" i="206" s="1"/>
  <c r="I72" i="206"/>
  <c r="AB56" i="206"/>
  <c r="P56" i="206"/>
  <c r="O56" i="206"/>
  <c r="N56" i="206"/>
  <c r="Q56" i="206" s="1"/>
  <c r="M56" i="206"/>
  <c r="M72" i="206" s="1"/>
  <c r="K56" i="206"/>
  <c r="G56" i="206"/>
  <c r="T55" i="206"/>
  <c r="S55" i="206"/>
  <c r="O55" i="206"/>
  <c r="M55" i="206"/>
  <c r="AB55" i="206" s="1"/>
  <c r="AC39" i="206" s="1"/>
  <c r="L55" i="206"/>
  <c r="J55" i="206"/>
  <c r="K55" i="206" s="1"/>
  <c r="I55" i="206"/>
  <c r="AA41" i="206"/>
  <c r="O41" i="206"/>
  <c r="N41" i="206"/>
  <c r="Q41" i="206" s="1"/>
  <c r="M41" i="206"/>
  <c r="AB41" i="206" s="1"/>
  <c r="K41" i="206"/>
  <c r="G41" i="206"/>
  <c r="AA40" i="206"/>
  <c r="Q40" i="206"/>
  <c r="O40" i="206"/>
  <c r="N40" i="206"/>
  <c r="P40" i="206" s="1"/>
  <c r="M40" i="206"/>
  <c r="AB40" i="206" s="1"/>
  <c r="K40" i="206"/>
  <c r="G40" i="206"/>
  <c r="AB39" i="206"/>
  <c r="AA39" i="206"/>
  <c r="Q39" i="206"/>
  <c r="O39" i="206"/>
  <c r="N39" i="206"/>
  <c r="P39" i="206" s="1"/>
  <c r="M39" i="206"/>
  <c r="K39" i="206"/>
  <c r="G39" i="206"/>
  <c r="AB38" i="206"/>
  <c r="AC22" i="206" s="1"/>
  <c r="T38" i="206"/>
  <c r="S38" i="206"/>
  <c r="M38" i="206"/>
  <c r="N38" i="206" s="1"/>
  <c r="L38" i="206"/>
  <c r="J38" i="206"/>
  <c r="K38" i="206" s="1"/>
  <c r="I38" i="206"/>
  <c r="O38" i="206" s="1"/>
  <c r="AB22" i="206"/>
  <c r="AA22" i="206"/>
  <c r="O22" i="206"/>
  <c r="N22" i="206"/>
  <c r="Q22" i="206" s="1"/>
  <c r="M22" i="206"/>
  <c r="K22" i="206"/>
  <c r="G22" i="206"/>
  <c r="T21" i="206"/>
  <c r="S21" i="206"/>
  <c r="L21" i="206"/>
  <c r="O21" i="206" s="1"/>
  <c r="J21" i="206"/>
  <c r="K21" i="206" s="1"/>
  <c r="I21" i="206"/>
  <c r="AA6" i="206"/>
  <c r="O6" i="206"/>
  <c r="N6" i="206"/>
  <c r="Q6" i="206" s="1"/>
  <c r="M6" i="206"/>
  <c r="AB6" i="206" s="1"/>
  <c r="K6" i="206"/>
  <c r="G6" i="206"/>
  <c r="AA5" i="206"/>
  <c r="O5" i="206"/>
  <c r="M5" i="206"/>
  <c r="N5" i="206" s="1"/>
  <c r="K5" i="206"/>
  <c r="G5" i="206"/>
  <c r="F1" i="206" s="1"/>
  <c r="H2" i="206"/>
  <c r="H1" i="206"/>
  <c r="D1" i="206"/>
  <c r="X29" i="205"/>
  <c r="W29" i="205"/>
  <c r="V29" i="205"/>
  <c r="T29" i="205"/>
  <c r="S29" i="205"/>
  <c r="P29" i="205"/>
  <c r="M8" i="205" s="1"/>
  <c r="O29" i="205"/>
  <c r="N29" i="205"/>
  <c r="M29" i="205"/>
  <c r="K29" i="205"/>
  <c r="K8" i="205" s="1"/>
  <c r="J29" i="205"/>
  <c r="H29" i="205"/>
  <c r="G29" i="205"/>
  <c r="D29" i="205"/>
  <c r="N15" i="205"/>
  <c r="M15" i="205"/>
  <c r="L15" i="205"/>
  <c r="I8" i="205" s="1"/>
  <c r="K15" i="205"/>
  <c r="I15" i="205"/>
  <c r="H15" i="205"/>
  <c r="G15" i="205"/>
  <c r="F15" i="205"/>
  <c r="G8" i="205" s="1"/>
  <c r="E15" i="205"/>
  <c r="D15" i="205"/>
  <c r="F8" i="205"/>
  <c r="M7" i="205"/>
  <c r="K7" i="205"/>
  <c r="I7" i="205"/>
  <c r="G7" i="205"/>
  <c r="F7" i="205"/>
  <c r="E7" i="205"/>
  <c r="M6" i="205"/>
  <c r="K6" i="205"/>
  <c r="I6" i="205"/>
  <c r="G6" i="205"/>
  <c r="F6" i="205"/>
  <c r="E6" i="205"/>
  <c r="F3" i="205"/>
  <c r="AB123" i="206" l="1"/>
  <c r="AC107" i="206" s="1"/>
  <c r="AA123" i="206"/>
  <c r="N123" i="206"/>
  <c r="P157" i="206"/>
  <c r="Q157" i="206"/>
  <c r="R141" i="206" s="1"/>
  <c r="Q210" i="206"/>
  <c r="P210" i="206"/>
  <c r="AB242" i="206"/>
  <c r="AC226" i="206" s="1"/>
  <c r="AA242" i="206"/>
  <c r="N242" i="206"/>
  <c r="AA38" i="207"/>
  <c r="N38" i="207"/>
  <c r="AB38" i="207"/>
  <c r="AC22" i="207" s="1"/>
  <c r="Q157" i="207"/>
  <c r="R141" i="207" s="1"/>
  <c r="P157" i="207"/>
  <c r="P174" i="206"/>
  <c r="Q174" i="206"/>
  <c r="R158" i="206" s="1"/>
  <c r="Q179" i="206"/>
  <c r="P179" i="206"/>
  <c r="Q43" i="207"/>
  <c r="P43" i="207"/>
  <c r="Q38" i="206"/>
  <c r="R22" i="206" s="1"/>
  <c r="P38" i="206"/>
  <c r="AB106" i="206"/>
  <c r="AC90" i="206" s="1"/>
  <c r="AA106" i="206"/>
  <c r="N106" i="206"/>
  <c r="Q27" i="207"/>
  <c r="P27" i="207"/>
  <c r="Q59" i="207"/>
  <c r="P59" i="207"/>
  <c r="Q8" i="207"/>
  <c r="P8" i="207"/>
  <c r="AB21" i="207"/>
  <c r="AC5" i="207" s="1"/>
  <c r="AA21" i="207"/>
  <c r="N21" i="207"/>
  <c r="N140" i="207"/>
  <c r="AB140" i="207"/>
  <c r="AC124" i="207" s="1"/>
  <c r="AA140" i="207"/>
  <c r="Q5" i="206"/>
  <c r="P5" i="206"/>
  <c r="Q142" i="207"/>
  <c r="P142" i="207"/>
  <c r="I3" i="205"/>
  <c r="F2" i="206"/>
  <c r="AB72" i="206"/>
  <c r="AC56" i="206" s="1"/>
  <c r="AA72" i="206"/>
  <c r="N72" i="206"/>
  <c r="Q146" i="206"/>
  <c r="P146" i="206"/>
  <c r="AB191" i="206"/>
  <c r="AC175" i="206" s="1"/>
  <c r="N191" i="206"/>
  <c r="AA191" i="206"/>
  <c r="Q225" i="206"/>
  <c r="R209" i="206" s="1"/>
  <c r="P225" i="206"/>
  <c r="Q158" i="207"/>
  <c r="P158" i="207"/>
  <c r="AB140" i="206"/>
  <c r="AC124" i="206" s="1"/>
  <c r="AA140" i="206"/>
  <c r="N140" i="206"/>
  <c r="Q142" i="206"/>
  <c r="P142" i="206"/>
  <c r="Q195" i="206"/>
  <c r="P195" i="206"/>
  <c r="Q227" i="206"/>
  <c r="P227" i="206"/>
  <c r="Q23" i="207"/>
  <c r="P23" i="207"/>
  <c r="AA38" i="206"/>
  <c r="N55" i="206"/>
  <c r="N89" i="206"/>
  <c r="AB210" i="206"/>
  <c r="AA225" i="206"/>
  <c r="AB28" i="207"/>
  <c r="AB39" i="207"/>
  <c r="AB73" i="207"/>
  <c r="AB90" i="207"/>
  <c r="AB107" i="207"/>
  <c r="M123" i="207"/>
  <c r="N124" i="207"/>
  <c r="Q141" i="207"/>
  <c r="AB158" i="207"/>
  <c r="AB5" i="206"/>
  <c r="N124" i="206"/>
  <c r="AA8" i="207"/>
  <c r="AA23" i="207"/>
  <c r="AA27" i="207"/>
  <c r="N41" i="207"/>
  <c r="N57" i="207"/>
  <c r="N61" i="207"/>
  <c r="N75" i="207"/>
  <c r="N79" i="207"/>
  <c r="N92" i="207"/>
  <c r="N109" i="207"/>
  <c r="AB157" i="207"/>
  <c r="AC141" i="207" s="1"/>
  <c r="P41" i="206"/>
  <c r="P94" i="206"/>
  <c r="P125" i="206"/>
  <c r="AB142" i="206"/>
  <c r="P145" i="206"/>
  <c r="AB146" i="206"/>
  <c r="AA157" i="206"/>
  <c r="AA174" i="206"/>
  <c r="P178" i="206"/>
  <c r="AB179" i="206"/>
  <c r="P194" i="206"/>
  <c r="AB195" i="206"/>
  <c r="P228" i="206"/>
  <c r="P7" i="207"/>
  <c r="AB8" i="207"/>
  <c r="P11" i="207"/>
  <c r="AB23" i="207"/>
  <c r="P26" i="207"/>
  <c r="AB27" i="207"/>
  <c r="M55" i="207"/>
  <c r="M174" i="207"/>
  <c r="AA56" i="206"/>
  <c r="AA90" i="206"/>
  <c r="AB157" i="206"/>
  <c r="AC141" i="206" s="1"/>
  <c r="AB174" i="206"/>
  <c r="AC158" i="206" s="1"/>
  <c r="N6" i="207"/>
  <c r="N10" i="207"/>
  <c r="AA22" i="207"/>
  <c r="N25" i="207"/>
  <c r="E8" i="205"/>
  <c r="M21" i="206"/>
  <c r="P56" i="207"/>
  <c r="N159" i="207"/>
  <c r="AA55" i="206"/>
  <c r="AA89" i="206"/>
  <c r="P93" i="206"/>
  <c r="P110" i="206"/>
  <c r="P144" i="206"/>
  <c r="P177" i="206"/>
  <c r="P193" i="206"/>
  <c r="N39" i="207"/>
  <c r="AA41" i="207"/>
  <c r="AA57" i="207"/>
  <c r="AA61" i="207"/>
  <c r="M72" i="207"/>
  <c r="N73" i="207"/>
  <c r="AA75" i="207"/>
  <c r="AA79" i="207"/>
  <c r="M89" i="207"/>
  <c r="N90" i="207"/>
  <c r="AA92" i="207"/>
  <c r="M106" i="207"/>
  <c r="N107" i="207"/>
  <c r="AA109" i="207"/>
  <c r="AB124" i="207"/>
  <c r="P22" i="206"/>
  <c r="AA124" i="206"/>
  <c r="P226" i="206"/>
  <c r="P5" i="207"/>
  <c r="N9" i="207"/>
  <c r="N24" i="207"/>
  <c r="N28" i="207"/>
  <c r="P40" i="207"/>
  <c r="P44" i="207"/>
  <c r="P60" i="207"/>
  <c r="P74" i="207"/>
  <c r="P78" i="207"/>
  <c r="P91" i="207"/>
  <c r="P108" i="207"/>
  <c r="AB124" i="206"/>
  <c r="M208" i="206"/>
  <c r="AA6" i="207"/>
  <c r="P6" i="206"/>
  <c r="P92" i="206"/>
  <c r="P143" i="206"/>
  <c r="P176" i="206"/>
  <c r="P180" i="206"/>
  <c r="P158" i="206"/>
  <c r="P175" i="206"/>
  <c r="AA192" i="206"/>
  <c r="P209" i="206"/>
  <c r="Q9" i="207" l="1"/>
  <c r="P9" i="207"/>
  <c r="Q89" i="206"/>
  <c r="R73" i="206" s="1"/>
  <c r="P89" i="206"/>
  <c r="Q242" i="206"/>
  <c r="R226" i="206" s="1"/>
  <c r="P242" i="206"/>
  <c r="Q38" i="207"/>
  <c r="R22" i="207" s="1"/>
  <c r="P38" i="207"/>
  <c r="Q109" i="207"/>
  <c r="P109" i="207"/>
  <c r="Q55" i="206"/>
  <c r="R39" i="206" s="1"/>
  <c r="P55" i="206"/>
  <c r="Q90" i="207"/>
  <c r="P90" i="207"/>
  <c r="Q6" i="207"/>
  <c r="P6" i="207"/>
  <c r="Q21" i="207"/>
  <c r="R5" i="207" s="1"/>
  <c r="P21" i="207"/>
  <c r="Q73" i="207"/>
  <c r="P73" i="207"/>
  <c r="Q92" i="207"/>
  <c r="P92" i="207"/>
  <c r="P140" i="207"/>
  <c r="Q140" i="207"/>
  <c r="R124" i="207" s="1"/>
  <c r="AB174" i="207"/>
  <c r="AC158" i="207" s="1"/>
  <c r="AA174" i="207"/>
  <c r="N174" i="207"/>
  <c r="Q79" i="207"/>
  <c r="P79" i="207"/>
  <c r="Q124" i="207"/>
  <c r="P124" i="207"/>
  <c r="Q24" i="207"/>
  <c r="P24" i="207"/>
  <c r="AB55" i="207"/>
  <c r="AC39" i="207" s="1"/>
  <c r="AA55" i="207"/>
  <c r="N55" i="207"/>
  <c r="Q75" i="207"/>
  <c r="P75" i="207"/>
  <c r="AB123" i="207"/>
  <c r="AC107" i="207" s="1"/>
  <c r="AA123" i="207"/>
  <c r="N123" i="207"/>
  <c r="AA89" i="207"/>
  <c r="N89" i="207"/>
  <c r="AB89" i="207"/>
  <c r="AC73" i="207" s="1"/>
  <c r="N208" i="206"/>
  <c r="AB208" i="206"/>
  <c r="AC192" i="206" s="1"/>
  <c r="AA208" i="206"/>
  <c r="N21" i="206"/>
  <c r="AB21" i="206"/>
  <c r="AC5" i="206" s="1"/>
  <c r="AA21" i="206"/>
  <c r="Q61" i="207"/>
  <c r="P61" i="207"/>
  <c r="Q28" i="207"/>
  <c r="P28" i="207"/>
  <c r="Q72" i="206"/>
  <c r="R56" i="206" s="1"/>
  <c r="P72" i="206"/>
  <c r="N72" i="207"/>
  <c r="AA72" i="207"/>
  <c r="AB72" i="207"/>
  <c r="AC56" i="207" s="1"/>
  <c r="Q57" i="207"/>
  <c r="P57" i="207"/>
  <c r="Q107" i="207"/>
  <c r="P107" i="207"/>
  <c r="Q39" i="207"/>
  <c r="P39" i="207"/>
  <c r="Q25" i="207"/>
  <c r="P25" i="207"/>
  <c r="Q41" i="207"/>
  <c r="P41" i="207"/>
  <c r="Q191" i="206"/>
  <c r="R175" i="206" s="1"/>
  <c r="P191" i="206"/>
  <c r="Q123" i="206"/>
  <c r="R107" i="206" s="1"/>
  <c r="P123" i="206"/>
  <c r="Q140" i="206"/>
  <c r="R124" i="206" s="1"/>
  <c r="P140" i="206"/>
  <c r="Q159" i="207"/>
  <c r="P159" i="207"/>
  <c r="AA106" i="207"/>
  <c r="N106" i="207"/>
  <c r="AB106" i="207"/>
  <c r="AC90" i="207" s="1"/>
  <c r="Q106" i="206"/>
  <c r="R90" i="206" s="1"/>
  <c r="P106" i="206"/>
  <c r="Q124" i="206"/>
  <c r="P124" i="206"/>
  <c r="Q10" i="207"/>
  <c r="P10" i="207"/>
  <c r="Q72" i="207" l="1"/>
  <c r="R56" i="207" s="1"/>
  <c r="P72" i="207"/>
  <c r="P208" i="206"/>
  <c r="Q208" i="206"/>
  <c r="R192" i="206" s="1"/>
  <c r="Q106" i="207"/>
  <c r="R90" i="207" s="1"/>
  <c r="P106" i="207"/>
  <c r="Q89" i="207"/>
  <c r="R73" i="207" s="1"/>
  <c r="P89" i="207"/>
  <c r="Q123" i="207"/>
  <c r="R107" i="207" s="1"/>
  <c r="P123" i="207"/>
  <c r="D2" i="207"/>
  <c r="Q174" i="207"/>
  <c r="R158" i="207" s="1"/>
  <c r="P174" i="207"/>
  <c r="Q21" i="206"/>
  <c r="R5" i="206" s="1"/>
  <c r="P21" i="206"/>
  <c r="D2" i="206"/>
  <c r="Q55" i="207"/>
  <c r="R39" i="207" s="1"/>
  <c r="P55" i="207"/>
</calcChain>
</file>

<file path=xl/sharedStrings.xml><?xml version="1.0" encoding="utf-8"?>
<sst xmlns="http://schemas.openxmlformats.org/spreadsheetml/2006/main" count="16215" uniqueCount="362">
  <si>
    <t>大溪廠日報分析</t>
    <phoneticPr fontId="5" type="noConversion"/>
  </si>
  <si>
    <t>總生產量</t>
    <phoneticPr fontId="5" type="noConversion"/>
  </si>
  <si>
    <t>營業額</t>
    <phoneticPr fontId="7" type="noConversion"/>
  </si>
  <si>
    <t>出勤人數</t>
    <phoneticPr fontId="5" type="noConversion"/>
  </si>
  <si>
    <t>產線配置圖</t>
    <phoneticPr fontId="5" type="noConversion"/>
  </si>
  <si>
    <t>生產實績</t>
    <phoneticPr fontId="5" type="noConversion"/>
  </si>
  <si>
    <t>人時性差異分析</t>
    <phoneticPr fontId="5" type="noConversion"/>
  </si>
  <si>
    <t>日報登錄</t>
    <phoneticPr fontId="5" type="noConversion"/>
  </si>
  <si>
    <t>分析說明</t>
    <phoneticPr fontId="5" type="noConversion"/>
  </si>
  <si>
    <t>產能差異分析</t>
    <phoneticPr fontId="5" type="noConversion"/>
  </si>
  <si>
    <t>人時性</t>
    <phoneticPr fontId="5" type="noConversion"/>
  </si>
  <si>
    <t>平均廠價</t>
  </si>
  <si>
    <t>多次生產數</t>
    <phoneticPr fontId="5" type="noConversion"/>
  </si>
  <si>
    <t>線別</t>
    <phoneticPr fontId="7" type="noConversion"/>
  </si>
  <si>
    <t>品類</t>
    <phoneticPr fontId="5" type="noConversion"/>
  </si>
  <si>
    <t>品名</t>
    <phoneticPr fontId="7" type="noConversion"/>
  </si>
  <si>
    <t>廠價</t>
    <phoneticPr fontId="5" type="noConversion"/>
  </si>
  <si>
    <t>生產量</t>
    <phoneticPr fontId="5" type="noConversion"/>
  </si>
  <si>
    <t>營收</t>
    <phoneticPr fontId="5" type="noConversion"/>
  </si>
  <si>
    <t>多次
生產</t>
    <phoneticPr fontId="5" type="noConversion"/>
  </si>
  <si>
    <t>人數</t>
    <phoneticPr fontId="5" type="noConversion"/>
  </si>
  <si>
    <t>產能/時</t>
    <phoneticPr fontId="5" type="noConversion"/>
  </si>
  <si>
    <t>達成率</t>
    <phoneticPr fontId="5" type="noConversion"/>
  </si>
  <si>
    <t>達成率
平均</t>
    <phoneticPr fontId="5" type="noConversion"/>
  </si>
  <si>
    <t>生產時間</t>
    <rPh sb="0" eb="4">
      <t>カイシジカン</t>
    </rPh>
    <phoneticPr fontId="1"/>
  </si>
  <si>
    <t>換線、休息/分</t>
    <rPh sb="0" eb="2">
      <t>キリカエ</t>
    </rPh>
    <phoneticPr fontId="1"/>
  </si>
  <si>
    <t>稼動時間/分</t>
    <phoneticPr fontId="5" type="noConversion"/>
  </si>
  <si>
    <t>休息時間</t>
    <phoneticPr fontId="5" type="noConversion"/>
  </si>
  <si>
    <t>(屏榮回填)</t>
    <phoneticPr fontId="5" type="noConversion"/>
  </si>
  <si>
    <t>達成率平均</t>
    <phoneticPr fontId="5" type="noConversion"/>
  </si>
  <si>
    <t>開始</t>
    <rPh sb="0" eb="2">
      <t>カイシジカン</t>
    </rPh>
    <phoneticPr fontId="1"/>
  </si>
  <si>
    <t>結束</t>
    <rPh sb="0" eb="2">
      <t>シュウリョウジカン</t>
    </rPh>
    <phoneticPr fontId="1"/>
  </si>
  <si>
    <t>開始</t>
    <phoneticPr fontId="5" type="noConversion"/>
  </si>
  <si>
    <t>結束</t>
    <phoneticPr fontId="5" type="noConversion"/>
  </si>
  <si>
    <t>便當一線</t>
    <phoneticPr fontId="5" type="noConversion"/>
  </si>
  <si>
    <t>平均</t>
    <phoneticPr fontId="5" type="noConversion"/>
  </si>
  <si>
    <t>便當二線</t>
    <phoneticPr fontId="5" type="noConversion"/>
  </si>
  <si>
    <t>涼麵一線</t>
    <phoneticPr fontId="5" type="noConversion"/>
  </si>
  <si>
    <t>涼麵二線</t>
    <phoneticPr fontId="5" type="noConversion"/>
  </si>
  <si>
    <t>涼麵三線</t>
    <phoneticPr fontId="5" type="noConversion"/>
  </si>
  <si>
    <t>自動包裝機</t>
    <phoneticPr fontId="5" type="noConversion"/>
  </si>
  <si>
    <t>自動包裝機2</t>
    <phoneticPr fontId="5" type="noConversion"/>
  </si>
  <si>
    <t>自動包裝機3</t>
    <phoneticPr fontId="5" type="noConversion"/>
  </si>
  <si>
    <t>味付飯糰線B</t>
    <phoneticPr fontId="5" type="noConversion"/>
  </si>
  <si>
    <t>(新)
3300型飯糰機</t>
    <phoneticPr fontId="5" type="noConversion"/>
  </si>
  <si>
    <t>GKK3600型
飯糰機</t>
    <phoneticPr fontId="5" type="noConversion"/>
  </si>
  <si>
    <t>GKK3600型
飯糰機2</t>
    <phoneticPr fontId="5" type="noConversion"/>
  </si>
  <si>
    <t>涼麵一線
(二配)</t>
    <phoneticPr fontId="5" type="noConversion"/>
  </si>
  <si>
    <t>自動包裝機
(二配)</t>
    <phoneticPr fontId="5" type="noConversion"/>
  </si>
  <si>
    <t>味付飯糰線B
(二配)</t>
    <phoneticPr fontId="5" type="noConversion"/>
  </si>
  <si>
    <t>(舊)
3300型飯糰線
(二配)</t>
    <phoneticPr fontId="5" type="noConversion"/>
  </si>
  <si>
    <t>(新)
3300型飯糰機 (二配)</t>
    <phoneticPr fontId="5" type="noConversion"/>
  </si>
  <si>
    <t>GKK3600型
飯糰機
(二配)</t>
    <phoneticPr fontId="5" type="noConversion"/>
  </si>
  <si>
    <t>GKK3600型
飯糰機2
(二配)</t>
    <phoneticPr fontId="5" type="noConversion"/>
  </si>
  <si>
    <t>原因回覆</t>
  </si>
  <si>
    <t>1.當日出勤人數較多</t>
  </si>
  <si>
    <t>2.當日出勤人數較少</t>
  </si>
  <si>
    <t>3.當日出勤熟手較多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</si>
  <si>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</si>
  <si>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</si>
  <si>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</si>
  <si>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</si>
  <si>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</si>
  <si>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</si>
  <si>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</si>
  <si>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</si>
  <si>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12.活動期間品項需貼標</t>
    <phoneticPr fontId="4" type="noConversion"/>
  </si>
  <si>
    <t>小菜、微波</t>
  </si>
  <si>
    <t>日式茶碗蒸</t>
  </si>
  <si>
    <t>壽司手卷</t>
  </si>
  <si>
    <t>微波主食</t>
  </si>
  <si>
    <t>壹號醬醬燒蔥鹽雞豚飯</t>
  </si>
  <si>
    <t>糖燻野郎三十天熟成牛飯</t>
  </si>
  <si>
    <t>蒜蒜燒豚飯</t>
  </si>
  <si>
    <t>便當</t>
  </si>
  <si>
    <t>美式雞丁餐盒</t>
  </si>
  <si>
    <t>飯糰</t>
  </si>
  <si>
    <t>-</t>
  </si>
  <si>
    <t>麻油雞飯糰</t>
  </si>
  <si>
    <t>熱食義麵</t>
  </si>
  <si>
    <t>清炒剝皮辣椒雞義大利麵</t>
  </si>
  <si>
    <t>烤蛋白餐盒</t>
  </si>
  <si>
    <t>經典滷肉飯</t>
  </si>
  <si>
    <t>日式中濃醬炭火漢堡排飯</t>
  </si>
  <si>
    <t>健身G肉餐盒</t>
  </si>
  <si>
    <t>季節調理麵</t>
  </si>
  <si>
    <t>椒麻香蔥雞涼拌麵</t>
  </si>
  <si>
    <t>芝麻鰹魚烏龍冷麵</t>
  </si>
  <si>
    <t>台式麻醬涼麵</t>
  </si>
  <si>
    <t>大滿足香辣涼麵</t>
  </si>
  <si>
    <t>大滿足麻醬涼麵</t>
  </si>
  <si>
    <t>大口蒜味香腸燒肉雙拼飯糰</t>
  </si>
  <si>
    <t>大口花椒香麻雞飯糰</t>
  </si>
  <si>
    <t>一配日式稻荷壽司</t>
  </si>
  <si>
    <t>大口法式蕈菇起司雞排飯糰</t>
  </si>
  <si>
    <t>大口義式香草雞腿排飯糰</t>
  </si>
  <si>
    <t>一配芝麻海苔香鬆細卷</t>
  </si>
  <si>
    <t>一配鮪魚沙拉細卷</t>
  </si>
  <si>
    <t>一配炙烤焦糖鮭魚細卷</t>
  </si>
  <si>
    <t>糖燻野郎炙燒牛烤飯糰</t>
  </si>
  <si>
    <t>鮭魚炙燒明太子烤飯糰</t>
  </si>
  <si>
    <t>淡麗清酒蒸蛤蜊烤飯糰</t>
  </si>
  <si>
    <t>日式明太子炙烤牛飯卷</t>
  </si>
  <si>
    <t>一配經典肉鬆飯糰</t>
  </si>
  <si>
    <t>一配鹽蔥燒肉飯糰</t>
  </si>
  <si>
    <t>一配壹號醬炙烤牛飯糰</t>
  </si>
  <si>
    <t>一配粵式玫瑰油雞飯糰</t>
  </si>
  <si>
    <t>一配明太子龍蝦風味沙拉飯糰</t>
  </si>
  <si>
    <t>一配雞肉飯飯糰</t>
  </si>
  <si>
    <t>GKK</t>
  </si>
  <si>
    <t>一配北海道秋鮭親子飯糰</t>
  </si>
  <si>
    <t>一配蔬食鮪魚飯糰</t>
  </si>
  <si>
    <t>一配熟成紅鮭飯糰</t>
  </si>
  <si>
    <t>鮪魚飯糰</t>
  </si>
  <si>
    <t>一配柚庵燒赤魚飯糰</t>
  </si>
  <si>
    <t>二配黃金雞排蘑菇白醬歐姆蛋飯</t>
  </si>
  <si>
    <t>二配里肌豬排可可咖哩歐姆蛋飯</t>
  </si>
  <si>
    <t>二配兩粒飯糰(鮪魚&amp;培根蛋沙拉)</t>
  </si>
  <si>
    <t>壽司</t>
  </si>
  <si>
    <t>二配日式稻荷壽司</t>
  </si>
  <si>
    <t>二配經典肉鬆飯糰</t>
  </si>
  <si>
    <t>二配壹號醬炙烤牛飯糰</t>
  </si>
  <si>
    <t>二配明太子龍蝦風味沙拉飯糰</t>
  </si>
  <si>
    <t>二配大飯糰金沙肉鬆</t>
  </si>
  <si>
    <t>二配大飯糰椒香鮪魚</t>
  </si>
  <si>
    <t>二配鹽蔥燒肉飯糰</t>
  </si>
  <si>
    <t>二配雞肉飯飯糰</t>
  </si>
  <si>
    <t>二配蔬食鮪魚飯糰</t>
  </si>
  <si>
    <t>二配鮪魚飯糰</t>
  </si>
  <si>
    <t>二配熟成紅鮭飯糰</t>
  </si>
  <si>
    <t>二配北海道秋鮭親子飯糰</t>
  </si>
  <si>
    <t>二配芝麻香鬆飯糰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</si>
  <si>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大溪廠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7" type="noConversion"/>
  </si>
  <si>
    <t>日期</t>
    <phoneticPr fontId="7" type="noConversion"/>
  </si>
  <si>
    <t>訂單量</t>
    <phoneticPr fontId="7" type="noConversion"/>
  </si>
  <si>
    <t>人時性</t>
    <phoneticPr fontId="7" type="noConversion"/>
  </si>
  <si>
    <t>項目</t>
    <phoneticPr fontId="5" type="noConversion"/>
  </si>
  <si>
    <t>➀</t>
    <phoneticPr fontId="5" type="noConversion"/>
  </si>
  <si>
    <t>➁</t>
    <phoneticPr fontId="5" type="noConversion"/>
  </si>
  <si>
    <t>➂</t>
    <phoneticPr fontId="5" type="noConversion"/>
  </si>
  <si>
    <t>④</t>
    <phoneticPr fontId="4" type="noConversion"/>
  </si>
  <si>
    <t>⑤</t>
    <phoneticPr fontId="4" type="noConversion"/>
  </si>
  <si>
    <t>組合室</t>
    <phoneticPr fontId="7" type="noConversion"/>
  </si>
  <si>
    <t>全溫層</t>
    <phoneticPr fontId="7" type="noConversion"/>
  </si>
  <si>
    <t>4度C-各編組展開(一配)</t>
    <phoneticPr fontId="7" type="noConversion"/>
  </si>
  <si>
    <t>4度C-各編組展開(二配)</t>
    <phoneticPr fontId="4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</si>
  <si>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</t>
    </r>
    <r>
      <rPr>
        <sz val="12"/>
        <color theme="1"/>
        <rFont val="Microsoft JhengHei"/>
        <family val="2"/>
        <charset val="136"/>
      </rPr>
      <t>一配</t>
    </r>
    <r>
      <rPr>
        <sz val="12"/>
        <color theme="1"/>
        <rFont val="Calibri"/>
        <family val="2"/>
      </rPr>
      <t>)</t>
    </r>
    <phoneticPr fontId="7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</si>
  <si>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各編組展開(二配)</t>
    </r>
    <phoneticPr fontId="7" type="noConversion"/>
  </si>
  <si>
    <t>排關平均</t>
  </si>
  <si>
    <t>實績平均</t>
  </si>
  <si>
    <t>達成率平均</t>
  </si>
  <si>
    <t>※現行日本鮮食廠以達成率80%為基本(即為現行KPI)</t>
    <phoneticPr fontId="5" type="noConversion"/>
  </si>
  <si>
    <t>溫層</t>
    <phoneticPr fontId="7" type="noConversion"/>
  </si>
  <si>
    <t>➁4度C-各編組展開</t>
    <phoneticPr fontId="7" type="noConversion"/>
  </si>
  <si>
    <r>
      <rPr>
        <b/>
        <sz val="16"/>
        <color theme="1"/>
        <rFont val="Segoe UI Symbol"/>
        <family val="2"/>
      </rPr>
      <t>➂</t>
    </r>
    <r>
      <rPr>
        <b/>
        <sz val="16"/>
        <color theme="1"/>
        <rFont val="Calibri"/>
        <family val="2"/>
      </rPr>
      <t>4</t>
    </r>
    <r>
      <rPr>
        <b/>
        <sz val="16"/>
        <color theme="1"/>
        <rFont val="微軟正黑體"/>
        <family val="2"/>
        <charset val="136"/>
      </rPr>
      <t>度</t>
    </r>
    <r>
      <rPr>
        <b/>
        <sz val="16"/>
        <color theme="1"/>
        <rFont val="Calibri"/>
        <family val="2"/>
      </rPr>
      <t>C-</t>
    </r>
    <r>
      <rPr>
        <b/>
        <sz val="16"/>
        <color theme="1"/>
        <rFont val="微軟正黑體"/>
        <family val="2"/>
        <charset val="136"/>
      </rPr>
      <t>各編組展開</t>
    </r>
    <phoneticPr fontId="4" type="noConversion"/>
  </si>
  <si>
    <t>編組</t>
    <phoneticPr fontId="7" type="noConversion"/>
  </si>
  <si>
    <t>便當一線</t>
  </si>
  <si>
    <t>便當二線</t>
  </si>
  <si>
    <t>涼麵一線</t>
    <phoneticPr fontId="4" type="noConversion"/>
  </si>
  <si>
    <t>涼麵二線</t>
  </si>
  <si>
    <t>涼麵三線</t>
  </si>
  <si>
    <t>自動包裝機</t>
  </si>
  <si>
    <t>自動包裝機2</t>
    <phoneticPr fontId="4" type="noConversion"/>
  </si>
  <si>
    <t>自動包裝機3</t>
  </si>
  <si>
    <t>涼麵一線</t>
  </si>
  <si>
    <t>排關</t>
    <phoneticPr fontId="7" type="noConversion"/>
  </si>
  <si>
    <t>實績</t>
    <phoneticPr fontId="7" type="noConversion"/>
  </si>
  <si>
    <t>達成率</t>
    <phoneticPr fontId="7" type="noConversion"/>
  </si>
  <si>
    <t>作業
時間</t>
    <phoneticPr fontId="7" type="noConversion"/>
  </si>
  <si>
    <t>開始</t>
    <phoneticPr fontId="7" type="noConversion"/>
  </si>
  <si>
    <t>結束</t>
    <phoneticPr fontId="7" type="noConversion"/>
  </si>
  <si>
    <t>配置人數</t>
    <phoneticPr fontId="7" type="noConversion"/>
  </si>
  <si>
    <t>主要應用設備</t>
    <phoneticPr fontId="7" type="noConversion"/>
  </si>
  <si>
    <t>L型封口機</t>
  </si>
  <si>
    <t>ET-55</t>
  </si>
  <si>
    <t>ET-600</t>
  </si>
  <si>
    <t>伺服包裝機</t>
  </si>
  <si>
    <t>次要應用設備</t>
    <phoneticPr fontId="7" type="noConversion"/>
  </si>
  <si>
    <t>備註</t>
    <phoneticPr fontId="7" type="noConversion"/>
  </si>
  <si>
    <t>涼麵+烤飯糰</t>
  </si>
  <si>
    <t>大口飯糰線</t>
  </si>
  <si>
    <t>烤飯糰+手卷</t>
  </si>
  <si>
    <r>
      <rPr>
        <b/>
        <sz val="16"/>
        <color theme="1"/>
        <rFont val="Segoe UI Symbol"/>
        <family val="2"/>
      </rPr>
      <t>➃</t>
    </r>
    <r>
      <rPr>
        <b/>
        <sz val="16"/>
        <color theme="1"/>
        <rFont val="微軟正黑體"/>
        <family val="2"/>
        <charset val="136"/>
      </rPr>
      <t>18度C-各編組展開</t>
    </r>
    <r>
      <rPr>
        <b/>
        <sz val="16"/>
        <color theme="1"/>
        <rFont val="Calibri"/>
        <family val="2"/>
      </rPr>
      <t xml:space="preserve"> (</t>
    </r>
    <r>
      <rPr>
        <b/>
        <sz val="16"/>
        <color theme="1"/>
        <rFont val="微軟正黑體"/>
        <family val="2"/>
        <charset val="136"/>
      </rPr>
      <t>一配</t>
    </r>
    <r>
      <rPr>
        <b/>
        <sz val="16"/>
        <color theme="1"/>
        <rFont val="Calibri"/>
        <family val="2"/>
      </rPr>
      <t>)</t>
    </r>
    <phoneticPr fontId="7" type="noConversion"/>
  </si>
  <si>
    <t>⑤18度C-各編組展開 (二配)</t>
    <phoneticPr fontId="4" type="noConversion"/>
  </si>
  <si>
    <t>自動包裝機2</t>
  </si>
  <si>
    <t>味付飯糰線B</t>
  </si>
  <si>
    <t>(舊)
3300型飯糰線</t>
  </si>
  <si>
    <t>3000型飯糰線</t>
    <phoneticPr fontId="4" type="noConversion"/>
  </si>
  <si>
    <t>(新)
3300型飯糰機</t>
  </si>
  <si>
    <t>GKK3600型
飯糰機2</t>
    <phoneticPr fontId="4" type="noConversion"/>
  </si>
  <si>
    <t>自動包裝機</t>
    <phoneticPr fontId="7" type="noConversion"/>
  </si>
  <si>
    <t>自動包裝機3</t>
    <phoneticPr fontId="4" type="noConversion"/>
  </si>
  <si>
    <t>味付飯糰線B</t>
    <phoneticPr fontId="7" type="noConversion"/>
  </si>
  <si>
    <t>(舊)
3300型飯糰線</t>
    <phoneticPr fontId="7" type="noConversion"/>
  </si>
  <si>
    <t>(新)
3300型飯糰機</t>
    <phoneticPr fontId="7" type="noConversion"/>
  </si>
  <si>
    <t>夾心型</t>
  </si>
  <si>
    <t>3300型</t>
  </si>
  <si>
    <t>(舊)
3300型飯糰線</t>
    <phoneticPr fontId="5" type="noConversion"/>
  </si>
  <si>
    <t>GKK飯糰翻轉 6 次</t>
  </si>
  <si>
    <t>GKK飯糰翻轉 6 次</t>
    <phoneticPr fontId="4" type="noConversion"/>
  </si>
  <si>
    <t>鋪天蓋地蒸蛋飯</t>
  </si>
  <si>
    <t>二配海饌雙手卷</t>
  </si>
  <si>
    <t>二配雙饗雙手卷</t>
  </si>
  <si>
    <t>二配薯勾以蛋包飯</t>
  </si>
  <si>
    <t>一配海饌雙手卷</t>
  </si>
  <si>
    <t>一配雙饗雙手卷</t>
  </si>
  <si>
    <t>悟家燒雞便當</t>
  </si>
  <si>
    <t>和風涓絲冷麵</t>
  </si>
  <si>
    <t>日式蕎麥沾麵</t>
  </si>
  <si>
    <t>二配大飯糰春川風味辣炒雞</t>
  </si>
  <si>
    <t>二配大飯糰韓式炸雞</t>
  </si>
  <si>
    <t>二配哞哞培根奶香海陸焗飯</t>
  </si>
  <si>
    <t>悟家厚切排骨便當</t>
  </si>
  <si>
    <t>嫩烤香料雞胸排蔬滿盒</t>
  </si>
  <si>
    <t>便當二線
(二配)</t>
    <phoneticPr fontId="5" type="noConversion"/>
  </si>
  <si>
    <t>GKK飯糰翻轉 21 次</t>
  </si>
  <si>
    <t>GKK飯糰翻轉 21 次</t>
    <phoneticPr fontId="4" type="noConversion"/>
  </si>
  <si>
    <t>一配贅沢鮭魚肚飯糰</t>
  </si>
  <si>
    <t>二配西京燒鱈魚燕麥飯糰</t>
  </si>
  <si>
    <t>二配鐵板蘑菇肉醬起司焗飯</t>
  </si>
  <si>
    <t>五味五彩嫩雞餐盒</t>
  </si>
  <si>
    <t>柚香海藻冷麵</t>
  </si>
  <si>
    <t>(冷藏)鮪魚蛋蛋稻荷壽司組</t>
  </si>
  <si>
    <t>韓味豬肉時蔬拌拌餐盒</t>
  </si>
  <si>
    <t>二配三杯海瓜子好下飯</t>
  </si>
  <si>
    <t>便當一線</t>
    <phoneticPr fontId="4" type="noConversion"/>
  </si>
  <si>
    <t>一配三杯辣海瓜子飯糰</t>
  </si>
  <si>
    <t>奶油明太子細扁麵</t>
  </si>
  <si>
    <t>塔香國姓魚好蒡蝦仁餐盒</t>
  </si>
  <si>
    <t>便當一線
(二配)</t>
    <phoneticPr fontId="5" type="noConversion"/>
  </si>
  <si>
    <t>GKK飯糰翻轉 20 次</t>
  </si>
  <si>
    <t>GKK飯糰翻轉 20 次</t>
    <phoneticPr fontId="4" type="noConversion"/>
  </si>
  <si>
    <t>114.07.01星期二</t>
    <phoneticPr fontId="5" type="noConversion"/>
  </si>
  <si>
    <t>GKK飯糰翻轉 36 次/飯糰堵塞 1 次</t>
  </si>
  <si>
    <t>一口滷魂便當</t>
  </si>
  <si>
    <t>日式擔擔冷麵</t>
  </si>
  <si>
    <t>日式胡麻雞絲冷麵</t>
  </si>
  <si>
    <t>114.07.02星期三</t>
    <phoneticPr fontId="5" type="noConversion"/>
  </si>
  <si>
    <t>GKK飯糰翻轉 22 次</t>
  </si>
  <si>
    <t>GKK飯糰翻轉 9 次</t>
  </si>
  <si>
    <t>GKK飯糰翻轉 25 次</t>
  </si>
  <si>
    <t>GKK飯糰翻轉 16 次</t>
  </si>
  <si>
    <t>GKK飯糰翻轉 22 次</t>
    <phoneticPr fontId="4" type="noConversion"/>
  </si>
  <si>
    <t>GKK飯糰翻轉 25 次</t>
    <phoneticPr fontId="4" type="noConversion"/>
  </si>
  <si>
    <t>GKK飯糰翻轉 16 次</t>
    <phoneticPr fontId="4" type="noConversion"/>
  </si>
  <si>
    <t>GKK飯糰翻轉 9 次</t>
    <phoneticPr fontId="4" type="noConversion"/>
  </si>
  <si>
    <t>涼麵二線
(二配)</t>
    <phoneticPr fontId="5" type="noConversion"/>
  </si>
  <si>
    <t>114.07.03星期四</t>
    <phoneticPr fontId="5" type="noConversion"/>
  </si>
  <si>
    <t>GKK飯糰翻轉 10 次</t>
  </si>
  <si>
    <t>GKK飯糰翻轉 13 次</t>
  </si>
  <si>
    <t>GKK飯糰翻轉 18 次</t>
  </si>
  <si>
    <t>GKK飯糰翻轉 13 次</t>
    <phoneticPr fontId="4" type="noConversion"/>
  </si>
  <si>
    <t>GKK飯糰翻轉 18 次</t>
    <phoneticPr fontId="4" type="noConversion"/>
  </si>
  <si>
    <t>GKK飯糰翻轉 10 次</t>
    <phoneticPr fontId="4" type="noConversion"/>
  </si>
  <si>
    <r>
      <t>114.07.04星期</t>
    </r>
    <r>
      <rPr>
        <b/>
        <sz val="14"/>
        <color theme="0"/>
        <rFont val="Microsoft JhengHei UI"/>
        <family val="2"/>
        <charset val="136"/>
      </rPr>
      <t>五</t>
    </r>
    <phoneticPr fontId="5" type="noConversion"/>
  </si>
  <si>
    <t>GKK飯糰翻轉 5 次</t>
  </si>
  <si>
    <t>GKK飯糰翻轉 13 次/飯糰堵塞 1 次</t>
  </si>
  <si>
    <t>GKK飯糰翻轉 7 次</t>
  </si>
  <si>
    <t>GKK飯糰翻轉 15 次</t>
  </si>
  <si>
    <t>GKK飯糰翻轉 5 次</t>
    <phoneticPr fontId="4" type="noConversion"/>
  </si>
  <si>
    <t>GKK飯糰翻轉 7 次</t>
    <phoneticPr fontId="4" type="noConversion"/>
  </si>
  <si>
    <t>GKK飯糰翻轉 15 次</t>
    <phoneticPr fontId="4" type="noConversion"/>
  </si>
  <si>
    <t>114.07.05星期六</t>
    <phoneticPr fontId="5" type="noConversion"/>
  </si>
  <si>
    <t>GKK飯糰翻轉 2 次</t>
  </si>
  <si>
    <t>GKK飯糰翻轉 3 次</t>
  </si>
  <si>
    <t>GKK飯糰翻轉 4 次</t>
  </si>
  <si>
    <t>GKK飯糰翻轉 10 次/飯糰堵塞 2 次</t>
  </si>
  <si>
    <t>GKK飯糰翻轉 11 次/飯糰堵塞 2 次</t>
  </si>
  <si>
    <t>GKK飯糰翻轉 2 次</t>
    <phoneticPr fontId="4" type="noConversion"/>
  </si>
  <si>
    <t>GKK飯糰翻轉 3 次</t>
    <phoneticPr fontId="4" type="noConversion"/>
  </si>
  <si>
    <t>GKK飯糰翻轉 4 次</t>
    <phoneticPr fontId="4" type="noConversion"/>
  </si>
  <si>
    <r>
      <t>114.07.06星期</t>
    </r>
    <r>
      <rPr>
        <b/>
        <sz val="14"/>
        <color theme="0"/>
        <rFont val="Microsoft JhengHei UI"/>
        <family val="2"/>
        <charset val="136"/>
      </rPr>
      <t>日</t>
    </r>
    <phoneticPr fontId="5" type="noConversion"/>
  </si>
  <si>
    <t>GKK飯糰翻轉 8 次</t>
  </si>
  <si>
    <t>GKK飯糰翻轉 39 次</t>
  </si>
  <si>
    <t>GKK飯糰翻轉 14 次</t>
  </si>
  <si>
    <t>GKK飯糰翻轉 39 次</t>
    <phoneticPr fontId="4" type="noConversion"/>
  </si>
  <si>
    <t>GKK飯糰翻轉 14 次</t>
    <phoneticPr fontId="4" type="noConversion"/>
  </si>
  <si>
    <t>GKK飯糰翻轉 8 次</t>
    <phoneticPr fontId="4" type="noConversion"/>
  </si>
  <si>
    <t>GKK飯糰翻轉 21 次/飯糰堵塞 3 次</t>
  </si>
  <si>
    <t>GKK飯糰翻轉 3 次/飯糰堵塞 1 次</t>
  </si>
  <si>
    <t>二配長野稻荷壽司</t>
  </si>
  <si>
    <t>二配鮮蝦脆卷</t>
  </si>
  <si>
    <t>一配長野稻荷壽司</t>
  </si>
  <si>
    <t>一配日式厚蛋脆卷</t>
  </si>
  <si>
    <t>一配海老天婦羅飯糰</t>
  </si>
  <si>
    <t>GKK飯糰翻轉 36 次</t>
  </si>
  <si>
    <t>GKK飯糰翻轉 38 次</t>
  </si>
  <si>
    <t>GKK飯糰翻轉 4 次/飯糰堵塞 1 次</t>
  </si>
  <si>
    <t>GKK飯糰翻轉 6 次/飯糰堵塞 2 次</t>
  </si>
  <si>
    <t>GKK飯糰翻轉 38 次</t>
    <phoneticPr fontId="4" type="noConversion"/>
  </si>
  <si>
    <t>GKK飯糰翻轉 36 次</t>
    <phoneticPr fontId="4" type="noConversion"/>
  </si>
  <si>
    <t>越式牛肉寬粉</t>
  </si>
  <si>
    <t>蒲燒玉子鰻飯</t>
  </si>
  <si>
    <t>114.07.07星期一</t>
    <phoneticPr fontId="5" type="noConversion"/>
  </si>
  <si>
    <t>114.07.08星期二</t>
    <phoneticPr fontId="5" type="noConversion"/>
  </si>
  <si>
    <t>114.07.09星期三</t>
    <phoneticPr fontId="5" type="noConversion"/>
  </si>
  <si>
    <t>GKK飯糰翻轉 32 次</t>
  </si>
  <si>
    <t>GKK飯糰翻轉 32 次</t>
    <phoneticPr fontId="4" type="noConversion"/>
  </si>
  <si>
    <t>114.07.10星期四</t>
    <phoneticPr fontId="5" type="noConversion"/>
  </si>
  <si>
    <t>114.07.11星期五</t>
    <phoneticPr fontId="5" type="noConversion"/>
  </si>
  <si>
    <t>一配長野稻荷壽司</t>
    <phoneticPr fontId="4" type="noConversion"/>
  </si>
  <si>
    <t>GKK飯糰翻轉 2 次/飯糰堵塞 1 次</t>
  </si>
  <si>
    <t>GKK飯糰翻轉 8 次/飯糰堵塞 1 次</t>
  </si>
  <si>
    <t>GKK飯糰翻轉 18 次/飯糰堵塞 3 次</t>
  </si>
  <si>
    <t>114.07.12星期六</t>
    <phoneticPr fontId="5" type="noConversion"/>
  </si>
  <si>
    <t>GKK飯糰翻轉 26 次</t>
  </si>
  <si>
    <t>GKK飯糰翻轉 8 次/飯糰堵塞 2 次</t>
  </si>
  <si>
    <t>GKK飯糰翻轉 26 次</t>
    <phoneticPr fontId="4" type="noConversion"/>
  </si>
  <si>
    <r>
      <t>114.07.13星期</t>
    </r>
    <r>
      <rPr>
        <b/>
        <sz val="14"/>
        <color theme="0"/>
        <rFont val="Microsoft JhengHei UI"/>
        <family val="2"/>
        <charset val="136"/>
      </rPr>
      <t>日</t>
    </r>
    <phoneticPr fontId="5" type="noConversion"/>
  </si>
  <si>
    <t>GKK飯糰翻轉 11 次</t>
  </si>
  <si>
    <t>GKK飯糰翻轉 11 次</t>
    <phoneticPr fontId="4" type="noConversion"/>
  </si>
  <si>
    <t>114.07.14星期一</t>
    <phoneticPr fontId="5" type="noConversion"/>
  </si>
  <si>
    <t>一配雞肉飯飯糰</t>
    <phoneticPr fontId="4" type="noConversion"/>
  </si>
  <si>
    <t>二配雙饗雙手卷</t>
    <phoneticPr fontId="4" type="noConversion"/>
  </si>
  <si>
    <t>二配明太子龍蝦風味沙拉飯糰</t>
    <phoneticPr fontId="4" type="noConversion"/>
  </si>
  <si>
    <t>114.07.15星期二</t>
    <phoneticPr fontId="5" type="noConversion"/>
  </si>
  <si>
    <t>一配海饌雙手卷</t>
    <phoneticPr fontId="4" type="noConversion"/>
  </si>
  <si>
    <t>一配明太子龍蝦風味沙拉飯糰</t>
    <phoneticPr fontId="4" type="noConversion"/>
  </si>
  <si>
    <t>GKK飯糰翻轉 3 次/飯糰堵塞 6 次</t>
  </si>
  <si>
    <t>二配鮪魚飯糰</t>
    <phoneticPr fontId="4" type="noConversion"/>
  </si>
  <si>
    <t>GKK飯糰翻轉 4 次/飯糰堵塞 5 次</t>
  </si>
  <si>
    <t>114.07.16星期三</t>
    <phoneticPr fontId="5" type="noConversion"/>
  </si>
  <si>
    <t>二配雞肉飯飯糰</t>
    <phoneticPr fontId="4" type="noConversion"/>
  </si>
  <si>
    <t>GKK飯糰翻轉 13 次</t>
    <phoneticPr fontId="29" type="noConversion"/>
  </si>
  <si>
    <t>GKK飯糰翻轉 5 次</t>
    <phoneticPr fontId="29" type="noConversion"/>
  </si>
  <si>
    <t>GKK飯糰翻轉 7 次</t>
    <phoneticPr fontId="29" type="noConversion"/>
  </si>
  <si>
    <t>GKK飯糰翻轉 4 次</t>
    <phoneticPr fontId="29" type="noConversion"/>
  </si>
  <si>
    <t>114.07.17星期四</t>
    <phoneticPr fontId="5" type="noConversion"/>
  </si>
  <si>
    <t>GKK飯糰翻轉 7 次/飯糰堵塞 2 次</t>
  </si>
  <si>
    <t>GKK飯糰翻轉 12 次</t>
  </si>
  <si>
    <t>GKK飯糰翻轉 16 次/飯糰堵塞 1 次</t>
  </si>
  <si>
    <t>GKK飯糰翻轉 12 次</t>
    <phoneticPr fontId="4" type="noConversion"/>
  </si>
  <si>
    <t>114.07.18星期五</t>
    <phoneticPr fontId="5" type="noConversion"/>
  </si>
  <si>
    <t>114.07.19星期六</t>
    <phoneticPr fontId="5" type="noConversion"/>
  </si>
  <si>
    <t>二配鮮蝦脆卷</t>
    <phoneticPr fontId="4" type="noConversion"/>
  </si>
  <si>
    <t>114.07.20星期日</t>
    <phoneticPr fontId="5" type="noConversion"/>
  </si>
  <si>
    <t>GKK飯糰翻轉 28 次/飯糰堵塞 2 次</t>
  </si>
  <si>
    <t>GKK飯糰翻轉 16 次/飯糰堵塞 7 次</t>
  </si>
  <si>
    <r>
      <t>114.07.21星期</t>
    </r>
    <r>
      <rPr>
        <b/>
        <sz val="14"/>
        <color theme="0"/>
        <rFont val="Microsoft JhengHei UI"/>
        <family val="2"/>
        <charset val="136"/>
      </rPr>
      <t>一</t>
    </r>
    <phoneticPr fontId="5" type="noConversion"/>
  </si>
  <si>
    <t>GKK飯糰翻轉 4 次/飯糰堵塞 2 次</t>
  </si>
  <si>
    <t>二配油蔥G絲飯糰</t>
  </si>
  <si>
    <t>GKK飯糰翻轉 14 次</t>
    <phoneticPr fontId="29" type="noConversion"/>
  </si>
  <si>
    <t>GKK飯糰翻轉 6 次</t>
    <phoneticPr fontId="29" type="noConversion"/>
  </si>
  <si>
    <t>114.07.22星期二</t>
    <phoneticPr fontId="5" type="noConversion"/>
  </si>
  <si>
    <t>酸辣麻醬細冷麵</t>
  </si>
  <si>
    <t>金沙豆腐細扁麵</t>
  </si>
  <si>
    <t>114.07.23星期三</t>
    <phoneticPr fontId="5" type="noConversion"/>
  </si>
  <si>
    <t>114.07.24星期四</t>
    <phoneticPr fontId="5" type="noConversion"/>
  </si>
  <si>
    <t>GKK飯糰翻轉 42 次</t>
  </si>
  <si>
    <t>GKK飯糰翻轉 42 次</t>
    <phoneticPr fontId="4" type="noConversion"/>
  </si>
  <si>
    <t>114.07.25星期五</t>
    <phoneticPr fontId="5" type="noConversion"/>
  </si>
  <si>
    <t>GKK飯糰翻轉 28 次</t>
  </si>
  <si>
    <t>GKK飯糰翻轉 34 次</t>
  </si>
  <si>
    <t>114.07.26星期六</t>
    <phoneticPr fontId="5" type="noConversion"/>
  </si>
  <si>
    <t>二配蔬食鮪魚飯糰</t>
    <phoneticPr fontId="4" type="noConversion"/>
  </si>
  <si>
    <t>114.07.27星期日</t>
    <phoneticPr fontId="5" type="noConversion"/>
  </si>
  <si>
    <t>114.07.28星期一</t>
    <phoneticPr fontId="5" type="noConversion"/>
  </si>
  <si>
    <t>二配長野稻荷壽司</t>
    <phoneticPr fontId="4" type="noConversion"/>
  </si>
  <si>
    <t>114.07.29星期二</t>
    <phoneticPr fontId="5" type="noConversion"/>
  </si>
  <si>
    <t>鰻牛雙饗匠食盒</t>
  </si>
  <si>
    <t>114.07.30星期三</t>
    <phoneticPr fontId="5" type="noConversion"/>
  </si>
  <si>
    <t>114.07.31星期四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</si>
</sst>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76" formatCode="0_);[Red]\(0\)"/>
    <numFmt numFmtId="177" formatCode="[$-F800]dddd\,\ mmmm\ dd\,\ yyyy"/>
    <numFmt numFmtId="178" formatCode="0.0"/>
    <numFmt numFmtId="179" formatCode="0_ "/>
    <numFmt numFmtId="180" formatCode="0.0_ "/>
    <numFmt numFmtId="181" formatCode="0.0%"/>
    <numFmt numFmtId="182" formatCode="h:mm;@"/>
    <numFmt numFmtId="183" formatCode="_-* #,##0_-;\-* #,##0_-;_-* &quot;-&quot;??_-;_-@_-"/>
    <numFmt numFmtId="184" formatCode="0,000&quot;元&quot;"/>
    <numFmt numFmtId="185" formatCode="0.000%"/>
  </numFmts>
  <fonts count="30"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8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sz val="11"/>
      <color theme="1"/>
      <name val="新細明體"/>
      <family val="2"/>
      <scheme val="minor"/>
    </font>
    <font>
      <b/>
      <sz val="12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8"/>
      <color theme="1"/>
      <name val="Meiryo UI"/>
      <family val="2"/>
      <charset val="128"/>
    </font>
    <font>
      <sz val="12"/>
      <color theme="1"/>
      <name val="Calibri"/>
      <family val="2"/>
    </font>
    <font>
      <sz val="12"/>
      <color theme="1"/>
      <name val="Microsoft JhengHei"/>
      <family val="2"/>
      <charset val="136"/>
    </font>
    <font>
      <b/>
      <sz val="18"/>
      <color theme="1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sz val="14"/>
      <color theme="5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theme="1"/>
      <name val="Segoe UI Symbol"/>
      <family val="2"/>
    </font>
    <font>
      <b/>
      <sz val="16"/>
      <color theme="1"/>
      <name val="Calibri"/>
      <family val="2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1"/>
      <name val="微軟正黑體"/>
      <family val="2"/>
      <charset val="136"/>
    </font>
    <font>
      <b/>
      <sz val="14"/>
      <color theme="0"/>
      <name val="Microsoft JhengHei UI"/>
      <family val="2"/>
      <charset val="136"/>
    </font>
    <font>
      <sz val="9"/>
      <name val="新細明體"/>
      <family val="1"/>
      <charset val="136"/>
    </font>
  </fonts>
  <fills count="11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398">
    <xf numFmtId="0" fontId="0" fillId="0" borderId="0" xfId="0">
      <alignment vertical="center"/>
    </xf>
    <xf numFmtId="0" fontId="3" fillId="0" borderId="1" xfId="1" applyFont="1" applyBorder="1">
      <alignment vertical="center"/>
    </xf>
    <xf numFmtId="0" fontId="3" fillId="0" borderId="2" xfId="1" applyFont="1" applyBorder="1">
      <alignment vertical="center"/>
    </xf>
    <xf numFmtId="0" fontId="3" fillId="0" borderId="3" xfId="1" applyFont="1" applyBorder="1" applyAlignment="1">
      <alignment horizontal="left" vertical="center" shrinkToFit="1"/>
    </xf>
    <xf numFmtId="0" fontId="6" fillId="2" borderId="4" xfId="1" applyFont="1" applyFill="1" applyBorder="1" applyAlignment="1">
      <alignment horizontal="center" vertical="center" shrinkToFit="1"/>
    </xf>
    <xf numFmtId="0" fontId="3" fillId="0" borderId="4" xfId="1" applyFont="1" applyBorder="1" applyAlignment="1">
      <alignment horizontal="center" vertical="center" shrinkToFit="1"/>
    </xf>
    <xf numFmtId="43" fontId="6" fillId="0" borderId="3" xfId="1" applyNumberFormat="1" applyFont="1" applyBorder="1" applyAlignment="1">
      <alignment vertical="center" shrinkToFit="1"/>
    </xf>
    <xf numFmtId="0" fontId="3" fillId="0" borderId="3" xfId="1" applyFont="1" applyBorder="1" applyAlignment="1">
      <alignment vertical="center" shrinkToFit="1"/>
    </xf>
    <xf numFmtId="1" fontId="3" fillId="0" borderId="4" xfId="1" applyNumberFormat="1" applyFont="1" applyBorder="1" applyAlignment="1">
      <alignment horizontal="center" vertical="center" shrinkToFit="1"/>
    </xf>
    <xf numFmtId="0" fontId="1" fillId="0" borderId="0" xfId="1" applyFont="1">
      <alignment vertical="center"/>
    </xf>
    <xf numFmtId="0" fontId="3" fillId="0" borderId="12" xfId="1" applyFont="1" applyBorder="1" applyAlignment="1">
      <alignment horizontal="left" vertical="center" shrinkToFit="1"/>
    </xf>
    <xf numFmtId="178" fontId="3" fillId="0" borderId="13" xfId="1" applyNumberFormat="1" applyFont="1" applyBorder="1" applyAlignment="1">
      <alignment horizontal="center" vertical="center" shrinkToFit="1"/>
    </xf>
    <xf numFmtId="43" fontId="3" fillId="0" borderId="12" xfId="1" applyNumberFormat="1" applyFont="1" applyBorder="1" applyAlignment="1">
      <alignment vertical="center" shrinkToFit="1"/>
    </xf>
    <xf numFmtId="0" fontId="3" fillId="0" borderId="12" xfId="1" applyFont="1" applyBorder="1" applyAlignment="1">
      <alignment vertical="center" shrinkToFit="1"/>
    </xf>
    <xf numFmtId="0" fontId="3" fillId="0" borderId="13" xfId="1" applyFont="1" applyBorder="1" applyAlignment="1">
      <alignment horizontal="center" vertical="center" shrinkToFit="1"/>
    </xf>
    <xf numFmtId="0" fontId="1" fillId="0" borderId="3" xfId="1" applyFont="1" applyBorder="1" applyAlignment="1">
      <alignment horizontal="center" vertical="center"/>
    </xf>
    <xf numFmtId="0" fontId="1" fillId="0" borderId="21" xfId="1" applyFont="1" applyBorder="1" applyAlignment="1">
      <alignment horizontal="center" vertical="center"/>
    </xf>
    <xf numFmtId="0" fontId="1" fillId="0" borderId="22" xfId="1" applyFont="1" applyBorder="1" applyAlignment="1">
      <alignment horizontal="center" vertical="center"/>
    </xf>
    <xf numFmtId="0" fontId="1" fillId="0" borderId="27" xfId="1" applyFont="1" applyBorder="1" applyAlignment="1">
      <alignment horizontal="center" vertical="center"/>
    </xf>
    <xf numFmtId="0" fontId="1" fillId="0" borderId="30" xfId="1" applyFont="1" applyBorder="1" applyAlignment="1">
      <alignment horizontal="center" vertical="center"/>
    </xf>
    <xf numFmtId="0" fontId="1" fillId="0" borderId="31" xfId="1" applyFont="1" applyBorder="1" applyAlignment="1">
      <alignment horizontal="center" vertical="center"/>
    </xf>
    <xf numFmtId="2" fontId="1" fillId="0" borderId="2" xfId="2" applyNumberFormat="1" applyFont="1" applyBorder="1" applyAlignment="1">
      <alignment horizontal="center" vertical="center"/>
    </xf>
    <xf numFmtId="2" fontId="1" fillId="0" borderId="4" xfId="1" applyNumberFormat="1" applyFont="1" applyBorder="1" applyAlignment="1">
      <alignment horizontal="right" vertical="center"/>
    </xf>
    <xf numFmtId="0" fontId="1" fillId="0" borderId="22" xfId="1" applyFont="1" applyBorder="1" applyAlignment="1">
      <alignment horizontal="center" vertical="center" wrapText="1"/>
    </xf>
    <xf numFmtId="1" fontId="1" fillId="4" borderId="21" xfId="1" applyNumberFormat="1" applyFont="1" applyFill="1" applyBorder="1" applyAlignment="1">
      <alignment horizontal="center" vertical="center"/>
    </xf>
    <xf numFmtId="1" fontId="1" fillId="0" borderId="3" xfId="1" applyNumberFormat="1" applyFont="1" applyBorder="1" applyAlignment="1">
      <alignment horizontal="center" vertical="center"/>
    </xf>
    <xf numFmtId="178" fontId="1" fillId="0" borderId="22" xfId="1" applyNumberFormat="1" applyFont="1" applyBorder="1" applyAlignment="1">
      <alignment horizontal="center" vertical="center"/>
    </xf>
    <xf numFmtId="1" fontId="1" fillId="4" borderId="2" xfId="1" applyNumberFormat="1" applyFont="1" applyFill="1" applyBorder="1" applyAlignment="1">
      <alignment horizontal="center" vertical="center"/>
    </xf>
    <xf numFmtId="179" fontId="1" fillId="4" borderId="36" xfId="1" applyNumberFormat="1" applyFont="1" applyFill="1" applyBorder="1" applyAlignment="1">
      <alignment horizontal="center" vertical="center"/>
    </xf>
    <xf numFmtId="180" fontId="1" fillId="0" borderId="37" xfId="1" applyNumberFormat="1" applyFont="1" applyBorder="1" applyAlignment="1">
      <alignment horizontal="center" vertical="center"/>
    </xf>
    <xf numFmtId="181" fontId="1" fillId="0" borderId="37" xfId="3" applyNumberFormat="1" applyFont="1" applyBorder="1" applyAlignment="1">
      <alignment horizontal="center" vertical="center"/>
    </xf>
    <xf numFmtId="181" fontId="1" fillId="0" borderId="3" xfId="3" applyNumberFormat="1" applyFont="1" applyBorder="1" applyAlignment="1">
      <alignment horizontal="center" vertical="center"/>
    </xf>
    <xf numFmtId="182" fontId="1" fillId="0" borderId="21" xfId="1" applyNumberFormat="1" applyFont="1" applyBorder="1" applyAlignment="1">
      <alignment horizontal="center" vertical="center"/>
    </xf>
    <xf numFmtId="182" fontId="1" fillId="0" borderId="3" xfId="1" applyNumberFormat="1" applyFont="1" applyBorder="1" applyAlignment="1">
      <alignment horizontal="center" vertical="center"/>
    </xf>
    <xf numFmtId="176" fontId="1" fillId="0" borderId="3" xfId="1" applyNumberFormat="1" applyFont="1" applyBorder="1" applyAlignment="1">
      <alignment horizontal="center" vertical="center"/>
    </xf>
    <xf numFmtId="176" fontId="1" fillId="0" borderId="3" xfId="1" applyNumberFormat="1" applyFont="1" applyBorder="1" applyAlignment="1">
      <alignment horizontal="center" vertical="center" wrapText="1"/>
    </xf>
    <xf numFmtId="179" fontId="1" fillId="0" borderId="21" xfId="1" applyNumberFormat="1" applyFont="1" applyBorder="1" applyAlignment="1">
      <alignment horizontal="center" vertical="center"/>
    </xf>
    <xf numFmtId="181" fontId="1" fillId="0" borderId="22" xfId="3" applyNumberFormat="1" applyFont="1" applyBorder="1" applyAlignment="1">
      <alignment horizontal="center" vertical="center"/>
    </xf>
    <xf numFmtId="0" fontId="1" fillId="0" borderId="40" xfId="1" applyFont="1" applyBorder="1" applyAlignment="1">
      <alignment horizontal="center" vertical="center"/>
    </xf>
    <xf numFmtId="2" fontId="1" fillId="0" borderId="42" xfId="2" applyNumberFormat="1" applyFont="1" applyBorder="1" applyAlignment="1">
      <alignment horizontal="center" vertical="center"/>
    </xf>
    <xf numFmtId="0" fontId="1" fillId="0" borderId="43" xfId="1" applyFont="1" applyBorder="1" applyAlignment="1">
      <alignment horizontal="center" vertical="center"/>
    </xf>
    <xf numFmtId="2" fontId="1" fillId="0" borderId="41" xfId="1" applyNumberFormat="1" applyFont="1" applyBorder="1" applyAlignment="1">
      <alignment horizontal="right" vertical="center"/>
    </xf>
    <xf numFmtId="0" fontId="1" fillId="0" borderId="44" xfId="1" applyFont="1" applyBorder="1" applyAlignment="1">
      <alignment horizontal="center" vertical="center" wrapText="1"/>
    </xf>
    <xf numFmtId="1" fontId="1" fillId="4" borderId="40" xfId="1" applyNumberFormat="1" applyFont="1" applyFill="1" applyBorder="1" applyAlignment="1">
      <alignment horizontal="center" vertical="center"/>
    </xf>
    <xf numFmtId="1" fontId="1" fillId="0" borderId="43" xfId="1" applyNumberFormat="1" applyFont="1" applyBorder="1" applyAlignment="1">
      <alignment horizontal="center" vertical="center"/>
    </xf>
    <xf numFmtId="178" fontId="1" fillId="0" borderId="44" xfId="1" applyNumberFormat="1" applyFont="1" applyBorder="1" applyAlignment="1">
      <alignment horizontal="center" vertical="center"/>
    </xf>
    <xf numFmtId="0" fontId="1" fillId="4" borderId="42" xfId="1" applyFont="1" applyFill="1" applyBorder="1" applyAlignment="1">
      <alignment horizontal="center" vertical="center"/>
    </xf>
    <xf numFmtId="179" fontId="1" fillId="4" borderId="40" xfId="1" applyNumberFormat="1" applyFont="1" applyFill="1" applyBorder="1" applyAlignment="1">
      <alignment horizontal="center" vertical="center"/>
    </xf>
    <xf numFmtId="180" fontId="1" fillId="0" borderId="43" xfId="1" applyNumberFormat="1" applyFont="1" applyBorder="1" applyAlignment="1">
      <alignment horizontal="center" vertical="center"/>
    </xf>
    <xf numFmtId="181" fontId="1" fillId="0" borderId="43" xfId="3" applyNumberFormat="1" applyFont="1" applyBorder="1" applyAlignment="1">
      <alignment horizontal="center" vertical="center"/>
    </xf>
    <xf numFmtId="182" fontId="1" fillId="0" borderId="40" xfId="1" applyNumberFormat="1" applyFont="1" applyBorder="1" applyAlignment="1">
      <alignment horizontal="center" vertical="center"/>
    </xf>
    <xf numFmtId="182" fontId="1" fillId="0" borderId="43" xfId="1" applyNumberFormat="1" applyFont="1" applyBorder="1" applyAlignment="1">
      <alignment horizontal="center" vertical="center"/>
    </xf>
    <xf numFmtId="176" fontId="1" fillId="0" borderId="43" xfId="1" applyNumberFormat="1" applyFont="1" applyBorder="1" applyAlignment="1">
      <alignment horizontal="center" vertical="center"/>
    </xf>
    <xf numFmtId="176" fontId="1" fillId="0" borderId="43" xfId="1" applyNumberFormat="1" applyFont="1" applyBorder="1" applyAlignment="1">
      <alignment horizontal="center" vertical="center" wrapText="1"/>
    </xf>
    <xf numFmtId="20" fontId="1" fillId="0" borderId="43" xfId="1" applyNumberFormat="1" applyFont="1" applyBorder="1" applyAlignment="1">
      <alignment horizontal="center" vertical="center"/>
    </xf>
    <xf numFmtId="179" fontId="1" fillId="0" borderId="40" xfId="1" applyNumberFormat="1" applyFont="1" applyBorder="1" applyAlignment="1">
      <alignment horizontal="center" vertical="center"/>
    </xf>
    <xf numFmtId="181" fontId="1" fillId="0" borderId="44" xfId="3" applyNumberFormat="1" applyFont="1" applyBorder="1" applyAlignment="1">
      <alignment horizontal="center" vertical="center"/>
    </xf>
    <xf numFmtId="182" fontId="1" fillId="0" borderId="41" xfId="1" applyNumberFormat="1" applyFont="1" applyBorder="1" applyAlignment="1">
      <alignment horizontal="center" vertical="center"/>
    </xf>
    <xf numFmtId="0" fontId="1" fillId="0" borderId="44" xfId="1" applyFont="1" applyBorder="1" applyAlignment="1">
      <alignment horizontal="center" vertical="center"/>
    </xf>
    <xf numFmtId="1" fontId="1" fillId="4" borderId="42" xfId="1" applyNumberFormat="1" applyFont="1" applyFill="1" applyBorder="1" applyAlignment="1">
      <alignment horizontal="center" vertical="center"/>
    </xf>
    <xf numFmtId="2" fontId="1" fillId="0" borderId="13" xfId="1" applyNumberFormat="1" applyFont="1" applyBorder="1" applyAlignment="1">
      <alignment horizontal="right" vertical="center"/>
    </xf>
    <xf numFmtId="0" fontId="1" fillId="0" borderId="47" xfId="1" applyFont="1" applyBorder="1" applyAlignment="1">
      <alignment horizontal="center" vertical="center" wrapText="1"/>
    </xf>
    <xf numFmtId="182" fontId="1" fillId="0" borderId="11" xfId="1" applyNumberFormat="1" applyFont="1" applyBorder="1" applyAlignment="1">
      <alignment horizontal="center" vertical="center"/>
    </xf>
    <xf numFmtId="182" fontId="1" fillId="0" borderId="12" xfId="1" applyNumberFormat="1" applyFont="1" applyBorder="1" applyAlignment="1">
      <alignment horizontal="center" vertical="center"/>
    </xf>
    <xf numFmtId="0" fontId="1" fillId="0" borderId="47" xfId="1" applyFont="1" applyBorder="1" applyAlignment="1">
      <alignment horizontal="center" vertical="center"/>
    </xf>
    <xf numFmtId="179" fontId="1" fillId="4" borderId="11" xfId="1" applyNumberFormat="1" applyFont="1" applyFill="1" applyBorder="1" applyAlignment="1">
      <alignment horizontal="center" vertical="center"/>
    </xf>
    <xf numFmtId="180" fontId="1" fillId="0" borderId="12" xfId="1" applyNumberFormat="1" applyFont="1" applyBorder="1" applyAlignment="1">
      <alignment horizontal="center" vertical="center"/>
    </xf>
    <xf numFmtId="181" fontId="1" fillId="0" borderId="12" xfId="3" applyNumberFormat="1" applyFont="1" applyBorder="1" applyAlignment="1">
      <alignment horizontal="center" vertical="center"/>
    </xf>
    <xf numFmtId="20" fontId="1" fillId="0" borderId="12" xfId="1" applyNumberFormat="1" applyFont="1" applyBorder="1" applyAlignment="1">
      <alignment horizontal="center" vertical="center"/>
    </xf>
    <xf numFmtId="0" fontId="1" fillId="0" borderId="48" xfId="1" applyFont="1" applyBorder="1" applyAlignment="1">
      <alignment horizontal="center" vertical="center"/>
    </xf>
    <xf numFmtId="0" fontId="1" fillId="0" borderId="49" xfId="2" applyFont="1" applyBorder="1" applyAlignment="1">
      <alignment horizontal="left" vertical="center"/>
    </xf>
    <xf numFmtId="0" fontId="1" fillId="0" borderId="12" xfId="1" applyFont="1" applyBorder="1" applyAlignment="1">
      <alignment horizontal="center" vertical="center"/>
    </xf>
    <xf numFmtId="2" fontId="1" fillId="0" borderId="13" xfId="1" applyNumberFormat="1" applyFont="1" applyBorder="1" applyAlignment="1">
      <alignment horizontal="center" vertical="center"/>
    </xf>
    <xf numFmtId="176" fontId="1" fillId="0" borderId="12" xfId="1" applyNumberFormat="1" applyFont="1" applyBorder="1" applyAlignment="1">
      <alignment horizontal="center" vertical="center"/>
    </xf>
    <xf numFmtId="176" fontId="1" fillId="0" borderId="12" xfId="1" applyNumberFormat="1" applyFont="1" applyBorder="1" applyAlignment="1">
      <alignment horizontal="center" vertical="center" wrapText="1"/>
    </xf>
    <xf numFmtId="179" fontId="1" fillId="0" borderId="50" xfId="1" applyNumberFormat="1" applyFont="1" applyBorder="1" applyAlignment="1">
      <alignment horizontal="center" vertical="center"/>
    </xf>
    <xf numFmtId="0" fontId="1" fillId="0" borderId="52" xfId="1" applyFont="1" applyBorder="1" applyAlignment="1">
      <alignment horizontal="center" vertical="center"/>
    </xf>
    <xf numFmtId="0" fontId="1" fillId="0" borderId="53" xfId="1" applyFont="1" applyBorder="1">
      <alignment vertical="center"/>
    </xf>
    <xf numFmtId="178" fontId="1" fillId="0" borderId="27" xfId="1" applyNumberFormat="1" applyFont="1" applyBorder="1" applyAlignment="1">
      <alignment horizontal="center" vertical="center"/>
    </xf>
    <xf numFmtId="2" fontId="1" fillId="0" borderId="29" xfId="1" applyNumberFormat="1" applyFont="1" applyBorder="1" applyAlignment="1">
      <alignment horizontal="center" vertical="center"/>
    </xf>
    <xf numFmtId="1" fontId="1" fillId="4" borderId="30" xfId="1" applyNumberFormat="1" applyFont="1" applyFill="1" applyBorder="1" applyAlignment="1">
      <alignment horizontal="center" vertical="center"/>
    </xf>
    <xf numFmtId="1" fontId="1" fillId="0" borderId="27" xfId="1" applyNumberFormat="1" applyFont="1" applyBorder="1" applyAlignment="1">
      <alignment horizontal="center" vertical="center"/>
    </xf>
    <xf numFmtId="178" fontId="1" fillId="0" borderId="31" xfId="1" applyNumberFormat="1" applyFont="1" applyBorder="1" applyAlignment="1">
      <alignment horizontal="center" vertical="center"/>
    </xf>
    <xf numFmtId="179" fontId="1" fillId="4" borderId="30" xfId="1" applyNumberFormat="1" applyFont="1" applyFill="1" applyBorder="1" applyAlignment="1">
      <alignment horizontal="center" vertical="center"/>
    </xf>
    <xf numFmtId="180" fontId="1" fillId="0" borderId="27" xfId="1" applyNumberFormat="1" applyFont="1" applyBorder="1" applyAlignment="1">
      <alignment horizontal="center" vertical="center"/>
    </xf>
    <xf numFmtId="181" fontId="1" fillId="0" borderId="27" xfId="3" applyNumberFormat="1" applyFont="1" applyBorder="1" applyAlignment="1">
      <alignment horizontal="center" vertical="center"/>
    </xf>
    <xf numFmtId="176" fontId="1" fillId="0" borderId="27" xfId="1" applyNumberFormat="1" applyFont="1" applyBorder="1" applyAlignment="1">
      <alignment horizontal="center" vertical="center" shrinkToFit="1"/>
    </xf>
    <xf numFmtId="178" fontId="1" fillId="0" borderId="27" xfId="1" applyNumberFormat="1" applyFont="1" applyBorder="1" applyAlignment="1">
      <alignment horizontal="center" vertical="center" shrinkToFit="1"/>
    </xf>
    <xf numFmtId="179" fontId="1" fillId="0" borderId="32" xfId="1" applyNumberFormat="1" applyFont="1" applyBorder="1" applyAlignment="1">
      <alignment horizontal="center" vertical="center" shrinkToFit="1"/>
    </xf>
    <xf numFmtId="181" fontId="1" fillId="0" borderId="27" xfId="3" applyNumberFormat="1" applyFont="1" applyBorder="1" applyAlignment="1">
      <alignment horizontal="center" vertical="center" shrinkToFit="1"/>
    </xf>
    <xf numFmtId="0" fontId="1" fillId="0" borderId="0" xfId="1" applyFont="1" applyAlignment="1">
      <alignment vertical="center" shrinkToFit="1"/>
    </xf>
    <xf numFmtId="179" fontId="1" fillId="4" borderId="21" xfId="1" applyNumberFormat="1" applyFont="1" applyFill="1" applyBorder="1" applyAlignment="1">
      <alignment horizontal="center" vertical="center"/>
    </xf>
    <xf numFmtId="180" fontId="1" fillId="0" borderId="3" xfId="1" applyNumberFormat="1" applyFont="1" applyBorder="1" applyAlignment="1">
      <alignment horizontal="center" vertical="center"/>
    </xf>
    <xf numFmtId="178" fontId="1" fillId="0" borderId="3" xfId="1" applyNumberFormat="1" applyFont="1" applyBorder="1" applyAlignment="1">
      <alignment horizontal="center" vertical="center"/>
    </xf>
    <xf numFmtId="20" fontId="1" fillId="0" borderId="44" xfId="1" applyNumberFormat="1" applyFont="1" applyBorder="1" applyAlignment="1">
      <alignment horizontal="center" vertical="center"/>
    </xf>
    <xf numFmtId="0" fontId="1" fillId="0" borderId="43" xfId="1" applyFont="1" applyBorder="1" applyAlignment="1">
      <alignment horizontal="left" vertical="center"/>
    </xf>
    <xf numFmtId="176" fontId="1" fillId="0" borderId="27" xfId="1" applyNumberFormat="1" applyFont="1" applyBorder="1" applyAlignment="1">
      <alignment horizontal="center" vertical="center" wrapText="1"/>
    </xf>
    <xf numFmtId="179" fontId="1" fillId="0" borderId="30" xfId="1" applyNumberFormat="1" applyFont="1" applyBorder="1" applyAlignment="1">
      <alignment horizontal="center" vertical="center"/>
    </xf>
    <xf numFmtId="0" fontId="1" fillId="0" borderId="54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0" fontId="1" fillId="0" borderId="43" xfId="2" applyFont="1" applyBorder="1" applyAlignment="1">
      <alignment horizontal="center" vertical="center"/>
    </xf>
    <xf numFmtId="0" fontId="1" fillId="0" borderId="44" xfId="2" applyFont="1" applyBorder="1">
      <alignment vertical="center"/>
    </xf>
    <xf numFmtId="20" fontId="1" fillId="0" borderId="43" xfId="2" applyNumberFormat="1" applyFont="1" applyBorder="1" applyAlignment="1">
      <alignment horizontal="center" vertical="center"/>
    </xf>
    <xf numFmtId="20" fontId="1" fillId="0" borderId="44" xfId="2" applyNumberFormat="1" applyFont="1" applyBorder="1" applyAlignment="1">
      <alignment horizontal="center" vertical="center"/>
    </xf>
    <xf numFmtId="0" fontId="1" fillId="0" borderId="42" xfId="1" applyFont="1" applyBorder="1" applyAlignment="1">
      <alignment horizontal="left" vertical="center"/>
    </xf>
    <xf numFmtId="20" fontId="1" fillId="0" borderId="27" xfId="1" applyNumberFormat="1" applyFont="1" applyBorder="1" applyAlignment="1">
      <alignment horizontal="center" vertical="center"/>
    </xf>
    <xf numFmtId="20" fontId="1" fillId="0" borderId="31" xfId="1" applyNumberFormat="1" applyFont="1" applyBorder="1" applyAlignment="1">
      <alignment horizontal="center" vertical="center"/>
    </xf>
    <xf numFmtId="182" fontId="1" fillId="0" borderId="22" xfId="1" applyNumberFormat="1" applyFont="1" applyBorder="1" applyAlignment="1">
      <alignment horizontal="center" vertical="center"/>
    </xf>
    <xf numFmtId="182" fontId="1" fillId="0" borderId="47" xfId="1" applyNumberFormat="1" applyFont="1" applyBorder="1" applyAlignment="1">
      <alignment horizontal="center" vertical="center"/>
    </xf>
    <xf numFmtId="0" fontId="1" fillId="0" borderId="49" xfId="1" applyFont="1" applyBorder="1" applyAlignment="1">
      <alignment horizontal="left" vertical="center"/>
    </xf>
    <xf numFmtId="20" fontId="1" fillId="0" borderId="47" xfId="1" applyNumberFormat="1" applyFont="1" applyBorder="1" applyAlignment="1">
      <alignment horizontal="center" vertical="center"/>
    </xf>
    <xf numFmtId="179" fontId="1" fillId="0" borderId="11" xfId="1" applyNumberFormat="1" applyFont="1" applyBorder="1" applyAlignment="1">
      <alignment horizontal="center" vertical="center"/>
    </xf>
    <xf numFmtId="179" fontId="1" fillId="0" borderId="55" xfId="1" applyNumberFormat="1" applyFont="1" applyBorder="1" applyAlignment="1">
      <alignment horizontal="center" vertical="center"/>
    </xf>
    <xf numFmtId="181" fontId="1" fillId="0" borderId="56" xfId="3" applyNumberFormat="1" applyFont="1" applyBorder="1" applyAlignment="1">
      <alignment horizontal="center" vertical="center"/>
    </xf>
    <xf numFmtId="20" fontId="1" fillId="0" borderId="3" xfId="1" applyNumberFormat="1" applyFont="1" applyBorder="1" applyAlignment="1">
      <alignment horizontal="center" vertical="center"/>
    </xf>
    <xf numFmtId="20" fontId="1" fillId="0" borderId="22" xfId="1" applyNumberFormat="1" applyFont="1" applyBorder="1" applyAlignment="1">
      <alignment horizontal="center" vertical="center"/>
    </xf>
    <xf numFmtId="182" fontId="1" fillId="0" borderId="44" xfId="1" applyNumberFormat="1" applyFont="1" applyBorder="1" applyAlignment="1">
      <alignment horizontal="center" vertical="center"/>
    </xf>
    <xf numFmtId="182" fontId="1" fillId="0" borderId="54" xfId="1" applyNumberFormat="1" applyFont="1" applyBorder="1" applyAlignment="1">
      <alignment horizontal="center" vertical="center"/>
    </xf>
    <xf numFmtId="182" fontId="1" fillId="0" borderId="20" xfId="1" applyNumberFormat="1" applyFont="1" applyBorder="1" applyAlignment="1">
      <alignment horizontal="center" vertical="center"/>
    </xf>
    <xf numFmtId="179" fontId="1" fillId="0" borderId="2" xfId="1" applyNumberFormat="1" applyFont="1" applyBorder="1" applyAlignment="1">
      <alignment horizontal="center" vertical="center"/>
    </xf>
    <xf numFmtId="179" fontId="1" fillId="0" borderId="42" xfId="1" applyNumberFormat="1" applyFont="1" applyBorder="1" applyAlignment="1">
      <alignment horizontal="center" vertical="center"/>
    </xf>
    <xf numFmtId="179" fontId="1" fillId="0" borderId="49" xfId="1" applyNumberFormat="1" applyFont="1" applyBorder="1" applyAlignment="1">
      <alignment horizontal="center" vertical="center"/>
    </xf>
    <xf numFmtId="179" fontId="1" fillId="0" borderId="32" xfId="1" applyNumberFormat="1" applyFont="1" applyBorder="1" applyAlignment="1">
      <alignment horizontal="center" vertical="center"/>
    </xf>
    <xf numFmtId="0" fontId="1" fillId="0" borderId="0" xfId="1" applyFont="1" applyAlignment="1">
      <alignment vertical="center" wrapText="1"/>
    </xf>
    <xf numFmtId="0" fontId="13" fillId="0" borderId="0" xfId="4" applyFont="1">
      <alignment vertical="center"/>
    </xf>
    <xf numFmtId="0" fontId="1" fillId="0" borderId="0" xfId="4" applyFont="1">
      <alignment vertical="center"/>
    </xf>
    <xf numFmtId="0" fontId="6" fillId="0" borderId="43" xfId="5" applyFont="1" applyBorder="1" applyAlignment="1">
      <alignment horizontal="center" vertical="center"/>
    </xf>
    <xf numFmtId="0" fontId="1" fillId="0" borderId="58" xfId="5" applyFont="1" applyBorder="1">
      <alignment vertical="center"/>
    </xf>
    <xf numFmtId="0" fontId="1" fillId="0" borderId="0" xfId="5" applyFont="1">
      <alignment vertical="center"/>
    </xf>
    <xf numFmtId="0" fontId="1" fillId="0" borderId="42" xfId="5" applyFont="1" applyBorder="1" applyAlignment="1">
      <alignment horizontal="center" vertical="center"/>
    </xf>
    <xf numFmtId="0" fontId="20" fillId="0" borderId="0" xfId="5" applyFont="1">
      <alignment vertical="center"/>
    </xf>
    <xf numFmtId="0" fontId="1" fillId="0" borderId="0" xfId="4" applyFont="1" applyAlignment="1">
      <alignment horizontal="center" vertical="center"/>
    </xf>
    <xf numFmtId="0" fontId="21" fillId="0" borderId="0" xfId="5" applyFont="1">
      <alignment vertical="center"/>
    </xf>
    <xf numFmtId="0" fontId="1" fillId="0" borderId="40" xfId="5" applyFont="1" applyBorder="1" applyAlignment="1">
      <alignment horizontal="center" vertical="center"/>
    </xf>
    <xf numFmtId="0" fontId="1" fillId="0" borderId="44" xfId="5" applyFont="1" applyBorder="1" applyAlignment="1">
      <alignment horizontal="center" vertical="center"/>
    </xf>
    <xf numFmtId="0" fontId="1" fillId="0" borderId="40" xfId="4" applyFont="1" applyBorder="1" applyAlignment="1">
      <alignment horizontal="center" vertical="center"/>
    </xf>
    <xf numFmtId="0" fontId="1" fillId="0" borderId="43" xfId="4" applyFont="1" applyBorder="1" applyAlignment="1">
      <alignment horizontal="center" vertical="center"/>
    </xf>
    <xf numFmtId="0" fontId="1" fillId="0" borderId="44" xfId="4" applyFont="1" applyBorder="1" applyAlignment="1">
      <alignment horizontal="center" vertical="center"/>
    </xf>
    <xf numFmtId="0" fontId="25" fillId="0" borderId="40" xfId="4" applyFont="1" applyBorder="1" applyAlignment="1">
      <alignment horizontal="center" vertical="center" wrapText="1"/>
    </xf>
    <xf numFmtId="0" fontId="25" fillId="0" borderId="43" xfId="4" applyFont="1" applyBorder="1" applyAlignment="1">
      <alignment horizontal="center" vertical="center" wrapText="1"/>
    </xf>
    <xf numFmtId="0" fontId="25" fillId="0" borderId="44" xfId="4" applyFont="1" applyBorder="1" applyAlignment="1">
      <alignment horizontal="center" vertical="center" wrapText="1"/>
    </xf>
    <xf numFmtId="0" fontId="1" fillId="0" borderId="44" xfId="5" applyFont="1" applyBorder="1" applyAlignment="1">
      <alignment horizontal="center" vertical="center" wrapText="1"/>
    </xf>
    <xf numFmtId="178" fontId="1" fillId="0" borderId="40" xfId="4" applyNumberFormat="1" applyFont="1" applyBorder="1" applyAlignment="1">
      <alignment horizontal="center" vertical="center" wrapText="1"/>
    </xf>
    <xf numFmtId="178" fontId="1" fillId="0" borderId="43" xfId="4" applyNumberFormat="1" applyFont="1" applyBorder="1" applyAlignment="1">
      <alignment horizontal="center" vertical="center" wrapText="1"/>
    </xf>
    <xf numFmtId="178" fontId="1" fillId="0" borderId="44" xfId="4" applyNumberFormat="1" applyFont="1" applyBorder="1" applyAlignment="1">
      <alignment horizontal="center" vertical="center" wrapText="1"/>
    </xf>
    <xf numFmtId="0" fontId="26" fillId="0" borderId="44" xfId="5" applyFont="1" applyBorder="1" applyAlignment="1">
      <alignment horizontal="center" vertical="center" wrapText="1"/>
    </xf>
    <xf numFmtId="178" fontId="26" fillId="10" borderId="40" xfId="4" applyNumberFormat="1" applyFont="1" applyFill="1" applyBorder="1" applyAlignment="1">
      <alignment horizontal="center" vertical="center"/>
    </xf>
    <xf numFmtId="178" fontId="26" fillId="10" borderId="43" xfId="4" applyNumberFormat="1" applyFont="1" applyFill="1" applyBorder="1" applyAlignment="1">
      <alignment horizontal="center" vertical="center"/>
    </xf>
    <xf numFmtId="178" fontId="26" fillId="10" borderId="44" xfId="4" applyNumberFormat="1" applyFont="1" applyFill="1" applyBorder="1" applyAlignment="1">
      <alignment horizontal="center" vertical="center"/>
    </xf>
    <xf numFmtId="0" fontId="26" fillId="0" borderId="44" xfId="5" applyFont="1" applyBorder="1" applyAlignment="1">
      <alignment horizontal="center" vertical="center"/>
    </xf>
    <xf numFmtId="181" fontId="26" fillId="0" borderId="40" xfId="3" applyNumberFormat="1" applyFont="1" applyBorder="1" applyAlignment="1">
      <alignment horizontal="center" vertical="center"/>
    </xf>
    <xf numFmtId="181" fontId="26" fillId="0" borderId="43" xfId="3" applyNumberFormat="1" applyFont="1" applyBorder="1" applyAlignment="1">
      <alignment horizontal="center" vertical="center"/>
    </xf>
    <xf numFmtId="181" fontId="26" fillId="0" borderId="44" xfId="3" applyNumberFormat="1" applyFont="1" applyBorder="1" applyAlignment="1">
      <alignment horizontal="center" vertical="center"/>
    </xf>
    <xf numFmtId="1" fontId="1" fillId="0" borderId="40" xfId="4" applyNumberFormat="1" applyFont="1" applyBorder="1" applyAlignment="1">
      <alignment horizontal="center" vertical="center"/>
    </xf>
    <xf numFmtId="1" fontId="1" fillId="0" borderId="43" xfId="4" applyNumberFormat="1" applyFont="1" applyBorder="1" applyAlignment="1">
      <alignment horizontal="center" vertical="center"/>
    </xf>
    <xf numFmtId="1" fontId="1" fillId="0" borderId="44" xfId="4" applyNumberFormat="1" applyFont="1" applyBorder="1" applyAlignment="1">
      <alignment horizontal="center" vertical="center"/>
    </xf>
    <xf numFmtId="0" fontId="27" fillId="0" borderId="40" xfId="4" applyFont="1" applyBorder="1" applyAlignment="1">
      <alignment horizontal="center" vertical="center"/>
    </xf>
    <xf numFmtId="0" fontId="27" fillId="0" borderId="43" xfId="4" applyFont="1" applyBorder="1" applyAlignment="1">
      <alignment horizontal="center" vertical="center"/>
    </xf>
    <xf numFmtId="0" fontId="27" fillId="0" borderId="44" xfId="4" applyFont="1" applyBorder="1" applyAlignment="1">
      <alignment horizontal="center" vertical="center"/>
    </xf>
    <xf numFmtId="0" fontId="1" fillId="0" borderId="30" xfId="5" applyFont="1" applyBorder="1" applyAlignment="1">
      <alignment horizontal="center" vertical="center"/>
    </xf>
    <xf numFmtId="0" fontId="27" fillId="0" borderId="30" xfId="4" applyFont="1" applyBorder="1">
      <alignment vertical="center"/>
    </xf>
    <xf numFmtId="0" fontId="27" fillId="0" borderId="27" xfId="4" applyFont="1" applyBorder="1" applyAlignment="1">
      <alignment horizontal="center" vertical="center"/>
    </xf>
    <xf numFmtId="0" fontId="27" fillId="0" borderId="27" xfId="4" applyFont="1" applyBorder="1">
      <alignment vertical="center"/>
    </xf>
    <xf numFmtId="0" fontId="27" fillId="0" borderId="31" xfId="4" applyFont="1" applyBorder="1" applyAlignment="1">
      <alignment horizontal="center" vertical="center"/>
    </xf>
    <xf numFmtId="0" fontId="1" fillId="0" borderId="42" xfId="4" applyFont="1" applyBorder="1" applyAlignment="1">
      <alignment horizontal="center" vertical="center"/>
    </xf>
    <xf numFmtId="0" fontId="25" fillId="0" borderId="40" xfId="5" applyFont="1" applyBorder="1" applyAlignment="1">
      <alignment horizontal="center" vertical="center"/>
    </xf>
    <xf numFmtId="0" fontId="25" fillId="0" borderId="42" xfId="5" applyFont="1" applyBorder="1" applyAlignment="1">
      <alignment horizontal="center" vertical="center"/>
    </xf>
    <xf numFmtId="0" fontId="25" fillId="0" borderId="43" xfId="8" applyFont="1" applyBorder="1" applyAlignment="1">
      <alignment horizontal="center" vertical="center" wrapText="1"/>
    </xf>
    <xf numFmtId="0" fontId="25" fillId="0" borderId="44" xfId="8" applyFont="1" applyBorder="1" applyAlignment="1">
      <alignment horizontal="center" vertical="center" wrapText="1"/>
    </xf>
    <xf numFmtId="0" fontId="1" fillId="0" borderId="32" xfId="5" applyFont="1" applyBorder="1" applyAlignment="1">
      <alignment horizontal="center" vertical="center"/>
    </xf>
    <xf numFmtId="0" fontId="27" fillId="0" borderId="30" xfId="4" applyFont="1" applyBorder="1" applyAlignment="1">
      <alignment horizontal="center" vertical="center"/>
    </xf>
    <xf numFmtId="0" fontId="1" fillId="0" borderId="41" xfId="4" applyFont="1" applyBorder="1" applyAlignment="1">
      <alignment horizontal="center" vertical="center"/>
    </xf>
    <xf numFmtId="0" fontId="25" fillId="0" borderId="41" xfId="4" applyFont="1" applyBorder="1" applyAlignment="1">
      <alignment horizontal="center" vertical="center" wrapText="1"/>
    </xf>
    <xf numFmtId="178" fontId="1" fillId="0" borderId="41" xfId="4" applyNumberFormat="1" applyFont="1" applyBorder="1" applyAlignment="1">
      <alignment horizontal="center" vertical="center" wrapText="1"/>
    </xf>
    <xf numFmtId="178" fontId="26" fillId="10" borderId="41" xfId="4" applyNumberFormat="1" applyFont="1" applyFill="1" applyBorder="1" applyAlignment="1">
      <alignment horizontal="center" vertical="center"/>
    </xf>
    <xf numFmtId="181" fontId="26" fillId="0" borderId="41" xfId="3" applyNumberFormat="1" applyFont="1" applyBorder="1" applyAlignment="1">
      <alignment horizontal="center" vertical="center"/>
    </xf>
    <xf numFmtId="1" fontId="1" fillId="0" borderId="41" xfId="4" applyNumberFormat="1" applyFont="1" applyBorder="1" applyAlignment="1">
      <alignment horizontal="center" vertical="center"/>
    </xf>
    <xf numFmtId="0" fontId="27" fillId="0" borderId="41" xfId="4" applyFont="1" applyBorder="1" applyAlignment="1">
      <alignment horizontal="center" vertical="center"/>
    </xf>
    <xf numFmtId="0" fontId="27" fillId="0" borderId="29" xfId="4" applyFont="1" applyBorder="1" applyAlignment="1">
      <alignment horizontal="center" vertical="center"/>
    </xf>
    <xf numFmtId="178" fontId="1" fillId="0" borderId="31" xfId="1" applyNumberFormat="1" applyFont="1" applyBorder="1" applyAlignment="1">
      <alignment horizontal="center" vertical="center" shrinkToFit="1"/>
    </xf>
    <xf numFmtId="0" fontId="25" fillId="0" borderId="40" xfId="4" applyFont="1" applyBorder="1" applyAlignment="1">
      <alignment horizontal="center" vertical="center"/>
    </xf>
    <xf numFmtId="0" fontId="1" fillId="0" borderId="30" xfId="4" applyFont="1" applyBorder="1" applyAlignment="1">
      <alignment horizontal="center" vertical="center"/>
    </xf>
    <xf numFmtId="182" fontId="1" fillId="0" borderId="30" xfId="1" applyNumberFormat="1" applyFont="1" applyBorder="1" applyAlignment="1">
      <alignment horizontal="center" vertical="center" shrinkToFit="1"/>
    </xf>
    <xf numFmtId="182" fontId="1" fillId="0" borderId="27" xfId="1" applyNumberFormat="1" applyFont="1" applyBorder="1" applyAlignment="1">
      <alignment horizontal="center" vertical="center" shrinkToFit="1"/>
    </xf>
    <xf numFmtId="2" fontId="1" fillId="0" borderId="0" xfId="4" applyNumberFormat="1" applyFont="1">
      <alignment vertical="center"/>
    </xf>
    <xf numFmtId="1" fontId="1" fillId="0" borderId="0" xfId="4" applyNumberFormat="1" applyFont="1">
      <alignment vertical="center"/>
    </xf>
    <xf numFmtId="182" fontId="1" fillId="0" borderId="0" xfId="1" applyNumberFormat="1" applyFont="1" applyAlignment="1">
      <alignment horizontal="center" vertical="center"/>
    </xf>
    <xf numFmtId="0" fontId="25" fillId="0" borderId="42" xfId="4" applyFont="1" applyBorder="1" applyAlignment="1">
      <alignment horizontal="center" vertical="center"/>
    </xf>
    <xf numFmtId="178" fontId="1" fillId="0" borderId="42" xfId="4" applyNumberFormat="1" applyFont="1" applyBorder="1" applyAlignment="1">
      <alignment horizontal="center" vertical="center" wrapText="1"/>
    </xf>
    <xf numFmtId="178" fontId="26" fillId="10" borderId="42" xfId="4" applyNumberFormat="1" applyFont="1" applyFill="1" applyBorder="1" applyAlignment="1">
      <alignment horizontal="center" vertical="center"/>
    </xf>
    <xf numFmtId="181" fontId="26" fillId="0" borderId="42" xfId="3" applyNumberFormat="1" applyFont="1" applyBorder="1" applyAlignment="1">
      <alignment horizontal="center" vertical="center"/>
    </xf>
    <xf numFmtId="182" fontId="1" fillId="0" borderId="42" xfId="1" applyNumberFormat="1" applyFont="1" applyBorder="1" applyAlignment="1">
      <alignment horizontal="center" vertical="center"/>
    </xf>
    <xf numFmtId="1" fontId="1" fillId="0" borderId="42" xfId="4" applyNumberFormat="1" applyFont="1" applyBorder="1" applyAlignment="1">
      <alignment horizontal="center" vertical="center"/>
    </xf>
    <xf numFmtId="0" fontId="27" fillId="0" borderId="42" xfId="4" applyFont="1" applyBorder="1" applyAlignment="1">
      <alignment horizontal="center" vertical="center"/>
    </xf>
    <xf numFmtId="0" fontId="1" fillId="0" borderId="32" xfId="4" applyFont="1" applyBorder="1" applyAlignment="1">
      <alignment horizontal="center" vertical="center"/>
    </xf>
    <xf numFmtId="0" fontId="0" fillId="0" borderId="0" xfId="1" applyFont="1">
      <alignment vertical="center"/>
    </xf>
    <xf numFmtId="185" fontId="1" fillId="0" borderId="12" xfId="3" applyNumberFormat="1" applyFont="1" applyBorder="1" applyAlignment="1">
      <alignment horizontal="center" vertical="center"/>
    </xf>
    <xf numFmtId="10" fontId="1" fillId="0" borderId="43" xfId="3" applyNumberFormat="1" applyFont="1" applyBorder="1" applyAlignment="1">
      <alignment horizontal="center" vertical="center"/>
    </xf>
    <xf numFmtId="0" fontId="1" fillId="0" borderId="11" xfId="5" applyFont="1" applyBorder="1" applyAlignment="1">
      <alignment horizontal="center" vertical="center"/>
    </xf>
    <xf numFmtId="0" fontId="1" fillId="0" borderId="47" xfId="5" applyFont="1" applyBorder="1" applyAlignment="1">
      <alignment horizontal="center" vertical="center"/>
    </xf>
    <xf numFmtId="0" fontId="1" fillId="0" borderId="30" xfId="5" applyFont="1" applyBorder="1" applyAlignment="1">
      <alignment horizontal="center" vertical="center"/>
    </xf>
    <xf numFmtId="0" fontId="1" fillId="0" borderId="31" xfId="5" applyFont="1" applyBorder="1" applyAlignment="1">
      <alignment horizontal="center" vertical="center"/>
    </xf>
    <xf numFmtId="0" fontId="22" fillId="3" borderId="1" xfId="4" applyFont="1" applyFill="1" applyBorder="1" applyAlignment="1">
      <alignment horizontal="center" vertical="center"/>
    </xf>
    <xf numFmtId="0" fontId="22" fillId="3" borderId="60" xfId="4" applyFont="1" applyFill="1" applyBorder="1" applyAlignment="1">
      <alignment horizontal="center" vertical="center"/>
    </xf>
    <xf numFmtId="0" fontId="22" fillId="3" borderId="24" xfId="4" applyFont="1" applyFill="1" applyBorder="1" applyAlignment="1">
      <alignment horizontal="center" vertical="center"/>
    </xf>
    <xf numFmtId="0" fontId="1" fillId="0" borderId="40" xfId="5" applyFont="1" applyBorder="1" applyAlignment="1">
      <alignment horizontal="center" vertical="center"/>
    </xf>
    <xf numFmtId="0" fontId="1" fillId="0" borderId="44" xfId="5" applyFont="1" applyBorder="1" applyAlignment="1">
      <alignment horizontal="center" vertical="center"/>
    </xf>
    <xf numFmtId="0" fontId="3" fillId="0" borderId="40" xfId="5" applyFont="1" applyBorder="1" applyAlignment="1">
      <alignment horizontal="center" vertical="center" textRotation="255"/>
    </xf>
    <xf numFmtId="0" fontId="1" fillId="0" borderId="40" xfId="5" applyFont="1" applyBorder="1" applyAlignment="1">
      <alignment horizontal="center" vertical="center" wrapText="1"/>
    </xf>
    <xf numFmtId="0" fontId="1" fillId="0" borderId="1" xfId="5" applyFont="1" applyBorder="1" applyAlignment="1">
      <alignment horizontal="center" vertical="center"/>
    </xf>
    <xf numFmtId="0" fontId="1" fillId="0" borderId="24" xfId="5" applyFont="1" applyBorder="1" applyAlignment="1">
      <alignment horizontal="center" vertical="center"/>
    </xf>
    <xf numFmtId="0" fontId="22" fillId="5" borderId="1" xfId="4" applyFont="1" applyFill="1" applyBorder="1" applyAlignment="1">
      <alignment horizontal="center" vertical="center"/>
    </xf>
    <xf numFmtId="0" fontId="22" fillId="5" borderId="60" xfId="4" applyFont="1" applyFill="1" applyBorder="1" applyAlignment="1">
      <alignment horizontal="center" vertical="center"/>
    </xf>
    <xf numFmtId="0" fontId="22" fillId="5" borderId="24" xfId="4" applyFont="1" applyFill="1" applyBorder="1" applyAlignment="1">
      <alignment horizontal="center" vertical="center"/>
    </xf>
    <xf numFmtId="0" fontId="22" fillId="4" borderId="1" xfId="4" applyFont="1" applyFill="1" applyBorder="1" applyAlignment="1">
      <alignment horizontal="center" vertical="center"/>
    </xf>
    <xf numFmtId="0" fontId="22" fillId="4" borderId="60" xfId="4" applyFont="1" applyFill="1" applyBorder="1" applyAlignment="1">
      <alignment horizontal="center" vertical="center"/>
    </xf>
    <xf numFmtId="0" fontId="22" fillId="7" borderId="1" xfId="4" applyFont="1" applyFill="1" applyBorder="1" applyAlignment="1">
      <alignment horizontal="center" vertical="center" shrinkToFit="1"/>
    </xf>
    <xf numFmtId="0" fontId="22" fillId="7" borderId="60" xfId="4" applyFont="1" applyFill="1" applyBorder="1" applyAlignment="1">
      <alignment horizontal="center" vertical="center" shrinkToFit="1"/>
    </xf>
    <xf numFmtId="0" fontId="22" fillId="7" borderId="24" xfId="4" applyFont="1" applyFill="1" applyBorder="1" applyAlignment="1">
      <alignment horizontal="center" vertical="center" shrinkToFit="1"/>
    </xf>
    <xf numFmtId="178" fontId="19" fillId="6" borderId="41" xfId="6" applyNumberFormat="1" applyFont="1" applyFill="1" applyBorder="1" applyAlignment="1">
      <alignment horizontal="center" vertical="center"/>
    </xf>
    <xf numFmtId="178" fontId="19" fillId="6" borderId="42" xfId="6" applyNumberFormat="1" applyFont="1" applyFill="1" applyBorder="1" applyAlignment="1">
      <alignment horizontal="center" vertical="center"/>
    </xf>
    <xf numFmtId="0" fontId="19" fillId="0" borderId="41" xfId="5" applyFont="1" applyBorder="1" applyAlignment="1">
      <alignment horizontal="center" vertical="center"/>
    </xf>
    <xf numFmtId="0" fontId="19" fillId="0" borderId="42" xfId="5" applyFont="1" applyBorder="1" applyAlignment="1">
      <alignment horizontal="center" vertical="center"/>
    </xf>
    <xf numFmtId="181" fontId="19" fillId="0" borderId="41" xfId="5" applyNumberFormat="1" applyFont="1" applyBorder="1" applyAlignment="1">
      <alignment horizontal="center" vertical="center"/>
    </xf>
    <xf numFmtId="181" fontId="19" fillId="0" borderId="42" xfId="5" applyNumberFormat="1" applyFont="1" applyBorder="1" applyAlignment="1">
      <alignment horizontal="center" vertical="center"/>
    </xf>
    <xf numFmtId="181" fontId="19" fillId="0" borderId="41" xfId="3" applyNumberFormat="1" applyFont="1" applyFill="1" applyBorder="1" applyAlignment="1">
      <alignment horizontal="center" vertical="center"/>
    </xf>
    <xf numFmtId="181" fontId="19" fillId="0" borderId="42" xfId="3" applyNumberFormat="1" applyFont="1" applyFill="1" applyBorder="1" applyAlignment="1">
      <alignment horizontal="center" vertical="center"/>
    </xf>
    <xf numFmtId="178" fontId="6" fillId="0" borderId="41" xfId="5" applyNumberFormat="1" applyFont="1" applyBorder="1" applyAlignment="1">
      <alignment horizontal="center" vertical="center"/>
    </xf>
    <xf numFmtId="178" fontId="6" fillId="0" borderId="42" xfId="5" applyNumberFormat="1" applyFont="1" applyBorder="1" applyAlignment="1">
      <alignment horizontal="center" vertical="center"/>
    </xf>
    <xf numFmtId="178" fontId="6" fillId="0" borderId="41" xfId="6" applyNumberFormat="1" applyFont="1" applyBorder="1" applyAlignment="1">
      <alignment horizontal="center" vertical="center"/>
    </xf>
    <xf numFmtId="178" fontId="6" fillId="0" borderId="42" xfId="6" applyNumberFormat="1" applyFont="1" applyBorder="1" applyAlignment="1">
      <alignment horizontal="center" vertical="center"/>
    </xf>
    <xf numFmtId="178" fontId="19" fillId="6" borderId="41" xfId="5" applyNumberFormat="1" applyFont="1" applyFill="1" applyBorder="1" applyAlignment="1">
      <alignment horizontal="center" vertical="center"/>
    </xf>
    <xf numFmtId="178" fontId="19" fillId="6" borderId="42" xfId="5" applyNumberFormat="1" applyFont="1" applyFill="1" applyBorder="1" applyAlignment="1">
      <alignment horizontal="center" vertical="center"/>
    </xf>
    <xf numFmtId="0" fontId="8" fillId="0" borderId="41" xfId="5" applyFont="1" applyBorder="1" applyAlignment="1">
      <alignment horizontal="center" vertical="center"/>
    </xf>
    <xf numFmtId="0" fontId="8" fillId="0" borderId="42" xfId="5" applyFont="1" applyBorder="1" applyAlignment="1">
      <alignment horizontal="center" vertical="center"/>
    </xf>
    <xf numFmtId="0" fontId="6" fillId="0" borderId="41" xfId="5" applyFont="1" applyBorder="1" applyAlignment="1">
      <alignment horizontal="center" vertical="center"/>
    </xf>
    <xf numFmtId="0" fontId="6" fillId="0" borderId="42" xfId="5" applyFont="1" applyBorder="1" applyAlignment="1">
      <alignment horizontal="center" vertical="center"/>
    </xf>
    <xf numFmtId="0" fontId="1" fillId="0" borderId="41" xfId="5" applyFont="1" applyBorder="1" applyAlignment="1">
      <alignment horizontal="center" vertical="center"/>
    </xf>
    <xf numFmtId="0" fontId="1" fillId="0" borderId="42" xfId="5" applyFont="1" applyBorder="1" applyAlignment="1">
      <alignment horizontal="center" vertical="center"/>
    </xf>
    <xf numFmtId="183" fontId="1" fillId="4" borderId="41" xfId="6" applyNumberFormat="1" applyFont="1" applyFill="1" applyBorder="1" applyAlignment="1">
      <alignment horizontal="center" vertical="center"/>
    </xf>
    <xf numFmtId="183" fontId="1" fillId="4" borderId="42" xfId="6" applyNumberFormat="1" applyFont="1" applyFill="1" applyBorder="1" applyAlignment="1">
      <alignment horizontal="center" vertical="center"/>
    </xf>
    <xf numFmtId="183" fontId="0" fillId="7" borderId="41" xfId="6" applyNumberFormat="1" applyFont="1" applyFill="1" applyBorder="1" applyAlignment="1">
      <alignment horizontal="center" vertical="center"/>
    </xf>
    <xf numFmtId="183" fontId="1" fillId="7" borderId="42" xfId="6" applyNumberFormat="1" applyFont="1" applyFill="1" applyBorder="1" applyAlignment="1">
      <alignment horizontal="center" vertical="center"/>
    </xf>
    <xf numFmtId="183" fontId="0" fillId="5" borderId="41" xfId="6" applyNumberFormat="1" applyFont="1" applyFill="1" applyBorder="1" applyAlignment="1">
      <alignment horizontal="center" vertical="center"/>
    </xf>
    <xf numFmtId="183" fontId="1" fillId="5" borderId="42" xfId="6" applyNumberFormat="1" applyFont="1" applyFill="1" applyBorder="1" applyAlignment="1">
      <alignment horizontal="center" vertical="center"/>
    </xf>
    <xf numFmtId="183" fontId="0" fillId="3" borderId="41" xfId="6" applyNumberFormat="1" applyFont="1" applyFill="1" applyBorder="1" applyAlignment="1">
      <alignment horizontal="center" vertical="center"/>
    </xf>
    <xf numFmtId="183" fontId="1" fillId="3" borderId="42" xfId="6" applyNumberFormat="1" applyFont="1" applyFill="1" applyBorder="1" applyAlignment="1">
      <alignment horizontal="center" vertical="center"/>
    </xf>
    <xf numFmtId="0" fontId="13" fillId="0" borderId="0" xfId="4" applyFont="1" applyAlignment="1">
      <alignment horizontal="center" vertical="center"/>
    </xf>
    <xf numFmtId="0" fontId="13" fillId="0" borderId="57" xfId="4" applyFont="1" applyBorder="1" applyAlignment="1">
      <alignment horizontal="center" vertical="center"/>
    </xf>
    <xf numFmtId="0" fontId="15" fillId="9" borderId="41" xfId="5" applyFont="1" applyFill="1" applyBorder="1" applyAlignment="1">
      <alignment horizontal="center" vertical="center"/>
    </xf>
    <xf numFmtId="0" fontId="15" fillId="9" borderId="42" xfId="5" applyFont="1" applyFill="1" applyBorder="1" applyAlignment="1">
      <alignment horizontal="center" vertical="center"/>
    </xf>
    <xf numFmtId="183" fontId="6" fillId="0" borderId="41" xfId="6" applyNumberFormat="1" applyFont="1" applyBorder="1" applyAlignment="1">
      <alignment horizontal="center" vertical="center"/>
    </xf>
    <xf numFmtId="183" fontId="6" fillId="0" borderId="42" xfId="6" applyNumberFormat="1" applyFont="1" applyBorder="1" applyAlignment="1">
      <alignment horizontal="center" vertical="center"/>
    </xf>
    <xf numFmtId="184" fontId="6" fillId="0" borderId="41" xfId="6" applyNumberFormat="1" applyFont="1" applyBorder="1" applyAlignment="1">
      <alignment horizontal="center" vertical="center"/>
    </xf>
    <xf numFmtId="184" fontId="6" fillId="0" borderId="42" xfId="6" applyNumberFormat="1" applyFont="1" applyBorder="1" applyAlignment="1">
      <alignment horizontal="center" vertical="center"/>
    </xf>
    <xf numFmtId="0" fontId="6" fillId="0" borderId="12" xfId="5" applyFont="1" applyBorder="1" applyAlignment="1">
      <alignment horizontal="center" vertical="center"/>
    </xf>
    <xf numFmtId="0" fontId="6" fillId="0" borderId="59" xfId="5" applyFont="1" applyBorder="1" applyAlignment="1">
      <alignment horizontal="center" vertical="center"/>
    </xf>
    <xf numFmtId="0" fontId="6" fillId="0" borderId="37" xfId="5" applyFont="1" applyBorder="1" applyAlignment="1">
      <alignment horizontal="center" vertical="center"/>
    </xf>
    <xf numFmtId="0" fontId="16" fillId="0" borderId="41" xfId="5" applyFont="1" applyBorder="1" applyAlignment="1">
      <alignment horizontal="center" vertical="center"/>
    </xf>
    <xf numFmtId="0" fontId="16" fillId="0" borderId="42" xfId="5" applyFont="1" applyBorder="1" applyAlignment="1">
      <alignment horizontal="center" vertical="center"/>
    </xf>
    <xf numFmtId="0" fontId="1" fillId="0" borderId="0" xfId="1" applyFont="1" applyAlignment="1">
      <alignment horizontal="left" vertical="center"/>
    </xf>
    <xf numFmtId="0" fontId="1" fillId="0" borderId="53" xfId="1" applyFont="1" applyBorder="1" applyAlignment="1">
      <alignment vertical="center" shrinkToFit="1"/>
    </xf>
    <xf numFmtId="0" fontId="1" fillId="0" borderId="30" xfId="1" applyFont="1" applyBorder="1" applyAlignment="1">
      <alignment horizontal="center" vertical="center" shrinkToFit="1"/>
    </xf>
    <xf numFmtId="0" fontId="1" fillId="0" borderId="31" xfId="1" applyFont="1" applyBorder="1" applyAlignment="1">
      <alignment horizontal="center" vertical="center" shrinkToFit="1"/>
    </xf>
    <xf numFmtId="0" fontId="1" fillId="0" borderId="41" xfId="1" applyFont="1" applyBorder="1" applyAlignment="1">
      <alignment horizontal="left" vertical="center" shrinkToFit="1"/>
    </xf>
    <xf numFmtId="0" fontId="1" fillId="0" borderId="42" xfId="1" applyFont="1" applyBorder="1" applyAlignment="1">
      <alignment horizontal="left" vertical="center" shrinkToFit="1"/>
    </xf>
    <xf numFmtId="0" fontId="1" fillId="0" borderId="40" xfId="1" applyFont="1" applyBorder="1" applyAlignment="1">
      <alignment horizontal="center" vertical="center" shrinkToFit="1"/>
    </xf>
    <xf numFmtId="0" fontId="1" fillId="0" borderId="44" xfId="1" applyFont="1" applyBorder="1" applyAlignment="1">
      <alignment horizontal="center" vertical="center" shrinkToFit="1"/>
    </xf>
    <xf numFmtId="0" fontId="12" fillId="8" borderId="35" xfId="1" applyFont="1" applyFill="1" applyBorder="1" applyAlignment="1">
      <alignment horizontal="center" vertical="center" wrapText="1"/>
    </xf>
    <xf numFmtId="0" fontId="12" fillId="8" borderId="39" xfId="1" applyFont="1" applyFill="1" applyBorder="1" applyAlignment="1">
      <alignment horizontal="center" vertical="center" wrapText="1"/>
    </xf>
    <xf numFmtId="0" fontId="12" fillId="8" borderId="51" xfId="1" applyFont="1" applyFill="1" applyBorder="1" applyAlignment="1">
      <alignment horizontal="center" vertical="center" wrapText="1"/>
    </xf>
    <xf numFmtId="0" fontId="1" fillId="0" borderId="4" xfId="1" applyFont="1" applyBorder="1" applyAlignment="1">
      <alignment horizontal="left" vertical="center" shrinkToFit="1"/>
    </xf>
    <xf numFmtId="0" fontId="1" fillId="0" borderId="2" xfId="1" applyFont="1" applyBorder="1" applyAlignment="1">
      <alignment horizontal="left" vertical="center" shrinkToFit="1"/>
    </xf>
    <xf numFmtId="181" fontId="1" fillId="0" borderId="23" xfId="3" applyNumberFormat="1" applyFont="1" applyBorder="1" applyAlignment="1">
      <alignment horizontal="center" vertical="center" shrinkToFit="1"/>
    </xf>
    <xf numFmtId="181" fontId="1" fillId="0" borderId="38" xfId="3" applyNumberFormat="1" applyFont="1" applyBorder="1" applyAlignment="1">
      <alignment horizontal="center" vertical="center" shrinkToFit="1"/>
    </xf>
    <xf numFmtId="181" fontId="1" fillId="0" borderId="33" xfId="3" applyNumberFormat="1" applyFont="1" applyBorder="1" applyAlignment="1">
      <alignment horizontal="center" vertical="center" shrinkToFit="1"/>
    </xf>
    <xf numFmtId="0" fontId="1" fillId="0" borderId="21" xfId="1" applyFont="1" applyBorder="1" applyAlignment="1">
      <alignment horizontal="center" vertical="center" shrinkToFit="1"/>
    </xf>
    <xf numFmtId="0" fontId="1" fillId="0" borderId="22" xfId="1" applyFont="1" applyBorder="1" applyAlignment="1">
      <alignment horizontal="center" vertical="center" shrinkToFit="1"/>
    </xf>
    <xf numFmtId="181" fontId="1" fillId="0" borderId="23" xfId="3" applyNumberFormat="1" applyFont="1" applyBorder="1" applyAlignment="1">
      <alignment horizontal="center" vertical="center"/>
    </xf>
    <xf numFmtId="181" fontId="1" fillId="0" borderId="38" xfId="3" applyNumberFormat="1" applyFont="1" applyBorder="1" applyAlignment="1">
      <alignment horizontal="center" vertical="center"/>
    </xf>
    <xf numFmtId="181" fontId="1" fillId="0" borderId="33" xfId="3" applyNumberFormat="1" applyFont="1" applyBorder="1" applyAlignment="1">
      <alignment horizontal="center" vertical="center"/>
    </xf>
    <xf numFmtId="0" fontId="9" fillId="4" borderId="35" xfId="1" applyFont="1" applyFill="1" applyBorder="1" applyAlignment="1">
      <alignment horizontal="center" vertical="center" wrapText="1"/>
    </xf>
    <xf numFmtId="0" fontId="9" fillId="4" borderId="39" xfId="1" applyFont="1" applyFill="1" applyBorder="1" applyAlignment="1">
      <alignment horizontal="center" vertical="center"/>
    </xf>
    <xf numFmtId="0" fontId="9" fillId="4" borderId="46" xfId="1" applyFont="1" applyFill="1" applyBorder="1" applyAlignment="1">
      <alignment horizontal="center" vertical="center"/>
    </xf>
    <xf numFmtId="0" fontId="9" fillId="4" borderId="51" xfId="1" applyFont="1" applyFill="1" applyBorder="1" applyAlignment="1">
      <alignment horizontal="center" vertical="center"/>
    </xf>
    <xf numFmtId="0" fontId="1" fillId="0" borderId="41" xfId="2" applyFont="1" applyBorder="1" applyAlignment="1">
      <alignment horizontal="left" vertical="center" shrinkToFit="1"/>
    </xf>
    <xf numFmtId="0" fontId="1" fillId="0" borderId="42" xfId="2" applyFont="1" applyBorder="1" applyAlignment="1">
      <alignment horizontal="left" vertical="center" shrinkToFit="1"/>
    </xf>
    <xf numFmtId="0" fontId="1" fillId="0" borderId="43" xfId="1" applyFont="1" applyBorder="1" applyAlignment="1">
      <alignment horizontal="left" vertical="center" shrinkToFit="1"/>
    </xf>
    <xf numFmtId="0" fontId="1" fillId="6" borderId="22" xfId="1" applyFont="1" applyFill="1" applyBorder="1" applyAlignment="1">
      <alignment horizontal="center" vertical="center"/>
    </xf>
    <xf numFmtId="0" fontId="1" fillId="6" borderId="31" xfId="1" applyFont="1" applyFill="1" applyBorder="1" applyAlignment="1">
      <alignment horizontal="center" vertical="center"/>
    </xf>
    <xf numFmtId="0" fontId="1" fillId="7" borderId="24" xfId="1" applyFont="1" applyFill="1" applyBorder="1" applyAlignment="1">
      <alignment horizontal="center" vertical="center" wrapText="1"/>
    </xf>
    <xf numFmtId="0" fontId="1" fillId="7" borderId="34" xfId="1" applyFont="1" applyFill="1" applyBorder="1" applyAlignment="1">
      <alignment horizontal="center" vertical="center" wrapText="1"/>
    </xf>
    <xf numFmtId="181" fontId="1" fillId="0" borderId="24" xfId="3" applyNumberFormat="1" applyFont="1" applyBorder="1" applyAlignment="1">
      <alignment horizontal="center" vertical="center"/>
    </xf>
    <xf numFmtId="181" fontId="1" fillId="0" borderId="45" xfId="3" applyNumberFormat="1" applyFont="1" applyBorder="1" applyAlignment="1">
      <alignment horizontal="center" vertical="center"/>
    </xf>
    <xf numFmtId="181" fontId="1" fillId="0" borderId="44" xfId="3" applyNumberFormat="1" applyFont="1" applyBorder="1" applyAlignment="1">
      <alignment horizontal="center" vertical="center"/>
    </xf>
    <xf numFmtId="181" fontId="1" fillId="0" borderId="31" xfId="3" applyNumberFormat="1" applyFont="1" applyBorder="1" applyAlignment="1">
      <alignment horizontal="center" vertical="center"/>
    </xf>
    <xf numFmtId="0" fontId="1" fillId="0" borderId="21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 wrapText="1"/>
    </xf>
    <xf numFmtId="0" fontId="1" fillId="0" borderId="27" xfId="1" applyFont="1" applyBorder="1" applyAlignment="1">
      <alignment horizontal="center" vertical="center" wrapText="1"/>
    </xf>
    <xf numFmtId="0" fontId="1" fillId="0" borderId="22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 wrapText="1"/>
    </xf>
    <xf numFmtId="0" fontId="6" fillId="0" borderId="22" xfId="1" applyFont="1" applyBorder="1" applyAlignment="1">
      <alignment horizontal="center" vertical="center"/>
    </xf>
    <xf numFmtId="0" fontId="6" fillId="0" borderId="30" xfId="1" applyFont="1" applyBorder="1" applyAlignment="1">
      <alignment horizontal="center" vertical="center"/>
    </xf>
    <xf numFmtId="0" fontId="6" fillId="0" borderId="31" xfId="1" applyFont="1" applyBorder="1" applyAlignment="1">
      <alignment horizontal="center" vertical="center"/>
    </xf>
    <xf numFmtId="0" fontId="1" fillId="3" borderId="21" xfId="1" applyFont="1" applyFill="1" applyBorder="1" applyAlignment="1">
      <alignment horizontal="center" vertical="center"/>
    </xf>
    <xf numFmtId="0" fontId="1" fillId="3" borderId="30" xfId="1" applyFont="1" applyFill="1" applyBorder="1" applyAlignment="1">
      <alignment horizontal="center" vertical="center"/>
    </xf>
    <xf numFmtId="0" fontId="1" fillId="3" borderId="3" xfId="1" applyFont="1" applyFill="1" applyBorder="1" applyAlignment="1">
      <alignment horizontal="center" vertical="center"/>
    </xf>
    <xf numFmtId="0" fontId="1" fillId="3" borderId="27" xfId="1" applyFont="1" applyFill="1" applyBorder="1" applyAlignment="1">
      <alignment horizontal="center" vertical="center"/>
    </xf>
    <xf numFmtId="0" fontId="1" fillId="5" borderId="22" xfId="1" applyFont="1" applyFill="1" applyBorder="1" applyAlignment="1">
      <alignment horizontal="center" vertical="center"/>
    </xf>
    <xf numFmtId="0" fontId="1" fillId="5" borderId="31" xfId="1" applyFont="1" applyFill="1" applyBorder="1" applyAlignment="1">
      <alignment horizontal="center" vertical="center"/>
    </xf>
    <xf numFmtId="0" fontId="1" fillId="4" borderId="21" xfId="1" applyFont="1" applyFill="1" applyBorder="1" applyAlignment="1">
      <alignment horizontal="center" vertical="center"/>
    </xf>
    <xf numFmtId="0" fontId="1" fillId="4" borderId="30" xfId="1" applyFont="1" applyFill="1" applyBorder="1" applyAlignment="1">
      <alignment horizontal="center" vertical="center"/>
    </xf>
    <xf numFmtId="0" fontId="1" fillId="5" borderId="20" xfId="1" applyFont="1" applyFill="1" applyBorder="1" applyAlignment="1">
      <alignment horizontal="center" vertical="center"/>
    </xf>
    <xf numFmtId="0" fontId="1" fillId="5" borderId="28" xfId="1" applyFont="1" applyFill="1" applyBorder="1" applyAlignment="1">
      <alignment horizontal="center" vertical="center"/>
    </xf>
    <xf numFmtId="0" fontId="1" fillId="6" borderId="20" xfId="1" applyFont="1" applyFill="1" applyBorder="1" applyAlignment="1">
      <alignment horizontal="center" vertical="center"/>
    </xf>
    <xf numFmtId="0" fontId="1" fillId="6" borderId="28" xfId="1" applyFont="1" applyFill="1" applyBorder="1" applyAlignment="1">
      <alignment horizontal="center" vertical="center"/>
    </xf>
    <xf numFmtId="0" fontId="1" fillId="7" borderId="23" xfId="1" applyFont="1" applyFill="1" applyBorder="1" applyAlignment="1">
      <alignment horizontal="center" vertical="center" wrapText="1" shrinkToFit="1"/>
    </xf>
    <xf numFmtId="0" fontId="1" fillId="7" borderId="33" xfId="1" applyFont="1" applyFill="1" applyBorder="1" applyAlignment="1">
      <alignment horizontal="center" vertical="center" shrinkToFit="1"/>
    </xf>
    <xf numFmtId="0" fontId="1" fillId="0" borderId="20" xfId="1" applyFont="1" applyBorder="1" applyAlignment="1">
      <alignment horizontal="center" vertical="center"/>
    </xf>
    <xf numFmtId="0" fontId="1" fillId="0" borderId="28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 wrapText="1"/>
    </xf>
    <xf numFmtId="0" fontId="1" fillId="0" borderId="29" xfId="1" applyFont="1" applyBorder="1" applyAlignment="1">
      <alignment horizontal="center" vertical="center" wrapText="1"/>
    </xf>
    <xf numFmtId="0" fontId="1" fillId="4" borderId="2" xfId="1" applyFont="1" applyFill="1" applyBorder="1" applyAlignment="1">
      <alignment horizontal="center" vertical="center"/>
    </xf>
    <xf numFmtId="0" fontId="1" fillId="4" borderId="32" xfId="1" applyFont="1" applyFill="1" applyBorder="1" applyAlignment="1">
      <alignment horizontal="center" vertical="center"/>
    </xf>
    <xf numFmtId="177" fontId="3" fillId="0" borderId="11" xfId="1" applyNumberFormat="1" applyFont="1" applyBorder="1" applyAlignment="1">
      <alignment horizontal="left" vertical="center"/>
    </xf>
    <xf numFmtId="177" fontId="3" fillId="0" borderId="12" xfId="1" applyNumberFormat="1" applyFont="1" applyBorder="1" applyAlignment="1">
      <alignment horizontal="left" vertical="center"/>
    </xf>
    <xf numFmtId="0" fontId="1" fillId="0" borderId="18" xfId="1" applyFont="1" applyBorder="1" applyAlignment="1">
      <alignment horizontal="center" vertical="center"/>
    </xf>
    <xf numFmtId="0" fontId="1" fillId="0" borderId="25" xfId="1" applyFont="1" applyBorder="1" applyAlignment="1">
      <alignment horizontal="center" vertical="center"/>
    </xf>
    <xf numFmtId="0" fontId="1" fillId="0" borderId="19" xfId="1" applyFont="1" applyBorder="1" applyAlignment="1">
      <alignment horizontal="center" vertical="center"/>
    </xf>
    <xf numFmtId="0" fontId="1" fillId="0" borderId="26" xfId="1" applyFont="1" applyBorder="1" applyAlignment="1">
      <alignment horizontal="center" vertical="center"/>
    </xf>
    <xf numFmtId="0" fontId="1" fillId="0" borderId="27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181" fontId="1" fillId="0" borderId="22" xfId="3" applyNumberFormat="1" applyFont="1" applyBorder="1" applyAlignment="1">
      <alignment horizontal="center" vertical="center"/>
    </xf>
    <xf numFmtId="0" fontId="1" fillId="0" borderId="3" xfId="1" applyFont="1" applyBorder="1" applyAlignment="1">
      <alignment horizontal="left" vertical="center" shrinkToFit="1"/>
    </xf>
    <xf numFmtId="0" fontId="1" fillId="0" borderId="4" xfId="2" applyFont="1" applyBorder="1" applyAlignment="1">
      <alignment horizontal="left" vertical="center" shrinkToFit="1"/>
    </xf>
    <xf numFmtId="0" fontId="1" fillId="0" borderId="2" xfId="2" applyFont="1" applyBorder="1" applyAlignment="1">
      <alignment horizontal="left" vertical="center" shrinkToFit="1"/>
    </xf>
    <xf numFmtId="0" fontId="1" fillId="4" borderId="54" xfId="1" applyFont="1" applyFill="1" applyBorder="1" applyAlignment="1">
      <alignment horizontal="center" vertical="center"/>
    </xf>
    <xf numFmtId="0" fontId="1" fillId="4" borderId="67" xfId="1" applyFont="1" applyFill="1" applyBorder="1" applyAlignment="1">
      <alignment horizontal="center" vertical="center"/>
    </xf>
    <xf numFmtId="0" fontId="1" fillId="3" borderId="20" xfId="1" applyFont="1" applyFill="1" applyBorder="1" applyAlignment="1">
      <alignment horizontal="center" vertical="center"/>
    </xf>
    <xf numFmtId="0" fontId="1" fillId="3" borderId="28" xfId="1" applyFont="1" applyFill="1" applyBorder="1" applyAlignment="1">
      <alignment horizontal="center" vertical="center"/>
    </xf>
    <xf numFmtId="0" fontId="1" fillId="5" borderId="23" xfId="1" applyFont="1" applyFill="1" applyBorder="1" applyAlignment="1">
      <alignment horizontal="center" vertical="center"/>
    </xf>
    <xf numFmtId="0" fontId="1" fillId="5" borderId="33" xfId="1" applyFont="1" applyFill="1" applyBorder="1" applyAlignment="1">
      <alignment horizontal="center" vertical="center"/>
    </xf>
    <xf numFmtId="0" fontId="1" fillId="0" borderId="54" xfId="1" applyFont="1" applyBorder="1" applyAlignment="1">
      <alignment horizontal="center" vertical="center"/>
    </xf>
    <xf numFmtId="0" fontId="1" fillId="0" borderId="67" xfId="1" applyFont="1" applyBorder="1" applyAlignment="1">
      <alignment horizontal="center" vertical="center"/>
    </xf>
    <xf numFmtId="0" fontId="1" fillId="0" borderId="66" xfId="1" applyFont="1" applyBorder="1" applyAlignment="1">
      <alignment horizontal="center" vertical="center"/>
    </xf>
    <xf numFmtId="0" fontId="1" fillId="0" borderId="68" xfId="1" applyFont="1" applyBorder="1" applyAlignment="1">
      <alignment horizontal="center" vertical="center"/>
    </xf>
    <xf numFmtId="0" fontId="1" fillId="6" borderId="23" xfId="1" applyFont="1" applyFill="1" applyBorder="1" applyAlignment="1">
      <alignment horizontal="center" vertical="center"/>
    </xf>
    <xf numFmtId="0" fontId="1" fillId="6" borderId="33" xfId="1" applyFont="1" applyFill="1" applyBorder="1" applyAlignment="1">
      <alignment horizontal="center" vertical="center"/>
    </xf>
    <xf numFmtId="0" fontId="1" fillId="7" borderId="18" xfId="1" applyFont="1" applyFill="1" applyBorder="1" applyAlignment="1">
      <alignment horizontal="center" vertical="center" wrapText="1"/>
    </xf>
    <xf numFmtId="0" fontId="1" fillId="7" borderId="25" xfId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20" xfId="1" applyFont="1" applyBorder="1" applyAlignment="1">
      <alignment horizontal="center" vertical="center" wrapText="1"/>
    </xf>
    <xf numFmtId="0" fontId="1" fillId="0" borderId="28" xfId="1" applyFont="1" applyBorder="1" applyAlignment="1">
      <alignment horizontal="center" vertical="center" wrapText="1"/>
    </xf>
    <xf numFmtId="0" fontId="1" fillId="0" borderId="4" xfId="1" applyFont="1" applyBorder="1" applyAlignment="1">
      <alignment horizontal="center" vertical="center"/>
    </xf>
    <xf numFmtId="0" fontId="1" fillId="0" borderId="2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6" fillId="0" borderId="63" xfId="1" applyFont="1" applyBorder="1" applyAlignment="1">
      <alignment horizontal="center" vertical="center" wrapText="1"/>
    </xf>
    <xf numFmtId="0" fontId="6" fillId="0" borderId="64" xfId="1" applyFont="1" applyBorder="1" applyAlignment="1">
      <alignment horizontal="center" vertical="center" wrapText="1"/>
    </xf>
    <xf numFmtId="0" fontId="1" fillId="3" borderId="54" xfId="1" applyFont="1" applyFill="1" applyBorder="1" applyAlignment="1">
      <alignment horizontal="center" vertical="center"/>
    </xf>
    <xf numFmtId="0" fontId="1" fillId="3" borderId="67" xfId="1" applyFont="1" applyFill="1" applyBorder="1" applyAlignment="1">
      <alignment horizontal="center" vertical="center"/>
    </xf>
    <xf numFmtId="0" fontId="1" fillId="7" borderId="33" xfId="1" applyFont="1" applyFill="1" applyBorder="1" applyAlignment="1">
      <alignment horizontal="center" vertical="center" wrapText="1" shrinkToFit="1"/>
    </xf>
    <xf numFmtId="0" fontId="1" fillId="0" borderId="23" xfId="1" applyFont="1" applyBorder="1" applyAlignment="1">
      <alignment horizontal="center" vertical="center" wrapText="1"/>
    </xf>
    <xf numFmtId="0" fontId="1" fillId="0" borderId="33" xfId="1" applyFont="1" applyBorder="1" applyAlignment="1">
      <alignment horizontal="center" vertical="center" wrapText="1"/>
    </xf>
    <xf numFmtId="0" fontId="8" fillId="0" borderId="63" xfId="1" applyFont="1" applyBorder="1" applyAlignment="1">
      <alignment horizontal="center" vertical="center"/>
    </xf>
    <xf numFmtId="0" fontId="8" fillId="0" borderId="64" xfId="1" applyFont="1" applyBorder="1" applyAlignment="1">
      <alignment horizontal="center" vertical="center"/>
    </xf>
    <xf numFmtId="0" fontId="1" fillId="0" borderId="65" xfId="1" applyFont="1" applyBorder="1" applyAlignment="1">
      <alignment horizontal="center" vertical="center" shrinkToFit="1"/>
    </xf>
    <xf numFmtId="0" fontId="1" fillId="0" borderId="45" xfId="1" applyFont="1" applyBorder="1" applyAlignment="1">
      <alignment horizontal="center" vertical="center" shrinkToFit="1"/>
    </xf>
    <xf numFmtId="0" fontId="1" fillId="0" borderId="1" xfId="1" applyFont="1" applyBorder="1" applyAlignment="1">
      <alignment horizontal="center" vertical="center" shrinkToFit="1"/>
    </xf>
    <xf numFmtId="0" fontId="1" fillId="0" borderId="24" xfId="1" applyFont="1" applyBorder="1" applyAlignment="1">
      <alignment horizontal="center" vertical="center" shrinkToFit="1"/>
    </xf>
    <xf numFmtId="0" fontId="1" fillId="0" borderId="52" xfId="1" applyFont="1" applyBorder="1" applyAlignment="1">
      <alignment horizontal="center" vertical="center" shrinkToFit="1"/>
    </xf>
    <xf numFmtId="0" fontId="1" fillId="0" borderId="34" xfId="1" applyFont="1" applyBorder="1" applyAlignment="1">
      <alignment horizontal="center" vertical="center" shrinkToFit="1"/>
    </xf>
    <xf numFmtId="0" fontId="9" fillId="4" borderId="18" xfId="1" applyFont="1" applyFill="1" applyBorder="1" applyAlignment="1">
      <alignment horizontal="center" vertical="center" wrapText="1"/>
    </xf>
    <xf numFmtId="0" fontId="9" fillId="4" borderId="61" xfId="1" applyFont="1" applyFill="1" applyBorder="1" applyAlignment="1">
      <alignment horizontal="center" vertical="center" wrapText="1"/>
    </xf>
    <xf numFmtId="0" fontId="9" fillId="4" borderId="25" xfId="1" applyFont="1" applyFill="1" applyBorder="1" applyAlignment="1">
      <alignment horizontal="center" vertical="center" wrapText="1"/>
    </xf>
    <xf numFmtId="0" fontId="12" fillId="8" borderId="18" xfId="1" applyFont="1" applyFill="1" applyBorder="1" applyAlignment="1">
      <alignment horizontal="center" vertical="center" wrapText="1"/>
    </xf>
    <xf numFmtId="0" fontId="12" fillId="8" borderId="61" xfId="1" applyFont="1" applyFill="1" applyBorder="1" applyAlignment="1">
      <alignment horizontal="center" vertical="center" wrapText="1"/>
    </xf>
    <xf numFmtId="0" fontId="12" fillId="8" borderId="25" xfId="1" applyFont="1" applyFill="1" applyBorder="1" applyAlignment="1">
      <alignment horizontal="center" vertical="center" wrapText="1"/>
    </xf>
    <xf numFmtId="0" fontId="1" fillId="6" borderId="3" xfId="1" applyFont="1" applyFill="1" applyBorder="1" applyAlignment="1">
      <alignment horizontal="center" vertical="center"/>
    </xf>
    <xf numFmtId="0" fontId="1" fillId="6" borderId="27" xfId="1" applyFont="1" applyFill="1" applyBorder="1" applyAlignment="1">
      <alignment horizontal="center" vertical="center"/>
    </xf>
    <xf numFmtId="181" fontId="1" fillId="0" borderId="62" xfId="3" applyNumberFormat="1" applyFont="1" applyBorder="1" applyAlignment="1">
      <alignment horizontal="center" vertical="center" shrinkToFit="1"/>
    </xf>
  </cellXfs>
  <cellStyles count="9">
    <cellStyle name="一般" xfId="0" builtinId="0"/>
    <cellStyle name="一般 2 2" xfId="1" xr:uid="{FD9C3494-89B4-40BE-A62D-AE28B16707D9}"/>
    <cellStyle name="一般 2 2 2" xfId="5" xr:uid="{65E858B4-CB97-4E8F-831D-B334042290BA}"/>
    <cellStyle name="一般 2 2 2 2" xfId="7" xr:uid="{6F613A60-C76D-48D9-B33D-ED0C161001E9}"/>
    <cellStyle name="一般 2 4" xfId="2" xr:uid="{B46D06AD-D54C-4426-B903-C6427CC8B169}"/>
    <cellStyle name="一般 3" xfId="4" xr:uid="{EA19976B-D997-49EA-AA1A-9854DC043CF3}"/>
    <cellStyle name="一般 3 3" xfId="8" xr:uid="{0DA524C1-465A-4EC7-A7A4-462B10739891}"/>
    <cellStyle name="千分位 2" xfId="6" xr:uid="{A276D7AA-8E26-48AC-BD71-DA940B7B10B4}"/>
    <cellStyle name="百分比 2" xfId="3" xr:uid="{055078C9-8DB7-4BBB-B6D1-0B8A72CCDDD4}"/>
  </cellStyles>
  <dxfs count="911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tyles" Target="style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theme" Target="theme/theme1.xml"/><Relationship Id="rId9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CE138-92FE-44B3-A3FE-DEAEC85BD69B}">
  <sheetPr>
    <tabColor theme="8" tint="0.59999389629810485"/>
  </sheetPr>
  <dimension ref="B1:AR36"/>
  <sheetViews>
    <sheetView tabSelected="1" zoomScale="70" zoomScaleNormal="70" workbookViewId="0">
      <selection activeCell="H17" sqref="H17"/>
    </sheetView>
  </sheetViews>
  <sheetFormatPr defaultColWidth="7.6640625" defaultRowHeight="15.75"/>
  <cols>
    <col min="1" max="1" width="7.6640625" style="125"/>
    <col min="2" max="2" width="15.6640625" style="125" customWidth="1"/>
    <col min="3" max="3" width="8.109375" style="131" customWidth="1"/>
    <col min="4" max="34" width="11.109375" style="125" customWidth="1"/>
    <col min="35" max="16384" width="7.6640625" style="125"/>
  </cols>
  <sheetData>
    <row r="1" spans="2:44" ht="27.75" customHeight="1">
      <c r="B1" s="247" t="s">
        <v>132</v>
      </c>
      <c r="C1" s="247"/>
      <c r="D1" s="247"/>
      <c r="E1" s="247"/>
      <c r="F1" s="247"/>
      <c r="G1" s="247"/>
      <c r="H1" s="247"/>
      <c r="I1" s="247"/>
      <c r="J1" s="247"/>
      <c r="K1" s="124"/>
      <c r="L1" s="124"/>
      <c r="M1" s="124"/>
      <c r="N1" s="124"/>
      <c r="O1" s="124"/>
      <c r="P1" s="124"/>
    </row>
    <row r="2" spans="2:44" ht="27.75" customHeight="1">
      <c r="B2" s="248"/>
      <c r="C2" s="248"/>
      <c r="D2" s="248"/>
      <c r="E2" s="248"/>
      <c r="F2" s="248"/>
      <c r="G2" s="248"/>
      <c r="H2" s="248"/>
      <c r="I2" s="248"/>
      <c r="J2" s="248"/>
      <c r="K2" s="124"/>
      <c r="L2" s="124"/>
      <c r="M2" s="124"/>
      <c r="N2" s="124"/>
      <c r="O2" s="124"/>
      <c r="P2" s="124"/>
    </row>
    <row r="3" spans="2:44" ht="46.5" customHeight="1">
      <c r="B3" s="126" t="s">
        <v>133</v>
      </c>
      <c r="C3" s="249" t="s">
        <v>361</v>
      </c>
      <c r="D3" s="250"/>
      <c r="E3" s="126" t="s">
        <v>134</v>
      </c>
      <c r="F3" s="251">
        <f>'0731(18度C)'!D1+'0731(4度C)'!D1</f>
        <v>221423</v>
      </c>
      <c r="G3" s="252"/>
      <c r="H3" s="126" t="s">
        <v>2</v>
      </c>
      <c r="I3" s="253">
        <f>'0731(18度C)'!F1+'0731(4度C)'!F1</f>
        <v>7185631.0499999989</v>
      </c>
      <c r="J3" s="254"/>
      <c r="K3" s="127"/>
      <c r="L3" s="128"/>
      <c r="M3" s="124"/>
      <c r="N3" s="124"/>
      <c r="O3" s="124"/>
      <c r="P3" s="124"/>
    </row>
    <row r="4" spans="2:44" ht="28.5" customHeight="1">
      <c r="B4" s="255" t="s">
        <v>135</v>
      </c>
      <c r="C4" s="235" t="s">
        <v>136</v>
      </c>
      <c r="D4" s="236"/>
      <c r="E4" s="258" t="s">
        <v>137</v>
      </c>
      <c r="F4" s="259"/>
      <c r="G4" s="258" t="s">
        <v>138</v>
      </c>
      <c r="H4" s="259"/>
      <c r="I4" s="258" t="s">
        <v>139</v>
      </c>
      <c r="J4" s="259"/>
      <c r="K4" s="233" t="s">
        <v>140</v>
      </c>
      <c r="L4" s="234"/>
      <c r="M4" s="233" t="s">
        <v>141</v>
      </c>
      <c r="N4" s="234"/>
      <c r="P4" s="128"/>
      <c r="Q4" s="124"/>
      <c r="R4" s="124"/>
    </row>
    <row r="5" spans="2:44" ht="28.5" customHeight="1">
      <c r="B5" s="256"/>
      <c r="C5" s="235" t="s">
        <v>142</v>
      </c>
      <c r="D5" s="236"/>
      <c r="E5" s="237" t="s">
        <v>143</v>
      </c>
      <c r="F5" s="238"/>
      <c r="G5" s="239" t="s">
        <v>144</v>
      </c>
      <c r="H5" s="240"/>
      <c r="I5" s="241" t="s">
        <v>145</v>
      </c>
      <c r="J5" s="242"/>
      <c r="K5" s="243" t="s">
        <v>146</v>
      </c>
      <c r="L5" s="244"/>
      <c r="M5" s="245" t="s">
        <v>147</v>
      </c>
      <c r="N5" s="246"/>
      <c r="O5" s="128"/>
      <c r="P5" s="128"/>
      <c r="Q5" s="128"/>
      <c r="R5" s="128"/>
    </row>
    <row r="6" spans="2:44" ht="28.5" customHeight="1">
      <c r="B6" s="256"/>
      <c r="C6" s="235" t="s">
        <v>148</v>
      </c>
      <c r="D6" s="236"/>
      <c r="E6" s="227">
        <f>AVERAGE(D13:O13,D27:X27)</f>
        <v>496.00750418165774</v>
      </c>
      <c r="F6" s="228" t="e">
        <f>AVERAGE(#REF!,D13:K13)</f>
        <v>#REF!</v>
      </c>
      <c r="G6" s="229">
        <f>AVERAGE(D13:K13)</f>
        <v>176.0647366655557</v>
      </c>
      <c r="H6" s="230"/>
      <c r="I6" s="229">
        <f>AVERAGE(L13:O13)</f>
        <v>89.572192513368975</v>
      </c>
      <c r="J6" s="230"/>
      <c r="K6" s="229">
        <f>AVERAGE(D27:O27)</f>
        <v>688.59363344988344</v>
      </c>
      <c r="L6" s="230"/>
      <c r="M6" s="229">
        <f>AVERAGE(P27:X27)</f>
        <v>747.97099781557188</v>
      </c>
      <c r="N6" s="230"/>
      <c r="O6" s="128"/>
      <c r="P6" s="128"/>
      <c r="Q6" s="128"/>
      <c r="R6" s="128"/>
    </row>
    <row r="7" spans="2:44" ht="28.5" customHeight="1">
      <c r="B7" s="256"/>
      <c r="C7" s="221" t="s">
        <v>149</v>
      </c>
      <c r="D7" s="222"/>
      <c r="E7" s="231">
        <f>AVERAGE(D14:O14,D28:X28)</f>
        <v>418.09716470955971</v>
      </c>
      <c r="F7" s="232" t="e">
        <f>AVERAGE(#REF!,D14:K14)</f>
        <v>#REF!</v>
      </c>
      <c r="G7" s="219">
        <f>AVERAGE(D14:K14)</f>
        <v>148.28977817597277</v>
      </c>
      <c r="H7" s="220"/>
      <c r="I7" s="219">
        <f>AVERAGE(L14:O14)</f>
        <v>76.511201803675448</v>
      </c>
      <c r="J7" s="220"/>
      <c r="K7" s="219">
        <f>AVERAGE(D28:O28)</f>
        <v>580.23623510302775</v>
      </c>
      <c r="L7" s="220"/>
      <c r="M7" s="219">
        <f>AVERAGE(P28:X28)</f>
        <v>630.54900944274834</v>
      </c>
      <c r="N7" s="220"/>
      <c r="O7" s="128"/>
      <c r="P7" s="128"/>
      <c r="Q7" s="128"/>
      <c r="R7" s="128"/>
    </row>
    <row r="8" spans="2:44" ht="28.5" customHeight="1">
      <c r="B8" s="257"/>
      <c r="C8" s="221" t="s">
        <v>150</v>
      </c>
      <c r="D8" s="222"/>
      <c r="E8" s="223">
        <f>AVERAGE(D15:O15,D29:X29)</f>
        <v>0.84591724228476661</v>
      </c>
      <c r="F8" s="224" t="e">
        <f>AVERAGE(D15:K15,#REF!)</f>
        <v>#REF!</v>
      </c>
      <c r="G8" s="225">
        <f>AVERAGE(D15:K15)</f>
        <v>0.84560983553327396</v>
      </c>
      <c r="H8" s="226"/>
      <c r="I8" s="225">
        <f>AVERAGE(L15:O15)</f>
        <v>0.85417343285387126</v>
      </c>
      <c r="J8" s="226"/>
      <c r="K8" s="225">
        <f>AVERAGE(D29:O29)</f>
        <v>0.8441874294276156</v>
      </c>
      <c r="L8" s="226"/>
      <c r="M8" s="225">
        <f>AVERAGE(P29:X29)</f>
        <v>0.8458302371146752</v>
      </c>
      <c r="N8" s="226"/>
      <c r="O8" s="130" t="s">
        <v>151</v>
      </c>
      <c r="P8" s="128"/>
      <c r="Q8" s="128"/>
      <c r="R8" s="128"/>
    </row>
    <row r="9" spans="2:44" ht="28.5" customHeight="1" thickBot="1">
      <c r="H9" s="132"/>
      <c r="N9" s="128"/>
      <c r="O9" s="128"/>
      <c r="P9" s="128"/>
    </row>
    <row r="10" spans="2:44" ht="30" customHeight="1">
      <c r="B10" s="209" t="s">
        <v>152</v>
      </c>
      <c r="C10" s="210"/>
      <c r="D10" s="214" t="s">
        <v>153</v>
      </c>
      <c r="E10" s="215"/>
      <c r="F10" s="215"/>
      <c r="G10" s="215"/>
      <c r="H10" s="215"/>
      <c r="I10" s="215"/>
      <c r="J10" s="215"/>
      <c r="K10" s="215"/>
      <c r="L10" s="216" t="s">
        <v>154</v>
      </c>
      <c r="M10" s="217"/>
      <c r="N10" s="217"/>
      <c r="O10" s="218"/>
    </row>
    <row r="11" spans="2:44" ht="17.25" customHeight="1">
      <c r="B11" s="205" t="s">
        <v>155</v>
      </c>
      <c r="C11" s="206"/>
      <c r="D11" s="135">
        <v>1</v>
      </c>
      <c r="E11" s="136">
        <v>2</v>
      </c>
      <c r="F11" s="136">
        <v>3</v>
      </c>
      <c r="G11" s="136">
        <v>4</v>
      </c>
      <c r="H11" s="136">
        <v>5</v>
      </c>
      <c r="I11" s="136">
        <v>6</v>
      </c>
      <c r="J11" s="136">
        <v>7</v>
      </c>
      <c r="K11" s="171">
        <v>8</v>
      </c>
      <c r="L11" s="135">
        <v>1</v>
      </c>
      <c r="M11" s="164">
        <v>2</v>
      </c>
      <c r="N11" s="136">
        <v>3</v>
      </c>
      <c r="O11" s="137">
        <v>4</v>
      </c>
    </row>
    <row r="12" spans="2:44" ht="46.5" customHeight="1">
      <c r="B12" s="205"/>
      <c r="C12" s="206"/>
      <c r="D12" s="138" t="s">
        <v>156</v>
      </c>
      <c r="E12" s="139" t="s">
        <v>157</v>
      </c>
      <c r="F12" s="139" t="s">
        <v>158</v>
      </c>
      <c r="G12" s="139" t="s">
        <v>159</v>
      </c>
      <c r="H12" s="139" t="s">
        <v>160</v>
      </c>
      <c r="I12" s="139" t="s">
        <v>161</v>
      </c>
      <c r="J12" s="139" t="s">
        <v>162</v>
      </c>
      <c r="K12" s="172" t="s">
        <v>163</v>
      </c>
      <c r="L12" s="180" t="s">
        <v>225</v>
      </c>
      <c r="M12" s="187" t="s">
        <v>157</v>
      </c>
      <c r="N12" s="139" t="s">
        <v>164</v>
      </c>
      <c r="O12" s="140" t="s">
        <v>159</v>
      </c>
    </row>
    <row r="13" spans="2:44" ht="40.15" customHeight="1">
      <c r="B13" s="207" t="s">
        <v>10</v>
      </c>
      <c r="C13" s="141" t="s">
        <v>165</v>
      </c>
      <c r="D13" s="142">
        <v>113.26530612244899</v>
      </c>
      <c r="E13" s="143">
        <v>78.431372549019613</v>
      </c>
      <c r="F13" s="143">
        <v>92.452830188679243</v>
      </c>
      <c r="G13" s="143">
        <v>88.050314465408803</v>
      </c>
      <c r="H13" s="143">
        <v>176</v>
      </c>
      <c r="I13" s="143">
        <v>250.92</v>
      </c>
      <c r="J13" s="143" t="s">
        <v>77</v>
      </c>
      <c r="K13" s="173">
        <v>433.33333333333331</v>
      </c>
      <c r="L13" s="142" t="s">
        <v>77</v>
      </c>
      <c r="M13" s="188" t="s">
        <v>77</v>
      </c>
      <c r="N13" s="143">
        <v>90.909090909090907</v>
      </c>
      <c r="O13" s="144">
        <v>88.235294117647058</v>
      </c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</row>
    <row r="14" spans="2:44" ht="39.6" customHeight="1">
      <c r="B14" s="207"/>
      <c r="C14" s="145" t="s">
        <v>166</v>
      </c>
      <c r="D14" s="146">
        <v>96.882571244806826</v>
      </c>
      <c r="E14" s="147">
        <v>65.963683571835347</v>
      </c>
      <c r="F14" s="147">
        <v>78.694720951088584</v>
      </c>
      <c r="G14" s="147">
        <v>74.046648679270589</v>
      </c>
      <c r="H14" s="147">
        <v>149.53969793233861</v>
      </c>
      <c r="I14" s="147">
        <v>213.9844248851301</v>
      </c>
      <c r="J14" s="147" t="s">
        <v>77</v>
      </c>
      <c r="K14" s="174">
        <v>358.9166999673393</v>
      </c>
      <c r="L14" s="146" t="s">
        <v>77</v>
      </c>
      <c r="M14" s="189" t="s">
        <v>77</v>
      </c>
      <c r="N14" s="147">
        <v>77.721125526702835</v>
      </c>
      <c r="O14" s="148">
        <v>75.301278080648046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</row>
    <row r="15" spans="2:44" ht="40.15" customHeight="1">
      <c r="B15" s="207"/>
      <c r="C15" s="149" t="s">
        <v>167</v>
      </c>
      <c r="D15" s="150">
        <f t="shared" ref="D15:I15" si="0">D14/D13</f>
        <v>0.85535963801721338</v>
      </c>
      <c r="E15" s="151">
        <f t="shared" si="0"/>
        <v>0.84103696554090057</v>
      </c>
      <c r="F15" s="151">
        <f t="shared" si="0"/>
        <v>0.85118779804238676</v>
      </c>
      <c r="G15" s="151">
        <f t="shared" si="0"/>
        <v>0.84095836714314454</v>
      </c>
      <c r="H15" s="151">
        <f t="shared" si="0"/>
        <v>0.84965737461556035</v>
      </c>
      <c r="I15" s="151">
        <f t="shared" si="0"/>
        <v>0.85279939775677549</v>
      </c>
      <c r="J15" s="151" t="s">
        <v>77</v>
      </c>
      <c r="K15" s="175">
        <f t="shared" ref="K15:O15" si="1">K14/K13</f>
        <v>0.82826930761693685</v>
      </c>
      <c r="L15" s="150" t="s">
        <v>77</v>
      </c>
      <c r="M15" s="190" t="s">
        <v>77</v>
      </c>
      <c r="N15" s="151">
        <f t="shared" si="1"/>
        <v>0.85493238079373124</v>
      </c>
      <c r="O15" s="152">
        <f t="shared" si="1"/>
        <v>0.85341448491401117</v>
      </c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</row>
    <row r="16" spans="2:44" ht="17.25" customHeight="1">
      <c r="B16" s="208" t="s">
        <v>168</v>
      </c>
      <c r="C16" s="134" t="s">
        <v>169</v>
      </c>
      <c r="D16" s="50">
        <v>0.25002314814814813</v>
      </c>
      <c r="E16" s="51">
        <v>0.16666666666666666</v>
      </c>
      <c r="F16" s="51">
        <v>0.25008101851851849</v>
      </c>
      <c r="G16" s="51">
        <v>0.2502314814814815</v>
      </c>
      <c r="H16" s="51">
        <v>0.16680555555555557</v>
      </c>
      <c r="I16" s="51">
        <v>0.25</v>
      </c>
      <c r="J16" s="51" t="s">
        <v>77</v>
      </c>
      <c r="K16" s="57">
        <v>0.33194444444444438</v>
      </c>
      <c r="L16" s="50" t="s">
        <v>77</v>
      </c>
      <c r="M16" s="191" t="s">
        <v>77</v>
      </c>
      <c r="N16" s="51">
        <v>0.70854166666666663</v>
      </c>
      <c r="O16" s="116">
        <v>0.70833333333333337</v>
      </c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</row>
    <row r="17" spans="2:44" ht="17.25" customHeight="1">
      <c r="B17" s="205"/>
      <c r="C17" s="134" t="s">
        <v>170</v>
      </c>
      <c r="D17" s="50">
        <v>0.60416666666666663</v>
      </c>
      <c r="E17" s="51">
        <v>0.68888888888888888</v>
      </c>
      <c r="F17" s="51">
        <v>0.56692129629629628</v>
      </c>
      <c r="G17" s="51">
        <v>0.65219907407407407</v>
      </c>
      <c r="H17" s="51">
        <v>0.6889467592592593</v>
      </c>
      <c r="I17" s="51">
        <v>0.49537037037037035</v>
      </c>
      <c r="J17" s="51" t="s">
        <v>77</v>
      </c>
      <c r="K17" s="57">
        <v>0.41249999999999998</v>
      </c>
      <c r="L17" s="50" t="s">
        <v>77</v>
      </c>
      <c r="M17" s="191" t="s">
        <v>77</v>
      </c>
      <c r="N17" s="51">
        <v>0.83289351851851856</v>
      </c>
      <c r="O17" s="116">
        <v>0.8305555555555556</v>
      </c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</row>
    <row r="18" spans="2:44" ht="17.25" customHeight="1">
      <c r="B18" s="205" t="s">
        <v>171</v>
      </c>
      <c r="C18" s="206"/>
      <c r="D18" s="153">
        <v>16.333333333333332</v>
      </c>
      <c r="E18" s="154">
        <v>25.5</v>
      </c>
      <c r="F18" s="154">
        <v>21.2</v>
      </c>
      <c r="G18" s="154">
        <v>22.714285714285715</v>
      </c>
      <c r="H18" s="154">
        <v>20.454545454545453</v>
      </c>
      <c r="I18" s="154">
        <v>12.5</v>
      </c>
      <c r="J18" s="154" t="s">
        <v>77</v>
      </c>
      <c r="K18" s="176">
        <v>6</v>
      </c>
      <c r="L18" s="153" t="s">
        <v>77</v>
      </c>
      <c r="M18" s="192" t="s">
        <v>77</v>
      </c>
      <c r="N18" s="154">
        <v>22</v>
      </c>
      <c r="O18" s="155">
        <v>22.666666666666668</v>
      </c>
    </row>
    <row r="19" spans="2:44" ht="17.25" customHeight="1">
      <c r="B19" s="198" t="s">
        <v>172</v>
      </c>
      <c r="C19" s="199"/>
      <c r="D19" s="156" t="s">
        <v>173</v>
      </c>
      <c r="E19" s="157" t="s">
        <v>174</v>
      </c>
      <c r="F19" s="157" t="s">
        <v>174</v>
      </c>
      <c r="G19" s="157" t="s">
        <v>174</v>
      </c>
      <c r="H19" s="157" t="s">
        <v>175</v>
      </c>
      <c r="I19" s="157" t="s">
        <v>176</v>
      </c>
      <c r="J19" s="157" t="s">
        <v>176</v>
      </c>
      <c r="K19" s="177" t="s">
        <v>176</v>
      </c>
      <c r="L19" s="156" t="s">
        <v>173</v>
      </c>
      <c r="M19" s="193" t="s">
        <v>174</v>
      </c>
      <c r="N19" s="157" t="s">
        <v>174</v>
      </c>
      <c r="O19" s="158" t="s">
        <v>174</v>
      </c>
    </row>
    <row r="20" spans="2:44" ht="17.25" customHeight="1">
      <c r="B20" s="198" t="s">
        <v>177</v>
      </c>
      <c r="C20" s="199"/>
      <c r="D20" s="156" t="s">
        <v>176</v>
      </c>
      <c r="E20" s="157"/>
      <c r="F20" s="157"/>
      <c r="G20" s="157"/>
      <c r="H20" s="157" t="s">
        <v>176</v>
      </c>
      <c r="I20" s="157"/>
      <c r="J20" s="157"/>
      <c r="K20" s="177"/>
      <c r="L20" s="135"/>
      <c r="M20" s="164"/>
      <c r="N20" s="157"/>
      <c r="O20" s="158"/>
    </row>
    <row r="21" spans="2:44" ht="17.25" customHeight="1" thickBot="1">
      <c r="B21" s="200" t="s">
        <v>178</v>
      </c>
      <c r="C21" s="201"/>
      <c r="D21" s="160"/>
      <c r="E21" s="161"/>
      <c r="F21" s="162"/>
      <c r="G21" s="162"/>
      <c r="H21" s="161" t="s">
        <v>179</v>
      </c>
      <c r="I21" s="161" t="s">
        <v>180</v>
      </c>
      <c r="J21" s="161"/>
      <c r="K21" s="178" t="s">
        <v>181</v>
      </c>
      <c r="L21" s="181"/>
      <c r="M21" s="194"/>
      <c r="N21" s="161"/>
      <c r="O21" s="163"/>
    </row>
    <row r="23" spans="2:44" ht="16.5" thickBot="1"/>
    <row r="24" spans="2:44" ht="30" customHeight="1">
      <c r="B24" s="209" t="s">
        <v>152</v>
      </c>
      <c r="C24" s="210"/>
      <c r="D24" s="211" t="s">
        <v>182</v>
      </c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3"/>
      <c r="P24" s="202" t="s">
        <v>183</v>
      </c>
      <c r="Q24" s="203"/>
      <c r="R24" s="203"/>
      <c r="S24" s="203"/>
      <c r="T24" s="203"/>
      <c r="U24" s="203"/>
      <c r="V24" s="203"/>
      <c r="W24" s="203"/>
      <c r="X24" s="204"/>
    </row>
    <row r="25" spans="2:44" ht="17.25" customHeight="1">
      <c r="B25" s="205" t="s">
        <v>155</v>
      </c>
      <c r="C25" s="206"/>
      <c r="D25" s="135">
        <v>1</v>
      </c>
      <c r="E25" s="164">
        <v>2</v>
      </c>
      <c r="F25" s="136">
        <v>3</v>
      </c>
      <c r="G25" s="136">
        <v>4</v>
      </c>
      <c r="H25" s="164">
        <v>5</v>
      </c>
      <c r="I25" s="136">
        <v>6</v>
      </c>
      <c r="J25" s="136">
        <v>7</v>
      </c>
      <c r="K25" s="164">
        <v>8</v>
      </c>
      <c r="L25" s="136">
        <v>9</v>
      </c>
      <c r="M25" s="136">
        <v>10</v>
      </c>
      <c r="N25" s="164">
        <v>11</v>
      </c>
      <c r="O25" s="136">
        <v>12</v>
      </c>
      <c r="P25" s="135">
        <v>1</v>
      </c>
      <c r="Q25" s="136">
        <v>2</v>
      </c>
      <c r="R25" s="136">
        <v>3</v>
      </c>
      <c r="S25" s="136">
        <v>4</v>
      </c>
      <c r="T25" s="136">
        <v>5</v>
      </c>
      <c r="U25" s="136">
        <v>6</v>
      </c>
      <c r="V25" s="136">
        <v>7</v>
      </c>
      <c r="W25" s="136">
        <v>8</v>
      </c>
      <c r="X25" s="137">
        <v>9</v>
      </c>
    </row>
    <row r="26" spans="2:44" ht="46.5" customHeight="1">
      <c r="B26" s="205"/>
      <c r="C26" s="206"/>
      <c r="D26" s="165" t="s">
        <v>156</v>
      </c>
      <c r="E26" s="166" t="s">
        <v>164</v>
      </c>
      <c r="F26" s="139" t="s">
        <v>160</v>
      </c>
      <c r="G26" s="139" t="s">
        <v>161</v>
      </c>
      <c r="H26" s="139" t="s">
        <v>184</v>
      </c>
      <c r="I26" s="139" t="s">
        <v>163</v>
      </c>
      <c r="J26" s="139" t="s">
        <v>185</v>
      </c>
      <c r="K26" s="139" t="s">
        <v>186</v>
      </c>
      <c r="L26" s="139" t="s">
        <v>187</v>
      </c>
      <c r="M26" s="139" t="s">
        <v>188</v>
      </c>
      <c r="N26" s="167" t="s">
        <v>45</v>
      </c>
      <c r="O26" s="168" t="s">
        <v>189</v>
      </c>
      <c r="P26" s="138" t="s">
        <v>190</v>
      </c>
      <c r="Q26" s="139" t="s">
        <v>162</v>
      </c>
      <c r="R26" s="139" t="s">
        <v>191</v>
      </c>
      <c r="S26" s="139" t="s">
        <v>192</v>
      </c>
      <c r="T26" s="139" t="s">
        <v>193</v>
      </c>
      <c r="U26" s="139" t="s">
        <v>187</v>
      </c>
      <c r="V26" s="139" t="s">
        <v>194</v>
      </c>
      <c r="W26" s="167" t="s">
        <v>45</v>
      </c>
      <c r="X26" s="168" t="s">
        <v>46</v>
      </c>
    </row>
    <row r="27" spans="2:44" ht="40.15" customHeight="1">
      <c r="B27" s="207" t="s">
        <v>10</v>
      </c>
      <c r="C27" s="141" t="s">
        <v>165</v>
      </c>
      <c r="D27" s="143">
        <v>226.15</v>
      </c>
      <c r="E27" s="143" t="s">
        <v>77</v>
      </c>
      <c r="F27" s="143" t="s">
        <v>77</v>
      </c>
      <c r="G27" s="143">
        <v>272.72727272727275</v>
      </c>
      <c r="H27" s="143">
        <v>433.33333333333331</v>
      </c>
      <c r="I27" s="143" t="s">
        <v>77</v>
      </c>
      <c r="J27" s="143">
        <v>675</v>
      </c>
      <c r="K27" s="143">
        <v>1100</v>
      </c>
      <c r="L27" s="143" t="s">
        <v>77</v>
      </c>
      <c r="M27" s="143">
        <v>761.53846153846155</v>
      </c>
      <c r="N27" s="143">
        <v>1200</v>
      </c>
      <c r="O27" s="143">
        <v>840</v>
      </c>
      <c r="P27" s="142">
        <v>226.65517241379311</v>
      </c>
      <c r="Q27" s="143" t="s">
        <v>77</v>
      </c>
      <c r="R27" s="143" t="s">
        <v>77</v>
      </c>
      <c r="S27" s="143">
        <v>675</v>
      </c>
      <c r="T27" s="143">
        <v>768.75</v>
      </c>
      <c r="U27" s="143" t="s">
        <v>77</v>
      </c>
      <c r="V27" s="143">
        <v>761.53846153846155</v>
      </c>
      <c r="W27" s="143">
        <v>1050</v>
      </c>
      <c r="X27" s="144">
        <v>1005.8823529411765</v>
      </c>
    </row>
    <row r="28" spans="2:44" ht="39.6" customHeight="1">
      <c r="B28" s="207"/>
      <c r="C28" s="145" t="s">
        <v>166</v>
      </c>
      <c r="D28" s="147">
        <v>192.83551114261758</v>
      </c>
      <c r="E28" s="147" t="s">
        <v>77</v>
      </c>
      <c r="F28" s="147" t="s">
        <v>77</v>
      </c>
      <c r="G28" s="147">
        <v>232.70394401108118</v>
      </c>
      <c r="H28" s="147">
        <v>355.86528886692321</v>
      </c>
      <c r="I28" s="147" t="s">
        <v>77</v>
      </c>
      <c r="J28" s="147">
        <v>589.41684665226762</v>
      </c>
      <c r="K28" s="147">
        <v>934.97177017602007</v>
      </c>
      <c r="L28" s="147" t="s">
        <v>77</v>
      </c>
      <c r="M28" s="147">
        <v>640.46998822492594</v>
      </c>
      <c r="N28" s="147">
        <v>998.12487517834882</v>
      </c>
      <c r="O28" s="147">
        <v>697.50165657203752</v>
      </c>
      <c r="P28" s="146">
        <v>192.07617621403551</v>
      </c>
      <c r="Q28" s="147" t="s">
        <v>77</v>
      </c>
      <c r="R28" s="147" t="s">
        <v>77</v>
      </c>
      <c r="S28" s="147">
        <v>599.20702790950793</v>
      </c>
      <c r="T28" s="147">
        <v>642.22889421287357</v>
      </c>
      <c r="U28" s="147" t="s">
        <v>77</v>
      </c>
      <c r="V28" s="147">
        <v>642.22817921862475</v>
      </c>
      <c r="W28" s="147">
        <v>873.52937295762433</v>
      </c>
      <c r="X28" s="148">
        <v>834.02440614382397</v>
      </c>
    </row>
    <row r="29" spans="2:44" ht="40.15" customHeight="1">
      <c r="B29" s="207"/>
      <c r="C29" s="149" t="s">
        <v>167</v>
      </c>
      <c r="D29" s="151">
        <f>D28/D27</f>
        <v>0.85268853036753289</v>
      </c>
      <c r="E29" s="151" t="s">
        <v>77</v>
      </c>
      <c r="F29" s="151" t="s">
        <v>77</v>
      </c>
      <c r="G29" s="151">
        <f>G28/G27</f>
        <v>0.85324779470729761</v>
      </c>
      <c r="H29" s="151">
        <f>H28/H27</f>
        <v>0.82122758969289977</v>
      </c>
      <c r="I29" s="151" t="s">
        <v>77</v>
      </c>
      <c r="J29" s="151">
        <f>J28/J27</f>
        <v>0.87321014318854462</v>
      </c>
      <c r="K29" s="151">
        <f>K28/K27</f>
        <v>0.84997433652365462</v>
      </c>
      <c r="L29" s="151" t="s">
        <v>77</v>
      </c>
      <c r="M29" s="151">
        <f>M28/M27</f>
        <v>0.84102119665899366</v>
      </c>
      <c r="N29" s="151">
        <f>N28/N27</f>
        <v>0.83177072931529072</v>
      </c>
      <c r="O29" s="151">
        <f>O28/O27</f>
        <v>0.83035911496671133</v>
      </c>
      <c r="P29" s="150">
        <f>P28/P27</f>
        <v>0.84743786858466907</v>
      </c>
      <c r="Q29" s="151" t="s">
        <v>77</v>
      </c>
      <c r="R29" s="151" t="s">
        <v>77</v>
      </c>
      <c r="S29" s="151">
        <f>S28/S27</f>
        <v>0.88771411542149326</v>
      </c>
      <c r="T29" s="151">
        <f>T28/T27</f>
        <v>0.8354196997891038</v>
      </c>
      <c r="U29" s="151" t="s">
        <v>77</v>
      </c>
      <c r="V29" s="151">
        <f>V28/V27</f>
        <v>0.84332993230728504</v>
      </c>
      <c r="W29" s="151">
        <f>W28/W27</f>
        <v>0.83193273615011842</v>
      </c>
      <c r="X29" s="152">
        <f>X28/X27</f>
        <v>0.82914707043538061</v>
      </c>
    </row>
    <row r="30" spans="2:44" ht="17.25" customHeight="1">
      <c r="B30" s="208" t="s">
        <v>168</v>
      </c>
      <c r="C30" s="134" t="s">
        <v>169</v>
      </c>
      <c r="D30" s="51">
        <v>0.38564814814814813</v>
      </c>
      <c r="E30" s="51" t="s">
        <v>77</v>
      </c>
      <c r="F30" s="51" t="s">
        <v>77</v>
      </c>
      <c r="G30" s="51">
        <v>0.31458333333333333</v>
      </c>
      <c r="H30" s="51">
        <v>0.25003472222222223</v>
      </c>
      <c r="I30" s="51" t="s">
        <v>77</v>
      </c>
      <c r="J30" s="51">
        <v>0.33340277777777777</v>
      </c>
      <c r="K30" s="51">
        <v>0.43333333333333329</v>
      </c>
      <c r="L30" s="51" t="s">
        <v>77</v>
      </c>
      <c r="M30" s="51">
        <v>0.29166666666666669</v>
      </c>
      <c r="N30" s="51">
        <v>0.25</v>
      </c>
      <c r="O30" s="51">
        <v>0.25</v>
      </c>
      <c r="P30" s="50">
        <v>0.70833333333333337</v>
      </c>
      <c r="Q30" s="51" t="s">
        <v>77</v>
      </c>
      <c r="R30" s="51" t="s">
        <v>77</v>
      </c>
      <c r="S30" s="51">
        <v>0.70833333333333337</v>
      </c>
      <c r="T30" s="51">
        <v>0.70833333333333337</v>
      </c>
      <c r="U30" s="51" t="s">
        <v>77</v>
      </c>
      <c r="V30" s="51">
        <v>0.70833333333333337</v>
      </c>
      <c r="W30" s="51">
        <v>0.70837962962962964</v>
      </c>
      <c r="X30" s="116">
        <v>0.70833333333333337</v>
      </c>
    </row>
    <row r="31" spans="2:44" ht="17.25" customHeight="1">
      <c r="B31" s="205"/>
      <c r="C31" s="134" t="s">
        <v>170</v>
      </c>
      <c r="D31" s="51">
        <v>0.49375000000000002</v>
      </c>
      <c r="E31" s="51" t="s">
        <v>77</v>
      </c>
      <c r="F31" s="51" t="s">
        <v>77</v>
      </c>
      <c r="G31" s="51">
        <v>0.35788194444444443</v>
      </c>
      <c r="H31" s="51">
        <v>0.31180555555555556</v>
      </c>
      <c r="I31" s="51" t="s">
        <v>77</v>
      </c>
      <c r="J31" s="51">
        <v>0.42986111111111114</v>
      </c>
      <c r="K31" s="51">
        <v>0.46818287037037037</v>
      </c>
      <c r="L31" s="51" t="s">
        <v>77</v>
      </c>
      <c r="M31" s="51">
        <v>0.44861111111111113</v>
      </c>
      <c r="N31" s="51">
        <v>0.46140046296296294</v>
      </c>
      <c r="O31" s="51">
        <v>0.45428240740740738</v>
      </c>
      <c r="P31" s="50">
        <v>0.85436342592592596</v>
      </c>
      <c r="Q31" s="51" t="s">
        <v>77</v>
      </c>
      <c r="R31" s="51" t="s">
        <v>77</v>
      </c>
      <c r="S31" s="51">
        <v>0.85721064814814818</v>
      </c>
      <c r="T31" s="51">
        <v>0.85902777777777772</v>
      </c>
      <c r="U31" s="51" t="s">
        <v>77</v>
      </c>
      <c r="V31" s="51">
        <v>0.89539351851851856</v>
      </c>
      <c r="W31" s="51">
        <v>0.95208333333333328</v>
      </c>
      <c r="X31" s="116">
        <v>0.95555555555555527</v>
      </c>
    </row>
    <row r="32" spans="2:44" ht="17.25" customHeight="1">
      <c r="B32" s="205" t="s">
        <v>171</v>
      </c>
      <c r="C32" s="206"/>
      <c r="D32" s="154">
        <v>13.333333333333334</v>
      </c>
      <c r="E32" s="154" t="s">
        <v>77</v>
      </c>
      <c r="F32" s="154" t="s">
        <v>77</v>
      </c>
      <c r="G32" s="154">
        <v>11</v>
      </c>
      <c r="H32" s="154">
        <v>6</v>
      </c>
      <c r="I32" s="154" t="s">
        <v>77</v>
      </c>
      <c r="J32" s="154">
        <v>4</v>
      </c>
      <c r="K32" s="154">
        <v>3</v>
      </c>
      <c r="L32" s="154" t="s">
        <v>77</v>
      </c>
      <c r="M32" s="154">
        <v>4.333333333333333</v>
      </c>
      <c r="N32" s="154">
        <v>3</v>
      </c>
      <c r="O32" s="154">
        <v>3.75</v>
      </c>
      <c r="P32" s="153">
        <v>14.5</v>
      </c>
      <c r="Q32" s="154" t="s">
        <v>77</v>
      </c>
      <c r="R32" s="154" t="s">
        <v>77</v>
      </c>
      <c r="S32" s="154">
        <v>4</v>
      </c>
      <c r="T32" s="154">
        <v>4</v>
      </c>
      <c r="U32" s="51" t="s">
        <v>77</v>
      </c>
      <c r="V32" s="154">
        <v>4.333333333333333</v>
      </c>
      <c r="W32" s="154">
        <v>3.3333333333333335</v>
      </c>
      <c r="X32" s="155">
        <v>3.4</v>
      </c>
    </row>
    <row r="33" spans="2:24" ht="17.25" customHeight="1">
      <c r="B33" s="198" t="s">
        <v>172</v>
      </c>
      <c r="C33" s="199"/>
      <c r="D33" s="133" t="s">
        <v>176</v>
      </c>
      <c r="E33" s="157" t="s">
        <v>174</v>
      </c>
      <c r="F33" s="157" t="s">
        <v>175</v>
      </c>
      <c r="G33" s="157" t="s">
        <v>195</v>
      </c>
      <c r="H33" s="157" t="s">
        <v>176</v>
      </c>
      <c r="I33" s="157" t="s">
        <v>176</v>
      </c>
      <c r="J33" s="157" t="s">
        <v>195</v>
      </c>
      <c r="K33" s="157" t="s">
        <v>196</v>
      </c>
      <c r="L33" s="157" t="s">
        <v>196</v>
      </c>
      <c r="M33" s="157" t="s">
        <v>196</v>
      </c>
      <c r="N33" s="157" t="s">
        <v>109</v>
      </c>
      <c r="O33" s="158" t="s">
        <v>109</v>
      </c>
      <c r="P33" s="156" t="s">
        <v>195</v>
      </c>
      <c r="Q33" s="157" t="s">
        <v>176</v>
      </c>
      <c r="R33" s="157" t="s">
        <v>176</v>
      </c>
      <c r="S33" s="157" t="s">
        <v>195</v>
      </c>
      <c r="T33" s="157" t="s">
        <v>196</v>
      </c>
      <c r="U33" s="157" t="s">
        <v>196</v>
      </c>
      <c r="V33" s="157" t="s">
        <v>196</v>
      </c>
      <c r="W33" s="157" t="s">
        <v>109</v>
      </c>
      <c r="X33" s="158" t="s">
        <v>109</v>
      </c>
    </row>
    <row r="34" spans="2:24" ht="17.25" customHeight="1">
      <c r="B34" s="198" t="s">
        <v>177</v>
      </c>
      <c r="C34" s="199"/>
      <c r="D34" s="133"/>
      <c r="E34" s="129"/>
      <c r="F34" s="157"/>
      <c r="G34" s="157"/>
      <c r="H34" s="157"/>
      <c r="I34" s="157"/>
      <c r="J34" s="157"/>
      <c r="K34" s="157"/>
      <c r="L34" s="157"/>
      <c r="M34" s="157"/>
      <c r="N34" s="157"/>
      <c r="O34" s="158"/>
      <c r="P34" s="156"/>
      <c r="Q34" s="157"/>
      <c r="R34" s="157"/>
      <c r="S34" s="157"/>
      <c r="T34" s="157"/>
      <c r="U34" s="157"/>
      <c r="V34" s="157"/>
      <c r="W34" s="157"/>
      <c r="X34" s="158"/>
    </row>
    <row r="35" spans="2:24" ht="17.25" customHeight="1" thickBot="1">
      <c r="B35" s="200" t="s">
        <v>178</v>
      </c>
      <c r="C35" s="201"/>
      <c r="D35" s="159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3"/>
      <c r="P35" s="170"/>
      <c r="Q35" s="161"/>
      <c r="R35" s="161"/>
      <c r="S35" s="161"/>
      <c r="T35" s="161"/>
      <c r="U35" s="161"/>
      <c r="V35" s="161"/>
      <c r="W35" s="161"/>
      <c r="X35" s="163"/>
    </row>
    <row r="36" spans="2:24">
      <c r="T36" s="131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EE2F9-2D63-4C63-93FB-FBD16E6DC4AC}">
  <sheetPr>
    <tabColor theme="8" tint="0.59999389629810485"/>
    <pageSetUpPr fitToPage="1"/>
  </sheetPr>
  <dimension ref="A1:AC256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bestFit="1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19" width="6.77734375" style="9" customWidth="1"/>
    <col min="20" max="20" width="6.77734375" style="9" bestFit="1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SUM(F5:F242)</f>
        <v>114228</v>
      </c>
      <c r="E1" s="5" t="s">
        <v>2</v>
      </c>
      <c r="F1" s="6">
        <f>SUM(G5:G242)</f>
        <v>2265682.8899999997</v>
      </c>
      <c r="G1" s="7" t="s">
        <v>3</v>
      </c>
      <c r="H1" s="8">
        <f>L21+L38+L55+L72+L89+L106+L123+L140+L157+L174+L191+L208+L225+L242</f>
        <v>81.983333333333334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45869</v>
      </c>
      <c r="B2" s="326"/>
      <c r="C2" s="10" t="s">
        <v>10</v>
      </c>
      <c r="D2" s="11">
        <f>AVERAGE(N21,,N38,N55,N72,N89,N106,N123,N140,N157,N174,N191,N208,N225,N242)</f>
        <v>561.67892916538074</v>
      </c>
      <c r="E2" s="11" t="s">
        <v>11</v>
      </c>
      <c r="F2" s="12">
        <f>F1/D1</f>
        <v>19.834741832125221</v>
      </c>
      <c r="G2" s="13" t="s">
        <v>12</v>
      </c>
      <c r="H2" s="14">
        <f>COUNT(H5:H242)</f>
        <v>2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38" t="s">
        <v>69</v>
      </c>
      <c r="C5" s="287" t="s">
        <v>204</v>
      </c>
      <c r="D5" s="287"/>
      <c r="E5" s="39">
        <v>29.85</v>
      </c>
      <c r="F5" s="40">
        <v>2124</v>
      </c>
      <c r="G5" s="41">
        <f t="shared" ref="G5:G7" si="0">E5*F5</f>
        <v>63401.4</v>
      </c>
      <c r="H5" s="42"/>
      <c r="I5" s="43">
        <v>17</v>
      </c>
      <c r="J5" s="44">
        <v>3273</v>
      </c>
      <c r="K5" s="45">
        <f t="shared" ref="K5:K7" si="1">J5/I5</f>
        <v>192.52941176470588</v>
      </c>
      <c r="L5" s="46">
        <v>17</v>
      </c>
      <c r="M5" s="44">
        <f>F5/V5*60</f>
        <v>2790.6569343065667</v>
      </c>
      <c r="N5" s="45">
        <f>M5/L5</f>
        <v>164.15629025332746</v>
      </c>
      <c r="O5" s="47">
        <f>L5-I5</f>
        <v>0</v>
      </c>
      <c r="P5" s="48">
        <f>N5-K5</f>
        <v>-28.373121511378429</v>
      </c>
      <c r="Q5" s="49">
        <f>N5/K5</f>
        <v>0.85262967745388529</v>
      </c>
      <c r="R5" s="274">
        <f>Q21</f>
        <v>0.85268853036753289</v>
      </c>
      <c r="S5" s="50">
        <v>0.38564814814814813</v>
      </c>
      <c r="T5" s="51">
        <v>0.41736111111111113</v>
      </c>
      <c r="U5" s="52">
        <v>5.333333333333341</v>
      </c>
      <c r="V5" s="53">
        <v>45.666666666666714</v>
      </c>
      <c r="W5" s="54"/>
      <c r="X5" s="94"/>
      <c r="Y5" s="276"/>
      <c r="Z5" s="277"/>
      <c r="AA5" s="36">
        <f>M5-J5</f>
        <v>-482.34306569343335</v>
      </c>
      <c r="AB5" s="37">
        <f>M5/J5</f>
        <v>0.85262967745388529</v>
      </c>
      <c r="AC5" s="292">
        <f>AB21</f>
        <v>0.852688530367533</v>
      </c>
    </row>
    <row r="6" spans="1:29" ht="15.75" customHeight="1">
      <c r="A6" s="282"/>
      <c r="B6" s="38" t="s">
        <v>69</v>
      </c>
      <c r="C6" s="287" t="s">
        <v>205</v>
      </c>
      <c r="D6" s="287"/>
      <c r="E6" s="39">
        <v>29.52</v>
      </c>
      <c r="F6" s="40">
        <v>2174</v>
      </c>
      <c r="G6" s="41">
        <f t="shared" si="0"/>
        <v>64176.479999999996</v>
      </c>
      <c r="H6" s="42"/>
      <c r="I6" s="43">
        <v>17</v>
      </c>
      <c r="J6" s="44">
        <v>3273</v>
      </c>
      <c r="K6" s="45">
        <f t="shared" si="1"/>
        <v>192.52941176470588</v>
      </c>
      <c r="L6" s="46">
        <v>17</v>
      </c>
      <c r="M6" s="44">
        <f>F6/V6*60</f>
        <v>2792.1512665001796</v>
      </c>
      <c r="N6" s="45">
        <f>M6/L6</f>
        <v>164.24419214706938</v>
      </c>
      <c r="O6" s="47">
        <f>L6-I6</f>
        <v>0</v>
      </c>
      <c r="P6" s="48">
        <f>N6-K6</f>
        <v>-28.2852196176365</v>
      </c>
      <c r="Q6" s="49">
        <f>N6/K6</f>
        <v>0.85308624091053453</v>
      </c>
      <c r="R6" s="274"/>
      <c r="S6" s="50">
        <v>0.42241898148148149</v>
      </c>
      <c r="T6" s="51">
        <v>0.4548611111111111</v>
      </c>
      <c r="U6" s="52">
        <v>7.2833333333333261</v>
      </c>
      <c r="V6" s="53">
        <v>46.71666666666664</v>
      </c>
      <c r="W6" s="54"/>
      <c r="X6" s="94"/>
      <c r="Y6" s="266"/>
      <c r="Z6" s="267"/>
      <c r="AA6" s="55">
        <f>M6-J6</f>
        <v>-480.84873349982036</v>
      </c>
      <c r="AB6" s="56">
        <f>M6/J6</f>
        <v>0.85308624091053453</v>
      </c>
      <c r="AC6" s="293"/>
    </row>
    <row r="7" spans="1:29" ht="15.75" customHeight="1">
      <c r="A7" s="282"/>
      <c r="B7" s="38" t="s">
        <v>69</v>
      </c>
      <c r="C7" s="287" t="s">
        <v>283</v>
      </c>
      <c r="D7" s="287"/>
      <c r="E7" s="39">
        <v>21.61</v>
      </c>
      <c r="F7" s="40">
        <v>1740</v>
      </c>
      <c r="G7" s="41">
        <f t="shared" si="0"/>
        <v>37601.4</v>
      </c>
      <c r="H7" s="42"/>
      <c r="I7" s="43">
        <v>6</v>
      </c>
      <c r="J7" s="44">
        <v>2500</v>
      </c>
      <c r="K7" s="45">
        <f t="shared" si="1"/>
        <v>416.66666666666669</v>
      </c>
      <c r="L7" s="46">
        <v>6</v>
      </c>
      <c r="M7" s="44">
        <f>F7/V7*60</f>
        <v>2130.6122448979563</v>
      </c>
      <c r="N7" s="45">
        <f>M7/L7</f>
        <v>355.10204081632605</v>
      </c>
      <c r="O7" s="47">
        <f>L7-I7</f>
        <v>0</v>
      </c>
      <c r="P7" s="48">
        <f>N7-K7</f>
        <v>-61.564625850340633</v>
      </c>
      <c r="Q7" s="49">
        <f>N7/K7</f>
        <v>0.85224489795918246</v>
      </c>
      <c r="R7" s="274"/>
      <c r="S7" s="50">
        <v>0.4597222222222222</v>
      </c>
      <c r="T7" s="51">
        <v>0.49375000000000002</v>
      </c>
      <c r="U7" s="52">
        <v>6.9999999999999751</v>
      </c>
      <c r="V7" s="53">
        <v>49.000000000000064</v>
      </c>
      <c r="W7" s="54">
        <v>0.49375000000000002</v>
      </c>
      <c r="X7" s="94">
        <v>0.53402777777777766</v>
      </c>
      <c r="Y7" s="266"/>
      <c r="Z7" s="267"/>
      <c r="AA7" s="55">
        <f>M7-J7</f>
        <v>-369.38775510204368</v>
      </c>
      <c r="AB7" s="56">
        <f>M7/J7</f>
        <v>0.85224489795918257</v>
      </c>
      <c r="AC7" s="293"/>
    </row>
    <row r="8" spans="1:29" ht="15.75" customHeight="1">
      <c r="A8" s="282"/>
      <c r="B8" s="38"/>
      <c r="C8" s="287"/>
      <c r="D8" s="287"/>
      <c r="E8" s="39"/>
      <c r="F8" s="40"/>
      <c r="G8" s="41"/>
      <c r="H8" s="58"/>
      <c r="I8" s="43"/>
      <c r="J8" s="44"/>
      <c r="K8" s="45"/>
      <c r="L8" s="59"/>
      <c r="M8" s="44"/>
      <c r="N8" s="45"/>
      <c r="O8" s="47"/>
      <c r="P8" s="48"/>
      <c r="Q8" s="49"/>
      <c r="R8" s="274"/>
      <c r="S8" s="50"/>
      <c r="T8" s="51"/>
      <c r="U8" s="52"/>
      <c r="V8" s="53"/>
      <c r="W8" s="54"/>
      <c r="X8" s="94"/>
      <c r="Y8" s="266"/>
      <c r="Z8" s="267"/>
      <c r="AA8" s="55"/>
      <c r="AB8" s="56"/>
      <c r="AC8" s="293"/>
    </row>
    <row r="9" spans="1:29" ht="15.75" customHeight="1">
      <c r="A9" s="283"/>
      <c r="B9" s="38"/>
      <c r="C9" s="287"/>
      <c r="D9" s="287"/>
      <c r="E9" s="39"/>
      <c r="F9" s="40"/>
      <c r="G9" s="60"/>
      <c r="H9" s="61"/>
      <c r="I9" s="43"/>
      <c r="J9" s="44"/>
      <c r="K9" s="45"/>
      <c r="L9" s="46"/>
      <c r="M9" s="44"/>
      <c r="N9" s="45"/>
      <c r="O9" s="47"/>
      <c r="P9" s="48"/>
      <c r="Q9" s="49"/>
      <c r="R9" s="274"/>
      <c r="S9" s="62"/>
      <c r="T9" s="63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7"/>
      <c r="D10" s="287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7"/>
      <c r="D11" s="287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29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29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29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29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29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13.333333333333334</v>
      </c>
      <c r="J21" s="81">
        <f t="shared" si="2"/>
        <v>3015.3333333333335</v>
      </c>
      <c r="K21" s="82">
        <f t="shared" ref="K21:K22" si="3">J21/I21</f>
        <v>226.15</v>
      </c>
      <c r="L21" s="80">
        <f t="shared" ref="L21:M21" si="4">AVERAGE(L5:L20)</f>
        <v>13.333333333333334</v>
      </c>
      <c r="M21" s="81">
        <f t="shared" si="4"/>
        <v>2571.1401485682345</v>
      </c>
      <c r="N21" s="82">
        <f>M21/L21</f>
        <v>192.83551114261758</v>
      </c>
      <c r="O21" s="83">
        <f>L21-I21</f>
        <v>0</v>
      </c>
      <c r="P21" s="84">
        <f>N21-K21</f>
        <v>-33.314488857382429</v>
      </c>
      <c r="Q21" s="85">
        <f>N21/K21</f>
        <v>0.85268853036753289</v>
      </c>
      <c r="R21" s="275"/>
      <c r="S21" s="182">
        <f>S5</f>
        <v>0.38564814814814813</v>
      </c>
      <c r="T21" s="183">
        <f>INDEX(T5:T20,COUNTA(T5:T20))</f>
        <v>0.49375000000000002</v>
      </c>
      <c r="U21" s="86"/>
      <c r="V21" s="86"/>
      <c r="W21" s="87"/>
      <c r="X21" s="179"/>
      <c r="Y21" s="262"/>
      <c r="Z21" s="263"/>
      <c r="AA21" s="88">
        <f>M21-J21</f>
        <v>-444.19318476509898</v>
      </c>
      <c r="AB21" s="89">
        <f>M21/J21</f>
        <v>0.852688530367533</v>
      </c>
      <c r="AC21" s="295"/>
    </row>
    <row r="22" spans="1:29" ht="15.75" customHeight="1">
      <c r="A22" s="268" t="s">
        <v>40</v>
      </c>
      <c r="B22" s="38" t="s">
        <v>69</v>
      </c>
      <c r="C22" s="264" t="s">
        <v>282</v>
      </c>
      <c r="D22" s="265"/>
      <c r="E22" s="39">
        <v>25.64</v>
      </c>
      <c r="F22" s="40">
        <v>2660</v>
      </c>
      <c r="G22" s="41">
        <f t="shared" ref="G22" si="5">E22*F22</f>
        <v>68202.400000000009</v>
      </c>
      <c r="H22" s="42"/>
      <c r="I22" s="43">
        <v>11</v>
      </c>
      <c r="J22" s="44">
        <v>3000</v>
      </c>
      <c r="K22" s="45">
        <f t="shared" si="3"/>
        <v>272.72727272727275</v>
      </c>
      <c r="L22" s="46">
        <v>11</v>
      </c>
      <c r="M22" s="44">
        <f>F22/V22*60</f>
        <v>2559.7433841218931</v>
      </c>
      <c r="N22" s="45">
        <f>M22/L22</f>
        <v>232.70394401108118</v>
      </c>
      <c r="O22" s="47">
        <f>L22-I22</f>
        <v>0</v>
      </c>
      <c r="P22" s="48">
        <f>N22-K22</f>
        <v>-40.023328716191571</v>
      </c>
      <c r="Q22" s="49">
        <f>N22/K22</f>
        <v>0.85324779470729761</v>
      </c>
      <c r="R22" s="273">
        <f>Q38</f>
        <v>0.85324779470729761</v>
      </c>
      <c r="S22" s="50">
        <v>0.31458333333333333</v>
      </c>
      <c r="T22" s="51">
        <v>0.35788194444444443</v>
      </c>
      <c r="U22" s="52">
        <v>5.9999999999999787</v>
      </c>
      <c r="V22" s="53">
        <v>62.349999999999994</v>
      </c>
      <c r="W22" s="114"/>
      <c r="X22" s="115"/>
      <c r="Y22" s="276"/>
      <c r="Z22" s="277"/>
      <c r="AA22" s="36">
        <f>M22-J22</f>
        <v>-440.25661587810691</v>
      </c>
      <c r="AB22" s="31">
        <f>M22/J22</f>
        <v>0.85324779470729772</v>
      </c>
      <c r="AC22" s="278">
        <f>AB38</f>
        <v>0.85324779470729772</v>
      </c>
    </row>
    <row r="23" spans="1:29" ht="15.75" customHeight="1">
      <c r="A23" s="269"/>
      <c r="B23" s="38"/>
      <c r="C23" s="264"/>
      <c r="D23" s="265"/>
      <c r="E23" s="39"/>
      <c r="F23" s="40"/>
      <c r="G23" s="41"/>
      <c r="H23" s="42"/>
      <c r="I23" s="43"/>
      <c r="J23" s="44"/>
      <c r="K23" s="45"/>
      <c r="L23" s="46"/>
      <c r="M23" s="44"/>
      <c r="N23" s="45"/>
      <c r="O23" s="47"/>
      <c r="P23" s="48"/>
      <c r="Q23" s="49"/>
      <c r="R23" s="274"/>
      <c r="S23" s="50"/>
      <c r="T23" s="51"/>
      <c r="U23" s="52"/>
      <c r="V23" s="53"/>
      <c r="W23" s="54"/>
      <c r="X23" s="94"/>
      <c r="Y23" s="266"/>
      <c r="Z23" s="267"/>
      <c r="AA23" s="55"/>
      <c r="AB23" s="49"/>
      <c r="AC23" s="279"/>
    </row>
    <row r="24" spans="1:29" ht="15.75" customHeight="1">
      <c r="A24" s="269"/>
      <c r="B24" s="38"/>
      <c r="C24" s="264"/>
      <c r="D24" s="265"/>
      <c r="E24" s="39"/>
      <c r="F24" s="40"/>
      <c r="G24" s="41"/>
      <c r="H24" s="42"/>
      <c r="I24" s="43"/>
      <c r="J24" s="44"/>
      <c r="K24" s="45"/>
      <c r="L24" s="46"/>
      <c r="M24" s="44"/>
      <c r="N24" s="45"/>
      <c r="O24" s="47"/>
      <c r="P24" s="48"/>
      <c r="Q24" s="49"/>
      <c r="R24" s="274"/>
      <c r="S24" s="50"/>
      <c r="T24" s="51"/>
      <c r="U24" s="52"/>
      <c r="V24" s="53"/>
      <c r="W24" s="54"/>
      <c r="X24" s="94"/>
      <c r="Y24" s="266"/>
      <c r="Z24" s="267"/>
      <c r="AA24" s="55"/>
      <c r="AB24" s="49"/>
      <c r="AC24" s="279"/>
    </row>
    <row r="25" spans="1:29" ht="15.75" customHeight="1">
      <c r="A25" s="269"/>
      <c r="B25" s="38"/>
      <c r="C25" s="264"/>
      <c r="D25" s="265"/>
      <c r="E25" s="39"/>
      <c r="F25" s="40"/>
      <c r="G25" s="41"/>
      <c r="H25" s="42"/>
      <c r="I25" s="43"/>
      <c r="J25" s="44"/>
      <c r="K25" s="45"/>
      <c r="L25" s="46"/>
      <c r="M25" s="44"/>
      <c r="N25" s="45"/>
      <c r="O25" s="47"/>
      <c r="P25" s="48"/>
      <c r="Q25" s="49"/>
      <c r="R25" s="274"/>
      <c r="S25" s="50"/>
      <c r="T25" s="51"/>
      <c r="U25" s="52"/>
      <c r="V25" s="53"/>
      <c r="W25" s="54"/>
      <c r="X25" s="94"/>
      <c r="Y25" s="266"/>
      <c r="Z25" s="267"/>
      <c r="AA25" s="55"/>
      <c r="AB25" s="49"/>
      <c r="AC25" s="279"/>
    </row>
    <row r="26" spans="1:29" ht="15.75" customHeight="1">
      <c r="A26" s="269"/>
      <c r="B26" s="38"/>
      <c r="C26" s="264"/>
      <c r="D26" s="265"/>
      <c r="E26" s="39"/>
      <c r="F26" s="40"/>
      <c r="G26" s="41"/>
      <c r="H26" s="58"/>
      <c r="I26" s="43"/>
      <c r="J26" s="44"/>
      <c r="K26" s="45"/>
      <c r="L26" s="59"/>
      <c r="M26" s="44"/>
      <c r="N26" s="45"/>
      <c r="O26" s="47"/>
      <c r="P26" s="48"/>
      <c r="Q26" s="49"/>
      <c r="R26" s="274"/>
      <c r="S26" s="50"/>
      <c r="T26" s="51"/>
      <c r="U26" s="52"/>
      <c r="V26" s="53"/>
      <c r="W26" s="54"/>
      <c r="X26" s="94"/>
      <c r="Y26" s="266"/>
      <c r="Z26" s="267"/>
      <c r="AA26" s="55"/>
      <c r="AB26" s="49"/>
      <c r="AC26" s="279"/>
    </row>
    <row r="27" spans="1:29" ht="15.75" customHeight="1">
      <c r="A27" s="269"/>
      <c r="B27" s="38"/>
      <c r="C27" s="264"/>
      <c r="D27" s="265"/>
      <c r="E27" s="39"/>
      <c r="F27" s="40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79"/>
    </row>
    <row r="28" spans="1:29" ht="15.75" customHeight="1">
      <c r="A28" s="269"/>
      <c r="B28" s="38"/>
      <c r="C28" s="264"/>
      <c r="D28" s="265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79"/>
    </row>
    <row r="29" spans="1:29" ht="15.75" customHeight="1">
      <c r="A29" s="269"/>
      <c r="B29" s="38"/>
      <c r="C29" s="264"/>
      <c r="D29" s="265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79"/>
    </row>
    <row r="30" spans="1:29" ht="15.75" customHeight="1">
      <c r="A30" s="269"/>
      <c r="B30" s="38"/>
      <c r="C30" s="264"/>
      <c r="D30" s="265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110"/>
      <c r="Y30" s="266"/>
      <c r="Z30" s="267"/>
      <c r="AA30" s="55"/>
      <c r="AB30" s="49"/>
      <c r="AC30" s="279"/>
    </row>
    <row r="31" spans="1:29" ht="15.75" customHeight="1">
      <c r="A31" s="269"/>
      <c r="B31" s="38"/>
      <c r="C31" s="264"/>
      <c r="D31" s="265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110"/>
      <c r="Y31" s="266"/>
      <c r="Z31" s="267"/>
      <c r="AA31" s="55"/>
      <c r="AB31" s="49"/>
      <c r="AC31" s="279"/>
    </row>
    <row r="32" spans="1:29" ht="15.75" customHeight="1">
      <c r="A32" s="269"/>
      <c r="B32" s="38"/>
      <c r="C32" s="264"/>
      <c r="D32" s="265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110"/>
      <c r="Y32" s="266"/>
      <c r="Z32" s="267"/>
      <c r="AA32" s="55"/>
      <c r="AB32" s="49"/>
      <c r="AC32" s="279"/>
    </row>
    <row r="33" spans="1:29" ht="15.75" customHeight="1">
      <c r="A33" s="269"/>
      <c r="B33" s="38"/>
      <c r="C33" s="264"/>
      <c r="D33" s="265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110"/>
      <c r="Y33" s="266"/>
      <c r="Z33" s="267"/>
      <c r="AA33" s="55"/>
      <c r="AB33" s="49"/>
      <c r="AC33" s="279"/>
    </row>
    <row r="34" spans="1:29" ht="15.75" customHeight="1">
      <c r="A34" s="269"/>
      <c r="B34" s="38"/>
      <c r="C34" s="264"/>
      <c r="D34" s="265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110"/>
      <c r="Y34" s="266"/>
      <c r="Z34" s="267"/>
      <c r="AA34" s="55"/>
      <c r="AB34" s="49"/>
      <c r="AC34" s="279"/>
    </row>
    <row r="35" spans="1:29" ht="15.75" customHeight="1">
      <c r="A35" s="269"/>
      <c r="B35" s="38"/>
      <c r="C35" s="264"/>
      <c r="D35" s="265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110"/>
      <c r="Y35" s="266"/>
      <c r="Z35" s="267"/>
      <c r="AA35" s="55"/>
      <c r="AB35" s="49"/>
      <c r="AC35" s="279"/>
    </row>
    <row r="36" spans="1:29" ht="15.75" customHeight="1">
      <c r="A36" s="269"/>
      <c r="B36" s="38"/>
      <c r="C36" s="264"/>
      <c r="D36" s="265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110"/>
      <c r="Y36" s="266"/>
      <c r="Z36" s="267"/>
      <c r="AA36" s="55"/>
      <c r="AB36" s="49"/>
      <c r="AC36" s="279"/>
    </row>
    <row r="37" spans="1:29" ht="15.75" customHeight="1">
      <c r="A37" s="269"/>
      <c r="B37" s="99"/>
      <c r="C37" s="264"/>
      <c r="D37" s="265"/>
      <c r="E37" s="109"/>
      <c r="F37" s="71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62"/>
      <c r="T37" s="63"/>
      <c r="U37" s="73"/>
      <c r="V37" s="74"/>
      <c r="W37" s="68"/>
      <c r="X37" s="110"/>
      <c r="Y37" s="266"/>
      <c r="Z37" s="267"/>
      <c r="AA37" s="111"/>
      <c r="AB37" s="67"/>
      <c r="AC37" s="279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6">AVERAGE(I22:I37)</f>
        <v>11</v>
      </c>
      <c r="J38" s="81">
        <f t="shared" si="6"/>
        <v>3000</v>
      </c>
      <c r="K38" s="82">
        <f t="shared" ref="K38" si="7">J38/I38</f>
        <v>272.72727272727275</v>
      </c>
      <c r="L38" s="80">
        <f t="shared" ref="L38:M38" si="8">AVERAGE(L22:L37)</f>
        <v>11</v>
      </c>
      <c r="M38" s="81">
        <f t="shared" si="8"/>
        <v>2559.7433841218931</v>
      </c>
      <c r="N38" s="82">
        <f>M38/L38</f>
        <v>232.70394401108118</v>
      </c>
      <c r="O38" s="83">
        <f>L38-I38</f>
        <v>0</v>
      </c>
      <c r="P38" s="84">
        <f>N38-K38</f>
        <v>-40.023328716191571</v>
      </c>
      <c r="Q38" s="85">
        <f>N38/K38</f>
        <v>0.85324779470729761</v>
      </c>
      <c r="R38" s="275"/>
      <c r="S38" s="182">
        <f>S22</f>
        <v>0.31458333333333333</v>
      </c>
      <c r="T38" s="183">
        <f>INDEX(T22:T37,COUNTA(T22:T37))</f>
        <v>0.35788194444444443</v>
      </c>
      <c r="U38" s="86"/>
      <c r="V38" s="96"/>
      <c r="W38" s="78"/>
      <c r="X38" s="82"/>
      <c r="Y38" s="262"/>
      <c r="Z38" s="263"/>
      <c r="AA38" s="97">
        <f>M38-J38</f>
        <v>-440.25661587810691</v>
      </c>
      <c r="AB38" s="85">
        <f>M38/J38</f>
        <v>0.85324779470729772</v>
      </c>
      <c r="AC38" s="280"/>
    </row>
    <row r="39" spans="1:29" ht="15.75" customHeight="1">
      <c r="A39" s="281" t="s">
        <v>41</v>
      </c>
      <c r="B39" s="16" t="s">
        <v>69</v>
      </c>
      <c r="C39" s="271" t="s">
        <v>96</v>
      </c>
      <c r="D39" s="272"/>
      <c r="E39" s="21">
        <v>14.06</v>
      </c>
      <c r="F39" s="15">
        <v>1019</v>
      </c>
      <c r="G39" s="22">
        <f t="shared" ref="G39:G41" si="9">E39*F39</f>
        <v>14327.140000000001</v>
      </c>
      <c r="H39" s="23"/>
      <c r="I39" s="24">
        <v>6</v>
      </c>
      <c r="J39" s="25">
        <v>2600</v>
      </c>
      <c r="K39" s="26">
        <f>J39/I39</f>
        <v>433.33333333333331</v>
      </c>
      <c r="L39" s="27">
        <v>6</v>
      </c>
      <c r="M39" s="25">
        <f>F39/V39*60</f>
        <v>2150.2930832356369</v>
      </c>
      <c r="N39" s="26">
        <f>M39/L39</f>
        <v>358.38218053927284</v>
      </c>
      <c r="O39" s="91">
        <f>L39-I39</f>
        <v>0</v>
      </c>
      <c r="P39" s="92">
        <f>N39-K39</f>
        <v>-74.951152794060476</v>
      </c>
      <c r="Q39" s="31">
        <f>N39/K39</f>
        <v>0.82703580124447584</v>
      </c>
      <c r="R39" s="273">
        <f>Q55</f>
        <v>0.82122758969289977</v>
      </c>
      <c r="S39" s="32">
        <v>0.25003472222222223</v>
      </c>
      <c r="T39" s="33">
        <v>0.26978009259259261</v>
      </c>
      <c r="U39" s="34"/>
      <c r="V39" s="35">
        <v>28.433333333333355</v>
      </c>
      <c r="W39" s="33"/>
      <c r="X39" s="107"/>
      <c r="Y39" s="276"/>
      <c r="Z39" s="277"/>
      <c r="AA39" s="36">
        <f>M39-J39</f>
        <v>-449.70691676436309</v>
      </c>
      <c r="AB39" s="31">
        <f>M39/J39</f>
        <v>0.82703580124447573</v>
      </c>
      <c r="AC39" s="278">
        <f>AB55</f>
        <v>0.82122758969289966</v>
      </c>
    </row>
    <row r="40" spans="1:29" ht="15.75" customHeight="1">
      <c r="A40" s="282"/>
      <c r="B40" s="38" t="s">
        <v>69</v>
      </c>
      <c r="C40" s="264" t="s">
        <v>97</v>
      </c>
      <c r="D40" s="265"/>
      <c r="E40" s="39">
        <v>14.81</v>
      </c>
      <c r="F40" s="40">
        <v>1153</v>
      </c>
      <c r="G40" s="41">
        <f t="shared" si="9"/>
        <v>17075.93</v>
      </c>
      <c r="H40" s="42"/>
      <c r="I40" s="43">
        <v>6</v>
      </c>
      <c r="J40" s="44">
        <v>2600</v>
      </c>
      <c r="K40" s="45">
        <f t="shared" ref="K40:K41" si="10">J40/I40</f>
        <v>433.33333333333331</v>
      </c>
      <c r="L40" s="46">
        <v>6</v>
      </c>
      <c r="M40" s="44">
        <f>F40/V40*60</f>
        <v>2164.1293013555796</v>
      </c>
      <c r="N40" s="45">
        <f>M40/L40</f>
        <v>360.68821689259659</v>
      </c>
      <c r="O40" s="47">
        <f>L40-I40</f>
        <v>0</v>
      </c>
      <c r="P40" s="48">
        <f>N40-K40</f>
        <v>-72.645116440736729</v>
      </c>
      <c r="Q40" s="49">
        <f>N40/K40</f>
        <v>0.83235742359829989</v>
      </c>
      <c r="R40" s="274"/>
      <c r="S40" s="50">
        <v>0.27363425925925927</v>
      </c>
      <c r="T40" s="51">
        <v>0.29583333333333334</v>
      </c>
      <c r="U40" s="52">
        <v>5.5499999999999883</v>
      </c>
      <c r="V40" s="53">
        <v>31.966666666666654</v>
      </c>
      <c r="W40" s="54"/>
      <c r="X40" s="58"/>
      <c r="Y40" s="266"/>
      <c r="Z40" s="267"/>
      <c r="AA40" s="55">
        <f>M40-J40</f>
        <v>-435.87069864442037</v>
      </c>
      <c r="AB40" s="49">
        <f>M40/J40</f>
        <v>0.83235742359829989</v>
      </c>
      <c r="AC40" s="279"/>
    </row>
    <row r="41" spans="1:29" ht="15.75" customHeight="1">
      <c r="A41" s="282"/>
      <c r="B41" s="38" t="s">
        <v>69</v>
      </c>
      <c r="C41" s="264" t="s">
        <v>98</v>
      </c>
      <c r="D41" s="265"/>
      <c r="E41" s="39">
        <v>17.87</v>
      </c>
      <c r="F41" s="40">
        <v>650</v>
      </c>
      <c r="G41" s="41">
        <f t="shared" si="9"/>
        <v>11615.5</v>
      </c>
      <c r="H41" s="42"/>
      <c r="I41" s="43">
        <v>6</v>
      </c>
      <c r="J41" s="44">
        <v>2600</v>
      </c>
      <c r="K41" s="45">
        <f t="shared" si="10"/>
        <v>433.33333333333331</v>
      </c>
      <c r="L41" s="46">
        <v>6</v>
      </c>
      <c r="M41" s="44">
        <f>F41/V41*60</f>
        <v>2091.1528150134009</v>
      </c>
      <c r="N41" s="45">
        <f>M41/L41</f>
        <v>348.52546916890014</v>
      </c>
      <c r="O41" s="47">
        <f>L41-I41</f>
        <v>0</v>
      </c>
      <c r="P41" s="48">
        <f>N41-K41</f>
        <v>-84.80786416443317</v>
      </c>
      <c r="Q41" s="49">
        <f>N41/K41</f>
        <v>0.80428954423592347</v>
      </c>
      <c r="R41" s="274"/>
      <c r="S41" s="50">
        <v>0.29885416666666664</v>
      </c>
      <c r="T41" s="51">
        <v>0.31180555555555556</v>
      </c>
      <c r="U41" s="52">
        <v>4.3499999999999606</v>
      </c>
      <c r="V41" s="53">
        <v>18.650000000000038</v>
      </c>
      <c r="W41" s="54"/>
      <c r="X41" s="58"/>
      <c r="Y41" s="266"/>
      <c r="Z41" s="267"/>
      <c r="AA41" s="55">
        <f>M41-J41</f>
        <v>-508.84718498659913</v>
      </c>
      <c r="AB41" s="49">
        <f>M41/J41</f>
        <v>0.80428954423592336</v>
      </c>
      <c r="AC41" s="279"/>
    </row>
    <row r="42" spans="1:29" ht="15.75" customHeight="1">
      <c r="A42" s="282"/>
      <c r="B42" s="38"/>
      <c r="C42" s="264"/>
      <c r="D42" s="265"/>
      <c r="E42" s="39"/>
      <c r="F42" s="40"/>
      <c r="G42" s="41"/>
      <c r="H42" s="42"/>
      <c r="I42" s="43"/>
      <c r="J42" s="44"/>
      <c r="K42" s="45"/>
      <c r="L42" s="46"/>
      <c r="M42" s="44"/>
      <c r="N42" s="45"/>
      <c r="O42" s="47"/>
      <c r="P42" s="48"/>
      <c r="Q42" s="49"/>
      <c r="R42" s="274"/>
      <c r="S42" s="50"/>
      <c r="T42" s="51"/>
      <c r="U42" s="52"/>
      <c r="V42" s="53"/>
      <c r="W42" s="54"/>
      <c r="X42" s="94"/>
      <c r="Y42" s="266"/>
      <c r="Z42" s="267"/>
      <c r="AA42" s="55"/>
      <c r="AB42" s="49"/>
      <c r="AC42" s="279"/>
    </row>
    <row r="43" spans="1:29" ht="15.75" customHeight="1">
      <c r="A43" s="283"/>
      <c r="B43" s="38"/>
      <c r="C43" s="264"/>
      <c r="D43" s="265"/>
      <c r="E43" s="39"/>
      <c r="F43" s="40"/>
      <c r="G43" s="41"/>
      <c r="H43" s="58"/>
      <c r="I43" s="43"/>
      <c r="J43" s="44"/>
      <c r="K43" s="45"/>
      <c r="L43" s="59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58"/>
      <c r="Y43" s="266"/>
      <c r="Z43" s="267"/>
      <c r="AA43" s="55"/>
      <c r="AB43" s="49"/>
      <c r="AC43" s="279"/>
    </row>
    <row r="44" spans="1:29" ht="15.75" customHeight="1">
      <c r="A44" s="283"/>
      <c r="B44" s="38"/>
      <c r="C44" s="264"/>
      <c r="D44" s="265"/>
      <c r="E44" s="39"/>
      <c r="F44" s="40"/>
      <c r="G44" s="60"/>
      <c r="H44" s="61"/>
      <c r="I44" s="43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116"/>
      <c r="Y44" s="266"/>
      <c r="Z44" s="267"/>
      <c r="AA44" s="55"/>
      <c r="AB44" s="49"/>
      <c r="AC44" s="279"/>
    </row>
    <row r="45" spans="1:29" ht="15.75" customHeight="1">
      <c r="A45" s="283"/>
      <c r="B45" s="38"/>
      <c r="C45" s="264"/>
      <c r="D45" s="265"/>
      <c r="E45" s="39"/>
      <c r="F45" s="40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79"/>
    </row>
    <row r="46" spans="1:29" ht="15.75" customHeight="1">
      <c r="A46" s="283"/>
      <c r="B46" s="38"/>
      <c r="C46" s="264"/>
      <c r="D46" s="265"/>
      <c r="E46" s="39"/>
      <c r="F46" s="40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79"/>
    </row>
    <row r="47" spans="1:29" ht="15.75" customHeight="1">
      <c r="A47" s="283"/>
      <c r="B47" s="38"/>
      <c r="C47" s="264"/>
      <c r="D47" s="265"/>
      <c r="E47" s="39"/>
      <c r="F47" s="40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62"/>
      <c r="T47" s="63"/>
      <c r="U47" s="52"/>
      <c r="V47" s="74"/>
      <c r="W47" s="54"/>
      <c r="X47" s="94"/>
      <c r="Y47" s="266"/>
      <c r="Z47" s="267"/>
      <c r="AA47" s="55"/>
      <c r="AB47" s="49"/>
      <c r="AC47" s="279"/>
    </row>
    <row r="48" spans="1:29" ht="15.75" customHeight="1">
      <c r="A48" s="283"/>
      <c r="B48" s="38"/>
      <c r="C48" s="264"/>
      <c r="D48" s="265"/>
      <c r="E48" s="39"/>
      <c r="F48" s="40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62"/>
      <c r="T48" s="63"/>
      <c r="U48" s="52"/>
      <c r="V48" s="74"/>
      <c r="W48" s="68"/>
      <c r="X48" s="110"/>
      <c r="Y48" s="266"/>
      <c r="Z48" s="267"/>
      <c r="AA48" s="55"/>
      <c r="AB48" s="49"/>
      <c r="AC48" s="279"/>
    </row>
    <row r="49" spans="1:29" ht="15.75" customHeight="1">
      <c r="A49" s="283"/>
      <c r="B49" s="38"/>
      <c r="C49" s="264"/>
      <c r="D49" s="265"/>
      <c r="E49" s="39"/>
      <c r="F49" s="40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62"/>
      <c r="T49" s="63"/>
      <c r="U49" s="52"/>
      <c r="V49" s="74"/>
      <c r="W49" s="68"/>
      <c r="X49" s="110"/>
      <c r="Y49" s="266"/>
      <c r="Z49" s="267"/>
      <c r="AA49" s="55"/>
      <c r="AB49" s="49"/>
      <c r="AC49" s="279"/>
    </row>
    <row r="50" spans="1:29" ht="15.75" customHeight="1">
      <c r="A50" s="283"/>
      <c r="B50" s="38"/>
      <c r="C50" s="264"/>
      <c r="D50" s="265"/>
      <c r="E50" s="39"/>
      <c r="F50" s="40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62"/>
      <c r="T50" s="63"/>
      <c r="U50" s="52"/>
      <c r="V50" s="74"/>
      <c r="W50" s="68"/>
      <c r="X50" s="110"/>
      <c r="Y50" s="266"/>
      <c r="Z50" s="267"/>
      <c r="AA50" s="55"/>
      <c r="AB50" s="49"/>
      <c r="AC50" s="279"/>
    </row>
    <row r="51" spans="1:29" ht="15.75" customHeight="1">
      <c r="A51" s="283"/>
      <c r="B51" s="38"/>
      <c r="C51" s="264"/>
      <c r="D51" s="265"/>
      <c r="E51" s="39"/>
      <c r="F51" s="40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62"/>
      <c r="T51" s="63"/>
      <c r="U51" s="52"/>
      <c r="V51" s="74"/>
      <c r="W51" s="68"/>
      <c r="X51" s="110"/>
      <c r="Y51" s="266"/>
      <c r="Z51" s="267"/>
      <c r="AA51" s="55"/>
      <c r="AB51" s="49"/>
      <c r="AC51" s="279"/>
    </row>
    <row r="52" spans="1:29" ht="15.75" customHeight="1">
      <c r="A52" s="283"/>
      <c r="B52" s="38"/>
      <c r="C52" s="264"/>
      <c r="D52" s="265"/>
      <c r="E52" s="39"/>
      <c r="F52" s="40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62"/>
      <c r="T52" s="63"/>
      <c r="U52" s="52"/>
      <c r="V52" s="74"/>
      <c r="W52" s="68"/>
      <c r="X52" s="110"/>
      <c r="Y52" s="266"/>
      <c r="Z52" s="267"/>
      <c r="AA52" s="55"/>
      <c r="AB52" s="49"/>
      <c r="AC52" s="279"/>
    </row>
    <row r="53" spans="1:29" ht="15.75" customHeight="1">
      <c r="A53" s="283"/>
      <c r="B53" s="38"/>
      <c r="C53" s="264"/>
      <c r="D53" s="265"/>
      <c r="E53" s="39"/>
      <c r="F53" s="40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62"/>
      <c r="T53" s="63"/>
      <c r="U53" s="52"/>
      <c r="V53" s="74"/>
      <c r="W53" s="68"/>
      <c r="X53" s="110"/>
      <c r="Y53" s="266"/>
      <c r="Z53" s="267"/>
      <c r="AA53" s="55"/>
      <c r="AB53" s="49"/>
      <c r="AC53" s="279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62"/>
      <c r="T54" s="63"/>
      <c r="U54" s="73"/>
      <c r="V54" s="74"/>
      <c r="W54" s="68"/>
      <c r="X54" s="110"/>
      <c r="Y54" s="266"/>
      <c r="Z54" s="267"/>
      <c r="AA54" s="111"/>
      <c r="AB54" s="67"/>
      <c r="AC54" s="279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11">AVERAGE(I39:I54)</f>
        <v>6</v>
      </c>
      <c r="J55" s="81">
        <f t="shared" si="11"/>
        <v>2600</v>
      </c>
      <c r="K55" s="82">
        <f t="shared" ref="K55" si="12">J55/I55</f>
        <v>433.33333333333331</v>
      </c>
      <c r="L55" s="80">
        <f t="shared" ref="L55:M55" si="13">AVERAGE(L39:L54)</f>
        <v>6</v>
      </c>
      <c r="M55" s="81">
        <f t="shared" si="13"/>
        <v>2135.1917332015391</v>
      </c>
      <c r="N55" s="82">
        <f>M55/L55</f>
        <v>355.86528886692321</v>
      </c>
      <c r="O55" s="83">
        <f>L55-I55</f>
        <v>0</v>
      </c>
      <c r="P55" s="84">
        <f>N55-K55</f>
        <v>-77.468044466410106</v>
      </c>
      <c r="Q55" s="85">
        <f>N55/K55</f>
        <v>0.82122758969289977</v>
      </c>
      <c r="R55" s="275"/>
      <c r="S55" s="182">
        <f>S39</f>
        <v>0.25003472222222223</v>
      </c>
      <c r="T55" s="183">
        <f>INDEX(T39:T54,COUNTA(T39:T54))</f>
        <v>0.31180555555555556</v>
      </c>
      <c r="U55" s="86"/>
      <c r="V55" s="96"/>
      <c r="W55" s="78"/>
      <c r="X55" s="82"/>
      <c r="Y55" s="262"/>
      <c r="Z55" s="263"/>
      <c r="AA55" s="97">
        <f>M55-J55</f>
        <v>-464.80826679846086</v>
      </c>
      <c r="AB55" s="85">
        <f>M55/J55</f>
        <v>0.82122758969289966</v>
      </c>
      <c r="AC55" s="280"/>
    </row>
    <row r="56" spans="1:29" ht="15.75" customHeight="1">
      <c r="A56" s="268" t="s">
        <v>43</v>
      </c>
      <c r="B56" s="16" t="s">
        <v>76</v>
      </c>
      <c r="C56" s="271" t="s">
        <v>103</v>
      </c>
      <c r="D56" s="272"/>
      <c r="E56" s="21">
        <v>14.03</v>
      </c>
      <c r="F56" s="15">
        <v>5458</v>
      </c>
      <c r="G56" s="22">
        <f t="shared" ref="G56" si="14">E56*F56</f>
        <v>76575.739999999991</v>
      </c>
      <c r="H56" s="23"/>
      <c r="I56" s="24">
        <v>4</v>
      </c>
      <c r="J56" s="25">
        <v>2700</v>
      </c>
      <c r="K56" s="26">
        <f>J56/I56</f>
        <v>675</v>
      </c>
      <c r="L56" s="27">
        <v>4</v>
      </c>
      <c r="M56" s="25">
        <f>F56/V56*60</f>
        <v>2357.6673866090705</v>
      </c>
      <c r="N56" s="26">
        <f>M56/L56</f>
        <v>589.41684665226762</v>
      </c>
      <c r="O56" s="91">
        <f>L56-I56</f>
        <v>0</v>
      </c>
      <c r="P56" s="92">
        <f>N56-K56</f>
        <v>-85.583153347732377</v>
      </c>
      <c r="Q56" s="31">
        <f>N56/K56</f>
        <v>0.87321014318854462</v>
      </c>
      <c r="R56" s="273">
        <f>Q72</f>
        <v>0.87321014318854462</v>
      </c>
      <c r="S56" s="32">
        <v>0.33340277777777777</v>
      </c>
      <c r="T56" s="33">
        <v>0.42986111111111114</v>
      </c>
      <c r="U56" s="34"/>
      <c r="V56" s="35">
        <v>138.90000000000006</v>
      </c>
      <c r="W56" s="114"/>
      <c r="X56" s="115"/>
      <c r="Y56" s="276"/>
      <c r="Z56" s="277"/>
      <c r="AA56" s="36">
        <f>M56-J56</f>
        <v>-342.33261339092951</v>
      </c>
      <c r="AB56" s="31">
        <f>M56/J56</f>
        <v>0.87321014318854462</v>
      </c>
      <c r="AC56" s="278">
        <f>AB72</f>
        <v>0.87321014318854462</v>
      </c>
    </row>
    <row r="57" spans="1:29" ht="15.75" customHeight="1">
      <c r="A57" s="269"/>
      <c r="B57" s="38"/>
      <c r="C57" s="264"/>
      <c r="D57" s="265"/>
      <c r="E57" s="39"/>
      <c r="F57" s="40"/>
      <c r="G57" s="41"/>
      <c r="H57" s="42"/>
      <c r="I57" s="43"/>
      <c r="J57" s="44"/>
      <c r="K57" s="45"/>
      <c r="L57" s="46"/>
      <c r="M57" s="44"/>
      <c r="N57" s="45"/>
      <c r="O57" s="47"/>
      <c r="P57" s="48"/>
      <c r="Q57" s="49"/>
      <c r="R57" s="274"/>
      <c r="S57" s="50"/>
      <c r="T57" s="51"/>
      <c r="U57" s="52"/>
      <c r="V57" s="53"/>
      <c r="W57" s="54"/>
      <c r="X57" s="94"/>
      <c r="Y57" s="266"/>
      <c r="Z57" s="267"/>
      <c r="AA57" s="55"/>
      <c r="AB57" s="49"/>
      <c r="AC57" s="279"/>
    </row>
    <row r="58" spans="1:29" ht="15.75" customHeight="1">
      <c r="A58" s="269"/>
      <c r="B58" s="38"/>
      <c r="C58" s="264"/>
      <c r="D58" s="265"/>
      <c r="E58" s="39"/>
      <c r="F58" s="40"/>
      <c r="G58" s="41"/>
      <c r="H58" s="42"/>
      <c r="I58" s="43"/>
      <c r="J58" s="44"/>
      <c r="K58" s="45"/>
      <c r="L58" s="46"/>
      <c r="M58" s="44"/>
      <c r="N58" s="45"/>
      <c r="O58" s="47"/>
      <c r="P58" s="48"/>
      <c r="Q58" s="49"/>
      <c r="R58" s="274"/>
      <c r="S58" s="50"/>
      <c r="T58" s="51"/>
      <c r="U58" s="52"/>
      <c r="V58" s="53"/>
      <c r="W58" s="54"/>
      <c r="X58" s="94"/>
      <c r="Y58" s="266"/>
      <c r="Z58" s="267"/>
      <c r="AA58" s="55"/>
      <c r="AB58" s="49"/>
      <c r="AC58" s="279"/>
    </row>
    <row r="59" spans="1:29" ht="15.75" customHeight="1">
      <c r="A59" s="269"/>
      <c r="B59" s="38"/>
      <c r="C59" s="264"/>
      <c r="D59" s="265"/>
      <c r="E59" s="39"/>
      <c r="F59" s="40"/>
      <c r="G59" s="41"/>
      <c r="H59" s="42"/>
      <c r="I59" s="43"/>
      <c r="J59" s="44"/>
      <c r="K59" s="45"/>
      <c r="L59" s="46"/>
      <c r="M59" s="44"/>
      <c r="N59" s="45"/>
      <c r="O59" s="47"/>
      <c r="P59" s="48"/>
      <c r="Q59" s="49"/>
      <c r="R59" s="274"/>
      <c r="S59" s="50"/>
      <c r="T59" s="51"/>
      <c r="U59" s="52"/>
      <c r="V59" s="53"/>
      <c r="W59" s="54"/>
      <c r="X59" s="94"/>
      <c r="Y59" s="266"/>
      <c r="Z59" s="267"/>
      <c r="AA59" s="55"/>
      <c r="AB59" s="49"/>
      <c r="AC59" s="279"/>
    </row>
    <row r="60" spans="1:29" ht="15.75" customHeight="1">
      <c r="A60" s="269"/>
      <c r="B60" s="38"/>
      <c r="C60" s="264"/>
      <c r="D60" s="265"/>
      <c r="E60" s="39"/>
      <c r="F60" s="40"/>
      <c r="G60" s="41"/>
      <c r="H60" s="58"/>
      <c r="I60" s="43"/>
      <c r="J60" s="44"/>
      <c r="K60" s="45"/>
      <c r="L60" s="59"/>
      <c r="M60" s="44"/>
      <c r="N60" s="45"/>
      <c r="O60" s="47"/>
      <c r="P60" s="48"/>
      <c r="Q60" s="49"/>
      <c r="R60" s="274"/>
      <c r="S60" s="50"/>
      <c r="T60" s="51"/>
      <c r="U60" s="52"/>
      <c r="V60" s="53"/>
      <c r="W60" s="54"/>
      <c r="X60" s="94"/>
      <c r="Y60" s="266"/>
      <c r="Z60" s="267"/>
      <c r="AA60" s="55"/>
      <c r="AB60" s="49"/>
      <c r="AC60" s="279"/>
    </row>
    <row r="61" spans="1:29" ht="15.75" customHeight="1">
      <c r="A61" s="269"/>
      <c r="B61" s="38"/>
      <c r="C61" s="264"/>
      <c r="D61" s="265"/>
      <c r="E61" s="39"/>
      <c r="F61" s="40"/>
      <c r="G61" s="60"/>
      <c r="H61" s="61"/>
      <c r="I61" s="43"/>
      <c r="J61" s="44"/>
      <c r="K61" s="45"/>
      <c r="L61" s="46"/>
      <c r="M61" s="44"/>
      <c r="N61" s="45"/>
      <c r="O61" s="47"/>
      <c r="P61" s="48"/>
      <c r="Q61" s="49"/>
      <c r="R61" s="274"/>
      <c r="S61" s="50"/>
      <c r="T61" s="51"/>
      <c r="U61" s="52"/>
      <c r="V61" s="53"/>
      <c r="W61" s="54"/>
      <c r="X61" s="94"/>
      <c r="Y61" s="266"/>
      <c r="Z61" s="267"/>
      <c r="AA61" s="55"/>
      <c r="AB61" s="49"/>
      <c r="AC61" s="279"/>
    </row>
    <row r="62" spans="1:29" ht="15.75" customHeight="1">
      <c r="A62" s="269"/>
      <c r="B62" s="38"/>
      <c r="C62" s="264"/>
      <c r="D62" s="265"/>
      <c r="E62" s="39"/>
      <c r="F62" s="40"/>
      <c r="G62" s="60"/>
      <c r="H62" s="64"/>
      <c r="I62" s="43"/>
      <c r="J62" s="44"/>
      <c r="K62" s="45"/>
      <c r="L62" s="59"/>
      <c r="M62" s="44"/>
      <c r="N62" s="45"/>
      <c r="O62" s="65"/>
      <c r="P62" s="66"/>
      <c r="Q62" s="67"/>
      <c r="R62" s="274"/>
      <c r="S62" s="50"/>
      <c r="T62" s="51"/>
      <c r="U62" s="52"/>
      <c r="V62" s="53"/>
      <c r="W62" s="54"/>
      <c r="X62" s="94"/>
      <c r="Y62" s="266"/>
      <c r="Z62" s="267"/>
      <c r="AA62" s="55"/>
      <c r="AB62" s="49"/>
      <c r="AC62" s="279"/>
    </row>
    <row r="63" spans="1:29" ht="15.75" customHeight="1">
      <c r="A63" s="269"/>
      <c r="B63" s="38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50"/>
      <c r="T63" s="51"/>
      <c r="U63" s="52"/>
      <c r="V63" s="53"/>
      <c r="W63" s="54"/>
      <c r="X63" s="94"/>
      <c r="Y63" s="266"/>
      <c r="Z63" s="267"/>
      <c r="AA63" s="55"/>
      <c r="AB63" s="49"/>
      <c r="AC63" s="279"/>
    </row>
    <row r="64" spans="1:29" ht="15.75" customHeight="1">
      <c r="A64" s="269"/>
      <c r="B64" s="38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50"/>
      <c r="T64" s="51"/>
      <c r="U64" s="52"/>
      <c r="V64" s="53"/>
      <c r="W64" s="54"/>
      <c r="X64" s="94"/>
      <c r="Y64" s="266"/>
      <c r="Z64" s="267"/>
      <c r="AA64" s="55"/>
      <c r="AB64" s="49"/>
      <c r="AC64" s="279"/>
    </row>
    <row r="65" spans="1:29" ht="15.75" customHeight="1">
      <c r="A65" s="269"/>
      <c r="B65" s="38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50"/>
      <c r="T65" s="51"/>
      <c r="U65" s="52"/>
      <c r="V65" s="53"/>
      <c r="W65" s="54"/>
      <c r="X65" s="94"/>
      <c r="Y65" s="266"/>
      <c r="Z65" s="267"/>
      <c r="AA65" s="55"/>
      <c r="AB65" s="49"/>
      <c r="AC65" s="279"/>
    </row>
    <row r="66" spans="1:29" ht="15.75" customHeight="1">
      <c r="A66" s="269"/>
      <c r="B66" s="38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50"/>
      <c r="T66" s="51"/>
      <c r="U66" s="52"/>
      <c r="V66" s="53"/>
      <c r="W66" s="54"/>
      <c r="X66" s="94"/>
      <c r="Y66" s="266"/>
      <c r="Z66" s="267"/>
      <c r="AA66" s="55"/>
      <c r="AB66" s="49"/>
      <c r="AC66" s="279"/>
    </row>
    <row r="67" spans="1:29" ht="15.75" customHeight="1">
      <c r="A67" s="269"/>
      <c r="B67" s="38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50"/>
      <c r="T67" s="51"/>
      <c r="U67" s="52"/>
      <c r="V67" s="53"/>
      <c r="W67" s="54"/>
      <c r="X67" s="94"/>
      <c r="Y67" s="266"/>
      <c r="Z67" s="267"/>
      <c r="AA67" s="55"/>
      <c r="AB67" s="49"/>
      <c r="AC67" s="279"/>
    </row>
    <row r="68" spans="1:29" ht="15.75" customHeight="1">
      <c r="A68" s="269"/>
      <c r="B68" s="38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50"/>
      <c r="T68" s="51"/>
      <c r="U68" s="52"/>
      <c r="V68" s="53"/>
      <c r="W68" s="54"/>
      <c r="X68" s="94"/>
      <c r="Y68" s="266"/>
      <c r="Z68" s="267"/>
      <c r="AA68" s="55"/>
      <c r="AB68" s="49"/>
      <c r="AC68" s="279"/>
    </row>
    <row r="69" spans="1:29" ht="15.75" customHeight="1">
      <c r="A69" s="269"/>
      <c r="B69" s="38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50"/>
      <c r="T69" s="51"/>
      <c r="U69" s="52"/>
      <c r="V69" s="53"/>
      <c r="W69" s="54"/>
      <c r="X69" s="94"/>
      <c r="Y69" s="266"/>
      <c r="Z69" s="267"/>
      <c r="AA69" s="55"/>
      <c r="AB69" s="49"/>
      <c r="AC69" s="279"/>
    </row>
    <row r="70" spans="1:29" ht="15.75" customHeight="1">
      <c r="A70" s="269"/>
      <c r="B70" s="38"/>
      <c r="C70" s="264"/>
      <c r="D70" s="265"/>
      <c r="E70" s="39"/>
      <c r="F70" s="40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50"/>
      <c r="T70" s="51"/>
      <c r="U70" s="52"/>
      <c r="V70" s="53"/>
      <c r="W70" s="54"/>
      <c r="X70" s="94"/>
      <c r="Y70" s="266"/>
      <c r="Z70" s="267"/>
      <c r="AA70" s="55"/>
      <c r="AB70" s="49"/>
      <c r="AC70" s="279"/>
    </row>
    <row r="71" spans="1:29" ht="15.75" customHeight="1">
      <c r="A71" s="269"/>
      <c r="B71" s="38"/>
      <c r="C71" s="264"/>
      <c r="D71" s="265"/>
      <c r="E71" s="104"/>
      <c r="F71" s="40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18"/>
      <c r="G72" s="79"/>
      <c r="H72" s="20"/>
      <c r="I72" s="80">
        <f t="shared" ref="I72:J72" si="15">AVERAGE(I56:I71)</f>
        <v>4</v>
      </c>
      <c r="J72" s="81">
        <f t="shared" si="15"/>
        <v>2700</v>
      </c>
      <c r="K72" s="82">
        <f t="shared" ref="K72" si="16">J72/I72</f>
        <v>675</v>
      </c>
      <c r="L72" s="80">
        <f t="shared" ref="L72:M72" si="17">AVERAGE(L56:L71)</f>
        <v>4</v>
      </c>
      <c r="M72" s="81">
        <f t="shared" si="17"/>
        <v>2357.6673866090705</v>
      </c>
      <c r="N72" s="82">
        <f>M72/L72</f>
        <v>589.41684665226762</v>
      </c>
      <c r="O72" s="83">
        <f>L72-I72</f>
        <v>0</v>
      </c>
      <c r="P72" s="84">
        <f>N72-K72</f>
        <v>-85.583153347732377</v>
      </c>
      <c r="Q72" s="85">
        <f>N72/K72</f>
        <v>0.87321014318854462</v>
      </c>
      <c r="R72" s="275"/>
      <c r="S72" s="182">
        <f>S56</f>
        <v>0.33340277777777777</v>
      </c>
      <c r="T72" s="183">
        <f>INDEX(T56:T71,COUNTA(T56:T71))</f>
        <v>0.42986111111111114</v>
      </c>
      <c r="U72" s="86"/>
      <c r="V72" s="96"/>
      <c r="W72" s="18"/>
      <c r="X72" s="20"/>
      <c r="Y72" s="262"/>
      <c r="Z72" s="263"/>
      <c r="AA72" s="97">
        <f>M72-J72</f>
        <v>-342.33261339092951</v>
      </c>
      <c r="AB72" s="85">
        <f>M72/J72</f>
        <v>0.87321014318854462</v>
      </c>
      <c r="AC72" s="280"/>
    </row>
    <row r="73" spans="1:29" ht="15.75" customHeight="1">
      <c r="A73" s="281" t="s">
        <v>197</v>
      </c>
      <c r="B73" s="16" t="s">
        <v>76</v>
      </c>
      <c r="C73" s="271" t="s">
        <v>226</v>
      </c>
      <c r="D73" s="272"/>
      <c r="E73" s="21">
        <v>21.45</v>
      </c>
      <c r="F73" s="15">
        <v>2346</v>
      </c>
      <c r="G73" s="22">
        <f t="shared" ref="G73" si="18">E73*F73</f>
        <v>50321.7</v>
      </c>
      <c r="H73" s="23"/>
      <c r="I73" s="24">
        <v>3</v>
      </c>
      <c r="J73" s="25">
        <v>3300</v>
      </c>
      <c r="K73" s="26">
        <f>J73/I73</f>
        <v>1100</v>
      </c>
      <c r="L73" s="27">
        <v>3</v>
      </c>
      <c r="M73" s="25">
        <f>F73/V73*60</f>
        <v>2804.9153105280602</v>
      </c>
      <c r="N73" s="26">
        <f>M73/L73</f>
        <v>934.97177017602007</v>
      </c>
      <c r="O73" s="91">
        <f>L73-I73</f>
        <v>0</v>
      </c>
      <c r="P73" s="92">
        <f>N73-K73</f>
        <v>-165.02822982397993</v>
      </c>
      <c r="Q73" s="31">
        <f>N73/K73</f>
        <v>0.84997433652365462</v>
      </c>
      <c r="R73" s="273">
        <f>Q89</f>
        <v>0.84997433652365462</v>
      </c>
      <c r="S73" s="32">
        <v>0.43333333333333329</v>
      </c>
      <c r="T73" s="33">
        <v>0.46818287037037037</v>
      </c>
      <c r="U73" s="34"/>
      <c r="V73" s="35">
        <v>50.183333333333394</v>
      </c>
      <c r="W73" s="33"/>
      <c r="X73" s="107"/>
      <c r="Y73" s="276"/>
      <c r="Z73" s="277"/>
      <c r="AA73" s="36">
        <f>M73-J73</f>
        <v>-495.08468947193978</v>
      </c>
      <c r="AB73" s="31">
        <f>M73/J73</f>
        <v>0.84997433652365462</v>
      </c>
      <c r="AC73" s="278">
        <f>AB89</f>
        <v>0.84997433652365462</v>
      </c>
    </row>
    <row r="74" spans="1:29" ht="15.75" customHeight="1">
      <c r="A74" s="282"/>
      <c r="B74" s="38"/>
      <c r="C74" s="264"/>
      <c r="D74" s="265"/>
      <c r="E74" s="39"/>
      <c r="F74" s="40"/>
      <c r="G74" s="41"/>
      <c r="H74" s="42"/>
      <c r="I74" s="43"/>
      <c r="J74" s="44"/>
      <c r="K74" s="45"/>
      <c r="L74" s="46"/>
      <c r="M74" s="44"/>
      <c r="N74" s="45"/>
      <c r="O74" s="47"/>
      <c r="P74" s="48"/>
      <c r="Q74" s="49"/>
      <c r="R74" s="274"/>
      <c r="S74" s="50"/>
      <c r="T74" s="51"/>
      <c r="U74" s="52"/>
      <c r="V74" s="53"/>
      <c r="W74" s="54"/>
      <c r="X74" s="94"/>
      <c r="Y74" s="266"/>
      <c r="Z74" s="267"/>
      <c r="AA74" s="55"/>
      <c r="AB74" s="49"/>
      <c r="AC74" s="279"/>
    </row>
    <row r="75" spans="1:29" ht="15.75" customHeight="1">
      <c r="A75" s="282"/>
      <c r="B75" s="38"/>
      <c r="C75" s="264"/>
      <c r="D75" s="265"/>
      <c r="E75" s="39"/>
      <c r="F75" s="40"/>
      <c r="G75" s="41"/>
      <c r="H75" s="42"/>
      <c r="I75" s="43"/>
      <c r="J75" s="44"/>
      <c r="K75" s="45"/>
      <c r="L75" s="46"/>
      <c r="M75" s="44"/>
      <c r="N75" s="45"/>
      <c r="O75" s="47"/>
      <c r="P75" s="48"/>
      <c r="Q75" s="49"/>
      <c r="R75" s="274"/>
      <c r="S75" s="50"/>
      <c r="T75" s="51"/>
      <c r="U75" s="52"/>
      <c r="V75" s="53"/>
      <c r="W75" s="54"/>
      <c r="X75" s="58"/>
      <c r="Y75" s="266"/>
      <c r="Z75" s="267"/>
      <c r="AA75" s="55"/>
      <c r="AB75" s="49"/>
      <c r="AC75" s="279"/>
    </row>
    <row r="76" spans="1:29" ht="15.75" customHeight="1">
      <c r="A76" s="282"/>
      <c r="B76" s="38"/>
      <c r="C76" s="264"/>
      <c r="D76" s="265"/>
      <c r="E76" s="39"/>
      <c r="F76" s="40"/>
      <c r="G76" s="41"/>
      <c r="H76" s="42"/>
      <c r="I76" s="43"/>
      <c r="J76" s="44"/>
      <c r="K76" s="45"/>
      <c r="L76" s="46"/>
      <c r="M76" s="44"/>
      <c r="N76" s="45"/>
      <c r="O76" s="47"/>
      <c r="P76" s="48"/>
      <c r="Q76" s="49"/>
      <c r="R76" s="274"/>
      <c r="S76" s="50"/>
      <c r="T76" s="51"/>
      <c r="U76" s="52"/>
      <c r="V76" s="53"/>
      <c r="W76" s="54"/>
      <c r="X76" s="58"/>
      <c r="Y76" s="266"/>
      <c r="Z76" s="267"/>
      <c r="AA76" s="55"/>
      <c r="AB76" s="49"/>
      <c r="AC76" s="279"/>
    </row>
    <row r="77" spans="1:29" ht="15.75" customHeight="1">
      <c r="A77" s="283"/>
      <c r="B77" s="38"/>
      <c r="C77" s="264"/>
      <c r="D77" s="265"/>
      <c r="E77" s="39"/>
      <c r="F77" s="40"/>
      <c r="G77" s="41"/>
      <c r="H77" s="58"/>
      <c r="I77" s="43"/>
      <c r="J77" s="44"/>
      <c r="K77" s="45"/>
      <c r="L77" s="59"/>
      <c r="M77" s="44"/>
      <c r="N77" s="45"/>
      <c r="O77" s="47"/>
      <c r="P77" s="48"/>
      <c r="Q77" s="49"/>
      <c r="R77" s="274"/>
      <c r="S77" s="50"/>
      <c r="T77" s="51"/>
      <c r="U77" s="52"/>
      <c r="V77" s="53"/>
      <c r="W77" s="54"/>
      <c r="X77" s="58"/>
      <c r="Y77" s="266"/>
      <c r="Z77" s="267"/>
      <c r="AA77" s="55"/>
      <c r="AB77" s="49"/>
      <c r="AC77" s="279"/>
    </row>
    <row r="78" spans="1:29" ht="15.75" customHeight="1">
      <c r="A78" s="283"/>
      <c r="B78" s="38"/>
      <c r="C78" s="264"/>
      <c r="D78" s="265"/>
      <c r="E78" s="39"/>
      <c r="F78" s="40"/>
      <c r="G78" s="60"/>
      <c r="H78" s="61"/>
      <c r="I78" s="43"/>
      <c r="J78" s="44"/>
      <c r="K78" s="45"/>
      <c r="L78" s="46"/>
      <c r="M78" s="44"/>
      <c r="N78" s="45"/>
      <c r="O78" s="47"/>
      <c r="P78" s="48"/>
      <c r="Q78" s="49"/>
      <c r="R78" s="274"/>
      <c r="S78" s="50"/>
      <c r="T78" s="51"/>
      <c r="U78" s="52"/>
      <c r="V78" s="53"/>
      <c r="W78" s="54"/>
      <c r="X78" s="94"/>
      <c r="Y78" s="266"/>
      <c r="Z78" s="267"/>
      <c r="AA78" s="55"/>
      <c r="AB78" s="49"/>
      <c r="AC78" s="279"/>
    </row>
    <row r="79" spans="1:29" ht="15.75" customHeight="1">
      <c r="A79" s="283"/>
      <c r="B79" s="38"/>
      <c r="C79" s="264"/>
      <c r="D79" s="265"/>
      <c r="E79" s="39"/>
      <c r="F79" s="40"/>
      <c r="G79" s="60"/>
      <c r="H79" s="64"/>
      <c r="I79" s="43"/>
      <c r="J79" s="44"/>
      <c r="K79" s="45"/>
      <c r="L79" s="59"/>
      <c r="M79" s="44"/>
      <c r="N79" s="45"/>
      <c r="O79" s="65"/>
      <c r="P79" s="66"/>
      <c r="Q79" s="67"/>
      <c r="R79" s="274"/>
      <c r="S79" s="50"/>
      <c r="T79" s="51"/>
      <c r="U79" s="52"/>
      <c r="V79" s="53"/>
      <c r="W79" s="54"/>
      <c r="X79" s="94"/>
      <c r="Y79" s="266"/>
      <c r="Z79" s="267"/>
      <c r="AA79" s="55"/>
      <c r="AB79" s="49"/>
      <c r="AC79" s="279"/>
    </row>
    <row r="80" spans="1:29" ht="15.75" customHeight="1">
      <c r="A80" s="283"/>
      <c r="B80" s="38"/>
      <c r="C80" s="264"/>
      <c r="D80" s="265"/>
      <c r="E80" s="39"/>
      <c r="F80" s="40"/>
      <c r="G80" s="60"/>
      <c r="H80" s="64"/>
      <c r="I80" s="43"/>
      <c r="J80" s="44"/>
      <c r="K80" s="45"/>
      <c r="L80" s="59"/>
      <c r="M80" s="44"/>
      <c r="N80" s="45"/>
      <c r="O80" s="65"/>
      <c r="P80" s="66"/>
      <c r="Q80" s="67"/>
      <c r="R80" s="274"/>
      <c r="S80" s="50"/>
      <c r="T80" s="51"/>
      <c r="U80" s="52"/>
      <c r="V80" s="53"/>
      <c r="W80" s="54"/>
      <c r="X80" s="94"/>
      <c r="Y80" s="266"/>
      <c r="Z80" s="267"/>
      <c r="AA80" s="55"/>
      <c r="AB80" s="49"/>
      <c r="AC80" s="279"/>
    </row>
    <row r="81" spans="1:29" ht="15.75" customHeight="1">
      <c r="A81" s="283"/>
      <c r="B81" s="38"/>
      <c r="C81" s="264"/>
      <c r="D81" s="265"/>
      <c r="E81" s="39"/>
      <c r="F81" s="40"/>
      <c r="G81" s="60"/>
      <c r="H81" s="64"/>
      <c r="I81" s="43"/>
      <c r="J81" s="44"/>
      <c r="K81" s="45"/>
      <c r="L81" s="59"/>
      <c r="M81" s="44"/>
      <c r="N81" s="45"/>
      <c r="O81" s="65"/>
      <c r="P81" s="66"/>
      <c r="Q81" s="67"/>
      <c r="R81" s="274"/>
      <c r="S81" s="50"/>
      <c r="T81" s="51"/>
      <c r="U81" s="52"/>
      <c r="V81" s="53"/>
      <c r="W81" s="54"/>
      <c r="X81" s="94"/>
      <c r="Y81" s="266"/>
      <c r="Z81" s="267"/>
      <c r="AA81" s="55"/>
      <c r="AB81" s="49"/>
      <c r="AC81" s="279"/>
    </row>
    <row r="82" spans="1:29" ht="15.75" customHeight="1">
      <c r="A82" s="283"/>
      <c r="B82" s="38"/>
      <c r="C82" s="264"/>
      <c r="D82" s="265"/>
      <c r="E82" s="39"/>
      <c r="F82" s="40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55"/>
      <c r="AB82" s="49"/>
      <c r="AC82" s="279"/>
    </row>
    <row r="83" spans="1:29" ht="15.75" customHeight="1">
      <c r="A83" s="283"/>
      <c r="B83" s="38"/>
      <c r="C83" s="264"/>
      <c r="D83" s="265"/>
      <c r="E83" s="39"/>
      <c r="F83" s="40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55"/>
      <c r="AB83" s="49"/>
      <c r="AC83" s="279"/>
    </row>
    <row r="84" spans="1:29" ht="15.75" customHeight="1">
      <c r="A84" s="283"/>
      <c r="B84" s="38"/>
      <c r="C84" s="264"/>
      <c r="D84" s="265"/>
      <c r="E84" s="39"/>
      <c r="F84" s="40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55"/>
      <c r="AB84" s="49"/>
      <c r="AC84" s="279"/>
    </row>
    <row r="85" spans="1:29" ht="15.75" customHeight="1">
      <c r="A85" s="283"/>
      <c r="B85" s="38"/>
      <c r="C85" s="264"/>
      <c r="D85" s="265"/>
      <c r="E85" s="39"/>
      <c r="F85" s="40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55"/>
      <c r="AB85" s="49"/>
      <c r="AC85" s="279"/>
    </row>
    <row r="86" spans="1:29" ht="15.75" customHeight="1">
      <c r="A86" s="283"/>
      <c r="B86" s="38"/>
      <c r="C86" s="264"/>
      <c r="D86" s="265"/>
      <c r="E86" s="39"/>
      <c r="F86" s="40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55"/>
      <c r="AB86" s="49"/>
      <c r="AC86" s="279"/>
    </row>
    <row r="87" spans="1:29" ht="15.75" customHeight="1">
      <c r="A87" s="283"/>
      <c r="B87" s="38"/>
      <c r="C87" s="264"/>
      <c r="D87" s="265"/>
      <c r="E87" s="39"/>
      <c r="F87" s="40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55"/>
      <c r="AB87" s="49"/>
      <c r="AC87" s="279"/>
    </row>
    <row r="88" spans="1:29" ht="15.75" customHeight="1">
      <c r="A88" s="283"/>
      <c r="B88" s="38"/>
      <c r="C88" s="264"/>
      <c r="D88" s="265"/>
      <c r="E88" s="104"/>
      <c r="F88" s="40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19">AVERAGE(I73:I88)</f>
        <v>3</v>
      </c>
      <c r="J89" s="81">
        <f t="shared" si="19"/>
        <v>3300</v>
      </c>
      <c r="K89" s="82">
        <f t="shared" ref="K89" si="20">J89/I89</f>
        <v>1100</v>
      </c>
      <c r="L89" s="80">
        <f t="shared" ref="L89:M89" si="21">AVERAGE(L73:L88)</f>
        <v>3</v>
      </c>
      <c r="M89" s="81">
        <f t="shared" si="21"/>
        <v>2804.9153105280602</v>
      </c>
      <c r="N89" s="82">
        <f>M89/L89</f>
        <v>934.97177017602007</v>
      </c>
      <c r="O89" s="83">
        <f>L89-I89</f>
        <v>0</v>
      </c>
      <c r="P89" s="84">
        <f>N89-K89</f>
        <v>-165.02822982397993</v>
      </c>
      <c r="Q89" s="85">
        <f>N89/K89</f>
        <v>0.84997433652365462</v>
      </c>
      <c r="R89" s="275"/>
      <c r="S89" s="182">
        <f>S73</f>
        <v>0.43333333333333329</v>
      </c>
      <c r="T89" s="183">
        <f>INDEX(T73:T88,COUNTA(T73:T88))</f>
        <v>0.46818287037037037</v>
      </c>
      <c r="U89" s="86"/>
      <c r="V89" s="96"/>
      <c r="W89" s="78"/>
      <c r="X89" s="82"/>
      <c r="Y89" s="262"/>
      <c r="Z89" s="263"/>
      <c r="AA89" s="97">
        <f>M89-J89</f>
        <v>-495.08468947193978</v>
      </c>
      <c r="AB89" s="85">
        <f>M89/J89</f>
        <v>0.84997433652365462</v>
      </c>
      <c r="AC89" s="280"/>
    </row>
    <row r="90" spans="1:29" ht="15.75" customHeight="1">
      <c r="A90" s="268" t="s">
        <v>44</v>
      </c>
      <c r="B90" s="16" t="s">
        <v>76</v>
      </c>
      <c r="C90" s="271" t="s">
        <v>105</v>
      </c>
      <c r="D90" s="272"/>
      <c r="E90" s="21">
        <v>22.28</v>
      </c>
      <c r="F90" s="15">
        <v>1465</v>
      </c>
      <c r="G90" s="22">
        <f t="shared" ref="G90:G92" si="22">E90*F90</f>
        <v>32640.2</v>
      </c>
      <c r="H90" s="23"/>
      <c r="I90" s="24">
        <v>5</v>
      </c>
      <c r="J90" s="25">
        <v>3300</v>
      </c>
      <c r="K90" s="26">
        <f>J90/I90</f>
        <v>660</v>
      </c>
      <c r="L90" s="27">
        <v>5</v>
      </c>
      <c r="M90" s="25">
        <f>F90/V90*60</f>
        <v>2735.4771784232394</v>
      </c>
      <c r="N90" s="26">
        <f>M90/L90</f>
        <v>547.0954356846479</v>
      </c>
      <c r="O90" s="91">
        <f>L90-I90</f>
        <v>0</v>
      </c>
      <c r="P90" s="92">
        <f>N90-K90</f>
        <v>-112.9045643153521</v>
      </c>
      <c r="Q90" s="31">
        <f>N90/K90</f>
        <v>0.82893247831007255</v>
      </c>
      <c r="R90" s="273">
        <f>Q106</f>
        <v>0.84102119665899366</v>
      </c>
      <c r="S90" s="32">
        <v>0.29166666666666669</v>
      </c>
      <c r="T90" s="33">
        <v>0.31398148148148147</v>
      </c>
      <c r="U90" s="34"/>
      <c r="V90" s="35">
        <v>32.133333333333297</v>
      </c>
      <c r="W90" s="114"/>
      <c r="X90" s="115"/>
      <c r="Y90" s="276"/>
      <c r="Z90" s="277"/>
      <c r="AA90" s="36">
        <f>M90-J90</f>
        <v>-564.52282157676063</v>
      </c>
      <c r="AB90" s="31">
        <f>M90/J90</f>
        <v>0.82893247831007255</v>
      </c>
      <c r="AC90" s="278">
        <f>AB106</f>
        <v>0.84102119665899366</v>
      </c>
    </row>
    <row r="91" spans="1:29" ht="15.75" customHeight="1">
      <c r="A91" s="269"/>
      <c r="B91" s="38" t="s">
        <v>76</v>
      </c>
      <c r="C91" s="264" t="s">
        <v>104</v>
      </c>
      <c r="D91" s="265"/>
      <c r="E91" s="39">
        <v>17.89</v>
      </c>
      <c r="F91" s="40">
        <v>3197</v>
      </c>
      <c r="G91" s="41">
        <f t="shared" si="22"/>
        <v>57194.33</v>
      </c>
      <c r="H91" s="42"/>
      <c r="I91" s="43">
        <v>4</v>
      </c>
      <c r="J91" s="44">
        <v>3300</v>
      </c>
      <c r="K91" s="45">
        <f t="shared" ref="K91:K92" si="23">J91/I91</f>
        <v>825</v>
      </c>
      <c r="L91" s="46">
        <v>4</v>
      </c>
      <c r="M91" s="44">
        <f>F91/V91*60</f>
        <v>2771.2978569708653</v>
      </c>
      <c r="N91" s="45">
        <f>M91/L91</f>
        <v>692.82446424271632</v>
      </c>
      <c r="O91" s="47">
        <f>L91-I91</f>
        <v>0</v>
      </c>
      <c r="P91" s="48">
        <f>N91-K91</f>
        <v>-132.17553575728368</v>
      </c>
      <c r="Q91" s="49">
        <f>N91/K91</f>
        <v>0.83978722938511063</v>
      </c>
      <c r="R91" s="274"/>
      <c r="S91" s="50">
        <v>0.31877314814814817</v>
      </c>
      <c r="T91" s="51">
        <v>0.36684027777777778</v>
      </c>
      <c r="U91" s="52">
        <v>6.9000000000000394</v>
      </c>
      <c r="V91" s="53">
        <v>69.21666666666664</v>
      </c>
      <c r="W91" s="54"/>
      <c r="X91" s="94"/>
      <c r="Y91" s="266"/>
      <c r="Z91" s="267"/>
      <c r="AA91" s="55">
        <f>M91-J91</f>
        <v>-528.70214302913473</v>
      </c>
      <c r="AB91" s="49">
        <f>M91/J91</f>
        <v>0.83978722938511063</v>
      </c>
      <c r="AC91" s="279"/>
    </row>
    <row r="92" spans="1:29" ht="15.75" customHeight="1">
      <c r="A92" s="269"/>
      <c r="B92" s="38" t="s">
        <v>76</v>
      </c>
      <c r="C92" s="264" t="s">
        <v>108</v>
      </c>
      <c r="D92" s="265"/>
      <c r="E92" s="39">
        <v>16.66</v>
      </c>
      <c r="F92" s="40">
        <v>5298</v>
      </c>
      <c r="G92" s="41">
        <f t="shared" si="22"/>
        <v>88264.680000000008</v>
      </c>
      <c r="H92" s="42"/>
      <c r="I92" s="43">
        <v>4</v>
      </c>
      <c r="J92" s="44">
        <v>3300</v>
      </c>
      <c r="K92" s="45">
        <f t="shared" si="23"/>
        <v>825</v>
      </c>
      <c r="L92" s="46">
        <v>4</v>
      </c>
      <c r="M92" s="44">
        <f>F92/V92*60</f>
        <v>2819.3348115299323</v>
      </c>
      <c r="N92" s="45">
        <f>M92/L92</f>
        <v>704.83370288248307</v>
      </c>
      <c r="O92" s="47">
        <f>L92-I92</f>
        <v>0</v>
      </c>
      <c r="P92" s="48">
        <f>N92-K92</f>
        <v>-120.16629711751693</v>
      </c>
      <c r="Q92" s="49">
        <f>N92/K92</f>
        <v>0.8543438822817977</v>
      </c>
      <c r="R92" s="274"/>
      <c r="S92" s="50">
        <v>0.37031249999999999</v>
      </c>
      <c r="T92" s="51">
        <v>0.44861111111111113</v>
      </c>
      <c r="U92" s="52">
        <v>4.9999999999999822</v>
      </c>
      <c r="V92" s="53">
        <v>112.75000000000004</v>
      </c>
      <c r="W92" s="54"/>
      <c r="X92" s="94"/>
      <c r="Y92" s="266"/>
      <c r="Z92" s="267"/>
      <c r="AA92" s="55">
        <f>M92-J92</f>
        <v>-480.66518847006773</v>
      </c>
      <c r="AB92" s="49">
        <f>M92/J92</f>
        <v>0.8543438822817977</v>
      </c>
      <c r="AC92" s="279"/>
    </row>
    <row r="93" spans="1:29" ht="15.75" customHeight="1">
      <c r="A93" s="269"/>
      <c r="B93" s="38"/>
      <c r="C93" s="264"/>
      <c r="D93" s="265"/>
      <c r="E93" s="39"/>
      <c r="F93" s="40"/>
      <c r="G93" s="41"/>
      <c r="H93" s="42"/>
      <c r="I93" s="43"/>
      <c r="J93" s="44"/>
      <c r="K93" s="45"/>
      <c r="L93" s="46"/>
      <c r="M93" s="44"/>
      <c r="N93" s="45"/>
      <c r="O93" s="47"/>
      <c r="P93" s="48"/>
      <c r="Q93" s="49"/>
      <c r="R93" s="274"/>
      <c r="S93" s="50"/>
      <c r="T93" s="51"/>
      <c r="U93" s="52"/>
      <c r="V93" s="53"/>
      <c r="W93" s="54"/>
      <c r="X93" s="94"/>
      <c r="Y93" s="266"/>
      <c r="Z93" s="267"/>
      <c r="AA93" s="55"/>
      <c r="AB93" s="49"/>
      <c r="AC93" s="279"/>
    </row>
    <row r="94" spans="1:29" ht="15.75" customHeight="1">
      <c r="A94" s="269"/>
      <c r="B94" s="38"/>
      <c r="C94" s="264"/>
      <c r="D94" s="265"/>
      <c r="E94" s="39"/>
      <c r="F94" s="40"/>
      <c r="G94" s="41"/>
      <c r="H94" s="58"/>
      <c r="I94" s="43"/>
      <c r="J94" s="44"/>
      <c r="K94" s="45"/>
      <c r="L94" s="59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1"/>
      <c r="I95" s="43"/>
      <c r="J95" s="44"/>
      <c r="K95" s="45"/>
      <c r="L95" s="46"/>
      <c r="M95" s="44"/>
      <c r="N95" s="45"/>
      <c r="O95" s="47"/>
      <c r="P95" s="48"/>
      <c r="Q95" s="49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94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94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94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94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94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94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94"/>
      <c r="Y104" s="266"/>
      <c r="Z104" s="267"/>
      <c r="AA104" s="55"/>
      <c r="AB104" s="49"/>
      <c r="AC104" s="279"/>
    </row>
    <row r="105" spans="1:29" ht="15.75" customHeight="1">
      <c r="A105" s="269"/>
      <c r="B105" s="38"/>
      <c r="C105" s="264"/>
      <c r="D105" s="265"/>
      <c r="E105" s="104"/>
      <c r="F105" s="40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18"/>
      <c r="G106" s="79"/>
      <c r="H106" s="20"/>
      <c r="I106" s="80">
        <f t="shared" ref="I106:J106" si="24">AVERAGE(I90:I105)</f>
        <v>4.333333333333333</v>
      </c>
      <c r="J106" s="81">
        <f t="shared" si="24"/>
        <v>3300</v>
      </c>
      <c r="K106" s="82">
        <f t="shared" ref="K106" si="25">J106/I106</f>
        <v>761.53846153846155</v>
      </c>
      <c r="L106" s="80">
        <f t="shared" ref="L106:M106" si="26">AVERAGE(L90:L105)</f>
        <v>4.333333333333333</v>
      </c>
      <c r="M106" s="81">
        <f t="shared" si="26"/>
        <v>2775.3699489746791</v>
      </c>
      <c r="N106" s="82">
        <f>M106/L106</f>
        <v>640.46998822492594</v>
      </c>
      <c r="O106" s="83">
        <f>L106-I106</f>
        <v>0</v>
      </c>
      <c r="P106" s="84">
        <f>N106-K106</f>
        <v>-121.06847331353561</v>
      </c>
      <c r="Q106" s="85">
        <f>N106/K106</f>
        <v>0.84102119665899366</v>
      </c>
      <c r="R106" s="275"/>
      <c r="S106" s="182">
        <f>S90</f>
        <v>0.29166666666666669</v>
      </c>
      <c r="T106" s="183">
        <f>INDEX(T90:T105,COUNTA(T90:T105))</f>
        <v>0.44861111111111113</v>
      </c>
      <c r="U106" s="86"/>
      <c r="V106" s="96"/>
      <c r="W106" s="18"/>
      <c r="X106" s="20"/>
      <c r="Y106" s="262"/>
      <c r="Z106" s="263"/>
      <c r="AA106" s="97">
        <f>M106-J106</f>
        <v>-524.63005102532088</v>
      </c>
      <c r="AB106" s="85">
        <f>M106/J106</f>
        <v>0.84102119665899366</v>
      </c>
      <c r="AC106" s="280"/>
    </row>
    <row r="107" spans="1:29" ht="15.75" customHeight="1">
      <c r="A107" s="281" t="s">
        <v>45</v>
      </c>
      <c r="B107" s="16" t="s">
        <v>76</v>
      </c>
      <c r="C107" s="271" t="s">
        <v>107</v>
      </c>
      <c r="D107" s="272"/>
      <c r="E107" s="21">
        <v>18.18</v>
      </c>
      <c r="F107" s="15">
        <v>2894</v>
      </c>
      <c r="G107" s="22">
        <f t="shared" ref="G107:G109" si="27">E107*F107</f>
        <v>52612.92</v>
      </c>
      <c r="H107" s="23"/>
      <c r="I107" s="24">
        <v>3</v>
      </c>
      <c r="J107" s="25">
        <v>3600</v>
      </c>
      <c r="K107" s="26">
        <f>J107/I107</f>
        <v>1200</v>
      </c>
      <c r="L107" s="27">
        <v>3</v>
      </c>
      <c r="M107" s="25">
        <f>F107/V107*60</f>
        <v>2991.2144702842397</v>
      </c>
      <c r="N107" s="26">
        <f>M107/L107</f>
        <v>997.07149009474654</v>
      </c>
      <c r="O107" s="91">
        <f>L107-I107</f>
        <v>0</v>
      </c>
      <c r="P107" s="92">
        <f>N107-K107</f>
        <v>-202.92850990525346</v>
      </c>
      <c r="Q107" s="31">
        <f>N107/K107</f>
        <v>0.8308929084122888</v>
      </c>
      <c r="R107" s="273">
        <f>Q123</f>
        <v>0.83177072931529072</v>
      </c>
      <c r="S107" s="32">
        <v>0.25</v>
      </c>
      <c r="T107" s="33">
        <v>0.29031249999999997</v>
      </c>
      <c r="U107" s="34"/>
      <c r="V107" s="35">
        <v>58.049999999999962</v>
      </c>
      <c r="W107" s="114"/>
      <c r="X107" s="115"/>
      <c r="Y107" s="276"/>
      <c r="Z107" s="277"/>
      <c r="AA107" s="36">
        <f>M107-J107</f>
        <v>-608.78552971576028</v>
      </c>
      <c r="AB107" s="31">
        <f>M107/J107</f>
        <v>0.8308929084122888</v>
      </c>
      <c r="AC107" s="278">
        <f>AB123</f>
        <v>0.83177072931529072</v>
      </c>
    </row>
    <row r="108" spans="1:29" ht="15.75" customHeight="1">
      <c r="A108" s="282"/>
      <c r="B108" s="38" t="s">
        <v>76</v>
      </c>
      <c r="C108" s="264" t="s">
        <v>111</v>
      </c>
      <c r="D108" s="265"/>
      <c r="E108" s="39">
        <v>18.18</v>
      </c>
      <c r="F108" s="40">
        <v>3681</v>
      </c>
      <c r="G108" s="41">
        <f t="shared" si="27"/>
        <v>66920.58</v>
      </c>
      <c r="H108" s="42"/>
      <c r="I108" s="43">
        <v>3</v>
      </c>
      <c r="J108" s="44">
        <v>3600</v>
      </c>
      <c r="K108" s="45">
        <f t="shared" ref="K108:K144" si="28">J108/I108</f>
        <v>1200</v>
      </c>
      <c r="L108" s="46">
        <v>3</v>
      </c>
      <c r="M108" s="44">
        <f>F108/V108*60</f>
        <v>2994.0352462720275</v>
      </c>
      <c r="N108" s="45">
        <f>M108/L108</f>
        <v>998.0117487573425</v>
      </c>
      <c r="O108" s="47">
        <f>L108-I108</f>
        <v>0</v>
      </c>
      <c r="P108" s="48">
        <f>N108-K108</f>
        <v>-201.9882512426575</v>
      </c>
      <c r="Q108" s="49">
        <f>N108/K108</f>
        <v>0.83167645729778539</v>
      </c>
      <c r="R108" s="274"/>
      <c r="S108" s="50">
        <v>0.30363425925925924</v>
      </c>
      <c r="T108" s="51">
        <v>0.35486111111111113</v>
      </c>
      <c r="U108" s="52">
        <v>19.183333333333348</v>
      </c>
      <c r="V108" s="53">
        <v>73.766666666666708</v>
      </c>
      <c r="W108" s="54"/>
      <c r="X108" s="94"/>
      <c r="Y108" s="266"/>
      <c r="Z108" s="267"/>
      <c r="AA108" s="55">
        <f>M108-J108</f>
        <v>-605.96475372797249</v>
      </c>
      <c r="AB108" s="49">
        <f>M108/J108</f>
        <v>0.83167645729778539</v>
      </c>
      <c r="AC108" s="279"/>
    </row>
    <row r="109" spans="1:29" ht="15.75" customHeight="1">
      <c r="A109" s="282"/>
      <c r="B109" s="38" t="s">
        <v>76</v>
      </c>
      <c r="C109" s="264" t="s">
        <v>113</v>
      </c>
      <c r="D109" s="265"/>
      <c r="E109" s="39">
        <v>14.28</v>
      </c>
      <c r="F109" s="40">
        <v>6816</v>
      </c>
      <c r="G109" s="41">
        <f t="shared" si="27"/>
        <v>97332.479999999996</v>
      </c>
      <c r="H109" s="42"/>
      <c r="I109" s="43">
        <v>3</v>
      </c>
      <c r="J109" s="44">
        <v>3600</v>
      </c>
      <c r="K109" s="45">
        <f t="shared" si="28"/>
        <v>1200</v>
      </c>
      <c r="L109" s="46">
        <v>3</v>
      </c>
      <c r="M109" s="44">
        <f>F109/V109*60</f>
        <v>2997.8741600488711</v>
      </c>
      <c r="N109" s="45">
        <f>M109/L109</f>
        <v>999.29138668295707</v>
      </c>
      <c r="O109" s="47">
        <f>L109-I109</f>
        <v>0</v>
      </c>
      <c r="P109" s="48">
        <f>N109-K109</f>
        <v>-200.70861331704293</v>
      </c>
      <c r="Q109" s="49">
        <f>N109/K109</f>
        <v>0.83274282223579754</v>
      </c>
      <c r="R109" s="274"/>
      <c r="S109" s="50">
        <v>0.3666666666666667</v>
      </c>
      <c r="T109" s="51">
        <v>0.46140046296296294</v>
      </c>
      <c r="U109" s="52">
        <v>17.000000000000021</v>
      </c>
      <c r="V109" s="53">
        <v>136.4166666666666</v>
      </c>
      <c r="W109" s="54"/>
      <c r="X109" s="94"/>
      <c r="Y109" s="266"/>
      <c r="Z109" s="267"/>
      <c r="AA109" s="55">
        <f>M109-J109</f>
        <v>-602.12583995112891</v>
      </c>
      <c r="AB109" s="49">
        <f>M109/J109</f>
        <v>0.83274282223579754</v>
      </c>
      <c r="AC109" s="279"/>
    </row>
    <row r="110" spans="1:29" ht="15.75" customHeight="1">
      <c r="A110" s="282"/>
      <c r="B110" s="38"/>
      <c r="C110" s="264"/>
      <c r="D110" s="265"/>
      <c r="E110" s="39"/>
      <c r="F110" s="40"/>
      <c r="G110" s="41"/>
      <c r="H110" s="42"/>
      <c r="I110" s="43"/>
      <c r="J110" s="44"/>
      <c r="K110" s="45"/>
      <c r="L110" s="46"/>
      <c r="M110" s="44"/>
      <c r="N110" s="45"/>
      <c r="O110" s="47"/>
      <c r="P110" s="48"/>
      <c r="Q110" s="49"/>
      <c r="R110" s="274"/>
      <c r="S110" s="50"/>
      <c r="T110" s="51"/>
      <c r="U110" s="52"/>
      <c r="V110" s="53"/>
      <c r="W110" s="54"/>
      <c r="X110" s="94"/>
      <c r="Y110" s="266"/>
      <c r="Z110" s="267"/>
      <c r="AA110" s="55"/>
      <c r="AB110" s="49"/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94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94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94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94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94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68"/>
      <c r="X117" s="110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68"/>
      <c r="X118" s="110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68"/>
      <c r="X119" s="110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68"/>
      <c r="X120" s="110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68"/>
      <c r="X121" s="110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18"/>
      <c r="G123" s="79"/>
      <c r="H123" s="20"/>
      <c r="I123" s="80">
        <f t="shared" ref="I123:J123" si="29">AVERAGE(I107:I122)</f>
        <v>3</v>
      </c>
      <c r="J123" s="81">
        <f t="shared" si="29"/>
        <v>3600</v>
      </c>
      <c r="K123" s="82">
        <f t="shared" ref="K123" si="30">J123/I123</f>
        <v>1200</v>
      </c>
      <c r="L123" s="80">
        <f t="shared" ref="L123:M123" si="31">AVERAGE(L107:L122)</f>
        <v>3</v>
      </c>
      <c r="M123" s="81">
        <f t="shared" si="31"/>
        <v>2994.3746255350466</v>
      </c>
      <c r="N123" s="82">
        <f>M123/L123</f>
        <v>998.12487517834882</v>
      </c>
      <c r="O123" s="83">
        <f>L123-I123</f>
        <v>0</v>
      </c>
      <c r="P123" s="84">
        <f>N123-K123</f>
        <v>-201.87512482165118</v>
      </c>
      <c r="Q123" s="85">
        <f>N123/K123</f>
        <v>0.83177072931529072</v>
      </c>
      <c r="R123" s="275"/>
      <c r="S123" s="182">
        <f>S107</f>
        <v>0.25</v>
      </c>
      <c r="T123" s="183">
        <f>INDEX(T107:T122,COUNTA(T107:T122))</f>
        <v>0.46140046296296294</v>
      </c>
      <c r="U123" s="86"/>
      <c r="V123" s="96"/>
      <c r="W123" s="18"/>
      <c r="X123" s="20"/>
      <c r="Y123" s="262"/>
      <c r="Z123" s="263"/>
      <c r="AA123" s="97">
        <f>M123-J123</f>
        <v>-605.62537446495344</v>
      </c>
      <c r="AB123" s="85">
        <f>M123/J123</f>
        <v>0.83177072931529072</v>
      </c>
      <c r="AC123" s="280"/>
    </row>
    <row r="124" spans="1:29" ht="15.75" customHeight="1">
      <c r="A124" s="268" t="s">
        <v>46</v>
      </c>
      <c r="B124" s="16" t="s">
        <v>76</v>
      </c>
      <c r="C124" s="271" t="s">
        <v>110</v>
      </c>
      <c r="D124" s="272"/>
      <c r="E124" s="21">
        <v>24.83</v>
      </c>
      <c r="F124" s="15">
        <v>2380</v>
      </c>
      <c r="G124" s="22">
        <f t="shared" ref="G124:G127" si="32">E124*F124</f>
        <v>59095.399999999994</v>
      </c>
      <c r="H124" s="23"/>
      <c r="I124" s="24">
        <v>4</v>
      </c>
      <c r="J124" s="25">
        <v>3300</v>
      </c>
      <c r="K124" s="26">
        <f>J124/I124</f>
        <v>825</v>
      </c>
      <c r="L124" s="27">
        <v>4</v>
      </c>
      <c r="M124" s="25">
        <f>F124/V124*60</f>
        <v>2737.3801916932894</v>
      </c>
      <c r="N124" s="26">
        <f>M124/L124</f>
        <v>684.34504792332234</v>
      </c>
      <c r="O124" s="91">
        <f>L124-I124</f>
        <v>0</v>
      </c>
      <c r="P124" s="92">
        <f>N124-K124</f>
        <v>-140.65495207667766</v>
      </c>
      <c r="Q124" s="31">
        <f>N124/K124</f>
        <v>0.82950914899796646</v>
      </c>
      <c r="R124" s="273">
        <f>Q140</f>
        <v>0.83035911496671133</v>
      </c>
      <c r="S124" s="32">
        <v>0.25</v>
      </c>
      <c r="T124" s="33">
        <v>0.28622685185185187</v>
      </c>
      <c r="U124" s="34"/>
      <c r="V124" s="35">
        <v>52.166666666666693</v>
      </c>
      <c r="W124" s="33"/>
      <c r="X124" s="107"/>
      <c r="Y124" s="276"/>
      <c r="Z124" s="277"/>
      <c r="AA124" s="36">
        <f>M124-J124</f>
        <v>-562.61980830671064</v>
      </c>
      <c r="AB124" s="31">
        <f>M124/J124</f>
        <v>0.82950914899796646</v>
      </c>
      <c r="AC124" s="278">
        <f>AB140</f>
        <v>0.83035911496671133</v>
      </c>
    </row>
    <row r="125" spans="1:29" ht="15.75" customHeight="1">
      <c r="A125" s="269"/>
      <c r="B125" s="38" t="s">
        <v>76</v>
      </c>
      <c r="C125" s="264" t="s">
        <v>112</v>
      </c>
      <c r="D125" s="265"/>
      <c r="E125" s="39">
        <v>25.03</v>
      </c>
      <c r="F125" s="40">
        <v>1974</v>
      </c>
      <c r="G125" s="41">
        <f t="shared" si="32"/>
        <v>49409.22</v>
      </c>
      <c r="H125" s="42"/>
      <c r="I125" s="43">
        <v>4</v>
      </c>
      <c r="J125" s="44">
        <v>3300</v>
      </c>
      <c r="K125" s="45">
        <f t="shared" si="28"/>
        <v>825</v>
      </c>
      <c r="L125" s="46">
        <v>4</v>
      </c>
      <c r="M125" s="44">
        <f>F125/V125*60</f>
        <v>2732.179930795849</v>
      </c>
      <c r="N125" s="45">
        <f>M125/L125</f>
        <v>683.04498269896226</v>
      </c>
      <c r="O125" s="47">
        <f>L125-I125</f>
        <v>0</v>
      </c>
      <c r="P125" s="48">
        <f>N125-K125</f>
        <v>-141.95501730103774</v>
      </c>
      <c r="Q125" s="49">
        <f>N125/K125</f>
        <v>0.82793331236237855</v>
      </c>
      <c r="R125" s="274"/>
      <c r="S125" s="50">
        <v>0.2986111111111111</v>
      </c>
      <c r="T125" s="51">
        <v>0.32871527777777776</v>
      </c>
      <c r="U125" s="52">
        <v>17.833333333333297</v>
      </c>
      <c r="V125" s="53">
        <v>43.34999999999998</v>
      </c>
      <c r="W125" s="54"/>
      <c r="X125" s="58"/>
      <c r="Y125" s="266"/>
      <c r="Z125" s="267"/>
      <c r="AA125" s="55">
        <f>M125-J125</f>
        <v>-567.82006920415097</v>
      </c>
      <c r="AB125" s="49">
        <f>M125/J125</f>
        <v>0.82793331236237855</v>
      </c>
      <c r="AC125" s="279"/>
    </row>
    <row r="126" spans="1:29" ht="15.75" customHeight="1">
      <c r="A126" s="269"/>
      <c r="B126" s="38" t="s">
        <v>76</v>
      </c>
      <c r="C126" s="264" t="s">
        <v>217</v>
      </c>
      <c r="D126" s="265"/>
      <c r="E126" s="39">
        <v>30</v>
      </c>
      <c r="F126" s="40">
        <v>4012</v>
      </c>
      <c r="G126" s="41">
        <f t="shared" si="32"/>
        <v>120360</v>
      </c>
      <c r="H126" s="42"/>
      <c r="I126" s="43">
        <v>3</v>
      </c>
      <c r="J126" s="44">
        <v>3000</v>
      </c>
      <c r="K126" s="45">
        <f t="shared" si="28"/>
        <v>1000</v>
      </c>
      <c r="L126" s="46">
        <v>3</v>
      </c>
      <c r="M126" s="44">
        <f>F126/V126*60</f>
        <v>2496.6637856525499</v>
      </c>
      <c r="N126" s="45">
        <f>M126/L126</f>
        <v>832.22126188418326</v>
      </c>
      <c r="O126" s="47">
        <f>L126-I126</f>
        <v>0</v>
      </c>
      <c r="P126" s="48">
        <f>N126-K126</f>
        <v>-167.77873811581674</v>
      </c>
      <c r="Q126" s="49">
        <f>N126/K126</f>
        <v>0.83222126188418322</v>
      </c>
      <c r="R126" s="274"/>
      <c r="S126" s="50">
        <v>0.34027777777777779</v>
      </c>
      <c r="T126" s="51">
        <v>0.4072337962962963</v>
      </c>
      <c r="U126" s="52">
        <v>16.650000000000045</v>
      </c>
      <c r="V126" s="53">
        <v>96.416666666666657</v>
      </c>
      <c r="W126" s="54"/>
      <c r="X126" s="58"/>
      <c r="Y126" s="266"/>
      <c r="Z126" s="267"/>
      <c r="AA126" s="55">
        <f>M126-J126</f>
        <v>-503.3362143474501</v>
      </c>
      <c r="AB126" s="49">
        <f>M126/J126</f>
        <v>0.83222126188418333</v>
      </c>
      <c r="AC126" s="279"/>
    </row>
    <row r="127" spans="1:29" ht="15.75" customHeight="1">
      <c r="A127" s="269"/>
      <c r="B127" s="38" t="s">
        <v>76</v>
      </c>
      <c r="C127" s="264" t="s">
        <v>284</v>
      </c>
      <c r="D127" s="265"/>
      <c r="E127" s="39">
        <v>27.91</v>
      </c>
      <c r="F127" s="40">
        <v>2212</v>
      </c>
      <c r="G127" s="41">
        <f t="shared" si="32"/>
        <v>61736.92</v>
      </c>
      <c r="H127" s="42"/>
      <c r="I127" s="43">
        <v>4</v>
      </c>
      <c r="J127" s="44">
        <v>3000</v>
      </c>
      <c r="K127" s="45">
        <f t="shared" si="28"/>
        <v>750</v>
      </c>
      <c r="L127" s="46">
        <v>4</v>
      </c>
      <c r="M127" s="44">
        <f>F127/V127*60</f>
        <v>2496.300940438874</v>
      </c>
      <c r="N127" s="45">
        <f>M127/L127</f>
        <v>624.07523510971851</v>
      </c>
      <c r="O127" s="47">
        <f>L127-I127</f>
        <v>0</v>
      </c>
      <c r="P127" s="48">
        <f>N127-K127</f>
        <v>-125.92476489028149</v>
      </c>
      <c r="Q127" s="49">
        <f>N127/K127</f>
        <v>0.83210031347962465</v>
      </c>
      <c r="R127" s="274"/>
      <c r="S127" s="50">
        <v>0.41736111111111113</v>
      </c>
      <c r="T127" s="51">
        <v>0.45428240740740738</v>
      </c>
      <c r="U127" s="52">
        <v>14.583333333333348</v>
      </c>
      <c r="V127" s="53">
        <v>53.166666666666615</v>
      </c>
      <c r="W127" s="54"/>
      <c r="X127" s="94"/>
      <c r="Y127" s="266"/>
      <c r="Z127" s="267"/>
      <c r="AA127" s="55">
        <f>M127-J127</f>
        <v>-503.69905956112598</v>
      </c>
      <c r="AB127" s="49">
        <f>M127/J127</f>
        <v>0.83210031347962465</v>
      </c>
      <c r="AC127" s="279"/>
    </row>
    <row r="128" spans="1:29" ht="15.75" customHeight="1">
      <c r="A128" s="269"/>
      <c r="B128" s="38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38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116"/>
      <c r="Y129" s="266"/>
      <c r="Z129" s="267"/>
      <c r="AA129" s="55"/>
      <c r="AB129" s="49"/>
      <c r="AC129" s="279"/>
    </row>
    <row r="130" spans="1:29" ht="15.75" customHeight="1">
      <c r="A130" s="269"/>
      <c r="B130" s="38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79"/>
    </row>
    <row r="131" spans="1:29" ht="15.75" customHeight="1">
      <c r="A131" s="269"/>
      <c r="B131" s="38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79"/>
    </row>
    <row r="132" spans="1:29" ht="15.75" customHeight="1">
      <c r="A132" s="269"/>
      <c r="B132" s="38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68"/>
      <c r="X132" s="110"/>
      <c r="Y132" s="266"/>
      <c r="Z132" s="267"/>
      <c r="AA132" s="55"/>
      <c r="AB132" s="49"/>
      <c r="AC132" s="279"/>
    </row>
    <row r="133" spans="1:29" ht="15.75" customHeight="1">
      <c r="A133" s="269"/>
      <c r="B133" s="38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68"/>
      <c r="X133" s="110"/>
      <c r="Y133" s="266"/>
      <c r="Z133" s="267"/>
      <c r="AA133" s="55"/>
      <c r="AB133" s="49"/>
      <c r="AC133" s="279"/>
    </row>
    <row r="134" spans="1:29" ht="15.75" customHeight="1">
      <c r="A134" s="269"/>
      <c r="B134" s="38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68"/>
      <c r="X134" s="110"/>
      <c r="Y134" s="266"/>
      <c r="Z134" s="267"/>
      <c r="AA134" s="55"/>
      <c r="AB134" s="49"/>
      <c r="AC134" s="279"/>
    </row>
    <row r="135" spans="1:29" ht="15.75" customHeight="1">
      <c r="A135" s="269"/>
      <c r="B135" s="38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68"/>
      <c r="X135" s="110"/>
      <c r="Y135" s="266"/>
      <c r="Z135" s="267"/>
      <c r="AA135" s="55"/>
      <c r="AB135" s="49"/>
      <c r="AC135" s="279"/>
    </row>
    <row r="136" spans="1:29" ht="15.75" customHeight="1">
      <c r="A136" s="269"/>
      <c r="B136" s="38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68"/>
      <c r="X136" s="110"/>
      <c r="Y136" s="266"/>
      <c r="Z136" s="267"/>
      <c r="AA136" s="55"/>
      <c r="AB136" s="49"/>
      <c r="AC136" s="279"/>
    </row>
    <row r="137" spans="1:29" ht="15.75" customHeight="1">
      <c r="A137" s="269"/>
      <c r="B137" s="38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68"/>
      <c r="X137" s="110"/>
      <c r="Y137" s="266"/>
      <c r="Z137" s="267"/>
      <c r="AA137" s="55"/>
      <c r="AB137" s="49"/>
      <c r="AC137" s="279"/>
    </row>
    <row r="138" spans="1:29" ht="15.75" customHeight="1">
      <c r="A138" s="269"/>
      <c r="B138" s="38"/>
      <c r="C138" s="264"/>
      <c r="D138" s="265"/>
      <c r="E138" s="39"/>
      <c r="F138" s="40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68"/>
      <c r="X138" s="110"/>
      <c r="Y138" s="266"/>
      <c r="Z138" s="267"/>
      <c r="AA138" s="55"/>
      <c r="AB138" s="49"/>
      <c r="AC138" s="279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33">AVERAGE(I124:I139)</f>
        <v>3.75</v>
      </c>
      <c r="J140" s="81">
        <f t="shared" si="33"/>
        <v>3150</v>
      </c>
      <c r="K140" s="82">
        <f t="shared" ref="K140" si="34">J140/I140</f>
        <v>840</v>
      </c>
      <c r="L140" s="80">
        <f t="shared" ref="L140:M140" si="35">AVERAGE(L124:L139)</f>
        <v>3.75</v>
      </c>
      <c r="M140" s="81">
        <f t="shared" si="35"/>
        <v>2615.6312121451406</v>
      </c>
      <c r="N140" s="82">
        <f>M140/L140</f>
        <v>697.50165657203752</v>
      </c>
      <c r="O140" s="83">
        <f>L140-I140</f>
        <v>0</v>
      </c>
      <c r="P140" s="84">
        <f>N140-K140</f>
        <v>-142.49834342796248</v>
      </c>
      <c r="Q140" s="85">
        <f>N140/K140</f>
        <v>0.83035911496671133</v>
      </c>
      <c r="R140" s="275"/>
      <c r="S140" s="182">
        <f>S124</f>
        <v>0.25</v>
      </c>
      <c r="T140" s="183">
        <f>INDEX(T124:T139,COUNTA(T124:T139))</f>
        <v>0.45428240740740738</v>
      </c>
      <c r="U140" s="86"/>
      <c r="V140" s="96"/>
      <c r="W140" s="78"/>
      <c r="X140" s="82"/>
      <c r="Y140" s="262"/>
      <c r="Z140" s="263"/>
      <c r="AA140" s="97">
        <f>M140-J140</f>
        <v>-534.36878785485942</v>
      </c>
      <c r="AB140" s="85">
        <f>M140/J140</f>
        <v>0.83035911496671133</v>
      </c>
      <c r="AC140" s="280"/>
    </row>
    <row r="141" spans="1:29" ht="15.75" customHeight="1">
      <c r="A141" s="281" t="s">
        <v>48</v>
      </c>
      <c r="B141" s="16" t="s">
        <v>118</v>
      </c>
      <c r="C141" s="271" t="s">
        <v>280</v>
      </c>
      <c r="D141" s="272"/>
      <c r="E141" s="21">
        <v>25.64</v>
      </c>
      <c r="F141" s="15">
        <v>2480</v>
      </c>
      <c r="G141" s="22">
        <f t="shared" ref="G141:G144" si="36">E141*F141</f>
        <v>63587.200000000004</v>
      </c>
      <c r="H141" s="23"/>
      <c r="I141" s="24">
        <v>11</v>
      </c>
      <c r="J141" s="25">
        <v>3000</v>
      </c>
      <c r="K141" s="26">
        <f>J141/I141</f>
        <v>272.72727272727275</v>
      </c>
      <c r="L141" s="27">
        <v>11</v>
      </c>
      <c r="M141" s="25">
        <f>F141/V141*60</f>
        <v>2559.633027522942</v>
      </c>
      <c r="N141" s="26">
        <f>M141/L141</f>
        <v>232.69391159299474</v>
      </c>
      <c r="O141" s="91">
        <f>L141-I141</f>
        <v>0</v>
      </c>
      <c r="P141" s="92">
        <f>N141-K141</f>
        <v>-40.03336113427801</v>
      </c>
      <c r="Q141" s="31">
        <f>N141/K141</f>
        <v>0.85321100917431403</v>
      </c>
      <c r="R141" s="273">
        <f>Q157</f>
        <v>0.84743786858466907</v>
      </c>
      <c r="S141" s="32">
        <v>0.70833333333333337</v>
      </c>
      <c r="T141" s="33">
        <v>0.74870370370370365</v>
      </c>
      <c r="U141" s="34"/>
      <c r="V141" s="35">
        <v>58.133333333333198</v>
      </c>
      <c r="W141" s="33"/>
      <c r="X141" s="107"/>
      <c r="Y141" s="276"/>
      <c r="Z141" s="277"/>
      <c r="AA141" s="36">
        <f>M141-J141</f>
        <v>-440.36697247705797</v>
      </c>
      <c r="AB141" s="31">
        <f>M141/J141</f>
        <v>0.85321100917431403</v>
      </c>
      <c r="AC141" s="278">
        <f>AB157</f>
        <v>0.84743786858466907</v>
      </c>
    </row>
    <row r="142" spans="1:29" ht="15.75" customHeight="1">
      <c r="A142" s="282"/>
      <c r="B142" s="38" t="s">
        <v>118</v>
      </c>
      <c r="C142" s="264" t="s">
        <v>202</v>
      </c>
      <c r="D142" s="265"/>
      <c r="E142" s="39">
        <v>29.52</v>
      </c>
      <c r="F142" s="40">
        <v>2139</v>
      </c>
      <c r="G142" s="41">
        <f t="shared" si="36"/>
        <v>63143.28</v>
      </c>
      <c r="H142" s="42"/>
      <c r="I142" s="43">
        <v>17</v>
      </c>
      <c r="J142" s="44">
        <v>3273</v>
      </c>
      <c r="K142" s="45">
        <f t="shared" si="28"/>
        <v>192.52941176470588</v>
      </c>
      <c r="L142" s="46">
        <v>17</v>
      </c>
      <c r="M142" s="44">
        <f>F142/V142*60</f>
        <v>2791.0112359550535</v>
      </c>
      <c r="N142" s="45">
        <f>M142/L142</f>
        <v>164.17713152676785</v>
      </c>
      <c r="O142" s="47">
        <f>L142-I142</f>
        <v>0</v>
      </c>
      <c r="P142" s="48">
        <f>N142-K142</f>
        <v>-28.352280237938032</v>
      </c>
      <c r="Q142" s="49">
        <f>N142/K142</f>
        <v>0.85273792727010489</v>
      </c>
      <c r="R142" s="274"/>
      <c r="S142" s="50">
        <v>0.75348379629629625</v>
      </c>
      <c r="T142" s="51">
        <v>0.78541666666666665</v>
      </c>
      <c r="U142" s="52">
        <v>6.8833333333333435</v>
      </c>
      <c r="V142" s="53">
        <v>45.983333333333377</v>
      </c>
      <c r="W142" s="54"/>
      <c r="X142" s="58"/>
      <c r="Y142" s="266"/>
      <c r="Z142" s="267"/>
      <c r="AA142" s="55">
        <f>M142-J142</f>
        <v>-481.98876404494649</v>
      </c>
      <c r="AB142" s="49">
        <f>M142/J142</f>
        <v>0.852737927270105</v>
      </c>
      <c r="AC142" s="279"/>
    </row>
    <row r="143" spans="1:29" ht="15.75" customHeight="1">
      <c r="A143" s="282"/>
      <c r="B143" s="38" t="s">
        <v>118</v>
      </c>
      <c r="C143" s="264" t="s">
        <v>201</v>
      </c>
      <c r="D143" s="265"/>
      <c r="E143" s="39">
        <v>29.85</v>
      </c>
      <c r="F143" s="40">
        <v>2181</v>
      </c>
      <c r="G143" s="41">
        <f t="shared" si="36"/>
        <v>65102.850000000006</v>
      </c>
      <c r="H143" s="42"/>
      <c r="I143" s="43">
        <v>17</v>
      </c>
      <c r="J143" s="44">
        <v>3273</v>
      </c>
      <c r="K143" s="45">
        <f t="shared" si="28"/>
        <v>192.52941176470588</v>
      </c>
      <c r="L143" s="46">
        <v>17</v>
      </c>
      <c r="M143" s="44">
        <f>F143/V143*60</f>
        <v>2793.1696905015933</v>
      </c>
      <c r="N143" s="45">
        <f>M143/L143</f>
        <v>164.30409944127018</v>
      </c>
      <c r="O143" s="47">
        <f>L143-I143</f>
        <v>0</v>
      </c>
      <c r="P143" s="48">
        <f>N143-K143</f>
        <v>-28.225312323435702</v>
      </c>
      <c r="Q143" s="49">
        <f>N143/K143</f>
        <v>0.85339740009214571</v>
      </c>
      <c r="R143" s="274"/>
      <c r="S143" s="50">
        <v>0.79039351851851847</v>
      </c>
      <c r="T143" s="51">
        <v>0.82292824074074078</v>
      </c>
      <c r="U143" s="52">
        <v>7.1666666666666146</v>
      </c>
      <c r="V143" s="53">
        <v>46.850000000000129</v>
      </c>
      <c r="W143" s="54"/>
      <c r="X143" s="58"/>
      <c r="Y143" s="266"/>
      <c r="Z143" s="267"/>
      <c r="AA143" s="55">
        <f>M143-J143</f>
        <v>-479.83030949840668</v>
      </c>
      <c r="AB143" s="49">
        <f>M143/J143</f>
        <v>0.85339740009214582</v>
      </c>
      <c r="AC143" s="279"/>
    </row>
    <row r="144" spans="1:29" ht="15.75" customHeight="1">
      <c r="A144" s="282"/>
      <c r="B144" s="38" t="s">
        <v>76</v>
      </c>
      <c r="C144" s="264" t="s">
        <v>117</v>
      </c>
      <c r="D144" s="265"/>
      <c r="E144" s="39">
        <v>28.57</v>
      </c>
      <c r="F144" s="40">
        <v>1912</v>
      </c>
      <c r="G144" s="41">
        <f t="shared" si="36"/>
        <v>54625.840000000004</v>
      </c>
      <c r="H144" s="42"/>
      <c r="I144" s="43">
        <v>13</v>
      </c>
      <c r="J144" s="44">
        <v>3600</v>
      </c>
      <c r="K144" s="45">
        <f t="shared" si="28"/>
        <v>276.92307692307691</v>
      </c>
      <c r="L144" s="46">
        <v>13</v>
      </c>
      <c r="M144" s="44">
        <f>F144/V144*60</f>
        <v>2996.60426643447</v>
      </c>
      <c r="N144" s="45">
        <f>M144/L144</f>
        <v>230.50802049495923</v>
      </c>
      <c r="O144" s="47">
        <f>L144-I144</f>
        <v>0</v>
      </c>
      <c r="P144" s="48">
        <f>N144-K144</f>
        <v>-46.41505642811768</v>
      </c>
      <c r="Q144" s="49">
        <f>N144/K144</f>
        <v>0.83239007400957499</v>
      </c>
      <c r="R144" s="274"/>
      <c r="S144" s="50">
        <v>0.82777777777777772</v>
      </c>
      <c r="T144" s="51">
        <v>0.85436342592592596</v>
      </c>
      <c r="U144" s="52">
        <v>6.9833333333331993</v>
      </c>
      <c r="V144" s="53">
        <v>38.283333333333459</v>
      </c>
      <c r="W144" s="54"/>
      <c r="X144" s="94"/>
      <c r="Y144" s="266"/>
      <c r="Z144" s="267"/>
      <c r="AA144" s="55">
        <f>M144-J144</f>
        <v>-603.39573356553001</v>
      </c>
      <c r="AB144" s="49">
        <f>M144/J144</f>
        <v>0.83239007400957499</v>
      </c>
      <c r="AC144" s="279"/>
    </row>
    <row r="145" spans="1:29" ht="15.75" customHeight="1">
      <c r="A145" s="283"/>
      <c r="B145" s="38"/>
      <c r="C145" s="264"/>
      <c r="D145" s="265"/>
      <c r="E145" s="39"/>
      <c r="F145" s="40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79"/>
    </row>
    <row r="146" spans="1:29" ht="15.75" customHeight="1">
      <c r="A146" s="283"/>
      <c r="B146" s="38"/>
      <c r="C146" s="264"/>
      <c r="D146" s="265"/>
      <c r="E146" s="39"/>
      <c r="F146" s="40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116"/>
      <c r="Y146" s="266"/>
      <c r="Z146" s="267"/>
      <c r="AA146" s="55"/>
      <c r="AB146" s="49"/>
      <c r="AC146" s="279"/>
    </row>
    <row r="147" spans="1:29" ht="15.75" customHeight="1">
      <c r="A147" s="283"/>
      <c r="B147" s="38"/>
      <c r="C147" s="264"/>
      <c r="D147" s="265"/>
      <c r="E147" s="39"/>
      <c r="F147" s="40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79"/>
    </row>
    <row r="148" spans="1:29" ht="15.75" customHeight="1">
      <c r="A148" s="283"/>
      <c r="B148" s="38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79"/>
    </row>
    <row r="149" spans="1:29" ht="15.75" customHeight="1">
      <c r="A149" s="283"/>
      <c r="B149" s="38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68"/>
      <c r="X149" s="110"/>
      <c r="Y149" s="266"/>
      <c r="Z149" s="267"/>
      <c r="AA149" s="55"/>
      <c r="AB149" s="49"/>
      <c r="AC149" s="279"/>
    </row>
    <row r="150" spans="1:29" ht="15.75" customHeight="1">
      <c r="A150" s="283"/>
      <c r="B150" s="38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68"/>
      <c r="X150" s="110"/>
      <c r="Y150" s="266"/>
      <c r="Z150" s="267"/>
      <c r="AA150" s="55"/>
      <c r="AB150" s="49"/>
      <c r="AC150" s="279"/>
    </row>
    <row r="151" spans="1:29" ht="15.75" customHeight="1">
      <c r="A151" s="283"/>
      <c r="B151" s="38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68"/>
      <c r="X151" s="110"/>
      <c r="Y151" s="266"/>
      <c r="Z151" s="267"/>
      <c r="AA151" s="55"/>
      <c r="AB151" s="49"/>
      <c r="AC151" s="279"/>
    </row>
    <row r="152" spans="1:29" ht="15.75" customHeight="1">
      <c r="A152" s="283"/>
      <c r="B152" s="38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68"/>
      <c r="X152" s="110"/>
      <c r="Y152" s="266"/>
      <c r="Z152" s="267"/>
      <c r="AA152" s="55"/>
      <c r="AB152" s="49"/>
      <c r="AC152" s="279"/>
    </row>
    <row r="153" spans="1:29" ht="15.75" customHeight="1">
      <c r="A153" s="283"/>
      <c r="B153" s="38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68"/>
      <c r="X153" s="110"/>
      <c r="Y153" s="266"/>
      <c r="Z153" s="267"/>
      <c r="AA153" s="55"/>
      <c r="AB153" s="49"/>
      <c r="AC153" s="279"/>
    </row>
    <row r="154" spans="1:29" ht="15.75" customHeight="1">
      <c r="A154" s="283"/>
      <c r="B154" s="38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68"/>
      <c r="X154" s="110"/>
      <c r="Y154" s="266"/>
      <c r="Z154" s="267"/>
      <c r="AA154" s="55"/>
      <c r="AB154" s="49"/>
      <c r="AC154" s="279"/>
    </row>
    <row r="155" spans="1:29" ht="15.75" customHeight="1">
      <c r="A155" s="283"/>
      <c r="B155" s="38"/>
      <c r="C155" s="264"/>
      <c r="D155" s="265"/>
      <c r="E155" s="39"/>
      <c r="F155" s="40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68"/>
      <c r="X155" s="110"/>
      <c r="Y155" s="266"/>
      <c r="Z155" s="267"/>
      <c r="AA155" s="55"/>
      <c r="AB155" s="49"/>
      <c r="AC155" s="279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37">AVERAGE(I141:I156)</f>
        <v>14.5</v>
      </c>
      <c r="J157" s="81">
        <f t="shared" si="37"/>
        <v>3286.5</v>
      </c>
      <c r="K157" s="82">
        <f t="shared" ref="K157" si="38">J157/I157</f>
        <v>226.65517241379311</v>
      </c>
      <c r="L157" s="80">
        <f t="shared" ref="L157:M157" si="39">AVERAGE(L141:L156)</f>
        <v>14.5</v>
      </c>
      <c r="M157" s="81">
        <f t="shared" si="39"/>
        <v>2785.1045551035149</v>
      </c>
      <c r="N157" s="82">
        <f>M157/L157</f>
        <v>192.07617621403551</v>
      </c>
      <c r="O157" s="83">
        <f>L157-I157</f>
        <v>0</v>
      </c>
      <c r="P157" s="84">
        <f>N157-K157</f>
        <v>-34.578996199757597</v>
      </c>
      <c r="Q157" s="85">
        <f>N157/K157</f>
        <v>0.84743786858466907</v>
      </c>
      <c r="R157" s="275"/>
      <c r="S157" s="182">
        <f>S141</f>
        <v>0.70833333333333337</v>
      </c>
      <c r="T157" s="183">
        <f>INDEX(T141:T156,COUNTA(T141:T156))</f>
        <v>0.85436342592592596</v>
      </c>
      <c r="U157" s="86"/>
      <c r="V157" s="96"/>
      <c r="W157" s="78"/>
      <c r="X157" s="82"/>
      <c r="Y157" s="262"/>
      <c r="Z157" s="263"/>
      <c r="AA157" s="97">
        <f>M157-J157</f>
        <v>-501.39544489648506</v>
      </c>
      <c r="AB157" s="85">
        <f>M157/J157</f>
        <v>0.84743786858466907</v>
      </c>
      <c r="AC157" s="280"/>
    </row>
    <row r="158" spans="1:29" ht="15.75" customHeight="1">
      <c r="A158" s="268" t="s">
        <v>49</v>
      </c>
      <c r="B158" s="16" t="s">
        <v>76</v>
      </c>
      <c r="C158" s="271" t="s">
        <v>120</v>
      </c>
      <c r="D158" s="272"/>
      <c r="E158" s="21">
        <v>14.03</v>
      </c>
      <c r="F158" s="15">
        <v>8564</v>
      </c>
      <c r="G158" s="22">
        <f t="shared" ref="G158" si="40">E158*F158</f>
        <v>120152.92</v>
      </c>
      <c r="H158" s="23"/>
      <c r="I158" s="24">
        <v>4</v>
      </c>
      <c r="J158" s="25">
        <v>2700</v>
      </c>
      <c r="K158" s="26">
        <f>J158/I158</f>
        <v>675</v>
      </c>
      <c r="L158" s="27">
        <v>4</v>
      </c>
      <c r="M158" s="25">
        <f>F158/V158*60</f>
        <v>2396.8281116380317</v>
      </c>
      <c r="N158" s="26">
        <f>M158/L158</f>
        <v>599.20702790950793</v>
      </c>
      <c r="O158" s="91">
        <f>L158-I158</f>
        <v>0</v>
      </c>
      <c r="P158" s="92">
        <f>N158-K158</f>
        <v>-75.792972090492071</v>
      </c>
      <c r="Q158" s="31">
        <f>N158/K158</f>
        <v>0.88771411542149326</v>
      </c>
      <c r="R158" s="273">
        <f>Q174</f>
        <v>0.88771411542149326</v>
      </c>
      <c r="S158" s="32">
        <v>0.70833333333333337</v>
      </c>
      <c r="T158" s="33">
        <v>0.85721064814814818</v>
      </c>
      <c r="U158" s="34"/>
      <c r="V158" s="35">
        <v>214.38333333333333</v>
      </c>
      <c r="W158" s="33"/>
      <c r="X158" s="107"/>
      <c r="Y158" s="276"/>
      <c r="Z158" s="277"/>
      <c r="AA158" s="36">
        <f>M158-J158</f>
        <v>-303.17188836196829</v>
      </c>
      <c r="AB158" s="31">
        <f>M158/J158</f>
        <v>0.88771411542149326</v>
      </c>
      <c r="AC158" s="278">
        <f>AB174</f>
        <v>0.88771411542149326</v>
      </c>
    </row>
    <row r="159" spans="1:29" ht="15.75" customHeight="1">
      <c r="A159" s="269"/>
      <c r="B159" s="38"/>
      <c r="C159" s="264"/>
      <c r="D159" s="265"/>
      <c r="E159" s="39"/>
      <c r="F159" s="40"/>
      <c r="G159" s="41"/>
      <c r="H159" s="42"/>
      <c r="I159" s="43"/>
      <c r="J159" s="44"/>
      <c r="K159" s="45"/>
      <c r="L159" s="46"/>
      <c r="M159" s="44"/>
      <c r="N159" s="45"/>
      <c r="O159" s="47"/>
      <c r="P159" s="48"/>
      <c r="Q159" s="49"/>
      <c r="R159" s="274"/>
      <c r="S159" s="50"/>
      <c r="T159" s="51"/>
      <c r="U159" s="52"/>
      <c r="V159" s="53"/>
      <c r="W159" s="54"/>
      <c r="X159" s="94"/>
      <c r="Y159" s="266"/>
      <c r="Z159" s="267"/>
      <c r="AA159" s="55"/>
      <c r="AB159" s="49"/>
      <c r="AC159" s="279"/>
    </row>
    <row r="160" spans="1:29" ht="15.75" customHeight="1">
      <c r="A160" s="269"/>
      <c r="B160" s="38"/>
      <c r="C160" s="264"/>
      <c r="D160" s="265"/>
      <c r="E160" s="39"/>
      <c r="F160" s="40"/>
      <c r="G160" s="41"/>
      <c r="H160" s="42"/>
      <c r="I160" s="43"/>
      <c r="J160" s="44"/>
      <c r="K160" s="45"/>
      <c r="L160" s="46"/>
      <c r="M160" s="44"/>
      <c r="N160" s="45"/>
      <c r="O160" s="47"/>
      <c r="P160" s="48"/>
      <c r="Q160" s="49"/>
      <c r="R160" s="274"/>
      <c r="S160" s="50"/>
      <c r="T160" s="51"/>
      <c r="U160" s="52"/>
      <c r="V160" s="53"/>
      <c r="W160" s="54"/>
      <c r="X160" s="58"/>
      <c r="Y160" s="266"/>
      <c r="Z160" s="267"/>
      <c r="AA160" s="55"/>
      <c r="AB160" s="49"/>
      <c r="AC160" s="279"/>
    </row>
    <row r="161" spans="1:29" ht="15.75" customHeight="1">
      <c r="A161" s="269"/>
      <c r="B161" s="38"/>
      <c r="C161" s="264"/>
      <c r="D161" s="265"/>
      <c r="E161" s="39"/>
      <c r="F161" s="40"/>
      <c r="G161" s="41"/>
      <c r="H161" s="42"/>
      <c r="I161" s="43"/>
      <c r="J161" s="44"/>
      <c r="K161" s="45"/>
      <c r="L161" s="46"/>
      <c r="M161" s="44"/>
      <c r="N161" s="45"/>
      <c r="O161" s="47"/>
      <c r="P161" s="48"/>
      <c r="Q161" s="49"/>
      <c r="R161" s="274"/>
      <c r="S161" s="50"/>
      <c r="T161" s="51"/>
      <c r="U161" s="52"/>
      <c r="V161" s="53"/>
      <c r="W161" s="54"/>
      <c r="X161" s="58"/>
      <c r="Y161" s="266"/>
      <c r="Z161" s="267"/>
      <c r="AA161" s="55"/>
      <c r="AB161" s="49"/>
      <c r="AC161" s="279"/>
    </row>
    <row r="162" spans="1:29" ht="15.75" customHeight="1">
      <c r="A162" s="269"/>
      <c r="B162" s="38"/>
      <c r="C162" s="264"/>
      <c r="D162" s="265"/>
      <c r="E162" s="39"/>
      <c r="F162" s="40"/>
      <c r="G162" s="41"/>
      <c r="H162" s="58"/>
      <c r="I162" s="43"/>
      <c r="J162" s="44"/>
      <c r="K162" s="45"/>
      <c r="L162" s="59"/>
      <c r="M162" s="44"/>
      <c r="N162" s="45"/>
      <c r="O162" s="47"/>
      <c r="P162" s="48"/>
      <c r="Q162" s="49"/>
      <c r="R162" s="274"/>
      <c r="S162" s="50"/>
      <c r="T162" s="51"/>
      <c r="U162" s="52"/>
      <c r="V162" s="53"/>
      <c r="W162" s="54"/>
      <c r="X162" s="58"/>
      <c r="Y162" s="266"/>
      <c r="Z162" s="267"/>
      <c r="AA162" s="55"/>
      <c r="AB162" s="49"/>
      <c r="AC162" s="279"/>
    </row>
    <row r="163" spans="1:29" ht="15.75" customHeight="1">
      <c r="A163" s="269"/>
      <c r="B163" s="38"/>
      <c r="C163" s="264"/>
      <c r="D163" s="265"/>
      <c r="E163" s="39"/>
      <c r="F163" s="40"/>
      <c r="G163" s="60"/>
      <c r="H163" s="61"/>
      <c r="I163" s="43"/>
      <c r="J163" s="44"/>
      <c r="K163" s="45"/>
      <c r="L163" s="46"/>
      <c r="M163" s="44"/>
      <c r="N163" s="45"/>
      <c r="O163" s="47"/>
      <c r="P163" s="48"/>
      <c r="Q163" s="49"/>
      <c r="R163" s="274"/>
      <c r="S163" s="50"/>
      <c r="T163" s="51"/>
      <c r="U163" s="52"/>
      <c r="V163" s="53"/>
      <c r="W163" s="54"/>
      <c r="X163" s="58"/>
      <c r="Y163" s="266"/>
      <c r="Z163" s="267"/>
      <c r="AA163" s="55"/>
      <c r="AB163" s="49"/>
      <c r="AC163" s="279"/>
    </row>
    <row r="164" spans="1:29" ht="15.75" customHeight="1">
      <c r="A164" s="269"/>
      <c r="B164" s="38"/>
      <c r="C164" s="264"/>
      <c r="D164" s="265"/>
      <c r="E164" s="39"/>
      <c r="F164" s="40"/>
      <c r="G164" s="60"/>
      <c r="H164" s="64"/>
      <c r="I164" s="43"/>
      <c r="J164" s="44"/>
      <c r="K164" s="45"/>
      <c r="L164" s="59"/>
      <c r="M164" s="44"/>
      <c r="N164" s="45"/>
      <c r="O164" s="65"/>
      <c r="P164" s="66"/>
      <c r="Q164" s="67"/>
      <c r="R164" s="274"/>
      <c r="S164" s="50"/>
      <c r="T164" s="51"/>
      <c r="U164" s="52"/>
      <c r="V164" s="53"/>
      <c r="W164" s="54"/>
      <c r="X164" s="58"/>
      <c r="Y164" s="266"/>
      <c r="Z164" s="267"/>
      <c r="AA164" s="55"/>
      <c r="AB164" s="49"/>
      <c r="AC164" s="279"/>
    </row>
    <row r="165" spans="1:29" ht="15.75" customHeight="1">
      <c r="A165" s="269"/>
      <c r="B165" s="38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50"/>
      <c r="T165" s="51"/>
      <c r="U165" s="52"/>
      <c r="V165" s="53"/>
      <c r="W165" s="54"/>
      <c r="X165" s="58"/>
      <c r="Y165" s="266"/>
      <c r="Z165" s="267"/>
      <c r="AA165" s="55"/>
      <c r="AB165" s="49"/>
      <c r="AC165" s="279"/>
    </row>
    <row r="166" spans="1:29" ht="15.75" customHeight="1">
      <c r="A166" s="269"/>
      <c r="B166" s="38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50"/>
      <c r="T166" s="51"/>
      <c r="U166" s="52"/>
      <c r="V166" s="53"/>
      <c r="W166" s="54"/>
      <c r="X166" s="58"/>
      <c r="Y166" s="266"/>
      <c r="Z166" s="267"/>
      <c r="AA166" s="55"/>
      <c r="AB166" s="49"/>
      <c r="AC166" s="279"/>
    </row>
    <row r="167" spans="1:29" ht="15.75" customHeight="1">
      <c r="A167" s="269"/>
      <c r="B167" s="38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50"/>
      <c r="T167" s="51"/>
      <c r="U167" s="52"/>
      <c r="V167" s="53"/>
      <c r="W167" s="54"/>
      <c r="X167" s="58"/>
      <c r="Y167" s="266"/>
      <c r="Z167" s="267"/>
      <c r="AA167" s="55"/>
      <c r="AB167" s="49"/>
      <c r="AC167" s="279"/>
    </row>
    <row r="168" spans="1:29" ht="15.75" customHeight="1">
      <c r="A168" s="269"/>
      <c r="B168" s="38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50"/>
      <c r="T168" s="51"/>
      <c r="U168" s="52"/>
      <c r="V168" s="53"/>
      <c r="W168" s="54"/>
      <c r="X168" s="58"/>
      <c r="Y168" s="266"/>
      <c r="Z168" s="267"/>
      <c r="AA168" s="55"/>
      <c r="AB168" s="49"/>
      <c r="AC168" s="279"/>
    </row>
    <row r="169" spans="1:29" ht="15.75" customHeight="1">
      <c r="A169" s="269"/>
      <c r="B169" s="38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50"/>
      <c r="T169" s="51"/>
      <c r="U169" s="52"/>
      <c r="V169" s="53"/>
      <c r="W169" s="54"/>
      <c r="X169" s="58"/>
      <c r="Y169" s="266"/>
      <c r="Z169" s="267"/>
      <c r="AA169" s="55"/>
      <c r="AB169" s="49"/>
      <c r="AC169" s="279"/>
    </row>
    <row r="170" spans="1:29" ht="15.75" customHeight="1">
      <c r="A170" s="269"/>
      <c r="B170" s="38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50"/>
      <c r="T170" s="51"/>
      <c r="U170" s="52"/>
      <c r="V170" s="53"/>
      <c r="W170" s="54"/>
      <c r="X170" s="58"/>
      <c r="Y170" s="266"/>
      <c r="Z170" s="267"/>
      <c r="AA170" s="55"/>
      <c r="AB170" s="49"/>
      <c r="AC170" s="279"/>
    </row>
    <row r="171" spans="1:29" ht="15.75" customHeight="1">
      <c r="A171" s="269"/>
      <c r="B171" s="38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50"/>
      <c r="T171" s="51"/>
      <c r="U171" s="52"/>
      <c r="V171" s="53"/>
      <c r="W171" s="54"/>
      <c r="X171" s="58"/>
      <c r="Y171" s="266"/>
      <c r="Z171" s="267"/>
      <c r="AA171" s="55"/>
      <c r="AB171" s="49"/>
      <c r="AC171" s="279"/>
    </row>
    <row r="172" spans="1:29" ht="15.75" customHeight="1">
      <c r="A172" s="269"/>
      <c r="B172" s="38"/>
      <c r="C172" s="264"/>
      <c r="D172" s="265"/>
      <c r="E172" s="39"/>
      <c r="F172" s="40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50"/>
      <c r="T172" s="51"/>
      <c r="U172" s="52"/>
      <c r="V172" s="53"/>
      <c r="W172" s="54"/>
      <c r="X172" s="58"/>
      <c r="Y172" s="266"/>
      <c r="Z172" s="267"/>
      <c r="AA172" s="55"/>
      <c r="AB172" s="49"/>
      <c r="AC172" s="279"/>
    </row>
    <row r="173" spans="1:29" ht="15.75" customHeight="1">
      <c r="A173" s="269"/>
      <c r="B173" s="38"/>
      <c r="C173" s="264"/>
      <c r="D173" s="265"/>
      <c r="E173" s="104"/>
      <c r="F173" s="40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41">AVERAGE(I158:I173)</f>
        <v>4</v>
      </c>
      <c r="J174" s="81">
        <f t="shared" si="41"/>
        <v>2700</v>
      </c>
      <c r="K174" s="82">
        <f t="shared" ref="K174" si="42">J174/I174</f>
        <v>675</v>
      </c>
      <c r="L174" s="80">
        <f t="shared" ref="L174:M174" si="43">AVERAGE(L158:L173)</f>
        <v>4</v>
      </c>
      <c r="M174" s="81">
        <f t="shared" si="43"/>
        <v>2396.8281116380317</v>
      </c>
      <c r="N174" s="82">
        <f>M174/L174</f>
        <v>599.20702790950793</v>
      </c>
      <c r="O174" s="83">
        <f>L174-I174</f>
        <v>0</v>
      </c>
      <c r="P174" s="84">
        <f>N174-K174</f>
        <v>-75.792972090492071</v>
      </c>
      <c r="Q174" s="85">
        <f>N174/K174</f>
        <v>0.88771411542149326</v>
      </c>
      <c r="R174" s="275"/>
      <c r="S174" s="182">
        <f>S158</f>
        <v>0.70833333333333337</v>
      </c>
      <c r="T174" s="183">
        <f>INDEX(T158:T173,COUNTA(T158:T173))</f>
        <v>0.85721064814814818</v>
      </c>
      <c r="U174" s="86"/>
      <c r="V174" s="96"/>
      <c r="W174" s="78"/>
      <c r="X174" s="82"/>
      <c r="Y174" s="262"/>
      <c r="Z174" s="263"/>
      <c r="AA174" s="97">
        <f>M174-J174</f>
        <v>-303.17188836196829</v>
      </c>
      <c r="AB174" s="85">
        <f>M174/J174</f>
        <v>0.88771411542149326</v>
      </c>
      <c r="AC174" s="280"/>
    </row>
    <row r="175" spans="1:29" ht="15.75" customHeight="1">
      <c r="A175" s="281" t="s">
        <v>50</v>
      </c>
      <c r="B175" s="16" t="s">
        <v>76</v>
      </c>
      <c r="C175" s="271" t="s">
        <v>124</v>
      </c>
      <c r="D175" s="272"/>
      <c r="E175" s="21">
        <v>24.15</v>
      </c>
      <c r="F175" s="15">
        <v>1006</v>
      </c>
      <c r="G175" s="22">
        <f t="shared" ref="G175:G178" si="44">E175*F175</f>
        <v>24294.899999999998</v>
      </c>
      <c r="H175" s="23"/>
      <c r="I175" s="24">
        <v>4</v>
      </c>
      <c r="J175" s="25">
        <v>3000</v>
      </c>
      <c r="K175" s="26">
        <f>J175/I175</f>
        <v>750</v>
      </c>
      <c r="L175" s="27">
        <v>4</v>
      </c>
      <c r="M175" s="25">
        <f>F175/V175*60</f>
        <v>2482.2481151473703</v>
      </c>
      <c r="N175" s="26">
        <f>M175/L175</f>
        <v>620.56202878684257</v>
      </c>
      <c r="O175" s="91">
        <f>L175-I175</f>
        <v>0</v>
      </c>
      <c r="P175" s="92">
        <f>N175-K175</f>
        <v>-129.43797121315743</v>
      </c>
      <c r="Q175" s="31">
        <f>N175/K175</f>
        <v>0.82741603838245681</v>
      </c>
      <c r="R175" s="273">
        <f>Q191</f>
        <v>0.8354196997891038</v>
      </c>
      <c r="S175" s="32">
        <v>0.70833333333333337</v>
      </c>
      <c r="T175" s="33">
        <v>0.72521990740740738</v>
      </c>
      <c r="U175" s="34"/>
      <c r="V175" s="35">
        <v>24.316666666666578</v>
      </c>
      <c r="W175" s="114"/>
      <c r="X175" s="115"/>
      <c r="Y175" s="276"/>
      <c r="Z175" s="277"/>
      <c r="AA175" s="36">
        <f>M175-J175</f>
        <v>-517.7518848526297</v>
      </c>
      <c r="AB175" s="31">
        <f>M175/J175</f>
        <v>0.82741603838245681</v>
      </c>
      <c r="AC175" s="278">
        <f>AB191</f>
        <v>0.8354196997891038</v>
      </c>
    </row>
    <row r="176" spans="1:29" ht="15.75" customHeight="1">
      <c r="A176" s="282"/>
      <c r="B176" s="38" t="s">
        <v>76</v>
      </c>
      <c r="C176" s="264" t="s">
        <v>209</v>
      </c>
      <c r="D176" s="265"/>
      <c r="E176" s="39">
        <v>24.15</v>
      </c>
      <c r="F176" s="40">
        <v>1273</v>
      </c>
      <c r="G176" s="41">
        <f t="shared" si="44"/>
        <v>30742.949999999997</v>
      </c>
      <c r="H176" s="42"/>
      <c r="I176" s="43">
        <v>4</v>
      </c>
      <c r="J176" s="44">
        <v>3000</v>
      </c>
      <c r="K176" s="45">
        <f t="shared" ref="K176:K178" si="45">J176/I176</f>
        <v>750</v>
      </c>
      <c r="L176" s="46">
        <v>4</v>
      </c>
      <c r="M176" s="44">
        <f>F176/V176*60</f>
        <v>2496.0784313725503</v>
      </c>
      <c r="N176" s="45">
        <f>M176/L176</f>
        <v>624.01960784313758</v>
      </c>
      <c r="O176" s="47">
        <f>L176-I176</f>
        <v>0</v>
      </c>
      <c r="P176" s="48">
        <f>N176-K176</f>
        <v>-125.98039215686242</v>
      </c>
      <c r="Q176" s="49">
        <f>N176/K176</f>
        <v>0.83202614379085016</v>
      </c>
      <c r="R176" s="274"/>
      <c r="S176" s="50">
        <v>0.72950231481481487</v>
      </c>
      <c r="T176" s="51">
        <v>0.75075231481481486</v>
      </c>
      <c r="U176" s="52">
        <v>6.166666666666778</v>
      </c>
      <c r="V176" s="53">
        <v>30.599999999999987</v>
      </c>
      <c r="W176" s="54"/>
      <c r="X176" s="94"/>
      <c r="Y176" s="266"/>
      <c r="Z176" s="267"/>
      <c r="AA176" s="55">
        <f>M176-J176</f>
        <v>-503.92156862744969</v>
      </c>
      <c r="AB176" s="49">
        <f>M176/J176</f>
        <v>0.83202614379085016</v>
      </c>
      <c r="AC176" s="279"/>
    </row>
    <row r="177" spans="1:29" ht="15.75" customHeight="1">
      <c r="A177" s="282"/>
      <c r="B177" s="38" t="s">
        <v>76</v>
      </c>
      <c r="C177" s="264" t="s">
        <v>210</v>
      </c>
      <c r="D177" s="265"/>
      <c r="E177" s="39">
        <v>27.58</v>
      </c>
      <c r="F177" s="40">
        <v>1520</v>
      </c>
      <c r="G177" s="41">
        <f t="shared" si="44"/>
        <v>41921.599999999999</v>
      </c>
      <c r="H177" s="42"/>
      <c r="I177" s="43">
        <v>4</v>
      </c>
      <c r="J177" s="44">
        <v>3000</v>
      </c>
      <c r="K177" s="45">
        <f t="shared" si="45"/>
        <v>750</v>
      </c>
      <c r="L177" s="46">
        <v>4</v>
      </c>
      <c r="M177" s="44">
        <f>F177/V177*60</f>
        <v>2490.6690942193845</v>
      </c>
      <c r="N177" s="45">
        <f>M177/L177</f>
        <v>622.66727355484613</v>
      </c>
      <c r="O177" s="47">
        <f>L177-I177</f>
        <v>0</v>
      </c>
      <c r="P177" s="48">
        <f>N177-K177</f>
        <v>-127.33272644515387</v>
      </c>
      <c r="Q177" s="49">
        <f>N177/K177</f>
        <v>0.83022303140646148</v>
      </c>
      <c r="R177" s="274"/>
      <c r="S177" s="50">
        <v>0.75373842592592588</v>
      </c>
      <c r="T177" s="51">
        <v>0.77916666666666667</v>
      </c>
      <c r="U177" s="52">
        <v>4.2999999999998728</v>
      </c>
      <c r="V177" s="53">
        <v>36.616666666666745</v>
      </c>
      <c r="W177" s="54"/>
      <c r="X177" s="94"/>
      <c r="Y177" s="266"/>
      <c r="Z177" s="267"/>
      <c r="AA177" s="55">
        <f>M177-J177</f>
        <v>-509.33090578061547</v>
      </c>
      <c r="AB177" s="49">
        <f>M177/J177</f>
        <v>0.83022303140646148</v>
      </c>
      <c r="AC177" s="279"/>
    </row>
    <row r="178" spans="1:29" ht="15.75" customHeight="1">
      <c r="A178" s="282"/>
      <c r="B178" s="38" t="s">
        <v>76</v>
      </c>
      <c r="C178" s="264" t="s">
        <v>125</v>
      </c>
      <c r="D178" s="265"/>
      <c r="E178" s="39">
        <v>17.89</v>
      </c>
      <c r="F178" s="40">
        <v>5052</v>
      </c>
      <c r="G178" s="41">
        <f t="shared" si="44"/>
        <v>90380.28</v>
      </c>
      <c r="H178" s="42"/>
      <c r="I178" s="43">
        <v>4</v>
      </c>
      <c r="J178" s="44">
        <v>3300</v>
      </c>
      <c r="K178" s="45">
        <f t="shared" si="45"/>
        <v>825</v>
      </c>
      <c r="L178" s="46">
        <v>4</v>
      </c>
      <c r="M178" s="44">
        <f>F178/V178*60</f>
        <v>2806.6666666666729</v>
      </c>
      <c r="N178" s="45">
        <f>M178/L178</f>
        <v>701.66666666666822</v>
      </c>
      <c r="O178" s="47">
        <f>L178-I178</f>
        <v>0</v>
      </c>
      <c r="P178" s="48">
        <f>N178-K178</f>
        <v>-123.33333333333178</v>
      </c>
      <c r="Q178" s="49">
        <f>N178/K178</f>
        <v>0.85050505050505243</v>
      </c>
      <c r="R178" s="274"/>
      <c r="S178" s="50">
        <v>0.78402777777777788</v>
      </c>
      <c r="T178" s="51">
        <v>0.85902777777777772</v>
      </c>
      <c r="U178" s="52">
        <v>7.000000000000135</v>
      </c>
      <c r="V178" s="53">
        <v>107.99999999999977</v>
      </c>
      <c r="W178" s="54"/>
      <c r="X178" s="94"/>
      <c r="Y178" s="266"/>
      <c r="Z178" s="267"/>
      <c r="AA178" s="55">
        <f>M178-J178</f>
        <v>-493.33333333332712</v>
      </c>
      <c r="AB178" s="49">
        <f>M178/J178</f>
        <v>0.85050505050505243</v>
      </c>
      <c r="AC178" s="279"/>
    </row>
    <row r="179" spans="1:29" ht="15.75" customHeight="1">
      <c r="A179" s="283"/>
      <c r="B179" s="38"/>
      <c r="C179" s="264"/>
      <c r="D179" s="265"/>
      <c r="E179" s="39"/>
      <c r="F179" s="40"/>
      <c r="G179" s="41"/>
      <c r="H179" s="58"/>
      <c r="I179" s="43"/>
      <c r="J179" s="44"/>
      <c r="K179" s="45"/>
      <c r="L179" s="59"/>
      <c r="M179" s="44"/>
      <c r="N179" s="45"/>
      <c r="O179" s="47"/>
      <c r="P179" s="48"/>
      <c r="Q179" s="49"/>
      <c r="R179" s="274"/>
      <c r="S179" s="50"/>
      <c r="T179" s="51"/>
      <c r="U179" s="52"/>
      <c r="V179" s="53"/>
      <c r="W179" s="54"/>
      <c r="X179" s="94"/>
      <c r="Y179" s="266"/>
      <c r="Z179" s="267"/>
      <c r="AA179" s="55"/>
      <c r="AB179" s="49"/>
      <c r="AC179" s="279"/>
    </row>
    <row r="180" spans="1:29" ht="15.75" customHeight="1">
      <c r="A180" s="283"/>
      <c r="B180" s="38"/>
      <c r="C180" s="264"/>
      <c r="D180" s="265"/>
      <c r="E180" s="39"/>
      <c r="F180" s="40"/>
      <c r="G180" s="60"/>
      <c r="H180" s="61"/>
      <c r="I180" s="43"/>
      <c r="J180" s="44"/>
      <c r="K180" s="45"/>
      <c r="L180" s="46"/>
      <c r="M180" s="44"/>
      <c r="N180" s="45"/>
      <c r="O180" s="47"/>
      <c r="P180" s="48"/>
      <c r="Q180" s="49"/>
      <c r="R180" s="274"/>
      <c r="S180" s="50"/>
      <c r="T180" s="51"/>
      <c r="U180" s="52"/>
      <c r="V180" s="53"/>
      <c r="W180" s="54"/>
      <c r="X180" s="94"/>
      <c r="Y180" s="266"/>
      <c r="Z180" s="267"/>
      <c r="AA180" s="55"/>
      <c r="AB180" s="49"/>
      <c r="AC180" s="279"/>
    </row>
    <row r="181" spans="1:29" ht="15.75" customHeight="1">
      <c r="A181" s="283"/>
      <c r="B181" s="38"/>
      <c r="C181" s="264"/>
      <c r="D181" s="265"/>
      <c r="E181" s="39"/>
      <c r="F181" s="40"/>
      <c r="G181" s="60"/>
      <c r="H181" s="64"/>
      <c r="I181" s="43"/>
      <c r="J181" s="44"/>
      <c r="K181" s="45"/>
      <c r="L181" s="59"/>
      <c r="M181" s="44"/>
      <c r="N181" s="45"/>
      <c r="O181" s="65"/>
      <c r="P181" s="66"/>
      <c r="Q181" s="67"/>
      <c r="R181" s="274"/>
      <c r="S181" s="50"/>
      <c r="T181" s="51"/>
      <c r="U181" s="52"/>
      <c r="V181" s="53"/>
      <c r="W181" s="54"/>
      <c r="X181" s="94"/>
      <c r="Y181" s="266"/>
      <c r="Z181" s="267"/>
      <c r="AA181" s="55"/>
      <c r="AB181" s="49"/>
      <c r="AC181" s="279"/>
    </row>
    <row r="182" spans="1:29" ht="15.75" customHeight="1">
      <c r="A182" s="283"/>
      <c r="B182" s="38"/>
      <c r="C182" s="264"/>
      <c r="D182" s="265"/>
      <c r="E182" s="39"/>
      <c r="F182" s="40"/>
      <c r="G182" s="60"/>
      <c r="H182" s="64"/>
      <c r="I182" s="43"/>
      <c r="J182" s="44"/>
      <c r="K182" s="45"/>
      <c r="L182" s="59"/>
      <c r="M182" s="44"/>
      <c r="N182" s="45"/>
      <c r="O182" s="65"/>
      <c r="P182" s="66"/>
      <c r="Q182" s="67"/>
      <c r="R182" s="274"/>
      <c r="S182" s="50"/>
      <c r="T182" s="51"/>
      <c r="U182" s="52"/>
      <c r="V182" s="53"/>
      <c r="W182" s="54"/>
      <c r="X182" s="94"/>
      <c r="Y182" s="266"/>
      <c r="Z182" s="267"/>
      <c r="AA182" s="55"/>
      <c r="AB182" s="49"/>
      <c r="AC182" s="279"/>
    </row>
    <row r="183" spans="1:29" ht="15.75" customHeight="1">
      <c r="A183" s="283"/>
      <c r="B183" s="38"/>
      <c r="C183" s="264"/>
      <c r="D183" s="265"/>
      <c r="E183" s="39"/>
      <c r="F183" s="40"/>
      <c r="G183" s="60"/>
      <c r="H183" s="64"/>
      <c r="I183" s="43"/>
      <c r="J183" s="44"/>
      <c r="K183" s="45"/>
      <c r="L183" s="59"/>
      <c r="M183" s="44"/>
      <c r="N183" s="45"/>
      <c r="O183" s="65"/>
      <c r="P183" s="66"/>
      <c r="Q183" s="67"/>
      <c r="R183" s="274"/>
      <c r="S183" s="50"/>
      <c r="T183" s="51"/>
      <c r="U183" s="52"/>
      <c r="V183" s="53"/>
      <c r="W183" s="54"/>
      <c r="X183" s="94"/>
      <c r="Y183" s="266"/>
      <c r="Z183" s="267"/>
      <c r="AA183" s="55"/>
      <c r="AB183" s="49"/>
      <c r="AC183" s="279"/>
    </row>
    <row r="184" spans="1:29" ht="15.75" customHeight="1">
      <c r="A184" s="283"/>
      <c r="B184" s="38"/>
      <c r="C184" s="264"/>
      <c r="D184" s="265"/>
      <c r="E184" s="39"/>
      <c r="F184" s="40"/>
      <c r="G184" s="60"/>
      <c r="H184" s="64"/>
      <c r="I184" s="43"/>
      <c r="J184" s="44"/>
      <c r="K184" s="45"/>
      <c r="L184" s="59"/>
      <c r="M184" s="44"/>
      <c r="N184" s="45"/>
      <c r="O184" s="65"/>
      <c r="P184" s="66"/>
      <c r="Q184" s="67"/>
      <c r="R184" s="274"/>
      <c r="S184" s="50"/>
      <c r="T184" s="51"/>
      <c r="U184" s="52"/>
      <c r="V184" s="53"/>
      <c r="W184" s="54"/>
      <c r="X184" s="94"/>
      <c r="Y184" s="266"/>
      <c r="Z184" s="267"/>
      <c r="AA184" s="55"/>
      <c r="AB184" s="49"/>
      <c r="AC184" s="279"/>
    </row>
    <row r="185" spans="1:29" ht="15.75" customHeight="1">
      <c r="A185" s="283"/>
      <c r="B185" s="38"/>
      <c r="C185" s="264"/>
      <c r="D185" s="265"/>
      <c r="E185" s="39"/>
      <c r="F185" s="40"/>
      <c r="G185" s="60"/>
      <c r="H185" s="64"/>
      <c r="I185" s="43"/>
      <c r="J185" s="44"/>
      <c r="K185" s="45"/>
      <c r="L185" s="59"/>
      <c r="M185" s="44"/>
      <c r="N185" s="45"/>
      <c r="O185" s="65"/>
      <c r="P185" s="66"/>
      <c r="Q185" s="67"/>
      <c r="R185" s="274"/>
      <c r="S185" s="50"/>
      <c r="T185" s="51"/>
      <c r="U185" s="52"/>
      <c r="V185" s="53"/>
      <c r="W185" s="54"/>
      <c r="X185" s="94"/>
      <c r="Y185" s="266"/>
      <c r="Z185" s="267"/>
      <c r="AA185" s="55"/>
      <c r="AB185" s="49"/>
      <c r="AC185" s="279"/>
    </row>
    <row r="186" spans="1:29" ht="15.75" customHeight="1">
      <c r="A186" s="283"/>
      <c r="B186" s="38"/>
      <c r="C186" s="264"/>
      <c r="D186" s="265"/>
      <c r="E186" s="39"/>
      <c r="F186" s="40"/>
      <c r="G186" s="60"/>
      <c r="H186" s="64"/>
      <c r="I186" s="43"/>
      <c r="J186" s="44"/>
      <c r="K186" s="45"/>
      <c r="L186" s="59"/>
      <c r="M186" s="44"/>
      <c r="N186" s="45"/>
      <c r="O186" s="65"/>
      <c r="P186" s="66"/>
      <c r="Q186" s="67"/>
      <c r="R186" s="274"/>
      <c r="S186" s="50"/>
      <c r="T186" s="51"/>
      <c r="U186" s="52"/>
      <c r="V186" s="53"/>
      <c r="W186" s="54"/>
      <c r="X186" s="94"/>
      <c r="Y186" s="266"/>
      <c r="Z186" s="267"/>
      <c r="AA186" s="55"/>
      <c r="AB186" s="49"/>
      <c r="AC186" s="279"/>
    </row>
    <row r="187" spans="1:29" ht="15.75" customHeight="1">
      <c r="A187" s="283"/>
      <c r="B187" s="38"/>
      <c r="C187" s="264"/>
      <c r="D187" s="265"/>
      <c r="E187" s="39"/>
      <c r="F187" s="40"/>
      <c r="G187" s="60"/>
      <c r="H187" s="64"/>
      <c r="I187" s="43"/>
      <c r="J187" s="44"/>
      <c r="K187" s="45"/>
      <c r="L187" s="59"/>
      <c r="M187" s="44"/>
      <c r="N187" s="45"/>
      <c r="O187" s="65"/>
      <c r="P187" s="66"/>
      <c r="Q187" s="67"/>
      <c r="R187" s="274"/>
      <c r="S187" s="50"/>
      <c r="T187" s="51"/>
      <c r="U187" s="52"/>
      <c r="V187" s="53"/>
      <c r="W187" s="54"/>
      <c r="X187" s="94"/>
      <c r="Y187" s="266"/>
      <c r="Z187" s="267"/>
      <c r="AA187" s="55"/>
      <c r="AB187" s="49"/>
      <c r="AC187" s="279"/>
    </row>
    <row r="188" spans="1:29" ht="15.75" customHeight="1">
      <c r="A188" s="283"/>
      <c r="B188" s="38"/>
      <c r="C188" s="264"/>
      <c r="D188" s="265"/>
      <c r="E188" s="39"/>
      <c r="F188" s="40"/>
      <c r="G188" s="60"/>
      <c r="H188" s="64"/>
      <c r="I188" s="43"/>
      <c r="J188" s="44"/>
      <c r="K188" s="45"/>
      <c r="L188" s="59"/>
      <c r="M188" s="44"/>
      <c r="N188" s="45"/>
      <c r="O188" s="65"/>
      <c r="P188" s="66"/>
      <c r="Q188" s="67"/>
      <c r="R188" s="274"/>
      <c r="S188" s="50"/>
      <c r="T188" s="51"/>
      <c r="U188" s="52"/>
      <c r="V188" s="53"/>
      <c r="W188" s="54"/>
      <c r="X188" s="94"/>
      <c r="Y188" s="266"/>
      <c r="Z188" s="267"/>
      <c r="AA188" s="55"/>
      <c r="AB188" s="49"/>
      <c r="AC188" s="279"/>
    </row>
    <row r="189" spans="1:29" ht="15.75" customHeight="1">
      <c r="A189" s="283"/>
      <c r="B189" s="38"/>
      <c r="C189" s="264"/>
      <c r="D189" s="265"/>
      <c r="E189" s="39"/>
      <c r="F189" s="40"/>
      <c r="G189" s="60"/>
      <c r="H189" s="64"/>
      <c r="I189" s="43"/>
      <c r="J189" s="44"/>
      <c r="K189" s="45"/>
      <c r="L189" s="59"/>
      <c r="M189" s="44"/>
      <c r="N189" s="45"/>
      <c r="O189" s="65"/>
      <c r="P189" s="66"/>
      <c r="Q189" s="67"/>
      <c r="R189" s="274"/>
      <c r="S189" s="50"/>
      <c r="T189" s="51"/>
      <c r="U189" s="52"/>
      <c r="V189" s="53"/>
      <c r="W189" s="54"/>
      <c r="X189" s="94"/>
      <c r="Y189" s="266"/>
      <c r="Z189" s="267"/>
      <c r="AA189" s="55"/>
      <c r="AB189" s="49"/>
      <c r="AC189" s="279"/>
    </row>
    <row r="190" spans="1:29" ht="15.75" customHeight="1">
      <c r="A190" s="283"/>
      <c r="B190" s="38"/>
      <c r="C190" s="264"/>
      <c r="D190" s="265"/>
      <c r="E190" s="104"/>
      <c r="F190" s="40"/>
      <c r="G190" s="72"/>
      <c r="H190" s="64"/>
      <c r="I190" s="43"/>
      <c r="J190" s="44"/>
      <c r="K190" s="45"/>
      <c r="L190" s="59"/>
      <c r="M190" s="44"/>
      <c r="N190" s="45"/>
      <c r="O190" s="65"/>
      <c r="P190" s="66"/>
      <c r="Q190" s="67"/>
      <c r="R190" s="274"/>
      <c r="S190" s="62"/>
      <c r="T190" s="63"/>
      <c r="U190" s="73"/>
      <c r="V190" s="74"/>
      <c r="W190" s="68"/>
      <c r="X190" s="110"/>
      <c r="Y190" s="266"/>
      <c r="Z190" s="267"/>
      <c r="AA190" s="111"/>
      <c r="AB190" s="67"/>
      <c r="AC190" s="279"/>
    </row>
    <row r="191" spans="1:29" ht="15.75" customHeight="1" thickBot="1">
      <c r="A191" s="284"/>
      <c r="B191" s="76" t="s">
        <v>35</v>
      </c>
      <c r="C191" s="261"/>
      <c r="D191" s="261"/>
      <c r="E191" s="77"/>
      <c r="F191" s="18"/>
      <c r="G191" s="79"/>
      <c r="H191" s="20"/>
      <c r="I191" s="80">
        <f t="shared" ref="I191:J191" si="46">AVERAGE(I175:I190)</f>
        <v>4</v>
      </c>
      <c r="J191" s="81">
        <f t="shared" si="46"/>
        <v>3075</v>
      </c>
      <c r="K191" s="82">
        <f t="shared" ref="K191" si="47">J191/I191</f>
        <v>768.75</v>
      </c>
      <c r="L191" s="80">
        <f t="shared" ref="L191:M191" si="48">AVERAGE(L175:L190)</f>
        <v>4</v>
      </c>
      <c r="M191" s="81">
        <f t="shared" si="48"/>
        <v>2568.9155768514943</v>
      </c>
      <c r="N191" s="82">
        <f>M191/L191</f>
        <v>642.22889421287357</v>
      </c>
      <c r="O191" s="83">
        <f>L191-I191</f>
        <v>0</v>
      </c>
      <c r="P191" s="84">
        <f>N191-K191</f>
        <v>-126.52110578712643</v>
      </c>
      <c r="Q191" s="85">
        <f>N191/K191</f>
        <v>0.8354196997891038</v>
      </c>
      <c r="R191" s="275"/>
      <c r="S191" s="182">
        <f>S175</f>
        <v>0.70833333333333337</v>
      </c>
      <c r="T191" s="183">
        <f>INDEX(T175:T190,COUNTA(T175:T190))</f>
        <v>0.85902777777777772</v>
      </c>
      <c r="U191" s="86"/>
      <c r="V191" s="96"/>
      <c r="W191" s="18"/>
      <c r="X191" s="20"/>
      <c r="Y191" s="262"/>
      <c r="Z191" s="263"/>
      <c r="AA191" s="97">
        <f>M191-J191</f>
        <v>-506.08442314850572</v>
      </c>
      <c r="AB191" s="85">
        <f>M191/J191</f>
        <v>0.8354196997891038</v>
      </c>
      <c r="AC191" s="280"/>
    </row>
    <row r="192" spans="1:29" ht="15.75" customHeight="1">
      <c r="A192" s="268" t="s">
        <v>51</v>
      </c>
      <c r="B192" s="16" t="s">
        <v>76</v>
      </c>
      <c r="C192" s="271" t="s">
        <v>121</v>
      </c>
      <c r="D192" s="272"/>
      <c r="E192" s="21">
        <v>22.28</v>
      </c>
      <c r="F192" s="15">
        <v>1631</v>
      </c>
      <c r="G192" s="22">
        <f t="shared" ref="G192:G194" si="49">E192*F192</f>
        <v>36338.68</v>
      </c>
      <c r="H192" s="23"/>
      <c r="I192" s="24">
        <v>5</v>
      </c>
      <c r="J192" s="25">
        <v>3300</v>
      </c>
      <c r="K192" s="26">
        <f>J192/I192</f>
        <v>660</v>
      </c>
      <c r="L192" s="27">
        <v>5</v>
      </c>
      <c r="M192" s="25">
        <f>F192/V192*60</f>
        <v>2770.9296838131299</v>
      </c>
      <c r="N192" s="26">
        <f>M192/L192</f>
        <v>554.18593676262594</v>
      </c>
      <c r="O192" s="91">
        <f>L192-I192</f>
        <v>0</v>
      </c>
      <c r="P192" s="92">
        <f>N192-K192</f>
        <v>-105.81406323737406</v>
      </c>
      <c r="Q192" s="31">
        <f>N192/K192</f>
        <v>0.8396756617615545</v>
      </c>
      <c r="R192" s="273">
        <f>Q208</f>
        <v>0.84332993230728504</v>
      </c>
      <c r="S192" s="32">
        <v>0.70833333333333337</v>
      </c>
      <c r="T192" s="33">
        <v>0.73285879629629624</v>
      </c>
      <c r="U192" s="34"/>
      <c r="V192" s="35">
        <v>35.316666666666535</v>
      </c>
      <c r="W192" s="114"/>
      <c r="X192" s="115"/>
      <c r="Y192" s="276"/>
      <c r="Z192" s="277"/>
      <c r="AA192" s="36">
        <f>M192-J192</f>
        <v>-529.07031618687006</v>
      </c>
      <c r="AB192" s="31">
        <f>M192/J192</f>
        <v>0.8396756617615545</v>
      </c>
      <c r="AC192" s="278">
        <f>AB208</f>
        <v>0.84332993230728504</v>
      </c>
    </row>
    <row r="193" spans="1:29" ht="15.75" customHeight="1">
      <c r="A193" s="269"/>
      <c r="B193" s="38" t="s">
        <v>76</v>
      </c>
      <c r="C193" s="264" t="s">
        <v>340</v>
      </c>
      <c r="D193" s="265"/>
      <c r="E193" s="39">
        <v>18.18</v>
      </c>
      <c r="F193" s="40">
        <v>2453</v>
      </c>
      <c r="G193" s="41">
        <f t="shared" si="49"/>
        <v>44595.54</v>
      </c>
      <c r="H193" s="42"/>
      <c r="I193" s="43">
        <v>4</v>
      </c>
      <c r="J193" s="44">
        <v>3300</v>
      </c>
      <c r="K193" s="45">
        <f t="shared" ref="K193:K230" si="50">J193/I193</f>
        <v>825</v>
      </c>
      <c r="L193" s="46">
        <v>4</v>
      </c>
      <c r="M193" s="44">
        <f>F193/V193*60</f>
        <v>2808.7786259542049</v>
      </c>
      <c r="N193" s="45">
        <f>M193/L193</f>
        <v>702.19465648855123</v>
      </c>
      <c r="O193" s="47">
        <f>L193-I193</f>
        <v>0</v>
      </c>
      <c r="P193" s="48">
        <f>N193-K193</f>
        <v>-122.80534351144877</v>
      </c>
      <c r="Q193" s="49">
        <f>N193/K193</f>
        <v>0.85114503816794085</v>
      </c>
      <c r="R193" s="274"/>
      <c r="S193" s="50">
        <v>0.7368055555555556</v>
      </c>
      <c r="T193" s="51">
        <v>0.77319444444444441</v>
      </c>
      <c r="U193" s="52">
        <v>5.6833333333334757</v>
      </c>
      <c r="V193" s="53">
        <v>52.399999999999878</v>
      </c>
      <c r="W193" s="54"/>
      <c r="X193" s="94"/>
      <c r="Y193" s="266"/>
      <c r="Z193" s="267"/>
      <c r="AA193" s="55">
        <f>M193-J193</f>
        <v>-491.22137404579507</v>
      </c>
      <c r="AB193" s="49">
        <f>M193/J193</f>
        <v>0.85114503816794085</v>
      </c>
      <c r="AC193" s="279"/>
    </row>
    <row r="194" spans="1:29" ht="15.75" customHeight="1">
      <c r="A194" s="269"/>
      <c r="B194" s="38" t="s">
        <v>76</v>
      </c>
      <c r="C194" s="264" t="s">
        <v>126</v>
      </c>
      <c r="D194" s="265"/>
      <c r="E194" s="39">
        <v>16.66</v>
      </c>
      <c r="F194" s="40">
        <v>7817</v>
      </c>
      <c r="G194" s="41">
        <f t="shared" si="49"/>
        <v>130231.22</v>
      </c>
      <c r="H194" s="42"/>
      <c r="I194" s="43">
        <v>4</v>
      </c>
      <c r="J194" s="44">
        <v>3300</v>
      </c>
      <c r="K194" s="45">
        <f t="shared" si="50"/>
        <v>825</v>
      </c>
      <c r="L194" s="46">
        <v>4</v>
      </c>
      <c r="M194" s="44">
        <f>F194/V194*60</f>
        <v>2769.2580200747875</v>
      </c>
      <c r="N194" s="45">
        <f>M194/L194</f>
        <v>692.31450501869688</v>
      </c>
      <c r="O194" s="47">
        <f>L194-I194</f>
        <v>0</v>
      </c>
      <c r="P194" s="48">
        <f>N194-K194</f>
        <v>-132.68549498130312</v>
      </c>
      <c r="Q194" s="49">
        <f>N194/K194</f>
        <v>0.83916909699235986</v>
      </c>
      <c r="R194" s="274"/>
      <c r="S194" s="50">
        <v>0.77777777777777779</v>
      </c>
      <c r="T194" s="51">
        <v>0.89539351851851856</v>
      </c>
      <c r="U194" s="52">
        <v>6.6000000000000725</v>
      </c>
      <c r="V194" s="53">
        <v>169.3666666666667</v>
      </c>
      <c r="W194" s="54"/>
      <c r="X194" s="94"/>
      <c r="Y194" s="266"/>
      <c r="Z194" s="267"/>
      <c r="AA194" s="55">
        <f>M194-J194</f>
        <v>-530.74197992521249</v>
      </c>
      <c r="AB194" s="49">
        <f>M194/J194</f>
        <v>0.83916909699235986</v>
      </c>
      <c r="AC194" s="279"/>
    </row>
    <row r="195" spans="1:29" ht="15.75" customHeight="1">
      <c r="A195" s="269"/>
      <c r="B195" s="38"/>
      <c r="C195" s="264"/>
      <c r="D195" s="265"/>
      <c r="E195" s="39"/>
      <c r="F195" s="40"/>
      <c r="G195" s="41"/>
      <c r="H195" s="42"/>
      <c r="I195" s="43"/>
      <c r="J195" s="44"/>
      <c r="K195" s="45"/>
      <c r="L195" s="46"/>
      <c r="M195" s="44"/>
      <c r="N195" s="45"/>
      <c r="O195" s="47"/>
      <c r="P195" s="48"/>
      <c r="Q195" s="49"/>
      <c r="R195" s="274"/>
      <c r="S195" s="50"/>
      <c r="T195" s="51"/>
      <c r="U195" s="52"/>
      <c r="V195" s="53"/>
      <c r="W195" s="54"/>
      <c r="X195" s="94"/>
      <c r="Y195" s="266"/>
      <c r="Z195" s="267"/>
      <c r="AA195" s="55"/>
      <c r="AB195" s="49"/>
      <c r="AC195" s="279"/>
    </row>
    <row r="196" spans="1:29" ht="15.75" customHeight="1">
      <c r="A196" s="269"/>
      <c r="B196" s="38"/>
      <c r="C196" s="264"/>
      <c r="D196" s="265"/>
      <c r="E196" s="39"/>
      <c r="F196" s="40"/>
      <c r="G196" s="41"/>
      <c r="H196" s="58"/>
      <c r="I196" s="43"/>
      <c r="J196" s="44"/>
      <c r="K196" s="45"/>
      <c r="L196" s="59"/>
      <c r="M196" s="44"/>
      <c r="N196" s="45"/>
      <c r="O196" s="47"/>
      <c r="P196" s="48"/>
      <c r="Q196" s="49"/>
      <c r="R196" s="274"/>
      <c r="S196" s="50"/>
      <c r="T196" s="51"/>
      <c r="U196" s="52"/>
      <c r="V196" s="53"/>
      <c r="W196" s="54"/>
      <c r="X196" s="94"/>
      <c r="Y196" s="266"/>
      <c r="Z196" s="267"/>
      <c r="AA196" s="55"/>
      <c r="AB196" s="49"/>
      <c r="AC196" s="279"/>
    </row>
    <row r="197" spans="1:29" ht="15.75" customHeight="1">
      <c r="A197" s="269"/>
      <c r="B197" s="38"/>
      <c r="C197" s="264"/>
      <c r="D197" s="265"/>
      <c r="E197" s="39"/>
      <c r="F197" s="40"/>
      <c r="G197" s="60"/>
      <c r="H197" s="61"/>
      <c r="I197" s="43"/>
      <c r="J197" s="44"/>
      <c r="K197" s="45"/>
      <c r="L197" s="46"/>
      <c r="M197" s="44"/>
      <c r="N197" s="45"/>
      <c r="O197" s="47"/>
      <c r="P197" s="48"/>
      <c r="Q197" s="49"/>
      <c r="R197" s="274"/>
      <c r="S197" s="50"/>
      <c r="T197" s="51"/>
      <c r="U197" s="52"/>
      <c r="V197" s="53"/>
      <c r="W197" s="54"/>
      <c r="X197" s="94"/>
      <c r="Y197" s="266"/>
      <c r="Z197" s="267"/>
      <c r="AA197" s="55"/>
      <c r="AB197" s="49"/>
      <c r="AC197" s="279"/>
    </row>
    <row r="198" spans="1:29" ht="15.75" customHeight="1">
      <c r="A198" s="269"/>
      <c r="B198" s="38"/>
      <c r="C198" s="264"/>
      <c r="D198" s="265"/>
      <c r="E198" s="39"/>
      <c r="F198" s="40"/>
      <c r="G198" s="60"/>
      <c r="H198" s="64"/>
      <c r="I198" s="43"/>
      <c r="J198" s="44"/>
      <c r="K198" s="45"/>
      <c r="L198" s="59"/>
      <c r="M198" s="44"/>
      <c r="N198" s="45"/>
      <c r="O198" s="65"/>
      <c r="P198" s="66"/>
      <c r="Q198" s="67"/>
      <c r="R198" s="274"/>
      <c r="S198" s="50"/>
      <c r="T198" s="51"/>
      <c r="U198" s="52"/>
      <c r="V198" s="53"/>
      <c r="W198" s="54"/>
      <c r="X198" s="94"/>
      <c r="Y198" s="266"/>
      <c r="Z198" s="267"/>
      <c r="AA198" s="55"/>
      <c r="AB198" s="49"/>
      <c r="AC198" s="279"/>
    </row>
    <row r="199" spans="1:29" ht="15.75" customHeight="1">
      <c r="A199" s="269"/>
      <c r="B199" s="38"/>
      <c r="C199" s="264"/>
      <c r="D199" s="265"/>
      <c r="E199" s="39"/>
      <c r="F199" s="40"/>
      <c r="G199" s="60"/>
      <c r="H199" s="64"/>
      <c r="I199" s="43"/>
      <c r="J199" s="44"/>
      <c r="K199" s="45"/>
      <c r="L199" s="59"/>
      <c r="M199" s="44"/>
      <c r="N199" s="45"/>
      <c r="O199" s="65"/>
      <c r="P199" s="66"/>
      <c r="Q199" s="67"/>
      <c r="R199" s="274"/>
      <c r="S199" s="50"/>
      <c r="T199" s="51"/>
      <c r="U199" s="52"/>
      <c r="V199" s="53"/>
      <c r="W199" s="54"/>
      <c r="X199" s="94"/>
      <c r="Y199" s="266"/>
      <c r="Z199" s="267"/>
      <c r="AA199" s="55"/>
      <c r="AB199" s="49"/>
      <c r="AC199" s="279"/>
    </row>
    <row r="200" spans="1:29" ht="15.75" customHeight="1">
      <c r="A200" s="269"/>
      <c r="B200" s="38"/>
      <c r="C200" s="264"/>
      <c r="D200" s="265"/>
      <c r="E200" s="39"/>
      <c r="F200" s="40"/>
      <c r="G200" s="60"/>
      <c r="H200" s="64"/>
      <c r="I200" s="43"/>
      <c r="J200" s="44"/>
      <c r="K200" s="45"/>
      <c r="L200" s="59"/>
      <c r="M200" s="44"/>
      <c r="N200" s="45"/>
      <c r="O200" s="65"/>
      <c r="P200" s="66"/>
      <c r="Q200" s="67"/>
      <c r="R200" s="274"/>
      <c r="S200" s="50"/>
      <c r="T200" s="51"/>
      <c r="U200" s="52"/>
      <c r="V200" s="53"/>
      <c r="W200" s="54"/>
      <c r="X200" s="94"/>
      <c r="Y200" s="266"/>
      <c r="Z200" s="267"/>
      <c r="AA200" s="55"/>
      <c r="AB200" s="49"/>
      <c r="AC200" s="279"/>
    </row>
    <row r="201" spans="1:29" ht="15.75" customHeight="1">
      <c r="A201" s="269"/>
      <c r="B201" s="38"/>
      <c r="C201" s="264"/>
      <c r="D201" s="265"/>
      <c r="E201" s="39"/>
      <c r="F201" s="40"/>
      <c r="G201" s="60"/>
      <c r="H201" s="64"/>
      <c r="I201" s="43"/>
      <c r="J201" s="44"/>
      <c r="K201" s="45"/>
      <c r="L201" s="59"/>
      <c r="M201" s="44"/>
      <c r="N201" s="45"/>
      <c r="O201" s="65"/>
      <c r="P201" s="66"/>
      <c r="Q201" s="67"/>
      <c r="R201" s="274"/>
      <c r="S201" s="50"/>
      <c r="T201" s="51"/>
      <c r="U201" s="52"/>
      <c r="V201" s="53"/>
      <c r="W201" s="54"/>
      <c r="X201" s="94"/>
      <c r="Y201" s="266"/>
      <c r="Z201" s="267"/>
      <c r="AA201" s="55"/>
      <c r="AB201" s="49"/>
      <c r="AC201" s="279"/>
    </row>
    <row r="202" spans="1:29" ht="15.75" customHeight="1">
      <c r="A202" s="269"/>
      <c r="B202" s="38"/>
      <c r="C202" s="264"/>
      <c r="D202" s="265"/>
      <c r="E202" s="39"/>
      <c r="F202" s="40"/>
      <c r="G202" s="60"/>
      <c r="H202" s="64"/>
      <c r="I202" s="43"/>
      <c r="J202" s="44"/>
      <c r="K202" s="45"/>
      <c r="L202" s="59"/>
      <c r="M202" s="44"/>
      <c r="N202" s="45"/>
      <c r="O202" s="65"/>
      <c r="P202" s="66"/>
      <c r="Q202" s="67"/>
      <c r="R202" s="274"/>
      <c r="S202" s="50"/>
      <c r="T202" s="51"/>
      <c r="U202" s="52"/>
      <c r="V202" s="53"/>
      <c r="W202" s="68"/>
      <c r="X202" s="110"/>
      <c r="Y202" s="266"/>
      <c r="Z202" s="267"/>
      <c r="AA202" s="55"/>
      <c r="AB202" s="49"/>
      <c r="AC202" s="279"/>
    </row>
    <row r="203" spans="1:29" ht="15.75" customHeight="1">
      <c r="A203" s="269"/>
      <c r="B203" s="38"/>
      <c r="C203" s="264"/>
      <c r="D203" s="265"/>
      <c r="E203" s="39"/>
      <c r="F203" s="40"/>
      <c r="G203" s="60"/>
      <c r="H203" s="64"/>
      <c r="I203" s="43"/>
      <c r="J203" s="44"/>
      <c r="K203" s="45"/>
      <c r="L203" s="59"/>
      <c r="M203" s="44"/>
      <c r="N203" s="45"/>
      <c r="O203" s="65"/>
      <c r="P203" s="66"/>
      <c r="Q203" s="67"/>
      <c r="R203" s="274"/>
      <c r="S203" s="50"/>
      <c r="T203" s="51"/>
      <c r="U203" s="52"/>
      <c r="V203" s="53"/>
      <c r="W203" s="68"/>
      <c r="X203" s="110"/>
      <c r="Y203" s="266"/>
      <c r="Z203" s="267"/>
      <c r="AA203" s="55"/>
      <c r="AB203" s="49"/>
      <c r="AC203" s="279"/>
    </row>
    <row r="204" spans="1:29" ht="15.75" customHeight="1">
      <c r="A204" s="269"/>
      <c r="B204" s="38"/>
      <c r="C204" s="264"/>
      <c r="D204" s="265"/>
      <c r="E204" s="39"/>
      <c r="F204" s="40"/>
      <c r="G204" s="60"/>
      <c r="H204" s="64"/>
      <c r="I204" s="43"/>
      <c r="J204" s="44"/>
      <c r="K204" s="45"/>
      <c r="L204" s="59"/>
      <c r="M204" s="44"/>
      <c r="N204" s="45"/>
      <c r="O204" s="65"/>
      <c r="P204" s="66"/>
      <c r="Q204" s="67"/>
      <c r="R204" s="274"/>
      <c r="S204" s="50"/>
      <c r="T204" s="51"/>
      <c r="U204" s="52"/>
      <c r="V204" s="53"/>
      <c r="W204" s="68"/>
      <c r="X204" s="110"/>
      <c r="Y204" s="266"/>
      <c r="Z204" s="267"/>
      <c r="AA204" s="55"/>
      <c r="AB204" s="49"/>
      <c r="AC204" s="279"/>
    </row>
    <row r="205" spans="1:29" ht="15.75" customHeight="1">
      <c r="A205" s="269"/>
      <c r="B205" s="38"/>
      <c r="C205" s="264"/>
      <c r="D205" s="265"/>
      <c r="E205" s="39"/>
      <c r="F205" s="40"/>
      <c r="G205" s="60"/>
      <c r="H205" s="64"/>
      <c r="I205" s="43"/>
      <c r="J205" s="44"/>
      <c r="K205" s="45"/>
      <c r="L205" s="59"/>
      <c r="M205" s="44"/>
      <c r="N205" s="45"/>
      <c r="O205" s="65"/>
      <c r="P205" s="66"/>
      <c r="Q205" s="67"/>
      <c r="R205" s="274"/>
      <c r="S205" s="50"/>
      <c r="T205" s="51"/>
      <c r="U205" s="52"/>
      <c r="V205" s="53"/>
      <c r="W205" s="68"/>
      <c r="X205" s="110"/>
      <c r="Y205" s="266"/>
      <c r="Z205" s="267"/>
      <c r="AA205" s="55"/>
      <c r="AB205" s="49"/>
      <c r="AC205" s="279"/>
    </row>
    <row r="206" spans="1:29" ht="15.75" customHeight="1">
      <c r="A206" s="269"/>
      <c r="B206" s="38"/>
      <c r="C206" s="264"/>
      <c r="D206" s="265"/>
      <c r="E206" s="39"/>
      <c r="F206" s="40"/>
      <c r="G206" s="60"/>
      <c r="H206" s="64"/>
      <c r="I206" s="43"/>
      <c r="J206" s="44"/>
      <c r="K206" s="45"/>
      <c r="L206" s="59"/>
      <c r="M206" s="44"/>
      <c r="N206" s="45"/>
      <c r="O206" s="65"/>
      <c r="P206" s="66"/>
      <c r="Q206" s="67"/>
      <c r="R206" s="274"/>
      <c r="S206" s="50"/>
      <c r="T206" s="51"/>
      <c r="U206" s="52"/>
      <c r="V206" s="53"/>
      <c r="W206" s="68"/>
      <c r="X206" s="110"/>
      <c r="Y206" s="266"/>
      <c r="Z206" s="267"/>
      <c r="AA206" s="55"/>
      <c r="AB206" s="49"/>
      <c r="AC206" s="279"/>
    </row>
    <row r="207" spans="1:29" ht="15.75" customHeight="1">
      <c r="A207" s="269"/>
      <c r="B207" s="38"/>
      <c r="C207" s="264"/>
      <c r="D207" s="265"/>
      <c r="E207" s="104"/>
      <c r="F207" s="40"/>
      <c r="G207" s="72"/>
      <c r="H207" s="64"/>
      <c r="I207" s="43"/>
      <c r="J207" s="44"/>
      <c r="K207" s="45"/>
      <c r="L207" s="59"/>
      <c r="M207" s="44"/>
      <c r="N207" s="45"/>
      <c r="O207" s="65"/>
      <c r="P207" s="66"/>
      <c r="Q207" s="67"/>
      <c r="R207" s="274"/>
      <c r="S207" s="62"/>
      <c r="T207" s="63"/>
      <c r="U207" s="73"/>
      <c r="V207" s="74"/>
      <c r="W207" s="68"/>
      <c r="X207" s="110"/>
      <c r="Y207" s="266"/>
      <c r="Z207" s="267"/>
      <c r="AA207" s="111"/>
      <c r="AB207" s="67"/>
      <c r="AC207" s="279"/>
    </row>
    <row r="208" spans="1:29" ht="15.75" customHeight="1" thickBot="1">
      <c r="A208" s="270"/>
      <c r="B208" s="76" t="s">
        <v>35</v>
      </c>
      <c r="C208" s="261"/>
      <c r="D208" s="261"/>
      <c r="E208" s="77"/>
      <c r="F208" s="18"/>
      <c r="G208" s="79"/>
      <c r="H208" s="20"/>
      <c r="I208" s="80">
        <f t="shared" ref="I208:J208" si="51">AVERAGE(I192:I207)</f>
        <v>4.333333333333333</v>
      </c>
      <c r="J208" s="81">
        <f t="shared" si="51"/>
        <v>3300</v>
      </c>
      <c r="K208" s="82">
        <f t="shared" ref="K208" si="52">J208/I208</f>
        <v>761.53846153846155</v>
      </c>
      <c r="L208" s="80">
        <f t="shared" ref="L208:M208" si="53">AVERAGE(L192:L207)</f>
        <v>4.333333333333333</v>
      </c>
      <c r="M208" s="81">
        <f t="shared" si="53"/>
        <v>2782.9887766140405</v>
      </c>
      <c r="N208" s="82">
        <f>M208/L208</f>
        <v>642.22817921862475</v>
      </c>
      <c r="O208" s="83">
        <f>L208-I208</f>
        <v>0</v>
      </c>
      <c r="P208" s="84">
        <f>N208-K208</f>
        <v>-119.3102823198368</v>
      </c>
      <c r="Q208" s="85">
        <f>N208/K208</f>
        <v>0.84332993230728504</v>
      </c>
      <c r="R208" s="275"/>
      <c r="S208" s="182">
        <f>S192</f>
        <v>0.70833333333333337</v>
      </c>
      <c r="T208" s="183">
        <f>INDEX(T192:T207,COUNTA(T192:T207))</f>
        <v>0.89539351851851856</v>
      </c>
      <c r="U208" s="86"/>
      <c r="V208" s="96"/>
      <c r="W208" s="18"/>
      <c r="X208" s="20"/>
      <c r="Y208" s="262"/>
      <c r="Z208" s="263"/>
      <c r="AA208" s="97">
        <f>M208-J208</f>
        <v>-517.01122338595951</v>
      </c>
      <c r="AB208" s="85">
        <f>M208/J208</f>
        <v>0.84332993230728504</v>
      </c>
      <c r="AC208" s="280"/>
    </row>
    <row r="209" spans="1:29" ht="15.75" customHeight="1">
      <c r="A209" s="281" t="s">
        <v>52</v>
      </c>
      <c r="B209" s="16" t="s">
        <v>76</v>
      </c>
      <c r="C209" s="271" t="s">
        <v>130</v>
      </c>
      <c r="D209" s="272"/>
      <c r="E209" s="21">
        <v>24.83</v>
      </c>
      <c r="F209" s="15">
        <v>2724</v>
      </c>
      <c r="G209" s="22">
        <f t="shared" ref="G209:G211" si="54">E209*F209</f>
        <v>67636.92</v>
      </c>
      <c r="H209" s="23"/>
      <c r="I209" s="24">
        <v>4</v>
      </c>
      <c r="J209" s="25">
        <v>3300</v>
      </c>
      <c r="K209" s="26">
        <f>J209/I209</f>
        <v>825</v>
      </c>
      <c r="L209" s="27">
        <v>4</v>
      </c>
      <c r="M209" s="25">
        <f>F209/V209*60</f>
        <v>2727.0300333704122</v>
      </c>
      <c r="N209" s="26">
        <f>M209/L209</f>
        <v>681.75750834260305</v>
      </c>
      <c r="O209" s="91">
        <f>L209-I209</f>
        <v>0</v>
      </c>
      <c r="P209" s="92">
        <f>N209-K209</f>
        <v>-143.24249165739695</v>
      </c>
      <c r="Q209" s="31">
        <f>N209/K209</f>
        <v>0.82637273738497341</v>
      </c>
      <c r="R209" s="273">
        <f>Q225</f>
        <v>0.83193273615011842</v>
      </c>
      <c r="S209" s="32">
        <v>0.70837962962962964</v>
      </c>
      <c r="T209" s="33">
        <v>0.75</v>
      </c>
      <c r="U209" s="34"/>
      <c r="V209" s="35">
        <v>59.933333333333323</v>
      </c>
      <c r="W209" s="114"/>
      <c r="X209" s="115"/>
      <c r="Y209" s="276"/>
      <c r="Z209" s="277"/>
      <c r="AA209" s="36">
        <f>M209-J209</f>
        <v>-572.96996662958782</v>
      </c>
      <c r="AB209" s="31">
        <f>M209/J209</f>
        <v>0.82637273738497341</v>
      </c>
      <c r="AC209" s="278">
        <f>AB225</f>
        <v>0.83193273615011842</v>
      </c>
    </row>
    <row r="210" spans="1:29" ht="15.75" customHeight="1">
      <c r="A210" s="282"/>
      <c r="B210" s="38" t="s">
        <v>76</v>
      </c>
      <c r="C210" s="264" t="s">
        <v>128</v>
      </c>
      <c r="D210" s="265"/>
      <c r="E210" s="39">
        <v>14.28</v>
      </c>
      <c r="F210" s="40">
        <v>6797</v>
      </c>
      <c r="G210" s="41">
        <f t="shared" si="54"/>
        <v>97061.159999999989</v>
      </c>
      <c r="H210" s="42">
        <v>2</v>
      </c>
      <c r="I210" s="43">
        <v>3</v>
      </c>
      <c r="J210" s="44">
        <v>3600</v>
      </c>
      <c r="K210" s="45">
        <f t="shared" si="50"/>
        <v>1200</v>
      </c>
      <c r="L210" s="46">
        <v>3</v>
      </c>
      <c r="M210" s="44">
        <f>F210/V210*60</f>
        <v>3004.1988950276259</v>
      </c>
      <c r="N210" s="45">
        <f>M210/L210</f>
        <v>1001.3996316758753</v>
      </c>
      <c r="O210" s="47">
        <f>L210-I210</f>
        <v>0</v>
      </c>
      <c r="P210" s="48">
        <f>N210-K210</f>
        <v>-198.6003683241247</v>
      </c>
      <c r="Q210" s="49">
        <f>N210/K210</f>
        <v>0.83449969306322946</v>
      </c>
      <c r="R210" s="274"/>
      <c r="S210" s="50">
        <v>0.76342592592592595</v>
      </c>
      <c r="T210" s="51">
        <v>0.85769675925925926</v>
      </c>
      <c r="U210" s="52">
        <v>19.333333333333371</v>
      </c>
      <c r="V210" s="53">
        <v>135.74999999999994</v>
      </c>
      <c r="W210" s="54">
        <v>0.85769675925925926</v>
      </c>
      <c r="X210" s="94">
        <v>0.91278935185185184</v>
      </c>
      <c r="Y210" s="266"/>
      <c r="Z210" s="267"/>
      <c r="AA210" s="55">
        <f>M210-J210</f>
        <v>-595.80110497237411</v>
      </c>
      <c r="AB210" s="49">
        <f>M210/J210</f>
        <v>0.83449969306322946</v>
      </c>
      <c r="AC210" s="279"/>
    </row>
    <row r="211" spans="1:29" ht="15.75" customHeight="1">
      <c r="A211" s="282"/>
      <c r="B211" s="38" t="s">
        <v>76</v>
      </c>
      <c r="C211" s="264" t="s">
        <v>128</v>
      </c>
      <c r="D211" s="265"/>
      <c r="E211" s="39">
        <v>14.28</v>
      </c>
      <c r="F211" s="40">
        <v>2833</v>
      </c>
      <c r="G211" s="41">
        <f t="shared" si="54"/>
        <v>40455.24</v>
      </c>
      <c r="H211" s="42"/>
      <c r="I211" s="43">
        <v>3</v>
      </c>
      <c r="J211" s="44">
        <v>3600</v>
      </c>
      <c r="K211" s="45">
        <f t="shared" si="50"/>
        <v>1200</v>
      </c>
      <c r="L211" s="46">
        <v>3</v>
      </c>
      <c r="M211" s="44">
        <f>F211/V211*60</f>
        <v>3004.0648011782064</v>
      </c>
      <c r="N211" s="45">
        <f>M211/L211</f>
        <v>1001.3549337260688</v>
      </c>
      <c r="O211" s="47">
        <f>L211-I211</f>
        <v>0</v>
      </c>
      <c r="P211" s="48">
        <f>N211-K211</f>
        <v>-198.64506627393121</v>
      </c>
      <c r="Q211" s="49">
        <f>N211/K211</f>
        <v>0.83446244477172404</v>
      </c>
      <c r="R211" s="274"/>
      <c r="S211" s="50">
        <v>0.91278935185185184</v>
      </c>
      <c r="T211" s="51">
        <v>0.95208333333333328</v>
      </c>
      <c r="U211" s="52">
        <v>79.333333333333314</v>
      </c>
      <c r="V211" s="53">
        <v>56.583333333333279</v>
      </c>
      <c r="W211" s="54"/>
      <c r="X211" s="94"/>
      <c r="Y211" s="266"/>
      <c r="Z211" s="267"/>
      <c r="AA211" s="55">
        <f>M211-J211</f>
        <v>-595.93519882179362</v>
      </c>
      <c r="AB211" s="49">
        <f>M211/J211</f>
        <v>0.83446244477172404</v>
      </c>
      <c r="AC211" s="279"/>
    </row>
    <row r="212" spans="1:29" ht="15.75" customHeight="1">
      <c r="A212" s="282"/>
      <c r="B212" s="38"/>
      <c r="C212" s="264"/>
      <c r="D212" s="265"/>
      <c r="E212" s="39"/>
      <c r="F212" s="40"/>
      <c r="G212" s="41"/>
      <c r="H212" s="42"/>
      <c r="I212" s="43"/>
      <c r="J212" s="44"/>
      <c r="K212" s="45"/>
      <c r="L212" s="46"/>
      <c r="M212" s="44"/>
      <c r="N212" s="45"/>
      <c r="O212" s="47"/>
      <c r="P212" s="48"/>
      <c r="Q212" s="49"/>
      <c r="R212" s="274"/>
      <c r="S212" s="50"/>
      <c r="T212" s="51"/>
      <c r="U212" s="52"/>
      <c r="V212" s="53"/>
      <c r="W212" s="54"/>
      <c r="X212" s="94"/>
      <c r="Y212" s="266"/>
      <c r="Z212" s="267"/>
      <c r="AA212" s="55"/>
      <c r="AB212" s="49"/>
      <c r="AC212" s="279"/>
    </row>
    <row r="213" spans="1:29" ht="15.75" customHeight="1">
      <c r="A213" s="283"/>
      <c r="B213" s="38"/>
      <c r="C213" s="264"/>
      <c r="D213" s="265"/>
      <c r="E213" s="39"/>
      <c r="F213" s="40"/>
      <c r="G213" s="41"/>
      <c r="H213" s="58"/>
      <c r="I213" s="43"/>
      <c r="J213" s="44"/>
      <c r="K213" s="45"/>
      <c r="L213" s="59"/>
      <c r="M213" s="44"/>
      <c r="N213" s="45"/>
      <c r="O213" s="47"/>
      <c r="P213" s="48"/>
      <c r="Q213" s="49"/>
      <c r="R213" s="274"/>
      <c r="S213" s="50"/>
      <c r="T213" s="51"/>
      <c r="U213" s="52"/>
      <c r="V213" s="53"/>
      <c r="W213" s="54"/>
      <c r="X213" s="94"/>
      <c r="Y213" s="266"/>
      <c r="Z213" s="267"/>
      <c r="AA213" s="55"/>
      <c r="AB213" s="49"/>
      <c r="AC213" s="279"/>
    </row>
    <row r="214" spans="1:29" ht="15.75" customHeight="1">
      <c r="A214" s="283"/>
      <c r="B214" s="38"/>
      <c r="C214" s="264"/>
      <c r="D214" s="265"/>
      <c r="E214" s="39"/>
      <c r="F214" s="40"/>
      <c r="G214" s="60"/>
      <c r="H214" s="61"/>
      <c r="I214" s="43"/>
      <c r="J214" s="44"/>
      <c r="K214" s="45"/>
      <c r="L214" s="46"/>
      <c r="M214" s="44"/>
      <c r="N214" s="45"/>
      <c r="O214" s="47"/>
      <c r="P214" s="48"/>
      <c r="Q214" s="49"/>
      <c r="R214" s="274"/>
      <c r="S214" s="50"/>
      <c r="T214" s="51"/>
      <c r="U214" s="52"/>
      <c r="V214" s="53"/>
      <c r="W214" s="54"/>
      <c r="X214" s="94"/>
      <c r="Y214" s="266"/>
      <c r="Z214" s="267"/>
      <c r="AA214" s="55"/>
      <c r="AB214" s="49"/>
      <c r="AC214" s="279"/>
    </row>
    <row r="215" spans="1:29" ht="15.75" customHeight="1">
      <c r="A215" s="283"/>
      <c r="B215" s="38"/>
      <c r="C215" s="264"/>
      <c r="D215" s="265"/>
      <c r="E215" s="39"/>
      <c r="F215" s="40"/>
      <c r="G215" s="60"/>
      <c r="H215" s="64"/>
      <c r="I215" s="43"/>
      <c r="J215" s="44"/>
      <c r="K215" s="45"/>
      <c r="L215" s="59"/>
      <c r="M215" s="44"/>
      <c r="N215" s="45"/>
      <c r="O215" s="65"/>
      <c r="P215" s="66"/>
      <c r="Q215" s="67"/>
      <c r="R215" s="274"/>
      <c r="S215" s="50"/>
      <c r="T215" s="51"/>
      <c r="U215" s="52"/>
      <c r="V215" s="53"/>
      <c r="W215" s="54"/>
      <c r="X215" s="94"/>
      <c r="Y215" s="266"/>
      <c r="Z215" s="267"/>
      <c r="AA215" s="55"/>
      <c r="AB215" s="49"/>
      <c r="AC215" s="279"/>
    </row>
    <row r="216" spans="1:29" ht="15.75" customHeight="1">
      <c r="A216" s="283"/>
      <c r="B216" s="38"/>
      <c r="C216" s="264"/>
      <c r="D216" s="265"/>
      <c r="E216" s="39"/>
      <c r="F216" s="40"/>
      <c r="G216" s="60"/>
      <c r="H216" s="64"/>
      <c r="I216" s="43"/>
      <c r="J216" s="44"/>
      <c r="K216" s="45"/>
      <c r="L216" s="59"/>
      <c r="M216" s="44"/>
      <c r="N216" s="45"/>
      <c r="O216" s="65"/>
      <c r="P216" s="66"/>
      <c r="Q216" s="67"/>
      <c r="R216" s="274"/>
      <c r="S216" s="50"/>
      <c r="T216" s="51"/>
      <c r="U216" s="52"/>
      <c r="V216" s="53"/>
      <c r="W216" s="54"/>
      <c r="X216" s="94"/>
      <c r="Y216" s="266"/>
      <c r="Z216" s="267"/>
      <c r="AA216" s="55"/>
      <c r="AB216" s="49"/>
      <c r="AC216" s="279"/>
    </row>
    <row r="217" spans="1:29" ht="15.75" customHeight="1">
      <c r="A217" s="283"/>
      <c r="B217" s="38"/>
      <c r="C217" s="264"/>
      <c r="D217" s="265"/>
      <c r="E217" s="39"/>
      <c r="F217" s="40"/>
      <c r="G217" s="60"/>
      <c r="H217" s="64"/>
      <c r="I217" s="43"/>
      <c r="J217" s="44"/>
      <c r="K217" s="45"/>
      <c r="L217" s="59"/>
      <c r="M217" s="44"/>
      <c r="N217" s="45"/>
      <c r="O217" s="65"/>
      <c r="P217" s="66"/>
      <c r="Q217" s="67"/>
      <c r="R217" s="274"/>
      <c r="S217" s="50"/>
      <c r="T217" s="51"/>
      <c r="U217" s="52"/>
      <c r="V217" s="53"/>
      <c r="W217" s="54"/>
      <c r="X217" s="94"/>
      <c r="Y217" s="266"/>
      <c r="Z217" s="267"/>
      <c r="AA217" s="55"/>
      <c r="AB217" s="49"/>
      <c r="AC217" s="279"/>
    </row>
    <row r="218" spans="1:29" ht="15.75" customHeight="1">
      <c r="A218" s="283"/>
      <c r="B218" s="38"/>
      <c r="C218" s="264"/>
      <c r="D218" s="265"/>
      <c r="E218" s="39"/>
      <c r="F218" s="40"/>
      <c r="G218" s="60"/>
      <c r="H218" s="64"/>
      <c r="I218" s="43"/>
      <c r="J218" s="44"/>
      <c r="K218" s="45"/>
      <c r="L218" s="59"/>
      <c r="M218" s="44"/>
      <c r="N218" s="45"/>
      <c r="O218" s="65"/>
      <c r="P218" s="66"/>
      <c r="Q218" s="67"/>
      <c r="R218" s="274"/>
      <c r="S218" s="50"/>
      <c r="T218" s="51"/>
      <c r="U218" s="52"/>
      <c r="V218" s="53"/>
      <c r="W218" s="54"/>
      <c r="X218" s="94"/>
      <c r="Y218" s="266"/>
      <c r="Z218" s="267"/>
      <c r="AA218" s="55"/>
      <c r="AB218" s="49"/>
      <c r="AC218" s="279"/>
    </row>
    <row r="219" spans="1:29" ht="15.75" customHeight="1">
      <c r="A219" s="283"/>
      <c r="B219" s="38"/>
      <c r="C219" s="264"/>
      <c r="D219" s="265"/>
      <c r="E219" s="39"/>
      <c r="F219" s="40"/>
      <c r="G219" s="60"/>
      <c r="H219" s="64"/>
      <c r="I219" s="43"/>
      <c r="J219" s="44"/>
      <c r="K219" s="45"/>
      <c r="L219" s="59"/>
      <c r="M219" s="44"/>
      <c r="N219" s="45"/>
      <c r="O219" s="65"/>
      <c r="P219" s="66"/>
      <c r="Q219" s="67"/>
      <c r="R219" s="274"/>
      <c r="S219" s="50"/>
      <c r="T219" s="51"/>
      <c r="U219" s="52"/>
      <c r="V219" s="53"/>
      <c r="W219" s="68"/>
      <c r="X219" s="110"/>
      <c r="Y219" s="266"/>
      <c r="Z219" s="267"/>
      <c r="AA219" s="55"/>
      <c r="AB219" s="49"/>
      <c r="AC219" s="279"/>
    </row>
    <row r="220" spans="1:29" ht="15.75" customHeight="1">
      <c r="A220" s="283"/>
      <c r="B220" s="38"/>
      <c r="C220" s="264"/>
      <c r="D220" s="265"/>
      <c r="E220" s="39"/>
      <c r="F220" s="40"/>
      <c r="G220" s="60"/>
      <c r="H220" s="64"/>
      <c r="I220" s="43"/>
      <c r="J220" s="44"/>
      <c r="K220" s="45"/>
      <c r="L220" s="59"/>
      <c r="M220" s="44"/>
      <c r="N220" s="45"/>
      <c r="O220" s="65"/>
      <c r="P220" s="66"/>
      <c r="Q220" s="67"/>
      <c r="R220" s="274"/>
      <c r="S220" s="50"/>
      <c r="T220" s="51"/>
      <c r="U220" s="52"/>
      <c r="V220" s="53"/>
      <c r="W220" s="68"/>
      <c r="X220" s="110"/>
      <c r="Y220" s="266"/>
      <c r="Z220" s="267"/>
      <c r="AA220" s="55"/>
      <c r="AB220" s="49"/>
      <c r="AC220" s="279"/>
    </row>
    <row r="221" spans="1:29" ht="15.75" customHeight="1">
      <c r="A221" s="283"/>
      <c r="B221" s="38"/>
      <c r="C221" s="264"/>
      <c r="D221" s="265"/>
      <c r="E221" s="39"/>
      <c r="F221" s="40"/>
      <c r="G221" s="60"/>
      <c r="H221" s="64"/>
      <c r="I221" s="43"/>
      <c r="J221" s="44"/>
      <c r="K221" s="45"/>
      <c r="L221" s="59"/>
      <c r="M221" s="44"/>
      <c r="N221" s="45"/>
      <c r="O221" s="65"/>
      <c r="P221" s="66"/>
      <c r="Q221" s="67"/>
      <c r="R221" s="274"/>
      <c r="S221" s="50"/>
      <c r="T221" s="51"/>
      <c r="U221" s="52"/>
      <c r="V221" s="53"/>
      <c r="W221" s="68"/>
      <c r="X221" s="110"/>
      <c r="Y221" s="266"/>
      <c r="Z221" s="267"/>
      <c r="AA221" s="55"/>
      <c r="AB221" s="49"/>
      <c r="AC221" s="279"/>
    </row>
    <row r="222" spans="1:29" ht="15.75" customHeight="1">
      <c r="A222" s="283"/>
      <c r="B222" s="38"/>
      <c r="C222" s="264"/>
      <c r="D222" s="265"/>
      <c r="E222" s="39"/>
      <c r="F222" s="40"/>
      <c r="G222" s="60"/>
      <c r="H222" s="64"/>
      <c r="I222" s="43"/>
      <c r="J222" s="44"/>
      <c r="K222" s="45"/>
      <c r="L222" s="59"/>
      <c r="M222" s="44"/>
      <c r="N222" s="45"/>
      <c r="O222" s="65"/>
      <c r="P222" s="66"/>
      <c r="Q222" s="67"/>
      <c r="R222" s="274"/>
      <c r="S222" s="50"/>
      <c r="T222" s="51"/>
      <c r="U222" s="52"/>
      <c r="V222" s="53"/>
      <c r="W222" s="68"/>
      <c r="X222" s="110"/>
      <c r="Y222" s="266"/>
      <c r="Z222" s="267"/>
      <c r="AA222" s="55"/>
      <c r="AB222" s="49"/>
      <c r="AC222" s="279"/>
    </row>
    <row r="223" spans="1:29" ht="15.75" customHeight="1">
      <c r="A223" s="283"/>
      <c r="B223" s="38"/>
      <c r="C223" s="264"/>
      <c r="D223" s="265"/>
      <c r="E223" s="39"/>
      <c r="F223" s="40"/>
      <c r="G223" s="60"/>
      <c r="H223" s="64"/>
      <c r="I223" s="43"/>
      <c r="J223" s="44"/>
      <c r="K223" s="45"/>
      <c r="L223" s="59"/>
      <c r="M223" s="44"/>
      <c r="N223" s="45"/>
      <c r="O223" s="65"/>
      <c r="P223" s="66"/>
      <c r="Q223" s="67"/>
      <c r="R223" s="274"/>
      <c r="S223" s="50"/>
      <c r="T223" s="51"/>
      <c r="U223" s="52"/>
      <c r="V223" s="53"/>
      <c r="W223" s="68"/>
      <c r="X223" s="110"/>
      <c r="Y223" s="266"/>
      <c r="Z223" s="267"/>
      <c r="AA223" s="55"/>
      <c r="AB223" s="49"/>
      <c r="AC223" s="279"/>
    </row>
    <row r="224" spans="1:29" ht="15.75" customHeight="1">
      <c r="A224" s="283"/>
      <c r="B224" s="38"/>
      <c r="C224" s="264"/>
      <c r="D224" s="265"/>
      <c r="E224" s="104"/>
      <c r="F224" s="40"/>
      <c r="G224" s="72"/>
      <c r="H224" s="64"/>
      <c r="I224" s="43"/>
      <c r="J224" s="44"/>
      <c r="K224" s="45"/>
      <c r="L224" s="59"/>
      <c r="M224" s="44"/>
      <c r="N224" s="45"/>
      <c r="O224" s="65"/>
      <c r="P224" s="66"/>
      <c r="Q224" s="67"/>
      <c r="R224" s="274"/>
      <c r="S224" s="62"/>
      <c r="T224" s="63"/>
      <c r="U224" s="73"/>
      <c r="V224" s="74"/>
      <c r="W224" s="68"/>
      <c r="X224" s="110"/>
      <c r="Y224" s="266"/>
      <c r="Z224" s="267"/>
      <c r="AA224" s="111"/>
      <c r="AB224" s="67"/>
      <c r="AC224" s="279"/>
    </row>
    <row r="225" spans="1:29" ht="15.75" customHeight="1" thickBot="1">
      <c r="A225" s="284"/>
      <c r="B225" s="76" t="s">
        <v>35</v>
      </c>
      <c r="C225" s="261"/>
      <c r="D225" s="261"/>
      <c r="E225" s="77"/>
      <c r="F225" s="18"/>
      <c r="G225" s="79"/>
      <c r="H225" s="20"/>
      <c r="I225" s="80">
        <f t="shared" ref="I225:J225" si="55">AVERAGE(I209:I224)</f>
        <v>3.3333333333333335</v>
      </c>
      <c r="J225" s="81">
        <f t="shared" si="55"/>
        <v>3500</v>
      </c>
      <c r="K225" s="82">
        <f t="shared" ref="K225" si="56">J225/I225</f>
        <v>1050</v>
      </c>
      <c r="L225" s="80">
        <f t="shared" ref="L225:M225" si="57">AVERAGE(L209:L224)</f>
        <v>3.3333333333333335</v>
      </c>
      <c r="M225" s="81">
        <f t="shared" si="57"/>
        <v>2911.7645765254147</v>
      </c>
      <c r="N225" s="82">
        <f t="shared" ref="N225:N230" si="58">M225/L225</f>
        <v>873.52937295762433</v>
      </c>
      <c r="O225" s="83">
        <f t="shared" ref="O225:O230" si="59">L225-I225</f>
        <v>0</v>
      </c>
      <c r="P225" s="84">
        <f t="shared" ref="P225:P230" si="60">N225-K225</f>
        <v>-176.47062704237567</v>
      </c>
      <c r="Q225" s="85">
        <f t="shared" ref="Q225:Q230" si="61">N225/K225</f>
        <v>0.83193273615011842</v>
      </c>
      <c r="R225" s="275"/>
      <c r="S225" s="182">
        <f>S209</f>
        <v>0.70837962962962964</v>
      </c>
      <c r="T225" s="183">
        <f>INDEX(T209:T224,COUNTA(T209:T224))</f>
        <v>0.95208333333333328</v>
      </c>
      <c r="U225" s="86"/>
      <c r="V225" s="96"/>
      <c r="W225" s="18"/>
      <c r="X225" s="20"/>
      <c r="Y225" s="262"/>
      <c r="Z225" s="263"/>
      <c r="AA225" s="97">
        <f t="shared" ref="AA225:AA230" si="62">M225-J225</f>
        <v>-588.23542347458533</v>
      </c>
      <c r="AB225" s="85">
        <f t="shared" ref="AB225:AB230" si="63">M225/J225</f>
        <v>0.83193273615011842</v>
      </c>
      <c r="AC225" s="280"/>
    </row>
    <row r="226" spans="1:29" ht="15.75" customHeight="1">
      <c r="A226" s="268" t="s">
        <v>53</v>
      </c>
      <c r="B226" s="16" t="s">
        <v>76</v>
      </c>
      <c r="C226" s="271" t="s">
        <v>314</v>
      </c>
      <c r="D226" s="272"/>
      <c r="E226" s="21">
        <v>18.18</v>
      </c>
      <c r="F226" s="15">
        <v>565</v>
      </c>
      <c r="G226" s="22">
        <f t="shared" ref="G226:G230" si="64">E226*F226</f>
        <v>10271.700000000001</v>
      </c>
      <c r="H226" s="23">
        <v>2</v>
      </c>
      <c r="I226" s="24">
        <v>3</v>
      </c>
      <c r="J226" s="25">
        <v>3600</v>
      </c>
      <c r="K226" s="26">
        <f>J226/I226</f>
        <v>1200</v>
      </c>
      <c r="L226" s="27">
        <v>3</v>
      </c>
      <c r="M226" s="25">
        <f>F226/V226*60</f>
        <v>2969.3430656934374</v>
      </c>
      <c r="N226" s="26">
        <f t="shared" si="58"/>
        <v>989.78102189781248</v>
      </c>
      <c r="O226" s="91">
        <f t="shared" si="59"/>
        <v>0</v>
      </c>
      <c r="P226" s="92">
        <f t="shared" si="60"/>
        <v>-210.21897810218752</v>
      </c>
      <c r="Q226" s="31">
        <f t="shared" si="61"/>
        <v>0.82481751824817706</v>
      </c>
      <c r="R226" s="273">
        <f>Q242</f>
        <v>0.82914707043538061</v>
      </c>
      <c r="S226" s="32">
        <v>0.70833333333333337</v>
      </c>
      <c r="T226" s="33">
        <v>0.71626157407407409</v>
      </c>
      <c r="U226" s="34"/>
      <c r="V226" s="35">
        <v>11.416666666666639</v>
      </c>
      <c r="W226" s="33"/>
      <c r="X226" s="107"/>
      <c r="Y226" s="276"/>
      <c r="Z226" s="277"/>
      <c r="AA226" s="119">
        <f t="shared" si="62"/>
        <v>-630.65693430656256</v>
      </c>
      <c r="AB226" s="31">
        <f t="shared" si="63"/>
        <v>0.82481751824817706</v>
      </c>
      <c r="AC226" s="278">
        <f>AB242</f>
        <v>0.82914707043538061</v>
      </c>
    </row>
    <row r="227" spans="1:29" ht="15.75" customHeight="1">
      <c r="A227" s="269"/>
      <c r="B227" s="38" t="s">
        <v>76</v>
      </c>
      <c r="C227" s="264" t="s">
        <v>127</v>
      </c>
      <c r="D227" s="265"/>
      <c r="E227" s="39">
        <v>18.18</v>
      </c>
      <c r="F227" s="40">
        <v>2356</v>
      </c>
      <c r="G227" s="41">
        <f t="shared" si="64"/>
        <v>42832.08</v>
      </c>
      <c r="H227" s="42"/>
      <c r="I227" s="43">
        <v>3</v>
      </c>
      <c r="J227" s="44">
        <v>3600</v>
      </c>
      <c r="K227" s="45">
        <f t="shared" si="50"/>
        <v>1200</v>
      </c>
      <c r="L227" s="46">
        <v>3</v>
      </c>
      <c r="M227" s="44">
        <f>F227/V227*60</f>
        <v>2991.74603174603</v>
      </c>
      <c r="N227" s="45">
        <f t="shared" si="58"/>
        <v>997.2486772486767</v>
      </c>
      <c r="O227" s="47">
        <f t="shared" si="59"/>
        <v>0</v>
      </c>
      <c r="P227" s="48">
        <f t="shared" si="60"/>
        <v>-202.7513227513233</v>
      </c>
      <c r="Q227" s="49">
        <f t="shared" si="61"/>
        <v>0.83104056437389728</v>
      </c>
      <c r="R227" s="274"/>
      <c r="S227" s="50">
        <v>0.72847222222222219</v>
      </c>
      <c r="T227" s="51">
        <v>0.76128472222222221</v>
      </c>
      <c r="U227" s="52">
        <v>17.583333333333258</v>
      </c>
      <c r="V227" s="53">
        <v>47.250000000000028</v>
      </c>
      <c r="W227" s="54"/>
      <c r="X227" s="58"/>
      <c r="Y227" s="266"/>
      <c r="Z227" s="267"/>
      <c r="AA227" s="120">
        <f t="shared" si="62"/>
        <v>-608.25396825397002</v>
      </c>
      <c r="AB227" s="49">
        <f t="shared" si="63"/>
        <v>0.83104056437389717</v>
      </c>
      <c r="AC227" s="279"/>
    </row>
    <row r="228" spans="1:29" ht="15.75" customHeight="1">
      <c r="A228" s="269"/>
      <c r="B228" s="38" t="s">
        <v>76</v>
      </c>
      <c r="C228" s="264" t="s">
        <v>129</v>
      </c>
      <c r="D228" s="265"/>
      <c r="E228" s="39">
        <v>25.03</v>
      </c>
      <c r="F228" s="40">
        <v>2039</v>
      </c>
      <c r="G228" s="41">
        <f t="shared" si="64"/>
        <v>51036.170000000006</v>
      </c>
      <c r="H228" s="42"/>
      <c r="I228" s="43">
        <v>4</v>
      </c>
      <c r="J228" s="44">
        <v>3300</v>
      </c>
      <c r="K228" s="45">
        <f t="shared" si="50"/>
        <v>825</v>
      </c>
      <c r="L228" s="46">
        <v>4</v>
      </c>
      <c r="M228" s="44">
        <f>F228/V228*60</f>
        <v>2726.7459138187269</v>
      </c>
      <c r="N228" s="45">
        <f t="shared" si="58"/>
        <v>681.68647845468172</v>
      </c>
      <c r="O228" s="47">
        <f t="shared" si="59"/>
        <v>0</v>
      </c>
      <c r="P228" s="48">
        <f t="shared" si="60"/>
        <v>-143.31352154531828</v>
      </c>
      <c r="Q228" s="49">
        <f t="shared" si="61"/>
        <v>0.82628664055112933</v>
      </c>
      <c r="R228" s="274"/>
      <c r="S228" s="50">
        <v>0.77372685185185186</v>
      </c>
      <c r="T228" s="51">
        <v>0.80488425925925922</v>
      </c>
      <c r="U228" s="52">
        <v>17.916666666666696</v>
      </c>
      <c r="V228" s="53">
        <v>44.866666666666589</v>
      </c>
      <c r="W228" s="54"/>
      <c r="X228" s="58"/>
      <c r="Y228" s="266"/>
      <c r="Z228" s="267"/>
      <c r="AA228" s="120">
        <f t="shared" si="62"/>
        <v>-573.25408618127312</v>
      </c>
      <c r="AB228" s="49">
        <f t="shared" si="63"/>
        <v>0.82628664055112933</v>
      </c>
      <c r="AC228" s="279"/>
    </row>
    <row r="229" spans="1:29" ht="15.75" customHeight="1">
      <c r="A229" s="269"/>
      <c r="B229" s="38" t="s">
        <v>76</v>
      </c>
      <c r="C229" s="264" t="s">
        <v>131</v>
      </c>
      <c r="D229" s="265"/>
      <c r="E229" s="39">
        <v>18.18</v>
      </c>
      <c r="F229" s="40">
        <v>2372</v>
      </c>
      <c r="G229" s="41">
        <f t="shared" si="64"/>
        <v>43122.96</v>
      </c>
      <c r="H229" s="42"/>
      <c r="I229" s="43">
        <v>4</v>
      </c>
      <c r="J229" s="44">
        <v>3000</v>
      </c>
      <c r="K229" s="45">
        <f t="shared" si="50"/>
        <v>750</v>
      </c>
      <c r="L229" s="46">
        <v>4</v>
      </c>
      <c r="M229" s="44">
        <f>F229/V229*60</f>
        <v>2504.1642228739011</v>
      </c>
      <c r="N229" s="45">
        <f t="shared" si="58"/>
        <v>626.04105571847526</v>
      </c>
      <c r="O229" s="47">
        <f t="shared" si="59"/>
        <v>0</v>
      </c>
      <c r="P229" s="48">
        <f t="shared" si="60"/>
        <v>-123.95894428152474</v>
      </c>
      <c r="Q229" s="49">
        <f t="shared" si="61"/>
        <v>0.83472140762463365</v>
      </c>
      <c r="R229" s="274"/>
      <c r="S229" s="50">
        <v>0.81539351851851849</v>
      </c>
      <c r="T229" s="51">
        <v>0.85486111111111107</v>
      </c>
      <c r="U229" s="52">
        <v>15.133333333333354</v>
      </c>
      <c r="V229" s="53">
        <v>56.833333333333314</v>
      </c>
      <c r="W229" s="54">
        <v>0.85486111111111107</v>
      </c>
      <c r="X229" s="94">
        <v>0.91005787037037034</v>
      </c>
      <c r="Y229" s="266"/>
      <c r="Z229" s="267"/>
      <c r="AA229" s="120">
        <f t="shared" si="62"/>
        <v>-495.83577712609895</v>
      </c>
      <c r="AB229" s="49">
        <f t="shared" si="63"/>
        <v>0.83472140762463365</v>
      </c>
      <c r="AC229" s="279"/>
    </row>
    <row r="230" spans="1:29" ht="15.75" customHeight="1">
      <c r="A230" s="269"/>
      <c r="B230" s="38" t="s">
        <v>76</v>
      </c>
      <c r="C230" s="264" t="s">
        <v>122</v>
      </c>
      <c r="D230" s="265"/>
      <c r="E230" s="39">
        <v>18.18</v>
      </c>
      <c r="F230" s="40">
        <v>3261</v>
      </c>
      <c r="G230" s="41">
        <f t="shared" si="64"/>
        <v>59284.979999999996</v>
      </c>
      <c r="H230" s="58"/>
      <c r="I230" s="43">
        <v>3</v>
      </c>
      <c r="J230" s="44">
        <v>3600</v>
      </c>
      <c r="K230" s="45">
        <f t="shared" si="50"/>
        <v>1200</v>
      </c>
      <c r="L230" s="59">
        <v>3</v>
      </c>
      <c r="M230" s="44">
        <f>F230/V230*60</f>
        <v>2986.4156703129138</v>
      </c>
      <c r="N230" s="45">
        <f t="shared" si="58"/>
        <v>995.47189010430463</v>
      </c>
      <c r="O230" s="47">
        <f t="shared" si="59"/>
        <v>0</v>
      </c>
      <c r="P230" s="48">
        <f t="shared" si="60"/>
        <v>-204.52810989569537</v>
      </c>
      <c r="Q230" s="49">
        <f t="shared" si="61"/>
        <v>0.82955990842025384</v>
      </c>
      <c r="R230" s="274"/>
      <c r="S230" s="50">
        <v>0.91005787037037034</v>
      </c>
      <c r="T230" s="51">
        <v>0.95555555555555527</v>
      </c>
      <c r="U230" s="52">
        <v>79.483333333333348</v>
      </c>
      <c r="V230" s="53">
        <v>65.51666666666631</v>
      </c>
      <c r="W230" s="54"/>
      <c r="X230" s="94"/>
      <c r="Y230" s="266"/>
      <c r="Z230" s="267"/>
      <c r="AA230" s="120">
        <f t="shared" si="62"/>
        <v>-613.58432968708621</v>
      </c>
      <c r="AB230" s="49">
        <f t="shared" si="63"/>
        <v>0.82955990842025384</v>
      </c>
      <c r="AC230" s="279"/>
    </row>
    <row r="231" spans="1:29" ht="15.75" customHeight="1">
      <c r="A231" s="269"/>
      <c r="B231" s="38"/>
      <c r="C231" s="264"/>
      <c r="D231" s="265"/>
      <c r="E231" s="39"/>
      <c r="F231" s="40"/>
      <c r="G231" s="60"/>
      <c r="H231" s="61"/>
      <c r="I231" s="43"/>
      <c r="J231" s="44"/>
      <c r="K231" s="45"/>
      <c r="L231" s="46"/>
      <c r="M231" s="44"/>
      <c r="N231" s="45"/>
      <c r="O231" s="47"/>
      <c r="P231" s="48"/>
      <c r="Q231" s="49"/>
      <c r="R231" s="274"/>
      <c r="S231" s="50"/>
      <c r="T231" s="51"/>
      <c r="U231" s="52"/>
      <c r="V231" s="53"/>
      <c r="W231" s="54"/>
      <c r="X231" s="116"/>
      <c r="Y231" s="266"/>
      <c r="Z231" s="267"/>
      <c r="AA231" s="120"/>
      <c r="AB231" s="49"/>
      <c r="AC231" s="279"/>
    </row>
    <row r="232" spans="1:29" ht="15.75" customHeight="1">
      <c r="A232" s="269"/>
      <c r="B232" s="38"/>
      <c r="C232" s="264"/>
      <c r="D232" s="265"/>
      <c r="E232" s="39"/>
      <c r="F232" s="40"/>
      <c r="G232" s="60"/>
      <c r="H232" s="64"/>
      <c r="I232" s="43"/>
      <c r="J232" s="44"/>
      <c r="K232" s="45"/>
      <c r="L232" s="59"/>
      <c r="M232" s="44"/>
      <c r="N232" s="45"/>
      <c r="O232" s="65"/>
      <c r="P232" s="66"/>
      <c r="Q232" s="67"/>
      <c r="R232" s="274"/>
      <c r="S232" s="50"/>
      <c r="T232" s="51"/>
      <c r="U232" s="52"/>
      <c r="V232" s="53"/>
      <c r="W232" s="54"/>
      <c r="X232" s="94"/>
      <c r="Y232" s="266"/>
      <c r="Z232" s="267"/>
      <c r="AA232" s="120"/>
      <c r="AB232" s="49"/>
      <c r="AC232" s="279"/>
    </row>
    <row r="233" spans="1:29" ht="15.75" customHeight="1">
      <c r="A233" s="269"/>
      <c r="B233" s="38"/>
      <c r="C233" s="264"/>
      <c r="D233" s="265"/>
      <c r="E233" s="39"/>
      <c r="F233" s="40"/>
      <c r="G233" s="60"/>
      <c r="H233" s="64"/>
      <c r="I233" s="43"/>
      <c r="J233" s="44"/>
      <c r="K233" s="45"/>
      <c r="L233" s="59"/>
      <c r="M233" s="44"/>
      <c r="N233" s="45"/>
      <c r="O233" s="65"/>
      <c r="P233" s="66"/>
      <c r="Q233" s="67"/>
      <c r="R233" s="274"/>
      <c r="S233" s="50"/>
      <c r="T233" s="51"/>
      <c r="U233" s="52"/>
      <c r="V233" s="53"/>
      <c r="W233" s="54"/>
      <c r="X233" s="94"/>
      <c r="Y233" s="266"/>
      <c r="Z233" s="267"/>
      <c r="AA233" s="120"/>
      <c r="AB233" s="49"/>
      <c r="AC233" s="279"/>
    </row>
    <row r="234" spans="1:29" ht="15.75" customHeight="1">
      <c r="A234" s="269"/>
      <c r="B234" s="38"/>
      <c r="C234" s="264"/>
      <c r="D234" s="265"/>
      <c r="E234" s="39"/>
      <c r="F234" s="40"/>
      <c r="G234" s="60"/>
      <c r="H234" s="64"/>
      <c r="I234" s="43"/>
      <c r="J234" s="44"/>
      <c r="K234" s="45"/>
      <c r="L234" s="59"/>
      <c r="M234" s="44"/>
      <c r="N234" s="45"/>
      <c r="O234" s="65"/>
      <c r="P234" s="66"/>
      <c r="Q234" s="67"/>
      <c r="R234" s="274"/>
      <c r="S234" s="50"/>
      <c r="T234" s="51"/>
      <c r="U234" s="52"/>
      <c r="V234" s="53"/>
      <c r="W234" s="68"/>
      <c r="X234" s="110"/>
      <c r="Y234" s="266"/>
      <c r="Z234" s="267"/>
      <c r="AA234" s="120"/>
      <c r="AB234" s="49"/>
      <c r="AC234" s="279"/>
    </row>
    <row r="235" spans="1:29" ht="15.75" customHeight="1">
      <c r="A235" s="269"/>
      <c r="B235" s="38"/>
      <c r="C235" s="264"/>
      <c r="D235" s="265"/>
      <c r="E235" s="39"/>
      <c r="F235" s="40"/>
      <c r="G235" s="60"/>
      <c r="H235" s="64"/>
      <c r="I235" s="43"/>
      <c r="J235" s="44"/>
      <c r="K235" s="45"/>
      <c r="L235" s="59"/>
      <c r="M235" s="44"/>
      <c r="N235" s="45"/>
      <c r="O235" s="65"/>
      <c r="P235" s="66"/>
      <c r="Q235" s="67"/>
      <c r="R235" s="274"/>
      <c r="S235" s="50"/>
      <c r="T235" s="51"/>
      <c r="U235" s="52"/>
      <c r="V235" s="53"/>
      <c r="W235" s="68"/>
      <c r="X235" s="110"/>
      <c r="Y235" s="266"/>
      <c r="Z235" s="267"/>
      <c r="AA235" s="120"/>
      <c r="AB235" s="49"/>
      <c r="AC235" s="279"/>
    </row>
    <row r="236" spans="1:29" ht="15.75" customHeight="1">
      <c r="A236" s="269"/>
      <c r="B236" s="38"/>
      <c r="C236" s="264"/>
      <c r="D236" s="265"/>
      <c r="E236" s="39"/>
      <c r="F236" s="40"/>
      <c r="G236" s="60"/>
      <c r="H236" s="64"/>
      <c r="I236" s="43"/>
      <c r="J236" s="44"/>
      <c r="K236" s="45"/>
      <c r="L236" s="59"/>
      <c r="M236" s="44"/>
      <c r="N236" s="45"/>
      <c r="O236" s="65"/>
      <c r="P236" s="66"/>
      <c r="Q236" s="67"/>
      <c r="R236" s="274"/>
      <c r="S236" s="50"/>
      <c r="T236" s="51"/>
      <c r="U236" s="52"/>
      <c r="V236" s="53"/>
      <c r="W236" s="68"/>
      <c r="X236" s="110"/>
      <c r="Y236" s="266"/>
      <c r="Z236" s="267"/>
      <c r="AA236" s="120"/>
      <c r="AB236" s="49"/>
      <c r="AC236" s="279"/>
    </row>
    <row r="237" spans="1:29" ht="15.75" customHeight="1">
      <c r="A237" s="269"/>
      <c r="B237" s="38"/>
      <c r="C237" s="264"/>
      <c r="D237" s="265"/>
      <c r="E237" s="39"/>
      <c r="F237" s="40"/>
      <c r="G237" s="60"/>
      <c r="H237" s="64"/>
      <c r="I237" s="43"/>
      <c r="J237" s="44"/>
      <c r="K237" s="45"/>
      <c r="L237" s="59"/>
      <c r="M237" s="44"/>
      <c r="N237" s="45"/>
      <c r="O237" s="65"/>
      <c r="P237" s="66"/>
      <c r="Q237" s="67"/>
      <c r="R237" s="274"/>
      <c r="S237" s="50"/>
      <c r="T237" s="51"/>
      <c r="U237" s="52"/>
      <c r="V237" s="53"/>
      <c r="W237" s="68"/>
      <c r="X237" s="110"/>
      <c r="Y237" s="266"/>
      <c r="Z237" s="267"/>
      <c r="AA237" s="120"/>
      <c r="AB237" s="49"/>
      <c r="AC237" s="279"/>
    </row>
    <row r="238" spans="1:29" ht="15.75" customHeight="1">
      <c r="A238" s="269"/>
      <c r="B238" s="38"/>
      <c r="C238" s="264"/>
      <c r="D238" s="265"/>
      <c r="E238" s="39"/>
      <c r="F238" s="40"/>
      <c r="G238" s="60"/>
      <c r="H238" s="64"/>
      <c r="I238" s="43"/>
      <c r="J238" s="44"/>
      <c r="K238" s="45"/>
      <c r="L238" s="59"/>
      <c r="M238" s="44"/>
      <c r="N238" s="45"/>
      <c r="O238" s="65"/>
      <c r="P238" s="66"/>
      <c r="Q238" s="67"/>
      <c r="R238" s="274"/>
      <c r="S238" s="50"/>
      <c r="T238" s="51"/>
      <c r="U238" s="52"/>
      <c r="V238" s="53"/>
      <c r="W238" s="68"/>
      <c r="X238" s="110"/>
      <c r="Y238" s="266"/>
      <c r="Z238" s="267"/>
      <c r="AA238" s="120"/>
      <c r="AB238" s="49"/>
      <c r="AC238" s="279"/>
    </row>
    <row r="239" spans="1:29" ht="15.75" customHeight="1">
      <c r="A239" s="269"/>
      <c r="B239" s="38"/>
      <c r="C239" s="264"/>
      <c r="D239" s="265"/>
      <c r="E239" s="39"/>
      <c r="F239" s="40"/>
      <c r="G239" s="60"/>
      <c r="H239" s="64"/>
      <c r="I239" s="43"/>
      <c r="J239" s="44"/>
      <c r="K239" s="45"/>
      <c r="L239" s="59"/>
      <c r="M239" s="44"/>
      <c r="N239" s="45"/>
      <c r="O239" s="65"/>
      <c r="P239" s="66"/>
      <c r="Q239" s="67"/>
      <c r="R239" s="274"/>
      <c r="S239" s="50"/>
      <c r="T239" s="51"/>
      <c r="U239" s="52"/>
      <c r="V239" s="53"/>
      <c r="W239" s="54"/>
      <c r="X239" s="94"/>
      <c r="Y239" s="266"/>
      <c r="Z239" s="267"/>
      <c r="AA239" s="120"/>
      <c r="AB239" s="49"/>
      <c r="AC239" s="279"/>
    </row>
    <row r="240" spans="1:29" ht="15.75" customHeight="1">
      <c r="A240" s="269"/>
      <c r="B240" s="38"/>
      <c r="C240" s="264"/>
      <c r="D240" s="265"/>
      <c r="E240" s="39"/>
      <c r="F240" s="40"/>
      <c r="G240" s="60"/>
      <c r="H240" s="64"/>
      <c r="I240" s="43"/>
      <c r="J240" s="44"/>
      <c r="K240" s="45"/>
      <c r="L240" s="59"/>
      <c r="M240" s="44"/>
      <c r="N240" s="45"/>
      <c r="O240" s="65"/>
      <c r="P240" s="66"/>
      <c r="Q240" s="67"/>
      <c r="R240" s="274"/>
      <c r="S240" s="50"/>
      <c r="T240" s="51"/>
      <c r="U240" s="52"/>
      <c r="V240" s="53"/>
      <c r="W240" s="68"/>
      <c r="X240" s="110"/>
      <c r="Y240" s="266"/>
      <c r="Z240" s="267"/>
      <c r="AA240" s="120"/>
      <c r="AB240" s="49"/>
      <c r="AC240" s="279"/>
    </row>
    <row r="241" spans="1:29" ht="15.75" customHeight="1">
      <c r="A241" s="269"/>
      <c r="B241" s="38"/>
      <c r="C241" s="264"/>
      <c r="D241" s="265"/>
      <c r="E241" s="104"/>
      <c r="F241" s="40"/>
      <c r="G241" s="72"/>
      <c r="H241" s="64"/>
      <c r="I241" s="43"/>
      <c r="J241" s="44"/>
      <c r="K241" s="45"/>
      <c r="L241" s="59"/>
      <c r="M241" s="44"/>
      <c r="N241" s="45"/>
      <c r="O241" s="65"/>
      <c r="P241" s="66"/>
      <c r="Q241" s="67"/>
      <c r="R241" s="274"/>
      <c r="S241" s="62"/>
      <c r="T241" s="63"/>
      <c r="U241" s="73"/>
      <c r="V241" s="74"/>
      <c r="W241" s="68"/>
      <c r="X241" s="110"/>
      <c r="Y241" s="266"/>
      <c r="Z241" s="267"/>
      <c r="AA241" s="121"/>
      <c r="AB241" s="67"/>
      <c r="AC241" s="279"/>
    </row>
    <row r="242" spans="1:29" ht="15.75" customHeight="1" thickBot="1">
      <c r="A242" s="270"/>
      <c r="B242" s="76" t="s">
        <v>35</v>
      </c>
      <c r="C242" s="261"/>
      <c r="D242" s="261"/>
      <c r="E242" s="77"/>
      <c r="F242" s="78"/>
      <c r="G242" s="79"/>
      <c r="H242" s="20"/>
      <c r="I242" s="80">
        <f t="shared" ref="I242:J242" si="65">AVERAGE(I226:I241)</f>
        <v>3.4</v>
      </c>
      <c r="J242" s="81">
        <f t="shared" si="65"/>
        <v>3420</v>
      </c>
      <c r="K242" s="82">
        <f t="shared" ref="K242" si="66">J242/I242</f>
        <v>1005.8823529411765</v>
      </c>
      <c r="L242" s="80">
        <f t="shared" ref="L242:M242" si="67">AVERAGE(L226:L241)</f>
        <v>3.4</v>
      </c>
      <c r="M242" s="81">
        <f t="shared" si="67"/>
        <v>2835.6829808890016</v>
      </c>
      <c r="N242" s="82">
        <f>M242/L242</f>
        <v>834.02440614382397</v>
      </c>
      <c r="O242" s="83">
        <f>L242-I242</f>
        <v>0</v>
      </c>
      <c r="P242" s="84">
        <f>N242-K242</f>
        <v>-171.8579467973525</v>
      </c>
      <c r="Q242" s="85">
        <f>N242/K242</f>
        <v>0.82914707043538061</v>
      </c>
      <c r="R242" s="275"/>
      <c r="S242" s="182">
        <f>S226</f>
        <v>0.70833333333333337</v>
      </c>
      <c r="T242" s="183">
        <f>INDEX(T226:T241,COUNTA(T226:T241))</f>
        <v>0.95555555555555527</v>
      </c>
      <c r="U242" s="86"/>
      <c r="V242" s="96"/>
      <c r="W242" s="78"/>
      <c r="X242" s="82"/>
      <c r="Y242" s="262"/>
      <c r="Z242" s="263"/>
      <c r="AA242" s="122">
        <f>M242-J242</f>
        <v>-584.31701911099844</v>
      </c>
      <c r="AB242" s="85">
        <f>M242/J242</f>
        <v>0.82914707043538061</v>
      </c>
      <c r="AC242" s="280"/>
    </row>
    <row r="244" spans="1:29">
      <c r="Y244" s="260" t="s">
        <v>54</v>
      </c>
      <c r="Z244" s="260"/>
    </row>
    <row r="245" spans="1:29">
      <c r="Y245" s="260" t="s">
        <v>55</v>
      </c>
      <c r="Z245" s="260"/>
    </row>
    <row r="246" spans="1:29">
      <c r="Y246" s="260" t="s">
        <v>56</v>
      </c>
      <c r="Z246" s="260"/>
    </row>
    <row r="247" spans="1:29">
      <c r="Y247" s="260" t="s">
        <v>57</v>
      </c>
      <c r="Z247" s="260"/>
    </row>
    <row r="248" spans="1:29">
      <c r="Y248" s="260" t="s">
        <v>58</v>
      </c>
      <c r="Z248" s="260"/>
    </row>
    <row r="249" spans="1:29">
      <c r="Y249" s="260" t="s">
        <v>59</v>
      </c>
      <c r="Z249" s="260"/>
    </row>
    <row r="250" spans="1:29">
      <c r="Y250" s="260" t="s">
        <v>60</v>
      </c>
      <c r="Z250" s="260"/>
    </row>
    <row r="251" spans="1:29">
      <c r="Y251" s="260" t="s">
        <v>61</v>
      </c>
      <c r="Z251" s="260"/>
    </row>
    <row r="252" spans="1:29">
      <c r="Y252" s="260" t="s">
        <v>62</v>
      </c>
      <c r="Z252" s="260"/>
    </row>
    <row r="253" spans="1:29">
      <c r="Y253" s="260" t="s">
        <v>63</v>
      </c>
      <c r="Z253" s="260"/>
    </row>
    <row r="254" spans="1:29">
      <c r="Y254" s="260" t="s">
        <v>64</v>
      </c>
      <c r="Z254" s="260"/>
    </row>
    <row r="255" spans="1:29">
      <c r="Y255" s="260" t="s">
        <v>65</v>
      </c>
      <c r="Z255" s="260"/>
    </row>
    <row r="256" spans="1:29">
      <c r="Y256" s="260" t="s">
        <v>66</v>
      </c>
      <c r="Z256" s="260"/>
    </row>
  </sheetData>
  <mergeCells count="563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C149:D149"/>
    <mergeCell ref="Y149:Z149"/>
    <mergeCell ref="C150:D150"/>
    <mergeCell ref="Y150:Z15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65:D165"/>
    <mergeCell ref="Y165:Z165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Y171:Z171"/>
    <mergeCell ref="C172:D172"/>
    <mergeCell ref="Y172:Z172"/>
    <mergeCell ref="C173:D173"/>
    <mergeCell ref="Y173:Z173"/>
    <mergeCell ref="C168:D168"/>
    <mergeCell ref="Y168:Z168"/>
    <mergeCell ref="C169:D169"/>
    <mergeCell ref="Y169:Z169"/>
    <mergeCell ref="C170:D170"/>
    <mergeCell ref="Y170:Z170"/>
    <mergeCell ref="C174:D174"/>
    <mergeCell ref="Y174:Z174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200:D200"/>
    <mergeCell ref="Y200:Z200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</mergeCells>
  <phoneticPr fontId="4" type="noConversion"/>
  <conditionalFormatting sqref="O5:O242">
    <cfRule type="cellIs" dxfId="910" priority="1" operator="greaterThan">
      <formula>0</formula>
    </cfRule>
  </conditionalFormatting>
  <conditionalFormatting sqref="P5:P242 AA5:AA242">
    <cfRule type="cellIs" dxfId="909" priority="4" operator="lessThan">
      <formula>0</formula>
    </cfRule>
  </conditionalFormatting>
  <conditionalFormatting sqref="Q5:Q242 AB5:AB242">
    <cfRule type="cellIs" dxfId="908" priority="2" operator="greaterThan">
      <formula>1</formula>
    </cfRule>
    <cfRule type="cellIs" dxfId="907" priority="3" operator="lessThan">
      <formula>0.8</formula>
    </cfRule>
  </conditionalFormatting>
  <conditionalFormatting sqref="AC5:AC23 R5:R242 AC141:AC146">
    <cfRule type="cellIs" dxfId="906" priority="5" operator="lessThan">
      <formula>0.8</formula>
    </cfRule>
  </conditionalFormatting>
  <conditionalFormatting sqref="AC29:AC37">
    <cfRule type="cellIs" dxfId="905" priority="16" operator="lessThan">
      <formula>0.8</formula>
    </cfRule>
  </conditionalFormatting>
  <conditionalFormatting sqref="AC39:AC44">
    <cfRule type="cellIs" dxfId="904" priority="15" operator="lessThan">
      <formula>0.8</formula>
    </cfRule>
  </conditionalFormatting>
  <conditionalFormatting sqref="AC56">
    <cfRule type="cellIs" dxfId="903" priority="17" operator="lessThan">
      <formula>0.8</formula>
    </cfRule>
  </conditionalFormatting>
  <conditionalFormatting sqref="AC73:AC78">
    <cfRule type="cellIs" dxfId="902" priority="13" operator="lessThan">
      <formula>0.8</formula>
    </cfRule>
  </conditionalFormatting>
  <conditionalFormatting sqref="AC90">
    <cfRule type="cellIs" dxfId="901" priority="14" operator="lessThan">
      <formula>0.8</formula>
    </cfRule>
  </conditionalFormatting>
  <conditionalFormatting sqref="AC107">
    <cfRule type="cellIs" dxfId="900" priority="7" operator="lessThan">
      <formula>0.8</formula>
    </cfRule>
  </conditionalFormatting>
  <conditionalFormatting sqref="AC124:AC129">
    <cfRule type="cellIs" dxfId="899" priority="6" operator="lessThan">
      <formula>0.8</formula>
    </cfRule>
  </conditionalFormatting>
  <conditionalFormatting sqref="AC158:AC163">
    <cfRule type="cellIs" dxfId="898" priority="12" operator="lessThan">
      <formula>0.8</formula>
    </cfRule>
  </conditionalFormatting>
  <conditionalFormatting sqref="AC175">
    <cfRule type="cellIs" dxfId="897" priority="11" operator="lessThan">
      <formula>0.8</formula>
    </cfRule>
  </conditionalFormatting>
  <conditionalFormatting sqref="AC192">
    <cfRule type="cellIs" dxfId="896" priority="10" operator="lessThan">
      <formula>0.8</formula>
    </cfRule>
  </conditionalFormatting>
  <conditionalFormatting sqref="AC209">
    <cfRule type="cellIs" dxfId="895" priority="9" operator="lessThan">
      <formula>0.8</formula>
    </cfRule>
  </conditionalFormatting>
  <conditionalFormatting sqref="AC226:AC231">
    <cfRule type="cellIs" dxfId="894" priority="8" operator="lessThan">
      <formula>0.8</formula>
    </cfRule>
  </conditionalFormatting>
  <dataValidations count="1">
    <dataValidation type="list" allowBlank="1" showInputMessage="1" showErrorMessage="1" sqref="Y5:Z242" xr:uid="{F0E06627-75D9-41AB-B408-37CCAAF236B7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D4287-6980-47AC-9FE6-C95C1B759801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bestFit="1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19" width="6.77734375" style="9" customWidth="1"/>
    <col min="20" max="20" width="6.77734375" style="9" bestFit="1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SUM(F5:F157)</f>
        <v>107195</v>
      </c>
      <c r="E1" s="5" t="s">
        <v>2</v>
      </c>
      <c r="F1" s="6">
        <f>SUM(G5:G157)</f>
        <v>4919948.1599999992</v>
      </c>
      <c r="G1" s="7" t="s">
        <v>3</v>
      </c>
      <c r="H1" s="8">
        <f>L21+L38+L55+L72+L89+L106+L123+L140+L157</f>
        <v>169.36883116883118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45869</v>
      </c>
      <c r="B2" s="326"/>
      <c r="C2" s="10" t="s">
        <v>10</v>
      </c>
      <c r="D2" s="11">
        <f>AVERAGE(N21,N38,N55,N72,N89,N106,N123,N140,N157)</f>
        <v>132.33898342657335</v>
      </c>
      <c r="E2" s="11" t="s">
        <v>11</v>
      </c>
      <c r="F2" s="12">
        <f>F1/D1</f>
        <v>45.897179532627447</v>
      </c>
      <c r="G2" s="13" t="s">
        <v>12</v>
      </c>
      <c r="H2" s="14">
        <f>COUNT(H5:H157)</f>
        <v>2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16" t="s">
        <v>67</v>
      </c>
      <c r="C5" s="350" t="s">
        <v>68</v>
      </c>
      <c r="D5" s="351"/>
      <c r="E5" s="21">
        <v>19.7</v>
      </c>
      <c r="F5" s="15">
        <v>3348</v>
      </c>
      <c r="G5" s="22">
        <f t="shared" ref="G5:G7" si="0">E5*F5</f>
        <v>65955.599999999991</v>
      </c>
      <c r="H5" s="23"/>
      <c r="I5" s="24">
        <v>13</v>
      </c>
      <c r="J5" s="25">
        <v>1200</v>
      </c>
      <c r="K5" s="26">
        <f>J5/I5</f>
        <v>92.307692307692307</v>
      </c>
      <c r="L5" s="27">
        <v>13</v>
      </c>
      <c r="M5" s="25">
        <f>F5/V5*60</f>
        <v>1057.4486752061766</v>
      </c>
      <c r="N5" s="26">
        <f>M5/L5</f>
        <v>81.342205785090513</v>
      </c>
      <c r="O5" s="28">
        <f>L5-I5</f>
        <v>0</v>
      </c>
      <c r="P5" s="29">
        <f>N5-K5</f>
        <v>-10.965486522601793</v>
      </c>
      <c r="Q5" s="30">
        <f>N5/K5</f>
        <v>0.88120722933848061</v>
      </c>
      <c r="R5" s="274">
        <f>Q21</f>
        <v>0.85535963801721338</v>
      </c>
      <c r="S5" s="32">
        <v>0.25002314814814813</v>
      </c>
      <c r="T5" s="33">
        <v>0.38194444444444442</v>
      </c>
      <c r="U5" s="34"/>
      <c r="V5" s="35">
        <v>189.96666666666664</v>
      </c>
      <c r="W5" s="15"/>
      <c r="X5" s="17"/>
      <c r="Y5" s="276"/>
      <c r="Z5" s="277"/>
      <c r="AA5" s="36">
        <f>M5-J5</f>
        <v>-142.55132479382337</v>
      </c>
      <c r="AB5" s="37">
        <f>M5/J5</f>
        <v>0.8812072293384805</v>
      </c>
      <c r="AC5" s="292">
        <f>AB21</f>
        <v>0.85535963801721338</v>
      </c>
    </row>
    <row r="6" spans="1:29" ht="15.75" customHeight="1">
      <c r="A6" s="282"/>
      <c r="B6" s="38" t="s">
        <v>69</v>
      </c>
      <c r="C6" s="287" t="s">
        <v>222</v>
      </c>
      <c r="D6" s="287"/>
      <c r="E6" s="39">
        <v>30.55</v>
      </c>
      <c r="F6" s="40">
        <v>893</v>
      </c>
      <c r="G6" s="41">
        <f t="shared" si="0"/>
        <v>27281.15</v>
      </c>
      <c r="H6" s="58"/>
      <c r="I6" s="43">
        <v>16</v>
      </c>
      <c r="J6" s="44">
        <v>1750</v>
      </c>
      <c r="K6" s="45">
        <f t="shared" ref="K6:K7" si="1">J6/I6</f>
        <v>109.375</v>
      </c>
      <c r="L6" s="59">
        <v>16</v>
      </c>
      <c r="M6" s="44">
        <f>F6/V6*60</f>
        <v>1445.5035971222965</v>
      </c>
      <c r="N6" s="45">
        <f>M6/L6</f>
        <v>90.343974820143529</v>
      </c>
      <c r="O6" s="47">
        <f>L6-I6</f>
        <v>0</v>
      </c>
      <c r="P6" s="48">
        <f>N6-K6</f>
        <v>-19.031025179856471</v>
      </c>
      <c r="Q6" s="49">
        <f>N6/K6</f>
        <v>0.82600205549845518</v>
      </c>
      <c r="R6" s="274"/>
      <c r="S6" s="50">
        <v>0.53402777777777766</v>
      </c>
      <c r="T6" s="51">
        <v>0.5597685185185185</v>
      </c>
      <c r="U6" s="52">
        <v>57.999999999999794</v>
      </c>
      <c r="V6" s="53">
        <v>37.066666666666812</v>
      </c>
      <c r="W6" s="54"/>
      <c r="X6" s="94"/>
      <c r="Y6" s="266"/>
      <c r="Z6" s="267"/>
      <c r="AA6" s="55">
        <f>M6-J6</f>
        <v>-304.49640287770353</v>
      </c>
      <c r="AB6" s="56">
        <f>M6/J6</f>
        <v>0.82600205549845518</v>
      </c>
      <c r="AC6" s="293"/>
    </row>
    <row r="7" spans="1:29" ht="15.75" customHeight="1">
      <c r="A7" s="282"/>
      <c r="B7" s="38" t="s">
        <v>76</v>
      </c>
      <c r="C7" s="287" t="s">
        <v>78</v>
      </c>
      <c r="D7" s="287"/>
      <c r="E7" s="39">
        <v>29.97</v>
      </c>
      <c r="F7" s="40">
        <v>2114</v>
      </c>
      <c r="G7" s="60">
        <f t="shared" si="0"/>
        <v>63356.579999999994</v>
      </c>
      <c r="H7" s="61"/>
      <c r="I7" s="43">
        <v>20</v>
      </c>
      <c r="J7" s="44">
        <v>2600</v>
      </c>
      <c r="K7" s="45">
        <f t="shared" si="1"/>
        <v>130</v>
      </c>
      <c r="L7" s="46">
        <v>20</v>
      </c>
      <c r="M7" s="44">
        <f>F7/V7*60</f>
        <v>2244.2937186670606</v>
      </c>
      <c r="N7" s="45">
        <f>M7/L7</f>
        <v>112.21468593335302</v>
      </c>
      <c r="O7" s="47">
        <f>L7-I7</f>
        <v>0</v>
      </c>
      <c r="P7" s="48">
        <f>N7-K7</f>
        <v>-17.785314066646976</v>
      </c>
      <c r="Q7" s="49">
        <f>N7/K7</f>
        <v>0.86318989179502326</v>
      </c>
      <c r="R7" s="274"/>
      <c r="S7" s="62">
        <v>0.56491898148148145</v>
      </c>
      <c r="T7" s="63">
        <v>0.60416666666666663</v>
      </c>
      <c r="U7" s="52">
        <v>7.4166666666666536</v>
      </c>
      <c r="V7" s="53">
        <v>56.516666666666652</v>
      </c>
      <c r="W7" s="54"/>
      <c r="X7" s="94"/>
      <c r="Y7" s="266"/>
      <c r="Z7" s="267"/>
      <c r="AA7" s="55">
        <f>M7-J7</f>
        <v>-355.7062813329394</v>
      </c>
      <c r="AB7" s="56">
        <f>M7/J7</f>
        <v>0.86318989179502326</v>
      </c>
      <c r="AC7" s="293"/>
    </row>
    <row r="8" spans="1:29" ht="15.75" customHeight="1">
      <c r="A8" s="282"/>
      <c r="B8" s="38"/>
      <c r="C8" s="287"/>
      <c r="D8" s="287"/>
      <c r="E8" s="39"/>
      <c r="F8" s="40"/>
      <c r="G8" s="60"/>
      <c r="H8" s="64"/>
      <c r="I8" s="43"/>
      <c r="J8" s="44"/>
      <c r="K8" s="45"/>
      <c r="L8" s="59"/>
      <c r="M8" s="44"/>
      <c r="N8" s="45"/>
      <c r="O8" s="65"/>
      <c r="P8" s="66"/>
      <c r="Q8" s="67"/>
      <c r="R8" s="274"/>
      <c r="S8" s="62"/>
      <c r="T8" s="63"/>
      <c r="U8" s="52"/>
      <c r="V8" s="53"/>
      <c r="W8" s="54"/>
      <c r="X8" s="94"/>
      <c r="Y8" s="266"/>
      <c r="Z8" s="267"/>
      <c r="AA8" s="55"/>
      <c r="AB8" s="56"/>
      <c r="AC8" s="293"/>
    </row>
    <row r="9" spans="1:29" ht="15.75" customHeight="1">
      <c r="A9" s="283"/>
      <c r="B9" s="38"/>
      <c r="C9" s="287"/>
      <c r="D9" s="287"/>
      <c r="E9" s="39"/>
      <c r="F9" s="40"/>
      <c r="G9" s="60"/>
      <c r="H9" s="64"/>
      <c r="I9" s="43"/>
      <c r="J9" s="44"/>
      <c r="K9" s="45"/>
      <c r="L9" s="59"/>
      <c r="M9" s="44"/>
      <c r="N9" s="45"/>
      <c r="O9" s="65"/>
      <c r="P9" s="66"/>
      <c r="Q9" s="67"/>
      <c r="R9" s="274"/>
      <c r="S9" s="62"/>
      <c r="T9" s="63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7"/>
      <c r="D10" s="287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43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43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43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43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43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16.333333333333332</v>
      </c>
      <c r="J21" s="81">
        <f t="shared" si="2"/>
        <v>1850</v>
      </c>
      <c r="K21" s="82">
        <f t="shared" ref="K21" si="3">J21/I21</f>
        <v>113.26530612244899</v>
      </c>
      <c r="L21" s="80">
        <f t="shared" ref="L21:M21" si="4">AVERAGE(L5:L20)</f>
        <v>16.333333333333332</v>
      </c>
      <c r="M21" s="81">
        <f t="shared" si="4"/>
        <v>1582.4153303318446</v>
      </c>
      <c r="N21" s="82">
        <f t="shared" ref="N21:N27" si="5">M21/L21</f>
        <v>96.882571244806826</v>
      </c>
      <c r="O21" s="83">
        <f t="shared" ref="O21:O27" si="6">L21-I21</f>
        <v>0</v>
      </c>
      <c r="P21" s="84">
        <f t="shared" ref="P21:P27" si="7">N21-K21</f>
        <v>-16.382734877642164</v>
      </c>
      <c r="Q21" s="85">
        <f t="shared" ref="Q21:Q27" si="8">N21/K21</f>
        <v>0.85535963801721338</v>
      </c>
      <c r="R21" s="275"/>
      <c r="S21" s="182">
        <f>S5</f>
        <v>0.25002314814814813</v>
      </c>
      <c r="T21" s="183">
        <f>INDEX(T5:T20,COUNTA(T5:T20))</f>
        <v>0.60416666666666663</v>
      </c>
      <c r="U21" s="86"/>
      <c r="V21" s="86"/>
      <c r="W21" s="87"/>
      <c r="X21" s="179"/>
      <c r="Y21" s="262"/>
      <c r="Z21" s="263"/>
      <c r="AA21" s="88">
        <f t="shared" ref="AA21:AA27" si="9">M21-J21</f>
        <v>-267.58466966815536</v>
      </c>
      <c r="AB21" s="89">
        <f t="shared" ref="AB21:AB27" si="10">M21/J21</f>
        <v>0.85535963801721338</v>
      </c>
      <c r="AC21" s="295"/>
    </row>
    <row r="22" spans="1:43" ht="15.75" customHeight="1">
      <c r="A22" s="268" t="s">
        <v>36</v>
      </c>
      <c r="B22" s="16" t="s">
        <v>70</v>
      </c>
      <c r="C22" s="349" t="s">
        <v>71</v>
      </c>
      <c r="D22" s="349"/>
      <c r="E22" s="21">
        <v>56.43</v>
      </c>
      <c r="F22" s="25">
        <v>2225</v>
      </c>
      <c r="G22" s="22">
        <f t="shared" ref="G22:G27" si="11">E22*F22</f>
        <v>125556.75</v>
      </c>
      <c r="H22" s="23"/>
      <c r="I22" s="24">
        <v>24</v>
      </c>
      <c r="J22" s="25">
        <v>2000</v>
      </c>
      <c r="K22" s="26">
        <f>J22/I22</f>
        <v>83.333333333333329</v>
      </c>
      <c r="L22" s="27">
        <v>24</v>
      </c>
      <c r="M22" s="25">
        <f t="shared" ref="M22:M27" si="12">F22/V22*60</f>
        <v>1688.8045540796961</v>
      </c>
      <c r="N22" s="26">
        <f t="shared" si="5"/>
        <v>70.366856419987343</v>
      </c>
      <c r="O22" s="91">
        <f t="shared" si="6"/>
        <v>0</v>
      </c>
      <c r="P22" s="92">
        <f t="shared" si="7"/>
        <v>-12.966476913345986</v>
      </c>
      <c r="Q22" s="31">
        <f t="shared" si="8"/>
        <v>0.84440227703984816</v>
      </c>
      <c r="R22" s="273">
        <f>Q38</f>
        <v>0.84103696554090057</v>
      </c>
      <c r="S22" s="32">
        <v>0.16666666666666666</v>
      </c>
      <c r="T22" s="33">
        <v>0.2215625</v>
      </c>
      <c r="U22" s="34"/>
      <c r="V22" s="35">
        <v>79.050000000000011</v>
      </c>
      <c r="W22" s="93"/>
      <c r="X22" s="26"/>
      <c r="Y22" s="276"/>
      <c r="Z22" s="277"/>
      <c r="AA22" s="36">
        <f t="shared" si="9"/>
        <v>-311.19544592030388</v>
      </c>
      <c r="AB22" s="31">
        <f t="shared" si="10"/>
        <v>0.84440227703984805</v>
      </c>
      <c r="AC22" s="348">
        <f>AB38</f>
        <v>0.84103696554090068</v>
      </c>
    </row>
    <row r="23" spans="1:43" ht="15.75" customHeight="1">
      <c r="A23" s="269"/>
      <c r="B23" s="38" t="s">
        <v>70</v>
      </c>
      <c r="C23" s="287" t="s">
        <v>73</v>
      </c>
      <c r="D23" s="287"/>
      <c r="E23" s="39">
        <v>51.86</v>
      </c>
      <c r="F23" s="40">
        <v>1404</v>
      </c>
      <c r="G23" s="41">
        <f t="shared" si="11"/>
        <v>72811.44</v>
      </c>
      <c r="H23" s="42"/>
      <c r="I23" s="43">
        <v>26</v>
      </c>
      <c r="J23" s="44">
        <v>2000</v>
      </c>
      <c r="K23" s="45">
        <f t="shared" ref="K23:K62" si="13">J23/I23</f>
        <v>76.92307692307692</v>
      </c>
      <c r="L23" s="46">
        <v>26</v>
      </c>
      <c r="M23" s="44">
        <f t="shared" si="12"/>
        <v>1642.1052631578955</v>
      </c>
      <c r="N23" s="45">
        <f t="shared" si="5"/>
        <v>63.157894736842131</v>
      </c>
      <c r="O23" s="47">
        <f t="shared" si="6"/>
        <v>0</v>
      </c>
      <c r="P23" s="48">
        <f t="shared" si="7"/>
        <v>-13.765182186234789</v>
      </c>
      <c r="Q23" s="49">
        <f t="shared" si="8"/>
        <v>0.8210526315789477</v>
      </c>
      <c r="R23" s="274"/>
      <c r="S23" s="50">
        <v>0.22569444444444445</v>
      </c>
      <c r="T23" s="51">
        <v>0.26131944444444444</v>
      </c>
      <c r="U23" s="52">
        <v>5.9500000000000108</v>
      </c>
      <c r="V23" s="53">
        <v>51.299999999999983</v>
      </c>
      <c r="W23" s="54"/>
      <c r="X23" s="94"/>
      <c r="Y23" s="266"/>
      <c r="Z23" s="267"/>
      <c r="AA23" s="55">
        <f t="shared" si="9"/>
        <v>-357.89473684210452</v>
      </c>
      <c r="AB23" s="49">
        <f t="shared" si="10"/>
        <v>0.8210526315789477</v>
      </c>
      <c r="AC23" s="294"/>
    </row>
    <row r="24" spans="1:43" ht="15.75" customHeight="1">
      <c r="A24" s="269"/>
      <c r="B24" s="38" t="s">
        <v>70</v>
      </c>
      <c r="C24" s="287" t="s">
        <v>72</v>
      </c>
      <c r="D24" s="287"/>
      <c r="E24" s="39">
        <v>56.77</v>
      </c>
      <c r="F24" s="40">
        <v>4711</v>
      </c>
      <c r="G24" s="41">
        <f t="shared" si="11"/>
        <v>267443.47000000003</v>
      </c>
      <c r="H24" s="42"/>
      <c r="I24" s="43">
        <v>26</v>
      </c>
      <c r="J24" s="44">
        <v>2000</v>
      </c>
      <c r="K24" s="45">
        <f t="shared" si="13"/>
        <v>76.92307692307692</v>
      </c>
      <c r="L24" s="46">
        <v>26</v>
      </c>
      <c r="M24" s="44">
        <f t="shared" si="12"/>
        <v>1731.4548238897394</v>
      </c>
      <c r="N24" s="45">
        <f t="shared" si="5"/>
        <v>66.59441630345151</v>
      </c>
      <c r="O24" s="47">
        <f t="shared" si="6"/>
        <v>0</v>
      </c>
      <c r="P24" s="48">
        <f t="shared" si="7"/>
        <v>-10.32866061962541</v>
      </c>
      <c r="Q24" s="49">
        <f t="shared" si="8"/>
        <v>0.86572741194486968</v>
      </c>
      <c r="R24" s="274"/>
      <c r="S24" s="50">
        <v>0.26458333333333334</v>
      </c>
      <c r="T24" s="51">
        <v>0.37795138888888891</v>
      </c>
      <c r="U24" s="52">
        <v>4.7000000000000153</v>
      </c>
      <c r="V24" s="53">
        <v>163.25000000000003</v>
      </c>
      <c r="W24" s="54"/>
      <c r="X24" s="94"/>
      <c r="Y24" s="266"/>
      <c r="Z24" s="267"/>
      <c r="AA24" s="55">
        <f t="shared" si="9"/>
        <v>-268.54517611026063</v>
      </c>
      <c r="AB24" s="49">
        <f t="shared" si="10"/>
        <v>0.86572741194486968</v>
      </c>
      <c r="AC24" s="294"/>
    </row>
    <row r="25" spans="1:43" ht="15.75" customHeight="1">
      <c r="A25" s="269"/>
      <c r="B25" s="38" t="s">
        <v>74</v>
      </c>
      <c r="C25" s="287" t="s">
        <v>359</v>
      </c>
      <c r="D25" s="287"/>
      <c r="E25" s="39">
        <v>68.73</v>
      </c>
      <c r="F25" s="40">
        <v>2923</v>
      </c>
      <c r="G25" s="41">
        <f t="shared" si="11"/>
        <v>200897.79</v>
      </c>
      <c r="H25" s="42">
        <v>2</v>
      </c>
      <c r="I25" s="43">
        <v>26</v>
      </c>
      <c r="J25" s="44">
        <v>2000</v>
      </c>
      <c r="K25" s="45">
        <f t="shared" si="13"/>
        <v>76.92307692307692</v>
      </c>
      <c r="L25" s="46">
        <v>26</v>
      </c>
      <c r="M25" s="44">
        <f t="shared" si="12"/>
        <v>1648.050117462803</v>
      </c>
      <c r="N25" s="45">
        <f t="shared" si="5"/>
        <v>63.386542979338579</v>
      </c>
      <c r="O25" s="47">
        <f t="shared" si="6"/>
        <v>0</v>
      </c>
      <c r="P25" s="48">
        <f t="shared" si="7"/>
        <v>-13.536533943738341</v>
      </c>
      <c r="Q25" s="49">
        <f t="shared" si="8"/>
        <v>0.82402505873140153</v>
      </c>
      <c r="R25" s="274"/>
      <c r="S25" s="50">
        <v>0.38124999999999998</v>
      </c>
      <c r="T25" s="51">
        <v>0.45515046296296297</v>
      </c>
      <c r="U25" s="52">
        <v>4.7499999999999432</v>
      </c>
      <c r="V25" s="53">
        <v>106.4166666666667</v>
      </c>
      <c r="W25" s="54">
        <v>0.45515046296296297</v>
      </c>
      <c r="X25" s="94">
        <v>0.49444444444444441</v>
      </c>
      <c r="Y25" s="266"/>
      <c r="Z25" s="267"/>
      <c r="AA25" s="55">
        <f t="shared" si="9"/>
        <v>-351.94988253719703</v>
      </c>
      <c r="AB25" s="49">
        <f t="shared" si="10"/>
        <v>0.82402505873140153</v>
      </c>
      <c r="AC25" s="294"/>
    </row>
    <row r="26" spans="1:43" ht="15.75" customHeight="1">
      <c r="A26" s="269"/>
      <c r="B26" s="38" t="s">
        <v>74</v>
      </c>
      <c r="C26" s="287" t="s">
        <v>84</v>
      </c>
      <c r="D26" s="287"/>
      <c r="E26" s="39">
        <v>59.52</v>
      </c>
      <c r="F26" s="40">
        <v>5486</v>
      </c>
      <c r="G26" s="41">
        <f t="shared" si="11"/>
        <v>326526.72000000003</v>
      </c>
      <c r="H26" s="58"/>
      <c r="I26" s="43">
        <v>25</v>
      </c>
      <c r="J26" s="44">
        <v>2000</v>
      </c>
      <c r="K26" s="45">
        <f t="shared" si="13"/>
        <v>80</v>
      </c>
      <c r="L26" s="59">
        <v>25</v>
      </c>
      <c r="M26" s="44">
        <f t="shared" si="12"/>
        <v>1737.4505146476631</v>
      </c>
      <c r="N26" s="45">
        <f t="shared" si="5"/>
        <v>69.498020585906531</v>
      </c>
      <c r="O26" s="47">
        <f t="shared" si="6"/>
        <v>0</v>
      </c>
      <c r="P26" s="48">
        <f t="shared" si="7"/>
        <v>-10.501979414093469</v>
      </c>
      <c r="Q26" s="49">
        <f t="shared" si="8"/>
        <v>0.86872525732383166</v>
      </c>
      <c r="R26" s="274"/>
      <c r="S26" s="50">
        <v>0.49444444444444441</v>
      </c>
      <c r="T26" s="51">
        <v>0.62600694444444449</v>
      </c>
      <c r="U26" s="52">
        <v>56.583333333333279</v>
      </c>
      <c r="V26" s="53">
        <v>189.45000000000013</v>
      </c>
      <c r="W26" s="54"/>
      <c r="X26" s="94"/>
      <c r="Y26" s="266"/>
      <c r="Z26" s="267"/>
      <c r="AA26" s="55">
        <f t="shared" si="9"/>
        <v>-262.54948535233689</v>
      </c>
      <c r="AB26" s="49">
        <f t="shared" si="10"/>
        <v>0.86872525732383155</v>
      </c>
      <c r="AC26" s="294"/>
    </row>
    <row r="27" spans="1:43" ht="15.75" customHeight="1">
      <c r="A27" s="269"/>
      <c r="B27" s="38" t="s">
        <v>74</v>
      </c>
      <c r="C27" s="287" t="s">
        <v>359</v>
      </c>
      <c r="D27" s="287"/>
      <c r="E27" s="39">
        <v>68.73</v>
      </c>
      <c r="F27" s="40">
        <v>2275</v>
      </c>
      <c r="G27" s="60">
        <f t="shared" si="11"/>
        <v>156360.75</v>
      </c>
      <c r="H27" s="61"/>
      <c r="I27" s="43">
        <v>26</v>
      </c>
      <c r="J27" s="44">
        <v>2000</v>
      </c>
      <c r="K27" s="45">
        <f t="shared" si="13"/>
        <v>76.92307692307692</v>
      </c>
      <c r="L27" s="46">
        <v>26</v>
      </c>
      <c r="M27" s="44">
        <f t="shared" si="12"/>
        <v>1644.5783132530114</v>
      </c>
      <c r="N27" s="45">
        <f t="shared" si="5"/>
        <v>63.253012048192744</v>
      </c>
      <c r="O27" s="47">
        <f t="shared" si="6"/>
        <v>0</v>
      </c>
      <c r="P27" s="48">
        <f t="shared" si="7"/>
        <v>-13.670064874884176</v>
      </c>
      <c r="Q27" s="49">
        <f t="shared" si="8"/>
        <v>0.8222891566265057</v>
      </c>
      <c r="R27" s="274"/>
      <c r="S27" s="50">
        <v>0.63124999999999998</v>
      </c>
      <c r="T27" s="51">
        <v>0.68888888888888888</v>
      </c>
      <c r="U27" s="52">
        <v>7.5499999999999012</v>
      </c>
      <c r="V27" s="53">
        <v>83.000000000000028</v>
      </c>
      <c r="W27" s="54"/>
      <c r="X27" s="94"/>
      <c r="Y27" s="266"/>
      <c r="Z27" s="267"/>
      <c r="AA27" s="55">
        <f t="shared" si="9"/>
        <v>-355.4216867469886</v>
      </c>
      <c r="AB27" s="49">
        <f t="shared" si="10"/>
        <v>0.8222891566265057</v>
      </c>
      <c r="AC27" s="294"/>
    </row>
    <row r="28" spans="1:43" ht="15.75" customHeight="1">
      <c r="A28" s="269"/>
      <c r="B28" s="38"/>
      <c r="C28" s="287"/>
      <c r="D28" s="287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94"/>
    </row>
    <row r="29" spans="1:43" ht="15.75" customHeight="1">
      <c r="A29" s="269"/>
      <c r="B29" s="38"/>
      <c r="C29" s="287"/>
      <c r="D29" s="287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  <c r="AQ29" s="9">
        <f>AI8</f>
        <v>0</v>
      </c>
    </row>
    <row r="30" spans="1:43" ht="15.75" customHeight="1">
      <c r="A30" s="269"/>
      <c r="B30" s="38"/>
      <c r="C30" s="287"/>
      <c r="D30" s="287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43" ht="15.75" customHeight="1">
      <c r="A31" s="269"/>
      <c r="B31" s="38"/>
      <c r="C31" s="287"/>
      <c r="D31" s="287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43" ht="15.75" customHeight="1">
      <c r="A32" s="269"/>
      <c r="B32" s="38"/>
      <c r="C32" s="287"/>
      <c r="D32" s="287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38"/>
      <c r="C33" s="287"/>
      <c r="D33" s="287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38"/>
      <c r="C34" s="287"/>
      <c r="D34" s="287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38"/>
      <c r="C35" s="287"/>
      <c r="D35" s="287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94"/>
      <c r="Y35" s="266"/>
      <c r="Z35" s="267"/>
      <c r="AA35" s="55"/>
      <c r="AB35" s="49"/>
      <c r="AC35" s="294"/>
    </row>
    <row r="36" spans="1:29" ht="15.75" customHeight="1">
      <c r="A36" s="269"/>
      <c r="B36" s="38"/>
      <c r="C36" s="287"/>
      <c r="D36" s="287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94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87"/>
      <c r="D37" s="287"/>
      <c r="E37" s="95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54"/>
      <c r="X37" s="94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14">AVERAGE(I22:I37)</f>
        <v>25.5</v>
      </c>
      <c r="J38" s="81">
        <f t="shared" si="14"/>
        <v>2000</v>
      </c>
      <c r="K38" s="82">
        <f t="shared" ref="K38" si="15">J38/I38</f>
        <v>78.431372549019613</v>
      </c>
      <c r="L38" s="80">
        <f t="shared" ref="L38:M38" si="16">AVERAGE(L22:L37)</f>
        <v>25.5</v>
      </c>
      <c r="M38" s="81">
        <f t="shared" si="16"/>
        <v>1682.0739310818014</v>
      </c>
      <c r="N38" s="82">
        <f t="shared" ref="N38:N43" si="17">M38/L38</f>
        <v>65.963683571835347</v>
      </c>
      <c r="O38" s="83">
        <f t="shared" ref="O38:O43" si="18">L38-I38</f>
        <v>0</v>
      </c>
      <c r="P38" s="84">
        <f t="shared" ref="P38:P43" si="19">N38-K38</f>
        <v>-12.467688977184267</v>
      </c>
      <c r="Q38" s="85">
        <f t="shared" ref="Q38:Q43" si="20">N38/K38</f>
        <v>0.84103696554090057</v>
      </c>
      <c r="R38" s="275"/>
      <c r="S38" s="182">
        <f>S22</f>
        <v>0.16666666666666666</v>
      </c>
      <c r="T38" s="183">
        <f>INDEX(T22:T37,COUNTA(T22:T37))</f>
        <v>0.68888888888888888</v>
      </c>
      <c r="U38" s="86"/>
      <c r="V38" s="96"/>
      <c r="W38" s="78"/>
      <c r="X38" s="82"/>
      <c r="Y38" s="262"/>
      <c r="Z38" s="263"/>
      <c r="AA38" s="97">
        <f t="shared" ref="AA38:AA43" si="21">M38-J38</f>
        <v>-317.92606891819855</v>
      </c>
      <c r="AB38" s="85">
        <f t="shared" ref="AB38:AB43" si="22">M38/J38</f>
        <v>0.84103696554090068</v>
      </c>
      <c r="AC38" s="295"/>
    </row>
    <row r="39" spans="1:29" ht="15.75" customHeight="1">
      <c r="A39" s="281" t="s">
        <v>37</v>
      </c>
      <c r="B39" s="98" t="s">
        <v>79</v>
      </c>
      <c r="C39" s="271" t="s">
        <v>345</v>
      </c>
      <c r="D39" s="272"/>
      <c r="E39" s="21">
        <v>49.52</v>
      </c>
      <c r="F39" s="34">
        <v>3185</v>
      </c>
      <c r="G39" s="22">
        <f t="shared" ref="G39:G43" si="23">E39*F39</f>
        <v>157721.20000000001</v>
      </c>
      <c r="H39" s="23"/>
      <c r="I39" s="27">
        <v>24</v>
      </c>
      <c r="J39" s="25">
        <v>2000</v>
      </c>
      <c r="K39" s="26">
        <f>J39/I39</f>
        <v>83.333333333333329</v>
      </c>
      <c r="L39" s="27">
        <v>24</v>
      </c>
      <c r="M39" s="25">
        <f>F39/V39*60</f>
        <v>1708.0291970802914</v>
      </c>
      <c r="N39" s="26">
        <f t="shared" si="17"/>
        <v>71.167883211678813</v>
      </c>
      <c r="O39" s="91">
        <f t="shared" si="18"/>
        <v>0</v>
      </c>
      <c r="P39" s="92">
        <f t="shared" si="19"/>
        <v>-12.165450121654516</v>
      </c>
      <c r="Q39" s="31">
        <f t="shared" si="20"/>
        <v>0.85401459854014583</v>
      </c>
      <c r="R39" s="273">
        <f>Q55</f>
        <v>0.85118779804238676</v>
      </c>
      <c r="S39" s="32">
        <v>0.25008101851851849</v>
      </c>
      <c r="T39" s="33">
        <v>0.32777777777777778</v>
      </c>
      <c r="U39" s="34"/>
      <c r="V39" s="35">
        <v>111.88333333333337</v>
      </c>
      <c r="W39" s="15"/>
      <c r="X39" s="17"/>
      <c r="Y39" s="276"/>
      <c r="Z39" s="277"/>
      <c r="AA39" s="36">
        <f t="shared" si="21"/>
        <v>-291.9708029197086</v>
      </c>
      <c r="AB39" s="31">
        <f t="shared" si="22"/>
        <v>0.85401459854014572</v>
      </c>
      <c r="AC39" s="348">
        <f>AB55</f>
        <v>0.85118779804238665</v>
      </c>
    </row>
    <row r="40" spans="1:29" ht="15.75" customHeight="1">
      <c r="A40" s="282"/>
      <c r="B40" s="99" t="s">
        <v>74</v>
      </c>
      <c r="C40" s="264" t="s">
        <v>212</v>
      </c>
      <c r="D40" s="265"/>
      <c r="E40" s="39">
        <v>59.8</v>
      </c>
      <c r="F40" s="52">
        <v>854</v>
      </c>
      <c r="G40" s="41">
        <f t="shared" si="23"/>
        <v>51069.2</v>
      </c>
      <c r="H40" s="42"/>
      <c r="I40" s="46">
        <v>14</v>
      </c>
      <c r="J40" s="44">
        <v>2000</v>
      </c>
      <c r="K40" s="45">
        <f t="shared" si="13"/>
        <v>142.85714285714286</v>
      </c>
      <c r="L40" s="46">
        <v>14</v>
      </c>
      <c r="M40" s="44">
        <f>F40/V40*60</f>
        <v>1655.573505654279</v>
      </c>
      <c r="N40" s="45">
        <f t="shared" si="17"/>
        <v>118.25525040387707</v>
      </c>
      <c r="O40" s="47">
        <f t="shared" si="18"/>
        <v>0</v>
      </c>
      <c r="P40" s="48">
        <f t="shared" si="19"/>
        <v>-24.601892453265791</v>
      </c>
      <c r="Q40" s="49">
        <f t="shared" si="20"/>
        <v>0.82778675282713943</v>
      </c>
      <c r="R40" s="274"/>
      <c r="S40" s="50">
        <v>0.33128472222222222</v>
      </c>
      <c r="T40" s="51">
        <v>0.3527777777777778</v>
      </c>
      <c r="U40" s="52">
        <v>5.0499999999999901</v>
      </c>
      <c r="V40" s="53">
        <v>30.950000000000042</v>
      </c>
      <c r="W40" s="54"/>
      <c r="X40" s="94"/>
      <c r="Y40" s="266"/>
      <c r="Z40" s="267"/>
      <c r="AA40" s="55">
        <f t="shared" si="21"/>
        <v>-344.42649434572104</v>
      </c>
      <c r="AB40" s="49">
        <f t="shared" si="22"/>
        <v>0.82778675282713943</v>
      </c>
      <c r="AC40" s="294"/>
    </row>
    <row r="41" spans="1:29" ht="15.75" customHeight="1">
      <c r="A41" s="282"/>
      <c r="B41" s="99" t="s">
        <v>67</v>
      </c>
      <c r="C41" s="264" t="s">
        <v>291</v>
      </c>
      <c r="D41" s="265"/>
      <c r="E41" s="39">
        <v>51.82</v>
      </c>
      <c r="F41" s="52">
        <v>2742</v>
      </c>
      <c r="G41" s="41">
        <f t="shared" si="23"/>
        <v>142090.44</v>
      </c>
      <c r="H41" s="42"/>
      <c r="I41" s="46">
        <v>23</v>
      </c>
      <c r="J41" s="44">
        <v>1800</v>
      </c>
      <c r="K41" s="45">
        <f t="shared" si="13"/>
        <v>78.260869565217391</v>
      </c>
      <c r="L41" s="46">
        <v>23</v>
      </c>
      <c r="M41" s="44">
        <f>F41/V41*60</f>
        <v>1530.6559156458356</v>
      </c>
      <c r="N41" s="45">
        <f t="shared" si="17"/>
        <v>66.550257201992849</v>
      </c>
      <c r="O41" s="47">
        <f t="shared" si="18"/>
        <v>0</v>
      </c>
      <c r="P41" s="48">
        <f t="shared" si="19"/>
        <v>-11.710612363224541</v>
      </c>
      <c r="Q41" s="49">
        <f t="shared" si="20"/>
        <v>0.85036439758101978</v>
      </c>
      <c r="R41" s="274"/>
      <c r="S41" s="50">
        <v>0.35555555555555551</v>
      </c>
      <c r="T41" s="51">
        <v>0.43019675925925926</v>
      </c>
      <c r="U41" s="52">
        <v>3.9999999999999059</v>
      </c>
      <c r="V41" s="53">
        <v>107.48333333333341</v>
      </c>
      <c r="W41" s="54"/>
      <c r="X41" s="94"/>
      <c r="Y41" s="266"/>
      <c r="Z41" s="267"/>
      <c r="AA41" s="55">
        <f t="shared" si="21"/>
        <v>-269.34408435416435</v>
      </c>
      <c r="AB41" s="49">
        <f t="shared" si="22"/>
        <v>0.85036439758101978</v>
      </c>
      <c r="AC41" s="294"/>
    </row>
    <row r="42" spans="1:29" ht="15.75" customHeight="1">
      <c r="A42" s="282"/>
      <c r="B42" s="99" t="s">
        <v>74</v>
      </c>
      <c r="C42" s="264" t="s">
        <v>75</v>
      </c>
      <c r="D42" s="265"/>
      <c r="E42" s="39">
        <v>59.34</v>
      </c>
      <c r="F42" s="52">
        <v>2201</v>
      </c>
      <c r="G42" s="41">
        <f t="shared" si="23"/>
        <v>130607.34000000001</v>
      </c>
      <c r="H42" s="42"/>
      <c r="I42" s="46">
        <v>24</v>
      </c>
      <c r="J42" s="44">
        <v>2000</v>
      </c>
      <c r="K42" s="45">
        <f t="shared" si="13"/>
        <v>83.333333333333329</v>
      </c>
      <c r="L42" s="46">
        <v>24</v>
      </c>
      <c r="M42" s="44">
        <f>F42/V42*60</f>
        <v>1692.3536950021337</v>
      </c>
      <c r="N42" s="45">
        <f t="shared" si="17"/>
        <v>70.514737291755566</v>
      </c>
      <c r="O42" s="47">
        <f t="shared" si="18"/>
        <v>0</v>
      </c>
      <c r="P42" s="48">
        <f t="shared" si="19"/>
        <v>-12.818596041577763</v>
      </c>
      <c r="Q42" s="49">
        <f t="shared" si="20"/>
        <v>0.84617684750106681</v>
      </c>
      <c r="R42" s="274"/>
      <c r="S42" s="50">
        <v>0.43541666666666662</v>
      </c>
      <c r="T42" s="51">
        <v>0.4896064814814815</v>
      </c>
      <c r="U42" s="52">
        <v>7.5166666666665893</v>
      </c>
      <c r="V42" s="53">
        <v>78.033333333333431</v>
      </c>
      <c r="W42" s="54">
        <v>0.4896064814814815</v>
      </c>
      <c r="X42" s="94">
        <v>0.52986111111111101</v>
      </c>
      <c r="Y42" s="266"/>
      <c r="Z42" s="267"/>
      <c r="AA42" s="55">
        <f t="shared" si="21"/>
        <v>-307.64630499786631</v>
      </c>
      <c r="AB42" s="49">
        <f t="shared" si="22"/>
        <v>0.84617684750106681</v>
      </c>
      <c r="AC42" s="294"/>
    </row>
    <row r="43" spans="1:29" ht="15.75" customHeight="1">
      <c r="A43" s="283"/>
      <c r="B43" s="99" t="s">
        <v>85</v>
      </c>
      <c r="C43" s="264" t="s">
        <v>236</v>
      </c>
      <c r="D43" s="265"/>
      <c r="E43" s="39">
        <v>46.93</v>
      </c>
      <c r="F43" s="52">
        <v>1561</v>
      </c>
      <c r="G43" s="41">
        <f t="shared" si="23"/>
        <v>73257.73</v>
      </c>
      <c r="H43" s="58"/>
      <c r="I43" s="59">
        <v>21</v>
      </c>
      <c r="J43" s="44">
        <v>2000</v>
      </c>
      <c r="K43" s="45">
        <f t="shared" si="13"/>
        <v>95.238095238095241</v>
      </c>
      <c r="L43" s="59">
        <v>21</v>
      </c>
      <c r="M43" s="44">
        <f>F43/V43*60</f>
        <v>1755.02810743285</v>
      </c>
      <c r="N43" s="45">
        <f t="shared" si="17"/>
        <v>83.572767020611906</v>
      </c>
      <c r="O43" s="47">
        <f t="shared" si="18"/>
        <v>0</v>
      </c>
      <c r="P43" s="48">
        <f t="shared" si="19"/>
        <v>-11.665328217483335</v>
      </c>
      <c r="Q43" s="49">
        <f t="shared" si="20"/>
        <v>0.87751405371642499</v>
      </c>
      <c r="R43" s="274"/>
      <c r="S43" s="50">
        <v>0.52986111111111101</v>
      </c>
      <c r="T43" s="51">
        <v>0.56692129629629628</v>
      </c>
      <c r="U43" s="52">
        <v>57.966666666666484</v>
      </c>
      <c r="V43" s="53">
        <v>53.366666666666802</v>
      </c>
      <c r="W43" s="54"/>
      <c r="X43" s="94"/>
      <c r="Y43" s="266"/>
      <c r="Z43" s="267"/>
      <c r="AA43" s="55">
        <f t="shared" si="21"/>
        <v>-244.97189256715001</v>
      </c>
      <c r="AB43" s="49">
        <f t="shared" si="22"/>
        <v>0.87751405371642499</v>
      </c>
      <c r="AC43" s="294"/>
    </row>
    <row r="44" spans="1:29" ht="15.75" customHeight="1">
      <c r="A44" s="283"/>
      <c r="B44" s="99"/>
      <c r="C44" s="264"/>
      <c r="D44" s="265"/>
      <c r="E44" s="39"/>
      <c r="F44" s="52"/>
      <c r="G44" s="60"/>
      <c r="H44" s="61"/>
      <c r="I44" s="46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94"/>
      <c r="Y44" s="266"/>
      <c r="Z44" s="267"/>
      <c r="AA44" s="55"/>
      <c r="AB44" s="49"/>
      <c r="AC44" s="294"/>
    </row>
    <row r="45" spans="1:29" ht="15.75" customHeight="1">
      <c r="A45" s="283"/>
      <c r="B45" s="99"/>
      <c r="C45" s="264"/>
      <c r="D45" s="265"/>
      <c r="E45" s="39"/>
      <c r="F45" s="52"/>
      <c r="G45" s="60"/>
      <c r="H45" s="64"/>
      <c r="I45" s="59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94"/>
    </row>
    <row r="46" spans="1:29" ht="15.75" customHeight="1">
      <c r="A46" s="283"/>
      <c r="B46" s="99"/>
      <c r="C46" s="264"/>
      <c r="D46" s="265"/>
      <c r="E46" s="39"/>
      <c r="F46" s="52"/>
      <c r="G46" s="60"/>
      <c r="H46" s="64"/>
      <c r="I46" s="59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94"/>
    </row>
    <row r="47" spans="1:29" ht="15.75" customHeight="1">
      <c r="A47" s="283"/>
      <c r="B47" s="99"/>
      <c r="C47" s="264"/>
      <c r="D47" s="265"/>
      <c r="E47" s="39"/>
      <c r="F47" s="52"/>
      <c r="G47" s="60"/>
      <c r="H47" s="64"/>
      <c r="I47" s="59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94"/>
      <c r="Y47" s="266"/>
      <c r="Z47" s="267"/>
      <c r="AA47" s="55"/>
      <c r="AB47" s="49"/>
      <c r="AC47" s="294"/>
    </row>
    <row r="48" spans="1:29" ht="15.75" customHeight="1">
      <c r="A48" s="283"/>
      <c r="B48" s="99"/>
      <c r="C48" s="264"/>
      <c r="D48" s="265"/>
      <c r="E48" s="39"/>
      <c r="F48" s="52"/>
      <c r="G48" s="60"/>
      <c r="H48" s="64"/>
      <c r="I48" s="59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94"/>
      <c r="Y48" s="266"/>
      <c r="Z48" s="267"/>
      <c r="AA48" s="55"/>
      <c r="AB48" s="49"/>
      <c r="AC48" s="294"/>
    </row>
    <row r="49" spans="1:29" ht="15.75" customHeight="1">
      <c r="A49" s="283"/>
      <c r="B49" s="99"/>
      <c r="C49" s="264"/>
      <c r="D49" s="265"/>
      <c r="E49" s="39"/>
      <c r="F49" s="52"/>
      <c r="G49" s="60"/>
      <c r="H49" s="64"/>
      <c r="I49" s="59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94"/>
      <c r="Y49" s="266"/>
      <c r="Z49" s="267"/>
      <c r="AA49" s="55"/>
      <c r="AB49" s="49"/>
      <c r="AC49" s="294"/>
    </row>
    <row r="50" spans="1:29" ht="15.75" customHeight="1">
      <c r="A50" s="283"/>
      <c r="B50" s="99"/>
      <c r="C50" s="264"/>
      <c r="D50" s="265"/>
      <c r="E50" s="39"/>
      <c r="F50" s="52"/>
      <c r="G50" s="60"/>
      <c r="H50" s="64"/>
      <c r="I50" s="59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94"/>
      <c r="Y50" s="266"/>
      <c r="Z50" s="267"/>
      <c r="AA50" s="55"/>
      <c r="AB50" s="49"/>
      <c r="AC50" s="294"/>
    </row>
    <row r="51" spans="1:29" ht="15.75" customHeight="1">
      <c r="A51" s="283"/>
      <c r="B51" s="99"/>
      <c r="C51" s="264"/>
      <c r="D51" s="265"/>
      <c r="E51" s="39"/>
      <c r="F51" s="52"/>
      <c r="G51" s="60"/>
      <c r="H51" s="64"/>
      <c r="I51" s="59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94"/>
      <c r="Y51" s="266"/>
      <c r="Z51" s="267"/>
      <c r="AA51" s="55"/>
      <c r="AB51" s="49"/>
      <c r="AC51" s="294"/>
    </row>
    <row r="52" spans="1:29" ht="15.75" customHeight="1">
      <c r="A52" s="283"/>
      <c r="B52" s="99"/>
      <c r="C52" s="264"/>
      <c r="D52" s="265"/>
      <c r="E52" s="39"/>
      <c r="F52" s="52"/>
      <c r="G52" s="60"/>
      <c r="H52" s="64"/>
      <c r="I52" s="59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100"/>
      <c r="X52" s="101"/>
      <c r="Y52" s="266"/>
      <c r="Z52" s="267"/>
      <c r="AA52" s="55"/>
      <c r="AB52" s="49"/>
      <c r="AC52" s="294"/>
    </row>
    <row r="53" spans="1:29" ht="15.75" customHeight="1">
      <c r="A53" s="283"/>
      <c r="B53" s="99"/>
      <c r="C53" s="264"/>
      <c r="D53" s="265"/>
      <c r="E53" s="39"/>
      <c r="F53" s="52"/>
      <c r="G53" s="60"/>
      <c r="H53" s="64"/>
      <c r="I53" s="59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102"/>
      <c r="X53" s="103"/>
      <c r="Y53" s="266"/>
      <c r="Z53" s="267"/>
      <c r="AA53" s="55"/>
      <c r="AB53" s="49"/>
      <c r="AC53" s="294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59"/>
      <c r="J54" s="44"/>
      <c r="K54" s="45"/>
      <c r="L54" s="59"/>
      <c r="M54" s="44"/>
      <c r="N54" s="45"/>
      <c r="O54" s="65"/>
      <c r="P54" s="66"/>
      <c r="Q54" s="67"/>
      <c r="R54" s="274"/>
      <c r="S54" s="50"/>
      <c r="T54" s="51"/>
      <c r="U54" s="73"/>
      <c r="V54" s="53"/>
      <c r="W54" s="102"/>
      <c r="X54" s="103"/>
      <c r="Y54" s="266"/>
      <c r="Z54" s="267"/>
      <c r="AA54" s="55"/>
      <c r="AB54" s="49"/>
      <c r="AC54" s="294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24">AVERAGE(I39:I54)</f>
        <v>21.2</v>
      </c>
      <c r="J55" s="81">
        <f t="shared" si="24"/>
        <v>1960</v>
      </c>
      <c r="K55" s="82">
        <f t="shared" ref="K55" si="25">J55/I55</f>
        <v>92.452830188679243</v>
      </c>
      <c r="L55" s="80">
        <f t="shared" ref="L55:M55" si="26">AVERAGE(L39:L54)</f>
        <v>21.2</v>
      </c>
      <c r="M55" s="81">
        <f t="shared" si="26"/>
        <v>1668.3280841630778</v>
      </c>
      <c r="N55" s="82">
        <f t="shared" ref="N55:N62" si="27">M55/L55</f>
        <v>78.694720951088584</v>
      </c>
      <c r="O55" s="83">
        <f t="shared" ref="O55:O62" si="28">L55-I55</f>
        <v>0</v>
      </c>
      <c r="P55" s="84">
        <f t="shared" ref="P55:P62" si="29">N55-K55</f>
        <v>-13.758109237590659</v>
      </c>
      <c r="Q55" s="85">
        <f t="shared" ref="Q55:Q62" si="30">N55/K55</f>
        <v>0.85118779804238676</v>
      </c>
      <c r="R55" s="275"/>
      <c r="S55" s="182">
        <f>S39</f>
        <v>0.25008101851851849</v>
      </c>
      <c r="T55" s="183">
        <f>INDEX(T39:T54,COUNTA(T39:T54))</f>
        <v>0.56692129629629628</v>
      </c>
      <c r="U55" s="86"/>
      <c r="V55" s="96"/>
      <c r="W55" s="105"/>
      <c r="X55" s="106"/>
      <c r="Y55" s="262"/>
      <c r="Z55" s="263"/>
      <c r="AA55" s="97">
        <f t="shared" ref="AA55:AA62" si="31">M55-J55</f>
        <v>-291.67191583692215</v>
      </c>
      <c r="AB55" s="85">
        <f t="shared" ref="AB55:AB62" si="32">M55/J55</f>
        <v>0.85118779804238665</v>
      </c>
      <c r="AC55" s="295"/>
    </row>
    <row r="56" spans="1:29" ht="15.75" customHeight="1">
      <c r="A56" s="268" t="s">
        <v>38</v>
      </c>
      <c r="B56" s="98" t="s">
        <v>74</v>
      </c>
      <c r="C56" s="271" t="s">
        <v>223</v>
      </c>
      <c r="D56" s="272"/>
      <c r="E56" s="21">
        <v>59.36</v>
      </c>
      <c r="F56" s="15">
        <v>1689</v>
      </c>
      <c r="G56" s="22">
        <f t="shared" ref="G56:G62" si="33">E56*F56</f>
        <v>100259.04</v>
      </c>
      <c r="H56" s="23"/>
      <c r="I56" s="24">
        <v>23</v>
      </c>
      <c r="J56" s="25">
        <v>2000</v>
      </c>
      <c r="K56" s="26">
        <f>J56/I56</f>
        <v>86.956521739130437</v>
      </c>
      <c r="L56" s="27">
        <v>23</v>
      </c>
      <c r="M56" s="25">
        <f t="shared" ref="M56:M62" si="34">F56/V56*60</f>
        <v>1698.435754189944</v>
      </c>
      <c r="N56" s="26">
        <f t="shared" si="27"/>
        <v>73.845032790867123</v>
      </c>
      <c r="O56" s="91">
        <f t="shared" si="28"/>
        <v>0</v>
      </c>
      <c r="P56" s="92">
        <f t="shared" si="29"/>
        <v>-13.111488948263315</v>
      </c>
      <c r="Q56" s="31">
        <f t="shared" si="30"/>
        <v>0.84921787709497187</v>
      </c>
      <c r="R56" s="273">
        <f>Q72</f>
        <v>0.84095836714314454</v>
      </c>
      <c r="S56" s="32">
        <v>0.2502314814814815</v>
      </c>
      <c r="T56" s="33">
        <v>0.29166666666666669</v>
      </c>
      <c r="U56" s="34"/>
      <c r="V56" s="35">
        <v>59.666666666666671</v>
      </c>
      <c r="W56" s="33"/>
      <c r="X56" s="107"/>
      <c r="Y56" s="276"/>
      <c r="Z56" s="277"/>
      <c r="AA56" s="36">
        <f t="shared" si="31"/>
        <v>-301.56424581005604</v>
      </c>
      <c r="AB56" s="31">
        <f t="shared" si="32"/>
        <v>0.84921787709497198</v>
      </c>
      <c r="AC56" s="278">
        <f>AB72</f>
        <v>0.84095836714314465</v>
      </c>
    </row>
    <row r="57" spans="1:29" ht="15.75" customHeight="1">
      <c r="A57" s="269"/>
      <c r="B57" s="99" t="s">
        <v>74</v>
      </c>
      <c r="C57" s="264" t="s">
        <v>292</v>
      </c>
      <c r="D57" s="265"/>
      <c r="E57" s="39">
        <v>102.83</v>
      </c>
      <c r="F57" s="40">
        <v>1491</v>
      </c>
      <c r="G57" s="41">
        <f t="shared" si="33"/>
        <v>153319.53</v>
      </c>
      <c r="H57" s="42"/>
      <c r="I57" s="43">
        <v>19</v>
      </c>
      <c r="J57" s="44">
        <v>2000</v>
      </c>
      <c r="K57" s="45">
        <f t="shared" si="13"/>
        <v>105.26315789473684</v>
      </c>
      <c r="L57" s="46">
        <v>19</v>
      </c>
      <c r="M57" s="44">
        <f t="shared" si="34"/>
        <v>1693.2492113564672</v>
      </c>
      <c r="N57" s="45">
        <f t="shared" si="27"/>
        <v>89.118379545077218</v>
      </c>
      <c r="O57" s="47">
        <f t="shared" si="28"/>
        <v>0</v>
      </c>
      <c r="P57" s="48">
        <f t="shared" si="29"/>
        <v>-16.144778349659617</v>
      </c>
      <c r="Q57" s="49">
        <f t="shared" si="30"/>
        <v>0.84662460567823361</v>
      </c>
      <c r="R57" s="274"/>
      <c r="S57" s="50">
        <v>0.29456018518518517</v>
      </c>
      <c r="T57" s="51">
        <v>0.33124999999999999</v>
      </c>
      <c r="U57" s="52">
        <v>4.1666666666666252</v>
      </c>
      <c r="V57" s="53">
        <v>52.833333333333329</v>
      </c>
      <c r="W57" s="54"/>
      <c r="X57" s="94"/>
      <c r="Y57" s="266"/>
      <c r="Z57" s="267"/>
      <c r="AA57" s="55">
        <f t="shared" si="31"/>
        <v>-306.75078864353281</v>
      </c>
      <c r="AB57" s="49">
        <f t="shared" si="32"/>
        <v>0.84662460567823361</v>
      </c>
      <c r="AC57" s="279"/>
    </row>
    <row r="58" spans="1:29" ht="15.75" customHeight="1">
      <c r="A58" s="269"/>
      <c r="B58" s="99" t="s">
        <v>70</v>
      </c>
      <c r="C58" s="264" t="s">
        <v>83</v>
      </c>
      <c r="D58" s="265"/>
      <c r="E58" s="39">
        <v>56.85</v>
      </c>
      <c r="F58" s="40">
        <v>886</v>
      </c>
      <c r="G58" s="41">
        <f t="shared" si="33"/>
        <v>50369.1</v>
      </c>
      <c r="H58" s="42"/>
      <c r="I58" s="43">
        <v>21</v>
      </c>
      <c r="J58" s="44">
        <v>2000</v>
      </c>
      <c r="K58" s="45">
        <f t="shared" si="13"/>
        <v>95.238095238095241</v>
      </c>
      <c r="L58" s="46">
        <v>21</v>
      </c>
      <c r="M58" s="44">
        <f t="shared" si="34"/>
        <v>1631.5089514066481</v>
      </c>
      <c r="N58" s="45">
        <f t="shared" si="27"/>
        <v>77.690902447935628</v>
      </c>
      <c r="O58" s="47">
        <f t="shared" si="28"/>
        <v>0</v>
      </c>
      <c r="P58" s="48">
        <f t="shared" si="29"/>
        <v>-17.547192790159613</v>
      </c>
      <c r="Q58" s="49">
        <f t="shared" si="30"/>
        <v>0.81575447570332404</v>
      </c>
      <c r="R58" s="274"/>
      <c r="S58" s="50">
        <v>0.33501157407407406</v>
      </c>
      <c r="T58" s="51">
        <v>0.3576388888888889</v>
      </c>
      <c r="U58" s="52">
        <v>5.4166666666666607</v>
      </c>
      <c r="V58" s="53">
        <v>32.583333333333364</v>
      </c>
      <c r="W58" s="54"/>
      <c r="X58" s="94"/>
      <c r="Y58" s="266"/>
      <c r="Z58" s="267"/>
      <c r="AA58" s="55">
        <f t="shared" si="31"/>
        <v>-368.49104859335193</v>
      </c>
      <c r="AB58" s="49">
        <f t="shared" si="32"/>
        <v>0.81575447570332404</v>
      </c>
      <c r="AC58" s="279"/>
    </row>
    <row r="59" spans="1:29" ht="15.75" customHeight="1">
      <c r="A59" s="269"/>
      <c r="B59" s="99" t="s">
        <v>74</v>
      </c>
      <c r="C59" s="264" t="s">
        <v>82</v>
      </c>
      <c r="D59" s="265"/>
      <c r="E59" s="39">
        <v>47.37</v>
      </c>
      <c r="F59" s="40">
        <v>1775</v>
      </c>
      <c r="G59" s="41">
        <f t="shared" si="33"/>
        <v>84081.75</v>
      </c>
      <c r="H59" s="42"/>
      <c r="I59" s="43">
        <v>21</v>
      </c>
      <c r="J59" s="44">
        <v>2000</v>
      </c>
      <c r="K59" s="45">
        <f t="shared" si="13"/>
        <v>95.238095238095241</v>
      </c>
      <c r="L59" s="46">
        <v>21</v>
      </c>
      <c r="M59" s="44">
        <f t="shared" si="34"/>
        <v>1670.5882352941182</v>
      </c>
      <c r="N59" s="45">
        <f t="shared" si="27"/>
        <v>79.551820728291347</v>
      </c>
      <c r="O59" s="47">
        <f t="shared" si="28"/>
        <v>0</v>
      </c>
      <c r="P59" s="48">
        <f t="shared" si="29"/>
        <v>-15.686274509803894</v>
      </c>
      <c r="Q59" s="49">
        <f t="shared" si="30"/>
        <v>0.83529411764705908</v>
      </c>
      <c r="R59" s="274"/>
      <c r="S59" s="50">
        <v>0.36197916666666669</v>
      </c>
      <c r="T59" s="51">
        <v>0.40625</v>
      </c>
      <c r="U59" s="52">
        <v>6.2500000000000178</v>
      </c>
      <c r="V59" s="53">
        <v>63.749999999999972</v>
      </c>
      <c r="W59" s="54"/>
      <c r="X59" s="94"/>
      <c r="Y59" s="266"/>
      <c r="Z59" s="267"/>
      <c r="AA59" s="55">
        <f t="shared" si="31"/>
        <v>-329.41176470588175</v>
      </c>
      <c r="AB59" s="49">
        <f t="shared" si="32"/>
        <v>0.83529411764705908</v>
      </c>
      <c r="AC59" s="279"/>
    </row>
    <row r="60" spans="1:29" ht="15.75" customHeight="1">
      <c r="A60" s="269"/>
      <c r="B60" s="99" t="s">
        <v>74</v>
      </c>
      <c r="C60" s="264" t="s">
        <v>213</v>
      </c>
      <c r="D60" s="265"/>
      <c r="E60" s="39">
        <v>77.34</v>
      </c>
      <c r="F60" s="40">
        <v>2716</v>
      </c>
      <c r="G60" s="41">
        <f t="shared" si="33"/>
        <v>210055.44</v>
      </c>
      <c r="H60" s="58"/>
      <c r="I60" s="43">
        <v>25</v>
      </c>
      <c r="J60" s="44">
        <v>2000</v>
      </c>
      <c r="K60" s="45">
        <f t="shared" si="13"/>
        <v>80</v>
      </c>
      <c r="L60" s="59">
        <v>25</v>
      </c>
      <c r="M60" s="44">
        <f t="shared" si="34"/>
        <v>1674.2465753424644</v>
      </c>
      <c r="N60" s="45">
        <f t="shared" si="27"/>
        <v>66.969863013698571</v>
      </c>
      <c r="O60" s="47">
        <f t="shared" si="28"/>
        <v>0</v>
      </c>
      <c r="P60" s="48">
        <f t="shared" si="29"/>
        <v>-13.030136986301429</v>
      </c>
      <c r="Q60" s="49">
        <f t="shared" si="30"/>
        <v>0.83712328767123212</v>
      </c>
      <c r="R60" s="274"/>
      <c r="S60" s="50">
        <v>0.41111111111111104</v>
      </c>
      <c r="T60" s="51">
        <v>0.47870370370370369</v>
      </c>
      <c r="U60" s="52">
        <v>6.9999999999998952</v>
      </c>
      <c r="V60" s="53">
        <v>97.333333333333414</v>
      </c>
      <c r="W60" s="54">
        <v>0.47870370370370369</v>
      </c>
      <c r="X60" s="94">
        <v>0.51694444444444443</v>
      </c>
      <c r="Y60" s="266"/>
      <c r="Z60" s="267"/>
      <c r="AA60" s="55">
        <f t="shared" si="31"/>
        <v>-325.75342465753556</v>
      </c>
      <c r="AB60" s="49">
        <f t="shared" si="32"/>
        <v>0.83712328767123223</v>
      </c>
      <c r="AC60" s="279"/>
    </row>
    <row r="61" spans="1:29" ht="15.75" customHeight="1">
      <c r="A61" s="269"/>
      <c r="B61" s="99" t="s">
        <v>74</v>
      </c>
      <c r="C61" s="264" t="s">
        <v>234</v>
      </c>
      <c r="D61" s="265"/>
      <c r="E61" s="39">
        <v>53.37</v>
      </c>
      <c r="F61" s="40">
        <v>1282</v>
      </c>
      <c r="G61" s="60">
        <f t="shared" si="33"/>
        <v>68420.34</v>
      </c>
      <c r="H61" s="61"/>
      <c r="I61" s="43">
        <v>25</v>
      </c>
      <c r="J61" s="44">
        <v>2000</v>
      </c>
      <c r="K61" s="45">
        <f t="shared" si="13"/>
        <v>80</v>
      </c>
      <c r="L61" s="46">
        <v>25</v>
      </c>
      <c r="M61" s="44">
        <f t="shared" si="34"/>
        <v>1686.8421052631545</v>
      </c>
      <c r="N61" s="45">
        <f t="shared" si="27"/>
        <v>67.473684210526187</v>
      </c>
      <c r="O61" s="47">
        <f t="shared" si="28"/>
        <v>0</v>
      </c>
      <c r="P61" s="48">
        <f t="shared" si="29"/>
        <v>-12.526315789473813</v>
      </c>
      <c r="Q61" s="49">
        <f t="shared" si="30"/>
        <v>0.84342105263157729</v>
      </c>
      <c r="R61" s="274"/>
      <c r="S61" s="50">
        <v>0.51694444444444443</v>
      </c>
      <c r="T61" s="51">
        <v>0.54861111111111116</v>
      </c>
      <c r="U61" s="52">
        <v>55.06666666666667</v>
      </c>
      <c r="V61" s="53">
        <v>45.600000000000094</v>
      </c>
      <c r="W61" s="54"/>
      <c r="X61" s="94"/>
      <c r="Y61" s="266"/>
      <c r="Z61" s="267"/>
      <c r="AA61" s="55">
        <f t="shared" si="31"/>
        <v>-313.15789473684549</v>
      </c>
      <c r="AB61" s="49">
        <f t="shared" si="32"/>
        <v>0.84342105263157729</v>
      </c>
      <c r="AC61" s="279"/>
    </row>
    <row r="62" spans="1:29" ht="15.75" customHeight="1">
      <c r="A62" s="269"/>
      <c r="B62" s="99" t="s">
        <v>74</v>
      </c>
      <c r="C62" s="264" t="s">
        <v>81</v>
      </c>
      <c r="D62" s="265"/>
      <c r="E62" s="39">
        <v>58.67</v>
      </c>
      <c r="F62" s="40">
        <v>4072</v>
      </c>
      <c r="G62" s="60">
        <f t="shared" si="33"/>
        <v>238904.24000000002</v>
      </c>
      <c r="H62" s="64"/>
      <c r="I62" s="43">
        <v>25</v>
      </c>
      <c r="J62" s="44">
        <v>2000</v>
      </c>
      <c r="K62" s="45">
        <f t="shared" si="13"/>
        <v>80</v>
      </c>
      <c r="L62" s="59">
        <v>25</v>
      </c>
      <c r="M62" s="44">
        <f t="shared" si="34"/>
        <v>1718.5463071512274</v>
      </c>
      <c r="N62" s="45">
        <f t="shared" si="27"/>
        <v>68.741852286049095</v>
      </c>
      <c r="O62" s="65">
        <f t="shared" si="28"/>
        <v>0</v>
      </c>
      <c r="P62" s="66">
        <f t="shared" si="29"/>
        <v>-11.258147713950905</v>
      </c>
      <c r="Q62" s="67">
        <f t="shared" si="30"/>
        <v>0.85927315357561374</v>
      </c>
      <c r="R62" s="274"/>
      <c r="S62" s="62">
        <v>0.55347222222222203</v>
      </c>
      <c r="T62" s="63">
        <v>0.65219907407407407</v>
      </c>
      <c r="U62" s="52">
        <v>6.9999999999996554</v>
      </c>
      <c r="V62" s="53">
        <v>142.16666666666694</v>
      </c>
      <c r="W62" s="63"/>
      <c r="X62" s="108"/>
      <c r="Y62" s="266"/>
      <c r="Z62" s="267"/>
      <c r="AA62" s="55">
        <f t="shared" si="31"/>
        <v>-281.45369284877256</v>
      </c>
      <c r="AB62" s="49">
        <f t="shared" si="32"/>
        <v>0.85927315357561374</v>
      </c>
      <c r="AC62" s="279"/>
    </row>
    <row r="63" spans="1:29" ht="15.75" customHeight="1">
      <c r="A63" s="269"/>
      <c r="B63" s="99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62"/>
      <c r="T63" s="63"/>
      <c r="U63" s="52"/>
      <c r="V63" s="53"/>
      <c r="W63" s="63"/>
      <c r="X63" s="108"/>
      <c r="Y63" s="266"/>
      <c r="Z63" s="267"/>
      <c r="AA63" s="55"/>
      <c r="AB63" s="49"/>
      <c r="AC63" s="279"/>
    </row>
    <row r="64" spans="1:29" ht="15.75" customHeight="1">
      <c r="A64" s="269"/>
      <c r="B64" s="99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53"/>
      <c r="W64" s="63"/>
      <c r="X64" s="108"/>
      <c r="Y64" s="266"/>
      <c r="Z64" s="267"/>
      <c r="AA64" s="55"/>
      <c r="AB64" s="49"/>
      <c r="AC64" s="279"/>
    </row>
    <row r="65" spans="1:29" ht="15.75" customHeight="1">
      <c r="A65" s="269"/>
      <c r="B65" s="99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53"/>
      <c r="W65" s="63"/>
      <c r="X65" s="108"/>
      <c r="Y65" s="266"/>
      <c r="Z65" s="267"/>
      <c r="AA65" s="55"/>
      <c r="AB65" s="49"/>
      <c r="AC65" s="279"/>
    </row>
    <row r="66" spans="1:29" ht="15.75" customHeight="1">
      <c r="A66" s="269"/>
      <c r="B66" s="99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53"/>
      <c r="W66" s="63"/>
      <c r="X66" s="108"/>
      <c r="Y66" s="266"/>
      <c r="Z66" s="267"/>
      <c r="AA66" s="55"/>
      <c r="AB66" s="49"/>
      <c r="AC66" s="279"/>
    </row>
    <row r="67" spans="1:29" ht="15.75" customHeight="1">
      <c r="A67" s="269"/>
      <c r="B67" s="99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53"/>
      <c r="W67" s="63"/>
      <c r="X67" s="108"/>
      <c r="Y67" s="266"/>
      <c r="Z67" s="267"/>
      <c r="AA67" s="55"/>
      <c r="AB67" s="49"/>
      <c r="AC67" s="279"/>
    </row>
    <row r="68" spans="1:29" ht="15.75" customHeight="1">
      <c r="A68" s="269"/>
      <c r="B68" s="99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53"/>
      <c r="W68" s="63"/>
      <c r="X68" s="108"/>
      <c r="Y68" s="266"/>
      <c r="Z68" s="267"/>
      <c r="AA68" s="55"/>
      <c r="AB68" s="49"/>
      <c r="AC68" s="279"/>
    </row>
    <row r="69" spans="1:29" ht="15.75" customHeight="1">
      <c r="A69" s="269"/>
      <c r="B69" s="99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53"/>
      <c r="W69" s="63"/>
      <c r="X69" s="108"/>
      <c r="Y69" s="266"/>
      <c r="Z69" s="267"/>
      <c r="AA69" s="55"/>
      <c r="AB69" s="49"/>
      <c r="AC69" s="279"/>
    </row>
    <row r="70" spans="1:29" ht="15.75" customHeight="1">
      <c r="A70" s="269"/>
      <c r="B70" s="99"/>
      <c r="C70" s="264"/>
      <c r="D70" s="265"/>
      <c r="E70" s="39"/>
      <c r="F70" s="71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53"/>
      <c r="W70" s="63"/>
      <c r="X70" s="108"/>
      <c r="Y70" s="266"/>
      <c r="Z70" s="267"/>
      <c r="AA70" s="55"/>
      <c r="AB70" s="49"/>
      <c r="AC70" s="279"/>
    </row>
    <row r="71" spans="1:29" ht="15.75" customHeight="1">
      <c r="A71" s="269"/>
      <c r="B71" s="99"/>
      <c r="C71" s="264"/>
      <c r="D71" s="265"/>
      <c r="E71" s="109"/>
      <c r="F71" s="71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35">AVERAGE(I56:I71)</f>
        <v>22.714285714285715</v>
      </c>
      <c r="J72" s="81">
        <f t="shared" si="35"/>
        <v>2000</v>
      </c>
      <c r="K72" s="82">
        <f t="shared" ref="K72" si="36">J72/I72</f>
        <v>88.050314465408803</v>
      </c>
      <c r="L72" s="80">
        <f t="shared" ref="L72:M72" si="37">AVERAGE(L56:L71)</f>
        <v>22.714285714285715</v>
      </c>
      <c r="M72" s="81">
        <f t="shared" si="37"/>
        <v>1681.9167342862893</v>
      </c>
      <c r="N72" s="82">
        <f t="shared" ref="N72:N83" si="38">M72/L72</f>
        <v>74.046648679270589</v>
      </c>
      <c r="O72" s="83">
        <f t="shared" ref="O72:O83" si="39">L72-I72</f>
        <v>0</v>
      </c>
      <c r="P72" s="84">
        <f t="shared" ref="P72:P83" si="40">N72-K72</f>
        <v>-14.003665786138214</v>
      </c>
      <c r="Q72" s="85">
        <f t="shared" ref="Q72:Q83" si="41">N72/K72</f>
        <v>0.84095836714314454</v>
      </c>
      <c r="R72" s="275"/>
      <c r="S72" s="182">
        <f>S56</f>
        <v>0.2502314814814815</v>
      </c>
      <c r="T72" s="183">
        <f>INDEX(T56:T71,COUNTA(T56:T71))</f>
        <v>0.65219907407407407</v>
      </c>
      <c r="U72" s="86"/>
      <c r="V72" s="96"/>
      <c r="W72" s="78"/>
      <c r="X72" s="82"/>
      <c r="Y72" s="262"/>
      <c r="Z72" s="263"/>
      <c r="AA72" s="97">
        <f t="shared" ref="AA72:AA83" si="42">M72-J72</f>
        <v>-318.08326571371072</v>
      </c>
      <c r="AB72" s="85">
        <f t="shared" ref="AB72:AB83" si="43">M72/J72</f>
        <v>0.84095836714314465</v>
      </c>
      <c r="AC72" s="280"/>
    </row>
    <row r="73" spans="1:29" ht="15.75" customHeight="1">
      <c r="A73" s="281" t="s">
        <v>39</v>
      </c>
      <c r="B73" s="16" t="s">
        <v>85</v>
      </c>
      <c r="C73" s="349" t="s">
        <v>86</v>
      </c>
      <c r="D73" s="349"/>
      <c r="E73" s="21">
        <v>37.94</v>
      </c>
      <c r="F73" s="15">
        <v>4241</v>
      </c>
      <c r="G73" s="22">
        <f t="shared" ref="G73:G83" si="44">E73*F73</f>
        <v>160903.53999999998</v>
      </c>
      <c r="H73" s="23"/>
      <c r="I73" s="24">
        <v>21</v>
      </c>
      <c r="J73" s="25">
        <v>3600</v>
      </c>
      <c r="K73" s="26">
        <f>J73/I73</f>
        <v>171.42857142857142</v>
      </c>
      <c r="L73" s="27">
        <v>21</v>
      </c>
      <c r="M73" s="25">
        <f t="shared" ref="M73:M83" si="45">F73/V73*60</f>
        <v>3000.7075471698122</v>
      </c>
      <c r="N73" s="26">
        <f t="shared" si="38"/>
        <v>142.89083557951486</v>
      </c>
      <c r="O73" s="91">
        <f t="shared" si="39"/>
        <v>0</v>
      </c>
      <c r="P73" s="92">
        <f t="shared" si="40"/>
        <v>-28.53773584905656</v>
      </c>
      <c r="Q73" s="31">
        <f t="shared" si="41"/>
        <v>0.83352987421383673</v>
      </c>
      <c r="R73" s="273">
        <f>Q89</f>
        <v>0.84965737461556035</v>
      </c>
      <c r="S73" s="32">
        <v>0.16680555555555557</v>
      </c>
      <c r="T73" s="33">
        <v>0.22569444444444445</v>
      </c>
      <c r="U73" s="34"/>
      <c r="V73" s="35">
        <v>84.799999999999983</v>
      </c>
      <c r="W73" s="33"/>
      <c r="X73" s="107"/>
      <c r="Y73" s="276"/>
      <c r="Z73" s="277"/>
      <c r="AA73" s="36">
        <f t="shared" si="42"/>
        <v>-599.29245283018781</v>
      </c>
      <c r="AB73" s="31">
        <f t="shared" si="43"/>
        <v>0.83352987421383673</v>
      </c>
      <c r="AC73" s="278">
        <f>AB89</f>
        <v>0.84965737461556023</v>
      </c>
    </row>
    <row r="74" spans="1:29" ht="15.75" customHeight="1">
      <c r="A74" s="282"/>
      <c r="B74" s="38" t="s">
        <v>85</v>
      </c>
      <c r="C74" s="287" t="s">
        <v>221</v>
      </c>
      <c r="D74" s="287"/>
      <c r="E74" s="39">
        <v>38.1</v>
      </c>
      <c r="F74" s="40">
        <v>338</v>
      </c>
      <c r="G74" s="41">
        <f t="shared" si="44"/>
        <v>12877.800000000001</v>
      </c>
      <c r="H74" s="42"/>
      <c r="I74" s="43">
        <v>21</v>
      </c>
      <c r="J74" s="44">
        <v>3600</v>
      </c>
      <c r="K74" s="45">
        <f t="shared" ref="K74:K109" si="46">J74/I74</f>
        <v>171.42857142857142</v>
      </c>
      <c r="L74" s="46">
        <v>21</v>
      </c>
      <c r="M74" s="44">
        <f t="shared" si="45"/>
        <v>2883.412322274884</v>
      </c>
      <c r="N74" s="45">
        <f t="shared" si="38"/>
        <v>137.30534867975638</v>
      </c>
      <c r="O74" s="47">
        <f t="shared" si="39"/>
        <v>0</v>
      </c>
      <c r="P74" s="48">
        <f t="shared" si="40"/>
        <v>-34.123222748815039</v>
      </c>
      <c r="Q74" s="49">
        <f t="shared" si="41"/>
        <v>0.80094786729857892</v>
      </c>
      <c r="R74" s="274"/>
      <c r="S74" s="50">
        <v>0.23125000000000001</v>
      </c>
      <c r="T74" s="51">
        <v>0.23613425925925927</v>
      </c>
      <c r="U74" s="52">
        <v>8.0000000000000107</v>
      </c>
      <c r="V74" s="53">
        <v>7.033333333333327</v>
      </c>
      <c r="W74" s="54"/>
      <c r="X74" s="94"/>
      <c r="Y74" s="266"/>
      <c r="Z74" s="267"/>
      <c r="AA74" s="55">
        <f t="shared" si="42"/>
        <v>-716.58767772511601</v>
      </c>
      <c r="AB74" s="49">
        <f t="shared" si="43"/>
        <v>0.80094786729857892</v>
      </c>
      <c r="AC74" s="279"/>
    </row>
    <row r="75" spans="1:29" ht="15.75" customHeight="1">
      <c r="A75" s="282"/>
      <c r="B75" s="38" t="s">
        <v>85</v>
      </c>
      <c r="C75" s="287" t="s">
        <v>344</v>
      </c>
      <c r="D75" s="287"/>
      <c r="E75" s="39">
        <v>32.06</v>
      </c>
      <c r="F75" s="40">
        <v>3848</v>
      </c>
      <c r="G75" s="41">
        <f t="shared" si="44"/>
        <v>123366.88</v>
      </c>
      <c r="H75" s="42"/>
      <c r="I75" s="43">
        <v>21</v>
      </c>
      <c r="J75" s="44">
        <v>3600</v>
      </c>
      <c r="K75" s="45">
        <f t="shared" si="46"/>
        <v>171.42857142857142</v>
      </c>
      <c r="L75" s="46">
        <v>21</v>
      </c>
      <c r="M75" s="44">
        <f t="shared" si="45"/>
        <v>2990.6735751295369</v>
      </c>
      <c r="N75" s="45">
        <f t="shared" si="38"/>
        <v>142.41302738712079</v>
      </c>
      <c r="O75" s="47">
        <f t="shared" si="39"/>
        <v>0</v>
      </c>
      <c r="P75" s="48">
        <f t="shared" si="40"/>
        <v>-29.015544041450624</v>
      </c>
      <c r="Q75" s="49">
        <f t="shared" si="41"/>
        <v>0.83074265975820472</v>
      </c>
      <c r="R75" s="274"/>
      <c r="S75" s="50">
        <v>0.24097222222222225</v>
      </c>
      <c r="T75" s="51">
        <v>0.29458333333333331</v>
      </c>
      <c r="U75" s="52">
        <v>6.9666666666667032</v>
      </c>
      <c r="V75" s="53">
        <v>77.199999999999918</v>
      </c>
      <c r="W75" s="54"/>
      <c r="X75" s="94"/>
      <c r="Y75" s="266"/>
      <c r="Z75" s="267"/>
      <c r="AA75" s="55">
        <f t="shared" si="42"/>
        <v>-609.32642487046314</v>
      </c>
      <c r="AB75" s="49">
        <f t="shared" si="43"/>
        <v>0.83074265975820472</v>
      </c>
      <c r="AC75" s="279"/>
    </row>
    <row r="76" spans="1:29" ht="15.75" customHeight="1">
      <c r="A76" s="282"/>
      <c r="B76" s="38" t="s">
        <v>85</v>
      </c>
      <c r="C76" s="287" t="s">
        <v>207</v>
      </c>
      <c r="D76" s="287"/>
      <c r="E76" s="39">
        <v>28.29</v>
      </c>
      <c r="F76" s="40">
        <v>3666</v>
      </c>
      <c r="G76" s="41">
        <f t="shared" si="44"/>
        <v>103711.14</v>
      </c>
      <c r="H76" s="42"/>
      <c r="I76" s="43">
        <v>19</v>
      </c>
      <c r="J76" s="44">
        <v>3600</v>
      </c>
      <c r="K76" s="45">
        <f t="shared" si="46"/>
        <v>189.47368421052633</v>
      </c>
      <c r="L76" s="46">
        <v>19</v>
      </c>
      <c r="M76" s="44">
        <f t="shared" si="45"/>
        <v>2993.3318212746676</v>
      </c>
      <c r="N76" s="45">
        <f t="shared" si="38"/>
        <v>157.54378006708777</v>
      </c>
      <c r="O76" s="47">
        <f t="shared" si="39"/>
        <v>0</v>
      </c>
      <c r="P76" s="48">
        <f t="shared" si="40"/>
        <v>-31.929904143438563</v>
      </c>
      <c r="Q76" s="49">
        <f t="shared" si="41"/>
        <v>0.83148106146518541</v>
      </c>
      <c r="R76" s="274"/>
      <c r="S76" s="50">
        <v>0.30000000000000004</v>
      </c>
      <c r="T76" s="51">
        <v>0.3510300925925926</v>
      </c>
      <c r="U76" s="52">
        <v>7.8000000000001002</v>
      </c>
      <c r="V76" s="53">
        <v>73.483333333333277</v>
      </c>
      <c r="W76" s="54"/>
      <c r="X76" s="94"/>
      <c r="Y76" s="266"/>
      <c r="Z76" s="267"/>
      <c r="AA76" s="112">
        <f t="shared" si="42"/>
        <v>-606.66817872533238</v>
      </c>
      <c r="AB76" s="113">
        <f t="shared" si="43"/>
        <v>0.83148106146518541</v>
      </c>
      <c r="AC76" s="279"/>
    </row>
    <row r="77" spans="1:29" ht="15.75" customHeight="1">
      <c r="A77" s="283"/>
      <c r="B77" s="38" t="s">
        <v>85</v>
      </c>
      <c r="C77" s="287" t="s">
        <v>87</v>
      </c>
      <c r="D77" s="287"/>
      <c r="E77" s="39">
        <v>38.99</v>
      </c>
      <c r="F77" s="44">
        <v>2169</v>
      </c>
      <c r="G77" s="41">
        <f t="shared" si="44"/>
        <v>84569.31</v>
      </c>
      <c r="H77" s="58"/>
      <c r="I77" s="43">
        <v>19</v>
      </c>
      <c r="J77" s="44">
        <v>3600</v>
      </c>
      <c r="K77" s="45">
        <f t="shared" si="46"/>
        <v>189.47368421052633</v>
      </c>
      <c r="L77" s="59">
        <v>19</v>
      </c>
      <c r="M77" s="44">
        <f t="shared" si="45"/>
        <v>2968.9733840304161</v>
      </c>
      <c r="N77" s="45">
        <f t="shared" si="38"/>
        <v>156.26175705423242</v>
      </c>
      <c r="O77" s="47">
        <f t="shared" si="39"/>
        <v>0</v>
      </c>
      <c r="P77" s="48">
        <f t="shared" si="40"/>
        <v>-33.21192715629391</v>
      </c>
      <c r="Q77" s="49">
        <f t="shared" si="41"/>
        <v>0.82471482889733772</v>
      </c>
      <c r="R77" s="274"/>
      <c r="S77" s="50">
        <v>0.35567129629629629</v>
      </c>
      <c r="T77" s="51">
        <v>0.38611111111111113</v>
      </c>
      <c r="U77" s="52">
        <v>6.6833333333333123</v>
      </c>
      <c r="V77" s="53">
        <v>43.833333333333364</v>
      </c>
      <c r="W77" s="54"/>
      <c r="X77" s="94"/>
      <c r="Y77" s="266"/>
      <c r="Z77" s="267"/>
      <c r="AA77" s="112">
        <f t="shared" si="42"/>
        <v>-631.02661596958387</v>
      </c>
      <c r="AB77" s="113">
        <f t="shared" si="43"/>
        <v>0.82471482889733783</v>
      </c>
      <c r="AC77" s="279"/>
    </row>
    <row r="78" spans="1:29" ht="15.75" customHeight="1">
      <c r="A78" s="283"/>
      <c r="B78" s="38" t="s">
        <v>85</v>
      </c>
      <c r="C78" s="287" t="s">
        <v>88</v>
      </c>
      <c r="D78" s="287"/>
      <c r="E78" s="39">
        <v>31.27</v>
      </c>
      <c r="F78" s="44">
        <v>2953</v>
      </c>
      <c r="G78" s="60">
        <f t="shared" si="44"/>
        <v>92340.31</v>
      </c>
      <c r="H78" s="61"/>
      <c r="I78" s="43">
        <v>19</v>
      </c>
      <c r="J78" s="44">
        <v>3600</v>
      </c>
      <c r="K78" s="45">
        <f t="shared" si="46"/>
        <v>189.47368421052633</v>
      </c>
      <c r="L78" s="46">
        <v>19</v>
      </c>
      <c r="M78" s="44">
        <f t="shared" si="45"/>
        <v>2994.5915492957743</v>
      </c>
      <c r="N78" s="45">
        <f t="shared" si="38"/>
        <v>157.61008154188286</v>
      </c>
      <c r="O78" s="47">
        <f t="shared" si="39"/>
        <v>0</v>
      </c>
      <c r="P78" s="48">
        <f t="shared" si="40"/>
        <v>-31.863602668643466</v>
      </c>
      <c r="Q78" s="49">
        <f t="shared" si="41"/>
        <v>0.83183098591549287</v>
      </c>
      <c r="R78" s="274"/>
      <c r="S78" s="50">
        <v>0.39166666666666666</v>
      </c>
      <c r="T78" s="51">
        <v>0.43275462962962963</v>
      </c>
      <c r="U78" s="52">
        <v>7.9999999999999716</v>
      </c>
      <c r="V78" s="53">
        <v>59.166666666666671</v>
      </c>
      <c r="W78" s="54"/>
      <c r="X78" s="94"/>
      <c r="Y78" s="266"/>
      <c r="Z78" s="267"/>
      <c r="AA78" s="112">
        <f t="shared" si="42"/>
        <v>-605.40845070422574</v>
      </c>
      <c r="AB78" s="113">
        <f t="shared" si="43"/>
        <v>0.83183098591549287</v>
      </c>
      <c r="AC78" s="279"/>
    </row>
    <row r="79" spans="1:29" ht="15.75" customHeight="1">
      <c r="A79" s="283"/>
      <c r="B79" s="38" t="s">
        <v>85</v>
      </c>
      <c r="C79" s="287" t="s">
        <v>208</v>
      </c>
      <c r="D79" s="287"/>
      <c r="E79" s="39">
        <v>36.86</v>
      </c>
      <c r="F79" s="44">
        <v>2972</v>
      </c>
      <c r="G79" s="60">
        <f t="shared" si="44"/>
        <v>109547.92</v>
      </c>
      <c r="H79" s="64"/>
      <c r="I79" s="43">
        <v>21</v>
      </c>
      <c r="J79" s="44">
        <v>3600</v>
      </c>
      <c r="K79" s="45">
        <f t="shared" si="46"/>
        <v>171.42857142857142</v>
      </c>
      <c r="L79" s="59">
        <v>21</v>
      </c>
      <c r="M79" s="44">
        <f t="shared" si="45"/>
        <v>3184.2857142857165</v>
      </c>
      <c r="N79" s="45">
        <f t="shared" si="38"/>
        <v>151.6326530612246</v>
      </c>
      <c r="O79" s="65">
        <f t="shared" si="39"/>
        <v>0</v>
      </c>
      <c r="P79" s="66">
        <f t="shared" si="40"/>
        <v>-19.795918367346815</v>
      </c>
      <c r="Q79" s="67">
        <f t="shared" si="41"/>
        <v>0.88452380952381027</v>
      </c>
      <c r="R79" s="274"/>
      <c r="S79" s="50">
        <v>0.43819444444444444</v>
      </c>
      <c r="T79" s="51">
        <v>0.4770833333333333</v>
      </c>
      <c r="U79" s="52">
        <v>7.8333333333333321</v>
      </c>
      <c r="V79" s="53">
        <v>55.999999999999957</v>
      </c>
      <c r="W79" s="54">
        <v>0.4770833333333333</v>
      </c>
      <c r="X79" s="94">
        <v>0.51805555555555549</v>
      </c>
      <c r="Y79" s="266"/>
      <c r="Z79" s="267"/>
      <c r="AA79" s="112">
        <f t="shared" si="42"/>
        <v>-415.71428571428351</v>
      </c>
      <c r="AB79" s="113">
        <f t="shared" si="43"/>
        <v>0.88452380952381016</v>
      </c>
      <c r="AC79" s="279"/>
    </row>
    <row r="80" spans="1:29" ht="15.75" customHeight="1">
      <c r="A80" s="283"/>
      <c r="B80" s="38" t="s">
        <v>85</v>
      </c>
      <c r="C80" s="287" t="s">
        <v>235</v>
      </c>
      <c r="D80" s="287"/>
      <c r="E80" s="39">
        <v>43.61</v>
      </c>
      <c r="F80" s="44">
        <v>1253</v>
      </c>
      <c r="G80" s="60">
        <f t="shared" si="44"/>
        <v>54643.33</v>
      </c>
      <c r="H80" s="64"/>
      <c r="I80" s="43">
        <v>22</v>
      </c>
      <c r="J80" s="44">
        <v>3600</v>
      </c>
      <c r="K80" s="45">
        <f t="shared" si="46"/>
        <v>163.63636363636363</v>
      </c>
      <c r="L80" s="59">
        <v>22</v>
      </c>
      <c r="M80" s="44">
        <f t="shared" si="45"/>
        <v>3132.4999999999905</v>
      </c>
      <c r="N80" s="45">
        <f t="shared" si="38"/>
        <v>142.3863636363632</v>
      </c>
      <c r="O80" s="65">
        <f t="shared" si="39"/>
        <v>0</v>
      </c>
      <c r="P80" s="66">
        <f t="shared" si="40"/>
        <v>-21.250000000000426</v>
      </c>
      <c r="Q80" s="67">
        <f t="shared" si="41"/>
        <v>0.87013888888888624</v>
      </c>
      <c r="R80" s="274"/>
      <c r="S80" s="50">
        <v>0.51805555555555549</v>
      </c>
      <c r="T80" s="51">
        <v>0.53472222222222221</v>
      </c>
      <c r="U80" s="52">
        <v>58.99999999999995</v>
      </c>
      <c r="V80" s="53">
        <v>24.000000000000075</v>
      </c>
      <c r="W80" s="54"/>
      <c r="X80" s="94"/>
      <c r="Y80" s="266"/>
      <c r="Z80" s="267"/>
      <c r="AA80" s="112">
        <f t="shared" si="42"/>
        <v>-467.50000000000955</v>
      </c>
      <c r="AB80" s="113">
        <f t="shared" si="43"/>
        <v>0.87013888888888624</v>
      </c>
      <c r="AC80" s="279"/>
    </row>
    <row r="81" spans="1:29" ht="15.75" customHeight="1">
      <c r="A81" s="283"/>
      <c r="B81" s="38" t="s">
        <v>85</v>
      </c>
      <c r="C81" s="287" t="s">
        <v>90</v>
      </c>
      <c r="D81" s="287"/>
      <c r="E81" s="39">
        <v>38</v>
      </c>
      <c r="F81" s="44">
        <v>1767</v>
      </c>
      <c r="G81" s="60">
        <f t="shared" si="44"/>
        <v>67146</v>
      </c>
      <c r="H81" s="64">
        <v>2</v>
      </c>
      <c r="I81" s="43">
        <v>21</v>
      </c>
      <c r="J81" s="44">
        <v>3600</v>
      </c>
      <c r="K81" s="45">
        <f t="shared" si="46"/>
        <v>171.42857142857142</v>
      </c>
      <c r="L81" s="59">
        <v>21</v>
      </c>
      <c r="M81" s="44">
        <f t="shared" si="45"/>
        <v>3153.7927615270278</v>
      </c>
      <c r="N81" s="45">
        <f t="shared" si="38"/>
        <v>150.18060769176321</v>
      </c>
      <c r="O81" s="65">
        <f t="shared" si="39"/>
        <v>0</v>
      </c>
      <c r="P81" s="66">
        <f t="shared" si="40"/>
        <v>-21.247963736808202</v>
      </c>
      <c r="Q81" s="67">
        <f t="shared" si="41"/>
        <v>0.87605354486861886</v>
      </c>
      <c r="R81" s="274"/>
      <c r="S81" s="50">
        <v>0.53915509259259264</v>
      </c>
      <c r="T81" s="51">
        <v>0.5625</v>
      </c>
      <c r="U81" s="52">
        <v>6.3833333333334252</v>
      </c>
      <c r="V81" s="53">
        <v>33.616666666666589</v>
      </c>
      <c r="W81" s="54"/>
      <c r="X81" s="94"/>
      <c r="Y81" s="266"/>
      <c r="Z81" s="267"/>
      <c r="AA81" s="112">
        <f t="shared" si="42"/>
        <v>-446.20723847297222</v>
      </c>
      <c r="AB81" s="113">
        <f t="shared" si="43"/>
        <v>0.87605354486861886</v>
      </c>
      <c r="AC81" s="279"/>
    </row>
    <row r="82" spans="1:29" ht="15.75" customHeight="1">
      <c r="A82" s="283"/>
      <c r="B82" s="38" t="s">
        <v>85</v>
      </c>
      <c r="C82" s="287" t="s">
        <v>89</v>
      </c>
      <c r="D82" s="287"/>
      <c r="E82" s="39">
        <v>38.630000000000003</v>
      </c>
      <c r="F82" s="44">
        <v>4285</v>
      </c>
      <c r="G82" s="60">
        <f t="shared" si="44"/>
        <v>165529.55000000002</v>
      </c>
      <c r="H82" s="64"/>
      <c r="I82" s="43">
        <v>20</v>
      </c>
      <c r="J82" s="44">
        <v>3600</v>
      </c>
      <c r="K82" s="45">
        <f t="shared" si="46"/>
        <v>180</v>
      </c>
      <c r="L82" s="59">
        <v>20</v>
      </c>
      <c r="M82" s="44">
        <f t="shared" si="45"/>
        <v>3174.074074074073</v>
      </c>
      <c r="N82" s="45">
        <f t="shared" si="38"/>
        <v>158.70370370370364</v>
      </c>
      <c r="O82" s="65">
        <f t="shared" si="39"/>
        <v>0</v>
      </c>
      <c r="P82" s="66">
        <f t="shared" si="40"/>
        <v>-21.296296296296362</v>
      </c>
      <c r="Q82" s="67">
        <f t="shared" si="41"/>
        <v>0.88168724279835353</v>
      </c>
      <c r="R82" s="274"/>
      <c r="S82" s="50">
        <v>0.56666666666666665</v>
      </c>
      <c r="T82" s="51">
        <v>0.62291666666666667</v>
      </c>
      <c r="U82" s="52">
        <v>5.9999999999999787</v>
      </c>
      <c r="V82" s="53">
        <v>81.000000000000028</v>
      </c>
      <c r="W82" s="54"/>
      <c r="X82" s="94"/>
      <c r="Y82" s="266"/>
      <c r="Z82" s="267"/>
      <c r="AA82" s="112">
        <f t="shared" si="42"/>
        <v>-425.925925925927</v>
      </c>
      <c r="AB82" s="113">
        <f t="shared" si="43"/>
        <v>0.88168724279835364</v>
      </c>
      <c r="AC82" s="279"/>
    </row>
    <row r="83" spans="1:29" ht="15.75" customHeight="1">
      <c r="A83" s="283"/>
      <c r="B83" s="38" t="s">
        <v>85</v>
      </c>
      <c r="C83" s="287" t="s">
        <v>90</v>
      </c>
      <c r="D83" s="287"/>
      <c r="E83" s="39">
        <v>38</v>
      </c>
      <c r="F83" s="44">
        <v>4734</v>
      </c>
      <c r="G83" s="60">
        <f t="shared" si="44"/>
        <v>179892</v>
      </c>
      <c r="H83" s="64"/>
      <c r="I83" s="43">
        <v>21</v>
      </c>
      <c r="J83" s="44">
        <v>3600</v>
      </c>
      <c r="K83" s="45">
        <f t="shared" si="46"/>
        <v>171.42857142857142</v>
      </c>
      <c r="L83" s="59">
        <v>21</v>
      </c>
      <c r="M83" s="44">
        <f t="shared" si="45"/>
        <v>3170.0892857142826</v>
      </c>
      <c r="N83" s="45">
        <f t="shared" si="38"/>
        <v>150.95663265306106</v>
      </c>
      <c r="O83" s="65">
        <f t="shared" si="39"/>
        <v>0</v>
      </c>
      <c r="P83" s="66">
        <f t="shared" si="40"/>
        <v>-20.471938775510353</v>
      </c>
      <c r="Q83" s="67">
        <f t="shared" si="41"/>
        <v>0.88058035714285632</v>
      </c>
      <c r="R83" s="274"/>
      <c r="S83" s="50">
        <v>0.62672453703703701</v>
      </c>
      <c r="T83" s="51">
        <v>0.6889467592592593</v>
      </c>
      <c r="U83" s="52">
        <v>5.4833333333332845</v>
      </c>
      <c r="V83" s="53">
        <v>89.600000000000094</v>
      </c>
      <c r="W83" s="54"/>
      <c r="X83" s="94"/>
      <c r="Y83" s="266"/>
      <c r="Z83" s="267"/>
      <c r="AA83" s="112">
        <f t="shared" si="42"/>
        <v>-429.9107142857174</v>
      </c>
      <c r="AB83" s="113">
        <f t="shared" si="43"/>
        <v>0.88058035714285632</v>
      </c>
      <c r="AC83" s="279"/>
    </row>
    <row r="84" spans="1:29" ht="15.75" customHeight="1">
      <c r="A84" s="283"/>
      <c r="B84" s="38"/>
      <c r="C84" s="287"/>
      <c r="D84" s="287"/>
      <c r="E84" s="39"/>
      <c r="F84" s="44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>
        <v>3</v>
      </c>
      <c r="U84" s="52"/>
      <c r="V84" s="53"/>
      <c r="W84" s="54"/>
      <c r="X84" s="94"/>
      <c r="Y84" s="266"/>
      <c r="Z84" s="267"/>
      <c r="AA84" s="112"/>
      <c r="AB84" s="113"/>
      <c r="AC84" s="279"/>
    </row>
    <row r="85" spans="1:29" ht="15.75" customHeight="1">
      <c r="A85" s="283"/>
      <c r="B85" s="38"/>
      <c r="C85" s="287"/>
      <c r="D85" s="287"/>
      <c r="E85" s="39"/>
      <c r="F85" s="44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112"/>
      <c r="AB85" s="113"/>
      <c r="AC85" s="279"/>
    </row>
    <row r="86" spans="1:29" ht="15.75" customHeight="1">
      <c r="A86" s="283"/>
      <c r="B86" s="38"/>
      <c r="C86" s="287"/>
      <c r="D86" s="287"/>
      <c r="E86" s="39"/>
      <c r="F86" s="44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112"/>
      <c r="AB86" s="113"/>
      <c r="AC86" s="279"/>
    </row>
    <row r="87" spans="1:29" ht="15.75" customHeight="1">
      <c r="A87" s="283"/>
      <c r="B87" s="38"/>
      <c r="C87" s="287"/>
      <c r="D87" s="287"/>
      <c r="E87" s="39"/>
      <c r="F87" s="44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112"/>
      <c r="AB87" s="113"/>
      <c r="AC87" s="279"/>
    </row>
    <row r="88" spans="1:29" ht="15.75" customHeight="1">
      <c r="A88" s="283"/>
      <c r="B88" s="38"/>
      <c r="C88" s="287"/>
      <c r="D88" s="287"/>
      <c r="E88" s="95"/>
      <c r="F88" s="44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47">AVERAGE(I73:I88)</f>
        <v>20.454545454545453</v>
      </c>
      <c r="J89" s="81">
        <f t="shared" si="47"/>
        <v>3600</v>
      </c>
      <c r="K89" s="82">
        <f t="shared" ref="K89" si="48">J89/I89</f>
        <v>176</v>
      </c>
      <c r="L89" s="80">
        <f t="shared" ref="L89:M89" si="49">AVERAGE(L73:L88)</f>
        <v>20.454545454545453</v>
      </c>
      <c r="M89" s="81">
        <f t="shared" si="49"/>
        <v>3058.7665486160167</v>
      </c>
      <c r="N89" s="82">
        <f>M89/L89</f>
        <v>149.53969793233861</v>
      </c>
      <c r="O89" s="83">
        <f>L89-I89</f>
        <v>0</v>
      </c>
      <c r="P89" s="84">
        <f>N89-K89</f>
        <v>-26.460302067661388</v>
      </c>
      <c r="Q89" s="85">
        <f>N89/K89</f>
        <v>0.84965737461556035</v>
      </c>
      <c r="R89" s="275"/>
      <c r="S89" s="182">
        <f>S73</f>
        <v>0.16680555555555557</v>
      </c>
      <c r="T89" s="183">
        <f>INDEX(T73:T88,COUNTA(T73:T88))</f>
        <v>3</v>
      </c>
      <c r="U89" s="86"/>
      <c r="V89" s="96"/>
      <c r="W89" s="78"/>
      <c r="X89" s="82"/>
      <c r="Y89" s="262"/>
      <c r="Z89" s="263"/>
      <c r="AA89" s="97">
        <f>M89-J89</f>
        <v>-541.23345138398327</v>
      </c>
      <c r="AB89" s="85">
        <f>M89/J89</f>
        <v>0.84965737461556023</v>
      </c>
      <c r="AC89" s="280"/>
    </row>
    <row r="90" spans="1:29" ht="15.75" customHeight="1">
      <c r="A90" s="268" t="s">
        <v>40</v>
      </c>
      <c r="B90" s="98" t="s">
        <v>76</v>
      </c>
      <c r="C90" s="271" t="s">
        <v>91</v>
      </c>
      <c r="D90" s="272"/>
      <c r="E90" s="21">
        <v>34.229999999999997</v>
      </c>
      <c r="F90" s="15">
        <v>1901</v>
      </c>
      <c r="G90" s="22">
        <f t="shared" ref="G90:G93" si="50">E90*F90</f>
        <v>65071.229999999996</v>
      </c>
      <c r="H90" s="23"/>
      <c r="I90" s="24">
        <v>16</v>
      </c>
      <c r="J90" s="25">
        <v>3000</v>
      </c>
      <c r="K90" s="26">
        <f>J90/I90</f>
        <v>187.5</v>
      </c>
      <c r="L90" s="27">
        <v>16</v>
      </c>
      <c r="M90" s="25">
        <f>F90/V90*60</f>
        <v>2530.9171597633112</v>
      </c>
      <c r="N90" s="26">
        <f>M90/L90</f>
        <v>158.18232248520695</v>
      </c>
      <c r="O90" s="91">
        <f>L90-I90</f>
        <v>0</v>
      </c>
      <c r="P90" s="92">
        <f>N90-K90</f>
        <v>-29.317677514793047</v>
      </c>
      <c r="Q90" s="31">
        <f>N90/K90</f>
        <v>0.84363905325443711</v>
      </c>
      <c r="R90" s="273">
        <f>Q106</f>
        <v>0.85279939775677549</v>
      </c>
      <c r="S90" s="32">
        <v>0.25</v>
      </c>
      <c r="T90" s="33">
        <v>0.28129629629629632</v>
      </c>
      <c r="U90" s="34"/>
      <c r="V90" s="35">
        <v>45.066666666666706</v>
      </c>
      <c r="W90" s="114"/>
      <c r="X90" s="115"/>
      <c r="Y90" s="276"/>
      <c r="Z90" s="277"/>
      <c r="AA90" s="36">
        <f>M90-J90</f>
        <v>-469.08284023668875</v>
      </c>
      <c r="AB90" s="31">
        <f>M90/J90</f>
        <v>0.84363905325443711</v>
      </c>
      <c r="AC90" s="278">
        <f>AB106</f>
        <v>0.85279939775677549</v>
      </c>
    </row>
    <row r="91" spans="1:29" ht="15.75" customHeight="1">
      <c r="A91" s="269"/>
      <c r="B91" s="38" t="s">
        <v>76</v>
      </c>
      <c r="C91" s="264" t="s">
        <v>92</v>
      </c>
      <c r="D91" s="265"/>
      <c r="E91" s="39">
        <v>34.770000000000003</v>
      </c>
      <c r="F91" s="40">
        <v>1453</v>
      </c>
      <c r="G91" s="41">
        <f t="shared" si="50"/>
        <v>50520.810000000005</v>
      </c>
      <c r="H91" s="42"/>
      <c r="I91" s="43">
        <v>11</v>
      </c>
      <c r="J91" s="44">
        <v>3000</v>
      </c>
      <c r="K91" s="45">
        <f t="shared" si="46"/>
        <v>272.72727272727275</v>
      </c>
      <c r="L91" s="46">
        <v>11</v>
      </c>
      <c r="M91" s="44">
        <f>F91/V91*60</f>
        <v>2518.4400577756378</v>
      </c>
      <c r="N91" s="45">
        <f>M91/L91</f>
        <v>228.94909616142161</v>
      </c>
      <c r="O91" s="47">
        <f>L91-I91</f>
        <v>0</v>
      </c>
      <c r="P91" s="48">
        <f>N91-K91</f>
        <v>-43.77817656585114</v>
      </c>
      <c r="Q91" s="49">
        <f>N91/K91</f>
        <v>0.83948001925854587</v>
      </c>
      <c r="R91" s="274"/>
      <c r="S91" s="50">
        <v>0.28637731481481482</v>
      </c>
      <c r="T91" s="51">
        <v>0.31041666666666667</v>
      </c>
      <c r="U91" s="52">
        <v>7.316666666666638</v>
      </c>
      <c r="V91" s="53">
        <v>34.616666666666667</v>
      </c>
      <c r="W91" s="54"/>
      <c r="X91" s="94"/>
      <c r="Y91" s="266"/>
      <c r="Z91" s="267"/>
      <c r="AA91" s="55">
        <f>M91-J91</f>
        <v>-481.5599422243622</v>
      </c>
      <c r="AB91" s="49">
        <f>M91/J91</f>
        <v>0.83948001925854598</v>
      </c>
      <c r="AC91" s="279"/>
    </row>
    <row r="92" spans="1:29" ht="15.75" customHeight="1">
      <c r="A92" s="269"/>
      <c r="B92" s="38" t="s">
        <v>76</v>
      </c>
      <c r="C92" s="264" t="s">
        <v>94</v>
      </c>
      <c r="D92" s="265"/>
      <c r="E92" s="39">
        <v>35.83</v>
      </c>
      <c r="F92" s="40">
        <v>4660</v>
      </c>
      <c r="G92" s="41">
        <f t="shared" si="50"/>
        <v>166967.79999999999</v>
      </c>
      <c r="H92" s="42"/>
      <c r="I92" s="43">
        <v>12</v>
      </c>
      <c r="J92" s="44">
        <v>3273</v>
      </c>
      <c r="K92" s="45">
        <f t="shared" si="46"/>
        <v>272.75</v>
      </c>
      <c r="L92" s="46">
        <v>12</v>
      </c>
      <c r="M92" s="44">
        <f>F92/V92*60</f>
        <v>2845.801526717557</v>
      </c>
      <c r="N92" s="45">
        <f>M92/L92</f>
        <v>237.15012722646307</v>
      </c>
      <c r="O92" s="47">
        <f>L92-I92</f>
        <v>0</v>
      </c>
      <c r="P92" s="48">
        <f>N92-K92</f>
        <v>-35.59987277353693</v>
      </c>
      <c r="Q92" s="49">
        <f>N92/K92</f>
        <v>0.86947800999619829</v>
      </c>
      <c r="R92" s="274"/>
      <c r="S92" s="50">
        <v>0.36249999999999999</v>
      </c>
      <c r="T92" s="51">
        <v>0.43072916666666666</v>
      </c>
      <c r="U92" s="52">
        <v>6.65</v>
      </c>
      <c r="V92" s="53">
        <v>98.250000000000014</v>
      </c>
      <c r="W92" s="54"/>
      <c r="X92" s="94"/>
      <c r="Y92" s="266"/>
      <c r="Z92" s="267"/>
      <c r="AA92" s="55">
        <f>M92-J92</f>
        <v>-427.19847328244305</v>
      </c>
      <c r="AB92" s="49">
        <f>M92/J92</f>
        <v>0.86947800999619829</v>
      </c>
      <c r="AC92" s="279"/>
    </row>
    <row r="93" spans="1:29" ht="15.75" customHeight="1">
      <c r="A93" s="269"/>
      <c r="B93" s="38" t="s">
        <v>76</v>
      </c>
      <c r="C93" s="264" t="s">
        <v>95</v>
      </c>
      <c r="D93" s="265"/>
      <c r="E93" s="39">
        <v>36.409999999999997</v>
      </c>
      <c r="F93" s="40">
        <v>3988</v>
      </c>
      <c r="G93" s="41">
        <f t="shared" si="50"/>
        <v>145203.07999999999</v>
      </c>
      <c r="H93" s="58"/>
      <c r="I93" s="43">
        <v>11</v>
      </c>
      <c r="J93" s="44">
        <v>3273</v>
      </c>
      <c r="K93" s="45">
        <f t="shared" si="46"/>
        <v>297.54545454545456</v>
      </c>
      <c r="L93" s="59">
        <v>11</v>
      </c>
      <c r="M93" s="44">
        <f>F93/V93*60</f>
        <v>2804.0624999999986</v>
      </c>
      <c r="N93" s="45">
        <f>M93/L93</f>
        <v>254.91477272727261</v>
      </c>
      <c r="O93" s="47">
        <f>L93-I93</f>
        <v>0</v>
      </c>
      <c r="P93" s="48">
        <f>N93-K93</f>
        <v>-42.630681818181955</v>
      </c>
      <c r="Q93" s="49">
        <f>N93/K93</f>
        <v>0.85672548120989878</v>
      </c>
      <c r="R93" s="274"/>
      <c r="S93" s="50">
        <v>0.43611111111111106</v>
      </c>
      <c r="T93" s="51">
        <v>0.49537037037037035</v>
      </c>
      <c r="U93" s="52">
        <v>7.7499999999999325</v>
      </c>
      <c r="V93" s="53">
        <v>85.333333333333371</v>
      </c>
      <c r="W93" s="54"/>
      <c r="X93" s="94"/>
      <c r="Y93" s="266"/>
      <c r="Z93" s="267"/>
      <c r="AA93" s="55">
        <f>M93-J93</f>
        <v>-468.93750000000136</v>
      </c>
      <c r="AB93" s="49">
        <f>M93/J93</f>
        <v>0.85672548120989878</v>
      </c>
      <c r="AC93" s="279"/>
    </row>
    <row r="94" spans="1:29" ht="15.75" customHeight="1">
      <c r="A94" s="269"/>
      <c r="B94" s="38"/>
      <c r="C94" s="264"/>
      <c r="D94" s="265"/>
      <c r="E94" s="39"/>
      <c r="F94" s="40"/>
      <c r="G94" s="60"/>
      <c r="H94" s="61"/>
      <c r="I94" s="43"/>
      <c r="J94" s="44"/>
      <c r="K94" s="45"/>
      <c r="L94" s="46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4"/>
      <c r="I95" s="43"/>
      <c r="J95" s="44"/>
      <c r="K95" s="45"/>
      <c r="L95" s="59"/>
      <c r="M95" s="44"/>
      <c r="N95" s="45"/>
      <c r="O95" s="65"/>
      <c r="P95" s="66"/>
      <c r="Q95" s="67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110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110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110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110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110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110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110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110"/>
      <c r="Y104" s="266"/>
      <c r="Z104" s="267"/>
      <c r="AA104" s="55"/>
      <c r="AB104" s="49"/>
      <c r="AC104" s="279"/>
    </row>
    <row r="105" spans="1:29" ht="15.75" customHeight="1">
      <c r="A105" s="269"/>
      <c r="B105" s="99"/>
      <c r="C105" s="264"/>
      <c r="D105" s="265"/>
      <c r="E105" s="109"/>
      <c r="F105" s="71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51">AVERAGE(I90:I105)</f>
        <v>12.5</v>
      </c>
      <c r="J106" s="81">
        <f t="shared" si="51"/>
        <v>3136.5</v>
      </c>
      <c r="K106" s="82">
        <f t="shared" ref="K106" si="52">J106/I106</f>
        <v>250.92</v>
      </c>
      <c r="L106" s="80">
        <f t="shared" ref="L106:M106" si="53">AVERAGE(L90:L105)</f>
        <v>12.5</v>
      </c>
      <c r="M106" s="81">
        <f t="shared" si="53"/>
        <v>2674.8053110641263</v>
      </c>
      <c r="N106" s="82">
        <f>M106/L106</f>
        <v>213.9844248851301</v>
      </c>
      <c r="O106" s="83">
        <f>L106-I106</f>
        <v>0</v>
      </c>
      <c r="P106" s="84">
        <f>N106-K106</f>
        <v>-36.935575114869891</v>
      </c>
      <c r="Q106" s="85">
        <f>N106/K106</f>
        <v>0.85279939775677549</v>
      </c>
      <c r="R106" s="275"/>
      <c r="S106" s="182">
        <f>S90</f>
        <v>0.25</v>
      </c>
      <c r="T106" s="183">
        <f>INDEX(T90:T105,COUNTA(T90:T105))</f>
        <v>0.49537037037037035</v>
      </c>
      <c r="U106" s="86"/>
      <c r="V106" s="96"/>
      <c r="W106" s="78"/>
      <c r="X106" s="82"/>
      <c r="Y106" s="262"/>
      <c r="Z106" s="263"/>
      <c r="AA106" s="97">
        <f>M106-J106</f>
        <v>-461.69468893587373</v>
      </c>
      <c r="AB106" s="85">
        <f>M106/J106</f>
        <v>0.85279939775677549</v>
      </c>
      <c r="AC106" s="280"/>
    </row>
    <row r="107" spans="1:29" ht="15.75" customHeight="1">
      <c r="A107" s="281" t="s">
        <v>42</v>
      </c>
      <c r="B107" s="16" t="s">
        <v>69</v>
      </c>
      <c r="C107" s="271" t="s">
        <v>102</v>
      </c>
      <c r="D107" s="272"/>
      <c r="E107" s="21">
        <v>26.63</v>
      </c>
      <c r="F107" s="15">
        <v>775</v>
      </c>
      <c r="G107" s="22">
        <f t="shared" ref="G107:G109" si="54">E107*F107</f>
        <v>20638.25</v>
      </c>
      <c r="H107" s="23"/>
      <c r="I107" s="24">
        <v>6</v>
      </c>
      <c r="J107" s="25">
        <v>2600</v>
      </c>
      <c r="K107" s="26">
        <f>J107/I107</f>
        <v>433.33333333333331</v>
      </c>
      <c r="L107" s="27">
        <v>6</v>
      </c>
      <c r="M107" s="25">
        <f>F107/V107*60</f>
        <v>2099.3227990970558</v>
      </c>
      <c r="N107" s="26">
        <f>M107/L107</f>
        <v>349.88713318284266</v>
      </c>
      <c r="O107" s="91">
        <f>L107-I107</f>
        <v>0</v>
      </c>
      <c r="P107" s="92">
        <f>N107-K107</f>
        <v>-83.446200150490654</v>
      </c>
      <c r="Q107" s="31">
        <f>N107/K107</f>
        <v>0.80743184580656002</v>
      </c>
      <c r="R107" s="273">
        <f>Q123</f>
        <v>0.82826930761693685</v>
      </c>
      <c r="S107" s="117">
        <v>0.33194444444444438</v>
      </c>
      <c r="T107" s="118">
        <v>0.34732638888888889</v>
      </c>
      <c r="U107" s="34"/>
      <c r="V107" s="35">
        <v>22.150000000000105</v>
      </c>
      <c r="W107" s="33"/>
      <c r="X107" s="107"/>
      <c r="Y107" s="276"/>
      <c r="Z107" s="277"/>
      <c r="AA107" s="36">
        <f>M107-J107</f>
        <v>-500.67720090294415</v>
      </c>
      <c r="AB107" s="31">
        <f>M107/J107</f>
        <v>0.80743184580655991</v>
      </c>
      <c r="AC107" s="278">
        <f>AB123</f>
        <v>0.82826930761693685</v>
      </c>
    </row>
    <row r="108" spans="1:29" ht="15.75" customHeight="1">
      <c r="A108" s="282"/>
      <c r="B108" s="38" t="s">
        <v>76</v>
      </c>
      <c r="C108" s="264" t="s">
        <v>100</v>
      </c>
      <c r="D108" s="265"/>
      <c r="E108" s="39">
        <v>24.94</v>
      </c>
      <c r="F108" s="40">
        <v>1304</v>
      </c>
      <c r="G108" s="41">
        <f t="shared" si="54"/>
        <v>32521.760000000002</v>
      </c>
      <c r="H108" s="42"/>
      <c r="I108" s="43">
        <v>6</v>
      </c>
      <c r="J108" s="44">
        <v>2600</v>
      </c>
      <c r="K108" s="45">
        <f t="shared" si="46"/>
        <v>433.33333333333331</v>
      </c>
      <c r="L108" s="46">
        <v>6</v>
      </c>
      <c r="M108" s="44">
        <f>F108/V108*60</f>
        <v>2172.3276260990197</v>
      </c>
      <c r="N108" s="45">
        <f>M108/L108</f>
        <v>362.05460434983661</v>
      </c>
      <c r="O108" s="47">
        <f>L108-I108</f>
        <v>0</v>
      </c>
      <c r="P108" s="48">
        <f>N108-K108</f>
        <v>-71.278728983496705</v>
      </c>
      <c r="Q108" s="49">
        <f>N108/K108</f>
        <v>0.83551062542269994</v>
      </c>
      <c r="R108" s="274"/>
      <c r="S108" s="50">
        <v>0.35069444444444436</v>
      </c>
      <c r="T108" s="51">
        <v>0.37570601851851854</v>
      </c>
      <c r="U108" s="52">
        <v>4.8499999999998789</v>
      </c>
      <c r="V108" s="53">
        <v>36.016666666666808</v>
      </c>
      <c r="W108" s="54"/>
      <c r="X108" s="58"/>
      <c r="Y108" s="266"/>
      <c r="Z108" s="267"/>
      <c r="AA108" s="55">
        <f>M108-J108</f>
        <v>-427.67237390098035</v>
      </c>
      <c r="AB108" s="49">
        <f>M108/J108</f>
        <v>0.83551062542269983</v>
      </c>
      <c r="AC108" s="279"/>
    </row>
    <row r="109" spans="1:29" ht="15.75" customHeight="1">
      <c r="A109" s="282"/>
      <c r="B109" s="38" t="s">
        <v>76</v>
      </c>
      <c r="C109" s="264" t="s">
        <v>101</v>
      </c>
      <c r="D109" s="265"/>
      <c r="E109" s="39">
        <v>24.73</v>
      </c>
      <c r="F109" s="40">
        <v>1745</v>
      </c>
      <c r="G109" s="41">
        <f t="shared" si="54"/>
        <v>43153.85</v>
      </c>
      <c r="H109" s="42"/>
      <c r="I109" s="43">
        <v>6</v>
      </c>
      <c r="J109" s="44">
        <v>2600</v>
      </c>
      <c r="K109" s="45">
        <f t="shared" si="46"/>
        <v>433.33333333333331</v>
      </c>
      <c r="L109" s="46">
        <v>6</v>
      </c>
      <c r="M109" s="44">
        <f>F109/V109*60</f>
        <v>2188.8501742160306</v>
      </c>
      <c r="N109" s="45">
        <f>M109/L109</f>
        <v>364.80836236933845</v>
      </c>
      <c r="O109" s="47">
        <f>L109-I109</f>
        <v>0</v>
      </c>
      <c r="P109" s="48">
        <f>N109-K109</f>
        <v>-68.524970963994861</v>
      </c>
      <c r="Q109" s="49">
        <f>N109/K109</f>
        <v>0.84186545162155035</v>
      </c>
      <c r="R109" s="274"/>
      <c r="S109" s="50">
        <v>0.37928240740740743</v>
      </c>
      <c r="T109" s="51">
        <v>0.41249999999999998</v>
      </c>
      <c r="U109" s="52">
        <v>5.1500000000000057</v>
      </c>
      <c r="V109" s="53">
        <v>47.833333333333272</v>
      </c>
      <c r="W109" s="54"/>
      <c r="X109" s="94"/>
      <c r="Y109" s="266"/>
      <c r="Z109" s="267"/>
      <c r="AA109" s="55">
        <f>M109-J109</f>
        <v>-411.14982578396939</v>
      </c>
      <c r="AB109" s="49">
        <f>M109/J109</f>
        <v>0.84186545162155024</v>
      </c>
      <c r="AC109" s="279"/>
    </row>
    <row r="110" spans="1:29" ht="15.75" customHeight="1">
      <c r="A110" s="282"/>
      <c r="B110" s="38"/>
      <c r="C110" s="264"/>
      <c r="D110" s="265"/>
      <c r="E110" s="39"/>
      <c r="F110" s="40"/>
      <c r="G110" s="41"/>
      <c r="H110" s="42"/>
      <c r="I110" s="43"/>
      <c r="J110" s="44"/>
      <c r="K110" s="45"/>
      <c r="L110" s="46"/>
      <c r="M110" s="44"/>
      <c r="N110" s="45"/>
      <c r="O110" s="47"/>
      <c r="P110" s="48"/>
      <c r="Q110" s="49"/>
      <c r="R110" s="274"/>
      <c r="S110" s="50"/>
      <c r="T110" s="51"/>
      <c r="U110" s="52"/>
      <c r="V110" s="53"/>
      <c r="W110" s="54"/>
      <c r="X110" s="58"/>
      <c r="Y110" s="266"/>
      <c r="Z110" s="267"/>
      <c r="AA110" s="55"/>
      <c r="AB110" s="49"/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58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58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58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58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58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58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58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58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58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58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78"/>
      <c r="G123" s="79"/>
      <c r="H123" s="20"/>
      <c r="I123" s="80">
        <f t="shared" ref="I123:J123" si="55">AVERAGE(I107:I122)</f>
        <v>6</v>
      </c>
      <c r="J123" s="81">
        <f t="shared" si="55"/>
        <v>2600</v>
      </c>
      <c r="K123" s="82">
        <f t="shared" ref="K123" si="56">J123/I123</f>
        <v>433.33333333333331</v>
      </c>
      <c r="L123" s="80">
        <f t="shared" ref="L123:M123" si="57">AVERAGE(L107:L122)</f>
        <v>6</v>
      </c>
      <c r="M123" s="81">
        <f t="shared" si="57"/>
        <v>2153.5001998040357</v>
      </c>
      <c r="N123" s="82">
        <f>M123/L123</f>
        <v>358.9166999673393</v>
      </c>
      <c r="O123" s="83">
        <f>L123-I123</f>
        <v>0</v>
      </c>
      <c r="P123" s="84">
        <f>N123-K123</f>
        <v>-74.416633365994016</v>
      </c>
      <c r="Q123" s="85">
        <f>N123/K123</f>
        <v>0.82826930761693685</v>
      </c>
      <c r="R123" s="275"/>
      <c r="S123" s="182">
        <f>S107</f>
        <v>0.33194444444444438</v>
      </c>
      <c r="T123" s="183">
        <f>INDEX(T107:T122,COUNTA(T107:T122))</f>
        <v>0.41249999999999998</v>
      </c>
      <c r="U123" s="86"/>
      <c r="V123" s="96"/>
      <c r="W123" s="78"/>
      <c r="X123" s="82"/>
      <c r="Y123" s="262"/>
      <c r="Z123" s="263"/>
      <c r="AA123" s="97">
        <f>M123-J123</f>
        <v>-446.49980019596433</v>
      </c>
      <c r="AB123" s="85">
        <f>M123/J123</f>
        <v>0.82826930761693685</v>
      </c>
      <c r="AC123" s="280"/>
    </row>
    <row r="124" spans="1:29" ht="15.75" customHeight="1">
      <c r="A124" s="268" t="s">
        <v>47</v>
      </c>
      <c r="B124" s="98" t="s">
        <v>70</v>
      </c>
      <c r="C124" s="271" t="s">
        <v>203</v>
      </c>
      <c r="D124" s="272"/>
      <c r="E124" s="21">
        <v>49.91</v>
      </c>
      <c r="F124" s="34">
        <v>1182</v>
      </c>
      <c r="G124" s="22">
        <f t="shared" ref="G124:G126" si="58">E124*F124</f>
        <v>58993.619999999995</v>
      </c>
      <c r="H124" s="23"/>
      <c r="I124" s="24">
        <v>26</v>
      </c>
      <c r="J124" s="25">
        <v>2000</v>
      </c>
      <c r="K124" s="26">
        <f>J124/I124</f>
        <v>76.92307692307692</v>
      </c>
      <c r="L124" s="27">
        <v>26</v>
      </c>
      <c r="M124" s="25">
        <f>F124/V124*60</f>
        <v>1700.7194244604266</v>
      </c>
      <c r="N124" s="26">
        <f>M124/L124</f>
        <v>65.412285556170247</v>
      </c>
      <c r="O124" s="91">
        <f>L124-I124</f>
        <v>0</v>
      </c>
      <c r="P124" s="92">
        <f>N124-K124</f>
        <v>-11.510791366906673</v>
      </c>
      <c r="Q124" s="31">
        <f>N124/K124</f>
        <v>0.85035971223021323</v>
      </c>
      <c r="R124" s="273">
        <f>Q140</f>
        <v>0.85493238079373124</v>
      </c>
      <c r="S124" s="32">
        <v>0.70854166666666663</v>
      </c>
      <c r="T124" s="33">
        <v>0.73750000000000004</v>
      </c>
      <c r="U124" s="34"/>
      <c r="V124" s="35">
        <v>41.700000000000124</v>
      </c>
      <c r="W124" s="15"/>
      <c r="X124" s="17"/>
      <c r="Y124" s="276"/>
      <c r="Z124" s="277"/>
      <c r="AA124" s="36">
        <f>M124-J124</f>
        <v>-299.28057553957342</v>
      </c>
      <c r="AB124" s="31">
        <f>M124/J124</f>
        <v>0.85035971223021334</v>
      </c>
      <c r="AC124" s="348">
        <f>AB140</f>
        <v>0.85493238079373113</v>
      </c>
    </row>
    <row r="125" spans="1:29" ht="15.75" customHeight="1">
      <c r="A125" s="269"/>
      <c r="B125" s="99" t="s">
        <v>70</v>
      </c>
      <c r="C125" s="264" t="s">
        <v>116</v>
      </c>
      <c r="D125" s="265"/>
      <c r="E125" s="39">
        <v>56.79</v>
      </c>
      <c r="F125" s="52">
        <v>1912</v>
      </c>
      <c r="G125" s="41">
        <f t="shared" si="58"/>
        <v>108582.48</v>
      </c>
      <c r="H125" s="42"/>
      <c r="I125" s="43">
        <v>23</v>
      </c>
      <c r="J125" s="44">
        <v>2000</v>
      </c>
      <c r="K125" s="45">
        <f t="shared" ref="K125:K126" si="59">J125/I125</f>
        <v>86.956521739130437</v>
      </c>
      <c r="L125" s="46">
        <v>23</v>
      </c>
      <c r="M125" s="44">
        <f>F125/V125*60</f>
        <v>1715.225517069525</v>
      </c>
      <c r="N125" s="45">
        <f>M125/L125</f>
        <v>74.575022481283696</v>
      </c>
      <c r="O125" s="47">
        <f>L125-I125</f>
        <v>0</v>
      </c>
      <c r="P125" s="48">
        <f>N125-K125</f>
        <v>-12.381499257846741</v>
      </c>
      <c r="Q125" s="49">
        <f>N125/K125</f>
        <v>0.85761275853476249</v>
      </c>
      <c r="R125" s="274"/>
      <c r="S125" s="50">
        <v>0.74105324074074075</v>
      </c>
      <c r="T125" s="51">
        <v>0.78749999999999998</v>
      </c>
      <c r="U125" s="52">
        <v>5.1166666666666138</v>
      </c>
      <c r="V125" s="53">
        <v>66.883333333333297</v>
      </c>
      <c r="W125" s="54"/>
      <c r="X125" s="94"/>
      <c r="Y125" s="266"/>
      <c r="Z125" s="267"/>
      <c r="AA125" s="55">
        <f>M125-J125</f>
        <v>-284.77448293047496</v>
      </c>
      <c r="AB125" s="49">
        <f>M125/J125</f>
        <v>0.85761275853476249</v>
      </c>
      <c r="AC125" s="294"/>
    </row>
    <row r="126" spans="1:29" ht="15.75" customHeight="1">
      <c r="A126" s="269"/>
      <c r="B126" s="99" t="s">
        <v>70</v>
      </c>
      <c r="C126" s="264" t="s">
        <v>219</v>
      </c>
      <c r="D126" s="265"/>
      <c r="E126" s="39">
        <v>44.3</v>
      </c>
      <c r="F126" s="52">
        <v>1667</v>
      </c>
      <c r="G126" s="41">
        <f t="shared" si="58"/>
        <v>73848.099999999991</v>
      </c>
      <c r="H126" s="42"/>
      <c r="I126" s="43">
        <v>17</v>
      </c>
      <c r="J126" s="44">
        <v>2000</v>
      </c>
      <c r="K126" s="45">
        <f t="shared" si="59"/>
        <v>117.64705882352941</v>
      </c>
      <c r="L126" s="46">
        <v>17</v>
      </c>
      <c r="M126" s="44">
        <f>F126/V126*60</f>
        <v>1713.6493432324351</v>
      </c>
      <c r="N126" s="45">
        <f>M126/L126</f>
        <v>100.80290254308441</v>
      </c>
      <c r="O126" s="47">
        <f>L126-I126</f>
        <v>0</v>
      </c>
      <c r="P126" s="48">
        <f>N126-K126</f>
        <v>-16.844156280444992</v>
      </c>
      <c r="Q126" s="49">
        <f>N126/K126</f>
        <v>0.85682467161621756</v>
      </c>
      <c r="R126" s="274"/>
      <c r="S126" s="50">
        <v>0.79236111111111107</v>
      </c>
      <c r="T126" s="51">
        <v>0.83289351851851856</v>
      </c>
      <c r="U126" s="52">
        <v>6.9999999999999751</v>
      </c>
      <c r="V126" s="53">
        <v>58.366666666666788</v>
      </c>
      <c r="W126" s="54"/>
      <c r="X126" s="94"/>
      <c r="Y126" s="266"/>
      <c r="Z126" s="267"/>
      <c r="AA126" s="55">
        <f>M126-J126</f>
        <v>-286.35065676756494</v>
      </c>
      <c r="AB126" s="49">
        <f>M126/J126</f>
        <v>0.85682467161621756</v>
      </c>
      <c r="AC126" s="294"/>
    </row>
    <row r="127" spans="1:29" ht="15.75" customHeight="1">
      <c r="A127" s="269"/>
      <c r="B127" s="99"/>
      <c r="C127" s="264"/>
      <c r="D127" s="265"/>
      <c r="E127" s="39"/>
      <c r="F127" s="52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94"/>
    </row>
    <row r="128" spans="1:29" ht="15.75" customHeight="1">
      <c r="A128" s="269"/>
      <c r="B128" s="99"/>
      <c r="C128" s="264"/>
      <c r="D128" s="265"/>
      <c r="E128" s="39"/>
      <c r="F128" s="52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94"/>
    </row>
    <row r="129" spans="1:29" ht="15.75" customHeight="1">
      <c r="A129" s="269"/>
      <c r="B129" s="99"/>
      <c r="C129" s="264"/>
      <c r="D129" s="265"/>
      <c r="E129" s="39"/>
      <c r="F129" s="52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94"/>
      <c r="Y129" s="266"/>
      <c r="Z129" s="267"/>
      <c r="AA129" s="55"/>
      <c r="AB129" s="49"/>
      <c r="AC129" s="294"/>
    </row>
    <row r="130" spans="1:29" ht="15.75" customHeight="1">
      <c r="A130" s="269"/>
      <c r="B130" s="99"/>
      <c r="C130" s="264"/>
      <c r="D130" s="265"/>
      <c r="E130" s="39"/>
      <c r="F130" s="52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94"/>
    </row>
    <row r="131" spans="1:29" ht="15.75" customHeight="1">
      <c r="A131" s="269"/>
      <c r="B131" s="99"/>
      <c r="C131" s="264"/>
      <c r="D131" s="265"/>
      <c r="E131" s="39"/>
      <c r="F131" s="52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94"/>
    </row>
    <row r="132" spans="1:29" ht="15.75" customHeight="1">
      <c r="A132" s="269"/>
      <c r="B132" s="99"/>
      <c r="C132" s="264"/>
      <c r="D132" s="265"/>
      <c r="E132" s="39"/>
      <c r="F132" s="52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54"/>
      <c r="X132" s="94"/>
      <c r="Y132" s="266"/>
      <c r="Z132" s="267"/>
      <c r="AA132" s="55"/>
      <c r="AB132" s="49"/>
      <c r="AC132" s="294"/>
    </row>
    <row r="133" spans="1:29" ht="15.75" customHeight="1">
      <c r="A133" s="269"/>
      <c r="B133" s="99"/>
      <c r="C133" s="264"/>
      <c r="D133" s="265"/>
      <c r="E133" s="39"/>
      <c r="F133" s="52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54"/>
      <c r="X133" s="94"/>
      <c r="Y133" s="266"/>
      <c r="Z133" s="267"/>
      <c r="AA133" s="55"/>
      <c r="AB133" s="49"/>
      <c r="AC133" s="294"/>
    </row>
    <row r="134" spans="1:29" ht="15.75" customHeight="1">
      <c r="A134" s="269"/>
      <c r="B134" s="99"/>
      <c r="C134" s="264"/>
      <c r="D134" s="265"/>
      <c r="E134" s="39"/>
      <c r="F134" s="52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54"/>
      <c r="X134" s="94"/>
      <c r="Y134" s="266"/>
      <c r="Z134" s="267"/>
      <c r="AA134" s="55"/>
      <c r="AB134" s="49"/>
      <c r="AC134" s="294"/>
    </row>
    <row r="135" spans="1:29" ht="15.75" customHeight="1">
      <c r="A135" s="269"/>
      <c r="B135" s="99"/>
      <c r="C135" s="264"/>
      <c r="D135" s="265"/>
      <c r="E135" s="39"/>
      <c r="F135" s="52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54"/>
      <c r="X135" s="94"/>
      <c r="Y135" s="266"/>
      <c r="Z135" s="267"/>
      <c r="AA135" s="55"/>
      <c r="AB135" s="49"/>
      <c r="AC135" s="294"/>
    </row>
    <row r="136" spans="1:29" ht="15.75" customHeight="1">
      <c r="A136" s="269"/>
      <c r="B136" s="99"/>
      <c r="C136" s="264"/>
      <c r="D136" s="265"/>
      <c r="E136" s="39"/>
      <c r="F136" s="52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54"/>
      <c r="X136" s="94"/>
      <c r="Y136" s="266"/>
      <c r="Z136" s="267"/>
      <c r="AA136" s="55"/>
      <c r="AB136" s="49"/>
      <c r="AC136" s="294"/>
    </row>
    <row r="137" spans="1:29" ht="15.75" customHeight="1">
      <c r="A137" s="269"/>
      <c r="B137" s="99"/>
      <c r="C137" s="264"/>
      <c r="D137" s="265"/>
      <c r="E137" s="39"/>
      <c r="F137" s="52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100"/>
      <c r="X137" s="101"/>
      <c r="Y137" s="266"/>
      <c r="Z137" s="267"/>
      <c r="AA137" s="55"/>
      <c r="AB137" s="49"/>
      <c r="AC137" s="294"/>
    </row>
    <row r="138" spans="1:29" ht="15.75" customHeight="1">
      <c r="A138" s="269"/>
      <c r="B138" s="99"/>
      <c r="C138" s="264"/>
      <c r="D138" s="265"/>
      <c r="E138" s="39"/>
      <c r="F138" s="52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102"/>
      <c r="X138" s="103"/>
      <c r="Y138" s="266"/>
      <c r="Z138" s="267"/>
      <c r="AA138" s="55"/>
      <c r="AB138" s="49"/>
      <c r="AC138" s="294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50"/>
      <c r="T139" s="51"/>
      <c r="U139" s="73"/>
      <c r="V139" s="53"/>
      <c r="W139" s="102"/>
      <c r="X139" s="103"/>
      <c r="Y139" s="266"/>
      <c r="Z139" s="267"/>
      <c r="AA139" s="55"/>
      <c r="AB139" s="49"/>
      <c r="AC139" s="294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60">AVERAGE(I124:I139)</f>
        <v>22</v>
      </c>
      <c r="J140" s="81">
        <f t="shared" si="60"/>
        <v>2000</v>
      </c>
      <c r="K140" s="82">
        <f t="shared" ref="K140" si="61">J140/I140</f>
        <v>90.909090909090907</v>
      </c>
      <c r="L140" s="80">
        <f t="shared" ref="L140:M140" si="62">AVERAGE(L124:L139)</f>
        <v>22</v>
      </c>
      <c r="M140" s="81">
        <f t="shared" si="62"/>
        <v>1709.8647615874622</v>
      </c>
      <c r="N140" s="82">
        <f>M140/L140</f>
        <v>77.721125526702835</v>
      </c>
      <c r="O140" s="83">
        <f>L140-I140</f>
        <v>0</v>
      </c>
      <c r="P140" s="84">
        <f>N140-K140</f>
        <v>-13.187965382388072</v>
      </c>
      <c r="Q140" s="85">
        <f>N140/K140</f>
        <v>0.85493238079373124</v>
      </c>
      <c r="R140" s="275"/>
      <c r="S140" s="182">
        <f>S124</f>
        <v>0.70854166666666663</v>
      </c>
      <c r="T140" s="183">
        <f>INDEX(T124:T139,COUNTA(T124:T139))</f>
        <v>0.83289351851851856</v>
      </c>
      <c r="U140" s="86"/>
      <c r="V140" s="96"/>
      <c r="W140" s="105"/>
      <c r="X140" s="106"/>
      <c r="Y140" s="262"/>
      <c r="Z140" s="263"/>
      <c r="AA140" s="97">
        <f>M140-J140</f>
        <v>-290.13523841253777</v>
      </c>
      <c r="AB140" s="85">
        <f>M140/J140</f>
        <v>0.85493238079373113</v>
      </c>
      <c r="AC140" s="295"/>
    </row>
    <row r="141" spans="1:29" ht="15.75" customHeight="1">
      <c r="A141" s="281" t="s">
        <v>246</v>
      </c>
      <c r="B141" s="98" t="s">
        <v>70</v>
      </c>
      <c r="C141" s="271" t="s">
        <v>224</v>
      </c>
      <c r="D141" s="272"/>
      <c r="E141" s="21">
        <v>50.67</v>
      </c>
      <c r="F141" s="15">
        <v>1079</v>
      </c>
      <c r="G141" s="22">
        <f t="shared" ref="G141:G143" si="63">E141*F141</f>
        <v>54672.93</v>
      </c>
      <c r="H141" s="23"/>
      <c r="I141" s="24">
        <v>22</v>
      </c>
      <c r="J141" s="25">
        <v>2000</v>
      </c>
      <c r="K141" s="26">
        <f>J141/I141</f>
        <v>90.909090909090907</v>
      </c>
      <c r="L141" s="27">
        <v>22</v>
      </c>
      <c r="M141" s="25">
        <f>F141/V141*60</f>
        <v>1696.9855832241201</v>
      </c>
      <c r="N141" s="26">
        <f>M141/L141</f>
        <v>77.135708328369091</v>
      </c>
      <c r="O141" s="91">
        <f>L141-I141</f>
        <v>0</v>
      </c>
      <c r="P141" s="92">
        <f>N141-K141</f>
        <v>-13.773382580721815</v>
      </c>
      <c r="Q141" s="31">
        <f>N141/K141</f>
        <v>0.84849279161206004</v>
      </c>
      <c r="R141" s="273">
        <f>Q157</f>
        <v>0.85341448491401117</v>
      </c>
      <c r="S141" s="32">
        <v>0.70833333333333337</v>
      </c>
      <c r="T141" s="33">
        <v>0.73482638888888885</v>
      </c>
      <c r="U141" s="34"/>
      <c r="V141" s="35">
        <v>38.149999999999892</v>
      </c>
      <c r="W141" s="33"/>
      <c r="X141" s="107"/>
      <c r="Y141" s="276"/>
      <c r="Z141" s="277"/>
      <c r="AA141" s="36">
        <f>M141-J141</f>
        <v>-303.01441677587991</v>
      </c>
      <c r="AB141" s="31">
        <f>M141/J141</f>
        <v>0.84849279161206004</v>
      </c>
      <c r="AC141" s="278">
        <f>AB157</f>
        <v>0.85341448491401128</v>
      </c>
    </row>
    <row r="142" spans="1:29" ht="15.75" customHeight="1">
      <c r="A142" s="282"/>
      <c r="B142" s="99" t="s">
        <v>70</v>
      </c>
      <c r="C142" s="264" t="s">
        <v>115</v>
      </c>
      <c r="D142" s="265"/>
      <c r="E142" s="39">
        <v>56.87</v>
      </c>
      <c r="F142" s="40">
        <v>1481</v>
      </c>
      <c r="G142" s="41">
        <f t="shared" si="63"/>
        <v>84224.47</v>
      </c>
      <c r="H142" s="42"/>
      <c r="I142" s="43">
        <v>23</v>
      </c>
      <c r="J142" s="44">
        <v>2000</v>
      </c>
      <c r="K142" s="45">
        <f t="shared" ref="K142:K143" si="64">J142/I142</f>
        <v>86.956521739130437</v>
      </c>
      <c r="L142" s="46">
        <v>23</v>
      </c>
      <c r="M142" s="44">
        <f>F142/V142*60</f>
        <v>1708.8461538461549</v>
      </c>
      <c r="N142" s="45">
        <f>M142/L142</f>
        <v>74.297658862876304</v>
      </c>
      <c r="O142" s="47">
        <f>L142-I142</f>
        <v>0</v>
      </c>
      <c r="P142" s="48">
        <f>N142-K142</f>
        <v>-12.658862876254133</v>
      </c>
      <c r="Q142" s="49">
        <f>N142/K142</f>
        <v>0.85442307692307751</v>
      </c>
      <c r="R142" s="274"/>
      <c r="S142" s="50">
        <v>0.74027777777777781</v>
      </c>
      <c r="T142" s="51">
        <v>0.77638888888888891</v>
      </c>
      <c r="U142" s="52">
        <v>7.850000000000108</v>
      </c>
      <c r="V142" s="53">
        <v>51.999999999999972</v>
      </c>
      <c r="W142" s="54"/>
      <c r="X142" s="94"/>
      <c r="Y142" s="266"/>
      <c r="Z142" s="267"/>
      <c r="AA142" s="55">
        <f>M142-J142</f>
        <v>-291.15384615384505</v>
      </c>
      <c r="AB142" s="49">
        <f>M142/J142</f>
        <v>0.85442307692307751</v>
      </c>
      <c r="AC142" s="279"/>
    </row>
    <row r="143" spans="1:29" ht="15.75" customHeight="1">
      <c r="A143" s="282"/>
      <c r="B143" s="99" t="s">
        <v>70</v>
      </c>
      <c r="C143" s="264" t="s">
        <v>211</v>
      </c>
      <c r="D143" s="265"/>
      <c r="E143" s="39">
        <v>47.6</v>
      </c>
      <c r="F143" s="40">
        <v>1989</v>
      </c>
      <c r="G143" s="41">
        <f t="shared" si="63"/>
        <v>94676.400000000009</v>
      </c>
      <c r="H143" s="42"/>
      <c r="I143" s="43">
        <v>23</v>
      </c>
      <c r="J143" s="44">
        <v>2000</v>
      </c>
      <c r="K143" s="45">
        <f t="shared" si="64"/>
        <v>86.956521739130437</v>
      </c>
      <c r="L143" s="46">
        <v>23</v>
      </c>
      <c r="M143" s="44">
        <f>F143/V143*60</f>
        <v>1714.6551724137928</v>
      </c>
      <c r="N143" s="45">
        <f>M143/L143</f>
        <v>74.550224887556212</v>
      </c>
      <c r="O143" s="47">
        <f>L143-I143</f>
        <v>0</v>
      </c>
      <c r="P143" s="48">
        <f>N143-K143</f>
        <v>-12.406296851574226</v>
      </c>
      <c r="Q143" s="49">
        <f>N143/K143</f>
        <v>0.85732758620689642</v>
      </c>
      <c r="R143" s="274"/>
      <c r="S143" s="50">
        <v>0.78222222222222226</v>
      </c>
      <c r="T143" s="51">
        <v>0.8305555555555556</v>
      </c>
      <c r="U143" s="52">
        <v>8.4000000000000341</v>
      </c>
      <c r="V143" s="53">
        <v>69.600000000000009</v>
      </c>
      <c r="W143" s="54"/>
      <c r="X143" s="94"/>
      <c r="Y143" s="266"/>
      <c r="Z143" s="267"/>
      <c r="AA143" s="55">
        <f>M143-J143</f>
        <v>-285.3448275862072</v>
      </c>
      <c r="AB143" s="49">
        <f>M143/J143</f>
        <v>0.85732758620689642</v>
      </c>
      <c r="AC143" s="279"/>
    </row>
    <row r="144" spans="1:29" ht="15.75" customHeight="1">
      <c r="A144" s="282"/>
      <c r="B144" s="99"/>
      <c r="C144" s="264"/>
      <c r="D144" s="265"/>
      <c r="E144" s="39"/>
      <c r="F144" s="40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79"/>
    </row>
    <row r="145" spans="1:29" ht="15.75" customHeight="1">
      <c r="A145" s="283"/>
      <c r="B145" s="99"/>
      <c r="C145" s="264"/>
      <c r="D145" s="265"/>
      <c r="E145" s="39"/>
      <c r="F145" s="40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79"/>
    </row>
    <row r="146" spans="1:29" ht="15.75" customHeight="1">
      <c r="A146" s="283"/>
      <c r="B146" s="99"/>
      <c r="C146" s="264"/>
      <c r="D146" s="265"/>
      <c r="E146" s="39"/>
      <c r="F146" s="40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94"/>
      <c r="Y146" s="266"/>
      <c r="Z146" s="267"/>
      <c r="AA146" s="55"/>
      <c r="AB146" s="49"/>
      <c r="AC146" s="279"/>
    </row>
    <row r="147" spans="1:29" ht="15.75" customHeight="1">
      <c r="A147" s="283"/>
      <c r="B147" s="99"/>
      <c r="C147" s="264"/>
      <c r="D147" s="265"/>
      <c r="E147" s="39"/>
      <c r="F147" s="40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62"/>
      <c r="T147" s="63"/>
      <c r="U147" s="52"/>
      <c r="V147" s="53"/>
      <c r="W147" s="63"/>
      <c r="X147" s="108"/>
      <c r="Y147" s="266"/>
      <c r="Z147" s="267"/>
      <c r="AA147" s="55"/>
      <c r="AB147" s="49"/>
      <c r="AC147" s="279"/>
    </row>
    <row r="148" spans="1:29" ht="15.75" customHeight="1">
      <c r="A148" s="283"/>
      <c r="B148" s="99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62"/>
      <c r="T148" s="63"/>
      <c r="U148" s="52"/>
      <c r="V148" s="53"/>
      <c r="W148" s="63"/>
      <c r="X148" s="108"/>
      <c r="Y148" s="266"/>
      <c r="Z148" s="267"/>
      <c r="AA148" s="55"/>
      <c r="AB148" s="49"/>
      <c r="AC148" s="279"/>
    </row>
    <row r="149" spans="1:29" ht="15.75" customHeight="1">
      <c r="A149" s="283"/>
      <c r="B149" s="99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62"/>
      <c r="T149" s="63"/>
      <c r="U149" s="52"/>
      <c r="V149" s="53"/>
      <c r="W149" s="63"/>
      <c r="X149" s="108"/>
      <c r="Y149" s="266"/>
      <c r="Z149" s="267"/>
      <c r="AA149" s="55"/>
      <c r="AB149" s="49"/>
      <c r="AC149" s="279"/>
    </row>
    <row r="150" spans="1:29" ht="15.75" customHeight="1">
      <c r="A150" s="283"/>
      <c r="B150" s="99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62"/>
      <c r="T150" s="63"/>
      <c r="U150" s="52"/>
      <c r="V150" s="53"/>
      <c r="W150" s="63"/>
      <c r="X150" s="108"/>
      <c r="Y150" s="266"/>
      <c r="Z150" s="267"/>
      <c r="AA150" s="55"/>
      <c r="AB150" s="49"/>
      <c r="AC150" s="279"/>
    </row>
    <row r="151" spans="1:29" ht="15.75" customHeight="1">
      <c r="A151" s="283"/>
      <c r="B151" s="99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62"/>
      <c r="T151" s="63"/>
      <c r="U151" s="52"/>
      <c r="V151" s="53"/>
      <c r="W151" s="63"/>
      <c r="X151" s="108"/>
      <c r="Y151" s="266"/>
      <c r="Z151" s="267"/>
      <c r="AA151" s="55"/>
      <c r="AB151" s="49"/>
      <c r="AC151" s="279"/>
    </row>
    <row r="152" spans="1:29" ht="15.75" customHeight="1">
      <c r="A152" s="283"/>
      <c r="B152" s="99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62"/>
      <c r="T152" s="63"/>
      <c r="U152" s="52"/>
      <c r="V152" s="53"/>
      <c r="W152" s="63"/>
      <c r="X152" s="108"/>
      <c r="Y152" s="266"/>
      <c r="Z152" s="267"/>
      <c r="AA152" s="55"/>
      <c r="AB152" s="49"/>
      <c r="AC152" s="279"/>
    </row>
    <row r="153" spans="1:29" ht="15.75" customHeight="1">
      <c r="A153" s="283"/>
      <c r="B153" s="99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62"/>
      <c r="T153" s="63"/>
      <c r="U153" s="52"/>
      <c r="V153" s="53"/>
      <c r="W153" s="63"/>
      <c r="X153" s="108"/>
      <c r="Y153" s="266"/>
      <c r="Z153" s="267"/>
      <c r="AA153" s="55"/>
      <c r="AB153" s="49"/>
      <c r="AC153" s="279"/>
    </row>
    <row r="154" spans="1:29" ht="15.75" customHeight="1">
      <c r="A154" s="283"/>
      <c r="B154" s="99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62"/>
      <c r="T154" s="63"/>
      <c r="U154" s="52"/>
      <c r="V154" s="53"/>
      <c r="W154" s="63"/>
      <c r="X154" s="108"/>
      <c r="Y154" s="266"/>
      <c r="Z154" s="267"/>
      <c r="AA154" s="55"/>
      <c r="AB154" s="49"/>
      <c r="AC154" s="279"/>
    </row>
    <row r="155" spans="1:29" ht="15.75" customHeight="1">
      <c r="A155" s="283"/>
      <c r="B155" s="99"/>
      <c r="C155" s="264"/>
      <c r="D155" s="265"/>
      <c r="E155" s="39"/>
      <c r="F155" s="71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62"/>
      <c r="T155" s="63"/>
      <c r="U155" s="52"/>
      <c r="V155" s="53"/>
      <c r="W155" s="63"/>
      <c r="X155" s="108"/>
      <c r="Y155" s="266"/>
      <c r="Z155" s="267"/>
      <c r="AA155" s="55"/>
      <c r="AB155" s="49"/>
      <c r="AC155" s="279"/>
    </row>
    <row r="156" spans="1:29" ht="15.75" customHeight="1">
      <c r="A156" s="283"/>
      <c r="B156" s="99"/>
      <c r="C156" s="264"/>
      <c r="D156" s="265"/>
      <c r="E156" s="109"/>
      <c r="F156" s="71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65">AVERAGE(I141:I156)</f>
        <v>22.666666666666668</v>
      </c>
      <c r="J157" s="81">
        <f t="shared" si="65"/>
        <v>2000</v>
      </c>
      <c r="K157" s="82">
        <f t="shared" ref="K157" si="66">J157/I157</f>
        <v>88.235294117647058</v>
      </c>
      <c r="L157" s="80">
        <f t="shared" ref="L157:M157" si="67">AVERAGE(L141:L156)</f>
        <v>22.666666666666668</v>
      </c>
      <c r="M157" s="81">
        <f t="shared" si="67"/>
        <v>1706.8289698280225</v>
      </c>
      <c r="N157" s="82">
        <f>M157/L157</f>
        <v>75.301278080648046</v>
      </c>
      <c r="O157" s="83">
        <f>L157-I157</f>
        <v>0</v>
      </c>
      <c r="P157" s="84">
        <f>N157-K157</f>
        <v>-12.934016036999012</v>
      </c>
      <c r="Q157" s="85">
        <f>N157/K157</f>
        <v>0.85341448491401117</v>
      </c>
      <c r="R157" s="275"/>
      <c r="S157" s="182">
        <f>S141</f>
        <v>0.70833333333333337</v>
      </c>
      <c r="T157" s="183">
        <f>INDEX(T141:T156,COUNTA(T141:T156))</f>
        <v>0.8305555555555556</v>
      </c>
      <c r="U157" s="86"/>
      <c r="V157" s="96"/>
      <c r="W157" s="78"/>
      <c r="X157" s="82"/>
      <c r="Y157" s="262"/>
      <c r="Z157" s="263"/>
      <c r="AA157" s="97">
        <f>M157-J157</f>
        <v>-293.17103017197746</v>
      </c>
      <c r="AB157" s="85">
        <f>M157/J157</f>
        <v>0.85341448491401128</v>
      </c>
      <c r="AC157" s="280"/>
    </row>
    <row r="159" spans="1:29">
      <c r="Y159" s="260" t="s">
        <v>54</v>
      </c>
      <c r="Z159" s="260"/>
    </row>
    <row r="160" spans="1:29">
      <c r="Y160" s="260" t="s">
        <v>55</v>
      </c>
      <c r="Z160" s="260"/>
    </row>
    <row r="161" spans="25:26">
      <c r="Y161" s="260" t="s">
        <v>56</v>
      </c>
      <c r="Z161" s="260"/>
    </row>
    <row r="162" spans="25:26">
      <c r="Y162" s="260" t="s">
        <v>57</v>
      </c>
      <c r="Z162" s="260"/>
    </row>
    <row r="163" spans="25:26">
      <c r="Y163" s="260" t="s">
        <v>58</v>
      </c>
      <c r="Z163" s="260"/>
    </row>
    <row r="164" spans="25:26">
      <c r="Y164" s="260" t="s">
        <v>59</v>
      </c>
      <c r="Z164" s="260"/>
    </row>
    <row r="165" spans="25:26">
      <c r="Y165" s="260" t="s">
        <v>60</v>
      </c>
      <c r="Z165" s="260"/>
    </row>
    <row r="166" spans="25:26">
      <c r="Y166" s="260" t="s">
        <v>61</v>
      </c>
      <c r="Z166" s="260"/>
    </row>
    <row r="167" spans="25:26">
      <c r="Y167" s="260" t="s">
        <v>62</v>
      </c>
      <c r="Z167" s="260"/>
    </row>
    <row r="168" spans="25:26">
      <c r="Y168" s="260" t="s">
        <v>63</v>
      </c>
      <c r="Z168" s="260"/>
    </row>
    <row r="169" spans="25:26">
      <c r="Y169" s="260" t="s">
        <v>64</v>
      </c>
      <c r="Z169" s="260"/>
    </row>
    <row r="170" spans="25:26">
      <c r="Y170" s="260" t="s">
        <v>65</v>
      </c>
      <c r="Z170" s="260"/>
    </row>
    <row r="171" spans="25:26">
      <c r="Y171" s="260" t="s">
        <v>66</v>
      </c>
      <c r="Z171" s="260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893" priority="3" operator="greaterThan">
      <formula>0</formula>
    </cfRule>
  </conditionalFormatting>
  <conditionalFormatting sqref="P5:P157 AA5:AA157">
    <cfRule type="cellIs" dxfId="892" priority="6" operator="lessThan">
      <formula>0</formula>
    </cfRule>
  </conditionalFormatting>
  <conditionalFormatting sqref="Q5:Q157 AB5:AB157">
    <cfRule type="cellIs" dxfId="891" priority="4" operator="greaterThan">
      <formula>1</formula>
    </cfRule>
    <cfRule type="cellIs" dxfId="890" priority="5" operator="lessThan">
      <formula>0.8</formula>
    </cfRule>
  </conditionalFormatting>
  <conditionalFormatting sqref="R5:R157 AC124">
    <cfRule type="cellIs" dxfId="889" priority="7" operator="lessThan">
      <formula>0.8</formula>
    </cfRule>
  </conditionalFormatting>
  <conditionalFormatting sqref="AC5:AC22 AC56:AC91">
    <cfRule type="cellIs" dxfId="888" priority="9" operator="lessThan">
      <formula>0.8</formula>
    </cfRule>
  </conditionalFormatting>
  <conditionalFormatting sqref="AC39">
    <cfRule type="cellIs" dxfId="887" priority="12" operator="lessThan">
      <formula>0.8</formula>
    </cfRule>
  </conditionalFormatting>
  <conditionalFormatting sqref="AC54">
    <cfRule type="cellIs" dxfId="886" priority="11" operator="lessThan">
      <formula>0.8</formula>
    </cfRule>
  </conditionalFormatting>
  <conditionalFormatting sqref="AC97:AC105">
    <cfRule type="cellIs" dxfId="885" priority="10" operator="lessThan">
      <formula>0.8</formula>
    </cfRule>
  </conditionalFormatting>
  <conditionalFormatting sqref="AC107:AC112">
    <cfRule type="cellIs" dxfId="884" priority="8" operator="lessThan">
      <formula>0.8</formula>
    </cfRule>
  </conditionalFormatting>
  <conditionalFormatting sqref="AC139">
    <cfRule type="cellIs" dxfId="883" priority="2" operator="lessThan">
      <formula>0.8</formula>
    </cfRule>
  </conditionalFormatting>
  <conditionalFormatting sqref="AC141:AC157">
    <cfRule type="cellIs" dxfId="882" priority="1" operator="lessThan">
      <formula>0.8</formula>
    </cfRule>
  </conditionalFormatting>
  <dataValidations count="1">
    <dataValidation type="list" allowBlank="1" showInputMessage="1" showErrorMessage="1" sqref="Y5:Z157" xr:uid="{CBFD9071-50B5-4E42-AC35-9B4C7E65090D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1F442-55DD-4C6E-9184-468BB0D9909F}">
  <sheetPr>
    <tabColor theme="9" tint="0.59999389629810485"/>
  </sheetPr>
  <dimension ref="B1:AR36"/>
  <sheetViews>
    <sheetView zoomScale="70" zoomScaleNormal="70" workbookViewId="0">
      <selection activeCell="V42" sqref="V42"/>
    </sheetView>
  </sheetViews>
  <sheetFormatPr defaultColWidth="7.6640625" defaultRowHeight="15.75"/>
  <cols>
    <col min="1" max="1" width="7.6640625" style="125"/>
    <col min="2" max="2" width="15.6640625" style="125" customWidth="1"/>
    <col min="3" max="3" width="8.109375" style="131" customWidth="1"/>
    <col min="4" max="34" width="11.109375" style="125" customWidth="1"/>
    <col min="35" max="16384" width="7.6640625" style="125"/>
  </cols>
  <sheetData>
    <row r="1" spans="2:44" ht="27.75" customHeight="1">
      <c r="B1" s="247" t="s">
        <v>132</v>
      </c>
      <c r="C1" s="247"/>
      <c r="D1" s="247"/>
      <c r="E1" s="247"/>
      <c r="F1" s="247"/>
      <c r="G1" s="247"/>
      <c r="H1" s="247"/>
      <c r="I1" s="247"/>
      <c r="J1" s="247"/>
      <c r="K1" s="124"/>
      <c r="L1" s="124"/>
      <c r="M1" s="124"/>
      <c r="N1" s="124"/>
      <c r="O1" s="124"/>
      <c r="P1" s="124"/>
    </row>
    <row r="2" spans="2:44" ht="27.75" customHeight="1">
      <c r="B2" s="248"/>
      <c r="C2" s="248"/>
      <c r="D2" s="248"/>
      <c r="E2" s="248"/>
      <c r="F2" s="248"/>
      <c r="G2" s="248"/>
      <c r="H2" s="248"/>
      <c r="I2" s="248"/>
      <c r="J2" s="248"/>
      <c r="K2" s="124"/>
      <c r="L2" s="124"/>
      <c r="M2" s="124"/>
      <c r="N2" s="124"/>
      <c r="O2" s="124"/>
      <c r="P2" s="124"/>
    </row>
    <row r="3" spans="2:44" ht="46.5" customHeight="1">
      <c r="B3" s="126" t="s">
        <v>133</v>
      </c>
      <c r="C3" s="249" t="s">
        <v>360</v>
      </c>
      <c r="D3" s="250"/>
      <c r="E3" s="126" t="s">
        <v>134</v>
      </c>
      <c r="F3" s="251">
        <f>'0730(18度C)'!D1+'0730(4度C)'!D1</f>
        <v>238326</v>
      </c>
      <c r="G3" s="252"/>
      <c r="H3" s="126" t="s">
        <v>2</v>
      </c>
      <c r="I3" s="253">
        <f>'0730(18度C)'!F1+'0730(4度C)'!F1</f>
        <v>7772637.8499999996</v>
      </c>
      <c r="J3" s="254"/>
      <c r="K3" s="127"/>
      <c r="L3" s="128"/>
      <c r="M3" s="124"/>
      <c r="N3" s="124"/>
      <c r="O3" s="124"/>
      <c r="P3" s="124"/>
    </row>
    <row r="4" spans="2:44" ht="28.5" customHeight="1">
      <c r="B4" s="255" t="s">
        <v>135</v>
      </c>
      <c r="C4" s="235" t="s">
        <v>136</v>
      </c>
      <c r="D4" s="236"/>
      <c r="E4" s="258" t="s">
        <v>137</v>
      </c>
      <c r="F4" s="259"/>
      <c r="G4" s="258" t="s">
        <v>138</v>
      </c>
      <c r="H4" s="259"/>
      <c r="I4" s="258" t="s">
        <v>139</v>
      </c>
      <c r="J4" s="259"/>
      <c r="K4" s="233" t="s">
        <v>140</v>
      </c>
      <c r="L4" s="234"/>
      <c r="M4" s="233" t="s">
        <v>141</v>
      </c>
      <c r="N4" s="234"/>
      <c r="P4" s="128"/>
      <c r="Q4" s="124"/>
      <c r="R4" s="124"/>
    </row>
    <row r="5" spans="2:44" ht="28.5" customHeight="1">
      <c r="B5" s="256"/>
      <c r="C5" s="235" t="s">
        <v>142</v>
      </c>
      <c r="D5" s="236"/>
      <c r="E5" s="237" t="s">
        <v>143</v>
      </c>
      <c r="F5" s="238"/>
      <c r="G5" s="239" t="s">
        <v>144</v>
      </c>
      <c r="H5" s="240"/>
      <c r="I5" s="241" t="s">
        <v>145</v>
      </c>
      <c r="J5" s="242"/>
      <c r="K5" s="243" t="s">
        <v>146</v>
      </c>
      <c r="L5" s="244"/>
      <c r="M5" s="245" t="s">
        <v>147</v>
      </c>
      <c r="N5" s="246"/>
      <c r="O5" s="128"/>
      <c r="P5" s="128"/>
      <c r="Q5" s="128"/>
      <c r="R5" s="128"/>
    </row>
    <row r="6" spans="2:44" ht="28.5" customHeight="1">
      <c r="B6" s="256"/>
      <c r="C6" s="235" t="s">
        <v>148</v>
      </c>
      <c r="D6" s="236"/>
      <c r="E6" s="227">
        <f>AVERAGE(D13:O13,D27:X27)</f>
        <v>499.78254831445162</v>
      </c>
      <c r="F6" s="228" t="e">
        <f>AVERAGE(#REF!,D13:K13)</f>
        <v>#REF!</v>
      </c>
      <c r="G6" s="229">
        <f>AVERAGE(D13:K13)</f>
        <v>175.27086637488017</v>
      </c>
      <c r="H6" s="230"/>
      <c r="I6" s="229">
        <f>AVERAGE(L13:O13)</f>
        <v>89.572192513368975</v>
      </c>
      <c r="J6" s="230"/>
      <c r="K6" s="229">
        <f>AVERAGE(D27:O27)</f>
        <v>688.59363344988344</v>
      </c>
      <c r="L6" s="230"/>
      <c r="M6" s="229">
        <f>AVERAGE(P27:X27)</f>
        <v>763.36818233040333</v>
      </c>
      <c r="N6" s="230"/>
      <c r="O6" s="128"/>
      <c r="P6" s="128"/>
      <c r="Q6" s="128"/>
      <c r="R6" s="128"/>
    </row>
    <row r="7" spans="2:44" ht="28.5" customHeight="1">
      <c r="B7" s="256"/>
      <c r="C7" s="221" t="s">
        <v>149</v>
      </c>
      <c r="D7" s="222"/>
      <c r="E7" s="231">
        <f>AVERAGE(D14:O14,D28:X28)</f>
        <v>421.08299187963109</v>
      </c>
      <c r="F7" s="232" t="e">
        <f>AVERAGE(#REF!,D14:K14)</f>
        <v>#REF!</v>
      </c>
      <c r="G7" s="219">
        <f>AVERAGE(D14:K14)</f>
        <v>147.65526454585512</v>
      </c>
      <c r="H7" s="220"/>
      <c r="I7" s="219">
        <f>AVERAGE(L14:O14)</f>
        <v>76.507808189944569</v>
      </c>
      <c r="J7" s="220"/>
      <c r="K7" s="219">
        <f>AVERAGE(D28:O28)</f>
        <v>580.06610494954873</v>
      </c>
      <c r="L7" s="220"/>
      <c r="M7" s="219">
        <f>AVERAGE(P28:X28)</f>
        <v>642.96291757237498</v>
      </c>
      <c r="N7" s="220"/>
      <c r="O7" s="128"/>
      <c r="P7" s="128"/>
      <c r="Q7" s="128"/>
      <c r="R7" s="128"/>
    </row>
    <row r="8" spans="2:44" ht="28.5" customHeight="1">
      <c r="B8" s="257"/>
      <c r="C8" s="221" t="s">
        <v>150</v>
      </c>
      <c r="D8" s="222"/>
      <c r="E8" s="223">
        <f>AVERAGE(D15:O15,D29:X29)</f>
        <v>0.84551511665492907</v>
      </c>
      <c r="F8" s="224" t="e">
        <f>AVERAGE(D15:K15,#REF!)</f>
        <v>#REF!</v>
      </c>
      <c r="G8" s="225">
        <f>AVERAGE(D15:K15)</f>
        <v>0.84495768911746794</v>
      </c>
      <c r="H8" s="226"/>
      <c r="I8" s="225">
        <f>AVERAGE(L15:O15)</f>
        <v>0.8541374060967788</v>
      </c>
      <c r="J8" s="226"/>
      <c r="K8" s="225">
        <f>AVERAGE(D29:O29)</f>
        <v>0.84405679085925156</v>
      </c>
      <c r="L8" s="226"/>
      <c r="M8" s="225">
        <f>AVERAGE(P29:X29)</f>
        <v>0.84523578669558752</v>
      </c>
      <c r="N8" s="226"/>
      <c r="O8" s="130" t="s">
        <v>151</v>
      </c>
      <c r="P8" s="128"/>
      <c r="Q8" s="128"/>
      <c r="R8" s="128"/>
    </row>
    <row r="9" spans="2:44" ht="28.5" customHeight="1" thickBot="1">
      <c r="H9" s="132"/>
      <c r="N9" s="128"/>
      <c r="O9" s="128"/>
      <c r="P9" s="128"/>
    </row>
    <row r="10" spans="2:44" ht="30" customHeight="1">
      <c r="B10" s="209" t="s">
        <v>152</v>
      </c>
      <c r="C10" s="210"/>
      <c r="D10" s="214" t="s">
        <v>153</v>
      </c>
      <c r="E10" s="215"/>
      <c r="F10" s="215"/>
      <c r="G10" s="215"/>
      <c r="H10" s="215"/>
      <c r="I10" s="215"/>
      <c r="J10" s="215"/>
      <c r="K10" s="215"/>
      <c r="L10" s="216" t="s">
        <v>154</v>
      </c>
      <c r="M10" s="217"/>
      <c r="N10" s="217"/>
      <c r="O10" s="218"/>
    </row>
    <row r="11" spans="2:44" ht="17.25" customHeight="1">
      <c r="B11" s="205" t="s">
        <v>155</v>
      </c>
      <c r="C11" s="206"/>
      <c r="D11" s="135">
        <v>1</v>
      </c>
      <c r="E11" s="136">
        <v>2</v>
      </c>
      <c r="F11" s="136">
        <v>3</v>
      </c>
      <c r="G11" s="136">
        <v>4</v>
      </c>
      <c r="H11" s="136">
        <v>5</v>
      </c>
      <c r="I11" s="136">
        <v>6</v>
      </c>
      <c r="J11" s="136">
        <v>7</v>
      </c>
      <c r="K11" s="171">
        <v>8</v>
      </c>
      <c r="L11" s="135">
        <v>1</v>
      </c>
      <c r="M11" s="164">
        <v>2</v>
      </c>
      <c r="N11" s="136">
        <v>3</v>
      </c>
      <c r="O11" s="137">
        <v>4</v>
      </c>
    </row>
    <row r="12" spans="2:44" ht="46.5" customHeight="1">
      <c r="B12" s="205"/>
      <c r="C12" s="206"/>
      <c r="D12" s="138" t="s">
        <v>156</v>
      </c>
      <c r="E12" s="139" t="s">
        <v>157</v>
      </c>
      <c r="F12" s="139" t="s">
        <v>158</v>
      </c>
      <c r="G12" s="139" t="s">
        <v>159</v>
      </c>
      <c r="H12" s="139" t="s">
        <v>160</v>
      </c>
      <c r="I12" s="139" t="s">
        <v>161</v>
      </c>
      <c r="J12" s="139" t="s">
        <v>162</v>
      </c>
      <c r="K12" s="172" t="s">
        <v>163</v>
      </c>
      <c r="L12" s="180" t="s">
        <v>225</v>
      </c>
      <c r="M12" s="187" t="s">
        <v>157</v>
      </c>
      <c r="N12" s="139" t="s">
        <v>164</v>
      </c>
      <c r="O12" s="140" t="s">
        <v>159</v>
      </c>
    </row>
    <row r="13" spans="2:44" ht="40.15" customHeight="1">
      <c r="B13" s="207" t="s">
        <v>10</v>
      </c>
      <c r="C13" s="141" t="s">
        <v>165</v>
      </c>
      <c r="D13" s="142">
        <v>113.26530612244899</v>
      </c>
      <c r="E13" s="143">
        <v>78.431372549019613</v>
      </c>
      <c r="F13" s="143">
        <v>89.090909090909093</v>
      </c>
      <c r="G13" s="143">
        <v>89.743589743589752</v>
      </c>
      <c r="H13" s="143">
        <v>172.11155378486055</v>
      </c>
      <c r="I13" s="143">
        <v>250.92</v>
      </c>
      <c r="J13" s="143" t="s">
        <v>77</v>
      </c>
      <c r="K13" s="173">
        <v>433.33333333333331</v>
      </c>
      <c r="L13" s="142" t="s">
        <v>77</v>
      </c>
      <c r="M13" s="188" t="s">
        <v>77</v>
      </c>
      <c r="N13" s="143">
        <v>90.909090909090907</v>
      </c>
      <c r="O13" s="144">
        <v>88.235294117647058</v>
      </c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</row>
    <row r="14" spans="2:44" ht="39.6" customHeight="1">
      <c r="B14" s="207"/>
      <c r="C14" s="145" t="s">
        <v>166</v>
      </c>
      <c r="D14" s="146">
        <v>96.870716623712767</v>
      </c>
      <c r="E14" s="147">
        <v>65.398036585398742</v>
      </c>
      <c r="F14" s="147">
        <v>75.53284023264699</v>
      </c>
      <c r="G14" s="147">
        <v>75.699870311598445</v>
      </c>
      <c r="H14" s="147">
        <v>146.68197963524287</v>
      </c>
      <c r="I14" s="147">
        <v>213.87484270018285</v>
      </c>
      <c r="J14" s="147" t="s">
        <v>77</v>
      </c>
      <c r="K14" s="174">
        <v>359.52856573220328</v>
      </c>
      <c r="L14" s="146" t="s">
        <v>77</v>
      </c>
      <c r="M14" s="189" t="s">
        <v>77</v>
      </c>
      <c r="N14" s="147">
        <v>77.706520335557414</v>
      </c>
      <c r="O14" s="148">
        <v>75.309096044331724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</row>
    <row r="15" spans="2:44" ht="40.15" customHeight="1">
      <c r="B15" s="207"/>
      <c r="C15" s="149" t="s">
        <v>167</v>
      </c>
      <c r="D15" s="150">
        <f t="shared" ref="D15:I15" si="0">D14/D13</f>
        <v>0.85525497559674324</v>
      </c>
      <c r="E15" s="151">
        <f t="shared" si="0"/>
        <v>0.83382496646383386</v>
      </c>
      <c r="F15" s="151">
        <f t="shared" si="0"/>
        <v>0.84781759444807847</v>
      </c>
      <c r="G15" s="151">
        <f t="shared" si="0"/>
        <v>0.84351284061495402</v>
      </c>
      <c r="H15" s="151">
        <f t="shared" si="0"/>
        <v>0.85224946501032317</v>
      </c>
      <c r="I15" s="151">
        <f t="shared" si="0"/>
        <v>0.85236267615249028</v>
      </c>
      <c r="J15" s="151" t="s">
        <v>77</v>
      </c>
      <c r="K15" s="175">
        <f t="shared" ref="K15:O15" si="1">K14/K13</f>
        <v>0.82968130553585373</v>
      </c>
      <c r="L15" s="150" t="s">
        <v>77</v>
      </c>
      <c r="M15" s="190" t="s">
        <v>77</v>
      </c>
      <c r="N15" s="151">
        <f t="shared" si="1"/>
        <v>0.85477172369113152</v>
      </c>
      <c r="O15" s="152">
        <f t="shared" si="1"/>
        <v>0.85350308850242618</v>
      </c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</row>
    <row r="16" spans="2:44" ht="17.25" customHeight="1">
      <c r="B16" s="208" t="s">
        <v>168</v>
      </c>
      <c r="C16" s="134" t="s">
        <v>169</v>
      </c>
      <c r="D16" s="50">
        <v>0.25010416666666668</v>
      </c>
      <c r="E16" s="51">
        <v>0.16695601851851852</v>
      </c>
      <c r="F16" s="51">
        <v>0.25</v>
      </c>
      <c r="G16" s="51">
        <v>0.16699074074074075</v>
      </c>
      <c r="H16" s="51">
        <v>0.16666666666666666</v>
      </c>
      <c r="I16" s="51">
        <v>0.25026620370370373</v>
      </c>
      <c r="J16" s="51" t="s">
        <v>77</v>
      </c>
      <c r="K16" s="57">
        <v>0.33417824074074076</v>
      </c>
      <c r="L16" s="50" t="s">
        <v>77</v>
      </c>
      <c r="M16" s="191" t="s">
        <v>77</v>
      </c>
      <c r="N16" s="51">
        <v>0.70844907407407409</v>
      </c>
      <c r="O16" s="116">
        <v>0.70833333333333337</v>
      </c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</row>
    <row r="17" spans="2:44" ht="17.25" customHeight="1">
      <c r="B17" s="205"/>
      <c r="C17" s="134" t="s">
        <v>170</v>
      </c>
      <c r="D17" s="50">
        <v>0.61327546296296298</v>
      </c>
      <c r="E17" s="51">
        <v>0.66075231481481478</v>
      </c>
      <c r="F17" s="51">
        <v>0.65347222222222223</v>
      </c>
      <c r="G17" s="51">
        <v>0.58335648148148145</v>
      </c>
      <c r="H17" s="51">
        <v>0.71144675925925926</v>
      </c>
      <c r="I17" s="51">
        <v>0.53902777777777777</v>
      </c>
      <c r="J17" s="51" t="s">
        <v>77</v>
      </c>
      <c r="K17" s="57">
        <v>0.44733796296296297</v>
      </c>
      <c r="L17" s="50" t="s">
        <v>77</v>
      </c>
      <c r="M17" s="191" t="s">
        <v>77</v>
      </c>
      <c r="N17" s="51">
        <v>0.85081018518518514</v>
      </c>
      <c r="O17" s="116">
        <v>0.84616898148148145</v>
      </c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</row>
    <row r="18" spans="2:44" ht="17.25" customHeight="1">
      <c r="B18" s="205" t="s">
        <v>171</v>
      </c>
      <c r="C18" s="206"/>
      <c r="D18" s="153">
        <v>16.333333333333332</v>
      </c>
      <c r="E18" s="154">
        <v>25.5</v>
      </c>
      <c r="F18" s="154">
        <v>22</v>
      </c>
      <c r="G18" s="154">
        <v>22.285714285714285</v>
      </c>
      <c r="H18" s="154">
        <v>20.916666666666668</v>
      </c>
      <c r="I18" s="154">
        <v>12.5</v>
      </c>
      <c r="J18" s="154" t="s">
        <v>77</v>
      </c>
      <c r="K18" s="176">
        <v>6</v>
      </c>
      <c r="L18" s="153" t="s">
        <v>77</v>
      </c>
      <c r="M18" s="192" t="s">
        <v>77</v>
      </c>
      <c r="N18" s="154">
        <v>22</v>
      </c>
      <c r="O18" s="155">
        <v>22.666666666666668</v>
      </c>
    </row>
    <row r="19" spans="2:44" ht="17.25" customHeight="1">
      <c r="B19" s="198" t="s">
        <v>172</v>
      </c>
      <c r="C19" s="199"/>
      <c r="D19" s="156" t="s">
        <v>173</v>
      </c>
      <c r="E19" s="157" t="s">
        <v>174</v>
      </c>
      <c r="F19" s="157" t="s">
        <v>174</v>
      </c>
      <c r="G19" s="157" t="s">
        <v>174</v>
      </c>
      <c r="H19" s="157" t="s">
        <v>175</v>
      </c>
      <c r="I19" s="157" t="s">
        <v>176</v>
      </c>
      <c r="J19" s="157" t="s">
        <v>176</v>
      </c>
      <c r="K19" s="177" t="s">
        <v>176</v>
      </c>
      <c r="L19" s="156" t="s">
        <v>173</v>
      </c>
      <c r="M19" s="193" t="s">
        <v>174</v>
      </c>
      <c r="N19" s="157" t="s">
        <v>174</v>
      </c>
      <c r="O19" s="158" t="s">
        <v>174</v>
      </c>
    </row>
    <row r="20" spans="2:44" ht="17.25" customHeight="1">
      <c r="B20" s="198" t="s">
        <v>177</v>
      </c>
      <c r="C20" s="199"/>
      <c r="D20" s="156" t="s">
        <v>176</v>
      </c>
      <c r="E20" s="157"/>
      <c r="F20" s="157"/>
      <c r="G20" s="157"/>
      <c r="H20" s="157" t="s">
        <v>176</v>
      </c>
      <c r="I20" s="157"/>
      <c r="J20" s="157"/>
      <c r="K20" s="177"/>
      <c r="L20" s="135"/>
      <c r="M20" s="164"/>
      <c r="N20" s="157"/>
      <c r="O20" s="158"/>
    </row>
    <row r="21" spans="2:44" ht="17.25" customHeight="1" thickBot="1">
      <c r="B21" s="200" t="s">
        <v>178</v>
      </c>
      <c r="C21" s="201"/>
      <c r="D21" s="160"/>
      <c r="E21" s="161"/>
      <c r="F21" s="162"/>
      <c r="G21" s="162"/>
      <c r="H21" s="161" t="s">
        <v>179</v>
      </c>
      <c r="I21" s="161" t="s">
        <v>180</v>
      </c>
      <c r="J21" s="161"/>
      <c r="K21" s="178" t="s">
        <v>181</v>
      </c>
      <c r="L21" s="181"/>
      <c r="M21" s="194"/>
      <c r="N21" s="161"/>
      <c r="O21" s="163"/>
    </row>
    <row r="23" spans="2:44" ht="16.5" thickBot="1"/>
    <row r="24" spans="2:44" ht="30" customHeight="1">
      <c r="B24" s="209" t="s">
        <v>152</v>
      </c>
      <c r="C24" s="210"/>
      <c r="D24" s="211" t="s">
        <v>182</v>
      </c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3"/>
      <c r="P24" s="202" t="s">
        <v>183</v>
      </c>
      <c r="Q24" s="203"/>
      <c r="R24" s="203"/>
      <c r="S24" s="203"/>
      <c r="T24" s="203"/>
      <c r="U24" s="203"/>
      <c r="V24" s="203"/>
      <c r="W24" s="203"/>
      <c r="X24" s="204"/>
    </row>
    <row r="25" spans="2:44" ht="17.25" customHeight="1">
      <c r="B25" s="205" t="s">
        <v>155</v>
      </c>
      <c r="C25" s="206"/>
      <c r="D25" s="135">
        <v>1</v>
      </c>
      <c r="E25" s="164">
        <v>2</v>
      </c>
      <c r="F25" s="136">
        <v>3</v>
      </c>
      <c r="G25" s="136">
        <v>4</v>
      </c>
      <c r="H25" s="164">
        <v>5</v>
      </c>
      <c r="I25" s="136">
        <v>6</v>
      </c>
      <c r="J25" s="136">
        <v>7</v>
      </c>
      <c r="K25" s="164">
        <v>8</v>
      </c>
      <c r="L25" s="136">
        <v>9</v>
      </c>
      <c r="M25" s="136">
        <v>10</v>
      </c>
      <c r="N25" s="164">
        <v>11</v>
      </c>
      <c r="O25" s="136">
        <v>12</v>
      </c>
      <c r="P25" s="135">
        <v>1</v>
      </c>
      <c r="Q25" s="136">
        <v>2</v>
      </c>
      <c r="R25" s="136">
        <v>3</v>
      </c>
      <c r="S25" s="136">
        <v>4</v>
      </c>
      <c r="T25" s="136">
        <v>5</v>
      </c>
      <c r="U25" s="136">
        <v>6</v>
      </c>
      <c r="V25" s="136">
        <v>7</v>
      </c>
      <c r="W25" s="136">
        <v>8</v>
      </c>
      <c r="X25" s="137">
        <v>9</v>
      </c>
    </row>
    <row r="26" spans="2:44" ht="46.5" customHeight="1">
      <c r="B26" s="205"/>
      <c r="C26" s="206"/>
      <c r="D26" s="165" t="s">
        <v>156</v>
      </c>
      <c r="E26" s="166" t="s">
        <v>164</v>
      </c>
      <c r="F26" s="139" t="s">
        <v>160</v>
      </c>
      <c r="G26" s="139" t="s">
        <v>161</v>
      </c>
      <c r="H26" s="139" t="s">
        <v>184</v>
      </c>
      <c r="I26" s="139" t="s">
        <v>163</v>
      </c>
      <c r="J26" s="139" t="s">
        <v>185</v>
      </c>
      <c r="K26" s="139" t="s">
        <v>186</v>
      </c>
      <c r="L26" s="139" t="s">
        <v>187</v>
      </c>
      <c r="M26" s="139" t="s">
        <v>188</v>
      </c>
      <c r="N26" s="167" t="s">
        <v>45</v>
      </c>
      <c r="O26" s="168" t="s">
        <v>189</v>
      </c>
      <c r="P26" s="138" t="s">
        <v>190</v>
      </c>
      <c r="Q26" s="139" t="s">
        <v>162</v>
      </c>
      <c r="R26" s="139" t="s">
        <v>191</v>
      </c>
      <c r="S26" s="139" t="s">
        <v>192</v>
      </c>
      <c r="T26" s="139" t="s">
        <v>193</v>
      </c>
      <c r="U26" s="139" t="s">
        <v>187</v>
      </c>
      <c r="V26" s="139" t="s">
        <v>194</v>
      </c>
      <c r="W26" s="167" t="s">
        <v>45</v>
      </c>
      <c r="X26" s="168" t="s">
        <v>46</v>
      </c>
    </row>
    <row r="27" spans="2:44" ht="40.15" customHeight="1">
      <c r="B27" s="207" t="s">
        <v>10</v>
      </c>
      <c r="C27" s="141" t="s">
        <v>165</v>
      </c>
      <c r="D27" s="143">
        <v>226.15</v>
      </c>
      <c r="E27" s="143" t="s">
        <v>77</v>
      </c>
      <c r="F27" s="143" t="s">
        <v>77</v>
      </c>
      <c r="G27" s="143">
        <v>272.72727272727275</v>
      </c>
      <c r="H27" s="143">
        <v>433.33333333333331</v>
      </c>
      <c r="I27" s="143" t="s">
        <v>77</v>
      </c>
      <c r="J27" s="143">
        <v>675</v>
      </c>
      <c r="K27" s="143">
        <v>1100</v>
      </c>
      <c r="L27" s="143" t="s">
        <v>77</v>
      </c>
      <c r="M27" s="143">
        <v>761.53846153846155</v>
      </c>
      <c r="N27" s="143">
        <v>1200</v>
      </c>
      <c r="O27" s="143">
        <v>840</v>
      </c>
      <c r="P27" s="142">
        <v>226.65517241379311</v>
      </c>
      <c r="Q27" s="143" t="s">
        <v>77</v>
      </c>
      <c r="R27" s="143" t="s">
        <v>77</v>
      </c>
      <c r="S27" s="143">
        <v>675</v>
      </c>
      <c r="T27" s="143">
        <v>768.75</v>
      </c>
      <c r="U27" s="143" t="s">
        <v>77</v>
      </c>
      <c r="V27" s="143">
        <v>776.47058823529414</v>
      </c>
      <c r="W27" s="143">
        <v>1200</v>
      </c>
      <c r="X27" s="144">
        <v>933.33333333333326</v>
      </c>
    </row>
    <row r="28" spans="2:44" ht="39.6" customHeight="1">
      <c r="B28" s="207"/>
      <c r="C28" s="145" t="s">
        <v>166</v>
      </c>
      <c r="D28" s="147">
        <v>192.91092619248411</v>
      </c>
      <c r="E28" s="147" t="s">
        <v>77</v>
      </c>
      <c r="F28" s="147" t="s">
        <v>77</v>
      </c>
      <c r="G28" s="147">
        <v>232.76841440893924</v>
      </c>
      <c r="H28" s="147">
        <v>355.96724257988222</v>
      </c>
      <c r="I28" s="147" t="s">
        <v>77</v>
      </c>
      <c r="J28" s="147">
        <v>589.36095505617959</v>
      </c>
      <c r="K28" s="147">
        <v>934.73684210526289</v>
      </c>
      <c r="L28" s="147" t="s">
        <v>77</v>
      </c>
      <c r="M28" s="147">
        <v>639.92062713009</v>
      </c>
      <c r="N28" s="147">
        <v>997.91352850067472</v>
      </c>
      <c r="O28" s="147">
        <v>696.9503036228773</v>
      </c>
      <c r="P28" s="146">
        <v>192.05591045611953</v>
      </c>
      <c r="Q28" s="147" t="s">
        <v>77</v>
      </c>
      <c r="R28" s="147" t="s">
        <v>77</v>
      </c>
      <c r="S28" s="147">
        <v>599.12567529144155</v>
      </c>
      <c r="T28" s="147">
        <v>642.12054946000865</v>
      </c>
      <c r="U28" s="147" t="s">
        <v>77</v>
      </c>
      <c r="V28" s="147">
        <v>653.47414698738794</v>
      </c>
      <c r="W28" s="147">
        <v>999.19216159090547</v>
      </c>
      <c r="X28" s="148">
        <v>771.80906164838711</v>
      </c>
    </row>
    <row r="29" spans="2:44" ht="40.15" customHeight="1">
      <c r="B29" s="207"/>
      <c r="C29" s="149" t="s">
        <v>167</v>
      </c>
      <c r="D29" s="151">
        <f>D28/D27</f>
        <v>0.85302200394642547</v>
      </c>
      <c r="E29" s="151" t="s">
        <v>77</v>
      </c>
      <c r="F29" s="151" t="s">
        <v>77</v>
      </c>
      <c r="G29" s="151">
        <f>G28/G27</f>
        <v>0.85348418616611044</v>
      </c>
      <c r="H29" s="151">
        <f>H28/H27</f>
        <v>0.8214628674920359</v>
      </c>
      <c r="I29" s="151" t="s">
        <v>77</v>
      </c>
      <c r="J29" s="151">
        <f>J28/J27</f>
        <v>0.87312734082396981</v>
      </c>
      <c r="K29" s="151">
        <f>K28/K27</f>
        <v>0.84976076555023905</v>
      </c>
      <c r="L29" s="151" t="s">
        <v>77</v>
      </c>
      <c r="M29" s="151">
        <f>M28/M27</f>
        <v>0.84029981340314852</v>
      </c>
      <c r="N29" s="151">
        <f>N28/N27</f>
        <v>0.83159460708389554</v>
      </c>
      <c r="O29" s="151">
        <f>O28/O27</f>
        <v>0.82970274240818731</v>
      </c>
      <c r="P29" s="150">
        <f>P28/P27</f>
        <v>0.84734845629506561</v>
      </c>
      <c r="Q29" s="151" t="s">
        <v>77</v>
      </c>
      <c r="R29" s="151" t="s">
        <v>77</v>
      </c>
      <c r="S29" s="151">
        <f>S28/S27</f>
        <v>0.88759359302435781</v>
      </c>
      <c r="T29" s="151">
        <f>T28/T27</f>
        <v>0.83527876352521446</v>
      </c>
      <c r="U29" s="151" t="s">
        <v>77</v>
      </c>
      <c r="V29" s="151">
        <f>V28/V27</f>
        <v>0.84159549233224207</v>
      </c>
      <c r="W29" s="151">
        <f>W28/W27</f>
        <v>0.83266013465908795</v>
      </c>
      <c r="X29" s="152">
        <f>X28/X27</f>
        <v>0.82693828033755767</v>
      </c>
    </row>
    <row r="30" spans="2:44" ht="17.25" customHeight="1">
      <c r="B30" s="208" t="s">
        <v>168</v>
      </c>
      <c r="C30" s="134" t="s">
        <v>169</v>
      </c>
      <c r="D30" s="51">
        <v>0.39166666666666666</v>
      </c>
      <c r="E30" s="51" t="s">
        <v>77</v>
      </c>
      <c r="F30" s="51" t="s">
        <v>77</v>
      </c>
      <c r="G30" s="51">
        <v>0.31681712962962966</v>
      </c>
      <c r="H30" s="51">
        <v>0.25</v>
      </c>
      <c r="I30" s="51" t="s">
        <v>77</v>
      </c>
      <c r="J30" s="51">
        <v>0.25</v>
      </c>
      <c r="K30" s="51">
        <v>0.35277777777777775</v>
      </c>
      <c r="L30" s="51" t="s">
        <v>77</v>
      </c>
      <c r="M30" s="51">
        <v>0.2502314814814815</v>
      </c>
      <c r="N30" s="51">
        <v>0.25033564814814813</v>
      </c>
      <c r="O30" s="51">
        <v>0.25016203703703704</v>
      </c>
      <c r="P30" s="50">
        <v>0.70833333333333337</v>
      </c>
      <c r="Q30" s="51" t="s">
        <v>77</v>
      </c>
      <c r="R30" s="51" t="s">
        <v>77</v>
      </c>
      <c r="S30" s="51">
        <v>0.70833333333333337</v>
      </c>
      <c r="T30" s="51">
        <v>0.70833333333333337</v>
      </c>
      <c r="U30" s="51" t="s">
        <v>77</v>
      </c>
      <c r="V30" s="51">
        <v>0.70856481481481481</v>
      </c>
      <c r="W30" s="51">
        <v>0.70856481481481481</v>
      </c>
      <c r="X30" s="116">
        <v>0.70849537037037036</v>
      </c>
    </row>
    <row r="31" spans="2:44" ht="17.25" customHeight="1">
      <c r="B31" s="205"/>
      <c r="C31" s="134" t="s">
        <v>170</v>
      </c>
      <c r="D31" s="51">
        <v>0.50277777777777777</v>
      </c>
      <c r="E31" s="51" t="s">
        <v>77</v>
      </c>
      <c r="F31" s="51" t="s">
        <v>77</v>
      </c>
      <c r="G31" s="51">
        <v>0.36182870370370368</v>
      </c>
      <c r="H31" s="51">
        <v>0.31461805555555555</v>
      </c>
      <c r="I31" s="51" t="s">
        <v>77</v>
      </c>
      <c r="J31" s="51">
        <v>0.34888888888888892</v>
      </c>
      <c r="K31" s="51">
        <v>0.38906249999999998</v>
      </c>
      <c r="L31" s="51" t="s">
        <v>77</v>
      </c>
      <c r="M31" s="51">
        <v>0.4125462962962963</v>
      </c>
      <c r="N31" s="51">
        <v>0.46875</v>
      </c>
      <c r="O31" s="51">
        <v>0.45981481481481479</v>
      </c>
      <c r="P31" s="50">
        <v>0.85788194444444443</v>
      </c>
      <c r="Q31" s="51" t="s">
        <v>77</v>
      </c>
      <c r="R31" s="51" t="s">
        <v>77</v>
      </c>
      <c r="S31" s="51">
        <v>0.87115740740740744</v>
      </c>
      <c r="T31" s="51">
        <v>0.87361111111111112</v>
      </c>
      <c r="U31" s="51" t="s">
        <v>77</v>
      </c>
      <c r="V31" s="51">
        <v>0.95417824074074076</v>
      </c>
      <c r="W31" s="51">
        <v>0.96527777777777779</v>
      </c>
      <c r="X31" s="116">
        <v>0.97868055555555555</v>
      </c>
    </row>
    <row r="32" spans="2:44" ht="17.25" customHeight="1">
      <c r="B32" s="205" t="s">
        <v>171</v>
      </c>
      <c r="C32" s="206"/>
      <c r="D32" s="154">
        <v>13.333333333333334</v>
      </c>
      <c r="E32" s="154" t="s">
        <v>77</v>
      </c>
      <c r="F32" s="154" t="s">
        <v>77</v>
      </c>
      <c r="G32" s="154">
        <v>11</v>
      </c>
      <c r="H32" s="154">
        <v>6</v>
      </c>
      <c r="I32" s="154" t="s">
        <v>77</v>
      </c>
      <c r="J32" s="154">
        <v>4</v>
      </c>
      <c r="K32" s="154">
        <v>3</v>
      </c>
      <c r="L32" s="154" t="s">
        <v>77</v>
      </c>
      <c r="M32" s="154">
        <v>4.333333333333333</v>
      </c>
      <c r="N32" s="154">
        <v>3</v>
      </c>
      <c r="O32" s="154">
        <v>3.75</v>
      </c>
      <c r="P32" s="153">
        <v>14.5</v>
      </c>
      <c r="Q32" s="154" t="s">
        <v>77</v>
      </c>
      <c r="R32" s="154" t="s">
        <v>77</v>
      </c>
      <c r="S32" s="154">
        <v>4</v>
      </c>
      <c r="T32" s="154">
        <v>4</v>
      </c>
      <c r="U32" s="51" t="s">
        <v>77</v>
      </c>
      <c r="V32" s="154">
        <v>4.25</v>
      </c>
      <c r="W32" s="154">
        <v>3</v>
      </c>
      <c r="X32" s="155">
        <v>3.6</v>
      </c>
    </row>
    <row r="33" spans="2:24" ht="17.25" customHeight="1">
      <c r="B33" s="198" t="s">
        <v>172</v>
      </c>
      <c r="C33" s="199"/>
      <c r="D33" s="133" t="s">
        <v>176</v>
      </c>
      <c r="E33" s="157" t="s">
        <v>174</v>
      </c>
      <c r="F33" s="157" t="s">
        <v>175</v>
      </c>
      <c r="G33" s="157" t="s">
        <v>195</v>
      </c>
      <c r="H33" s="157" t="s">
        <v>176</v>
      </c>
      <c r="I33" s="157" t="s">
        <v>176</v>
      </c>
      <c r="J33" s="157" t="s">
        <v>195</v>
      </c>
      <c r="K33" s="157" t="s">
        <v>196</v>
      </c>
      <c r="L33" s="157" t="s">
        <v>196</v>
      </c>
      <c r="M33" s="157" t="s">
        <v>196</v>
      </c>
      <c r="N33" s="157" t="s">
        <v>109</v>
      </c>
      <c r="O33" s="158" t="s">
        <v>109</v>
      </c>
      <c r="P33" s="156" t="s">
        <v>195</v>
      </c>
      <c r="Q33" s="157" t="s">
        <v>176</v>
      </c>
      <c r="R33" s="157" t="s">
        <v>176</v>
      </c>
      <c r="S33" s="157" t="s">
        <v>195</v>
      </c>
      <c r="T33" s="157" t="s">
        <v>196</v>
      </c>
      <c r="U33" s="157" t="s">
        <v>196</v>
      </c>
      <c r="V33" s="157" t="s">
        <v>196</v>
      </c>
      <c r="W33" s="157" t="s">
        <v>109</v>
      </c>
      <c r="X33" s="158" t="s">
        <v>109</v>
      </c>
    </row>
    <row r="34" spans="2:24" ht="17.25" customHeight="1">
      <c r="B34" s="198" t="s">
        <v>177</v>
      </c>
      <c r="C34" s="199"/>
      <c r="D34" s="133"/>
      <c r="E34" s="129"/>
      <c r="F34" s="157"/>
      <c r="G34" s="157"/>
      <c r="H34" s="157"/>
      <c r="I34" s="157"/>
      <c r="J34" s="157"/>
      <c r="K34" s="157"/>
      <c r="L34" s="157"/>
      <c r="M34" s="157"/>
      <c r="N34" s="157"/>
      <c r="O34" s="158"/>
      <c r="P34" s="156"/>
      <c r="Q34" s="157"/>
      <c r="R34" s="157"/>
      <c r="S34" s="157"/>
      <c r="T34" s="157"/>
      <c r="U34" s="157"/>
      <c r="V34" s="157"/>
      <c r="W34" s="157"/>
      <c r="X34" s="158"/>
    </row>
    <row r="35" spans="2:24" ht="17.25" customHeight="1" thickBot="1">
      <c r="B35" s="200" t="s">
        <v>178</v>
      </c>
      <c r="C35" s="201"/>
      <c r="D35" s="159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3"/>
      <c r="P35" s="170"/>
      <c r="Q35" s="161"/>
      <c r="R35" s="161"/>
      <c r="S35" s="161"/>
      <c r="T35" s="161"/>
      <c r="U35" s="161"/>
      <c r="V35" s="161"/>
      <c r="W35" s="161"/>
      <c r="X35" s="163"/>
    </row>
    <row r="36" spans="2:24">
      <c r="T36" s="131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EAC0-E94C-48CE-A6D1-2E31600018C4}">
  <sheetPr>
    <tabColor theme="9" tint="0.59999389629810485"/>
    <pageSetUpPr fitToPage="1"/>
  </sheetPr>
  <dimension ref="A1:AC256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bestFit="1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19" width="6.77734375" style="9" customWidth="1"/>
    <col min="20" max="20" width="6.77734375" style="9" bestFit="1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SUM(F5:F242)</f>
        <v>122220</v>
      </c>
      <c r="E1" s="5" t="s">
        <v>2</v>
      </c>
      <c r="F1" s="6">
        <f>SUM(G5:G242)</f>
        <v>2417453.0299999998</v>
      </c>
      <c r="G1" s="7" t="s">
        <v>3</v>
      </c>
      <c r="H1" s="8">
        <f>L21+L38+L55+L72+L89+L106+L123+L140+L157+L174+L191+L208+L225+L242</f>
        <v>81.766666666666666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45868</v>
      </c>
      <c r="B2" s="326"/>
      <c r="C2" s="10" t="s">
        <v>10</v>
      </c>
      <c r="D2" s="11">
        <f>AVERAGE(N21,N38,N55,N72,N89,N106,N123,N140,N157,N174,N191,N208,N225,N242)</f>
        <v>607.021881787903</v>
      </c>
      <c r="E2" s="11" t="s">
        <v>11</v>
      </c>
      <c r="F2" s="12">
        <f>F1/D1</f>
        <v>19.779520782196037</v>
      </c>
      <c r="G2" s="13" t="s">
        <v>12</v>
      </c>
      <c r="H2" s="14">
        <f>COUNT(H5:H242)</f>
        <v>3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38" t="s">
        <v>69</v>
      </c>
      <c r="C5" s="349" t="s">
        <v>204</v>
      </c>
      <c r="D5" s="349"/>
      <c r="E5" s="39">
        <v>29.85</v>
      </c>
      <c r="F5" s="40">
        <v>2161</v>
      </c>
      <c r="G5" s="41">
        <f t="shared" ref="G5:G7" si="0">E5*F5</f>
        <v>64505.850000000006</v>
      </c>
      <c r="H5" s="42"/>
      <c r="I5" s="43">
        <v>17</v>
      </c>
      <c r="J5" s="44">
        <v>3273</v>
      </c>
      <c r="K5" s="45">
        <f t="shared" ref="K5:K7" si="1">J5/I5</f>
        <v>192.52941176470588</v>
      </c>
      <c r="L5" s="46">
        <v>17</v>
      </c>
      <c r="M5" s="44">
        <f>F5/V5*60</f>
        <v>2791.3885898815938</v>
      </c>
      <c r="N5" s="45">
        <f t="shared" ref="N5:N7" si="2">M5/L5</f>
        <v>164.19932881656433</v>
      </c>
      <c r="O5" s="47">
        <f t="shared" ref="O5:O7" si="3">L5-I5</f>
        <v>0</v>
      </c>
      <c r="P5" s="48">
        <f t="shared" ref="P5:P7" si="4">N5-K5</f>
        <v>-28.330082948141552</v>
      </c>
      <c r="Q5" s="49">
        <f t="shared" ref="Q5:Q7" si="5">N5/K5</f>
        <v>0.85285322025102162</v>
      </c>
      <c r="R5" s="274">
        <f>Q21</f>
        <v>0.85302200394642547</v>
      </c>
      <c r="S5" s="50">
        <v>0.39166666666666666</v>
      </c>
      <c r="T5" s="51">
        <v>0.4239236111111111</v>
      </c>
      <c r="U5" s="52">
        <v>3.9999999999999858</v>
      </c>
      <c r="V5" s="53">
        <v>46.449999999999989</v>
      </c>
      <c r="W5" s="54"/>
      <c r="X5" s="94"/>
      <c r="Y5" s="276"/>
      <c r="Z5" s="277"/>
      <c r="AA5" s="36">
        <f>M5-J5</f>
        <v>-481.61141011840618</v>
      </c>
      <c r="AB5" s="37">
        <f>M5/J5</f>
        <v>0.85285322025102162</v>
      </c>
      <c r="AC5" s="292">
        <f>AB21</f>
        <v>0.85302200394642547</v>
      </c>
    </row>
    <row r="6" spans="1:29" ht="15.75" customHeight="1">
      <c r="A6" s="282"/>
      <c r="B6" s="38" t="s">
        <v>69</v>
      </c>
      <c r="C6" s="287" t="s">
        <v>205</v>
      </c>
      <c r="D6" s="287"/>
      <c r="E6" s="39">
        <v>29.52</v>
      </c>
      <c r="F6" s="40">
        <v>2231</v>
      </c>
      <c r="G6" s="41">
        <f t="shared" si="0"/>
        <v>65859.12</v>
      </c>
      <c r="H6" s="42"/>
      <c r="I6" s="43">
        <v>17</v>
      </c>
      <c r="J6" s="44">
        <v>3273</v>
      </c>
      <c r="K6" s="45">
        <f t="shared" si="1"/>
        <v>192.52941176470588</v>
      </c>
      <c r="L6" s="46">
        <v>17</v>
      </c>
      <c r="M6" s="44">
        <f>F6/V6*60</f>
        <v>2792.628650904036</v>
      </c>
      <c r="N6" s="45">
        <f t="shared" si="2"/>
        <v>164.27227358259034</v>
      </c>
      <c r="O6" s="47">
        <f t="shared" si="3"/>
        <v>0</v>
      </c>
      <c r="P6" s="48">
        <f t="shared" si="4"/>
        <v>-28.25713818211554</v>
      </c>
      <c r="Q6" s="49">
        <f t="shared" si="5"/>
        <v>0.85323209621265994</v>
      </c>
      <c r="R6" s="274"/>
      <c r="S6" s="50">
        <v>0.42712962962962964</v>
      </c>
      <c r="T6" s="51">
        <v>0.46041666666666664</v>
      </c>
      <c r="U6" s="52">
        <v>4.6166666666666956</v>
      </c>
      <c r="V6" s="53">
        <v>47.933333333333287</v>
      </c>
      <c r="W6" s="54"/>
      <c r="X6" s="94"/>
      <c r="Y6" s="266"/>
      <c r="Z6" s="267"/>
      <c r="AA6" s="55">
        <f>M6-J6</f>
        <v>-480.37134909596398</v>
      </c>
      <c r="AB6" s="56">
        <f>M6/J6</f>
        <v>0.85323209621265994</v>
      </c>
      <c r="AC6" s="293"/>
    </row>
    <row r="7" spans="1:29" ht="15.75" customHeight="1">
      <c r="A7" s="282"/>
      <c r="B7" s="38" t="s">
        <v>69</v>
      </c>
      <c r="C7" s="287" t="s">
        <v>283</v>
      </c>
      <c r="D7" s="287"/>
      <c r="E7" s="39">
        <v>21.61</v>
      </c>
      <c r="F7" s="40">
        <v>1902</v>
      </c>
      <c r="G7" s="41">
        <f t="shared" si="0"/>
        <v>41102.22</v>
      </c>
      <c r="H7" s="42"/>
      <c r="I7" s="43">
        <v>6</v>
      </c>
      <c r="J7" s="44">
        <v>2500</v>
      </c>
      <c r="K7" s="45">
        <f t="shared" si="1"/>
        <v>416.66666666666669</v>
      </c>
      <c r="L7" s="46">
        <v>6</v>
      </c>
      <c r="M7" s="44">
        <f>F7/V7*60</f>
        <v>2132.4198069137342</v>
      </c>
      <c r="N7" s="45">
        <f t="shared" si="2"/>
        <v>355.40330115228903</v>
      </c>
      <c r="O7" s="47">
        <f t="shared" si="3"/>
        <v>0</v>
      </c>
      <c r="P7" s="48">
        <f t="shared" si="4"/>
        <v>-61.263365514377654</v>
      </c>
      <c r="Q7" s="49">
        <f t="shared" si="5"/>
        <v>0.8529679227654936</v>
      </c>
      <c r="R7" s="274"/>
      <c r="S7" s="50">
        <v>0.46561342592592592</v>
      </c>
      <c r="T7" s="51">
        <v>0.50277777777777777</v>
      </c>
      <c r="U7" s="52">
        <v>7.4833333333333574</v>
      </c>
      <c r="V7" s="53">
        <v>53.516666666666666</v>
      </c>
      <c r="W7" s="54">
        <v>0.50277777777777777</v>
      </c>
      <c r="X7" s="94">
        <v>0.54027777777777775</v>
      </c>
      <c r="Y7" s="266"/>
      <c r="Z7" s="267"/>
      <c r="AA7" s="55">
        <f>M7-J7</f>
        <v>-367.58019308626581</v>
      </c>
      <c r="AB7" s="56">
        <f>M7/J7</f>
        <v>0.85296792276549371</v>
      </c>
      <c r="AC7" s="293"/>
    </row>
    <row r="8" spans="1:29" ht="15.75" customHeight="1">
      <c r="A8" s="282"/>
      <c r="B8" s="38"/>
      <c r="C8" s="287"/>
      <c r="D8" s="287"/>
      <c r="E8" s="39"/>
      <c r="F8" s="40"/>
      <c r="G8" s="41"/>
      <c r="H8" s="58"/>
      <c r="I8" s="43"/>
      <c r="J8" s="44"/>
      <c r="K8" s="45"/>
      <c r="L8" s="59"/>
      <c r="M8" s="44"/>
      <c r="N8" s="45"/>
      <c r="O8" s="47"/>
      <c r="P8" s="48"/>
      <c r="Q8" s="49"/>
      <c r="R8" s="274"/>
      <c r="S8" s="50"/>
      <c r="T8" s="51"/>
      <c r="U8" s="52"/>
      <c r="V8" s="53"/>
      <c r="W8" s="54"/>
      <c r="X8" s="94"/>
      <c r="Y8" s="266"/>
      <c r="Z8" s="267"/>
      <c r="AA8" s="55"/>
      <c r="AB8" s="56"/>
      <c r="AC8" s="293"/>
    </row>
    <row r="9" spans="1:29" ht="15.75" customHeight="1">
      <c r="A9" s="283"/>
      <c r="B9" s="38"/>
      <c r="C9" s="287"/>
      <c r="D9" s="287"/>
      <c r="E9" s="39"/>
      <c r="F9" s="40"/>
      <c r="G9" s="60"/>
      <c r="H9" s="61"/>
      <c r="I9" s="43"/>
      <c r="J9" s="44"/>
      <c r="K9" s="45"/>
      <c r="L9" s="46"/>
      <c r="M9" s="44"/>
      <c r="N9" s="45"/>
      <c r="O9" s="47"/>
      <c r="P9" s="48"/>
      <c r="Q9" s="49"/>
      <c r="R9" s="274"/>
      <c r="S9" s="62"/>
      <c r="T9" s="63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7"/>
      <c r="D10" s="287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7"/>
      <c r="D11" s="287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29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29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29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29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29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6">AVERAGE(I5:I20)</f>
        <v>13.333333333333334</v>
      </c>
      <c r="J21" s="81">
        <f t="shared" si="6"/>
        <v>3015.3333333333335</v>
      </c>
      <c r="K21" s="82">
        <f t="shared" ref="K21:K22" si="7">J21/I21</f>
        <v>226.15</v>
      </c>
      <c r="L21" s="80">
        <f t="shared" ref="L21:M21" si="8">AVERAGE(L5:L20)</f>
        <v>13.333333333333334</v>
      </c>
      <c r="M21" s="81">
        <f t="shared" si="8"/>
        <v>2572.145682566455</v>
      </c>
      <c r="N21" s="82">
        <f t="shared" ref="N21:N22" si="9">M21/L21</f>
        <v>192.91092619248411</v>
      </c>
      <c r="O21" s="83">
        <f t="shared" ref="O21:O22" si="10">L21-I21</f>
        <v>0</v>
      </c>
      <c r="P21" s="84">
        <f t="shared" ref="P21:P22" si="11">N21-K21</f>
        <v>-33.239073807515894</v>
      </c>
      <c r="Q21" s="85">
        <f t="shared" ref="Q21:Q22" si="12">N21/K21</f>
        <v>0.85302200394642547</v>
      </c>
      <c r="R21" s="275"/>
      <c r="S21" s="182">
        <f>S5</f>
        <v>0.39166666666666666</v>
      </c>
      <c r="T21" s="183">
        <f>INDEX(T5:T20,COUNTA(T5:T20))</f>
        <v>0.50277777777777777</v>
      </c>
      <c r="U21" s="86"/>
      <c r="V21" s="86"/>
      <c r="W21" s="87"/>
      <c r="X21" s="179"/>
      <c r="Y21" s="262"/>
      <c r="Z21" s="263"/>
      <c r="AA21" s="88">
        <f>M21-J21</f>
        <v>-443.18765076687851</v>
      </c>
      <c r="AB21" s="89">
        <f>M21/J21</f>
        <v>0.85302200394642547</v>
      </c>
      <c r="AC21" s="295"/>
    </row>
    <row r="22" spans="1:29" ht="15.75" customHeight="1">
      <c r="A22" s="268" t="s">
        <v>40</v>
      </c>
      <c r="B22" s="38" t="s">
        <v>69</v>
      </c>
      <c r="C22" s="264" t="s">
        <v>282</v>
      </c>
      <c r="D22" s="265"/>
      <c r="E22" s="39">
        <v>25.64</v>
      </c>
      <c r="F22" s="40">
        <v>2766</v>
      </c>
      <c r="G22" s="41">
        <f t="shared" ref="G22" si="13">E22*F22</f>
        <v>70920.240000000005</v>
      </c>
      <c r="H22" s="42"/>
      <c r="I22" s="43">
        <v>11</v>
      </c>
      <c r="J22" s="44">
        <v>3000</v>
      </c>
      <c r="K22" s="45">
        <f t="shared" si="7"/>
        <v>272.72727272727275</v>
      </c>
      <c r="L22" s="46">
        <v>11</v>
      </c>
      <c r="M22" s="44">
        <f>F22/V22*60</f>
        <v>2560.4525584983317</v>
      </c>
      <c r="N22" s="45">
        <f t="shared" si="9"/>
        <v>232.76841440893924</v>
      </c>
      <c r="O22" s="47">
        <f t="shared" si="10"/>
        <v>0</v>
      </c>
      <c r="P22" s="48">
        <f t="shared" si="11"/>
        <v>-39.958858318333512</v>
      </c>
      <c r="Q22" s="49">
        <f t="shared" si="12"/>
        <v>0.85348418616611044</v>
      </c>
      <c r="R22" s="273">
        <f>Q38</f>
        <v>0.85348418616611044</v>
      </c>
      <c r="S22" s="50">
        <v>0.31681712962962966</v>
      </c>
      <c r="T22" s="51">
        <v>0.36182870370370368</v>
      </c>
      <c r="U22" s="52">
        <v>4.7500000000000231</v>
      </c>
      <c r="V22" s="53">
        <v>64.816666666666592</v>
      </c>
      <c r="W22" s="54"/>
      <c r="X22" s="115"/>
      <c r="Y22" s="276"/>
      <c r="Z22" s="277"/>
      <c r="AA22" s="36">
        <f t="shared" ref="AA22" si="14">M22-J22</f>
        <v>-439.54744150166835</v>
      </c>
      <c r="AB22" s="31">
        <f t="shared" ref="AB22" si="15">M22/J22</f>
        <v>0.85348418616611055</v>
      </c>
      <c r="AC22" s="278">
        <f>AB38</f>
        <v>0.85348418616611055</v>
      </c>
    </row>
    <row r="23" spans="1:29" ht="15.75" customHeight="1">
      <c r="A23" s="269"/>
      <c r="B23" s="38"/>
      <c r="C23" s="264"/>
      <c r="D23" s="265"/>
      <c r="E23" s="39"/>
      <c r="F23" s="40"/>
      <c r="G23" s="41"/>
      <c r="H23" s="42"/>
      <c r="I23" s="43"/>
      <c r="J23" s="44"/>
      <c r="K23" s="45"/>
      <c r="L23" s="46"/>
      <c r="M23" s="44"/>
      <c r="N23" s="45"/>
      <c r="O23" s="47"/>
      <c r="P23" s="48"/>
      <c r="Q23" s="49"/>
      <c r="R23" s="274"/>
      <c r="S23" s="50"/>
      <c r="T23" s="51"/>
      <c r="U23" s="52"/>
      <c r="V23" s="53"/>
      <c r="W23" s="54"/>
      <c r="X23" s="94"/>
      <c r="Y23" s="266"/>
      <c r="Z23" s="267"/>
      <c r="AA23" s="55"/>
      <c r="AB23" s="49"/>
      <c r="AC23" s="279"/>
    </row>
    <row r="24" spans="1:29" ht="15.75" customHeight="1">
      <c r="A24" s="269"/>
      <c r="B24" s="38"/>
      <c r="C24" s="264"/>
      <c r="D24" s="265"/>
      <c r="E24" s="39"/>
      <c r="F24" s="40"/>
      <c r="G24" s="41"/>
      <c r="H24" s="42"/>
      <c r="I24" s="43"/>
      <c r="J24" s="44"/>
      <c r="K24" s="45"/>
      <c r="L24" s="46"/>
      <c r="M24" s="44"/>
      <c r="N24" s="45"/>
      <c r="O24" s="47"/>
      <c r="P24" s="48"/>
      <c r="Q24" s="49"/>
      <c r="R24" s="274"/>
      <c r="S24" s="50"/>
      <c r="T24" s="51"/>
      <c r="U24" s="52"/>
      <c r="V24" s="53"/>
      <c r="W24" s="54"/>
      <c r="X24" s="94"/>
      <c r="Y24" s="266"/>
      <c r="Z24" s="267"/>
      <c r="AA24" s="55"/>
      <c r="AB24" s="49"/>
      <c r="AC24" s="279"/>
    </row>
    <row r="25" spans="1:29" ht="15.75" customHeight="1">
      <c r="A25" s="269"/>
      <c r="B25" s="38"/>
      <c r="C25" s="264"/>
      <c r="D25" s="265"/>
      <c r="E25" s="39"/>
      <c r="F25" s="40"/>
      <c r="G25" s="41"/>
      <c r="H25" s="42"/>
      <c r="I25" s="43"/>
      <c r="J25" s="44"/>
      <c r="K25" s="45"/>
      <c r="L25" s="46"/>
      <c r="M25" s="44"/>
      <c r="N25" s="45"/>
      <c r="O25" s="47"/>
      <c r="P25" s="48"/>
      <c r="Q25" s="49"/>
      <c r="R25" s="274"/>
      <c r="S25" s="50"/>
      <c r="T25" s="51"/>
      <c r="U25" s="52"/>
      <c r="V25" s="53"/>
      <c r="W25" s="54"/>
      <c r="X25" s="94"/>
      <c r="Y25" s="266"/>
      <c r="Z25" s="267"/>
      <c r="AA25" s="55"/>
      <c r="AB25" s="49"/>
      <c r="AC25" s="279"/>
    </row>
    <row r="26" spans="1:29" ht="15.75" customHeight="1">
      <c r="A26" s="269"/>
      <c r="B26" s="38"/>
      <c r="C26" s="264"/>
      <c r="D26" s="265"/>
      <c r="E26" s="39"/>
      <c r="F26" s="40"/>
      <c r="G26" s="41"/>
      <c r="H26" s="58"/>
      <c r="I26" s="43"/>
      <c r="J26" s="44"/>
      <c r="K26" s="45"/>
      <c r="L26" s="59"/>
      <c r="M26" s="44"/>
      <c r="N26" s="45"/>
      <c r="O26" s="47"/>
      <c r="P26" s="48"/>
      <c r="Q26" s="49"/>
      <c r="R26" s="274"/>
      <c r="S26" s="50"/>
      <c r="T26" s="51"/>
      <c r="U26" s="52"/>
      <c r="V26" s="53"/>
      <c r="W26" s="54"/>
      <c r="X26" s="94"/>
      <c r="Y26" s="266"/>
      <c r="Z26" s="267"/>
      <c r="AA26" s="55"/>
      <c r="AB26" s="49"/>
      <c r="AC26" s="279"/>
    </row>
    <row r="27" spans="1:29" ht="15.75" customHeight="1">
      <c r="A27" s="269"/>
      <c r="B27" s="38"/>
      <c r="C27" s="264"/>
      <c r="D27" s="265"/>
      <c r="E27" s="39"/>
      <c r="F27" s="40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79"/>
    </row>
    <row r="28" spans="1:29" ht="15.75" customHeight="1">
      <c r="A28" s="269"/>
      <c r="B28" s="38"/>
      <c r="C28" s="264"/>
      <c r="D28" s="265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79"/>
    </row>
    <row r="29" spans="1:29" ht="15.75" customHeight="1">
      <c r="A29" s="269"/>
      <c r="B29" s="38"/>
      <c r="C29" s="264"/>
      <c r="D29" s="265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79"/>
    </row>
    <row r="30" spans="1:29" ht="15.75" customHeight="1">
      <c r="A30" s="269"/>
      <c r="B30" s="38"/>
      <c r="C30" s="264"/>
      <c r="D30" s="265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110"/>
      <c r="Y30" s="266"/>
      <c r="Z30" s="267"/>
      <c r="AA30" s="55"/>
      <c r="AB30" s="49"/>
      <c r="AC30" s="279"/>
    </row>
    <row r="31" spans="1:29" ht="15.75" customHeight="1">
      <c r="A31" s="269"/>
      <c r="B31" s="38"/>
      <c r="C31" s="264"/>
      <c r="D31" s="265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110"/>
      <c r="Y31" s="266"/>
      <c r="Z31" s="267"/>
      <c r="AA31" s="55"/>
      <c r="AB31" s="49"/>
      <c r="AC31" s="279"/>
    </row>
    <row r="32" spans="1:29" ht="15.75" customHeight="1">
      <c r="A32" s="269"/>
      <c r="B32" s="38"/>
      <c r="C32" s="264"/>
      <c r="D32" s="265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110"/>
      <c r="Y32" s="266"/>
      <c r="Z32" s="267"/>
      <c r="AA32" s="55"/>
      <c r="AB32" s="49"/>
      <c r="AC32" s="279"/>
    </row>
    <row r="33" spans="1:29" ht="15.75" customHeight="1">
      <c r="A33" s="269"/>
      <c r="B33" s="38"/>
      <c r="C33" s="264"/>
      <c r="D33" s="265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110"/>
      <c r="Y33" s="266"/>
      <c r="Z33" s="267"/>
      <c r="AA33" s="55"/>
      <c r="AB33" s="49"/>
      <c r="AC33" s="279"/>
    </row>
    <row r="34" spans="1:29" ht="15.75" customHeight="1">
      <c r="A34" s="269"/>
      <c r="B34" s="38"/>
      <c r="C34" s="264"/>
      <c r="D34" s="265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110"/>
      <c r="Y34" s="266"/>
      <c r="Z34" s="267"/>
      <c r="AA34" s="55"/>
      <c r="AB34" s="49"/>
      <c r="AC34" s="279"/>
    </row>
    <row r="35" spans="1:29" ht="15.75" customHeight="1">
      <c r="A35" s="269"/>
      <c r="B35" s="38"/>
      <c r="C35" s="264"/>
      <c r="D35" s="265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110"/>
      <c r="Y35" s="266"/>
      <c r="Z35" s="267"/>
      <c r="AA35" s="55"/>
      <c r="AB35" s="49"/>
      <c r="AC35" s="279"/>
    </row>
    <row r="36" spans="1:29" ht="15.75" customHeight="1">
      <c r="A36" s="269"/>
      <c r="B36" s="38"/>
      <c r="C36" s="264"/>
      <c r="D36" s="265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110"/>
      <c r="Y36" s="266"/>
      <c r="Z36" s="267"/>
      <c r="AA36" s="55"/>
      <c r="AB36" s="49"/>
      <c r="AC36" s="279"/>
    </row>
    <row r="37" spans="1:29" ht="15.75" customHeight="1">
      <c r="A37" s="269"/>
      <c r="B37" s="99"/>
      <c r="C37" s="264"/>
      <c r="D37" s="265"/>
      <c r="E37" s="109"/>
      <c r="F37" s="71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62"/>
      <c r="T37" s="63"/>
      <c r="U37" s="73"/>
      <c r="V37" s="74"/>
      <c r="W37" s="68"/>
      <c r="X37" s="110"/>
      <c r="Y37" s="266"/>
      <c r="Z37" s="267"/>
      <c r="AA37" s="111"/>
      <c r="AB37" s="67"/>
      <c r="AC37" s="279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16">AVERAGE(I22:I37)</f>
        <v>11</v>
      </c>
      <c r="J38" s="81">
        <f t="shared" si="16"/>
        <v>3000</v>
      </c>
      <c r="K38" s="82">
        <f t="shared" ref="K38" si="17">J38/I38</f>
        <v>272.72727272727275</v>
      </c>
      <c r="L38" s="80">
        <f t="shared" ref="L38:M38" si="18">AVERAGE(L22:L37)</f>
        <v>11</v>
      </c>
      <c r="M38" s="81">
        <f t="shared" si="18"/>
        <v>2560.4525584983317</v>
      </c>
      <c r="N38" s="82">
        <f>M38/L38</f>
        <v>232.76841440893924</v>
      </c>
      <c r="O38" s="83">
        <f>L38-I38</f>
        <v>0</v>
      </c>
      <c r="P38" s="84">
        <f>N38-K38</f>
        <v>-39.958858318333512</v>
      </c>
      <c r="Q38" s="85">
        <f>N38/K38</f>
        <v>0.85348418616611044</v>
      </c>
      <c r="R38" s="275"/>
      <c r="S38" s="182">
        <f>S22</f>
        <v>0.31681712962962966</v>
      </c>
      <c r="T38" s="183">
        <f>INDEX(T22:T37,COUNTA(T22:T37))</f>
        <v>0.36182870370370368</v>
      </c>
      <c r="U38" s="86"/>
      <c r="V38" s="96"/>
      <c r="W38" s="78"/>
      <c r="X38" s="82"/>
      <c r="Y38" s="262"/>
      <c r="Z38" s="263"/>
      <c r="AA38" s="97">
        <f>M38-J38</f>
        <v>-439.54744150166835</v>
      </c>
      <c r="AB38" s="85">
        <f>M38/J38</f>
        <v>0.85348418616611055</v>
      </c>
      <c r="AC38" s="280"/>
    </row>
    <row r="39" spans="1:29" ht="15.75" customHeight="1">
      <c r="A39" s="281" t="s">
        <v>41</v>
      </c>
      <c r="B39" s="16" t="s">
        <v>69</v>
      </c>
      <c r="C39" s="271" t="s">
        <v>96</v>
      </c>
      <c r="D39" s="272"/>
      <c r="E39" s="21">
        <v>14.06</v>
      </c>
      <c r="F39" s="15">
        <v>1049</v>
      </c>
      <c r="G39" s="22">
        <f t="shared" ref="G39:G41" si="19">E39*F39</f>
        <v>14748.94</v>
      </c>
      <c r="H39" s="23"/>
      <c r="I39" s="24">
        <v>6</v>
      </c>
      <c r="J39" s="25">
        <v>2600</v>
      </c>
      <c r="K39" s="26">
        <f>J39/I39</f>
        <v>433.33333333333331</v>
      </c>
      <c r="L39" s="27">
        <v>6</v>
      </c>
      <c r="M39" s="25">
        <f>F39/V39*60</f>
        <v>2149.3454752418902</v>
      </c>
      <c r="N39" s="26">
        <f>M39/L39</f>
        <v>358.22424587364839</v>
      </c>
      <c r="O39" s="91">
        <f>L39-I39</f>
        <v>0</v>
      </c>
      <c r="P39" s="92">
        <f>N39-K39</f>
        <v>-75.109087459684929</v>
      </c>
      <c r="Q39" s="31">
        <f>N39/K39</f>
        <v>0.82667133663149628</v>
      </c>
      <c r="R39" s="273">
        <f>Q55</f>
        <v>0.8214628674920359</v>
      </c>
      <c r="S39" s="32">
        <v>0.25</v>
      </c>
      <c r="T39" s="33">
        <v>0.27033564814814814</v>
      </c>
      <c r="U39" s="34"/>
      <c r="V39" s="35">
        <v>29.283333333333328</v>
      </c>
      <c r="W39" s="33"/>
      <c r="X39" s="107"/>
      <c r="Y39" s="276"/>
      <c r="Z39" s="277"/>
      <c r="AA39" s="36">
        <f>M39-J39</f>
        <v>-450.6545247581098</v>
      </c>
      <c r="AB39" s="31">
        <f>M39/J39</f>
        <v>0.82667133663149628</v>
      </c>
      <c r="AC39" s="278">
        <f>AB55</f>
        <v>0.8214628674920359</v>
      </c>
    </row>
    <row r="40" spans="1:29" ht="15.75" customHeight="1">
      <c r="A40" s="282"/>
      <c r="B40" s="38" t="s">
        <v>69</v>
      </c>
      <c r="C40" s="264" t="s">
        <v>97</v>
      </c>
      <c r="D40" s="265"/>
      <c r="E40" s="39">
        <v>14.81</v>
      </c>
      <c r="F40" s="40">
        <v>1239</v>
      </c>
      <c r="G40" s="41">
        <f t="shared" si="19"/>
        <v>18349.59</v>
      </c>
      <c r="H40" s="42"/>
      <c r="I40" s="43">
        <v>6</v>
      </c>
      <c r="J40" s="44">
        <v>2600</v>
      </c>
      <c r="K40" s="45">
        <f t="shared" ref="K40:K41" si="20">J40/I40</f>
        <v>433.33333333333331</v>
      </c>
      <c r="L40" s="46">
        <v>6</v>
      </c>
      <c r="M40" s="44">
        <f>F40/V40*60</f>
        <v>2166.294317629915</v>
      </c>
      <c r="N40" s="45">
        <f>M40/L40</f>
        <v>361.04905293831916</v>
      </c>
      <c r="O40" s="47">
        <f>L40-I40</f>
        <v>0</v>
      </c>
      <c r="P40" s="48">
        <f>N40-K40</f>
        <v>-72.28428039501415</v>
      </c>
      <c r="Q40" s="49">
        <f>N40/K40</f>
        <v>0.83319012216535193</v>
      </c>
      <c r="R40" s="274"/>
      <c r="S40" s="50">
        <v>0.27361111111111108</v>
      </c>
      <c r="T40" s="51">
        <v>0.29744212962962963</v>
      </c>
      <c r="U40" s="52">
        <v>4.7166666666666313</v>
      </c>
      <c r="V40" s="53">
        <v>34.316666666666706</v>
      </c>
      <c r="W40" s="54"/>
      <c r="X40" s="58"/>
      <c r="Y40" s="266"/>
      <c r="Z40" s="267"/>
      <c r="AA40" s="55">
        <f>M40-J40</f>
        <v>-433.70568237008501</v>
      </c>
      <c r="AB40" s="49">
        <f>M40/J40</f>
        <v>0.83319012216535193</v>
      </c>
      <c r="AC40" s="279"/>
    </row>
    <row r="41" spans="1:29" ht="15.75" customHeight="1">
      <c r="A41" s="282"/>
      <c r="B41" s="38" t="s">
        <v>69</v>
      </c>
      <c r="C41" s="264" t="s">
        <v>98</v>
      </c>
      <c r="D41" s="265"/>
      <c r="E41" s="39">
        <v>17.87</v>
      </c>
      <c r="F41" s="40">
        <v>699</v>
      </c>
      <c r="G41" s="41">
        <f t="shared" si="19"/>
        <v>12491.130000000001</v>
      </c>
      <c r="H41" s="42"/>
      <c r="I41" s="43">
        <v>6</v>
      </c>
      <c r="J41" s="44">
        <v>2600</v>
      </c>
      <c r="K41" s="45">
        <f t="shared" si="20"/>
        <v>433.33333333333331</v>
      </c>
      <c r="L41" s="46">
        <v>6</v>
      </c>
      <c r="M41" s="44">
        <f>F41/V41*60</f>
        <v>2091.7705735660747</v>
      </c>
      <c r="N41" s="45">
        <f>M41/L41</f>
        <v>348.62842892767912</v>
      </c>
      <c r="O41" s="47">
        <f>L41-I41</f>
        <v>0</v>
      </c>
      <c r="P41" s="48">
        <f>N41-K41</f>
        <v>-84.70490440565419</v>
      </c>
      <c r="Q41" s="49">
        <f>N41/K41</f>
        <v>0.80452714367925959</v>
      </c>
      <c r="R41" s="274"/>
      <c r="S41" s="50">
        <v>0.30069444444444438</v>
      </c>
      <c r="T41" s="51">
        <v>0.31461805555555555</v>
      </c>
      <c r="U41" s="52">
        <v>4.6833333333332394</v>
      </c>
      <c r="V41" s="53">
        <v>20.050000000000097</v>
      </c>
      <c r="W41" s="54"/>
      <c r="X41" s="58"/>
      <c r="Y41" s="266"/>
      <c r="Z41" s="267"/>
      <c r="AA41" s="55">
        <f>M41-J41</f>
        <v>-508.22942643392525</v>
      </c>
      <c r="AB41" s="49">
        <f>M41/J41</f>
        <v>0.80452714367925948</v>
      </c>
      <c r="AC41" s="279"/>
    </row>
    <row r="42" spans="1:29" ht="15.75" customHeight="1">
      <c r="A42" s="282"/>
      <c r="B42" s="38"/>
      <c r="C42" s="264"/>
      <c r="D42" s="265"/>
      <c r="E42" s="39"/>
      <c r="F42" s="40"/>
      <c r="G42" s="41"/>
      <c r="H42" s="42"/>
      <c r="I42" s="43"/>
      <c r="J42" s="44"/>
      <c r="K42" s="45"/>
      <c r="L42" s="46"/>
      <c r="M42" s="44"/>
      <c r="N42" s="45"/>
      <c r="O42" s="47"/>
      <c r="P42" s="48"/>
      <c r="Q42" s="49"/>
      <c r="R42" s="274"/>
      <c r="S42" s="50"/>
      <c r="T42" s="51"/>
      <c r="U42" s="52"/>
      <c r="V42" s="53"/>
      <c r="W42" s="54"/>
      <c r="X42" s="94"/>
      <c r="Y42" s="266"/>
      <c r="Z42" s="267"/>
      <c r="AA42" s="55"/>
      <c r="AB42" s="49"/>
      <c r="AC42" s="279"/>
    </row>
    <row r="43" spans="1:29" ht="15.75" customHeight="1">
      <c r="A43" s="283"/>
      <c r="B43" s="38"/>
      <c r="C43" s="264"/>
      <c r="D43" s="265"/>
      <c r="E43" s="39"/>
      <c r="F43" s="40"/>
      <c r="G43" s="41"/>
      <c r="H43" s="58"/>
      <c r="I43" s="43"/>
      <c r="J43" s="44"/>
      <c r="K43" s="45"/>
      <c r="L43" s="59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58"/>
      <c r="Y43" s="266"/>
      <c r="Z43" s="267"/>
      <c r="AA43" s="55"/>
      <c r="AB43" s="49"/>
      <c r="AC43" s="279"/>
    </row>
    <row r="44" spans="1:29" ht="15.75" customHeight="1">
      <c r="A44" s="283"/>
      <c r="B44" s="38"/>
      <c r="C44" s="264"/>
      <c r="D44" s="265"/>
      <c r="E44" s="39"/>
      <c r="F44" s="40"/>
      <c r="G44" s="60"/>
      <c r="H44" s="61"/>
      <c r="I44" s="43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116"/>
      <c r="Y44" s="266"/>
      <c r="Z44" s="267"/>
      <c r="AA44" s="55"/>
      <c r="AB44" s="49"/>
      <c r="AC44" s="279"/>
    </row>
    <row r="45" spans="1:29" ht="15.75" customHeight="1">
      <c r="A45" s="283"/>
      <c r="B45" s="38"/>
      <c r="C45" s="264"/>
      <c r="D45" s="265"/>
      <c r="E45" s="39"/>
      <c r="F45" s="40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79"/>
    </row>
    <row r="46" spans="1:29" ht="15.75" customHeight="1">
      <c r="A46" s="283"/>
      <c r="B46" s="38"/>
      <c r="C46" s="264"/>
      <c r="D46" s="265"/>
      <c r="E46" s="39"/>
      <c r="F46" s="40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79"/>
    </row>
    <row r="47" spans="1:29" ht="15.75" customHeight="1">
      <c r="A47" s="283"/>
      <c r="B47" s="38"/>
      <c r="C47" s="264"/>
      <c r="D47" s="265"/>
      <c r="E47" s="39"/>
      <c r="F47" s="40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62"/>
      <c r="T47" s="63"/>
      <c r="U47" s="52"/>
      <c r="V47" s="74"/>
      <c r="W47" s="54"/>
      <c r="X47" s="94"/>
      <c r="Y47" s="266"/>
      <c r="Z47" s="267"/>
      <c r="AA47" s="55"/>
      <c r="AB47" s="49"/>
      <c r="AC47" s="279"/>
    </row>
    <row r="48" spans="1:29" ht="15.75" customHeight="1">
      <c r="A48" s="283"/>
      <c r="B48" s="38"/>
      <c r="C48" s="264"/>
      <c r="D48" s="265"/>
      <c r="E48" s="39"/>
      <c r="F48" s="40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62"/>
      <c r="T48" s="63"/>
      <c r="U48" s="52"/>
      <c r="V48" s="74"/>
      <c r="W48" s="68"/>
      <c r="X48" s="110"/>
      <c r="Y48" s="266"/>
      <c r="Z48" s="267"/>
      <c r="AA48" s="55"/>
      <c r="AB48" s="49"/>
      <c r="AC48" s="279"/>
    </row>
    <row r="49" spans="1:29" ht="15.75" customHeight="1">
      <c r="A49" s="283"/>
      <c r="B49" s="38"/>
      <c r="C49" s="264"/>
      <c r="D49" s="265"/>
      <c r="E49" s="39"/>
      <c r="F49" s="40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62"/>
      <c r="T49" s="63"/>
      <c r="U49" s="52"/>
      <c r="V49" s="74"/>
      <c r="W49" s="68"/>
      <c r="X49" s="110"/>
      <c r="Y49" s="266"/>
      <c r="Z49" s="267"/>
      <c r="AA49" s="55"/>
      <c r="AB49" s="49"/>
      <c r="AC49" s="279"/>
    </row>
    <row r="50" spans="1:29" ht="15.75" customHeight="1">
      <c r="A50" s="283"/>
      <c r="B50" s="38"/>
      <c r="C50" s="264"/>
      <c r="D50" s="265"/>
      <c r="E50" s="39"/>
      <c r="F50" s="40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62"/>
      <c r="T50" s="63"/>
      <c r="U50" s="52"/>
      <c r="V50" s="74"/>
      <c r="W50" s="68"/>
      <c r="X50" s="110"/>
      <c r="Y50" s="266"/>
      <c r="Z50" s="267"/>
      <c r="AA50" s="55"/>
      <c r="AB50" s="49"/>
      <c r="AC50" s="279"/>
    </row>
    <row r="51" spans="1:29" ht="15.75" customHeight="1">
      <c r="A51" s="283"/>
      <c r="B51" s="38"/>
      <c r="C51" s="264"/>
      <c r="D51" s="265"/>
      <c r="E51" s="39"/>
      <c r="F51" s="40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62"/>
      <c r="T51" s="63"/>
      <c r="U51" s="52"/>
      <c r="V51" s="74"/>
      <c r="W51" s="68"/>
      <c r="X51" s="110"/>
      <c r="Y51" s="266"/>
      <c r="Z51" s="267"/>
      <c r="AA51" s="55"/>
      <c r="AB51" s="49"/>
      <c r="AC51" s="279"/>
    </row>
    <row r="52" spans="1:29" ht="15.75" customHeight="1">
      <c r="A52" s="283"/>
      <c r="B52" s="38"/>
      <c r="C52" s="264"/>
      <c r="D52" s="265"/>
      <c r="E52" s="39"/>
      <c r="F52" s="40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62"/>
      <c r="T52" s="63"/>
      <c r="U52" s="52"/>
      <c r="V52" s="74"/>
      <c r="W52" s="68"/>
      <c r="X52" s="110"/>
      <c r="Y52" s="266"/>
      <c r="Z52" s="267"/>
      <c r="AA52" s="55"/>
      <c r="AB52" s="49"/>
      <c r="AC52" s="279"/>
    </row>
    <row r="53" spans="1:29" ht="15.75" customHeight="1">
      <c r="A53" s="283"/>
      <c r="B53" s="38"/>
      <c r="C53" s="264"/>
      <c r="D53" s="265"/>
      <c r="E53" s="39"/>
      <c r="F53" s="40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62"/>
      <c r="T53" s="63"/>
      <c r="U53" s="52"/>
      <c r="V53" s="74"/>
      <c r="W53" s="68"/>
      <c r="X53" s="110"/>
      <c r="Y53" s="266"/>
      <c r="Z53" s="267"/>
      <c r="AA53" s="55"/>
      <c r="AB53" s="49"/>
      <c r="AC53" s="279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62"/>
      <c r="T54" s="63"/>
      <c r="U54" s="73"/>
      <c r="V54" s="74"/>
      <c r="W54" s="68"/>
      <c r="X54" s="110"/>
      <c r="Y54" s="266"/>
      <c r="Z54" s="267"/>
      <c r="AA54" s="111"/>
      <c r="AB54" s="67"/>
      <c r="AC54" s="279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21">AVERAGE(I39:I54)</f>
        <v>6</v>
      </c>
      <c r="J55" s="81">
        <f t="shared" si="21"/>
        <v>2600</v>
      </c>
      <c r="K55" s="82">
        <f t="shared" ref="K55" si="22">J55/I55</f>
        <v>433.33333333333331</v>
      </c>
      <c r="L55" s="80">
        <f t="shared" ref="L55:M55" si="23">AVERAGE(L39:L54)</f>
        <v>6</v>
      </c>
      <c r="M55" s="81">
        <f t="shared" si="23"/>
        <v>2135.8034554792935</v>
      </c>
      <c r="N55" s="82">
        <f>M55/L55</f>
        <v>355.96724257988222</v>
      </c>
      <c r="O55" s="83">
        <f>L55-I55</f>
        <v>0</v>
      </c>
      <c r="P55" s="84">
        <f>N55-K55</f>
        <v>-77.36609075345109</v>
      </c>
      <c r="Q55" s="85">
        <f>N55/K55</f>
        <v>0.8214628674920359</v>
      </c>
      <c r="R55" s="275"/>
      <c r="S55" s="182">
        <f>S39</f>
        <v>0.25</v>
      </c>
      <c r="T55" s="183">
        <f>INDEX(T39:T54,COUNTA(T39:T54))</f>
        <v>0.31461805555555555</v>
      </c>
      <c r="U55" s="86"/>
      <c r="V55" s="96"/>
      <c r="W55" s="78"/>
      <c r="X55" s="82"/>
      <c r="Y55" s="262"/>
      <c r="Z55" s="263"/>
      <c r="AA55" s="97">
        <f>M55-J55</f>
        <v>-464.19654452070654</v>
      </c>
      <c r="AB55" s="85">
        <f>M55/J55</f>
        <v>0.8214628674920359</v>
      </c>
      <c r="AC55" s="280"/>
    </row>
    <row r="56" spans="1:29" ht="15.75" customHeight="1">
      <c r="A56" s="268" t="s">
        <v>43</v>
      </c>
      <c r="B56" s="16" t="s">
        <v>76</v>
      </c>
      <c r="C56" s="271" t="s">
        <v>103</v>
      </c>
      <c r="D56" s="272"/>
      <c r="E56" s="21">
        <v>14.03</v>
      </c>
      <c r="F56" s="15">
        <v>5595</v>
      </c>
      <c r="G56" s="22">
        <f t="shared" ref="G56" si="24">E56*F56</f>
        <v>78497.849999999991</v>
      </c>
      <c r="H56" s="23"/>
      <c r="I56" s="24">
        <v>4</v>
      </c>
      <c r="J56" s="25">
        <v>2700</v>
      </c>
      <c r="K56" s="26">
        <f>J56/I56</f>
        <v>675</v>
      </c>
      <c r="L56" s="27">
        <v>4</v>
      </c>
      <c r="M56" s="25">
        <f>F56/V56*60</f>
        <v>2357.4438202247184</v>
      </c>
      <c r="N56" s="26">
        <f>M56/L56</f>
        <v>589.36095505617959</v>
      </c>
      <c r="O56" s="91">
        <f>L56-I56</f>
        <v>0</v>
      </c>
      <c r="P56" s="92">
        <f>N56-K56</f>
        <v>-85.639044943820409</v>
      </c>
      <c r="Q56" s="31">
        <f>N56/K56</f>
        <v>0.87312734082396981</v>
      </c>
      <c r="R56" s="273">
        <f>Q72</f>
        <v>0.87312734082396981</v>
      </c>
      <c r="S56" s="32">
        <v>0.25</v>
      </c>
      <c r="T56" s="33">
        <v>0.34888888888888892</v>
      </c>
      <c r="U56" s="34"/>
      <c r="V56" s="35">
        <v>142.40000000000003</v>
      </c>
      <c r="W56" s="114"/>
      <c r="X56" s="115"/>
      <c r="Y56" s="276"/>
      <c r="Z56" s="277"/>
      <c r="AA56" s="36">
        <f>M56-J56</f>
        <v>-342.55617977528163</v>
      </c>
      <c r="AB56" s="31">
        <f>M56/J56</f>
        <v>0.87312734082396981</v>
      </c>
      <c r="AC56" s="278">
        <f>AB72</f>
        <v>0.87312734082396981</v>
      </c>
    </row>
    <row r="57" spans="1:29" ht="15.75" customHeight="1">
      <c r="A57" s="269"/>
      <c r="B57" s="38"/>
      <c r="C57" s="264"/>
      <c r="D57" s="265"/>
      <c r="E57" s="39"/>
      <c r="F57" s="40"/>
      <c r="G57" s="41"/>
      <c r="H57" s="42"/>
      <c r="I57" s="43"/>
      <c r="J57" s="44"/>
      <c r="K57" s="45"/>
      <c r="L57" s="46"/>
      <c r="M57" s="44"/>
      <c r="N57" s="45"/>
      <c r="O57" s="47"/>
      <c r="P57" s="48"/>
      <c r="Q57" s="49"/>
      <c r="R57" s="274"/>
      <c r="S57" s="50"/>
      <c r="T57" s="51"/>
      <c r="U57" s="52"/>
      <c r="V57" s="53"/>
      <c r="W57" s="54"/>
      <c r="X57" s="94"/>
      <c r="Y57" s="266"/>
      <c r="Z57" s="267"/>
      <c r="AA57" s="55"/>
      <c r="AB57" s="49"/>
      <c r="AC57" s="279"/>
    </row>
    <row r="58" spans="1:29" ht="15.75" customHeight="1">
      <c r="A58" s="269"/>
      <c r="B58" s="38"/>
      <c r="C58" s="264"/>
      <c r="D58" s="265"/>
      <c r="E58" s="39"/>
      <c r="F58" s="40"/>
      <c r="G58" s="41"/>
      <c r="H58" s="42"/>
      <c r="I58" s="43"/>
      <c r="J58" s="44"/>
      <c r="K58" s="45"/>
      <c r="L58" s="46"/>
      <c r="M58" s="44"/>
      <c r="N58" s="45"/>
      <c r="O58" s="47"/>
      <c r="P58" s="48"/>
      <c r="Q58" s="49"/>
      <c r="R58" s="274"/>
      <c r="S58" s="50"/>
      <c r="T58" s="51"/>
      <c r="U58" s="52"/>
      <c r="V58" s="53"/>
      <c r="W58" s="54"/>
      <c r="X58" s="94"/>
      <c r="Y58" s="266"/>
      <c r="Z58" s="267"/>
      <c r="AA58" s="55"/>
      <c r="AB58" s="49"/>
      <c r="AC58" s="279"/>
    </row>
    <row r="59" spans="1:29" ht="15.75" customHeight="1">
      <c r="A59" s="269"/>
      <c r="B59" s="38"/>
      <c r="C59" s="264"/>
      <c r="D59" s="265"/>
      <c r="E59" s="39"/>
      <c r="F59" s="40"/>
      <c r="G59" s="41"/>
      <c r="H59" s="42"/>
      <c r="I59" s="43"/>
      <c r="J59" s="44"/>
      <c r="K59" s="45"/>
      <c r="L59" s="46"/>
      <c r="M59" s="44"/>
      <c r="N59" s="45"/>
      <c r="O59" s="47"/>
      <c r="P59" s="48"/>
      <c r="Q59" s="49"/>
      <c r="R59" s="274"/>
      <c r="S59" s="50"/>
      <c r="T59" s="51"/>
      <c r="U59" s="52"/>
      <c r="V59" s="53"/>
      <c r="W59" s="54"/>
      <c r="X59" s="94"/>
      <c r="Y59" s="266"/>
      <c r="Z59" s="267"/>
      <c r="AA59" s="55"/>
      <c r="AB59" s="49"/>
      <c r="AC59" s="279"/>
    </row>
    <row r="60" spans="1:29" ht="15.75" customHeight="1">
      <c r="A60" s="269"/>
      <c r="B60" s="38"/>
      <c r="C60" s="264"/>
      <c r="D60" s="265"/>
      <c r="E60" s="39"/>
      <c r="F60" s="40"/>
      <c r="G60" s="41"/>
      <c r="H60" s="58"/>
      <c r="I60" s="43"/>
      <c r="J60" s="44"/>
      <c r="K60" s="45"/>
      <c r="L60" s="59"/>
      <c r="M60" s="44"/>
      <c r="N60" s="45"/>
      <c r="O60" s="47"/>
      <c r="P60" s="48"/>
      <c r="Q60" s="49"/>
      <c r="R60" s="274"/>
      <c r="S60" s="50"/>
      <c r="T60" s="51"/>
      <c r="U60" s="52"/>
      <c r="V60" s="53"/>
      <c r="W60" s="54"/>
      <c r="X60" s="94"/>
      <c r="Y60" s="266"/>
      <c r="Z60" s="267"/>
      <c r="AA60" s="55"/>
      <c r="AB60" s="49"/>
      <c r="AC60" s="279"/>
    </row>
    <row r="61" spans="1:29" ht="15.75" customHeight="1">
      <c r="A61" s="269"/>
      <c r="B61" s="38"/>
      <c r="C61" s="264"/>
      <c r="D61" s="265"/>
      <c r="E61" s="39"/>
      <c r="F61" s="40"/>
      <c r="G61" s="60"/>
      <c r="H61" s="61"/>
      <c r="I61" s="43"/>
      <c r="J61" s="44"/>
      <c r="K61" s="45"/>
      <c r="L61" s="46"/>
      <c r="M61" s="44"/>
      <c r="N61" s="45"/>
      <c r="O61" s="47"/>
      <c r="P61" s="48"/>
      <c r="Q61" s="49"/>
      <c r="R61" s="274"/>
      <c r="S61" s="50"/>
      <c r="T61" s="51"/>
      <c r="U61" s="52"/>
      <c r="V61" s="53"/>
      <c r="W61" s="54"/>
      <c r="X61" s="94"/>
      <c r="Y61" s="266"/>
      <c r="Z61" s="267"/>
      <c r="AA61" s="55"/>
      <c r="AB61" s="49"/>
      <c r="AC61" s="279"/>
    </row>
    <row r="62" spans="1:29" ht="15.75" customHeight="1">
      <c r="A62" s="269"/>
      <c r="B62" s="38"/>
      <c r="C62" s="264"/>
      <c r="D62" s="265"/>
      <c r="E62" s="39"/>
      <c r="F62" s="40"/>
      <c r="G62" s="60"/>
      <c r="H62" s="64"/>
      <c r="I62" s="43"/>
      <c r="J62" s="44"/>
      <c r="K62" s="45"/>
      <c r="L62" s="59"/>
      <c r="M62" s="44"/>
      <c r="N62" s="45"/>
      <c r="O62" s="65"/>
      <c r="P62" s="66"/>
      <c r="Q62" s="67"/>
      <c r="R62" s="274"/>
      <c r="S62" s="50"/>
      <c r="T62" s="51"/>
      <c r="U62" s="52"/>
      <c r="V62" s="53"/>
      <c r="W62" s="54"/>
      <c r="X62" s="94"/>
      <c r="Y62" s="266"/>
      <c r="Z62" s="267"/>
      <c r="AA62" s="55"/>
      <c r="AB62" s="49"/>
      <c r="AC62" s="279"/>
    </row>
    <row r="63" spans="1:29" ht="15.75" customHeight="1">
      <c r="A63" s="269"/>
      <c r="B63" s="38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50"/>
      <c r="T63" s="51"/>
      <c r="U63" s="52"/>
      <c r="V63" s="53"/>
      <c r="W63" s="54"/>
      <c r="X63" s="94"/>
      <c r="Y63" s="266"/>
      <c r="Z63" s="267"/>
      <c r="AA63" s="55"/>
      <c r="AB63" s="49"/>
      <c r="AC63" s="279"/>
    </row>
    <row r="64" spans="1:29" ht="15.75" customHeight="1">
      <c r="A64" s="269"/>
      <c r="B64" s="38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50"/>
      <c r="T64" s="51"/>
      <c r="U64" s="52"/>
      <c r="V64" s="53"/>
      <c r="W64" s="54"/>
      <c r="X64" s="94"/>
      <c r="Y64" s="266"/>
      <c r="Z64" s="267"/>
      <c r="AA64" s="55"/>
      <c r="AB64" s="49"/>
      <c r="AC64" s="279"/>
    </row>
    <row r="65" spans="1:29" ht="15.75" customHeight="1">
      <c r="A65" s="269"/>
      <c r="B65" s="38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50"/>
      <c r="T65" s="51"/>
      <c r="U65" s="52"/>
      <c r="V65" s="53"/>
      <c r="W65" s="54"/>
      <c r="X65" s="94"/>
      <c r="Y65" s="266"/>
      <c r="Z65" s="267"/>
      <c r="AA65" s="55"/>
      <c r="AB65" s="49"/>
      <c r="AC65" s="279"/>
    </row>
    <row r="66" spans="1:29" ht="15.75" customHeight="1">
      <c r="A66" s="269"/>
      <c r="B66" s="38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50"/>
      <c r="T66" s="51"/>
      <c r="U66" s="52"/>
      <c r="V66" s="53"/>
      <c r="W66" s="54"/>
      <c r="X66" s="94"/>
      <c r="Y66" s="266"/>
      <c r="Z66" s="267"/>
      <c r="AA66" s="55"/>
      <c r="AB66" s="49"/>
      <c r="AC66" s="279"/>
    </row>
    <row r="67" spans="1:29" ht="15.75" customHeight="1">
      <c r="A67" s="269"/>
      <c r="B67" s="38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50"/>
      <c r="T67" s="51"/>
      <c r="U67" s="52"/>
      <c r="V67" s="53"/>
      <c r="W67" s="54"/>
      <c r="X67" s="94"/>
      <c r="Y67" s="266"/>
      <c r="Z67" s="267"/>
      <c r="AA67" s="55"/>
      <c r="AB67" s="49"/>
      <c r="AC67" s="279"/>
    </row>
    <row r="68" spans="1:29" ht="15.75" customHeight="1">
      <c r="A68" s="269"/>
      <c r="B68" s="38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50"/>
      <c r="T68" s="51"/>
      <c r="U68" s="52"/>
      <c r="V68" s="53"/>
      <c r="W68" s="54"/>
      <c r="X68" s="94"/>
      <c r="Y68" s="266"/>
      <c r="Z68" s="267"/>
      <c r="AA68" s="55"/>
      <c r="AB68" s="49"/>
      <c r="AC68" s="279"/>
    </row>
    <row r="69" spans="1:29" ht="15.75" customHeight="1">
      <c r="A69" s="269"/>
      <c r="B69" s="38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50"/>
      <c r="T69" s="51"/>
      <c r="U69" s="52"/>
      <c r="V69" s="53"/>
      <c r="W69" s="54"/>
      <c r="X69" s="94"/>
      <c r="Y69" s="266"/>
      <c r="Z69" s="267"/>
      <c r="AA69" s="55"/>
      <c r="AB69" s="49"/>
      <c r="AC69" s="279"/>
    </row>
    <row r="70" spans="1:29" ht="15.75" customHeight="1">
      <c r="A70" s="269"/>
      <c r="B70" s="38"/>
      <c r="C70" s="264"/>
      <c r="D70" s="265"/>
      <c r="E70" s="39"/>
      <c r="F70" s="40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50"/>
      <c r="T70" s="51"/>
      <c r="U70" s="52"/>
      <c r="V70" s="53"/>
      <c r="W70" s="54"/>
      <c r="X70" s="94"/>
      <c r="Y70" s="266"/>
      <c r="Z70" s="267"/>
      <c r="AA70" s="55"/>
      <c r="AB70" s="49"/>
      <c r="AC70" s="279"/>
    </row>
    <row r="71" spans="1:29" ht="15.75" customHeight="1">
      <c r="A71" s="269"/>
      <c r="B71" s="38"/>
      <c r="C71" s="264"/>
      <c r="D71" s="265"/>
      <c r="E71" s="104"/>
      <c r="F71" s="40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18"/>
      <c r="G72" s="79"/>
      <c r="H72" s="20"/>
      <c r="I72" s="80">
        <f t="shared" ref="I72:J72" si="25">AVERAGE(I56:I71)</f>
        <v>4</v>
      </c>
      <c r="J72" s="81">
        <f t="shared" si="25"/>
        <v>2700</v>
      </c>
      <c r="K72" s="82">
        <f t="shared" ref="K72" si="26">J72/I72</f>
        <v>675</v>
      </c>
      <c r="L72" s="80">
        <f t="shared" ref="L72:M72" si="27">AVERAGE(L56:L71)</f>
        <v>4</v>
      </c>
      <c r="M72" s="81">
        <f t="shared" si="27"/>
        <v>2357.4438202247184</v>
      </c>
      <c r="N72" s="82">
        <f>M72/L72</f>
        <v>589.36095505617959</v>
      </c>
      <c r="O72" s="83">
        <f>L72-I72</f>
        <v>0</v>
      </c>
      <c r="P72" s="84">
        <f>N72-K72</f>
        <v>-85.639044943820409</v>
      </c>
      <c r="Q72" s="85">
        <f>N72/K72</f>
        <v>0.87312734082396981</v>
      </c>
      <c r="R72" s="275"/>
      <c r="S72" s="182">
        <f>S56</f>
        <v>0.25</v>
      </c>
      <c r="T72" s="183">
        <f>INDEX(T56:T71,COUNTA(T56:T71))</f>
        <v>0.34888888888888892</v>
      </c>
      <c r="U72" s="86"/>
      <c r="V72" s="96"/>
      <c r="W72" s="18"/>
      <c r="X72" s="20"/>
      <c r="Y72" s="262"/>
      <c r="Z72" s="263"/>
      <c r="AA72" s="97">
        <f>M72-J72</f>
        <v>-342.55617977528163</v>
      </c>
      <c r="AB72" s="85">
        <f>M72/J72</f>
        <v>0.87312734082396981</v>
      </c>
      <c r="AC72" s="280"/>
    </row>
    <row r="73" spans="1:29" ht="15.75" customHeight="1">
      <c r="A73" s="281" t="s">
        <v>197</v>
      </c>
      <c r="B73" s="16" t="s">
        <v>76</v>
      </c>
      <c r="C73" s="271" t="s">
        <v>226</v>
      </c>
      <c r="D73" s="272"/>
      <c r="E73" s="21">
        <v>21.45</v>
      </c>
      <c r="F73" s="15">
        <v>2442</v>
      </c>
      <c r="G73" s="22">
        <f t="shared" ref="G73" si="28">E73*F73</f>
        <v>52380.9</v>
      </c>
      <c r="H73" s="23"/>
      <c r="I73" s="24">
        <v>3</v>
      </c>
      <c r="J73" s="25">
        <v>3300</v>
      </c>
      <c r="K73" s="26">
        <f>J73/I73</f>
        <v>1100</v>
      </c>
      <c r="L73" s="27">
        <v>3</v>
      </c>
      <c r="M73" s="25">
        <f>F73/V73*60</f>
        <v>2804.2105263157887</v>
      </c>
      <c r="N73" s="26">
        <f>M73/L73</f>
        <v>934.73684210526289</v>
      </c>
      <c r="O73" s="91">
        <f>L73-I73</f>
        <v>0</v>
      </c>
      <c r="P73" s="92">
        <f>N73-K73</f>
        <v>-165.26315789473711</v>
      </c>
      <c r="Q73" s="31">
        <f>N73/K73</f>
        <v>0.84976076555023905</v>
      </c>
      <c r="R73" s="273">
        <f>Q89</f>
        <v>0.84976076555023905</v>
      </c>
      <c r="S73" s="32">
        <v>0.35277777777777775</v>
      </c>
      <c r="T73" s="33">
        <v>0.38906249999999998</v>
      </c>
      <c r="U73" s="34"/>
      <c r="V73" s="35">
        <v>52.250000000000014</v>
      </c>
      <c r="W73" s="33"/>
      <c r="X73" s="107"/>
      <c r="Y73" s="276"/>
      <c r="Z73" s="277"/>
      <c r="AA73" s="36">
        <f>M73-J73</f>
        <v>-495.78947368421132</v>
      </c>
      <c r="AB73" s="31">
        <f>M73/J73</f>
        <v>0.84976076555023905</v>
      </c>
      <c r="AC73" s="278">
        <f>AB89</f>
        <v>0.84976076555023905</v>
      </c>
    </row>
    <row r="74" spans="1:29" ht="15.75" customHeight="1">
      <c r="A74" s="282"/>
      <c r="B74" s="38"/>
      <c r="C74" s="264"/>
      <c r="D74" s="265"/>
      <c r="E74" s="39"/>
      <c r="F74" s="40"/>
      <c r="G74" s="41"/>
      <c r="H74" s="42"/>
      <c r="I74" s="43"/>
      <c r="J74" s="44"/>
      <c r="K74" s="45"/>
      <c r="L74" s="46"/>
      <c r="M74" s="44"/>
      <c r="N74" s="45"/>
      <c r="O74" s="47"/>
      <c r="P74" s="48"/>
      <c r="Q74" s="49"/>
      <c r="R74" s="274"/>
      <c r="S74" s="50"/>
      <c r="T74" s="51"/>
      <c r="U74" s="52"/>
      <c r="V74" s="53"/>
      <c r="W74" s="54"/>
      <c r="X74" s="94"/>
      <c r="Y74" s="266"/>
      <c r="Z74" s="267"/>
      <c r="AA74" s="55"/>
      <c r="AB74" s="49"/>
      <c r="AC74" s="279"/>
    </row>
    <row r="75" spans="1:29" ht="15.75" customHeight="1">
      <c r="A75" s="282"/>
      <c r="B75" s="38"/>
      <c r="C75" s="264"/>
      <c r="D75" s="265"/>
      <c r="E75" s="39"/>
      <c r="F75" s="40"/>
      <c r="G75" s="41"/>
      <c r="H75" s="42"/>
      <c r="I75" s="43"/>
      <c r="J75" s="44"/>
      <c r="K75" s="45"/>
      <c r="L75" s="46"/>
      <c r="M75" s="44"/>
      <c r="N75" s="45"/>
      <c r="O75" s="47"/>
      <c r="P75" s="48"/>
      <c r="Q75" s="49"/>
      <c r="R75" s="274"/>
      <c r="S75" s="50"/>
      <c r="T75" s="51"/>
      <c r="U75" s="52"/>
      <c r="V75" s="53"/>
      <c r="W75" s="54"/>
      <c r="X75" s="58"/>
      <c r="Y75" s="266"/>
      <c r="Z75" s="267"/>
      <c r="AA75" s="55"/>
      <c r="AB75" s="49"/>
      <c r="AC75" s="279"/>
    </row>
    <row r="76" spans="1:29" ht="15.75" customHeight="1">
      <c r="A76" s="282"/>
      <c r="B76" s="38"/>
      <c r="C76" s="264"/>
      <c r="D76" s="265"/>
      <c r="E76" s="39"/>
      <c r="F76" s="40"/>
      <c r="G76" s="41"/>
      <c r="H76" s="42"/>
      <c r="I76" s="43"/>
      <c r="J76" s="44"/>
      <c r="K76" s="45"/>
      <c r="L76" s="46"/>
      <c r="M76" s="44"/>
      <c r="N76" s="45"/>
      <c r="O76" s="47"/>
      <c r="P76" s="48"/>
      <c r="Q76" s="49"/>
      <c r="R76" s="274"/>
      <c r="S76" s="50"/>
      <c r="T76" s="51"/>
      <c r="U76" s="52"/>
      <c r="V76" s="53"/>
      <c r="W76" s="54"/>
      <c r="X76" s="58"/>
      <c r="Y76" s="266"/>
      <c r="Z76" s="267"/>
      <c r="AA76" s="55"/>
      <c r="AB76" s="49"/>
      <c r="AC76" s="279"/>
    </row>
    <row r="77" spans="1:29" ht="15.75" customHeight="1">
      <c r="A77" s="283"/>
      <c r="B77" s="38"/>
      <c r="C77" s="264"/>
      <c r="D77" s="265"/>
      <c r="E77" s="39"/>
      <c r="F77" s="40"/>
      <c r="G77" s="41"/>
      <c r="H77" s="58"/>
      <c r="I77" s="43"/>
      <c r="J77" s="44"/>
      <c r="K77" s="45"/>
      <c r="L77" s="59"/>
      <c r="M77" s="44"/>
      <c r="N77" s="45"/>
      <c r="O77" s="47"/>
      <c r="P77" s="48"/>
      <c r="Q77" s="49"/>
      <c r="R77" s="274"/>
      <c r="S77" s="50"/>
      <c r="T77" s="51"/>
      <c r="U77" s="52"/>
      <c r="V77" s="53"/>
      <c r="W77" s="54"/>
      <c r="X77" s="58"/>
      <c r="Y77" s="266"/>
      <c r="Z77" s="267"/>
      <c r="AA77" s="55"/>
      <c r="AB77" s="49"/>
      <c r="AC77" s="279"/>
    </row>
    <row r="78" spans="1:29" ht="15.75" customHeight="1">
      <c r="A78" s="283"/>
      <c r="B78" s="38"/>
      <c r="C78" s="264"/>
      <c r="D78" s="265"/>
      <c r="E78" s="39"/>
      <c r="F78" s="40"/>
      <c r="G78" s="60"/>
      <c r="H78" s="61"/>
      <c r="I78" s="43"/>
      <c r="J78" s="44"/>
      <c r="K78" s="45"/>
      <c r="L78" s="46"/>
      <c r="M78" s="44"/>
      <c r="N78" s="45"/>
      <c r="O78" s="47"/>
      <c r="P78" s="48"/>
      <c r="Q78" s="49"/>
      <c r="R78" s="274"/>
      <c r="S78" s="50"/>
      <c r="T78" s="51"/>
      <c r="U78" s="52"/>
      <c r="V78" s="53"/>
      <c r="W78" s="54"/>
      <c r="X78" s="94"/>
      <c r="Y78" s="266"/>
      <c r="Z78" s="267"/>
      <c r="AA78" s="55"/>
      <c r="AB78" s="49"/>
      <c r="AC78" s="279"/>
    </row>
    <row r="79" spans="1:29" ht="15.75" customHeight="1">
      <c r="A79" s="283"/>
      <c r="B79" s="38"/>
      <c r="C79" s="264"/>
      <c r="D79" s="265"/>
      <c r="E79" s="39"/>
      <c r="F79" s="40"/>
      <c r="G79" s="60"/>
      <c r="H79" s="64"/>
      <c r="I79" s="43"/>
      <c r="J79" s="44"/>
      <c r="K79" s="45"/>
      <c r="L79" s="59"/>
      <c r="M79" s="44"/>
      <c r="N79" s="45"/>
      <c r="O79" s="65"/>
      <c r="P79" s="66"/>
      <c r="Q79" s="67"/>
      <c r="R79" s="274"/>
      <c r="S79" s="50"/>
      <c r="T79" s="51"/>
      <c r="U79" s="52"/>
      <c r="V79" s="53"/>
      <c r="W79" s="54"/>
      <c r="X79" s="94"/>
      <c r="Y79" s="266"/>
      <c r="Z79" s="267"/>
      <c r="AA79" s="55"/>
      <c r="AB79" s="49"/>
      <c r="AC79" s="279"/>
    </row>
    <row r="80" spans="1:29" ht="15.75" customHeight="1">
      <c r="A80" s="283"/>
      <c r="B80" s="38"/>
      <c r="C80" s="264"/>
      <c r="D80" s="265"/>
      <c r="E80" s="39"/>
      <c r="F80" s="40"/>
      <c r="G80" s="60"/>
      <c r="H80" s="64"/>
      <c r="I80" s="43"/>
      <c r="J80" s="44"/>
      <c r="K80" s="45"/>
      <c r="L80" s="59"/>
      <c r="M80" s="44"/>
      <c r="N80" s="45"/>
      <c r="O80" s="65"/>
      <c r="P80" s="66"/>
      <c r="Q80" s="67"/>
      <c r="R80" s="274"/>
      <c r="S80" s="50"/>
      <c r="T80" s="51"/>
      <c r="U80" s="52"/>
      <c r="V80" s="53"/>
      <c r="W80" s="54"/>
      <c r="X80" s="94"/>
      <c r="Y80" s="266"/>
      <c r="Z80" s="267"/>
      <c r="AA80" s="55"/>
      <c r="AB80" s="49"/>
      <c r="AC80" s="279"/>
    </row>
    <row r="81" spans="1:29" ht="15.75" customHeight="1">
      <c r="A81" s="283"/>
      <c r="B81" s="38"/>
      <c r="C81" s="264"/>
      <c r="D81" s="265"/>
      <c r="E81" s="39"/>
      <c r="F81" s="40"/>
      <c r="G81" s="60"/>
      <c r="H81" s="64"/>
      <c r="I81" s="43"/>
      <c r="J81" s="44"/>
      <c r="K81" s="45"/>
      <c r="L81" s="59"/>
      <c r="M81" s="44"/>
      <c r="N81" s="45"/>
      <c r="O81" s="65"/>
      <c r="P81" s="66"/>
      <c r="Q81" s="67"/>
      <c r="R81" s="274"/>
      <c r="S81" s="50"/>
      <c r="T81" s="51"/>
      <c r="U81" s="52"/>
      <c r="V81" s="53"/>
      <c r="W81" s="54"/>
      <c r="X81" s="94"/>
      <c r="Y81" s="266"/>
      <c r="Z81" s="267"/>
      <c r="AA81" s="55"/>
      <c r="AB81" s="49"/>
      <c r="AC81" s="279"/>
    </row>
    <row r="82" spans="1:29" ht="15.75" customHeight="1">
      <c r="A82" s="283"/>
      <c r="B82" s="38"/>
      <c r="C82" s="264"/>
      <c r="D82" s="265"/>
      <c r="E82" s="39"/>
      <c r="F82" s="40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55"/>
      <c r="AB82" s="49"/>
      <c r="AC82" s="279"/>
    </row>
    <row r="83" spans="1:29" ht="15.75" customHeight="1">
      <c r="A83" s="283"/>
      <c r="B83" s="38"/>
      <c r="C83" s="264"/>
      <c r="D83" s="265"/>
      <c r="E83" s="39"/>
      <c r="F83" s="40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55"/>
      <c r="AB83" s="49"/>
      <c r="AC83" s="279"/>
    </row>
    <row r="84" spans="1:29" ht="15.75" customHeight="1">
      <c r="A84" s="283"/>
      <c r="B84" s="38"/>
      <c r="C84" s="264"/>
      <c r="D84" s="265"/>
      <c r="E84" s="39"/>
      <c r="F84" s="40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55"/>
      <c r="AB84" s="49"/>
      <c r="AC84" s="279"/>
    </row>
    <row r="85" spans="1:29" ht="15.75" customHeight="1">
      <c r="A85" s="283"/>
      <c r="B85" s="38"/>
      <c r="C85" s="264"/>
      <c r="D85" s="265"/>
      <c r="E85" s="39"/>
      <c r="F85" s="40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55"/>
      <c r="AB85" s="49"/>
      <c r="AC85" s="279"/>
    </row>
    <row r="86" spans="1:29" ht="15.75" customHeight="1">
      <c r="A86" s="283"/>
      <c r="B86" s="38"/>
      <c r="C86" s="264"/>
      <c r="D86" s="265"/>
      <c r="E86" s="39"/>
      <c r="F86" s="40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55"/>
      <c r="AB86" s="49"/>
      <c r="AC86" s="279"/>
    </row>
    <row r="87" spans="1:29" ht="15.75" customHeight="1">
      <c r="A87" s="283"/>
      <c r="B87" s="38"/>
      <c r="C87" s="264"/>
      <c r="D87" s="265"/>
      <c r="E87" s="39"/>
      <c r="F87" s="40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55"/>
      <c r="AB87" s="49"/>
      <c r="AC87" s="279"/>
    </row>
    <row r="88" spans="1:29" ht="15.75" customHeight="1">
      <c r="A88" s="283"/>
      <c r="B88" s="38"/>
      <c r="C88" s="264"/>
      <c r="D88" s="265"/>
      <c r="E88" s="104"/>
      <c r="F88" s="40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29">AVERAGE(I73:I88)</f>
        <v>3</v>
      </c>
      <c r="J89" s="81">
        <f t="shared" si="29"/>
        <v>3300</v>
      </c>
      <c r="K89" s="82">
        <f t="shared" ref="K89" si="30">J89/I89</f>
        <v>1100</v>
      </c>
      <c r="L89" s="80">
        <f t="shared" ref="L89:M89" si="31">AVERAGE(L73:L88)</f>
        <v>3</v>
      </c>
      <c r="M89" s="81">
        <f t="shared" si="31"/>
        <v>2804.2105263157887</v>
      </c>
      <c r="N89" s="82">
        <f>M89/L89</f>
        <v>934.73684210526289</v>
      </c>
      <c r="O89" s="83">
        <f>L89-I89</f>
        <v>0</v>
      </c>
      <c r="P89" s="84">
        <f>N89-K89</f>
        <v>-165.26315789473711</v>
      </c>
      <c r="Q89" s="85">
        <f>N89/K89</f>
        <v>0.84976076555023905</v>
      </c>
      <c r="R89" s="275"/>
      <c r="S89" s="182">
        <f>S73</f>
        <v>0.35277777777777775</v>
      </c>
      <c r="T89" s="183">
        <f>INDEX(T73:T88,COUNTA(T73:T88))</f>
        <v>0.38906249999999998</v>
      </c>
      <c r="U89" s="86"/>
      <c r="V89" s="96"/>
      <c r="W89" s="78"/>
      <c r="X89" s="82"/>
      <c r="Y89" s="262"/>
      <c r="Z89" s="263"/>
      <c r="AA89" s="97">
        <f>M89-J89</f>
        <v>-495.78947368421132</v>
      </c>
      <c r="AB89" s="85">
        <f>M89/J89</f>
        <v>0.84976076555023905</v>
      </c>
      <c r="AC89" s="280"/>
    </row>
    <row r="90" spans="1:29" ht="15.75" customHeight="1">
      <c r="A90" s="268" t="s">
        <v>44</v>
      </c>
      <c r="B90" s="16" t="s">
        <v>76</v>
      </c>
      <c r="C90" s="271" t="s">
        <v>105</v>
      </c>
      <c r="D90" s="272"/>
      <c r="E90" s="21">
        <v>22.28</v>
      </c>
      <c r="F90" s="15">
        <v>1487</v>
      </c>
      <c r="G90" s="22">
        <f t="shared" ref="G90:G92" si="32">E90*F90</f>
        <v>33130.36</v>
      </c>
      <c r="H90" s="23"/>
      <c r="I90" s="24">
        <v>5</v>
      </c>
      <c r="J90" s="25">
        <v>3300</v>
      </c>
      <c r="K90" s="26">
        <f>J90/I90</f>
        <v>660</v>
      </c>
      <c r="L90" s="27">
        <v>5</v>
      </c>
      <c r="M90" s="25">
        <f>F90/V90*60</f>
        <v>2731.224489795924</v>
      </c>
      <c r="N90" s="26">
        <f>M90/L90</f>
        <v>546.24489795918475</v>
      </c>
      <c r="O90" s="91">
        <f>L90-I90</f>
        <v>0</v>
      </c>
      <c r="P90" s="92">
        <f>N90-K90</f>
        <v>-113.75510204081525</v>
      </c>
      <c r="Q90" s="31">
        <f>N90/K90</f>
        <v>0.82764378478664358</v>
      </c>
      <c r="R90" s="273">
        <f>Q106</f>
        <v>0.84029981340314852</v>
      </c>
      <c r="S90" s="32">
        <v>0.2502314814814815</v>
      </c>
      <c r="T90" s="33">
        <v>0.27291666666666664</v>
      </c>
      <c r="U90" s="34"/>
      <c r="V90" s="35">
        <v>32.6666666666666</v>
      </c>
      <c r="W90" s="114"/>
      <c r="X90" s="115"/>
      <c r="Y90" s="276"/>
      <c r="Z90" s="277"/>
      <c r="AA90" s="36">
        <f>M90-J90</f>
        <v>-568.775510204076</v>
      </c>
      <c r="AB90" s="31">
        <f>M90/J90</f>
        <v>0.82764378478664369</v>
      </c>
      <c r="AC90" s="278">
        <f>AB106</f>
        <v>0.84029981340314852</v>
      </c>
    </row>
    <row r="91" spans="1:29" ht="15.75" customHeight="1">
      <c r="A91" s="269"/>
      <c r="B91" s="38" t="s">
        <v>76</v>
      </c>
      <c r="C91" s="264" t="s">
        <v>104</v>
      </c>
      <c r="D91" s="265"/>
      <c r="E91" s="39">
        <v>17.89</v>
      </c>
      <c r="F91" s="40">
        <v>3280</v>
      </c>
      <c r="G91" s="41">
        <f t="shared" si="32"/>
        <v>58679.200000000004</v>
      </c>
      <c r="H91" s="42"/>
      <c r="I91" s="43">
        <v>4</v>
      </c>
      <c r="J91" s="44">
        <v>3300</v>
      </c>
      <c r="K91" s="45">
        <f t="shared" ref="K91:K92" si="33">J91/I91</f>
        <v>825</v>
      </c>
      <c r="L91" s="46">
        <v>4</v>
      </c>
      <c r="M91" s="44">
        <f>F91/V91*60</f>
        <v>2769.8803659394762</v>
      </c>
      <c r="N91" s="45">
        <f>M91/L91</f>
        <v>692.47009148486904</v>
      </c>
      <c r="O91" s="47">
        <f>L91-I91</f>
        <v>0</v>
      </c>
      <c r="P91" s="48">
        <f>N91-K91</f>
        <v>-132.52990851513096</v>
      </c>
      <c r="Q91" s="49">
        <f>N91/K91</f>
        <v>0.83935768664832611</v>
      </c>
      <c r="R91" s="274"/>
      <c r="S91" s="50">
        <v>0.27777777777777773</v>
      </c>
      <c r="T91" s="51">
        <v>0.32711805555555556</v>
      </c>
      <c r="U91" s="52">
        <v>6.9999999999999751</v>
      </c>
      <c r="V91" s="53">
        <v>71.050000000000068</v>
      </c>
      <c r="W91" s="54"/>
      <c r="X91" s="94"/>
      <c r="Y91" s="266"/>
      <c r="Z91" s="267"/>
      <c r="AA91" s="55">
        <f>M91-J91</f>
        <v>-530.11963406052382</v>
      </c>
      <c r="AB91" s="49">
        <f>M91/J91</f>
        <v>0.83935768664832611</v>
      </c>
      <c r="AC91" s="279"/>
    </row>
    <row r="92" spans="1:29" ht="15.75" customHeight="1">
      <c r="A92" s="269"/>
      <c r="B92" s="38" t="s">
        <v>76</v>
      </c>
      <c r="C92" s="264" t="s">
        <v>108</v>
      </c>
      <c r="D92" s="265"/>
      <c r="E92" s="39">
        <v>16.66</v>
      </c>
      <c r="F92" s="40">
        <v>5451</v>
      </c>
      <c r="G92" s="41">
        <f t="shared" si="32"/>
        <v>90813.66</v>
      </c>
      <c r="H92" s="42"/>
      <c r="I92" s="43">
        <v>4</v>
      </c>
      <c r="J92" s="44">
        <v>3300</v>
      </c>
      <c r="K92" s="45">
        <f t="shared" si="33"/>
        <v>825</v>
      </c>
      <c r="L92" s="46">
        <v>4</v>
      </c>
      <c r="M92" s="44">
        <f>F92/V92*60</f>
        <v>2817.8632969557698</v>
      </c>
      <c r="N92" s="45">
        <f>M92/L92</f>
        <v>704.46582423894245</v>
      </c>
      <c r="O92" s="47">
        <f>L92-I92</f>
        <v>0</v>
      </c>
      <c r="P92" s="48">
        <f>N92-K92</f>
        <v>-120.53417576105755</v>
      </c>
      <c r="Q92" s="49">
        <f>N92/K92</f>
        <v>0.85389796877447566</v>
      </c>
      <c r="R92" s="274"/>
      <c r="S92" s="50">
        <v>0.33194444444444438</v>
      </c>
      <c r="T92" s="51">
        <v>0.4125462962962963</v>
      </c>
      <c r="U92" s="52">
        <v>6.9499999999998874</v>
      </c>
      <c r="V92" s="53">
        <v>116.06666666666678</v>
      </c>
      <c r="W92" s="54"/>
      <c r="X92" s="94"/>
      <c r="Y92" s="266"/>
      <c r="Z92" s="267"/>
      <c r="AA92" s="55">
        <f>M92-J92</f>
        <v>-482.13670304423022</v>
      </c>
      <c r="AB92" s="49">
        <f>M92/J92</f>
        <v>0.85389796877447566</v>
      </c>
      <c r="AC92" s="279"/>
    </row>
    <row r="93" spans="1:29" ht="15.75" customHeight="1">
      <c r="A93" s="269"/>
      <c r="B93" s="38"/>
      <c r="C93" s="264"/>
      <c r="D93" s="265"/>
      <c r="E93" s="39"/>
      <c r="F93" s="40"/>
      <c r="G93" s="41"/>
      <c r="H93" s="42"/>
      <c r="I93" s="43"/>
      <c r="J93" s="44"/>
      <c r="K93" s="45"/>
      <c r="L93" s="46"/>
      <c r="M93" s="44"/>
      <c r="N93" s="45"/>
      <c r="O93" s="47"/>
      <c r="P93" s="48"/>
      <c r="Q93" s="49"/>
      <c r="R93" s="274"/>
      <c r="S93" s="50"/>
      <c r="T93" s="51"/>
      <c r="U93" s="52"/>
      <c r="V93" s="53"/>
      <c r="W93" s="54"/>
      <c r="X93" s="94"/>
      <c r="Y93" s="266"/>
      <c r="Z93" s="267"/>
      <c r="AA93" s="55"/>
      <c r="AB93" s="49"/>
      <c r="AC93" s="279"/>
    </row>
    <row r="94" spans="1:29" ht="15.75" customHeight="1">
      <c r="A94" s="269"/>
      <c r="B94" s="38"/>
      <c r="C94" s="264"/>
      <c r="D94" s="265"/>
      <c r="E94" s="39"/>
      <c r="F94" s="40"/>
      <c r="G94" s="41"/>
      <c r="H94" s="58"/>
      <c r="I94" s="43"/>
      <c r="J94" s="44"/>
      <c r="K94" s="45"/>
      <c r="L94" s="59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1"/>
      <c r="I95" s="43"/>
      <c r="J95" s="44"/>
      <c r="K95" s="45"/>
      <c r="L95" s="46"/>
      <c r="M95" s="44"/>
      <c r="N95" s="45"/>
      <c r="O95" s="47"/>
      <c r="P95" s="48"/>
      <c r="Q95" s="49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94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94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94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94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94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94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94"/>
      <c r="Y104" s="266"/>
      <c r="Z104" s="267"/>
      <c r="AA104" s="55"/>
      <c r="AB104" s="49"/>
      <c r="AC104" s="279"/>
    </row>
    <row r="105" spans="1:29" ht="15.75" customHeight="1">
      <c r="A105" s="269"/>
      <c r="B105" s="38"/>
      <c r="C105" s="264"/>
      <c r="D105" s="265"/>
      <c r="E105" s="104"/>
      <c r="F105" s="40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18"/>
      <c r="G106" s="79"/>
      <c r="H106" s="20"/>
      <c r="I106" s="80">
        <f t="shared" ref="I106:J106" si="34">AVERAGE(I90:I105)</f>
        <v>4.333333333333333</v>
      </c>
      <c r="J106" s="81">
        <f t="shared" si="34"/>
        <v>3300</v>
      </c>
      <c r="K106" s="82">
        <f t="shared" ref="K106" si="35">J106/I106</f>
        <v>761.53846153846155</v>
      </c>
      <c r="L106" s="80">
        <f t="shared" ref="L106:M106" si="36">AVERAGE(L90:L105)</f>
        <v>4.333333333333333</v>
      </c>
      <c r="M106" s="81">
        <f t="shared" si="36"/>
        <v>2772.98938423039</v>
      </c>
      <c r="N106" s="82">
        <f>M106/L106</f>
        <v>639.92062713009</v>
      </c>
      <c r="O106" s="83">
        <f>L106-I106</f>
        <v>0</v>
      </c>
      <c r="P106" s="84">
        <f>N106-K106</f>
        <v>-121.61783440837155</v>
      </c>
      <c r="Q106" s="85">
        <f>N106/K106</f>
        <v>0.84029981340314852</v>
      </c>
      <c r="R106" s="275"/>
      <c r="S106" s="182">
        <f>S90</f>
        <v>0.2502314814814815</v>
      </c>
      <c r="T106" s="183">
        <f>INDEX(T90:T105,COUNTA(T90:T105))</f>
        <v>0.4125462962962963</v>
      </c>
      <c r="U106" s="86"/>
      <c r="V106" s="96"/>
      <c r="W106" s="18"/>
      <c r="X106" s="20"/>
      <c r="Y106" s="262"/>
      <c r="Z106" s="263"/>
      <c r="AA106" s="97">
        <f>M106-J106</f>
        <v>-527.01061576961001</v>
      </c>
      <c r="AB106" s="85">
        <f>M106/J106</f>
        <v>0.84029981340314852</v>
      </c>
      <c r="AC106" s="280"/>
    </row>
    <row r="107" spans="1:29" ht="15.75" customHeight="1">
      <c r="A107" s="281" t="s">
        <v>45</v>
      </c>
      <c r="B107" s="16" t="s">
        <v>76</v>
      </c>
      <c r="C107" s="271" t="s">
        <v>107</v>
      </c>
      <c r="D107" s="272"/>
      <c r="E107" s="21">
        <v>18.18</v>
      </c>
      <c r="F107" s="15">
        <v>2969</v>
      </c>
      <c r="G107" s="22">
        <f t="shared" ref="G107:G109" si="37">E107*F107</f>
        <v>53976.42</v>
      </c>
      <c r="H107" s="23"/>
      <c r="I107" s="24">
        <v>3</v>
      </c>
      <c r="J107" s="25">
        <v>3600</v>
      </c>
      <c r="K107" s="26">
        <f>J107/I107</f>
        <v>1200</v>
      </c>
      <c r="L107" s="27">
        <v>3</v>
      </c>
      <c r="M107" s="25">
        <f>F107/V107*60</f>
        <v>2991.4357682619625</v>
      </c>
      <c r="N107" s="26">
        <f>M107/L107</f>
        <v>997.14525608732083</v>
      </c>
      <c r="O107" s="91">
        <f>L107-I107</f>
        <v>0</v>
      </c>
      <c r="P107" s="92">
        <f>N107-K107</f>
        <v>-202.85474391267917</v>
      </c>
      <c r="Q107" s="31">
        <f>N107/K107</f>
        <v>0.83095438007276734</v>
      </c>
      <c r="R107" s="273">
        <f>Q123</f>
        <v>0.83159460708389554</v>
      </c>
      <c r="S107" s="32">
        <v>0.25033564814814813</v>
      </c>
      <c r="T107" s="33">
        <v>0.29168981481481482</v>
      </c>
      <c r="U107" s="34"/>
      <c r="V107" s="35">
        <v>59.55000000000004</v>
      </c>
      <c r="W107" s="114"/>
      <c r="X107" s="115"/>
      <c r="Y107" s="276"/>
      <c r="Z107" s="277"/>
      <c r="AA107" s="36">
        <f>M107-J107</f>
        <v>-608.56423173803751</v>
      </c>
      <c r="AB107" s="31">
        <f>M107/J107</f>
        <v>0.83095438007276734</v>
      </c>
      <c r="AC107" s="278">
        <f>AB123</f>
        <v>0.83159460708389565</v>
      </c>
    </row>
    <row r="108" spans="1:29" ht="15.75" customHeight="1">
      <c r="A108" s="282"/>
      <c r="B108" s="38" t="s">
        <v>76</v>
      </c>
      <c r="C108" s="264" t="s">
        <v>111</v>
      </c>
      <c r="D108" s="265"/>
      <c r="E108" s="39">
        <v>18.18</v>
      </c>
      <c r="F108" s="40">
        <v>3953</v>
      </c>
      <c r="G108" s="41">
        <f t="shared" si="37"/>
        <v>71865.539999999994</v>
      </c>
      <c r="H108" s="42"/>
      <c r="I108" s="43">
        <v>3</v>
      </c>
      <c r="J108" s="44">
        <v>3600</v>
      </c>
      <c r="K108" s="45">
        <f t="shared" ref="K108:K144" si="38">J108/I108</f>
        <v>1200</v>
      </c>
      <c r="L108" s="46">
        <v>3</v>
      </c>
      <c r="M108" s="44">
        <f>F108/V108*60</f>
        <v>2992.8075709779214</v>
      </c>
      <c r="N108" s="45">
        <f>M108/L108</f>
        <v>997.60252365930717</v>
      </c>
      <c r="O108" s="47">
        <f>L108-I108</f>
        <v>0</v>
      </c>
      <c r="P108" s="48">
        <f>N108-K108</f>
        <v>-202.39747634069283</v>
      </c>
      <c r="Q108" s="49">
        <f>N108/K108</f>
        <v>0.83133543638275598</v>
      </c>
      <c r="R108" s="274"/>
      <c r="S108" s="50">
        <v>0.30277777777777781</v>
      </c>
      <c r="T108" s="51">
        <v>0.35781249999999998</v>
      </c>
      <c r="U108" s="52">
        <v>15.966666666666711</v>
      </c>
      <c r="V108" s="53">
        <v>79.249999999999915</v>
      </c>
      <c r="W108" s="54"/>
      <c r="X108" s="94"/>
      <c r="Y108" s="266"/>
      <c r="Z108" s="267"/>
      <c r="AA108" s="55">
        <f>M108-J108</f>
        <v>-607.19242902207861</v>
      </c>
      <c r="AB108" s="49">
        <f>M108/J108</f>
        <v>0.83133543638275598</v>
      </c>
      <c r="AC108" s="279"/>
    </row>
    <row r="109" spans="1:29" ht="15.75" customHeight="1">
      <c r="A109" s="282"/>
      <c r="B109" s="38" t="s">
        <v>76</v>
      </c>
      <c r="C109" s="264" t="s">
        <v>113</v>
      </c>
      <c r="D109" s="265"/>
      <c r="E109" s="39">
        <v>14.28</v>
      </c>
      <c r="F109" s="40">
        <v>6943</v>
      </c>
      <c r="G109" s="41">
        <f t="shared" si="37"/>
        <v>99146.04</v>
      </c>
      <c r="H109" s="42"/>
      <c r="I109" s="43">
        <v>3</v>
      </c>
      <c r="J109" s="44">
        <v>3600</v>
      </c>
      <c r="K109" s="45">
        <f t="shared" si="38"/>
        <v>1200</v>
      </c>
      <c r="L109" s="46">
        <v>3</v>
      </c>
      <c r="M109" s="44">
        <f>F109/V109*60</f>
        <v>2996.9784172661889</v>
      </c>
      <c r="N109" s="45">
        <f>M109/L109</f>
        <v>998.99280575539626</v>
      </c>
      <c r="O109" s="47">
        <f>L109-I109</f>
        <v>0</v>
      </c>
      <c r="P109" s="48">
        <f>N109-K109</f>
        <v>-201.00719424460374</v>
      </c>
      <c r="Q109" s="49">
        <f>N109/K109</f>
        <v>0.83249400479616353</v>
      </c>
      <c r="R109" s="274"/>
      <c r="S109" s="50">
        <v>0.37222222222222229</v>
      </c>
      <c r="T109" s="51">
        <v>0.46875</v>
      </c>
      <c r="U109" s="52">
        <v>20.750000000000128</v>
      </c>
      <c r="V109" s="53">
        <v>138.99999999999991</v>
      </c>
      <c r="W109" s="54"/>
      <c r="X109" s="94"/>
      <c r="Y109" s="266"/>
      <c r="Z109" s="267"/>
      <c r="AA109" s="55">
        <f>M109-J109</f>
        <v>-603.0215827338111</v>
      </c>
      <c r="AB109" s="49">
        <f>M109/J109</f>
        <v>0.83249400479616353</v>
      </c>
      <c r="AC109" s="279"/>
    </row>
    <row r="110" spans="1:29" ht="15.75" customHeight="1">
      <c r="A110" s="282"/>
      <c r="B110" s="38"/>
      <c r="C110" s="264"/>
      <c r="D110" s="265"/>
      <c r="E110" s="39"/>
      <c r="F110" s="40"/>
      <c r="G110" s="41"/>
      <c r="H110" s="42"/>
      <c r="I110" s="43"/>
      <c r="J110" s="44"/>
      <c r="K110" s="45"/>
      <c r="L110" s="46"/>
      <c r="M110" s="44"/>
      <c r="N110" s="45"/>
      <c r="O110" s="47"/>
      <c r="P110" s="48"/>
      <c r="Q110" s="49"/>
      <c r="R110" s="274"/>
      <c r="S110" s="50"/>
      <c r="T110" s="51"/>
      <c r="U110" s="52"/>
      <c r="V110" s="53"/>
      <c r="W110" s="54"/>
      <c r="X110" s="94"/>
      <c r="Y110" s="266"/>
      <c r="Z110" s="267"/>
      <c r="AA110" s="55"/>
      <c r="AB110" s="49"/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94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94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94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94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94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68"/>
      <c r="X117" s="110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68"/>
      <c r="X118" s="110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68"/>
      <c r="X119" s="110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68"/>
      <c r="X120" s="110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68"/>
      <c r="X121" s="110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18"/>
      <c r="G123" s="79"/>
      <c r="H123" s="20"/>
      <c r="I123" s="80">
        <f t="shared" ref="I123:J123" si="39">AVERAGE(I107:I122)</f>
        <v>3</v>
      </c>
      <c r="J123" s="81">
        <f t="shared" si="39"/>
        <v>3600</v>
      </c>
      <c r="K123" s="82">
        <f t="shared" ref="K123" si="40">J123/I123</f>
        <v>1200</v>
      </c>
      <c r="L123" s="80">
        <f t="shared" ref="L123:M123" si="41">AVERAGE(L107:L122)</f>
        <v>3</v>
      </c>
      <c r="M123" s="81">
        <f t="shared" si="41"/>
        <v>2993.7405855020243</v>
      </c>
      <c r="N123" s="82">
        <f>M123/L123</f>
        <v>997.91352850067472</v>
      </c>
      <c r="O123" s="83">
        <f>L123-I123</f>
        <v>0</v>
      </c>
      <c r="P123" s="84">
        <f>N123-K123</f>
        <v>-202.08647149932528</v>
      </c>
      <c r="Q123" s="85">
        <f>N123/K123</f>
        <v>0.83159460708389554</v>
      </c>
      <c r="R123" s="275"/>
      <c r="S123" s="182">
        <f>S107</f>
        <v>0.25033564814814813</v>
      </c>
      <c r="T123" s="183">
        <f>INDEX(T107:T122,COUNTA(T107:T122))</f>
        <v>0.46875</v>
      </c>
      <c r="U123" s="86"/>
      <c r="V123" s="96"/>
      <c r="W123" s="18"/>
      <c r="X123" s="20"/>
      <c r="Y123" s="262"/>
      <c r="Z123" s="263"/>
      <c r="AA123" s="97">
        <f>M123-J123</f>
        <v>-606.25941449797574</v>
      </c>
      <c r="AB123" s="85">
        <f>M123/J123</f>
        <v>0.83159460708389565</v>
      </c>
      <c r="AC123" s="280"/>
    </row>
    <row r="124" spans="1:29" ht="15.75" customHeight="1">
      <c r="A124" s="268" t="s">
        <v>46</v>
      </c>
      <c r="B124" s="16" t="s">
        <v>76</v>
      </c>
      <c r="C124" s="271" t="s">
        <v>110</v>
      </c>
      <c r="D124" s="272"/>
      <c r="E124" s="21">
        <v>24.83</v>
      </c>
      <c r="F124" s="15">
        <v>2407</v>
      </c>
      <c r="G124" s="22">
        <f t="shared" ref="G124:G127" si="42">E124*F124</f>
        <v>59765.81</v>
      </c>
      <c r="H124" s="23"/>
      <c r="I124" s="24">
        <v>4</v>
      </c>
      <c r="J124" s="25">
        <v>3300</v>
      </c>
      <c r="K124" s="26">
        <f>J124/I124</f>
        <v>825</v>
      </c>
      <c r="L124" s="27">
        <v>4</v>
      </c>
      <c r="M124" s="25">
        <f>F124/V124*60</f>
        <v>2736.9551484523076</v>
      </c>
      <c r="N124" s="26">
        <f>M124/L124</f>
        <v>684.23878711307691</v>
      </c>
      <c r="O124" s="91">
        <f>L124-I124</f>
        <v>0</v>
      </c>
      <c r="P124" s="92">
        <f>N124-K124</f>
        <v>-140.76121288692309</v>
      </c>
      <c r="Q124" s="31">
        <f>N124/K124</f>
        <v>0.82938034801585081</v>
      </c>
      <c r="R124" s="273">
        <f>Q140</f>
        <v>0.82970274240818731</v>
      </c>
      <c r="S124" s="32">
        <v>0.25016203703703704</v>
      </c>
      <c r="T124" s="33">
        <v>0.28680555555555554</v>
      </c>
      <c r="U124" s="34"/>
      <c r="V124" s="35">
        <v>52.76666666666663</v>
      </c>
      <c r="W124" s="33"/>
      <c r="X124" s="107"/>
      <c r="Y124" s="276"/>
      <c r="Z124" s="277"/>
      <c r="AA124" s="36">
        <f>M124-J124</f>
        <v>-563.04485154769236</v>
      </c>
      <c r="AB124" s="31">
        <f>M124/J124</f>
        <v>0.82938034801585081</v>
      </c>
      <c r="AC124" s="278">
        <f>AB140</f>
        <v>0.8297027424081872</v>
      </c>
    </row>
    <row r="125" spans="1:29" ht="15.75" customHeight="1">
      <c r="A125" s="269"/>
      <c r="B125" s="38" t="s">
        <v>76</v>
      </c>
      <c r="C125" s="264" t="s">
        <v>112</v>
      </c>
      <c r="D125" s="265"/>
      <c r="E125" s="39">
        <v>25.03</v>
      </c>
      <c r="F125" s="40">
        <v>2033</v>
      </c>
      <c r="G125" s="41">
        <f t="shared" si="42"/>
        <v>50885.990000000005</v>
      </c>
      <c r="H125" s="42"/>
      <c r="I125" s="43">
        <v>4</v>
      </c>
      <c r="J125" s="44">
        <v>3300</v>
      </c>
      <c r="K125" s="45">
        <f t="shared" si="38"/>
        <v>825</v>
      </c>
      <c r="L125" s="46">
        <v>4</v>
      </c>
      <c r="M125" s="44">
        <f>F125/V125*60</f>
        <v>2730.8955223880612</v>
      </c>
      <c r="N125" s="45">
        <f>M125/L125</f>
        <v>682.7238805970153</v>
      </c>
      <c r="O125" s="47">
        <f>L125-I125</f>
        <v>0</v>
      </c>
      <c r="P125" s="48">
        <f>N125-K125</f>
        <v>-142.2761194029847</v>
      </c>
      <c r="Q125" s="49">
        <f>N125/K125</f>
        <v>0.82754409769335191</v>
      </c>
      <c r="R125" s="274"/>
      <c r="S125" s="50">
        <v>0.2988425925925926</v>
      </c>
      <c r="T125" s="51">
        <v>0.3298611111111111</v>
      </c>
      <c r="U125" s="52">
        <v>17.333333333333378</v>
      </c>
      <c r="V125" s="53">
        <v>44.666666666666643</v>
      </c>
      <c r="W125" s="54"/>
      <c r="X125" s="58"/>
      <c r="Y125" s="266"/>
      <c r="Z125" s="267"/>
      <c r="AA125" s="55">
        <f>M125-J125</f>
        <v>-569.10447761193882</v>
      </c>
      <c r="AB125" s="49">
        <f>M125/J125</f>
        <v>0.82754409769335191</v>
      </c>
      <c r="AC125" s="279"/>
    </row>
    <row r="126" spans="1:29" ht="15.75" customHeight="1">
      <c r="A126" s="269"/>
      <c r="B126" s="38" t="s">
        <v>76</v>
      </c>
      <c r="C126" s="264" t="s">
        <v>217</v>
      </c>
      <c r="D126" s="265"/>
      <c r="E126" s="39">
        <v>30</v>
      </c>
      <c r="F126" s="40">
        <v>4107</v>
      </c>
      <c r="G126" s="41">
        <f t="shared" si="42"/>
        <v>123210</v>
      </c>
      <c r="H126" s="42"/>
      <c r="I126" s="43">
        <v>3</v>
      </c>
      <c r="J126" s="44">
        <v>3000</v>
      </c>
      <c r="K126" s="45">
        <f t="shared" si="38"/>
        <v>1000</v>
      </c>
      <c r="L126" s="46">
        <v>3</v>
      </c>
      <c r="M126" s="44">
        <f>F126/V126*60</f>
        <v>2493.2883642495785</v>
      </c>
      <c r="N126" s="45">
        <f>M126/L126</f>
        <v>831.09612141652622</v>
      </c>
      <c r="O126" s="47">
        <f>L126-I126</f>
        <v>0</v>
      </c>
      <c r="P126" s="48">
        <f>N126-K126</f>
        <v>-168.90387858347378</v>
      </c>
      <c r="Q126" s="49">
        <f>N126/K126</f>
        <v>0.83109612141652622</v>
      </c>
      <c r="R126" s="274"/>
      <c r="S126" s="50">
        <v>0.34108796296296295</v>
      </c>
      <c r="T126" s="51">
        <v>0.40972222222222221</v>
      </c>
      <c r="U126" s="52">
        <v>16.166666666666664</v>
      </c>
      <c r="V126" s="53">
        <v>98.833333333333329</v>
      </c>
      <c r="W126" s="54"/>
      <c r="X126" s="58"/>
      <c r="Y126" s="266"/>
      <c r="Z126" s="267"/>
      <c r="AA126" s="55">
        <f>M126-J126</f>
        <v>-506.71163575042146</v>
      </c>
      <c r="AB126" s="49">
        <f>M126/J126</f>
        <v>0.83109612141652622</v>
      </c>
      <c r="AC126" s="279"/>
    </row>
    <row r="127" spans="1:29" ht="15.75" customHeight="1">
      <c r="A127" s="269"/>
      <c r="B127" s="38" t="s">
        <v>76</v>
      </c>
      <c r="C127" s="264" t="s">
        <v>284</v>
      </c>
      <c r="D127" s="265"/>
      <c r="E127" s="39">
        <v>27.91</v>
      </c>
      <c r="F127" s="40">
        <v>2374</v>
      </c>
      <c r="G127" s="41">
        <f t="shared" si="42"/>
        <v>66258.34</v>
      </c>
      <c r="H127" s="42"/>
      <c r="I127" s="43">
        <v>4</v>
      </c>
      <c r="J127" s="44">
        <v>3000</v>
      </c>
      <c r="K127" s="45">
        <f t="shared" si="38"/>
        <v>750</v>
      </c>
      <c r="L127" s="46">
        <v>4</v>
      </c>
      <c r="M127" s="44">
        <f>F127/V127*60</f>
        <v>2493.115519253211</v>
      </c>
      <c r="N127" s="45">
        <f>M127/L127</f>
        <v>623.27887981330275</v>
      </c>
      <c r="O127" s="47">
        <f>L127-I127</f>
        <v>0</v>
      </c>
      <c r="P127" s="48">
        <f>N127-K127</f>
        <v>-126.72112018669725</v>
      </c>
      <c r="Q127" s="49">
        <f>N127/K127</f>
        <v>0.83103850641773702</v>
      </c>
      <c r="R127" s="274"/>
      <c r="S127" s="50">
        <v>0.4201388888888889</v>
      </c>
      <c r="T127" s="51">
        <v>0.45981481481481479</v>
      </c>
      <c r="U127" s="52">
        <v>15.000000000000027</v>
      </c>
      <c r="V127" s="53">
        <v>57.133333333333283</v>
      </c>
      <c r="W127" s="54"/>
      <c r="X127" s="94"/>
      <c r="Y127" s="266"/>
      <c r="Z127" s="267"/>
      <c r="AA127" s="55">
        <f>M127-J127</f>
        <v>-506.884480746789</v>
      </c>
      <c r="AB127" s="49">
        <f>M127/J127</f>
        <v>0.83103850641773702</v>
      </c>
      <c r="AC127" s="279"/>
    </row>
    <row r="128" spans="1:29" ht="15.75" customHeight="1">
      <c r="A128" s="269"/>
      <c r="B128" s="38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38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116"/>
      <c r="Y129" s="266"/>
      <c r="Z129" s="267"/>
      <c r="AA129" s="55"/>
      <c r="AB129" s="49"/>
      <c r="AC129" s="279"/>
    </row>
    <row r="130" spans="1:29" ht="15.75" customHeight="1">
      <c r="A130" s="269"/>
      <c r="B130" s="38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79"/>
    </row>
    <row r="131" spans="1:29" ht="15.75" customHeight="1">
      <c r="A131" s="269"/>
      <c r="B131" s="38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79"/>
    </row>
    <row r="132" spans="1:29" ht="15.75" customHeight="1">
      <c r="A132" s="269"/>
      <c r="B132" s="38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68"/>
      <c r="X132" s="110"/>
      <c r="Y132" s="266"/>
      <c r="Z132" s="267"/>
      <c r="AA132" s="55"/>
      <c r="AB132" s="49"/>
      <c r="AC132" s="279"/>
    </row>
    <row r="133" spans="1:29" ht="15.75" customHeight="1">
      <c r="A133" s="269"/>
      <c r="B133" s="38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68"/>
      <c r="X133" s="110"/>
      <c r="Y133" s="266"/>
      <c r="Z133" s="267"/>
      <c r="AA133" s="55"/>
      <c r="AB133" s="49"/>
      <c r="AC133" s="279"/>
    </row>
    <row r="134" spans="1:29" ht="15.75" customHeight="1">
      <c r="A134" s="269"/>
      <c r="B134" s="38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68"/>
      <c r="X134" s="110"/>
      <c r="Y134" s="266"/>
      <c r="Z134" s="267"/>
      <c r="AA134" s="55"/>
      <c r="AB134" s="49"/>
      <c r="AC134" s="279"/>
    </row>
    <row r="135" spans="1:29" ht="15.75" customHeight="1">
      <c r="A135" s="269"/>
      <c r="B135" s="38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68"/>
      <c r="X135" s="110"/>
      <c r="Y135" s="266"/>
      <c r="Z135" s="267"/>
      <c r="AA135" s="55"/>
      <c r="AB135" s="49"/>
      <c r="AC135" s="279"/>
    </row>
    <row r="136" spans="1:29" ht="15.75" customHeight="1">
      <c r="A136" s="269"/>
      <c r="B136" s="38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68"/>
      <c r="X136" s="110"/>
      <c r="Y136" s="266"/>
      <c r="Z136" s="267"/>
      <c r="AA136" s="55"/>
      <c r="AB136" s="49"/>
      <c r="AC136" s="279"/>
    </row>
    <row r="137" spans="1:29" ht="15.75" customHeight="1">
      <c r="A137" s="269"/>
      <c r="B137" s="38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68"/>
      <c r="X137" s="110"/>
      <c r="Y137" s="266"/>
      <c r="Z137" s="267"/>
      <c r="AA137" s="55"/>
      <c r="AB137" s="49"/>
      <c r="AC137" s="279"/>
    </row>
    <row r="138" spans="1:29" ht="15.75" customHeight="1">
      <c r="A138" s="269"/>
      <c r="B138" s="38"/>
      <c r="C138" s="264"/>
      <c r="D138" s="265"/>
      <c r="E138" s="39"/>
      <c r="F138" s="40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68"/>
      <c r="X138" s="110"/>
      <c r="Y138" s="266"/>
      <c r="Z138" s="267"/>
      <c r="AA138" s="55"/>
      <c r="AB138" s="49"/>
      <c r="AC138" s="279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43">AVERAGE(I124:I139)</f>
        <v>3.75</v>
      </c>
      <c r="J140" s="81">
        <f t="shared" si="43"/>
        <v>3150</v>
      </c>
      <c r="K140" s="82">
        <f t="shared" ref="K140" si="44">J140/I140</f>
        <v>840</v>
      </c>
      <c r="L140" s="80">
        <f t="shared" ref="L140:M140" si="45">AVERAGE(L124:L139)</f>
        <v>3.75</v>
      </c>
      <c r="M140" s="81">
        <f t="shared" si="45"/>
        <v>2613.5636385857897</v>
      </c>
      <c r="N140" s="82">
        <f>M140/L140</f>
        <v>696.9503036228773</v>
      </c>
      <c r="O140" s="83">
        <f>L140-I140</f>
        <v>0</v>
      </c>
      <c r="P140" s="84">
        <f>N140-K140</f>
        <v>-143.0496963771227</v>
      </c>
      <c r="Q140" s="85">
        <f>N140/K140</f>
        <v>0.82970274240818731</v>
      </c>
      <c r="R140" s="275"/>
      <c r="S140" s="182">
        <f>S124</f>
        <v>0.25016203703703704</v>
      </c>
      <c r="T140" s="183">
        <f>INDEX(T124:T139,COUNTA(T124:T139))</f>
        <v>0.45981481481481479</v>
      </c>
      <c r="U140" s="86"/>
      <c r="V140" s="96"/>
      <c r="W140" s="78"/>
      <c r="X140" s="82"/>
      <c r="Y140" s="262"/>
      <c r="Z140" s="263"/>
      <c r="AA140" s="97">
        <f>M140-J140</f>
        <v>-536.4363614142103</v>
      </c>
      <c r="AB140" s="85">
        <f>M140/J140</f>
        <v>0.8297027424081872</v>
      </c>
      <c r="AC140" s="280"/>
    </row>
    <row r="141" spans="1:29" ht="15.75" customHeight="1">
      <c r="A141" s="281" t="s">
        <v>48</v>
      </c>
      <c r="B141" s="16" t="s">
        <v>118</v>
      </c>
      <c r="C141" s="271" t="s">
        <v>280</v>
      </c>
      <c r="D141" s="272"/>
      <c r="E141" s="21">
        <v>25.64</v>
      </c>
      <c r="F141" s="15">
        <v>2620</v>
      </c>
      <c r="G141" s="22">
        <f t="shared" ref="G141:G144" si="46">E141*F141</f>
        <v>67176.800000000003</v>
      </c>
      <c r="H141" s="23"/>
      <c r="I141" s="24">
        <v>11</v>
      </c>
      <c r="J141" s="25">
        <v>3000</v>
      </c>
      <c r="K141" s="26">
        <f>J141/I141</f>
        <v>272.72727272727275</v>
      </c>
      <c r="L141" s="27">
        <v>11</v>
      </c>
      <c r="M141" s="25">
        <f>F141/V141*60</f>
        <v>2559.5658073270029</v>
      </c>
      <c r="N141" s="26">
        <f>M141/L141</f>
        <v>232.68780066609116</v>
      </c>
      <c r="O141" s="91">
        <f>L141-I141</f>
        <v>0</v>
      </c>
      <c r="P141" s="92">
        <f>N141-K141</f>
        <v>-40.039472061181584</v>
      </c>
      <c r="Q141" s="31">
        <f>N141/K141</f>
        <v>0.85318860244233419</v>
      </c>
      <c r="R141" s="273">
        <f>Q157</f>
        <v>0.84734845629506561</v>
      </c>
      <c r="S141" s="32">
        <v>0.70833333333333337</v>
      </c>
      <c r="T141" s="33">
        <v>0.7509837962962963</v>
      </c>
      <c r="U141" s="34"/>
      <c r="V141" s="35">
        <v>61.416666666666622</v>
      </c>
      <c r="W141" s="33"/>
      <c r="X141" s="107"/>
      <c r="Y141" s="276"/>
      <c r="Z141" s="277"/>
      <c r="AA141" s="36">
        <f>M141-J141</f>
        <v>-440.43419267299714</v>
      </c>
      <c r="AB141" s="31">
        <f>M141/J141</f>
        <v>0.8531886024423343</v>
      </c>
      <c r="AC141" s="278">
        <f>AB157</f>
        <v>0.84734845629506561</v>
      </c>
    </row>
    <row r="142" spans="1:29" ht="15.75" customHeight="1">
      <c r="A142" s="282"/>
      <c r="B142" s="38" t="s">
        <v>118</v>
      </c>
      <c r="C142" s="264" t="s">
        <v>202</v>
      </c>
      <c r="D142" s="265"/>
      <c r="E142" s="39">
        <v>29.52</v>
      </c>
      <c r="F142" s="40">
        <v>2196</v>
      </c>
      <c r="G142" s="41">
        <f t="shared" si="46"/>
        <v>64825.919999999998</v>
      </c>
      <c r="H142" s="42"/>
      <c r="I142" s="43">
        <v>17</v>
      </c>
      <c r="J142" s="44">
        <v>3273</v>
      </c>
      <c r="K142" s="45">
        <f t="shared" si="38"/>
        <v>192.52941176470588</v>
      </c>
      <c r="L142" s="46">
        <v>17</v>
      </c>
      <c r="M142" s="44">
        <f>F142/V142*60</f>
        <v>2790.5400635368883</v>
      </c>
      <c r="N142" s="45">
        <f>M142/L142</f>
        <v>164.14941550216989</v>
      </c>
      <c r="O142" s="47">
        <f>L142-I142</f>
        <v>0</v>
      </c>
      <c r="P142" s="48">
        <f>N142-K142</f>
        <v>-28.379996262535997</v>
      </c>
      <c r="Q142" s="49">
        <f>N142/K142</f>
        <v>0.85259396991655612</v>
      </c>
      <c r="R142" s="274"/>
      <c r="S142" s="50">
        <v>0.75416666666666665</v>
      </c>
      <c r="T142" s="51">
        <v>0.78695601851851849</v>
      </c>
      <c r="U142" s="52">
        <v>4.5833333333333037</v>
      </c>
      <c r="V142" s="53">
        <v>47.21666666666664</v>
      </c>
      <c r="W142" s="54"/>
      <c r="X142" s="58"/>
      <c r="Y142" s="266"/>
      <c r="Z142" s="267"/>
      <c r="AA142" s="55">
        <f>M142-J142</f>
        <v>-482.45993646311172</v>
      </c>
      <c r="AB142" s="49">
        <f>M142/J142</f>
        <v>0.85259396991655612</v>
      </c>
      <c r="AC142" s="279"/>
    </row>
    <row r="143" spans="1:29" ht="15.75" customHeight="1">
      <c r="A143" s="282"/>
      <c r="B143" s="38" t="s">
        <v>118</v>
      </c>
      <c r="C143" s="264" t="s">
        <v>201</v>
      </c>
      <c r="D143" s="265"/>
      <c r="E143" s="39">
        <v>29.85</v>
      </c>
      <c r="F143" s="40">
        <v>2273</v>
      </c>
      <c r="G143" s="41">
        <f t="shared" si="46"/>
        <v>67849.05</v>
      </c>
      <c r="H143" s="42"/>
      <c r="I143" s="43">
        <v>17</v>
      </c>
      <c r="J143" s="44">
        <v>3273</v>
      </c>
      <c r="K143" s="45">
        <f t="shared" si="38"/>
        <v>192.52941176470588</v>
      </c>
      <c r="L143" s="46">
        <v>17</v>
      </c>
      <c r="M143" s="44">
        <f>F143/V143*60</f>
        <v>2792.7645051194627</v>
      </c>
      <c r="N143" s="45">
        <f>M143/L143</f>
        <v>164.28026500702723</v>
      </c>
      <c r="O143" s="47">
        <f>L143-I143</f>
        <v>0</v>
      </c>
      <c r="P143" s="48">
        <f>N143-K143</f>
        <v>-28.249146757678659</v>
      </c>
      <c r="Q143" s="49">
        <f>N143/K143</f>
        <v>0.85327360376396666</v>
      </c>
      <c r="R143" s="274"/>
      <c r="S143" s="50">
        <v>0.79178240740740746</v>
      </c>
      <c r="T143" s="51">
        <v>0.8256944444444444</v>
      </c>
      <c r="U143" s="52">
        <v>6.9500000000001272</v>
      </c>
      <c r="V143" s="53">
        <v>48.833333333333186</v>
      </c>
      <c r="W143" s="54"/>
      <c r="X143" s="58"/>
      <c r="Y143" s="266"/>
      <c r="Z143" s="267"/>
      <c r="AA143" s="55">
        <f>M143-J143</f>
        <v>-480.23549488053732</v>
      </c>
      <c r="AB143" s="49">
        <f>M143/J143</f>
        <v>0.85327360376396655</v>
      </c>
      <c r="AC143" s="279"/>
    </row>
    <row r="144" spans="1:29" ht="15.75" customHeight="1">
      <c r="A144" s="282"/>
      <c r="B144" s="38" t="s">
        <v>76</v>
      </c>
      <c r="C144" s="264" t="s">
        <v>117</v>
      </c>
      <c r="D144" s="265"/>
      <c r="E144" s="39">
        <v>28.57</v>
      </c>
      <c r="F144" s="40">
        <v>2065</v>
      </c>
      <c r="G144" s="41">
        <f t="shared" si="46"/>
        <v>58997.05</v>
      </c>
      <c r="H144" s="42"/>
      <c r="I144" s="43">
        <v>13</v>
      </c>
      <c r="J144" s="44">
        <v>3600</v>
      </c>
      <c r="K144" s="45">
        <f t="shared" si="38"/>
        <v>276.92307692307691</v>
      </c>
      <c r="L144" s="46">
        <v>13</v>
      </c>
      <c r="M144" s="44">
        <f>F144/V144*60</f>
        <v>2996.3724304715793</v>
      </c>
      <c r="N144" s="45">
        <f>M144/L144</f>
        <v>230.49018695935226</v>
      </c>
      <c r="O144" s="47">
        <f>L144-I144</f>
        <v>0</v>
      </c>
      <c r="P144" s="48">
        <f>N144-K144</f>
        <v>-46.432889963724648</v>
      </c>
      <c r="Q144" s="49">
        <f>N144/K144</f>
        <v>0.83232567513099431</v>
      </c>
      <c r="R144" s="274"/>
      <c r="S144" s="50">
        <v>0.82916666666666661</v>
      </c>
      <c r="T144" s="51">
        <v>0.85788194444444443</v>
      </c>
      <c r="U144" s="52">
        <v>4.9999999999999822</v>
      </c>
      <c r="V144" s="53">
        <v>41.350000000000065</v>
      </c>
      <c r="W144" s="54"/>
      <c r="X144" s="94"/>
      <c r="Y144" s="266"/>
      <c r="Z144" s="267"/>
      <c r="AA144" s="55">
        <f>M144-J144</f>
        <v>-603.62756952842074</v>
      </c>
      <c r="AB144" s="49">
        <f>M144/J144</f>
        <v>0.8323256751309942</v>
      </c>
      <c r="AC144" s="279"/>
    </row>
    <row r="145" spans="1:29" ht="15.75" customHeight="1">
      <c r="A145" s="283"/>
      <c r="B145" s="38"/>
      <c r="C145" s="264"/>
      <c r="D145" s="265"/>
      <c r="E145" s="39"/>
      <c r="F145" s="40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79"/>
    </row>
    <row r="146" spans="1:29" ht="15.75" customHeight="1">
      <c r="A146" s="283"/>
      <c r="B146" s="38"/>
      <c r="C146" s="264"/>
      <c r="D146" s="265"/>
      <c r="E146" s="39"/>
      <c r="F146" s="40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116"/>
      <c r="Y146" s="266"/>
      <c r="Z146" s="267"/>
      <c r="AA146" s="55"/>
      <c r="AB146" s="49"/>
      <c r="AC146" s="279"/>
    </row>
    <row r="147" spans="1:29" ht="15.75" customHeight="1">
      <c r="A147" s="283"/>
      <c r="B147" s="38"/>
      <c r="C147" s="264"/>
      <c r="D147" s="265"/>
      <c r="E147" s="39"/>
      <c r="F147" s="40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79"/>
    </row>
    <row r="148" spans="1:29" ht="15.75" customHeight="1">
      <c r="A148" s="283"/>
      <c r="B148" s="38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79"/>
    </row>
    <row r="149" spans="1:29" ht="15.75" customHeight="1">
      <c r="A149" s="283"/>
      <c r="B149" s="38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68"/>
      <c r="X149" s="110"/>
      <c r="Y149" s="266"/>
      <c r="Z149" s="267"/>
      <c r="AA149" s="55"/>
      <c r="AB149" s="49"/>
      <c r="AC149" s="279"/>
    </row>
    <row r="150" spans="1:29" ht="15.75" customHeight="1">
      <c r="A150" s="283"/>
      <c r="B150" s="38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68"/>
      <c r="X150" s="110"/>
      <c r="Y150" s="266"/>
      <c r="Z150" s="267"/>
      <c r="AA150" s="55"/>
      <c r="AB150" s="49"/>
      <c r="AC150" s="279"/>
    </row>
    <row r="151" spans="1:29" ht="15.75" customHeight="1">
      <c r="A151" s="283"/>
      <c r="B151" s="38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68"/>
      <c r="X151" s="110"/>
      <c r="Y151" s="266"/>
      <c r="Z151" s="267"/>
      <c r="AA151" s="55"/>
      <c r="AB151" s="49"/>
      <c r="AC151" s="279"/>
    </row>
    <row r="152" spans="1:29" ht="15.75" customHeight="1">
      <c r="A152" s="283"/>
      <c r="B152" s="38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68"/>
      <c r="X152" s="110"/>
      <c r="Y152" s="266"/>
      <c r="Z152" s="267"/>
      <c r="AA152" s="55"/>
      <c r="AB152" s="49"/>
      <c r="AC152" s="279"/>
    </row>
    <row r="153" spans="1:29" ht="15.75" customHeight="1">
      <c r="A153" s="283"/>
      <c r="B153" s="38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68"/>
      <c r="X153" s="110"/>
      <c r="Y153" s="266"/>
      <c r="Z153" s="267"/>
      <c r="AA153" s="55"/>
      <c r="AB153" s="49"/>
      <c r="AC153" s="279"/>
    </row>
    <row r="154" spans="1:29" ht="15.75" customHeight="1">
      <c r="A154" s="283"/>
      <c r="B154" s="38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68"/>
      <c r="X154" s="110"/>
      <c r="Y154" s="266"/>
      <c r="Z154" s="267"/>
      <c r="AA154" s="55"/>
      <c r="AB154" s="49"/>
      <c r="AC154" s="279"/>
    </row>
    <row r="155" spans="1:29" ht="15.75" customHeight="1">
      <c r="A155" s="283"/>
      <c r="B155" s="38"/>
      <c r="C155" s="264"/>
      <c r="D155" s="265"/>
      <c r="E155" s="39"/>
      <c r="F155" s="40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68"/>
      <c r="X155" s="110"/>
      <c r="Y155" s="266"/>
      <c r="Z155" s="267"/>
      <c r="AA155" s="55"/>
      <c r="AB155" s="49"/>
      <c r="AC155" s="279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47">AVERAGE(I141:I156)</f>
        <v>14.5</v>
      </c>
      <c r="J157" s="81">
        <f t="shared" si="47"/>
        <v>3286.5</v>
      </c>
      <c r="K157" s="82">
        <f t="shared" ref="K157" si="48">J157/I157</f>
        <v>226.65517241379311</v>
      </c>
      <c r="L157" s="80">
        <f t="shared" ref="L157:M157" si="49">AVERAGE(L141:L156)</f>
        <v>14.5</v>
      </c>
      <c r="M157" s="81">
        <f t="shared" si="49"/>
        <v>2784.8107016137333</v>
      </c>
      <c r="N157" s="82">
        <f>M157/L157</f>
        <v>192.05591045611953</v>
      </c>
      <c r="O157" s="83">
        <f>L157-I157</f>
        <v>0</v>
      </c>
      <c r="P157" s="84">
        <f>N157-K157</f>
        <v>-34.599261957673576</v>
      </c>
      <c r="Q157" s="85">
        <f>N157/K157</f>
        <v>0.84734845629506561</v>
      </c>
      <c r="R157" s="275"/>
      <c r="S157" s="182">
        <f>S141</f>
        <v>0.70833333333333337</v>
      </c>
      <c r="T157" s="183">
        <f>INDEX(T141:T156,COUNTA(T141:T156))</f>
        <v>0.85788194444444443</v>
      </c>
      <c r="U157" s="86"/>
      <c r="V157" s="96"/>
      <c r="W157" s="78"/>
      <c r="X157" s="82"/>
      <c r="Y157" s="262"/>
      <c r="Z157" s="263"/>
      <c r="AA157" s="97">
        <f>M157-J157</f>
        <v>-501.68929838626673</v>
      </c>
      <c r="AB157" s="85">
        <f>M157/J157</f>
        <v>0.84734845629506561</v>
      </c>
      <c r="AC157" s="280"/>
    </row>
    <row r="158" spans="1:29" ht="15.75" customHeight="1">
      <c r="A158" s="268" t="s">
        <v>49</v>
      </c>
      <c r="B158" s="16" t="s">
        <v>76</v>
      </c>
      <c r="C158" s="271" t="s">
        <v>120</v>
      </c>
      <c r="D158" s="272"/>
      <c r="E158" s="21">
        <v>14.03</v>
      </c>
      <c r="F158" s="15">
        <v>9365</v>
      </c>
      <c r="G158" s="22">
        <f t="shared" ref="G158" si="50">E158*F158</f>
        <v>131390.94999999998</v>
      </c>
      <c r="H158" s="23"/>
      <c r="I158" s="24">
        <v>4</v>
      </c>
      <c r="J158" s="25">
        <v>2700</v>
      </c>
      <c r="K158" s="26">
        <f>J158/I158</f>
        <v>675</v>
      </c>
      <c r="L158" s="27">
        <v>4</v>
      </c>
      <c r="M158" s="25">
        <f>F158/V158*60</f>
        <v>2396.5027011657662</v>
      </c>
      <c r="N158" s="26">
        <f>M158/L158</f>
        <v>599.12567529144155</v>
      </c>
      <c r="O158" s="91">
        <f>L158-I158</f>
        <v>0</v>
      </c>
      <c r="P158" s="92">
        <f>N158-K158</f>
        <v>-75.874324708558447</v>
      </c>
      <c r="Q158" s="31">
        <f>N158/K158</f>
        <v>0.88759359302435781</v>
      </c>
      <c r="R158" s="273">
        <f>Q174</f>
        <v>0.88759359302435781</v>
      </c>
      <c r="S158" s="32">
        <v>0.70833333333333337</v>
      </c>
      <c r="T158" s="33">
        <v>0.87115740740740744</v>
      </c>
      <c r="U158" s="34"/>
      <c r="V158" s="35">
        <v>234.46666666666664</v>
      </c>
      <c r="W158" s="33"/>
      <c r="X158" s="107"/>
      <c r="Y158" s="276"/>
      <c r="Z158" s="277"/>
      <c r="AA158" s="36">
        <f>M158-J158</f>
        <v>-303.49729883423379</v>
      </c>
      <c r="AB158" s="31">
        <f>M158/J158</f>
        <v>0.88759359302435781</v>
      </c>
      <c r="AC158" s="278">
        <f>AB174</f>
        <v>0.88759359302435781</v>
      </c>
    </row>
    <row r="159" spans="1:29" ht="15.75" customHeight="1">
      <c r="A159" s="269"/>
      <c r="B159" s="38"/>
      <c r="C159" s="264"/>
      <c r="D159" s="265"/>
      <c r="E159" s="39"/>
      <c r="F159" s="40"/>
      <c r="G159" s="41"/>
      <c r="H159" s="42"/>
      <c r="I159" s="43"/>
      <c r="J159" s="44"/>
      <c r="K159" s="45"/>
      <c r="L159" s="46"/>
      <c r="M159" s="44"/>
      <c r="N159" s="45"/>
      <c r="O159" s="47"/>
      <c r="P159" s="48"/>
      <c r="Q159" s="49"/>
      <c r="R159" s="274"/>
      <c r="S159" s="50"/>
      <c r="T159" s="51"/>
      <c r="U159" s="52"/>
      <c r="V159" s="53"/>
      <c r="W159" s="54"/>
      <c r="X159" s="94"/>
      <c r="Y159" s="266"/>
      <c r="Z159" s="267"/>
      <c r="AA159" s="55"/>
      <c r="AB159" s="49"/>
      <c r="AC159" s="279"/>
    </row>
    <row r="160" spans="1:29" ht="15.75" customHeight="1">
      <c r="A160" s="269"/>
      <c r="B160" s="38"/>
      <c r="C160" s="264"/>
      <c r="D160" s="265"/>
      <c r="E160" s="39"/>
      <c r="F160" s="40"/>
      <c r="G160" s="41"/>
      <c r="H160" s="42"/>
      <c r="I160" s="43"/>
      <c r="J160" s="44"/>
      <c r="K160" s="45"/>
      <c r="L160" s="46"/>
      <c r="M160" s="44"/>
      <c r="N160" s="45"/>
      <c r="O160" s="47"/>
      <c r="P160" s="48"/>
      <c r="Q160" s="49"/>
      <c r="R160" s="274"/>
      <c r="S160" s="50"/>
      <c r="T160" s="51"/>
      <c r="U160" s="52"/>
      <c r="V160" s="53"/>
      <c r="W160" s="54"/>
      <c r="X160" s="58"/>
      <c r="Y160" s="266"/>
      <c r="Z160" s="267"/>
      <c r="AA160" s="55"/>
      <c r="AB160" s="49"/>
      <c r="AC160" s="279"/>
    </row>
    <row r="161" spans="1:29" ht="15.75" customHeight="1">
      <c r="A161" s="269"/>
      <c r="B161" s="38"/>
      <c r="C161" s="264"/>
      <c r="D161" s="265"/>
      <c r="E161" s="39"/>
      <c r="F161" s="40"/>
      <c r="G161" s="41"/>
      <c r="H161" s="42"/>
      <c r="I161" s="43"/>
      <c r="J161" s="44"/>
      <c r="K161" s="45"/>
      <c r="L161" s="46"/>
      <c r="M161" s="44"/>
      <c r="N161" s="45"/>
      <c r="O161" s="47"/>
      <c r="P161" s="48"/>
      <c r="Q161" s="49"/>
      <c r="R161" s="274"/>
      <c r="S161" s="50"/>
      <c r="T161" s="51"/>
      <c r="U161" s="52"/>
      <c r="V161" s="53"/>
      <c r="W161" s="54"/>
      <c r="X161" s="58"/>
      <c r="Y161" s="266"/>
      <c r="Z161" s="267"/>
      <c r="AA161" s="55"/>
      <c r="AB161" s="49"/>
      <c r="AC161" s="279"/>
    </row>
    <row r="162" spans="1:29" ht="15.75" customHeight="1">
      <c r="A162" s="269"/>
      <c r="B162" s="38"/>
      <c r="C162" s="264"/>
      <c r="D162" s="265"/>
      <c r="E162" s="39"/>
      <c r="F162" s="40"/>
      <c r="G162" s="41"/>
      <c r="H162" s="58"/>
      <c r="I162" s="43"/>
      <c r="J162" s="44"/>
      <c r="K162" s="45"/>
      <c r="L162" s="59"/>
      <c r="M162" s="44"/>
      <c r="N162" s="45"/>
      <c r="O162" s="47"/>
      <c r="P162" s="48"/>
      <c r="Q162" s="49"/>
      <c r="R162" s="274"/>
      <c r="S162" s="50"/>
      <c r="T162" s="51"/>
      <c r="U162" s="52"/>
      <c r="V162" s="53"/>
      <c r="W162" s="54"/>
      <c r="X162" s="58"/>
      <c r="Y162" s="266"/>
      <c r="Z162" s="267"/>
      <c r="AA162" s="55"/>
      <c r="AB162" s="49"/>
      <c r="AC162" s="279"/>
    </row>
    <row r="163" spans="1:29" ht="15.75" customHeight="1">
      <c r="A163" s="269"/>
      <c r="B163" s="38"/>
      <c r="C163" s="264"/>
      <c r="D163" s="265"/>
      <c r="E163" s="39"/>
      <c r="F163" s="40"/>
      <c r="G163" s="60"/>
      <c r="H163" s="61"/>
      <c r="I163" s="43"/>
      <c r="J163" s="44"/>
      <c r="K163" s="45"/>
      <c r="L163" s="46"/>
      <c r="M163" s="44"/>
      <c r="N163" s="45"/>
      <c r="O163" s="47"/>
      <c r="P163" s="48"/>
      <c r="Q163" s="49"/>
      <c r="R163" s="274"/>
      <c r="S163" s="50"/>
      <c r="T163" s="51"/>
      <c r="U163" s="52"/>
      <c r="V163" s="53"/>
      <c r="W163" s="54"/>
      <c r="X163" s="58"/>
      <c r="Y163" s="266"/>
      <c r="Z163" s="267"/>
      <c r="AA163" s="55"/>
      <c r="AB163" s="49"/>
      <c r="AC163" s="279"/>
    </row>
    <row r="164" spans="1:29" ht="15.75" customHeight="1">
      <c r="A164" s="269"/>
      <c r="B164" s="38"/>
      <c r="C164" s="264"/>
      <c r="D164" s="265"/>
      <c r="E164" s="39"/>
      <c r="F164" s="40"/>
      <c r="G164" s="60"/>
      <c r="H164" s="64"/>
      <c r="I164" s="43"/>
      <c r="J164" s="44"/>
      <c r="K164" s="45"/>
      <c r="L164" s="59"/>
      <c r="M164" s="44"/>
      <c r="N164" s="45"/>
      <c r="O164" s="65"/>
      <c r="P164" s="66"/>
      <c r="Q164" s="67"/>
      <c r="R164" s="274"/>
      <c r="S164" s="50"/>
      <c r="T164" s="51"/>
      <c r="U164" s="52"/>
      <c r="V164" s="53"/>
      <c r="W164" s="54"/>
      <c r="X164" s="58"/>
      <c r="Y164" s="266"/>
      <c r="Z164" s="267"/>
      <c r="AA164" s="55"/>
      <c r="AB164" s="49"/>
      <c r="AC164" s="279"/>
    </row>
    <row r="165" spans="1:29" ht="15.75" customHeight="1">
      <c r="A165" s="269"/>
      <c r="B165" s="38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50"/>
      <c r="T165" s="51"/>
      <c r="U165" s="52"/>
      <c r="V165" s="53"/>
      <c r="W165" s="54"/>
      <c r="X165" s="58"/>
      <c r="Y165" s="266"/>
      <c r="Z165" s="267"/>
      <c r="AA165" s="55"/>
      <c r="AB165" s="49"/>
      <c r="AC165" s="279"/>
    </row>
    <row r="166" spans="1:29" ht="15.75" customHeight="1">
      <c r="A166" s="269"/>
      <c r="B166" s="38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50"/>
      <c r="T166" s="51"/>
      <c r="U166" s="52"/>
      <c r="V166" s="53"/>
      <c r="W166" s="54"/>
      <c r="X166" s="58"/>
      <c r="Y166" s="266"/>
      <c r="Z166" s="267"/>
      <c r="AA166" s="55"/>
      <c r="AB166" s="49"/>
      <c r="AC166" s="279"/>
    </row>
    <row r="167" spans="1:29" ht="15.75" customHeight="1">
      <c r="A167" s="269"/>
      <c r="B167" s="38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50"/>
      <c r="T167" s="51"/>
      <c r="U167" s="52"/>
      <c r="V167" s="53"/>
      <c r="W167" s="54"/>
      <c r="X167" s="58"/>
      <c r="Y167" s="266"/>
      <c r="Z167" s="267"/>
      <c r="AA167" s="55"/>
      <c r="AB167" s="49"/>
      <c r="AC167" s="279"/>
    </row>
    <row r="168" spans="1:29" ht="15.75" customHeight="1">
      <c r="A168" s="269"/>
      <c r="B168" s="38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50"/>
      <c r="T168" s="51"/>
      <c r="U168" s="52"/>
      <c r="V168" s="53"/>
      <c r="W168" s="54"/>
      <c r="X168" s="58"/>
      <c r="Y168" s="266"/>
      <c r="Z168" s="267"/>
      <c r="AA168" s="55"/>
      <c r="AB168" s="49"/>
      <c r="AC168" s="279"/>
    </row>
    <row r="169" spans="1:29" ht="15.75" customHeight="1">
      <c r="A169" s="269"/>
      <c r="B169" s="38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50"/>
      <c r="T169" s="51"/>
      <c r="U169" s="52"/>
      <c r="V169" s="53"/>
      <c r="W169" s="54"/>
      <c r="X169" s="58"/>
      <c r="Y169" s="266"/>
      <c r="Z169" s="267"/>
      <c r="AA169" s="55"/>
      <c r="AB169" s="49"/>
      <c r="AC169" s="279"/>
    </row>
    <row r="170" spans="1:29" ht="15.75" customHeight="1">
      <c r="A170" s="269"/>
      <c r="B170" s="38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50"/>
      <c r="T170" s="51"/>
      <c r="U170" s="52"/>
      <c r="V170" s="53"/>
      <c r="W170" s="54"/>
      <c r="X170" s="58"/>
      <c r="Y170" s="266"/>
      <c r="Z170" s="267"/>
      <c r="AA170" s="55"/>
      <c r="AB170" s="49"/>
      <c r="AC170" s="279"/>
    </row>
    <row r="171" spans="1:29" ht="15.75" customHeight="1">
      <c r="A171" s="269"/>
      <c r="B171" s="38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50"/>
      <c r="T171" s="51"/>
      <c r="U171" s="52"/>
      <c r="V171" s="53"/>
      <c r="W171" s="54"/>
      <c r="X171" s="58"/>
      <c r="Y171" s="266"/>
      <c r="Z171" s="267"/>
      <c r="AA171" s="55"/>
      <c r="AB171" s="49"/>
      <c r="AC171" s="279"/>
    </row>
    <row r="172" spans="1:29" ht="15.75" customHeight="1">
      <c r="A172" s="269"/>
      <c r="B172" s="38"/>
      <c r="C172" s="264"/>
      <c r="D172" s="265"/>
      <c r="E172" s="39"/>
      <c r="F172" s="40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50"/>
      <c r="T172" s="51"/>
      <c r="U172" s="52"/>
      <c r="V172" s="53"/>
      <c r="W172" s="54"/>
      <c r="X172" s="58"/>
      <c r="Y172" s="266"/>
      <c r="Z172" s="267"/>
      <c r="AA172" s="55"/>
      <c r="AB172" s="49"/>
      <c r="AC172" s="279"/>
    </row>
    <row r="173" spans="1:29" ht="15.75" customHeight="1">
      <c r="A173" s="269"/>
      <c r="B173" s="38"/>
      <c r="C173" s="264"/>
      <c r="D173" s="265"/>
      <c r="E173" s="104"/>
      <c r="F173" s="40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51">AVERAGE(I158:I173)</f>
        <v>4</v>
      </c>
      <c r="J174" s="81">
        <f t="shared" si="51"/>
        <v>2700</v>
      </c>
      <c r="K174" s="82">
        <f t="shared" ref="K174" si="52">J174/I174</f>
        <v>675</v>
      </c>
      <c r="L174" s="80">
        <f t="shared" ref="L174:M174" si="53">AVERAGE(L158:L173)</f>
        <v>4</v>
      </c>
      <c r="M174" s="81">
        <f t="shared" si="53"/>
        <v>2396.5027011657662</v>
      </c>
      <c r="N174" s="82">
        <f>M174/L174</f>
        <v>599.12567529144155</v>
      </c>
      <c r="O174" s="83">
        <f>L174-I174</f>
        <v>0</v>
      </c>
      <c r="P174" s="84">
        <f>N174-K174</f>
        <v>-75.874324708558447</v>
      </c>
      <c r="Q174" s="85">
        <f>N174/K174</f>
        <v>0.88759359302435781</v>
      </c>
      <c r="R174" s="275"/>
      <c r="S174" s="182">
        <f>S158</f>
        <v>0.70833333333333337</v>
      </c>
      <c r="T174" s="183">
        <f>INDEX(T158:T173,COUNTA(T158:T173))</f>
        <v>0.87115740740740744</v>
      </c>
      <c r="U174" s="86"/>
      <c r="V174" s="96"/>
      <c r="W174" s="78"/>
      <c r="X174" s="82"/>
      <c r="Y174" s="262"/>
      <c r="Z174" s="263"/>
      <c r="AA174" s="97">
        <f>M174-J174</f>
        <v>-303.49729883423379</v>
      </c>
      <c r="AB174" s="85">
        <f>M174/J174</f>
        <v>0.88759359302435781</v>
      </c>
      <c r="AC174" s="280"/>
    </row>
    <row r="175" spans="1:29" ht="15.75" customHeight="1">
      <c r="A175" s="281" t="s">
        <v>50</v>
      </c>
      <c r="B175" s="16" t="s">
        <v>76</v>
      </c>
      <c r="C175" s="271" t="s">
        <v>124</v>
      </c>
      <c r="D175" s="272"/>
      <c r="E175" s="21">
        <v>24.15</v>
      </c>
      <c r="F175" s="15">
        <v>1133</v>
      </c>
      <c r="G175" s="22">
        <f t="shared" ref="G175:G178" si="54">E175*F175</f>
        <v>27361.949999999997</v>
      </c>
      <c r="H175" s="23"/>
      <c r="I175" s="24">
        <v>4</v>
      </c>
      <c r="J175" s="25">
        <v>3000</v>
      </c>
      <c r="K175" s="26">
        <f>J175/I175</f>
        <v>750</v>
      </c>
      <c r="L175" s="27">
        <v>4</v>
      </c>
      <c r="M175" s="25">
        <f>F175/V175*60</f>
        <v>2482.5319537431515</v>
      </c>
      <c r="N175" s="26">
        <f>M175/L175</f>
        <v>620.63298843578787</v>
      </c>
      <c r="O175" s="91">
        <f>L175-I175</f>
        <v>0</v>
      </c>
      <c r="P175" s="92">
        <f>N175-K175</f>
        <v>-129.36701156421213</v>
      </c>
      <c r="Q175" s="31">
        <f>N175/K175</f>
        <v>0.82751065124771717</v>
      </c>
      <c r="R175" s="273">
        <f>Q191</f>
        <v>0.83527876352521446</v>
      </c>
      <c r="S175" s="32">
        <v>0.70833333333333337</v>
      </c>
      <c r="T175" s="33">
        <v>0.72734953703703709</v>
      </c>
      <c r="U175" s="34"/>
      <c r="V175" s="35">
        <v>27.383333333333351</v>
      </c>
      <c r="W175" s="114"/>
      <c r="X175" s="115"/>
      <c r="Y175" s="276"/>
      <c r="Z175" s="277"/>
      <c r="AA175" s="36">
        <f>M175-J175</f>
        <v>-517.46804625684854</v>
      </c>
      <c r="AB175" s="31">
        <f>M175/J175</f>
        <v>0.82751065124771717</v>
      </c>
      <c r="AC175" s="278">
        <f>AB191</f>
        <v>0.83527876352521446</v>
      </c>
    </row>
    <row r="176" spans="1:29" ht="15.75" customHeight="1">
      <c r="A176" s="282"/>
      <c r="B176" s="38" t="s">
        <v>76</v>
      </c>
      <c r="C176" s="264" t="s">
        <v>209</v>
      </c>
      <c r="D176" s="265"/>
      <c r="E176" s="39">
        <v>24.15</v>
      </c>
      <c r="F176" s="40">
        <v>1456</v>
      </c>
      <c r="G176" s="41">
        <f t="shared" si="54"/>
        <v>35162.400000000001</v>
      </c>
      <c r="H176" s="42"/>
      <c r="I176" s="43">
        <v>4</v>
      </c>
      <c r="J176" s="44">
        <v>3000</v>
      </c>
      <c r="K176" s="45">
        <f t="shared" ref="K176:K178" si="55">J176/I176</f>
        <v>750</v>
      </c>
      <c r="L176" s="46">
        <v>4</v>
      </c>
      <c r="M176" s="44">
        <f>F176/V176*60</f>
        <v>2498.3794089609169</v>
      </c>
      <c r="N176" s="45">
        <f>M176/L176</f>
        <v>624.59485224022922</v>
      </c>
      <c r="O176" s="47">
        <f>L176-I176</f>
        <v>0</v>
      </c>
      <c r="P176" s="48">
        <f>N176-K176</f>
        <v>-125.40514775977078</v>
      </c>
      <c r="Q176" s="49">
        <f>N176/K176</f>
        <v>0.8327931363203056</v>
      </c>
      <c r="R176" s="274"/>
      <c r="S176" s="50">
        <v>0.73196759259259259</v>
      </c>
      <c r="T176" s="51">
        <v>0.75624999999999998</v>
      </c>
      <c r="U176" s="52">
        <v>6.6499999999999204</v>
      </c>
      <c r="V176" s="53">
        <v>34.96666666666664</v>
      </c>
      <c r="W176" s="54"/>
      <c r="X176" s="94"/>
      <c r="Y176" s="266"/>
      <c r="Z176" s="267"/>
      <c r="AA176" s="55">
        <f>M176-J176</f>
        <v>-501.62059103908314</v>
      </c>
      <c r="AB176" s="49">
        <f>M176/J176</f>
        <v>0.8327931363203056</v>
      </c>
      <c r="AC176" s="279"/>
    </row>
    <row r="177" spans="1:29" ht="15.75" customHeight="1">
      <c r="A177" s="282"/>
      <c r="B177" s="38" t="s">
        <v>76</v>
      </c>
      <c r="C177" s="264" t="s">
        <v>210</v>
      </c>
      <c r="D177" s="265"/>
      <c r="E177" s="39">
        <v>27.58</v>
      </c>
      <c r="F177" s="40">
        <v>1726</v>
      </c>
      <c r="G177" s="41">
        <f t="shared" si="54"/>
        <v>47603.079999999994</v>
      </c>
      <c r="H177" s="42"/>
      <c r="I177" s="43">
        <v>4</v>
      </c>
      <c r="J177" s="44">
        <v>3000</v>
      </c>
      <c r="K177" s="45">
        <f t="shared" si="55"/>
        <v>750</v>
      </c>
      <c r="L177" s="46">
        <v>4</v>
      </c>
      <c r="M177" s="44">
        <f>F177/V177*60</f>
        <v>2489.4230769230799</v>
      </c>
      <c r="N177" s="45">
        <f>M177/L177</f>
        <v>622.35576923076997</v>
      </c>
      <c r="O177" s="47">
        <f>L177-I177</f>
        <v>0</v>
      </c>
      <c r="P177" s="48">
        <f>N177-K177</f>
        <v>-127.64423076923003</v>
      </c>
      <c r="Q177" s="49">
        <f>N177/K177</f>
        <v>0.82980769230769325</v>
      </c>
      <c r="R177" s="274"/>
      <c r="S177" s="50">
        <v>0.76</v>
      </c>
      <c r="T177" s="51">
        <v>0.78888888888888886</v>
      </c>
      <c r="U177" s="52">
        <v>5.4000000000000448</v>
      </c>
      <c r="V177" s="53">
        <v>41.599999999999952</v>
      </c>
      <c r="W177" s="54"/>
      <c r="X177" s="94"/>
      <c r="Y177" s="266"/>
      <c r="Z177" s="267"/>
      <c r="AA177" s="55">
        <f>M177-J177</f>
        <v>-510.57692307692014</v>
      </c>
      <c r="AB177" s="49">
        <f>M177/J177</f>
        <v>0.82980769230769325</v>
      </c>
      <c r="AC177" s="279"/>
    </row>
    <row r="178" spans="1:29" ht="15.75" customHeight="1">
      <c r="A178" s="282"/>
      <c r="B178" s="38" t="s">
        <v>76</v>
      </c>
      <c r="C178" s="264" t="s">
        <v>125</v>
      </c>
      <c r="D178" s="265"/>
      <c r="E178" s="39">
        <v>17.89</v>
      </c>
      <c r="F178" s="40">
        <v>5460</v>
      </c>
      <c r="G178" s="41">
        <f t="shared" si="54"/>
        <v>97679.400000000009</v>
      </c>
      <c r="H178" s="42"/>
      <c r="I178" s="43">
        <v>4</v>
      </c>
      <c r="J178" s="44">
        <v>3300</v>
      </c>
      <c r="K178" s="45">
        <f t="shared" si="55"/>
        <v>825</v>
      </c>
      <c r="L178" s="46">
        <v>4</v>
      </c>
      <c r="M178" s="44">
        <f>F178/V178*60</f>
        <v>2803.5943517329902</v>
      </c>
      <c r="N178" s="45">
        <f>M178/L178</f>
        <v>700.89858793324754</v>
      </c>
      <c r="O178" s="47">
        <f>L178-I178</f>
        <v>0</v>
      </c>
      <c r="P178" s="48">
        <f>N178-K178</f>
        <v>-124.10141206675246</v>
      </c>
      <c r="Q178" s="49">
        <f>N178/K178</f>
        <v>0.84957404597969399</v>
      </c>
      <c r="R178" s="274"/>
      <c r="S178" s="50">
        <v>0.79246527777777775</v>
      </c>
      <c r="T178" s="51">
        <v>0.87361111111111112</v>
      </c>
      <c r="U178" s="52">
        <v>5.1500000000000057</v>
      </c>
      <c r="V178" s="53">
        <v>116.85000000000004</v>
      </c>
      <c r="W178" s="54"/>
      <c r="X178" s="94"/>
      <c r="Y178" s="266"/>
      <c r="Z178" s="267"/>
      <c r="AA178" s="55">
        <f>M178-J178</f>
        <v>-496.40564826700984</v>
      </c>
      <c r="AB178" s="49">
        <f>M178/J178</f>
        <v>0.84957404597969399</v>
      </c>
      <c r="AC178" s="279"/>
    </row>
    <row r="179" spans="1:29" ht="15.75" customHeight="1">
      <c r="A179" s="283"/>
      <c r="B179" s="38"/>
      <c r="C179" s="264"/>
      <c r="D179" s="265"/>
      <c r="E179" s="39"/>
      <c r="F179" s="40"/>
      <c r="G179" s="41"/>
      <c r="H179" s="58"/>
      <c r="I179" s="43"/>
      <c r="J179" s="44"/>
      <c r="K179" s="45"/>
      <c r="L179" s="59"/>
      <c r="M179" s="44"/>
      <c r="N179" s="45"/>
      <c r="O179" s="47"/>
      <c r="P179" s="48"/>
      <c r="Q179" s="49"/>
      <c r="R179" s="274"/>
      <c r="S179" s="50"/>
      <c r="T179" s="51"/>
      <c r="U179" s="52"/>
      <c r="V179" s="53"/>
      <c r="W179" s="54"/>
      <c r="X179" s="94"/>
      <c r="Y179" s="266"/>
      <c r="Z179" s="267"/>
      <c r="AA179" s="55"/>
      <c r="AB179" s="49"/>
      <c r="AC179" s="279"/>
    </row>
    <row r="180" spans="1:29" ht="15.75" customHeight="1">
      <c r="A180" s="283"/>
      <c r="B180" s="38"/>
      <c r="C180" s="264"/>
      <c r="D180" s="265"/>
      <c r="E180" s="39"/>
      <c r="F180" s="40"/>
      <c r="G180" s="60"/>
      <c r="H180" s="61"/>
      <c r="I180" s="43"/>
      <c r="J180" s="44"/>
      <c r="K180" s="45"/>
      <c r="L180" s="46"/>
      <c r="M180" s="44"/>
      <c r="N180" s="45"/>
      <c r="O180" s="47"/>
      <c r="P180" s="48"/>
      <c r="Q180" s="49"/>
      <c r="R180" s="274"/>
      <c r="S180" s="50"/>
      <c r="T180" s="51"/>
      <c r="U180" s="52"/>
      <c r="V180" s="53"/>
      <c r="W180" s="54"/>
      <c r="X180" s="94"/>
      <c r="Y180" s="266"/>
      <c r="Z180" s="267"/>
      <c r="AA180" s="55"/>
      <c r="AB180" s="49"/>
      <c r="AC180" s="279"/>
    </row>
    <row r="181" spans="1:29" ht="15.75" customHeight="1">
      <c r="A181" s="283"/>
      <c r="B181" s="38"/>
      <c r="C181" s="264"/>
      <c r="D181" s="265"/>
      <c r="E181" s="39"/>
      <c r="F181" s="40"/>
      <c r="G181" s="60"/>
      <c r="H181" s="64"/>
      <c r="I181" s="43"/>
      <c r="J181" s="44"/>
      <c r="K181" s="45"/>
      <c r="L181" s="59"/>
      <c r="M181" s="44"/>
      <c r="N181" s="45"/>
      <c r="O181" s="65"/>
      <c r="P181" s="66"/>
      <c r="Q181" s="67"/>
      <c r="R181" s="274"/>
      <c r="S181" s="50"/>
      <c r="T181" s="51"/>
      <c r="U181" s="52"/>
      <c r="V181" s="53"/>
      <c r="W181" s="54"/>
      <c r="X181" s="94"/>
      <c r="Y181" s="266"/>
      <c r="Z181" s="267"/>
      <c r="AA181" s="55"/>
      <c r="AB181" s="49"/>
      <c r="AC181" s="279"/>
    </row>
    <row r="182" spans="1:29" ht="15.75" customHeight="1">
      <c r="A182" s="283"/>
      <c r="B182" s="38"/>
      <c r="C182" s="264"/>
      <c r="D182" s="265"/>
      <c r="E182" s="39"/>
      <c r="F182" s="40"/>
      <c r="G182" s="60"/>
      <c r="H182" s="64"/>
      <c r="I182" s="43"/>
      <c r="J182" s="44"/>
      <c r="K182" s="45"/>
      <c r="L182" s="59"/>
      <c r="M182" s="44"/>
      <c r="N182" s="45"/>
      <c r="O182" s="65"/>
      <c r="P182" s="66"/>
      <c r="Q182" s="67"/>
      <c r="R182" s="274"/>
      <c r="S182" s="50"/>
      <c r="T182" s="51"/>
      <c r="U182" s="52"/>
      <c r="V182" s="53"/>
      <c r="W182" s="54"/>
      <c r="X182" s="94"/>
      <c r="Y182" s="266"/>
      <c r="Z182" s="267"/>
      <c r="AA182" s="55"/>
      <c r="AB182" s="49"/>
      <c r="AC182" s="279"/>
    </row>
    <row r="183" spans="1:29" ht="15.75" customHeight="1">
      <c r="A183" s="283"/>
      <c r="B183" s="38"/>
      <c r="C183" s="264"/>
      <c r="D183" s="265"/>
      <c r="E183" s="39"/>
      <c r="F183" s="40"/>
      <c r="G183" s="60"/>
      <c r="H183" s="64"/>
      <c r="I183" s="43"/>
      <c r="J183" s="44"/>
      <c r="K183" s="45"/>
      <c r="L183" s="59"/>
      <c r="M183" s="44"/>
      <c r="N183" s="45"/>
      <c r="O183" s="65"/>
      <c r="P183" s="66"/>
      <c r="Q183" s="67"/>
      <c r="R183" s="274"/>
      <c r="S183" s="50"/>
      <c r="T183" s="51"/>
      <c r="U183" s="52"/>
      <c r="V183" s="53"/>
      <c r="W183" s="54"/>
      <c r="X183" s="94"/>
      <c r="Y183" s="266"/>
      <c r="Z183" s="267"/>
      <c r="AA183" s="55"/>
      <c r="AB183" s="49"/>
      <c r="AC183" s="279"/>
    </row>
    <row r="184" spans="1:29" ht="15.75" customHeight="1">
      <c r="A184" s="283"/>
      <c r="B184" s="38"/>
      <c r="C184" s="264"/>
      <c r="D184" s="265"/>
      <c r="E184" s="39"/>
      <c r="F184" s="40"/>
      <c r="G184" s="60"/>
      <c r="H184" s="64"/>
      <c r="I184" s="43"/>
      <c r="J184" s="44"/>
      <c r="K184" s="45"/>
      <c r="L184" s="59"/>
      <c r="M184" s="44"/>
      <c r="N184" s="45"/>
      <c r="O184" s="65"/>
      <c r="P184" s="66"/>
      <c r="Q184" s="67"/>
      <c r="R184" s="274"/>
      <c r="S184" s="50"/>
      <c r="T184" s="51"/>
      <c r="U184" s="52"/>
      <c r="V184" s="53"/>
      <c r="W184" s="54"/>
      <c r="X184" s="94"/>
      <c r="Y184" s="266"/>
      <c r="Z184" s="267"/>
      <c r="AA184" s="55"/>
      <c r="AB184" s="49"/>
      <c r="AC184" s="279"/>
    </row>
    <row r="185" spans="1:29" ht="15.75" customHeight="1">
      <c r="A185" s="283"/>
      <c r="B185" s="38"/>
      <c r="C185" s="264"/>
      <c r="D185" s="265"/>
      <c r="E185" s="39"/>
      <c r="F185" s="40"/>
      <c r="G185" s="60"/>
      <c r="H185" s="64"/>
      <c r="I185" s="43"/>
      <c r="J185" s="44"/>
      <c r="K185" s="45"/>
      <c r="L185" s="59"/>
      <c r="M185" s="44"/>
      <c r="N185" s="45"/>
      <c r="O185" s="65"/>
      <c r="P185" s="66"/>
      <c r="Q185" s="67"/>
      <c r="R185" s="274"/>
      <c r="S185" s="50"/>
      <c r="T185" s="51"/>
      <c r="U185" s="52"/>
      <c r="V185" s="53"/>
      <c r="W185" s="54"/>
      <c r="X185" s="94"/>
      <c r="Y185" s="266"/>
      <c r="Z185" s="267"/>
      <c r="AA185" s="55"/>
      <c r="AB185" s="49"/>
      <c r="AC185" s="279"/>
    </row>
    <row r="186" spans="1:29" ht="15.75" customHeight="1">
      <c r="A186" s="283"/>
      <c r="B186" s="38"/>
      <c r="C186" s="264"/>
      <c r="D186" s="265"/>
      <c r="E186" s="39"/>
      <c r="F186" s="40"/>
      <c r="G186" s="60"/>
      <c r="H186" s="64"/>
      <c r="I186" s="43"/>
      <c r="J186" s="44"/>
      <c r="K186" s="45"/>
      <c r="L186" s="59"/>
      <c r="M186" s="44"/>
      <c r="N186" s="45"/>
      <c r="O186" s="65"/>
      <c r="P186" s="66"/>
      <c r="Q186" s="67"/>
      <c r="R186" s="274"/>
      <c r="S186" s="50"/>
      <c r="T186" s="51"/>
      <c r="U186" s="52"/>
      <c r="V186" s="53"/>
      <c r="W186" s="54"/>
      <c r="X186" s="94"/>
      <c r="Y186" s="266"/>
      <c r="Z186" s="267"/>
      <c r="AA186" s="55"/>
      <c r="AB186" s="49"/>
      <c r="AC186" s="279"/>
    </row>
    <row r="187" spans="1:29" ht="15.75" customHeight="1">
      <c r="A187" s="283"/>
      <c r="B187" s="38"/>
      <c r="C187" s="264"/>
      <c r="D187" s="265"/>
      <c r="E187" s="39"/>
      <c r="F187" s="40"/>
      <c r="G187" s="60"/>
      <c r="H187" s="64"/>
      <c r="I187" s="43"/>
      <c r="J187" s="44"/>
      <c r="K187" s="45"/>
      <c r="L187" s="59"/>
      <c r="M187" s="44"/>
      <c r="N187" s="45"/>
      <c r="O187" s="65"/>
      <c r="P187" s="66"/>
      <c r="Q187" s="67"/>
      <c r="R187" s="274"/>
      <c r="S187" s="50"/>
      <c r="T187" s="51"/>
      <c r="U187" s="52"/>
      <c r="V187" s="53"/>
      <c r="W187" s="54"/>
      <c r="X187" s="94"/>
      <c r="Y187" s="266"/>
      <c r="Z187" s="267"/>
      <c r="AA187" s="55"/>
      <c r="AB187" s="49"/>
      <c r="AC187" s="279"/>
    </row>
    <row r="188" spans="1:29" ht="15.75" customHeight="1">
      <c r="A188" s="283"/>
      <c r="B188" s="38"/>
      <c r="C188" s="264"/>
      <c r="D188" s="265"/>
      <c r="E188" s="39"/>
      <c r="F188" s="40"/>
      <c r="G188" s="60"/>
      <c r="H188" s="64"/>
      <c r="I188" s="43"/>
      <c r="J188" s="44"/>
      <c r="K188" s="45"/>
      <c r="L188" s="59"/>
      <c r="M188" s="44"/>
      <c r="N188" s="45"/>
      <c r="O188" s="65"/>
      <c r="P188" s="66"/>
      <c r="Q188" s="67"/>
      <c r="R188" s="274"/>
      <c r="S188" s="50"/>
      <c r="T188" s="51"/>
      <c r="U188" s="52"/>
      <c r="V188" s="53"/>
      <c r="W188" s="54"/>
      <c r="X188" s="94"/>
      <c r="Y188" s="266"/>
      <c r="Z188" s="267"/>
      <c r="AA188" s="55"/>
      <c r="AB188" s="49"/>
      <c r="AC188" s="279"/>
    </row>
    <row r="189" spans="1:29" ht="15.75" customHeight="1">
      <c r="A189" s="283"/>
      <c r="B189" s="38"/>
      <c r="C189" s="264"/>
      <c r="D189" s="265"/>
      <c r="E189" s="39"/>
      <c r="F189" s="40"/>
      <c r="G189" s="60"/>
      <c r="H189" s="64"/>
      <c r="I189" s="43"/>
      <c r="J189" s="44"/>
      <c r="K189" s="45"/>
      <c r="L189" s="59"/>
      <c r="M189" s="44"/>
      <c r="N189" s="45"/>
      <c r="O189" s="65"/>
      <c r="P189" s="66"/>
      <c r="Q189" s="67"/>
      <c r="R189" s="274"/>
      <c r="S189" s="50"/>
      <c r="T189" s="51"/>
      <c r="U189" s="52"/>
      <c r="V189" s="53"/>
      <c r="W189" s="54"/>
      <c r="X189" s="94"/>
      <c r="Y189" s="266"/>
      <c r="Z189" s="267"/>
      <c r="AA189" s="55"/>
      <c r="AB189" s="49"/>
      <c r="AC189" s="279"/>
    </row>
    <row r="190" spans="1:29" ht="15.75" customHeight="1">
      <c r="A190" s="283"/>
      <c r="B190" s="38"/>
      <c r="C190" s="264"/>
      <c r="D190" s="265"/>
      <c r="E190" s="104"/>
      <c r="F190" s="40"/>
      <c r="G190" s="72"/>
      <c r="H190" s="64"/>
      <c r="I190" s="43"/>
      <c r="J190" s="44"/>
      <c r="K190" s="45"/>
      <c r="L190" s="59"/>
      <c r="M190" s="44"/>
      <c r="N190" s="45"/>
      <c r="O190" s="65"/>
      <c r="P190" s="66"/>
      <c r="Q190" s="67"/>
      <c r="R190" s="274"/>
      <c r="S190" s="62"/>
      <c r="T190" s="63"/>
      <c r="U190" s="73"/>
      <c r="V190" s="74"/>
      <c r="W190" s="68"/>
      <c r="X190" s="110"/>
      <c r="Y190" s="266"/>
      <c r="Z190" s="267"/>
      <c r="AA190" s="111"/>
      <c r="AB190" s="67"/>
      <c r="AC190" s="279"/>
    </row>
    <row r="191" spans="1:29" ht="15.75" customHeight="1" thickBot="1">
      <c r="A191" s="284"/>
      <c r="B191" s="76" t="s">
        <v>35</v>
      </c>
      <c r="C191" s="261"/>
      <c r="D191" s="261"/>
      <c r="E191" s="77"/>
      <c r="F191" s="18"/>
      <c r="G191" s="79"/>
      <c r="H191" s="20"/>
      <c r="I191" s="80">
        <f t="shared" ref="I191:J191" si="56">AVERAGE(I175:I190)</f>
        <v>4</v>
      </c>
      <c r="J191" s="81">
        <f t="shared" si="56"/>
        <v>3075</v>
      </c>
      <c r="K191" s="82">
        <f t="shared" ref="K191" si="57">J191/I191</f>
        <v>768.75</v>
      </c>
      <c r="L191" s="80">
        <f t="shared" ref="L191:M191" si="58">AVERAGE(L175:L190)</f>
        <v>4</v>
      </c>
      <c r="M191" s="81">
        <f t="shared" si="58"/>
        <v>2568.4821978400346</v>
      </c>
      <c r="N191" s="82">
        <f>M191/L191</f>
        <v>642.12054946000865</v>
      </c>
      <c r="O191" s="83">
        <f>L191-I191</f>
        <v>0</v>
      </c>
      <c r="P191" s="84">
        <f>N191-K191</f>
        <v>-126.62945053999135</v>
      </c>
      <c r="Q191" s="85">
        <f>N191/K191</f>
        <v>0.83527876352521446</v>
      </c>
      <c r="R191" s="275"/>
      <c r="S191" s="182">
        <f>S175</f>
        <v>0.70833333333333337</v>
      </c>
      <c r="T191" s="183">
        <f>INDEX(T175:T190,COUNTA(T175:T190))</f>
        <v>0.87361111111111112</v>
      </c>
      <c r="U191" s="86"/>
      <c r="V191" s="96"/>
      <c r="W191" s="18"/>
      <c r="X191" s="20"/>
      <c r="Y191" s="262"/>
      <c r="Z191" s="263"/>
      <c r="AA191" s="97">
        <f>M191-J191</f>
        <v>-506.51780215996541</v>
      </c>
      <c r="AB191" s="85">
        <f>M191/J191</f>
        <v>0.83527876352521446</v>
      </c>
      <c r="AC191" s="280"/>
    </row>
    <row r="192" spans="1:29" ht="15.75" customHeight="1">
      <c r="A192" s="268" t="s">
        <v>51</v>
      </c>
      <c r="B192" s="16" t="s">
        <v>76</v>
      </c>
      <c r="C192" s="271" t="s">
        <v>121</v>
      </c>
      <c r="D192" s="272"/>
      <c r="E192" s="21">
        <v>22.28</v>
      </c>
      <c r="F192" s="15">
        <v>1786</v>
      </c>
      <c r="G192" s="22">
        <f t="shared" ref="G192:G195" si="59">E192*F192</f>
        <v>39792.080000000002</v>
      </c>
      <c r="H192" s="23"/>
      <c r="I192" s="24">
        <v>5</v>
      </c>
      <c r="J192" s="25">
        <v>3300</v>
      </c>
      <c r="K192" s="26">
        <f>J192/I192</f>
        <v>660</v>
      </c>
      <c r="L192" s="27">
        <v>5</v>
      </c>
      <c r="M192" s="25">
        <f>F192/V192*60</f>
        <v>2771.379310344822</v>
      </c>
      <c r="N192" s="26">
        <f>M192/L192</f>
        <v>554.27586206896444</v>
      </c>
      <c r="O192" s="91">
        <f>L192-I192</f>
        <v>0</v>
      </c>
      <c r="P192" s="92">
        <f>N192-K192</f>
        <v>-105.72413793103556</v>
      </c>
      <c r="Q192" s="31">
        <f>N192/K192</f>
        <v>0.83981191222570373</v>
      </c>
      <c r="R192" s="273">
        <f>Q208</f>
        <v>0.84159549233224207</v>
      </c>
      <c r="S192" s="32">
        <v>0.70856481481481481</v>
      </c>
      <c r="T192" s="33">
        <v>0.73541666666666672</v>
      </c>
      <c r="U192" s="34"/>
      <c r="V192" s="35">
        <v>38.666666666666742</v>
      </c>
      <c r="W192" s="114"/>
      <c r="X192" s="115"/>
      <c r="Y192" s="276"/>
      <c r="Z192" s="277"/>
      <c r="AA192" s="36">
        <f>M192-J192</f>
        <v>-528.62068965517801</v>
      </c>
      <c r="AB192" s="31">
        <f>M192/J192</f>
        <v>0.83981191222570362</v>
      </c>
      <c r="AC192" s="278">
        <f>AB208</f>
        <v>0.84159549233224207</v>
      </c>
    </row>
    <row r="193" spans="1:29" ht="15.75" customHeight="1">
      <c r="A193" s="269"/>
      <c r="B193" s="38" t="s">
        <v>76</v>
      </c>
      <c r="C193" s="264" t="s">
        <v>340</v>
      </c>
      <c r="D193" s="265"/>
      <c r="E193" s="39">
        <v>18.18</v>
      </c>
      <c r="F193" s="40">
        <v>2801</v>
      </c>
      <c r="G193" s="41">
        <f t="shared" si="59"/>
        <v>50922.18</v>
      </c>
      <c r="H193" s="42"/>
      <c r="I193" s="43">
        <v>4</v>
      </c>
      <c r="J193" s="44">
        <v>3300</v>
      </c>
      <c r="K193" s="45">
        <f t="shared" ref="K193:K230" si="60">J193/I193</f>
        <v>825</v>
      </c>
      <c r="L193" s="46">
        <v>4</v>
      </c>
      <c r="M193" s="44">
        <f>F193/V193*60</f>
        <v>2808.8022284122576</v>
      </c>
      <c r="N193" s="45">
        <f>M193/L193</f>
        <v>702.2005571030644</v>
      </c>
      <c r="O193" s="47">
        <f>L193-I193</f>
        <v>0</v>
      </c>
      <c r="P193" s="48">
        <f>N193-K193</f>
        <v>-122.7994428969356</v>
      </c>
      <c r="Q193" s="49">
        <f>N193/K193</f>
        <v>0.85115219042795687</v>
      </c>
      <c r="R193" s="274"/>
      <c r="S193" s="50">
        <v>0.73900462962962965</v>
      </c>
      <c r="T193" s="51">
        <v>0.78055555555555556</v>
      </c>
      <c r="U193" s="52">
        <v>5.1666666666666217</v>
      </c>
      <c r="V193" s="53">
        <v>59.833333333333307</v>
      </c>
      <c r="W193" s="54"/>
      <c r="X193" s="94"/>
      <c r="Y193" s="266"/>
      <c r="Z193" s="267"/>
      <c r="AA193" s="55">
        <f>M193-J193</f>
        <v>-491.19777158774241</v>
      </c>
      <c r="AB193" s="49">
        <f>M193/J193</f>
        <v>0.85115219042795687</v>
      </c>
      <c r="AC193" s="279"/>
    </row>
    <row r="194" spans="1:29" ht="15.75" customHeight="1">
      <c r="A194" s="269"/>
      <c r="B194" s="38" t="s">
        <v>76</v>
      </c>
      <c r="C194" s="264" t="s">
        <v>126</v>
      </c>
      <c r="D194" s="265"/>
      <c r="E194" s="39">
        <v>16.66</v>
      </c>
      <c r="F194" s="40">
        <v>5071</v>
      </c>
      <c r="G194" s="41">
        <f t="shared" si="59"/>
        <v>84482.86</v>
      </c>
      <c r="H194" s="42">
        <v>2</v>
      </c>
      <c r="I194" s="43">
        <v>4</v>
      </c>
      <c r="J194" s="44">
        <v>3300</v>
      </c>
      <c r="K194" s="45">
        <f t="shared" si="60"/>
        <v>825</v>
      </c>
      <c r="L194" s="46">
        <v>4</v>
      </c>
      <c r="M194" s="44">
        <f>F194/V194*60</f>
        <v>2765.5809725799113</v>
      </c>
      <c r="N194" s="45">
        <f>M194/L194</f>
        <v>691.39524314497783</v>
      </c>
      <c r="O194" s="47">
        <f>L194-I194</f>
        <v>0</v>
      </c>
      <c r="P194" s="48">
        <f>N194-K194</f>
        <v>-133.60475685502217</v>
      </c>
      <c r="Q194" s="49">
        <f>N194/K194</f>
        <v>0.83805484017573073</v>
      </c>
      <c r="R194" s="274"/>
      <c r="S194" s="50">
        <v>0.78333333333333333</v>
      </c>
      <c r="T194" s="51">
        <v>0.85973379629629632</v>
      </c>
      <c r="U194" s="52">
        <v>3.9999999999999858</v>
      </c>
      <c r="V194" s="53">
        <v>110.01666666666671</v>
      </c>
      <c r="W194" s="54">
        <v>0.85973379629629632</v>
      </c>
      <c r="X194" s="94">
        <v>0.90069444444444446</v>
      </c>
      <c r="Y194" s="266"/>
      <c r="Z194" s="267"/>
      <c r="AA194" s="55">
        <f>M194-J194</f>
        <v>-534.4190274200887</v>
      </c>
      <c r="AB194" s="49">
        <f>M194/J194</f>
        <v>0.83805484017573073</v>
      </c>
      <c r="AC194" s="279"/>
    </row>
    <row r="195" spans="1:29" ht="15.75" customHeight="1">
      <c r="A195" s="269"/>
      <c r="B195" s="38" t="s">
        <v>76</v>
      </c>
      <c r="C195" s="264" t="s">
        <v>126</v>
      </c>
      <c r="D195" s="265"/>
      <c r="E195" s="39">
        <v>16.66</v>
      </c>
      <c r="F195" s="40">
        <v>3547</v>
      </c>
      <c r="G195" s="41">
        <f t="shared" si="59"/>
        <v>59093.020000000004</v>
      </c>
      <c r="H195" s="42"/>
      <c r="I195" s="43">
        <v>4</v>
      </c>
      <c r="J195" s="44">
        <v>3300</v>
      </c>
      <c r="K195" s="45">
        <f t="shared" si="60"/>
        <v>825</v>
      </c>
      <c r="L195" s="46">
        <v>4</v>
      </c>
      <c r="M195" s="44">
        <f>F195/V195*60</f>
        <v>2763.2979874486041</v>
      </c>
      <c r="N195" s="45">
        <f>M195/L195</f>
        <v>690.82449686215102</v>
      </c>
      <c r="O195" s="47">
        <f>L195-I195</f>
        <v>0</v>
      </c>
      <c r="P195" s="48">
        <f>N195-K195</f>
        <v>-134.17550313784898</v>
      </c>
      <c r="Q195" s="49">
        <f>N195/K195</f>
        <v>0.83736302649957695</v>
      </c>
      <c r="R195" s="274"/>
      <c r="S195" s="50">
        <v>0.90069444444444446</v>
      </c>
      <c r="T195" s="51">
        <v>0.95417824074074076</v>
      </c>
      <c r="U195" s="52">
        <v>58.983333333333334</v>
      </c>
      <c r="V195" s="53">
        <v>77.016666666666666</v>
      </c>
      <c r="W195" s="54"/>
      <c r="X195" s="94"/>
      <c r="Y195" s="266"/>
      <c r="Z195" s="267"/>
      <c r="AA195" s="55">
        <f>M195-J195</f>
        <v>-536.70201255139591</v>
      </c>
      <c r="AB195" s="49">
        <f>M195/J195</f>
        <v>0.83736302649957695</v>
      </c>
      <c r="AC195" s="279"/>
    </row>
    <row r="196" spans="1:29" ht="15.75" customHeight="1">
      <c r="A196" s="269"/>
      <c r="B196" s="38"/>
      <c r="C196" s="264"/>
      <c r="D196" s="265"/>
      <c r="E196" s="39"/>
      <c r="F196" s="40"/>
      <c r="G196" s="41"/>
      <c r="H196" s="58"/>
      <c r="I196" s="43"/>
      <c r="J196" s="44"/>
      <c r="K196" s="45"/>
      <c r="L196" s="59"/>
      <c r="M196" s="44"/>
      <c r="N196" s="45"/>
      <c r="O196" s="47"/>
      <c r="P196" s="48"/>
      <c r="Q196" s="49"/>
      <c r="R196" s="274"/>
      <c r="S196" s="50"/>
      <c r="T196" s="51"/>
      <c r="U196" s="52"/>
      <c r="V196" s="53"/>
      <c r="W196" s="54"/>
      <c r="X196" s="94"/>
      <c r="Y196" s="266"/>
      <c r="Z196" s="267"/>
      <c r="AA196" s="55"/>
      <c r="AB196" s="49"/>
      <c r="AC196" s="279"/>
    </row>
    <row r="197" spans="1:29" ht="15.75" customHeight="1">
      <c r="A197" s="269"/>
      <c r="B197" s="38"/>
      <c r="C197" s="264"/>
      <c r="D197" s="265"/>
      <c r="E197" s="39"/>
      <c r="F197" s="40"/>
      <c r="G197" s="60"/>
      <c r="H197" s="61"/>
      <c r="I197" s="43"/>
      <c r="J197" s="44"/>
      <c r="K197" s="45"/>
      <c r="L197" s="46"/>
      <c r="M197" s="44"/>
      <c r="N197" s="45"/>
      <c r="O197" s="47"/>
      <c r="P197" s="48"/>
      <c r="Q197" s="49"/>
      <c r="R197" s="274"/>
      <c r="S197" s="50"/>
      <c r="T197" s="51"/>
      <c r="U197" s="52"/>
      <c r="V197" s="53"/>
      <c r="W197" s="54"/>
      <c r="X197" s="94"/>
      <c r="Y197" s="266"/>
      <c r="Z197" s="267"/>
      <c r="AA197" s="55"/>
      <c r="AB197" s="49"/>
      <c r="AC197" s="279"/>
    </row>
    <row r="198" spans="1:29" ht="15.75" customHeight="1">
      <c r="A198" s="269"/>
      <c r="B198" s="38"/>
      <c r="C198" s="264"/>
      <c r="D198" s="265"/>
      <c r="E198" s="39"/>
      <c r="F198" s="40"/>
      <c r="G198" s="60"/>
      <c r="H198" s="64"/>
      <c r="I198" s="43"/>
      <c r="J198" s="44"/>
      <c r="K198" s="45"/>
      <c r="L198" s="59"/>
      <c r="M198" s="44"/>
      <c r="N198" s="45"/>
      <c r="O198" s="65"/>
      <c r="P198" s="66"/>
      <c r="Q198" s="67"/>
      <c r="R198" s="274"/>
      <c r="S198" s="50"/>
      <c r="T198" s="51"/>
      <c r="U198" s="52"/>
      <c r="V198" s="53"/>
      <c r="W198" s="54"/>
      <c r="X198" s="94"/>
      <c r="Y198" s="266"/>
      <c r="Z198" s="267"/>
      <c r="AA198" s="55"/>
      <c r="AB198" s="49"/>
      <c r="AC198" s="279"/>
    </row>
    <row r="199" spans="1:29" ht="15.75" customHeight="1">
      <c r="A199" s="269"/>
      <c r="B199" s="38"/>
      <c r="C199" s="264"/>
      <c r="D199" s="265"/>
      <c r="E199" s="39"/>
      <c r="F199" s="40"/>
      <c r="G199" s="60"/>
      <c r="H199" s="64"/>
      <c r="I199" s="43"/>
      <c r="J199" s="44"/>
      <c r="K199" s="45"/>
      <c r="L199" s="59"/>
      <c r="M199" s="44"/>
      <c r="N199" s="45"/>
      <c r="O199" s="65"/>
      <c r="P199" s="66"/>
      <c r="Q199" s="67"/>
      <c r="R199" s="274"/>
      <c r="S199" s="50"/>
      <c r="T199" s="51"/>
      <c r="U199" s="52"/>
      <c r="V199" s="53"/>
      <c r="W199" s="54"/>
      <c r="X199" s="94"/>
      <c r="Y199" s="266"/>
      <c r="Z199" s="267"/>
      <c r="AA199" s="55"/>
      <c r="AB199" s="49"/>
      <c r="AC199" s="279"/>
    </row>
    <row r="200" spans="1:29" ht="15.75" customHeight="1">
      <c r="A200" s="269"/>
      <c r="B200" s="38"/>
      <c r="C200" s="264"/>
      <c r="D200" s="265"/>
      <c r="E200" s="39"/>
      <c r="F200" s="40"/>
      <c r="G200" s="60"/>
      <c r="H200" s="64"/>
      <c r="I200" s="43"/>
      <c r="J200" s="44"/>
      <c r="K200" s="45"/>
      <c r="L200" s="59"/>
      <c r="M200" s="44"/>
      <c r="N200" s="45"/>
      <c r="O200" s="65"/>
      <c r="P200" s="66"/>
      <c r="Q200" s="67"/>
      <c r="R200" s="274"/>
      <c r="S200" s="50"/>
      <c r="T200" s="51"/>
      <c r="U200" s="52"/>
      <c r="V200" s="53"/>
      <c r="W200" s="54"/>
      <c r="X200" s="94"/>
      <c r="Y200" s="266"/>
      <c r="Z200" s="267"/>
      <c r="AA200" s="55"/>
      <c r="AB200" s="49"/>
      <c r="AC200" s="279"/>
    </row>
    <row r="201" spans="1:29" ht="15.75" customHeight="1">
      <c r="A201" s="269"/>
      <c r="B201" s="38"/>
      <c r="C201" s="264"/>
      <c r="D201" s="265"/>
      <c r="E201" s="39"/>
      <c r="F201" s="40"/>
      <c r="G201" s="60"/>
      <c r="H201" s="64"/>
      <c r="I201" s="43"/>
      <c r="J201" s="44"/>
      <c r="K201" s="45"/>
      <c r="L201" s="59"/>
      <c r="M201" s="44"/>
      <c r="N201" s="45"/>
      <c r="O201" s="65"/>
      <c r="P201" s="66"/>
      <c r="Q201" s="67"/>
      <c r="R201" s="274"/>
      <c r="S201" s="50"/>
      <c r="T201" s="51"/>
      <c r="U201" s="52"/>
      <c r="V201" s="53"/>
      <c r="W201" s="54"/>
      <c r="X201" s="94"/>
      <c r="Y201" s="266"/>
      <c r="Z201" s="267"/>
      <c r="AA201" s="55"/>
      <c r="AB201" s="49"/>
      <c r="AC201" s="279"/>
    </row>
    <row r="202" spans="1:29" ht="15.75" customHeight="1">
      <c r="A202" s="269"/>
      <c r="B202" s="38"/>
      <c r="C202" s="264"/>
      <c r="D202" s="265"/>
      <c r="E202" s="39"/>
      <c r="F202" s="40"/>
      <c r="G202" s="60"/>
      <c r="H202" s="64"/>
      <c r="I202" s="43"/>
      <c r="J202" s="44"/>
      <c r="K202" s="45"/>
      <c r="L202" s="59"/>
      <c r="M202" s="44"/>
      <c r="N202" s="45"/>
      <c r="O202" s="65"/>
      <c r="P202" s="66"/>
      <c r="Q202" s="67"/>
      <c r="R202" s="274"/>
      <c r="S202" s="50"/>
      <c r="T202" s="51"/>
      <c r="U202" s="52"/>
      <c r="V202" s="53"/>
      <c r="W202" s="68"/>
      <c r="X202" s="110"/>
      <c r="Y202" s="266"/>
      <c r="Z202" s="267"/>
      <c r="AA202" s="55"/>
      <c r="AB202" s="49"/>
      <c r="AC202" s="279"/>
    </row>
    <row r="203" spans="1:29" ht="15.75" customHeight="1">
      <c r="A203" s="269"/>
      <c r="B203" s="38"/>
      <c r="C203" s="264"/>
      <c r="D203" s="265"/>
      <c r="E203" s="39"/>
      <c r="F203" s="40"/>
      <c r="G203" s="60"/>
      <c r="H203" s="64"/>
      <c r="I203" s="43"/>
      <c r="J203" s="44"/>
      <c r="K203" s="45"/>
      <c r="L203" s="59"/>
      <c r="M203" s="44"/>
      <c r="N203" s="45"/>
      <c r="O203" s="65"/>
      <c r="P203" s="66"/>
      <c r="Q203" s="67"/>
      <c r="R203" s="274"/>
      <c r="S203" s="50"/>
      <c r="T203" s="51"/>
      <c r="U203" s="52"/>
      <c r="V203" s="53"/>
      <c r="W203" s="68"/>
      <c r="X203" s="110"/>
      <c r="Y203" s="266"/>
      <c r="Z203" s="267"/>
      <c r="AA203" s="55"/>
      <c r="AB203" s="49"/>
      <c r="AC203" s="279"/>
    </row>
    <row r="204" spans="1:29" ht="15.75" customHeight="1">
      <c r="A204" s="269"/>
      <c r="B204" s="38"/>
      <c r="C204" s="264"/>
      <c r="D204" s="265"/>
      <c r="E204" s="39"/>
      <c r="F204" s="40"/>
      <c r="G204" s="60"/>
      <c r="H204" s="64"/>
      <c r="I204" s="43"/>
      <c r="J204" s="44"/>
      <c r="K204" s="45"/>
      <c r="L204" s="59"/>
      <c r="M204" s="44"/>
      <c r="N204" s="45"/>
      <c r="O204" s="65"/>
      <c r="P204" s="66"/>
      <c r="Q204" s="67"/>
      <c r="R204" s="274"/>
      <c r="S204" s="50"/>
      <c r="T204" s="51"/>
      <c r="U204" s="52"/>
      <c r="V204" s="53"/>
      <c r="W204" s="68"/>
      <c r="X204" s="110"/>
      <c r="Y204" s="266"/>
      <c r="Z204" s="267"/>
      <c r="AA204" s="55"/>
      <c r="AB204" s="49"/>
      <c r="AC204" s="279"/>
    </row>
    <row r="205" spans="1:29" ht="15.75" customHeight="1">
      <c r="A205" s="269"/>
      <c r="B205" s="38"/>
      <c r="C205" s="264"/>
      <c r="D205" s="265"/>
      <c r="E205" s="39"/>
      <c r="F205" s="40"/>
      <c r="G205" s="60"/>
      <c r="H205" s="64"/>
      <c r="I205" s="43"/>
      <c r="J205" s="44"/>
      <c r="K205" s="45"/>
      <c r="L205" s="59"/>
      <c r="M205" s="44"/>
      <c r="N205" s="45"/>
      <c r="O205" s="65"/>
      <c r="P205" s="66"/>
      <c r="Q205" s="67"/>
      <c r="R205" s="274"/>
      <c r="S205" s="50"/>
      <c r="T205" s="51"/>
      <c r="U205" s="52"/>
      <c r="V205" s="53"/>
      <c r="W205" s="68"/>
      <c r="X205" s="110"/>
      <c r="Y205" s="266"/>
      <c r="Z205" s="267"/>
      <c r="AA205" s="55"/>
      <c r="AB205" s="49"/>
      <c r="AC205" s="279"/>
    </row>
    <row r="206" spans="1:29" ht="15.75" customHeight="1">
      <c r="A206" s="269"/>
      <c r="B206" s="38"/>
      <c r="C206" s="264"/>
      <c r="D206" s="265"/>
      <c r="E206" s="39"/>
      <c r="F206" s="40"/>
      <c r="G206" s="60"/>
      <c r="H206" s="64"/>
      <c r="I206" s="43"/>
      <c r="J206" s="44"/>
      <c r="K206" s="45"/>
      <c r="L206" s="59"/>
      <c r="M206" s="44"/>
      <c r="N206" s="45"/>
      <c r="O206" s="65"/>
      <c r="P206" s="66"/>
      <c r="Q206" s="67"/>
      <c r="R206" s="274"/>
      <c r="S206" s="50"/>
      <c r="T206" s="51"/>
      <c r="U206" s="52"/>
      <c r="V206" s="53"/>
      <c r="W206" s="68"/>
      <c r="X206" s="110"/>
      <c r="Y206" s="266"/>
      <c r="Z206" s="267"/>
      <c r="AA206" s="55"/>
      <c r="AB206" s="49"/>
      <c r="AC206" s="279"/>
    </row>
    <row r="207" spans="1:29" ht="15.75" customHeight="1">
      <c r="A207" s="269"/>
      <c r="B207" s="38"/>
      <c r="C207" s="264"/>
      <c r="D207" s="265"/>
      <c r="E207" s="104"/>
      <c r="F207" s="40"/>
      <c r="G207" s="72"/>
      <c r="H207" s="64"/>
      <c r="I207" s="43"/>
      <c r="J207" s="44"/>
      <c r="K207" s="45"/>
      <c r="L207" s="59"/>
      <c r="M207" s="44"/>
      <c r="N207" s="45"/>
      <c r="O207" s="65"/>
      <c r="P207" s="66"/>
      <c r="Q207" s="67"/>
      <c r="R207" s="274"/>
      <c r="S207" s="62"/>
      <c r="T207" s="63"/>
      <c r="U207" s="73"/>
      <c r="V207" s="74"/>
      <c r="W207" s="68"/>
      <c r="X207" s="110"/>
      <c r="Y207" s="266"/>
      <c r="Z207" s="267"/>
      <c r="AA207" s="111"/>
      <c r="AB207" s="67"/>
      <c r="AC207" s="279"/>
    </row>
    <row r="208" spans="1:29" ht="15.75" customHeight="1" thickBot="1">
      <c r="A208" s="270"/>
      <c r="B208" s="76" t="s">
        <v>35</v>
      </c>
      <c r="C208" s="261"/>
      <c r="D208" s="261"/>
      <c r="E208" s="77"/>
      <c r="F208" s="18"/>
      <c r="G208" s="79"/>
      <c r="H208" s="20"/>
      <c r="I208" s="80">
        <f t="shared" ref="I208:J208" si="61">AVERAGE(I192:I207)</f>
        <v>4.25</v>
      </c>
      <c r="J208" s="81">
        <f t="shared" si="61"/>
        <v>3300</v>
      </c>
      <c r="K208" s="82">
        <f t="shared" ref="K208" si="62">J208/I208</f>
        <v>776.47058823529414</v>
      </c>
      <c r="L208" s="80">
        <f t="shared" ref="L208:M208" si="63">AVERAGE(L192:L207)</f>
        <v>4.25</v>
      </c>
      <c r="M208" s="81">
        <f t="shared" si="63"/>
        <v>2777.2651246963987</v>
      </c>
      <c r="N208" s="82">
        <f>M208/L208</f>
        <v>653.47414698738794</v>
      </c>
      <c r="O208" s="83">
        <f>L208-I208</f>
        <v>0</v>
      </c>
      <c r="P208" s="84">
        <f>N208-K208</f>
        <v>-122.9964412479062</v>
      </c>
      <c r="Q208" s="85">
        <f>N208/K208</f>
        <v>0.84159549233224207</v>
      </c>
      <c r="R208" s="275"/>
      <c r="S208" s="182">
        <f>S192</f>
        <v>0.70856481481481481</v>
      </c>
      <c r="T208" s="183">
        <f>INDEX(T192:T207,COUNTA(T192:T207))</f>
        <v>0.95417824074074076</v>
      </c>
      <c r="U208" s="86"/>
      <c r="V208" s="96"/>
      <c r="W208" s="18"/>
      <c r="X208" s="20"/>
      <c r="Y208" s="262"/>
      <c r="Z208" s="263"/>
      <c r="AA208" s="97">
        <f>M208-J208</f>
        <v>-522.73487530360126</v>
      </c>
      <c r="AB208" s="85">
        <f>M208/J208</f>
        <v>0.84159549233224207</v>
      </c>
      <c r="AC208" s="280"/>
    </row>
    <row r="209" spans="1:29" ht="15.75" customHeight="1">
      <c r="A209" s="281" t="s">
        <v>52</v>
      </c>
      <c r="B209" s="16" t="s">
        <v>76</v>
      </c>
      <c r="C209" s="271" t="s">
        <v>127</v>
      </c>
      <c r="D209" s="272"/>
      <c r="E209" s="21">
        <v>18.18</v>
      </c>
      <c r="F209" s="15">
        <v>2726</v>
      </c>
      <c r="G209" s="22">
        <f t="shared" ref="G209:G211" si="64">E209*F209</f>
        <v>49558.68</v>
      </c>
      <c r="H209" s="23"/>
      <c r="I209" s="24">
        <v>3</v>
      </c>
      <c r="J209" s="25">
        <v>3600</v>
      </c>
      <c r="K209" s="26">
        <f>J209/I209</f>
        <v>1200</v>
      </c>
      <c r="L209" s="27">
        <v>3</v>
      </c>
      <c r="M209" s="25">
        <f>F209/V209*60</f>
        <v>2990.1279707495391</v>
      </c>
      <c r="N209" s="26">
        <f>M209/L209</f>
        <v>996.70932358317975</v>
      </c>
      <c r="O209" s="91">
        <f>L209-I209</f>
        <v>0</v>
      </c>
      <c r="P209" s="92">
        <f>N209-K209</f>
        <v>-203.29067641682025</v>
      </c>
      <c r="Q209" s="31">
        <f>N209/K209</f>
        <v>0.83059110298598315</v>
      </c>
      <c r="R209" s="273">
        <f>Q225</f>
        <v>0.83266013465908795</v>
      </c>
      <c r="S209" s="32">
        <v>0.70856481481481481</v>
      </c>
      <c r="T209" s="33">
        <v>0.74655092592592598</v>
      </c>
      <c r="U209" s="34"/>
      <c r="V209" s="35">
        <v>54.700000000000074</v>
      </c>
      <c r="W209" s="114"/>
      <c r="X209" s="115"/>
      <c r="Y209" s="276"/>
      <c r="Z209" s="277"/>
      <c r="AA209" s="36">
        <f>M209-J209</f>
        <v>-609.87202925046086</v>
      </c>
      <c r="AB209" s="31">
        <f>M209/J209</f>
        <v>0.83059110298598304</v>
      </c>
      <c r="AC209" s="278">
        <f>AB225</f>
        <v>0.83266013465908795</v>
      </c>
    </row>
    <row r="210" spans="1:29" ht="15.75" customHeight="1">
      <c r="A210" s="282"/>
      <c r="B210" s="38" t="s">
        <v>76</v>
      </c>
      <c r="C210" s="264" t="s">
        <v>128</v>
      </c>
      <c r="D210" s="265"/>
      <c r="E210" s="39">
        <v>14.28</v>
      </c>
      <c r="F210" s="40">
        <v>6064</v>
      </c>
      <c r="G210" s="41">
        <f t="shared" si="64"/>
        <v>86593.919999999998</v>
      </c>
      <c r="H210" s="42">
        <v>2</v>
      </c>
      <c r="I210" s="43">
        <v>3</v>
      </c>
      <c r="J210" s="44">
        <v>3600</v>
      </c>
      <c r="K210" s="45">
        <f t="shared" si="60"/>
        <v>1200</v>
      </c>
      <c r="L210" s="46">
        <v>3</v>
      </c>
      <c r="M210" s="44">
        <f>F210/V210*60</f>
        <v>3002.8060522696005</v>
      </c>
      <c r="N210" s="45">
        <f>M210/L210</f>
        <v>1000.9353507565335</v>
      </c>
      <c r="O210" s="47">
        <f>L210-I210</f>
        <v>0</v>
      </c>
      <c r="P210" s="48">
        <f>N210-K210</f>
        <v>-199.06464924346653</v>
      </c>
      <c r="Q210" s="49">
        <f>N210/K210</f>
        <v>0.83411279229711122</v>
      </c>
      <c r="R210" s="274"/>
      <c r="S210" s="50">
        <v>0.75694444444444442</v>
      </c>
      <c r="T210" s="51">
        <v>0.84108796296296295</v>
      </c>
      <c r="U210" s="52">
        <v>14.966666666666555</v>
      </c>
      <c r="V210" s="53">
        <v>121.16666666666669</v>
      </c>
      <c r="W210" s="54">
        <v>0.84108796296296295</v>
      </c>
      <c r="X210" s="94">
        <v>0.89738425925925924</v>
      </c>
      <c r="Y210" s="266"/>
      <c r="Z210" s="267"/>
      <c r="AA210" s="55">
        <f>M210-J210</f>
        <v>-597.19394773039949</v>
      </c>
      <c r="AB210" s="49">
        <f>M210/J210</f>
        <v>0.83411279229711122</v>
      </c>
      <c r="AC210" s="279"/>
    </row>
    <row r="211" spans="1:29" ht="15.75" customHeight="1">
      <c r="A211" s="282"/>
      <c r="B211" s="38" t="s">
        <v>76</v>
      </c>
      <c r="C211" s="264" t="s">
        <v>128</v>
      </c>
      <c r="D211" s="265"/>
      <c r="E211" s="39">
        <v>14.28</v>
      </c>
      <c r="F211" s="40">
        <v>4888</v>
      </c>
      <c r="G211" s="41">
        <f t="shared" si="64"/>
        <v>69800.639999999999</v>
      </c>
      <c r="H211" s="42"/>
      <c r="I211" s="43">
        <v>3</v>
      </c>
      <c r="J211" s="44">
        <v>3600</v>
      </c>
      <c r="K211" s="45">
        <f t="shared" si="60"/>
        <v>1200</v>
      </c>
      <c r="L211" s="46">
        <v>3</v>
      </c>
      <c r="M211" s="44">
        <f>F211/V211*60</f>
        <v>2999.79543129901</v>
      </c>
      <c r="N211" s="45">
        <f>M211/L211</f>
        <v>999.93181043300331</v>
      </c>
      <c r="O211" s="47">
        <f>L211-I211</f>
        <v>0</v>
      </c>
      <c r="P211" s="48">
        <f>N211-K211</f>
        <v>-200.06818956699669</v>
      </c>
      <c r="Q211" s="49">
        <f>N211/K211</f>
        <v>0.83327650869416947</v>
      </c>
      <c r="R211" s="274"/>
      <c r="S211" s="50">
        <v>0.89738425925925924</v>
      </c>
      <c r="T211" s="51">
        <v>0.96527777777777779</v>
      </c>
      <c r="U211" s="52">
        <v>81.066666666666663</v>
      </c>
      <c r="V211" s="53">
        <v>97.766666666666708</v>
      </c>
      <c r="W211" s="54"/>
      <c r="X211" s="94"/>
      <c r="Y211" s="266"/>
      <c r="Z211" s="267"/>
      <c r="AA211" s="55">
        <f>M211-J211</f>
        <v>-600.20456870098997</v>
      </c>
      <c r="AB211" s="49">
        <f>M211/J211</f>
        <v>0.83327650869416947</v>
      </c>
      <c r="AC211" s="279"/>
    </row>
    <row r="212" spans="1:29" ht="15.75" customHeight="1">
      <c r="A212" s="282"/>
      <c r="B212" s="38"/>
      <c r="C212" s="264"/>
      <c r="D212" s="265"/>
      <c r="E212" s="39"/>
      <c r="F212" s="40"/>
      <c r="G212" s="41"/>
      <c r="H212" s="42"/>
      <c r="I212" s="43"/>
      <c r="J212" s="44"/>
      <c r="K212" s="45"/>
      <c r="L212" s="46"/>
      <c r="M212" s="44"/>
      <c r="N212" s="45"/>
      <c r="O212" s="47"/>
      <c r="P212" s="48"/>
      <c r="Q212" s="49"/>
      <c r="R212" s="274"/>
      <c r="S212" s="50"/>
      <c r="T212" s="51"/>
      <c r="U212" s="52"/>
      <c r="V212" s="53"/>
      <c r="W212" s="54"/>
      <c r="X212" s="94"/>
      <c r="Y212" s="266"/>
      <c r="Z212" s="267"/>
      <c r="AA212" s="55"/>
      <c r="AB212" s="49"/>
      <c r="AC212" s="279"/>
    </row>
    <row r="213" spans="1:29" ht="15.75" customHeight="1">
      <c r="A213" s="283"/>
      <c r="B213" s="38"/>
      <c r="C213" s="264"/>
      <c r="D213" s="265"/>
      <c r="E213" s="39"/>
      <c r="F213" s="40"/>
      <c r="G213" s="41"/>
      <c r="H213" s="58"/>
      <c r="I213" s="43"/>
      <c r="J213" s="44"/>
      <c r="K213" s="45"/>
      <c r="L213" s="59"/>
      <c r="M213" s="44"/>
      <c r="N213" s="45"/>
      <c r="O213" s="47"/>
      <c r="P213" s="48"/>
      <c r="Q213" s="49"/>
      <c r="R213" s="274"/>
      <c r="S213" s="50"/>
      <c r="T213" s="51"/>
      <c r="U213" s="52"/>
      <c r="V213" s="53"/>
      <c r="W213" s="54"/>
      <c r="X213" s="94"/>
      <c r="Y213" s="266"/>
      <c r="Z213" s="267"/>
      <c r="AA213" s="55"/>
      <c r="AB213" s="49"/>
      <c r="AC213" s="279"/>
    </row>
    <row r="214" spans="1:29" ht="15.75" customHeight="1">
      <c r="A214" s="283"/>
      <c r="B214" s="38"/>
      <c r="C214" s="264"/>
      <c r="D214" s="265"/>
      <c r="E214" s="39"/>
      <c r="F214" s="40"/>
      <c r="G214" s="60"/>
      <c r="H214" s="61"/>
      <c r="I214" s="43"/>
      <c r="J214" s="44"/>
      <c r="K214" s="45"/>
      <c r="L214" s="46"/>
      <c r="M214" s="44"/>
      <c r="N214" s="45"/>
      <c r="O214" s="47"/>
      <c r="P214" s="48"/>
      <c r="Q214" s="49"/>
      <c r="R214" s="274"/>
      <c r="S214" s="50"/>
      <c r="T214" s="51"/>
      <c r="U214" s="52"/>
      <c r="V214" s="53"/>
      <c r="W214" s="54"/>
      <c r="X214" s="94"/>
      <c r="Y214" s="266"/>
      <c r="Z214" s="267"/>
      <c r="AA214" s="55"/>
      <c r="AB214" s="49"/>
      <c r="AC214" s="279"/>
    </row>
    <row r="215" spans="1:29" ht="15.75" customHeight="1">
      <c r="A215" s="283"/>
      <c r="B215" s="38"/>
      <c r="C215" s="264"/>
      <c r="D215" s="265"/>
      <c r="E215" s="39"/>
      <c r="F215" s="40"/>
      <c r="G215" s="60"/>
      <c r="H215" s="64"/>
      <c r="I215" s="43"/>
      <c r="J215" s="44"/>
      <c r="K215" s="45"/>
      <c r="L215" s="59"/>
      <c r="M215" s="44"/>
      <c r="N215" s="45"/>
      <c r="O215" s="65"/>
      <c r="P215" s="66"/>
      <c r="Q215" s="67"/>
      <c r="R215" s="274"/>
      <c r="S215" s="50"/>
      <c r="T215" s="51"/>
      <c r="U215" s="52"/>
      <c r="V215" s="53"/>
      <c r="W215" s="54"/>
      <c r="X215" s="94"/>
      <c r="Y215" s="266"/>
      <c r="Z215" s="267"/>
      <c r="AA215" s="55"/>
      <c r="AB215" s="49"/>
      <c r="AC215" s="279"/>
    </row>
    <row r="216" spans="1:29" ht="15.75" customHeight="1">
      <c r="A216" s="283"/>
      <c r="B216" s="38"/>
      <c r="C216" s="264"/>
      <c r="D216" s="265"/>
      <c r="E216" s="39"/>
      <c r="F216" s="40"/>
      <c r="G216" s="60"/>
      <c r="H216" s="64"/>
      <c r="I216" s="43"/>
      <c r="J216" s="44"/>
      <c r="K216" s="45"/>
      <c r="L216" s="59"/>
      <c r="M216" s="44"/>
      <c r="N216" s="45"/>
      <c r="O216" s="65"/>
      <c r="P216" s="66"/>
      <c r="Q216" s="67"/>
      <c r="R216" s="274"/>
      <c r="S216" s="50"/>
      <c r="T216" s="51"/>
      <c r="U216" s="52"/>
      <c r="V216" s="53"/>
      <c r="W216" s="54"/>
      <c r="X216" s="94"/>
      <c r="Y216" s="266"/>
      <c r="Z216" s="267"/>
      <c r="AA216" s="55"/>
      <c r="AB216" s="49"/>
      <c r="AC216" s="279"/>
    </row>
    <row r="217" spans="1:29" ht="15.75" customHeight="1">
      <c r="A217" s="283"/>
      <c r="B217" s="38"/>
      <c r="C217" s="264"/>
      <c r="D217" s="265"/>
      <c r="E217" s="39"/>
      <c r="F217" s="40"/>
      <c r="G217" s="60"/>
      <c r="H217" s="64"/>
      <c r="I217" s="43"/>
      <c r="J217" s="44"/>
      <c r="K217" s="45"/>
      <c r="L217" s="59"/>
      <c r="M217" s="44"/>
      <c r="N217" s="45"/>
      <c r="O217" s="65"/>
      <c r="P217" s="66"/>
      <c r="Q217" s="67"/>
      <c r="R217" s="274"/>
      <c r="S217" s="50"/>
      <c r="T217" s="51"/>
      <c r="U217" s="52"/>
      <c r="V217" s="53"/>
      <c r="W217" s="54"/>
      <c r="X217" s="94"/>
      <c r="Y217" s="266"/>
      <c r="Z217" s="267"/>
      <c r="AA217" s="55"/>
      <c r="AB217" s="49"/>
      <c r="AC217" s="279"/>
    </row>
    <row r="218" spans="1:29" ht="15.75" customHeight="1">
      <c r="A218" s="283"/>
      <c r="B218" s="38"/>
      <c r="C218" s="264"/>
      <c r="D218" s="265"/>
      <c r="E218" s="39"/>
      <c r="F218" s="40"/>
      <c r="G218" s="60"/>
      <c r="H218" s="64"/>
      <c r="I218" s="43"/>
      <c r="J218" s="44"/>
      <c r="K218" s="45"/>
      <c r="L218" s="59"/>
      <c r="M218" s="44"/>
      <c r="N218" s="45"/>
      <c r="O218" s="65"/>
      <c r="P218" s="66"/>
      <c r="Q218" s="67"/>
      <c r="R218" s="274"/>
      <c r="S218" s="50"/>
      <c r="T218" s="51"/>
      <c r="U218" s="52"/>
      <c r="V218" s="53"/>
      <c r="W218" s="54"/>
      <c r="X218" s="94"/>
      <c r="Y218" s="266"/>
      <c r="Z218" s="267"/>
      <c r="AA218" s="55"/>
      <c r="AB218" s="49"/>
      <c r="AC218" s="279"/>
    </row>
    <row r="219" spans="1:29" ht="15.75" customHeight="1">
      <c r="A219" s="283"/>
      <c r="B219" s="38"/>
      <c r="C219" s="264"/>
      <c r="D219" s="265"/>
      <c r="E219" s="39"/>
      <c r="F219" s="40"/>
      <c r="G219" s="60"/>
      <c r="H219" s="64"/>
      <c r="I219" s="43"/>
      <c r="J219" s="44"/>
      <c r="K219" s="45"/>
      <c r="L219" s="59"/>
      <c r="M219" s="44"/>
      <c r="N219" s="45"/>
      <c r="O219" s="65"/>
      <c r="P219" s="66"/>
      <c r="Q219" s="67"/>
      <c r="R219" s="274"/>
      <c r="S219" s="50"/>
      <c r="T219" s="51"/>
      <c r="U219" s="52"/>
      <c r="V219" s="53"/>
      <c r="W219" s="68"/>
      <c r="X219" s="110"/>
      <c r="Y219" s="266"/>
      <c r="Z219" s="267"/>
      <c r="AA219" s="55"/>
      <c r="AB219" s="49"/>
      <c r="AC219" s="279"/>
    </row>
    <row r="220" spans="1:29" ht="15.75" customHeight="1">
      <c r="A220" s="283"/>
      <c r="B220" s="38"/>
      <c r="C220" s="264"/>
      <c r="D220" s="265"/>
      <c r="E220" s="39"/>
      <c r="F220" s="40"/>
      <c r="G220" s="60"/>
      <c r="H220" s="64"/>
      <c r="I220" s="43"/>
      <c r="J220" s="44"/>
      <c r="K220" s="45"/>
      <c r="L220" s="59"/>
      <c r="M220" s="44"/>
      <c r="N220" s="45"/>
      <c r="O220" s="65"/>
      <c r="P220" s="66"/>
      <c r="Q220" s="67"/>
      <c r="R220" s="274"/>
      <c r="S220" s="50"/>
      <c r="T220" s="51"/>
      <c r="U220" s="52"/>
      <c r="V220" s="53"/>
      <c r="W220" s="68"/>
      <c r="X220" s="110"/>
      <c r="Y220" s="266"/>
      <c r="Z220" s="267"/>
      <c r="AA220" s="55"/>
      <c r="AB220" s="49"/>
      <c r="AC220" s="279"/>
    </row>
    <row r="221" spans="1:29" ht="15.75" customHeight="1">
      <c r="A221" s="283"/>
      <c r="B221" s="38"/>
      <c r="C221" s="264"/>
      <c r="D221" s="265"/>
      <c r="E221" s="39"/>
      <c r="F221" s="40"/>
      <c r="G221" s="60"/>
      <c r="H221" s="64"/>
      <c r="I221" s="43"/>
      <c r="J221" s="44"/>
      <c r="K221" s="45"/>
      <c r="L221" s="59"/>
      <c r="M221" s="44"/>
      <c r="N221" s="45"/>
      <c r="O221" s="65"/>
      <c r="P221" s="66"/>
      <c r="Q221" s="67"/>
      <c r="R221" s="274"/>
      <c r="S221" s="50"/>
      <c r="T221" s="51"/>
      <c r="U221" s="52"/>
      <c r="V221" s="53"/>
      <c r="W221" s="68"/>
      <c r="X221" s="110"/>
      <c r="Y221" s="266"/>
      <c r="Z221" s="267"/>
      <c r="AA221" s="55"/>
      <c r="AB221" s="49"/>
      <c r="AC221" s="279"/>
    </row>
    <row r="222" spans="1:29" ht="15.75" customHeight="1">
      <c r="A222" s="283"/>
      <c r="B222" s="38"/>
      <c r="C222" s="264"/>
      <c r="D222" s="265"/>
      <c r="E222" s="39"/>
      <c r="F222" s="40"/>
      <c r="G222" s="60"/>
      <c r="H222" s="64"/>
      <c r="I222" s="43"/>
      <c r="J222" s="44"/>
      <c r="K222" s="45"/>
      <c r="L222" s="59"/>
      <c r="M222" s="44"/>
      <c r="N222" s="45"/>
      <c r="O222" s="65"/>
      <c r="P222" s="66"/>
      <c r="Q222" s="67"/>
      <c r="R222" s="274"/>
      <c r="S222" s="50"/>
      <c r="T222" s="51"/>
      <c r="U222" s="52"/>
      <c r="V222" s="53"/>
      <c r="W222" s="68"/>
      <c r="X222" s="110"/>
      <c r="Y222" s="266"/>
      <c r="Z222" s="267"/>
      <c r="AA222" s="55"/>
      <c r="AB222" s="49"/>
      <c r="AC222" s="279"/>
    </row>
    <row r="223" spans="1:29" ht="15.75" customHeight="1">
      <c r="A223" s="283"/>
      <c r="B223" s="38"/>
      <c r="C223" s="264"/>
      <c r="D223" s="265"/>
      <c r="E223" s="39"/>
      <c r="F223" s="40"/>
      <c r="G223" s="60"/>
      <c r="H223" s="64"/>
      <c r="I223" s="43"/>
      <c r="J223" s="44"/>
      <c r="K223" s="45"/>
      <c r="L223" s="59"/>
      <c r="M223" s="44"/>
      <c r="N223" s="45"/>
      <c r="O223" s="65"/>
      <c r="P223" s="66"/>
      <c r="Q223" s="67"/>
      <c r="R223" s="274"/>
      <c r="S223" s="50"/>
      <c r="T223" s="51"/>
      <c r="U223" s="52"/>
      <c r="V223" s="53"/>
      <c r="W223" s="68"/>
      <c r="X223" s="110"/>
      <c r="Y223" s="266"/>
      <c r="Z223" s="267"/>
      <c r="AA223" s="55"/>
      <c r="AB223" s="49"/>
      <c r="AC223" s="279"/>
    </row>
    <row r="224" spans="1:29" ht="15.75" customHeight="1">
      <c r="A224" s="283"/>
      <c r="B224" s="38"/>
      <c r="C224" s="264"/>
      <c r="D224" s="265"/>
      <c r="E224" s="104"/>
      <c r="F224" s="40"/>
      <c r="G224" s="72"/>
      <c r="H224" s="64"/>
      <c r="I224" s="43"/>
      <c r="J224" s="44"/>
      <c r="K224" s="45"/>
      <c r="L224" s="59"/>
      <c r="M224" s="44"/>
      <c r="N224" s="45"/>
      <c r="O224" s="65"/>
      <c r="P224" s="66"/>
      <c r="Q224" s="67"/>
      <c r="R224" s="274"/>
      <c r="S224" s="62"/>
      <c r="T224" s="63"/>
      <c r="U224" s="73"/>
      <c r="V224" s="74"/>
      <c r="W224" s="68"/>
      <c r="X224" s="110"/>
      <c r="Y224" s="266"/>
      <c r="Z224" s="267"/>
      <c r="AA224" s="111"/>
      <c r="AB224" s="67"/>
      <c r="AC224" s="279"/>
    </row>
    <row r="225" spans="1:29" ht="15.75" customHeight="1" thickBot="1">
      <c r="A225" s="284"/>
      <c r="B225" s="76" t="s">
        <v>35</v>
      </c>
      <c r="C225" s="261"/>
      <c r="D225" s="261"/>
      <c r="E225" s="77"/>
      <c r="F225" s="18"/>
      <c r="G225" s="79"/>
      <c r="H225" s="20"/>
      <c r="I225" s="80">
        <f t="shared" ref="I225:J225" si="65">AVERAGE(I209:I224)</f>
        <v>3</v>
      </c>
      <c r="J225" s="81">
        <f t="shared" si="65"/>
        <v>3600</v>
      </c>
      <c r="K225" s="82">
        <f t="shared" ref="K225" si="66">J225/I225</f>
        <v>1200</v>
      </c>
      <c r="L225" s="80">
        <f t="shared" ref="L225:M225" si="67">AVERAGE(L209:L224)</f>
        <v>3</v>
      </c>
      <c r="M225" s="81">
        <f t="shared" si="67"/>
        <v>2997.5764847727164</v>
      </c>
      <c r="N225" s="82">
        <f t="shared" ref="N225:N230" si="68">M225/L225</f>
        <v>999.19216159090547</v>
      </c>
      <c r="O225" s="83">
        <f t="shared" ref="O225:O230" si="69">L225-I225</f>
        <v>0</v>
      </c>
      <c r="P225" s="84">
        <f t="shared" ref="P225:P230" si="70">N225-K225</f>
        <v>-200.80783840909453</v>
      </c>
      <c r="Q225" s="85">
        <f t="shared" ref="Q225:Q230" si="71">N225/K225</f>
        <v>0.83266013465908795</v>
      </c>
      <c r="R225" s="275"/>
      <c r="S225" s="182">
        <f>S209</f>
        <v>0.70856481481481481</v>
      </c>
      <c r="T225" s="183">
        <f>INDEX(T209:T224,COUNTA(T209:T224))</f>
        <v>0.96527777777777779</v>
      </c>
      <c r="U225" s="86"/>
      <c r="V225" s="96"/>
      <c r="W225" s="18"/>
      <c r="X225" s="20"/>
      <c r="Y225" s="262"/>
      <c r="Z225" s="263"/>
      <c r="AA225" s="97">
        <f t="shared" ref="AA225:AA230" si="72">M225-J225</f>
        <v>-602.42351522728359</v>
      </c>
      <c r="AB225" s="85">
        <f t="shared" ref="AB225:AB230" si="73">M225/J225</f>
        <v>0.83266013465908795</v>
      </c>
      <c r="AC225" s="280"/>
    </row>
    <row r="226" spans="1:29" ht="15.75" customHeight="1">
      <c r="A226" s="268" t="s">
        <v>53</v>
      </c>
      <c r="B226" s="16" t="s">
        <v>76</v>
      </c>
      <c r="C226" s="271" t="s">
        <v>122</v>
      </c>
      <c r="D226" s="272"/>
      <c r="E226" s="21">
        <v>18.18</v>
      </c>
      <c r="F226" s="15">
        <v>137</v>
      </c>
      <c r="G226" s="22">
        <f t="shared" ref="G226:G230" si="74">E226*F226</f>
        <v>2490.66</v>
      </c>
      <c r="H226" s="23">
        <v>2</v>
      </c>
      <c r="I226" s="24">
        <v>3</v>
      </c>
      <c r="J226" s="25">
        <v>3600</v>
      </c>
      <c r="K226" s="26">
        <f>J226/I226</f>
        <v>1200</v>
      </c>
      <c r="L226" s="27">
        <v>3</v>
      </c>
      <c r="M226" s="25">
        <v>2968</v>
      </c>
      <c r="N226" s="26">
        <f t="shared" si="68"/>
        <v>989.33333333333337</v>
      </c>
      <c r="O226" s="91">
        <f t="shared" si="69"/>
        <v>0</v>
      </c>
      <c r="P226" s="92">
        <f t="shared" si="70"/>
        <v>-210.66666666666663</v>
      </c>
      <c r="Q226" s="31">
        <f t="shared" si="71"/>
        <v>0.82444444444444442</v>
      </c>
      <c r="R226" s="273">
        <f>Q242</f>
        <v>0.82693828033755767</v>
      </c>
      <c r="S226" s="32">
        <v>0.70849537037037036</v>
      </c>
      <c r="T226" s="33">
        <v>0.7104166666666667</v>
      </c>
      <c r="U226" s="34"/>
      <c r="V226" s="35">
        <v>2.7666666666667261</v>
      </c>
      <c r="W226" s="33"/>
      <c r="X226" s="107"/>
      <c r="Y226" s="276"/>
      <c r="Z226" s="277"/>
      <c r="AA226" s="119">
        <f t="shared" si="72"/>
        <v>-632</v>
      </c>
      <c r="AB226" s="31">
        <f t="shared" si="73"/>
        <v>0.82444444444444442</v>
      </c>
      <c r="AC226" s="278">
        <f>AB242</f>
        <v>0.82693828033755767</v>
      </c>
    </row>
    <row r="227" spans="1:29" ht="15.75" customHeight="1">
      <c r="A227" s="269"/>
      <c r="B227" s="38" t="s">
        <v>76</v>
      </c>
      <c r="C227" s="264" t="s">
        <v>130</v>
      </c>
      <c r="D227" s="265"/>
      <c r="E227" s="39">
        <v>24.83</v>
      </c>
      <c r="F227" s="40">
        <v>2992</v>
      </c>
      <c r="G227" s="41">
        <f t="shared" si="74"/>
        <v>74291.360000000001</v>
      </c>
      <c r="H227" s="42"/>
      <c r="I227" s="43">
        <v>4</v>
      </c>
      <c r="J227" s="44">
        <v>3300</v>
      </c>
      <c r="K227" s="45">
        <f t="shared" si="60"/>
        <v>825</v>
      </c>
      <c r="L227" s="46">
        <v>4</v>
      </c>
      <c r="M227" s="44">
        <f>F227/V227*60</f>
        <v>2725.5060728744938</v>
      </c>
      <c r="N227" s="45">
        <f t="shared" si="68"/>
        <v>681.37651821862346</v>
      </c>
      <c r="O227" s="47">
        <f t="shared" si="69"/>
        <v>0</v>
      </c>
      <c r="P227" s="48">
        <f t="shared" si="70"/>
        <v>-143.62348178137654</v>
      </c>
      <c r="Q227" s="49">
        <f t="shared" si="71"/>
        <v>0.82591093117408909</v>
      </c>
      <c r="R227" s="274"/>
      <c r="S227" s="50">
        <v>0.72092592592592597</v>
      </c>
      <c r="T227" s="51">
        <v>0.76666666666666672</v>
      </c>
      <c r="U227" s="52">
        <v>15.133333333333354</v>
      </c>
      <c r="V227" s="53">
        <v>65.866666666666674</v>
      </c>
      <c r="W227" s="54"/>
      <c r="X227" s="58"/>
      <c r="Y227" s="266"/>
      <c r="Z227" s="267"/>
      <c r="AA227" s="120">
        <f t="shared" si="72"/>
        <v>-574.49392712550616</v>
      </c>
      <c r="AB227" s="49">
        <f t="shared" si="73"/>
        <v>0.82591093117408909</v>
      </c>
      <c r="AC227" s="279"/>
    </row>
    <row r="228" spans="1:29" ht="15.75" customHeight="1">
      <c r="A228" s="269"/>
      <c r="B228" s="38" t="s">
        <v>76</v>
      </c>
      <c r="C228" s="264" t="s">
        <v>129</v>
      </c>
      <c r="D228" s="265"/>
      <c r="E228" s="39">
        <v>25.03</v>
      </c>
      <c r="F228" s="40">
        <v>2239</v>
      </c>
      <c r="G228" s="41">
        <f t="shared" si="74"/>
        <v>56042.170000000006</v>
      </c>
      <c r="H228" s="42"/>
      <c r="I228" s="43">
        <v>4</v>
      </c>
      <c r="J228" s="44">
        <v>3300</v>
      </c>
      <c r="K228" s="45">
        <f t="shared" si="60"/>
        <v>825</v>
      </c>
      <c r="L228" s="46">
        <v>4</v>
      </c>
      <c r="M228" s="44">
        <f>F228/V228*60</f>
        <v>2726.7929634641423</v>
      </c>
      <c r="N228" s="45">
        <f t="shared" si="68"/>
        <v>681.69824086603558</v>
      </c>
      <c r="O228" s="47">
        <f t="shared" si="69"/>
        <v>0</v>
      </c>
      <c r="P228" s="48">
        <f t="shared" si="70"/>
        <v>-143.30175913396442</v>
      </c>
      <c r="Q228" s="49">
        <f t="shared" si="71"/>
        <v>0.82630089801943707</v>
      </c>
      <c r="R228" s="274"/>
      <c r="S228" s="50">
        <v>0.77918981481481486</v>
      </c>
      <c r="T228" s="51">
        <v>0.81340277777777781</v>
      </c>
      <c r="U228" s="52">
        <v>18.033333333333328</v>
      </c>
      <c r="V228" s="53">
        <v>49.266666666666637</v>
      </c>
      <c r="W228" s="54"/>
      <c r="X228" s="58"/>
      <c r="Y228" s="266"/>
      <c r="Z228" s="267"/>
      <c r="AA228" s="120">
        <f t="shared" si="72"/>
        <v>-573.2070365358577</v>
      </c>
      <c r="AB228" s="49">
        <f t="shared" si="73"/>
        <v>0.82630089801943707</v>
      </c>
      <c r="AC228" s="279"/>
    </row>
    <row r="229" spans="1:29" ht="15.75" customHeight="1">
      <c r="A229" s="269"/>
      <c r="B229" s="38" t="s">
        <v>76</v>
      </c>
      <c r="C229" s="264" t="s">
        <v>131</v>
      </c>
      <c r="D229" s="265"/>
      <c r="E229" s="39">
        <v>18.18</v>
      </c>
      <c r="F229" s="40">
        <v>2563</v>
      </c>
      <c r="G229" s="41">
        <f t="shared" si="74"/>
        <v>46595.34</v>
      </c>
      <c r="H229" s="42"/>
      <c r="I229" s="43">
        <v>4</v>
      </c>
      <c r="J229" s="44">
        <v>3000</v>
      </c>
      <c r="K229" s="45">
        <f t="shared" si="60"/>
        <v>750</v>
      </c>
      <c r="L229" s="46">
        <v>4</v>
      </c>
      <c r="M229" s="44">
        <f>F229/V229*60</f>
        <v>2502.5223759153714</v>
      </c>
      <c r="N229" s="45">
        <f t="shared" si="68"/>
        <v>625.63059397884285</v>
      </c>
      <c r="O229" s="47">
        <f t="shared" si="69"/>
        <v>0</v>
      </c>
      <c r="P229" s="48">
        <f t="shared" si="70"/>
        <v>-124.36940602115715</v>
      </c>
      <c r="Q229" s="49">
        <f t="shared" si="71"/>
        <v>0.8341741253051238</v>
      </c>
      <c r="R229" s="274"/>
      <c r="S229" s="50">
        <v>0.8243055555555554</v>
      </c>
      <c r="T229" s="51">
        <v>0.86697916666666663</v>
      </c>
      <c r="U229" s="52">
        <v>15.699999999999736</v>
      </c>
      <c r="V229" s="53">
        <v>61.450000000000173</v>
      </c>
      <c r="W229" s="54">
        <v>0.86697916666666663</v>
      </c>
      <c r="X229" s="94">
        <v>0.92222222222222194</v>
      </c>
      <c r="Y229" s="266"/>
      <c r="Z229" s="267"/>
      <c r="AA229" s="120">
        <f t="shared" si="72"/>
        <v>-497.47762408462859</v>
      </c>
      <c r="AB229" s="49">
        <f t="shared" si="73"/>
        <v>0.8341741253051238</v>
      </c>
      <c r="AC229" s="279"/>
    </row>
    <row r="230" spans="1:29" ht="15.75" customHeight="1">
      <c r="A230" s="269"/>
      <c r="B230" s="38" t="s">
        <v>76</v>
      </c>
      <c r="C230" s="264" t="s">
        <v>122</v>
      </c>
      <c r="D230" s="265"/>
      <c r="E230" s="39">
        <v>18.18</v>
      </c>
      <c r="F230" s="40">
        <v>4024</v>
      </c>
      <c r="G230" s="41">
        <f t="shared" si="74"/>
        <v>73156.319999999992</v>
      </c>
      <c r="H230" s="58"/>
      <c r="I230" s="43">
        <v>3</v>
      </c>
      <c r="J230" s="44">
        <v>3600</v>
      </c>
      <c r="K230" s="45">
        <f t="shared" si="60"/>
        <v>1200</v>
      </c>
      <c r="L230" s="59">
        <v>3</v>
      </c>
      <c r="M230" s="44">
        <f>F230/V230*60</f>
        <v>2969.7416974169596</v>
      </c>
      <c r="N230" s="45">
        <f t="shared" si="68"/>
        <v>989.91389913898649</v>
      </c>
      <c r="O230" s="47">
        <f t="shared" si="69"/>
        <v>0</v>
      </c>
      <c r="P230" s="48">
        <f t="shared" si="70"/>
        <v>-210.08610086101351</v>
      </c>
      <c r="Q230" s="49">
        <f t="shared" si="71"/>
        <v>0.82492824928248876</v>
      </c>
      <c r="R230" s="274"/>
      <c r="S230" s="50">
        <v>0.92222222222222194</v>
      </c>
      <c r="T230" s="51">
        <v>0.97868055555555555</v>
      </c>
      <c r="U230" s="52">
        <v>79.549999999999642</v>
      </c>
      <c r="V230" s="53">
        <v>81.300000000000395</v>
      </c>
      <c r="W230" s="54"/>
      <c r="X230" s="94"/>
      <c r="Y230" s="266"/>
      <c r="Z230" s="267"/>
      <c r="AA230" s="120">
        <f t="shared" si="72"/>
        <v>-630.2583025830404</v>
      </c>
      <c r="AB230" s="49">
        <f t="shared" si="73"/>
        <v>0.82492824928248876</v>
      </c>
      <c r="AC230" s="279"/>
    </row>
    <row r="231" spans="1:29" ht="15.75" customHeight="1">
      <c r="A231" s="269"/>
      <c r="B231" s="38"/>
      <c r="C231" s="264"/>
      <c r="D231" s="265"/>
      <c r="E231" s="39"/>
      <c r="F231" s="40"/>
      <c r="G231" s="60"/>
      <c r="H231" s="61"/>
      <c r="I231" s="43"/>
      <c r="J231" s="44"/>
      <c r="K231" s="45"/>
      <c r="L231" s="46"/>
      <c r="M231" s="44"/>
      <c r="N231" s="45"/>
      <c r="O231" s="47"/>
      <c r="P231" s="48"/>
      <c r="Q231" s="49"/>
      <c r="R231" s="274"/>
      <c r="S231" s="50"/>
      <c r="T231" s="51"/>
      <c r="U231" s="52"/>
      <c r="V231" s="53"/>
      <c r="W231" s="54"/>
      <c r="X231" s="116"/>
      <c r="Y231" s="266"/>
      <c r="Z231" s="267"/>
      <c r="AA231" s="120"/>
      <c r="AB231" s="49"/>
      <c r="AC231" s="279"/>
    </row>
    <row r="232" spans="1:29" ht="15.75" customHeight="1">
      <c r="A232" s="269"/>
      <c r="B232" s="38"/>
      <c r="C232" s="264"/>
      <c r="D232" s="265"/>
      <c r="E232" s="39"/>
      <c r="F232" s="40"/>
      <c r="G232" s="60"/>
      <c r="H232" s="64"/>
      <c r="I232" s="43"/>
      <c r="J232" s="44"/>
      <c r="K232" s="45"/>
      <c r="L232" s="59"/>
      <c r="M232" s="44"/>
      <c r="N232" s="45"/>
      <c r="O232" s="65"/>
      <c r="P232" s="66"/>
      <c r="Q232" s="67"/>
      <c r="R232" s="274"/>
      <c r="S232" s="50"/>
      <c r="T232" s="51"/>
      <c r="U232" s="52"/>
      <c r="V232" s="53"/>
      <c r="W232" s="54"/>
      <c r="X232" s="94"/>
      <c r="Y232" s="266"/>
      <c r="Z232" s="267"/>
      <c r="AA232" s="120"/>
      <c r="AB232" s="49"/>
      <c r="AC232" s="279"/>
    </row>
    <row r="233" spans="1:29" ht="15.75" customHeight="1">
      <c r="A233" s="269"/>
      <c r="B233" s="38"/>
      <c r="C233" s="264"/>
      <c r="D233" s="265"/>
      <c r="E233" s="39"/>
      <c r="F233" s="40"/>
      <c r="G233" s="60"/>
      <c r="H233" s="64"/>
      <c r="I233" s="43"/>
      <c r="J233" s="44"/>
      <c r="K233" s="45"/>
      <c r="L233" s="59"/>
      <c r="M233" s="44"/>
      <c r="N233" s="45"/>
      <c r="O233" s="65"/>
      <c r="P233" s="66"/>
      <c r="Q233" s="67"/>
      <c r="R233" s="274"/>
      <c r="S233" s="50"/>
      <c r="T233" s="51"/>
      <c r="U233" s="52"/>
      <c r="V233" s="53"/>
      <c r="W233" s="54"/>
      <c r="X233" s="94"/>
      <c r="Y233" s="266"/>
      <c r="Z233" s="267"/>
      <c r="AA233" s="120"/>
      <c r="AB233" s="49"/>
      <c r="AC233" s="279"/>
    </row>
    <row r="234" spans="1:29" ht="15.75" customHeight="1">
      <c r="A234" s="269"/>
      <c r="B234" s="38"/>
      <c r="C234" s="264"/>
      <c r="D234" s="265"/>
      <c r="E234" s="39"/>
      <c r="F234" s="40"/>
      <c r="G234" s="60"/>
      <c r="H234" s="64"/>
      <c r="I234" s="43"/>
      <c r="J234" s="44"/>
      <c r="K234" s="45"/>
      <c r="L234" s="59"/>
      <c r="M234" s="44"/>
      <c r="N234" s="45"/>
      <c r="O234" s="65"/>
      <c r="P234" s="66"/>
      <c r="Q234" s="67"/>
      <c r="R234" s="274"/>
      <c r="S234" s="50"/>
      <c r="T234" s="51"/>
      <c r="U234" s="52"/>
      <c r="V234" s="53"/>
      <c r="W234" s="68"/>
      <c r="X234" s="110"/>
      <c r="Y234" s="266"/>
      <c r="Z234" s="267"/>
      <c r="AA234" s="120"/>
      <c r="AB234" s="49"/>
      <c r="AC234" s="279"/>
    </row>
    <row r="235" spans="1:29" ht="15.75" customHeight="1">
      <c r="A235" s="269"/>
      <c r="B235" s="38"/>
      <c r="C235" s="264"/>
      <c r="D235" s="265"/>
      <c r="E235" s="39"/>
      <c r="F235" s="40"/>
      <c r="G235" s="60"/>
      <c r="H235" s="64"/>
      <c r="I235" s="43"/>
      <c r="J235" s="44"/>
      <c r="K235" s="45"/>
      <c r="L235" s="59"/>
      <c r="M235" s="44"/>
      <c r="N235" s="45"/>
      <c r="O235" s="65"/>
      <c r="P235" s="66"/>
      <c r="Q235" s="67"/>
      <c r="R235" s="274"/>
      <c r="S235" s="50"/>
      <c r="T235" s="51"/>
      <c r="U235" s="52"/>
      <c r="V235" s="53"/>
      <c r="W235" s="68"/>
      <c r="X235" s="110"/>
      <c r="Y235" s="266"/>
      <c r="Z235" s="267"/>
      <c r="AA235" s="120"/>
      <c r="AB235" s="49"/>
      <c r="AC235" s="279"/>
    </row>
    <row r="236" spans="1:29" ht="15.75" customHeight="1">
      <c r="A236" s="269"/>
      <c r="B236" s="38"/>
      <c r="C236" s="264"/>
      <c r="D236" s="265"/>
      <c r="E236" s="39"/>
      <c r="F236" s="40"/>
      <c r="G236" s="60"/>
      <c r="H236" s="64"/>
      <c r="I236" s="43"/>
      <c r="J236" s="44"/>
      <c r="K236" s="45"/>
      <c r="L236" s="59"/>
      <c r="M236" s="44"/>
      <c r="N236" s="45"/>
      <c r="O236" s="65"/>
      <c r="P236" s="66"/>
      <c r="Q236" s="67"/>
      <c r="R236" s="274"/>
      <c r="S236" s="50"/>
      <c r="T236" s="51"/>
      <c r="U236" s="52"/>
      <c r="V236" s="53"/>
      <c r="W236" s="68"/>
      <c r="X236" s="110"/>
      <c r="Y236" s="266"/>
      <c r="Z236" s="267"/>
      <c r="AA236" s="120"/>
      <c r="AB236" s="49"/>
      <c r="AC236" s="279"/>
    </row>
    <row r="237" spans="1:29" ht="15.75" customHeight="1">
      <c r="A237" s="269"/>
      <c r="B237" s="38"/>
      <c r="C237" s="264"/>
      <c r="D237" s="265"/>
      <c r="E237" s="39"/>
      <c r="F237" s="40"/>
      <c r="G237" s="60"/>
      <c r="H237" s="64"/>
      <c r="I237" s="43"/>
      <c r="J237" s="44"/>
      <c r="K237" s="45"/>
      <c r="L237" s="59"/>
      <c r="M237" s="44"/>
      <c r="N237" s="45"/>
      <c r="O237" s="65"/>
      <c r="P237" s="66"/>
      <c r="Q237" s="67"/>
      <c r="R237" s="274"/>
      <c r="S237" s="50"/>
      <c r="T237" s="51"/>
      <c r="U237" s="52"/>
      <c r="V237" s="53"/>
      <c r="W237" s="68"/>
      <c r="X237" s="110"/>
      <c r="Y237" s="266"/>
      <c r="Z237" s="267"/>
      <c r="AA237" s="120"/>
      <c r="AB237" s="49"/>
      <c r="AC237" s="279"/>
    </row>
    <row r="238" spans="1:29" ht="15.75" customHeight="1">
      <c r="A238" s="269"/>
      <c r="B238" s="38"/>
      <c r="C238" s="264"/>
      <c r="D238" s="265"/>
      <c r="E238" s="39"/>
      <c r="F238" s="40"/>
      <c r="G238" s="60"/>
      <c r="H238" s="64"/>
      <c r="I238" s="43"/>
      <c r="J238" s="44"/>
      <c r="K238" s="45"/>
      <c r="L238" s="59"/>
      <c r="M238" s="44"/>
      <c r="N238" s="45"/>
      <c r="O238" s="65"/>
      <c r="P238" s="66"/>
      <c r="Q238" s="67"/>
      <c r="R238" s="274"/>
      <c r="S238" s="50"/>
      <c r="T238" s="51"/>
      <c r="U238" s="52"/>
      <c r="V238" s="53"/>
      <c r="W238" s="68"/>
      <c r="X238" s="110"/>
      <c r="Y238" s="266"/>
      <c r="Z238" s="267"/>
      <c r="AA238" s="120"/>
      <c r="AB238" s="49"/>
      <c r="AC238" s="279"/>
    </row>
    <row r="239" spans="1:29" ht="15.75" customHeight="1">
      <c r="A239" s="269"/>
      <c r="B239" s="38"/>
      <c r="C239" s="264"/>
      <c r="D239" s="265"/>
      <c r="E239" s="39"/>
      <c r="F239" s="40"/>
      <c r="G239" s="60"/>
      <c r="H239" s="64"/>
      <c r="I239" s="43"/>
      <c r="J239" s="44"/>
      <c r="K239" s="45"/>
      <c r="L239" s="59"/>
      <c r="M239" s="44"/>
      <c r="N239" s="45"/>
      <c r="O239" s="65"/>
      <c r="P239" s="66"/>
      <c r="Q239" s="67"/>
      <c r="R239" s="274"/>
      <c r="S239" s="50"/>
      <c r="T239" s="51"/>
      <c r="U239" s="52"/>
      <c r="V239" s="53"/>
      <c r="W239" s="54"/>
      <c r="X239" s="94"/>
      <c r="Y239" s="266"/>
      <c r="Z239" s="267"/>
      <c r="AA239" s="120"/>
      <c r="AB239" s="49"/>
      <c r="AC239" s="279"/>
    </row>
    <row r="240" spans="1:29" ht="15.75" customHeight="1">
      <c r="A240" s="269"/>
      <c r="B240" s="38"/>
      <c r="C240" s="264"/>
      <c r="D240" s="265"/>
      <c r="E240" s="39"/>
      <c r="F240" s="40"/>
      <c r="G240" s="60"/>
      <c r="H240" s="64"/>
      <c r="I240" s="43"/>
      <c r="J240" s="44"/>
      <c r="K240" s="45"/>
      <c r="L240" s="59"/>
      <c r="M240" s="44"/>
      <c r="N240" s="45"/>
      <c r="O240" s="65"/>
      <c r="P240" s="66"/>
      <c r="Q240" s="67"/>
      <c r="R240" s="274"/>
      <c r="S240" s="50"/>
      <c r="T240" s="51"/>
      <c r="U240" s="52"/>
      <c r="V240" s="53"/>
      <c r="W240" s="68"/>
      <c r="X240" s="110"/>
      <c r="Y240" s="266"/>
      <c r="Z240" s="267"/>
      <c r="AA240" s="120"/>
      <c r="AB240" s="49"/>
      <c r="AC240" s="279"/>
    </row>
    <row r="241" spans="1:29" ht="15.75" customHeight="1">
      <c r="A241" s="269"/>
      <c r="B241" s="38"/>
      <c r="C241" s="264"/>
      <c r="D241" s="265"/>
      <c r="E241" s="104"/>
      <c r="F241" s="40"/>
      <c r="G241" s="72"/>
      <c r="H241" s="64"/>
      <c r="I241" s="43"/>
      <c r="J241" s="44"/>
      <c r="K241" s="45"/>
      <c r="L241" s="59"/>
      <c r="M241" s="44"/>
      <c r="N241" s="45"/>
      <c r="O241" s="65"/>
      <c r="P241" s="66"/>
      <c r="Q241" s="67"/>
      <c r="R241" s="274"/>
      <c r="S241" s="62"/>
      <c r="T241" s="63"/>
      <c r="U241" s="73"/>
      <c r="V241" s="74"/>
      <c r="W241" s="68"/>
      <c r="X241" s="110"/>
      <c r="Y241" s="266"/>
      <c r="Z241" s="267"/>
      <c r="AA241" s="121"/>
      <c r="AB241" s="67"/>
      <c r="AC241" s="279"/>
    </row>
    <row r="242" spans="1:29" ht="15.75" customHeight="1" thickBot="1">
      <c r="A242" s="270"/>
      <c r="B242" s="76" t="s">
        <v>35</v>
      </c>
      <c r="C242" s="261"/>
      <c r="D242" s="261"/>
      <c r="E242" s="77"/>
      <c r="F242" s="78"/>
      <c r="G242" s="79"/>
      <c r="H242" s="20"/>
      <c r="I242" s="80">
        <f t="shared" ref="I242:J242" si="75">AVERAGE(I226:I241)</f>
        <v>3.6</v>
      </c>
      <c r="J242" s="81">
        <f t="shared" si="75"/>
        <v>3360</v>
      </c>
      <c r="K242" s="82">
        <f t="shared" ref="K242" si="76">J242/I242</f>
        <v>933.33333333333326</v>
      </c>
      <c r="L242" s="80">
        <f t="shared" ref="L242:M242" si="77">AVERAGE(L226:L241)</f>
        <v>3.6</v>
      </c>
      <c r="M242" s="81">
        <f t="shared" si="77"/>
        <v>2778.5126219341937</v>
      </c>
      <c r="N242" s="82">
        <f>M242/L242</f>
        <v>771.80906164838711</v>
      </c>
      <c r="O242" s="83">
        <f>L242-I242</f>
        <v>0</v>
      </c>
      <c r="P242" s="84">
        <f>N242-K242</f>
        <v>-161.52427168494614</v>
      </c>
      <c r="Q242" s="85">
        <f>N242/K242</f>
        <v>0.82693828033755767</v>
      </c>
      <c r="R242" s="275"/>
      <c r="S242" s="182">
        <f>S226</f>
        <v>0.70849537037037036</v>
      </c>
      <c r="T242" s="183">
        <f>INDEX(T226:T241,COUNTA(T226:T241))</f>
        <v>0.97868055555555555</v>
      </c>
      <c r="U242" s="86"/>
      <c r="V242" s="96"/>
      <c r="W242" s="78"/>
      <c r="X242" s="82"/>
      <c r="Y242" s="262"/>
      <c r="Z242" s="263"/>
      <c r="AA242" s="122">
        <f>M242-J242</f>
        <v>-581.4873780658063</v>
      </c>
      <c r="AB242" s="85">
        <f>M242/J242</f>
        <v>0.82693828033755767</v>
      </c>
      <c r="AC242" s="280"/>
    </row>
    <row r="244" spans="1:29">
      <c r="Y244" s="260" t="s">
        <v>54</v>
      </c>
      <c r="Z244" s="260"/>
    </row>
    <row r="245" spans="1:29">
      <c r="Y245" s="260" t="s">
        <v>55</v>
      </c>
      <c r="Z245" s="260"/>
    </row>
    <row r="246" spans="1:29">
      <c r="Y246" s="260" t="s">
        <v>56</v>
      </c>
      <c r="Z246" s="260"/>
    </row>
    <row r="247" spans="1:29">
      <c r="Y247" s="260" t="s">
        <v>57</v>
      </c>
      <c r="Z247" s="260"/>
    </row>
    <row r="248" spans="1:29">
      <c r="Y248" s="260" t="s">
        <v>58</v>
      </c>
      <c r="Z248" s="260"/>
    </row>
    <row r="249" spans="1:29">
      <c r="Y249" s="260" t="s">
        <v>59</v>
      </c>
      <c r="Z249" s="260"/>
    </row>
    <row r="250" spans="1:29">
      <c r="Y250" s="260" t="s">
        <v>60</v>
      </c>
      <c r="Z250" s="260"/>
    </row>
    <row r="251" spans="1:29">
      <c r="Y251" s="260" t="s">
        <v>61</v>
      </c>
      <c r="Z251" s="260"/>
    </row>
    <row r="252" spans="1:29">
      <c r="Y252" s="260" t="s">
        <v>62</v>
      </c>
      <c r="Z252" s="260"/>
    </row>
    <row r="253" spans="1:29">
      <c r="Y253" s="260" t="s">
        <v>63</v>
      </c>
      <c r="Z253" s="260"/>
    </row>
    <row r="254" spans="1:29">
      <c r="Y254" s="260" t="s">
        <v>64</v>
      </c>
      <c r="Z254" s="260"/>
    </row>
    <row r="255" spans="1:29">
      <c r="Y255" s="260" t="s">
        <v>65</v>
      </c>
      <c r="Z255" s="260"/>
    </row>
    <row r="256" spans="1:29">
      <c r="Y256" s="260" t="s">
        <v>66</v>
      </c>
      <c r="Z256" s="260"/>
    </row>
  </sheetData>
  <mergeCells count="563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C149:D149"/>
    <mergeCell ref="Y149:Z149"/>
    <mergeCell ref="C150:D150"/>
    <mergeCell ref="Y150:Z15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65:D165"/>
    <mergeCell ref="Y165:Z165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Y171:Z171"/>
    <mergeCell ref="C172:D172"/>
    <mergeCell ref="Y172:Z172"/>
    <mergeCell ref="C173:D173"/>
    <mergeCell ref="Y173:Z173"/>
    <mergeCell ref="C168:D168"/>
    <mergeCell ref="Y168:Z168"/>
    <mergeCell ref="C169:D169"/>
    <mergeCell ref="Y169:Z169"/>
    <mergeCell ref="C170:D170"/>
    <mergeCell ref="Y170:Z170"/>
    <mergeCell ref="C174:D174"/>
    <mergeCell ref="Y174:Z174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200:D200"/>
    <mergeCell ref="Y200:Z200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</mergeCells>
  <phoneticPr fontId="4" type="noConversion"/>
  <conditionalFormatting sqref="O5:O242">
    <cfRule type="cellIs" dxfId="881" priority="1" operator="greaterThan">
      <formula>0</formula>
    </cfRule>
  </conditionalFormatting>
  <conditionalFormatting sqref="P5:P242 AA5:AA242">
    <cfRule type="cellIs" dxfId="880" priority="4" operator="lessThan">
      <formula>0</formula>
    </cfRule>
  </conditionalFormatting>
  <conditionalFormatting sqref="Q5:Q242 AB5:AB242">
    <cfRule type="cellIs" dxfId="879" priority="2" operator="greaterThan">
      <formula>1</formula>
    </cfRule>
    <cfRule type="cellIs" dxfId="878" priority="3" operator="lessThan">
      <formula>0.8</formula>
    </cfRule>
  </conditionalFormatting>
  <conditionalFormatting sqref="AC5:AC23 R5:R242 AC141:AC146">
    <cfRule type="cellIs" dxfId="877" priority="5" operator="lessThan">
      <formula>0.8</formula>
    </cfRule>
  </conditionalFormatting>
  <conditionalFormatting sqref="AC29:AC37">
    <cfRule type="cellIs" dxfId="876" priority="16" operator="lessThan">
      <formula>0.8</formula>
    </cfRule>
  </conditionalFormatting>
  <conditionalFormatting sqref="AC39:AC44">
    <cfRule type="cellIs" dxfId="875" priority="15" operator="lessThan">
      <formula>0.8</formula>
    </cfRule>
  </conditionalFormatting>
  <conditionalFormatting sqref="AC56">
    <cfRule type="cellIs" dxfId="874" priority="17" operator="lessThan">
      <formula>0.8</formula>
    </cfRule>
  </conditionalFormatting>
  <conditionalFormatting sqref="AC73:AC78">
    <cfRule type="cellIs" dxfId="873" priority="13" operator="lessThan">
      <formula>0.8</formula>
    </cfRule>
  </conditionalFormatting>
  <conditionalFormatting sqref="AC90">
    <cfRule type="cellIs" dxfId="872" priority="14" operator="lessThan">
      <formula>0.8</formula>
    </cfRule>
  </conditionalFormatting>
  <conditionalFormatting sqref="AC107">
    <cfRule type="cellIs" dxfId="871" priority="7" operator="lessThan">
      <formula>0.8</formula>
    </cfRule>
  </conditionalFormatting>
  <conditionalFormatting sqref="AC124:AC129">
    <cfRule type="cellIs" dxfId="870" priority="6" operator="lessThan">
      <formula>0.8</formula>
    </cfRule>
  </conditionalFormatting>
  <conditionalFormatting sqref="AC158:AC163">
    <cfRule type="cellIs" dxfId="869" priority="12" operator="lessThan">
      <formula>0.8</formula>
    </cfRule>
  </conditionalFormatting>
  <conditionalFormatting sqref="AC175">
    <cfRule type="cellIs" dxfId="868" priority="11" operator="lessThan">
      <formula>0.8</formula>
    </cfRule>
  </conditionalFormatting>
  <conditionalFormatting sqref="AC192">
    <cfRule type="cellIs" dxfId="867" priority="10" operator="lessThan">
      <formula>0.8</formula>
    </cfRule>
  </conditionalFormatting>
  <conditionalFormatting sqref="AC209">
    <cfRule type="cellIs" dxfId="866" priority="9" operator="lessThan">
      <formula>0.8</formula>
    </cfRule>
  </conditionalFormatting>
  <conditionalFormatting sqref="AC226:AC231">
    <cfRule type="cellIs" dxfId="865" priority="8" operator="lessThan">
      <formula>0.8</formula>
    </cfRule>
  </conditionalFormatting>
  <dataValidations count="1">
    <dataValidation type="list" allowBlank="1" showInputMessage="1" showErrorMessage="1" sqref="Y5:Z242" xr:uid="{43D6D938-3889-4204-808A-46CF7401C3FD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DA60-CB88-4786-8826-0E780E0CD98C}">
  <sheetPr>
    <tabColor theme="9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bestFit="1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19" width="6.77734375" style="9" customWidth="1"/>
    <col min="20" max="20" width="6.77734375" style="9" bestFit="1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SUM(F5:F157)</f>
        <v>116106</v>
      </c>
      <c r="E1" s="5" t="s">
        <v>2</v>
      </c>
      <c r="F1" s="6">
        <f>SUM(G5:G157)</f>
        <v>5355184.82</v>
      </c>
      <c r="G1" s="7" t="s">
        <v>3</v>
      </c>
      <c r="H1" s="8">
        <f>L21+L38+L55+L72+L89+L106+L123+L140+L157</f>
        <v>170.20238095238093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45868</v>
      </c>
      <c r="B2" s="326"/>
      <c r="C2" s="10" t="s">
        <v>10</v>
      </c>
      <c r="D2" s="11">
        <f>AVERAGE(N21,N38,N55,N72,N89,N106,N123,N140,N157)</f>
        <v>131.84471868898609</v>
      </c>
      <c r="E2" s="11" t="s">
        <v>11</v>
      </c>
      <c r="F2" s="12">
        <f>F1/D1</f>
        <v>46.123239281346358</v>
      </c>
      <c r="G2" s="13" t="s">
        <v>12</v>
      </c>
      <c r="H2" s="14">
        <f>COUNT(H5:H157)</f>
        <v>2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16" t="s">
        <v>67</v>
      </c>
      <c r="C5" s="350" t="s">
        <v>68</v>
      </c>
      <c r="D5" s="351"/>
      <c r="E5" s="21">
        <v>19.7</v>
      </c>
      <c r="F5" s="15">
        <v>3522</v>
      </c>
      <c r="G5" s="22">
        <f t="shared" ref="G5:G7" si="0">E5*F5</f>
        <v>69383.399999999994</v>
      </c>
      <c r="H5" s="23"/>
      <c r="I5" s="24">
        <v>13</v>
      </c>
      <c r="J5" s="25">
        <v>1200</v>
      </c>
      <c r="K5" s="26">
        <f>J5/I5</f>
        <v>92.307692307692307</v>
      </c>
      <c r="L5" s="27">
        <v>13</v>
      </c>
      <c r="M5" s="25">
        <f>F5/V5*60</f>
        <v>1057.3930447835876</v>
      </c>
      <c r="N5" s="26">
        <f t="shared" ref="N5:N7" si="1">M5/L5</f>
        <v>81.337926521814424</v>
      </c>
      <c r="O5" s="28">
        <f t="shared" ref="O5:O7" si="2">L5-I5</f>
        <v>0</v>
      </c>
      <c r="P5" s="29">
        <f t="shared" ref="P5:P7" si="3">N5-K5</f>
        <v>-10.969765785877883</v>
      </c>
      <c r="Q5" s="30">
        <f t="shared" ref="Q5:Q7" si="4">N5/K5</f>
        <v>0.88116087065298965</v>
      </c>
      <c r="R5" s="274">
        <f>Q21</f>
        <v>0.85525497559674324</v>
      </c>
      <c r="S5" s="32">
        <v>0.25010416666666668</v>
      </c>
      <c r="T5" s="33">
        <v>0.3888888888888889</v>
      </c>
      <c r="U5" s="34"/>
      <c r="V5" s="35">
        <v>199.85</v>
      </c>
      <c r="W5" s="15"/>
      <c r="X5" s="17"/>
      <c r="Y5" s="276"/>
      <c r="Z5" s="277"/>
      <c r="AA5" s="36">
        <f>M5-J5</f>
        <v>-142.60695521641242</v>
      </c>
      <c r="AB5" s="37">
        <f>M5/J5</f>
        <v>0.88116087065298965</v>
      </c>
      <c r="AC5" s="292">
        <f>AB21</f>
        <v>0.85525497559674335</v>
      </c>
    </row>
    <row r="6" spans="1:29" ht="15.75" customHeight="1">
      <c r="A6" s="282"/>
      <c r="B6" s="38" t="s">
        <v>69</v>
      </c>
      <c r="C6" s="287" t="s">
        <v>222</v>
      </c>
      <c r="D6" s="287"/>
      <c r="E6" s="39">
        <v>30.55</v>
      </c>
      <c r="F6" s="40">
        <v>988</v>
      </c>
      <c r="G6" s="41">
        <f t="shared" si="0"/>
        <v>30183.4</v>
      </c>
      <c r="H6" s="58"/>
      <c r="I6" s="43">
        <v>16</v>
      </c>
      <c r="J6" s="44">
        <v>1750</v>
      </c>
      <c r="K6" s="45">
        <f t="shared" ref="K6:K7" si="5">J6/I6</f>
        <v>109.375</v>
      </c>
      <c r="L6" s="59">
        <v>16</v>
      </c>
      <c r="M6" s="44">
        <f>F6/V6*60</f>
        <v>1445.853658536585</v>
      </c>
      <c r="N6" s="45">
        <f t="shared" si="1"/>
        <v>90.365853658536565</v>
      </c>
      <c r="O6" s="47">
        <f t="shared" si="2"/>
        <v>0</v>
      </c>
      <c r="P6" s="48">
        <f t="shared" si="3"/>
        <v>-19.009146341463435</v>
      </c>
      <c r="Q6" s="49">
        <f t="shared" si="4"/>
        <v>0.82620209059233429</v>
      </c>
      <c r="R6" s="274"/>
      <c r="S6" s="50">
        <v>0.54027777777777775</v>
      </c>
      <c r="T6" s="51">
        <v>0.56874999999999998</v>
      </c>
      <c r="U6" s="52">
        <v>53.999999999999972</v>
      </c>
      <c r="V6" s="53">
        <v>41.000000000000014</v>
      </c>
      <c r="W6" s="54"/>
      <c r="X6" s="94"/>
      <c r="Y6" s="266"/>
      <c r="Z6" s="267"/>
      <c r="AA6" s="55">
        <f>M6-J6</f>
        <v>-304.14634146341496</v>
      </c>
      <c r="AB6" s="56">
        <f>M6/J6</f>
        <v>0.82620209059233429</v>
      </c>
      <c r="AC6" s="293"/>
    </row>
    <row r="7" spans="1:29" ht="15.75" customHeight="1">
      <c r="A7" s="282"/>
      <c r="B7" s="38" t="s">
        <v>76</v>
      </c>
      <c r="C7" s="287" t="s">
        <v>78</v>
      </c>
      <c r="D7" s="287"/>
      <c r="E7" s="39">
        <v>29.97</v>
      </c>
      <c r="F7" s="40">
        <v>2173</v>
      </c>
      <c r="G7" s="60">
        <f t="shared" si="0"/>
        <v>65124.81</v>
      </c>
      <c r="H7" s="61"/>
      <c r="I7" s="43">
        <v>20</v>
      </c>
      <c r="J7" s="44">
        <v>2600</v>
      </c>
      <c r="K7" s="45">
        <f t="shared" si="5"/>
        <v>130</v>
      </c>
      <c r="L7" s="46">
        <v>20</v>
      </c>
      <c r="M7" s="44">
        <f>F7/V7*60</f>
        <v>2243.418411241752</v>
      </c>
      <c r="N7" s="45">
        <f t="shared" si="1"/>
        <v>112.1709205620876</v>
      </c>
      <c r="O7" s="47">
        <f t="shared" si="2"/>
        <v>0</v>
      </c>
      <c r="P7" s="48">
        <f t="shared" si="3"/>
        <v>-17.829079437912398</v>
      </c>
      <c r="Q7" s="49">
        <f t="shared" si="4"/>
        <v>0.86285323509298151</v>
      </c>
      <c r="R7" s="274"/>
      <c r="S7" s="62">
        <v>0.57291666666666663</v>
      </c>
      <c r="T7" s="63">
        <v>0.61327546296296298</v>
      </c>
      <c r="U7" s="52">
        <v>5.9999999999999787</v>
      </c>
      <c r="V7" s="53">
        <v>58.116666666666745</v>
      </c>
      <c r="W7" s="54"/>
      <c r="X7" s="94"/>
      <c r="Y7" s="266"/>
      <c r="Z7" s="267"/>
      <c r="AA7" s="55">
        <f>M7-J7</f>
        <v>-356.58158875824802</v>
      </c>
      <c r="AB7" s="56">
        <f>M7/J7</f>
        <v>0.86285323509298151</v>
      </c>
      <c r="AC7" s="293"/>
    </row>
    <row r="8" spans="1:29" ht="15.75" customHeight="1">
      <c r="A8" s="282"/>
      <c r="B8" s="38"/>
      <c r="C8" s="285"/>
      <c r="D8" s="286"/>
      <c r="E8" s="39"/>
      <c r="F8" s="40"/>
      <c r="G8" s="60"/>
      <c r="H8" s="64"/>
      <c r="I8" s="43"/>
      <c r="J8" s="44"/>
      <c r="K8" s="45"/>
      <c r="L8" s="59"/>
      <c r="M8" s="44"/>
      <c r="N8" s="45"/>
      <c r="O8" s="65"/>
      <c r="P8" s="66"/>
      <c r="Q8" s="67"/>
      <c r="R8" s="274"/>
      <c r="S8" s="62"/>
      <c r="T8" s="63"/>
      <c r="U8" s="52"/>
      <c r="V8" s="53"/>
      <c r="W8" s="54"/>
      <c r="X8" s="94"/>
      <c r="Y8" s="266"/>
      <c r="Z8" s="267"/>
      <c r="AA8" s="55"/>
      <c r="AB8" s="56"/>
      <c r="AC8" s="293"/>
    </row>
    <row r="9" spans="1:29" ht="15.75" customHeight="1">
      <c r="A9" s="283"/>
      <c r="B9" s="38"/>
      <c r="C9" s="285"/>
      <c r="D9" s="286"/>
      <c r="E9" s="39"/>
      <c r="F9" s="40"/>
      <c r="G9" s="60"/>
      <c r="H9" s="64"/>
      <c r="I9" s="43"/>
      <c r="J9" s="44"/>
      <c r="K9" s="45"/>
      <c r="L9" s="59"/>
      <c r="M9" s="44"/>
      <c r="N9" s="45"/>
      <c r="O9" s="65"/>
      <c r="P9" s="66"/>
      <c r="Q9" s="67"/>
      <c r="R9" s="274"/>
      <c r="S9" s="62"/>
      <c r="T9" s="63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5"/>
      <c r="D10" s="286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43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43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43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43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43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6">AVERAGE(I5:I20)</f>
        <v>16.333333333333332</v>
      </c>
      <c r="J21" s="81">
        <f t="shared" si="6"/>
        <v>1850</v>
      </c>
      <c r="K21" s="82">
        <f t="shared" ref="K21" si="7">J21/I21</f>
        <v>113.26530612244899</v>
      </c>
      <c r="L21" s="80">
        <f t="shared" ref="L21:M21" si="8">AVERAGE(L5:L20)</f>
        <v>16.333333333333332</v>
      </c>
      <c r="M21" s="81">
        <f t="shared" si="8"/>
        <v>1582.2217048539751</v>
      </c>
      <c r="N21" s="82">
        <f t="shared" ref="N21:N27" si="9">M21/L21</f>
        <v>96.870716623712767</v>
      </c>
      <c r="O21" s="83">
        <f t="shared" ref="O21:O27" si="10">L21-I21</f>
        <v>0</v>
      </c>
      <c r="P21" s="84">
        <f t="shared" ref="P21:P27" si="11">N21-K21</f>
        <v>-16.394589498736224</v>
      </c>
      <c r="Q21" s="85">
        <f t="shared" ref="Q21:Q27" si="12">N21/K21</f>
        <v>0.85525497559674324</v>
      </c>
      <c r="R21" s="275"/>
      <c r="S21" s="182">
        <f>S5</f>
        <v>0.25010416666666668</v>
      </c>
      <c r="T21" s="183">
        <f>INDEX(T5:T20,COUNTA(T5:T20))</f>
        <v>0.61327546296296298</v>
      </c>
      <c r="U21" s="86"/>
      <c r="V21" s="86"/>
      <c r="W21" s="87"/>
      <c r="X21" s="179"/>
      <c r="Y21" s="262"/>
      <c r="Z21" s="263"/>
      <c r="AA21" s="88">
        <f t="shared" ref="AA21:AA27" si="13">M21-J21</f>
        <v>-267.7782951460249</v>
      </c>
      <c r="AB21" s="89">
        <f t="shared" ref="AB21:AB27" si="14">M21/J21</f>
        <v>0.85525497559674335</v>
      </c>
      <c r="AC21" s="295"/>
    </row>
    <row r="22" spans="1:43" ht="15.75" customHeight="1">
      <c r="A22" s="268" t="s">
        <v>36</v>
      </c>
      <c r="B22" s="16" t="s">
        <v>70</v>
      </c>
      <c r="C22" s="349" t="s">
        <v>71</v>
      </c>
      <c r="D22" s="349"/>
      <c r="E22" s="21">
        <v>56.43</v>
      </c>
      <c r="F22" s="25">
        <v>2412</v>
      </c>
      <c r="G22" s="22">
        <f t="shared" ref="G22:G27" si="15">E22*F22</f>
        <v>136109.16</v>
      </c>
      <c r="H22" s="23"/>
      <c r="I22" s="24">
        <v>24</v>
      </c>
      <c r="J22" s="25">
        <v>2000</v>
      </c>
      <c r="K22" s="26">
        <f>J22/I22</f>
        <v>83.333333333333329</v>
      </c>
      <c r="L22" s="27">
        <v>24</v>
      </c>
      <c r="M22" s="25">
        <f t="shared" ref="M22:M27" si="16">F22/V22*60</f>
        <v>1690.6542056074768</v>
      </c>
      <c r="N22" s="26">
        <f t="shared" si="9"/>
        <v>70.443925233644862</v>
      </c>
      <c r="O22" s="91">
        <f t="shared" si="10"/>
        <v>0</v>
      </c>
      <c r="P22" s="92">
        <f t="shared" si="11"/>
        <v>-12.889408099688467</v>
      </c>
      <c r="Q22" s="31">
        <f t="shared" si="12"/>
        <v>0.84532710280373835</v>
      </c>
      <c r="R22" s="273">
        <f>Q38</f>
        <v>0.83382496646383386</v>
      </c>
      <c r="S22" s="32">
        <v>0.16695601851851852</v>
      </c>
      <c r="T22" s="33">
        <v>0.22640046296296296</v>
      </c>
      <c r="U22" s="34"/>
      <c r="V22" s="35">
        <v>85.6</v>
      </c>
      <c r="W22" s="93"/>
      <c r="X22" s="26"/>
      <c r="Y22" s="276"/>
      <c r="Z22" s="277"/>
      <c r="AA22" s="36">
        <f t="shared" si="13"/>
        <v>-309.3457943925232</v>
      </c>
      <c r="AB22" s="31">
        <f t="shared" si="14"/>
        <v>0.84532710280373835</v>
      </c>
      <c r="AC22" s="348">
        <f>AB38</f>
        <v>0.83382496646383386</v>
      </c>
    </row>
    <row r="23" spans="1:43" ht="15.75" customHeight="1">
      <c r="A23" s="269"/>
      <c r="B23" s="38" t="s">
        <v>70</v>
      </c>
      <c r="C23" s="287" t="s">
        <v>73</v>
      </c>
      <c r="D23" s="287"/>
      <c r="E23" s="39">
        <v>51.86</v>
      </c>
      <c r="F23" s="40">
        <v>1502</v>
      </c>
      <c r="G23" s="41">
        <f t="shared" si="15"/>
        <v>77893.72</v>
      </c>
      <c r="H23" s="42"/>
      <c r="I23" s="43">
        <v>26</v>
      </c>
      <c r="J23" s="44">
        <v>2000</v>
      </c>
      <c r="K23" s="45">
        <f t="shared" ref="K23:K62" si="17">J23/I23</f>
        <v>76.92307692307692</v>
      </c>
      <c r="L23" s="46">
        <v>26</v>
      </c>
      <c r="M23" s="44">
        <f t="shared" si="16"/>
        <v>1642.028545399332</v>
      </c>
      <c r="N23" s="45">
        <f t="shared" si="9"/>
        <v>63.154944053820458</v>
      </c>
      <c r="O23" s="47">
        <f t="shared" si="10"/>
        <v>0</v>
      </c>
      <c r="P23" s="48">
        <f t="shared" si="11"/>
        <v>-13.768132869256462</v>
      </c>
      <c r="Q23" s="49">
        <f t="shared" si="12"/>
        <v>0.82101427269966598</v>
      </c>
      <c r="R23" s="274"/>
      <c r="S23" s="50">
        <v>0.22924768518518518</v>
      </c>
      <c r="T23" s="51">
        <v>0.2673611111111111</v>
      </c>
      <c r="U23" s="52">
        <v>4.1000000000000014</v>
      </c>
      <c r="V23" s="53">
        <v>54.883333333333333</v>
      </c>
      <c r="W23" s="54"/>
      <c r="X23" s="94"/>
      <c r="Y23" s="266"/>
      <c r="Z23" s="267"/>
      <c r="AA23" s="55">
        <f t="shared" si="13"/>
        <v>-357.97145460066804</v>
      </c>
      <c r="AB23" s="49">
        <f t="shared" si="14"/>
        <v>0.82101427269966598</v>
      </c>
      <c r="AC23" s="294"/>
    </row>
    <row r="24" spans="1:43" ht="15.75" customHeight="1">
      <c r="A24" s="269"/>
      <c r="B24" s="38" t="s">
        <v>70</v>
      </c>
      <c r="C24" s="287" t="s">
        <v>72</v>
      </c>
      <c r="D24" s="287"/>
      <c r="E24" s="39">
        <v>56.77</v>
      </c>
      <c r="F24" s="40">
        <v>5054</v>
      </c>
      <c r="G24" s="41">
        <f t="shared" si="15"/>
        <v>286915.58</v>
      </c>
      <c r="H24" s="42"/>
      <c r="I24" s="43">
        <v>26</v>
      </c>
      <c r="J24" s="44">
        <v>2000</v>
      </c>
      <c r="K24" s="45">
        <f t="shared" si="17"/>
        <v>76.92307692307692</v>
      </c>
      <c r="L24" s="46">
        <v>26</v>
      </c>
      <c r="M24" s="44">
        <f t="shared" si="16"/>
        <v>1731.3160148444179</v>
      </c>
      <c r="N24" s="45">
        <f t="shared" si="9"/>
        <v>66.589077494016067</v>
      </c>
      <c r="O24" s="47">
        <f t="shared" si="10"/>
        <v>0</v>
      </c>
      <c r="P24" s="48">
        <f t="shared" si="11"/>
        <v>-10.333999429060853</v>
      </c>
      <c r="Q24" s="49">
        <f t="shared" si="12"/>
        <v>0.86565800742220889</v>
      </c>
      <c r="R24" s="274"/>
      <c r="S24" s="50">
        <v>0.27222222222222214</v>
      </c>
      <c r="T24" s="51">
        <v>0.39385416666666667</v>
      </c>
      <c r="U24" s="52">
        <v>6.9999999999998952</v>
      </c>
      <c r="V24" s="53">
        <v>175.15000000000012</v>
      </c>
      <c r="W24" s="54"/>
      <c r="X24" s="94"/>
      <c r="Y24" s="266"/>
      <c r="Z24" s="267"/>
      <c r="AA24" s="55">
        <f t="shared" si="13"/>
        <v>-268.68398515558215</v>
      </c>
      <c r="AB24" s="49">
        <f t="shared" si="14"/>
        <v>0.86565800742220889</v>
      </c>
      <c r="AC24" s="294"/>
    </row>
    <row r="25" spans="1:43" ht="15.75" customHeight="1">
      <c r="A25" s="269"/>
      <c r="B25" s="38" t="s">
        <v>74</v>
      </c>
      <c r="C25" s="287" t="s">
        <v>359</v>
      </c>
      <c r="D25" s="287"/>
      <c r="E25" s="39">
        <v>68.73</v>
      </c>
      <c r="F25" s="40">
        <v>2290</v>
      </c>
      <c r="G25" s="41">
        <f t="shared" si="15"/>
        <v>157391.70000000001</v>
      </c>
      <c r="H25" s="42">
        <v>2</v>
      </c>
      <c r="I25" s="43">
        <v>26</v>
      </c>
      <c r="J25" s="44">
        <v>2000</v>
      </c>
      <c r="K25" s="45">
        <f t="shared" si="17"/>
        <v>76.92307692307692</v>
      </c>
      <c r="L25" s="46">
        <v>26</v>
      </c>
      <c r="M25" s="44">
        <f t="shared" si="16"/>
        <v>1632.475247524751</v>
      </c>
      <c r="N25" s="45">
        <f t="shared" si="9"/>
        <v>62.787509520182731</v>
      </c>
      <c r="O25" s="47">
        <f t="shared" si="10"/>
        <v>0</v>
      </c>
      <c r="P25" s="48">
        <f t="shared" si="11"/>
        <v>-14.135567402894189</v>
      </c>
      <c r="Q25" s="49">
        <f t="shared" si="12"/>
        <v>0.81623762376237552</v>
      </c>
      <c r="R25" s="274"/>
      <c r="S25" s="50">
        <v>0.39722222222222214</v>
      </c>
      <c r="T25" s="51">
        <v>0.45567129629629627</v>
      </c>
      <c r="U25" s="52">
        <v>4.8499999999998789</v>
      </c>
      <c r="V25" s="53">
        <v>84.166666666666742</v>
      </c>
      <c r="W25" s="54">
        <v>0.45567129629629627</v>
      </c>
      <c r="X25" s="94">
        <v>0.49745370370370373</v>
      </c>
      <c r="Y25" s="266"/>
      <c r="Z25" s="267"/>
      <c r="AA25" s="55">
        <f t="shared" si="13"/>
        <v>-367.52475247524899</v>
      </c>
      <c r="AB25" s="49">
        <f t="shared" si="14"/>
        <v>0.81623762376237552</v>
      </c>
      <c r="AC25" s="294"/>
    </row>
    <row r="26" spans="1:43" ht="15.75" customHeight="1">
      <c r="A26" s="269"/>
      <c r="B26" s="38" t="s">
        <v>74</v>
      </c>
      <c r="C26" s="287" t="s">
        <v>213</v>
      </c>
      <c r="D26" s="287"/>
      <c r="E26" s="39">
        <v>77.34</v>
      </c>
      <c r="F26" s="40">
        <v>2948</v>
      </c>
      <c r="G26" s="41">
        <f t="shared" si="15"/>
        <v>227998.32</v>
      </c>
      <c r="H26" s="58"/>
      <c r="I26" s="43">
        <v>25</v>
      </c>
      <c r="J26" s="44">
        <v>2000</v>
      </c>
      <c r="K26" s="45">
        <f t="shared" si="17"/>
        <v>80</v>
      </c>
      <c r="L26" s="59">
        <v>25</v>
      </c>
      <c r="M26" s="44">
        <f t="shared" si="16"/>
        <v>1673.4153263954593</v>
      </c>
      <c r="N26" s="45">
        <f t="shared" si="9"/>
        <v>66.93661305581837</v>
      </c>
      <c r="O26" s="47">
        <f t="shared" si="10"/>
        <v>0</v>
      </c>
      <c r="P26" s="48">
        <f t="shared" si="11"/>
        <v>-13.06338694418163</v>
      </c>
      <c r="Q26" s="49">
        <f t="shared" si="12"/>
        <v>0.8367076631977296</v>
      </c>
      <c r="R26" s="274"/>
      <c r="S26" s="50">
        <v>0.49745370370370373</v>
      </c>
      <c r="T26" s="51">
        <v>0.57085648148148149</v>
      </c>
      <c r="U26" s="52">
        <v>60.166666666666742</v>
      </c>
      <c r="V26" s="53">
        <v>105.69999999999997</v>
      </c>
      <c r="W26" s="54"/>
      <c r="X26" s="94"/>
      <c r="Y26" s="266"/>
      <c r="Z26" s="267"/>
      <c r="AA26" s="55">
        <f t="shared" si="13"/>
        <v>-326.58467360454074</v>
      </c>
      <c r="AB26" s="49">
        <f t="shared" si="14"/>
        <v>0.8367076631977296</v>
      </c>
      <c r="AC26" s="294"/>
    </row>
    <row r="27" spans="1:43" ht="15.75" customHeight="1">
      <c r="A27" s="269"/>
      <c r="B27" s="38" t="s">
        <v>74</v>
      </c>
      <c r="C27" s="287" t="s">
        <v>359</v>
      </c>
      <c r="D27" s="287"/>
      <c r="E27" s="39">
        <v>68.73</v>
      </c>
      <c r="F27" s="40">
        <v>3367</v>
      </c>
      <c r="G27" s="60">
        <f t="shared" si="15"/>
        <v>231413.91</v>
      </c>
      <c r="H27" s="61"/>
      <c r="I27" s="43">
        <v>26</v>
      </c>
      <c r="J27" s="44">
        <v>2000</v>
      </c>
      <c r="K27" s="45">
        <f t="shared" si="17"/>
        <v>76.92307692307692</v>
      </c>
      <c r="L27" s="46">
        <v>26</v>
      </c>
      <c r="M27" s="44">
        <f t="shared" si="16"/>
        <v>1636.0102577945718</v>
      </c>
      <c r="N27" s="45">
        <f t="shared" si="9"/>
        <v>62.923471453637376</v>
      </c>
      <c r="O27" s="47">
        <f t="shared" si="10"/>
        <v>0</v>
      </c>
      <c r="P27" s="48">
        <f t="shared" si="11"/>
        <v>-13.999605469439544</v>
      </c>
      <c r="Q27" s="49">
        <f t="shared" si="12"/>
        <v>0.81800512889728594</v>
      </c>
      <c r="R27" s="274"/>
      <c r="S27" s="50">
        <v>0.57499999999999984</v>
      </c>
      <c r="T27" s="51">
        <v>0.66075231481481478</v>
      </c>
      <c r="U27" s="52">
        <v>5.966666666666427</v>
      </c>
      <c r="V27" s="53">
        <v>123.4833333333335</v>
      </c>
      <c r="W27" s="54"/>
      <c r="X27" s="94"/>
      <c r="Y27" s="266"/>
      <c r="Z27" s="267"/>
      <c r="AA27" s="55">
        <f t="shared" si="13"/>
        <v>-363.98974220542823</v>
      </c>
      <c r="AB27" s="49">
        <f t="shared" si="14"/>
        <v>0.81800512889728594</v>
      </c>
      <c r="AC27" s="294"/>
    </row>
    <row r="28" spans="1:43" ht="15.75" customHeight="1">
      <c r="A28" s="269"/>
      <c r="B28" s="38"/>
      <c r="C28" s="287"/>
      <c r="D28" s="287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94"/>
    </row>
    <row r="29" spans="1:43" ht="15.75" customHeight="1">
      <c r="A29" s="269"/>
      <c r="B29" s="38"/>
      <c r="C29" s="287"/>
      <c r="D29" s="287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  <c r="AQ29" s="9">
        <f>AI8</f>
        <v>0</v>
      </c>
    </row>
    <row r="30" spans="1:43" ht="15.75" customHeight="1">
      <c r="A30" s="269"/>
      <c r="B30" s="38"/>
      <c r="C30" s="287"/>
      <c r="D30" s="287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43" ht="15.75" customHeight="1">
      <c r="A31" s="269"/>
      <c r="B31" s="38"/>
      <c r="C31" s="287"/>
      <c r="D31" s="287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43" ht="15.75" customHeight="1">
      <c r="A32" s="269"/>
      <c r="B32" s="38"/>
      <c r="C32" s="287"/>
      <c r="D32" s="287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38"/>
      <c r="C33" s="287"/>
      <c r="D33" s="287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38"/>
      <c r="C34" s="287"/>
      <c r="D34" s="287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38"/>
      <c r="C35" s="287"/>
      <c r="D35" s="287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94"/>
      <c r="Y35" s="266"/>
      <c r="Z35" s="267"/>
      <c r="AA35" s="55"/>
      <c r="AB35" s="49"/>
      <c r="AC35" s="294"/>
    </row>
    <row r="36" spans="1:29" ht="15.75" customHeight="1">
      <c r="A36" s="269"/>
      <c r="B36" s="38"/>
      <c r="C36" s="287"/>
      <c r="D36" s="287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94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87"/>
      <c r="D37" s="287"/>
      <c r="E37" s="95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54"/>
      <c r="X37" s="94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18">AVERAGE(I22:I37)</f>
        <v>25.5</v>
      </c>
      <c r="J38" s="81">
        <f t="shared" si="18"/>
        <v>2000</v>
      </c>
      <c r="K38" s="82">
        <f t="shared" ref="K38" si="19">J38/I38</f>
        <v>78.431372549019613</v>
      </c>
      <c r="L38" s="80">
        <f t="shared" ref="L38:M38" si="20">AVERAGE(L22:L37)</f>
        <v>25.5</v>
      </c>
      <c r="M38" s="81">
        <f t="shared" si="20"/>
        <v>1667.6499329276678</v>
      </c>
      <c r="N38" s="82">
        <f t="shared" ref="N38:N43" si="21">M38/L38</f>
        <v>65.398036585398742</v>
      </c>
      <c r="O38" s="83">
        <f t="shared" ref="O38:O43" si="22">L38-I38</f>
        <v>0</v>
      </c>
      <c r="P38" s="84">
        <f t="shared" ref="P38:P43" si="23">N38-K38</f>
        <v>-13.033335963620871</v>
      </c>
      <c r="Q38" s="85">
        <f t="shared" ref="Q38:Q43" si="24">N38/K38</f>
        <v>0.83382496646383386</v>
      </c>
      <c r="R38" s="275"/>
      <c r="S38" s="182">
        <f>S22</f>
        <v>0.16695601851851852</v>
      </c>
      <c r="T38" s="183">
        <f>INDEX(T22:T37,COUNTA(T22:T37))</f>
        <v>0.66075231481481478</v>
      </c>
      <c r="U38" s="86"/>
      <c r="V38" s="96"/>
      <c r="W38" s="78"/>
      <c r="X38" s="82"/>
      <c r="Y38" s="262"/>
      <c r="Z38" s="263"/>
      <c r="AA38" s="97">
        <f t="shared" ref="AA38:AA43" si="25">M38-J38</f>
        <v>-332.35006707233219</v>
      </c>
      <c r="AB38" s="85">
        <f t="shared" ref="AB38:AB43" si="26">M38/J38</f>
        <v>0.83382496646383386</v>
      </c>
      <c r="AC38" s="295"/>
    </row>
    <row r="39" spans="1:29" ht="15.75" customHeight="1">
      <c r="A39" s="281" t="s">
        <v>37</v>
      </c>
      <c r="B39" s="98" t="s">
        <v>79</v>
      </c>
      <c r="C39" s="271" t="s">
        <v>345</v>
      </c>
      <c r="D39" s="272"/>
      <c r="E39" s="21">
        <v>49.52</v>
      </c>
      <c r="F39" s="34">
        <v>3340</v>
      </c>
      <c r="G39" s="22">
        <f t="shared" ref="G39:G43" si="27">E39*F39</f>
        <v>165396.80000000002</v>
      </c>
      <c r="H39" s="23"/>
      <c r="I39" s="27">
        <v>24</v>
      </c>
      <c r="J39" s="25">
        <v>2000</v>
      </c>
      <c r="K39" s="26">
        <f>J39/I39</f>
        <v>83.333333333333329</v>
      </c>
      <c r="L39" s="27">
        <v>24</v>
      </c>
      <c r="M39" s="25">
        <f>F39/V39*60</f>
        <v>1707.9545454545455</v>
      </c>
      <c r="N39" s="26">
        <f t="shared" si="21"/>
        <v>71.164772727272734</v>
      </c>
      <c r="O39" s="91">
        <f t="shared" si="22"/>
        <v>0</v>
      </c>
      <c r="P39" s="92">
        <f t="shared" si="23"/>
        <v>-12.168560606060595</v>
      </c>
      <c r="Q39" s="31">
        <f t="shared" si="24"/>
        <v>0.85397727272727286</v>
      </c>
      <c r="R39" s="273">
        <f>Q55</f>
        <v>0.84781759444807847</v>
      </c>
      <c r="S39" s="32">
        <v>0.25</v>
      </c>
      <c r="T39" s="33">
        <v>0.33148148148148149</v>
      </c>
      <c r="U39" s="34"/>
      <c r="V39" s="35">
        <v>117.33333333333334</v>
      </c>
      <c r="W39" s="15"/>
      <c r="X39" s="17"/>
      <c r="Y39" s="276"/>
      <c r="Z39" s="277"/>
      <c r="AA39" s="36">
        <f t="shared" si="25"/>
        <v>-292.0454545454545</v>
      </c>
      <c r="AB39" s="31">
        <f t="shared" si="26"/>
        <v>0.85397727272727275</v>
      </c>
      <c r="AC39" s="348">
        <f>AB55</f>
        <v>0.84781759444807847</v>
      </c>
    </row>
    <row r="40" spans="1:29" ht="15.75" customHeight="1">
      <c r="A40" s="282"/>
      <c r="B40" s="99" t="s">
        <v>74</v>
      </c>
      <c r="C40" s="264" t="s">
        <v>212</v>
      </c>
      <c r="D40" s="265"/>
      <c r="E40" s="39">
        <v>59.8</v>
      </c>
      <c r="F40" s="52">
        <v>1050</v>
      </c>
      <c r="G40" s="41">
        <f t="shared" si="27"/>
        <v>62790</v>
      </c>
      <c r="H40" s="42"/>
      <c r="I40" s="46">
        <v>14</v>
      </c>
      <c r="J40" s="44">
        <v>2000</v>
      </c>
      <c r="K40" s="45">
        <f t="shared" si="17"/>
        <v>142.85714285714286</v>
      </c>
      <c r="L40" s="46">
        <v>14</v>
      </c>
      <c r="M40" s="44">
        <f>F40/V40*60</f>
        <v>1659.3503072870953</v>
      </c>
      <c r="N40" s="45">
        <f t="shared" si="21"/>
        <v>118.52502194907824</v>
      </c>
      <c r="O40" s="47">
        <f t="shared" si="22"/>
        <v>0</v>
      </c>
      <c r="P40" s="48">
        <f t="shared" si="23"/>
        <v>-24.332120908064624</v>
      </c>
      <c r="Q40" s="49">
        <f t="shared" si="24"/>
        <v>0.8296751536435476</v>
      </c>
      <c r="R40" s="274"/>
      <c r="S40" s="50">
        <v>0.33543981481481483</v>
      </c>
      <c r="T40" s="51">
        <v>0.36180555555555555</v>
      </c>
      <c r="U40" s="52">
        <v>5.7000000000000117</v>
      </c>
      <c r="V40" s="53">
        <v>37.966666666666633</v>
      </c>
      <c r="W40" s="54"/>
      <c r="X40" s="94"/>
      <c r="Y40" s="266"/>
      <c r="Z40" s="267"/>
      <c r="AA40" s="55">
        <f t="shared" si="25"/>
        <v>-340.64969271290465</v>
      </c>
      <c r="AB40" s="49">
        <f t="shared" si="26"/>
        <v>0.82967515364354771</v>
      </c>
      <c r="AC40" s="294"/>
    </row>
    <row r="41" spans="1:29" ht="15.75" customHeight="1">
      <c r="A41" s="282"/>
      <c r="B41" s="99" t="s">
        <v>67</v>
      </c>
      <c r="C41" s="264" t="s">
        <v>291</v>
      </c>
      <c r="D41" s="265"/>
      <c r="E41" s="39">
        <v>51.82</v>
      </c>
      <c r="F41" s="52">
        <v>2850</v>
      </c>
      <c r="G41" s="41">
        <f t="shared" si="27"/>
        <v>147687</v>
      </c>
      <c r="H41" s="42"/>
      <c r="I41" s="46">
        <v>23</v>
      </c>
      <c r="J41" s="44">
        <v>1800</v>
      </c>
      <c r="K41" s="45">
        <f t="shared" si="17"/>
        <v>78.260869565217391</v>
      </c>
      <c r="L41" s="46">
        <v>23</v>
      </c>
      <c r="M41" s="44">
        <f>F41/V41*60</f>
        <v>1531.34328358209</v>
      </c>
      <c r="N41" s="45">
        <f t="shared" si="21"/>
        <v>66.580142764438691</v>
      </c>
      <c r="O41" s="47">
        <f t="shared" si="22"/>
        <v>0</v>
      </c>
      <c r="P41" s="48">
        <f t="shared" si="23"/>
        <v>-11.6807268007787</v>
      </c>
      <c r="Q41" s="49">
        <f t="shared" si="24"/>
        <v>0.85074626865671665</v>
      </c>
      <c r="R41" s="274"/>
      <c r="S41" s="50">
        <v>0.36689814814814814</v>
      </c>
      <c r="T41" s="51">
        <v>0.44444444444444442</v>
      </c>
      <c r="U41" s="52">
        <v>7.3333333333333339</v>
      </c>
      <c r="V41" s="53">
        <v>111.66666666666664</v>
      </c>
      <c r="W41" s="54">
        <v>0.44444444444444442</v>
      </c>
      <c r="X41" s="94">
        <v>0.48336805555555556</v>
      </c>
      <c r="Y41" s="266"/>
      <c r="Z41" s="267"/>
      <c r="AA41" s="55">
        <f t="shared" si="25"/>
        <v>-268.65671641791005</v>
      </c>
      <c r="AB41" s="49">
        <f t="shared" si="26"/>
        <v>0.85074626865671665</v>
      </c>
      <c r="AC41" s="294"/>
    </row>
    <row r="42" spans="1:29" ht="15.75" customHeight="1">
      <c r="A42" s="282"/>
      <c r="B42" s="99" t="s">
        <v>74</v>
      </c>
      <c r="C42" s="264" t="s">
        <v>75</v>
      </c>
      <c r="D42" s="265"/>
      <c r="E42" s="39">
        <v>59.34</v>
      </c>
      <c r="F42" s="52">
        <v>2367</v>
      </c>
      <c r="G42" s="41">
        <f t="shared" si="27"/>
        <v>140457.78</v>
      </c>
      <c r="H42" s="42"/>
      <c r="I42" s="46">
        <v>24</v>
      </c>
      <c r="J42" s="44">
        <v>2000</v>
      </c>
      <c r="K42" s="45">
        <f t="shared" si="17"/>
        <v>83.333333333333329</v>
      </c>
      <c r="L42" s="46">
        <v>24</v>
      </c>
      <c r="M42" s="44">
        <f>F42/V42*60</f>
        <v>1691.7212626563446</v>
      </c>
      <c r="N42" s="45">
        <f t="shared" si="21"/>
        <v>70.488385944014354</v>
      </c>
      <c r="O42" s="47">
        <f t="shared" si="22"/>
        <v>0</v>
      </c>
      <c r="P42" s="48">
        <f t="shared" si="23"/>
        <v>-12.844947389318975</v>
      </c>
      <c r="Q42" s="49">
        <f t="shared" si="24"/>
        <v>0.84586063132817224</v>
      </c>
      <c r="R42" s="274"/>
      <c r="S42" s="50">
        <v>0.48336805555555556</v>
      </c>
      <c r="T42" s="51">
        <v>0.54166666666666663</v>
      </c>
      <c r="U42" s="52">
        <v>56.050000000000047</v>
      </c>
      <c r="V42" s="53">
        <v>83.949999999999932</v>
      </c>
      <c r="W42" s="54"/>
      <c r="X42" s="94"/>
      <c r="Y42" s="266"/>
      <c r="Z42" s="267"/>
      <c r="AA42" s="55">
        <f t="shared" si="25"/>
        <v>-308.27873734365539</v>
      </c>
      <c r="AB42" s="49">
        <f t="shared" si="26"/>
        <v>0.84586063132817235</v>
      </c>
      <c r="AC42" s="294"/>
    </row>
    <row r="43" spans="1:29" ht="15.75" customHeight="1">
      <c r="A43" s="283"/>
      <c r="B43" s="99" t="s">
        <v>74</v>
      </c>
      <c r="C43" s="264" t="s">
        <v>81</v>
      </c>
      <c r="D43" s="265"/>
      <c r="E43" s="39">
        <v>58.67</v>
      </c>
      <c r="F43" s="52">
        <v>4466</v>
      </c>
      <c r="G43" s="41">
        <f t="shared" si="27"/>
        <v>262020.22</v>
      </c>
      <c r="H43" s="58"/>
      <c r="I43" s="59">
        <v>25</v>
      </c>
      <c r="J43" s="44">
        <v>2000</v>
      </c>
      <c r="K43" s="45">
        <f t="shared" si="17"/>
        <v>80</v>
      </c>
      <c r="L43" s="59">
        <v>25</v>
      </c>
      <c r="M43" s="44">
        <f>F43/V43*60</f>
        <v>1718.2430266110925</v>
      </c>
      <c r="N43" s="45">
        <f t="shared" si="21"/>
        <v>68.729721064443709</v>
      </c>
      <c r="O43" s="47">
        <f t="shared" si="22"/>
        <v>0</v>
      </c>
      <c r="P43" s="48">
        <f t="shared" si="23"/>
        <v>-11.270278935556291</v>
      </c>
      <c r="Q43" s="49">
        <f t="shared" si="24"/>
        <v>0.85912151330554631</v>
      </c>
      <c r="R43" s="274"/>
      <c r="S43" s="50">
        <v>0.54517361111111107</v>
      </c>
      <c r="T43" s="51">
        <v>0.65347222222222223</v>
      </c>
      <c r="U43" s="52">
        <v>5.0499999999999901</v>
      </c>
      <c r="V43" s="53">
        <v>155.95000000000007</v>
      </c>
      <c r="W43" s="54"/>
      <c r="X43" s="94"/>
      <c r="Y43" s="266"/>
      <c r="Z43" s="267"/>
      <c r="AA43" s="55">
        <f t="shared" si="25"/>
        <v>-281.75697338890745</v>
      </c>
      <c r="AB43" s="49">
        <f t="shared" si="26"/>
        <v>0.85912151330554631</v>
      </c>
      <c r="AC43" s="294"/>
    </row>
    <row r="44" spans="1:29" ht="15.75" customHeight="1">
      <c r="A44" s="283"/>
      <c r="B44" s="99"/>
      <c r="C44" s="264"/>
      <c r="D44" s="265"/>
      <c r="E44" s="39"/>
      <c r="F44" s="52"/>
      <c r="G44" s="60"/>
      <c r="H44" s="61"/>
      <c r="I44" s="46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94"/>
      <c r="Y44" s="266"/>
      <c r="Z44" s="267"/>
      <c r="AA44" s="55"/>
      <c r="AB44" s="49"/>
      <c r="AC44" s="294"/>
    </row>
    <row r="45" spans="1:29" ht="15.75" customHeight="1">
      <c r="A45" s="283"/>
      <c r="B45" s="99"/>
      <c r="C45" s="264"/>
      <c r="D45" s="265"/>
      <c r="E45" s="39"/>
      <c r="F45" s="52"/>
      <c r="G45" s="60"/>
      <c r="H45" s="64"/>
      <c r="I45" s="59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94"/>
    </row>
    <row r="46" spans="1:29" ht="15.75" customHeight="1">
      <c r="A46" s="283"/>
      <c r="B46" s="99"/>
      <c r="C46" s="264"/>
      <c r="D46" s="265"/>
      <c r="E46" s="39"/>
      <c r="F46" s="52"/>
      <c r="G46" s="60"/>
      <c r="H46" s="64"/>
      <c r="I46" s="59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94"/>
    </row>
    <row r="47" spans="1:29" ht="15.75" customHeight="1">
      <c r="A47" s="283"/>
      <c r="B47" s="99"/>
      <c r="C47" s="264"/>
      <c r="D47" s="265"/>
      <c r="E47" s="39"/>
      <c r="F47" s="52"/>
      <c r="G47" s="60"/>
      <c r="H47" s="64"/>
      <c r="I47" s="59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94"/>
      <c r="Y47" s="266"/>
      <c r="Z47" s="267"/>
      <c r="AA47" s="55"/>
      <c r="AB47" s="49"/>
      <c r="AC47" s="294"/>
    </row>
    <row r="48" spans="1:29" ht="15.75" customHeight="1">
      <c r="A48" s="283"/>
      <c r="B48" s="99"/>
      <c r="C48" s="264"/>
      <c r="D48" s="265"/>
      <c r="E48" s="39"/>
      <c r="F48" s="52"/>
      <c r="G48" s="60"/>
      <c r="H48" s="64"/>
      <c r="I48" s="59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94"/>
      <c r="Y48" s="266"/>
      <c r="Z48" s="267"/>
      <c r="AA48" s="55"/>
      <c r="AB48" s="49"/>
      <c r="AC48" s="294"/>
    </row>
    <row r="49" spans="1:29" ht="15.75" customHeight="1">
      <c r="A49" s="283"/>
      <c r="B49" s="99"/>
      <c r="C49" s="264"/>
      <c r="D49" s="265"/>
      <c r="E49" s="39"/>
      <c r="F49" s="52"/>
      <c r="G49" s="60"/>
      <c r="H49" s="64"/>
      <c r="I49" s="59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94"/>
      <c r="Y49" s="266"/>
      <c r="Z49" s="267"/>
      <c r="AA49" s="55"/>
      <c r="AB49" s="49"/>
      <c r="AC49" s="294"/>
    </row>
    <row r="50" spans="1:29" ht="15.75" customHeight="1">
      <c r="A50" s="283"/>
      <c r="B50" s="99"/>
      <c r="C50" s="264"/>
      <c r="D50" s="265"/>
      <c r="E50" s="39"/>
      <c r="F50" s="52"/>
      <c r="G50" s="60"/>
      <c r="H50" s="64"/>
      <c r="I50" s="59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94"/>
      <c r="Y50" s="266"/>
      <c r="Z50" s="267"/>
      <c r="AA50" s="55"/>
      <c r="AB50" s="49"/>
      <c r="AC50" s="294"/>
    </row>
    <row r="51" spans="1:29" ht="15.75" customHeight="1">
      <c r="A51" s="283"/>
      <c r="B51" s="99"/>
      <c r="C51" s="264"/>
      <c r="D51" s="265"/>
      <c r="E51" s="39"/>
      <c r="F51" s="52"/>
      <c r="G51" s="60"/>
      <c r="H51" s="64"/>
      <c r="I51" s="59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94"/>
      <c r="Y51" s="266"/>
      <c r="Z51" s="267"/>
      <c r="AA51" s="55"/>
      <c r="AB51" s="49"/>
      <c r="AC51" s="294"/>
    </row>
    <row r="52" spans="1:29" ht="15.75" customHeight="1">
      <c r="A52" s="283"/>
      <c r="B52" s="99"/>
      <c r="C52" s="264"/>
      <c r="D52" s="265"/>
      <c r="E52" s="39"/>
      <c r="F52" s="52"/>
      <c r="G52" s="60"/>
      <c r="H52" s="64"/>
      <c r="I52" s="59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100"/>
      <c r="X52" s="101"/>
      <c r="Y52" s="266"/>
      <c r="Z52" s="267"/>
      <c r="AA52" s="55"/>
      <c r="AB52" s="49"/>
      <c r="AC52" s="294"/>
    </row>
    <row r="53" spans="1:29" ht="15.75" customHeight="1">
      <c r="A53" s="283"/>
      <c r="B53" s="99"/>
      <c r="C53" s="264"/>
      <c r="D53" s="265"/>
      <c r="E53" s="39"/>
      <c r="F53" s="52"/>
      <c r="G53" s="60"/>
      <c r="H53" s="64"/>
      <c r="I53" s="59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102"/>
      <c r="X53" s="103"/>
      <c r="Y53" s="266"/>
      <c r="Z53" s="267"/>
      <c r="AA53" s="55"/>
      <c r="AB53" s="49"/>
      <c r="AC53" s="294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59"/>
      <c r="J54" s="44"/>
      <c r="K54" s="45"/>
      <c r="L54" s="59"/>
      <c r="M54" s="44"/>
      <c r="N54" s="45"/>
      <c r="O54" s="65"/>
      <c r="P54" s="66"/>
      <c r="Q54" s="67"/>
      <c r="R54" s="274"/>
      <c r="S54" s="50"/>
      <c r="T54" s="51"/>
      <c r="U54" s="73"/>
      <c r="V54" s="53"/>
      <c r="W54" s="102"/>
      <c r="X54" s="103"/>
      <c r="Y54" s="266"/>
      <c r="Z54" s="267"/>
      <c r="AA54" s="55"/>
      <c r="AB54" s="49"/>
      <c r="AC54" s="294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28">AVERAGE(I39:I54)</f>
        <v>22</v>
      </c>
      <c r="J55" s="81">
        <f t="shared" si="28"/>
        <v>1960</v>
      </c>
      <c r="K55" s="82">
        <f t="shared" ref="K55" si="29">J55/I55</f>
        <v>89.090909090909093</v>
      </c>
      <c r="L55" s="80">
        <f t="shared" ref="L55:M55" si="30">AVERAGE(L39:L54)</f>
        <v>22</v>
      </c>
      <c r="M55" s="81">
        <f t="shared" si="30"/>
        <v>1661.7224851182339</v>
      </c>
      <c r="N55" s="82">
        <f t="shared" ref="N55:N62" si="31">M55/L55</f>
        <v>75.53284023264699</v>
      </c>
      <c r="O55" s="83">
        <f t="shared" ref="O55:O62" si="32">L55-I55</f>
        <v>0</v>
      </c>
      <c r="P55" s="84">
        <f t="shared" ref="P55:P62" si="33">N55-K55</f>
        <v>-13.558068858262104</v>
      </c>
      <c r="Q55" s="85">
        <f t="shared" ref="Q55:Q62" si="34">N55/K55</f>
        <v>0.84781759444807847</v>
      </c>
      <c r="R55" s="275"/>
      <c r="S55" s="182">
        <f>S39</f>
        <v>0.25</v>
      </c>
      <c r="T55" s="183">
        <f>INDEX(T39:T54,COUNTA(T39:T54))</f>
        <v>0.65347222222222223</v>
      </c>
      <c r="U55" s="86"/>
      <c r="V55" s="96"/>
      <c r="W55" s="105"/>
      <c r="X55" s="106"/>
      <c r="Y55" s="262"/>
      <c r="Z55" s="263"/>
      <c r="AA55" s="97">
        <f t="shared" ref="AA55:AA62" si="35">M55-J55</f>
        <v>-298.27751488176614</v>
      </c>
      <c r="AB55" s="85">
        <f t="shared" ref="AB55:AB62" si="36">M55/J55</f>
        <v>0.84781759444807847</v>
      </c>
      <c r="AC55" s="295"/>
    </row>
    <row r="56" spans="1:29" ht="15.75" customHeight="1">
      <c r="A56" s="268" t="s">
        <v>38</v>
      </c>
      <c r="B56" s="98" t="s">
        <v>74</v>
      </c>
      <c r="C56" s="271" t="s">
        <v>223</v>
      </c>
      <c r="D56" s="272"/>
      <c r="E56" s="21">
        <v>59.36</v>
      </c>
      <c r="F56" s="15">
        <v>1888</v>
      </c>
      <c r="G56" s="22">
        <f t="shared" ref="G56:G62" si="37">E56*F56</f>
        <v>112071.67999999999</v>
      </c>
      <c r="H56" s="23"/>
      <c r="I56" s="24">
        <v>23</v>
      </c>
      <c r="J56" s="25">
        <v>2000</v>
      </c>
      <c r="K56" s="26">
        <f>J56/I56</f>
        <v>86.956521739130437</v>
      </c>
      <c r="L56" s="27">
        <v>23</v>
      </c>
      <c r="M56" s="25">
        <f t="shared" ref="M56:M62" si="38">F56/V56*60</f>
        <v>1702.605210420842</v>
      </c>
      <c r="N56" s="26">
        <f t="shared" si="31"/>
        <v>74.026313496558345</v>
      </c>
      <c r="O56" s="91">
        <f t="shared" si="32"/>
        <v>0</v>
      </c>
      <c r="P56" s="92">
        <f t="shared" si="33"/>
        <v>-12.930208242572093</v>
      </c>
      <c r="Q56" s="31">
        <f t="shared" si="34"/>
        <v>0.85130260521042089</v>
      </c>
      <c r="R56" s="273">
        <f>Q72</f>
        <v>0.84351284061495402</v>
      </c>
      <c r="S56" s="32">
        <v>0.16699074074074075</v>
      </c>
      <c r="T56" s="33">
        <v>0.21319444444444444</v>
      </c>
      <c r="U56" s="34"/>
      <c r="V56" s="35">
        <v>66.533333333333317</v>
      </c>
      <c r="W56" s="33"/>
      <c r="X56" s="107"/>
      <c r="Y56" s="276"/>
      <c r="Z56" s="277"/>
      <c r="AA56" s="36">
        <f t="shared" si="35"/>
        <v>-297.39478957915799</v>
      </c>
      <c r="AB56" s="31">
        <f t="shared" si="36"/>
        <v>0.851302605210421</v>
      </c>
      <c r="AC56" s="278">
        <f>AB72</f>
        <v>0.84351284061495413</v>
      </c>
    </row>
    <row r="57" spans="1:29" ht="15.75" customHeight="1">
      <c r="A57" s="269"/>
      <c r="B57" s="99" t="s">
        <v>74</v>
      </c>
      <c r="C57" s="264" t="s">
        <v>220</v>
      </c>
      <c r="D57" s="265"/>
      <c r="E57" s="39">
        <v>65.55</v>
      </c>
      <c r="F57" s="40">
        <v>984</v>
      </c>
      <c r="G57" s="41">
        <f t="shared" si="37"/>
        <v>64501.2</v>
      </c>
      <c r="H57" s="42"/>
      <c r="I57" s="43">
        <v>22</v>
      </c>
      <c r="J57" s="44">
        <v>2000</v>
      </c>
      <c r="K57" s="45">
        <f t="shared" si="17"/>
        <v>90.909090909090907</v>
      </c>
      <c r="L57" s="46">
        <v>22</v>
      </c>
      <c r="M57" s="44">
        <f t="shared" si="38"/>
        <v>1682.8503562945357</v>
      </c>
      <c r="N57" s="45">
        <f t="shared" si="31"/>
        <v>76.493198013387982</v>
      </c>
      <c r="O57" s="47">
        <f t="shared" si="32"/>
        <v>0</v>
      </c>
      <c r="P57" s="48">
        <f t="shared" si="33"/>
        <v>-14.415892895702925</v>
      </c>
      <c r="Q57" s="49">
        <f t="shared" si="34"/>
        <v>0.8414251781472678</v>
      </c>
      <c r="R57" s="274"/>
      <c r="S57" s="50">
        <v>0.2159722222222222</v>
      </c>
      <c r="T57" s="51">
        <v>0.24033564814814815</v>
      </c>
      <c r="U57" s="52">
        <v>3.9999999999999858</v>
      </c>
      <c r="V57" s="53">
        <v>35.083333333333357</v>
      </c>
      <c r="W57" s="54"/>
      <c r="X57" s="94"/>
      <c r="Y57" s="266"/>
      <c r="Z57" s="267"/>
      <c r="AA57" s="55">
        <f t="shared" si="35"/>
        <v>-317.14964370546431</v>
      </c>
      <c r="AB57" s="49">
        <f t="shared" si="36"/>
        <v>0.8414251781472678</v>
      </c>
      <c r="AC57" s="279"/>
    </row>
    <row r="58" spans="1:29" ht="15.75" customHeight="1">
      <c r="A58" s="269"/>
      <c r="B58" s="99" t="s">
        <v>74</v>
      </c>
      <c r="C58" s="264" t="s">
        <v>292</v>
      </c>
      <c r="D58" s="265"/>
      <c r="E58" s="39">
        <v>102.83</v>
      </c>
      <c r="F58" s="40">
        <v>1532</v>
      </c>
      <c r="G58" s="41">
        <f t="shared" si="37"/>
        <v>157535.56</v>
      </c>
      <c r="H58" s="42"/>
      <c r="I58" s="43">
        <v>19</v>
      </c>
      <c r="J58" s="44">
        <v>2000</v>
      </c>
      <c r="K58" s="45">
        <f t="shared" si="17"/>
        <v>105.26315789473684</v>
      </c>
      <c r="L58" s="46">
        <v>19</v>
      </c>
      <c r="M58" s="44">
        <f t="shared" si="38"/>
        <v>1694.3778801843291</v>
      </c>
      <c r="N58" s="45">
        <f t="shared" si="31"/>
        <v>89.177783167596274</v>
      </c>
      <c r="O58" s="47">
        <f t="shared" si="32"/>
        <v>0</v>
      </c>
      <c r="P58" s="48">
        <f t="shared" si="33"/>
        <v>-16.085374727140561</v>
      </c>
      <c r="Q58" s="49">
        <f t="shared" si="34"/>
        <v>0.84718894009216461</v>
      </c>
      <c r="R58" s="274"/>
      <c r="S58" s="50">
        <v>0.24374999999999997</v>
      </c>
      <c r="T58" s="51">
        <v>0.28142361111111114</v>
      </c>
      <c r="U58" s="52">
        <v>4.9166666666666226</v>
      </c>
      <c r="V58" s="53">
        <v>54.250000000000085</v>
      </c>
      <c r="W58" s="54"/>
      <c r="X58" s="94"/>
      <c r="Y58" s="266"/>
      <c r="Z58" s="267"/>
      <c r="AA58" s="55">
        <f t="shared" si="35"/>
        <v>-305.62211981567089</v>
      </c>
      <c r="AB58" s="49">
        <f t="shared" si="36"/>
        <v>0.84718894009216461</v>
      </c>
      <c r="AC58" s="279"/>
    </row>
    <row r="59" spans="1:29" ht="15.75" customHeight="1">
      <c r="A59" s="269"/>
      <c r="B59" s="99" t="s">
        <v>74</v>
      </c>
      <c r="C59" s="264" t="s">
        <v>84</v>
      </c>
      <c r="D59" s="265"/>
      <c r="E59" s="39">
        <v>59.52</v>
      </c>
      <c r="F59" s="40">
        <v>5936</v>
      </c>
      <c r="G59" s="41">
        <f t="shared" si="37"/>
        <v>353310.72000000003</v>
      </c>
      <c r="H59" s="42"/>
      <c r="I59" s="43">
        <v>25</v>
      </c>
      <c r="J59" s="44">
        <v>2000</v>
      </c>
      <c r="K59" s="45">
        <f t="shared" si="17"/>
        <v>80</v>
      </c>
      <c r="L59" s="46">
        <v>25</v>
      </c>
      <c r="M59" s="44">
        <f t="shared" si="38"/>
        <v>1737.3658536585367</v>
      </c>
      <c r="N59" s="45">
        <f t="shared" si="31"/>
        <v>69.494634146341468</v>
      </c>
      <c r="O59" s="47">
        <f t="shared" si="32"/>
        <v>0</v>
      </c>
      <c r="P59" s="48">
        <f t="shared" si="33"/>
        <v>-10.505365853658532</v>
      </c>
      <c r="Q59" s="49">
        <f t="shared" si="34"/>
        <v>0.8686829268292684</v>
      </c>
      <c r="R59" s="274"/>
      <c r="S59" s="50">
        <v>0.2854166666666666</v>
      </c>
      <c r="T59" s="51">
        <v>0.4277777777777777</v>
      </c>
      <c r="U59" s="52">
        <v>5.7499999999998597</v>
      </c>
      <c r="V59" s="53">
        <v>205</v>
      </c>
      <c r="W59" s="54"/>
      <c r="X59" s="94"/>
      <c r="Y59" s="266"/>
      <c r="Z59" s="267"/>
      <c r="AA59" s="55">
        <f t="shared" si="35"/>
        <v>-262.63414634146329</v>
      </c>
      <c r="AB59" s="49">
        <f t="shared" si="36"/>
        <v>0.8686829268292684</v>
      </c>
      <c r="AC59" s="279"/>
    </row>
    <row r="60" spans="1:29" ht="15.75" customHeight="1">
      <c r="A60" s="269"/>
      <c r="B60" s="99" t="s">
        <v>74</v>
      </c>
      <c r="C60" s="264" t="s">
        <v>234</v>
      </c>
      <c r="D60" s="265"/>
      <c r="E60" s="39">
        <v>53.37</v>
      </c>
      <c r="F60" s="40">
        <v>1431</v>
      </c>
      <c r="G60" s="41">
        <f t="shared" si="37"/>
        <v>76372.47</v>
      </c>
      <c r="H60" s="58"/>
      <c r="I60" s="43">
        <v>25</v>
      </c>
      <c r="J60" s="44">
        <v>2000</v>
      </c>
      <c r="K60" s="45">
        <f t="shared" si="17"/>
        <v>80</v>
      </c>
      <c r="L60" s="59">
        <v>25</v>
      </c>
      <c r="M60" s="44">
        <f t="shared" si="38"/>
        <v>1689.0491803278685</v>
      </c>
      <c r="N60" s="45">
        <f t="shared" si="31"/>
        <v>67.561967213114741</v>
      </c>
      <c r="O60" s="47">
        <f t="shared" si="32"/>
        <v>0</v>
      </c>
      <c r="P60" s="48">
        <f t="shared" si="33"/>
        <v>-12.438032786885259</v>
      </c>
      <c r="Q60" s="49">
        <f t="shared" si="34"/>
        <v>0.84452459016393422</v>
      </c>
      <c r="R60" s="274"/>
      <c r="S60" s="50">
        <v>0.43275462962962963</v>
      </c>
      <c r="T60" s="51">
        <v>0.46805555555555556</v>
      </c>
      <c r="U60" s="52">
        <v>7.1666666666667744</v>
      </c>
      <c r="V60" s="53">
        <v>50.833333333333343</v>
      </c>
      <c r="W60" s="54">
        <v>0.46805555555555556</v>
      </c>
      <c r="X60" s="94">
        <v>0.50763888888888875</v>
      </c>
      <c r="Y60" s="266"/>
      <c r="Z60" s="267"/>
      <c r="AA60" s="55">
        <f t="shared" si="35"/>
        <v>-310.9508196721315</v>
      </c>
      <c r="AB60" s="49">
        <f t="shared" si="36"/>
        <v>0.84452459016393422</v>
      </c>
      <c r="AC60" s="279"/>
    </row>
    <row r="61" spans="1:29" ht="15.75" customHeight="1">
      <c r="A61" s="269"/>
      <c r="B61" s="99" t="s">
        <v>70</v>
      </c>
      <c r="C61" s="264" t="s">
        <v>83</v>
      </c>
      <c r="D61" s="265"/>
      <c r="E61" s="39">
        <v>56.85</v>
      </c>
      <c r="F61" s="40">
        <v>980</v>
      </c>
      <c r="G61" s="60">
        <f t="shared" si="37"/>
        <v>55713</v>
      </c>
      <c r="H61" s="61"/>
      <c r="I61" s="43">
        <v>21</v>
      </c>
      <c r="J61" s="44">
        <v>2000</v>
      </c>
      <c r="K61" s="45">
        <f t="shared" si="17"/>
        <v>95.238095238095241</v>
      </c>
      <c r="L61" s="46">
        <v>21</v>
      </c>
      <c r="M61" s="44">
        <f t="shared" si="38"/>
        <v>1631.8223866789895</v>
      </c>
      <c r="N61" s="45">
        <f t="shared" si="31"/>
        <v>77.705827937094739</v>
      </c>
      <c r="O61" s="47">
        <f t="shared" si="32"/>
        <v>0</v>
      </c>
      <c r="P61" s="48">
        <f t="shared" si="33"/>
        <v>-17.532267301000502</v>
      </c>
      <c r="Q61" s="49">
        <f t="shared" si="34"/>
        <v>0.81591119333949469</v>
      </c>
      <c r="R61" s="274"/>
      <c r="S61" s="50">
        <v>0.50763888888888875</v>
      </c>
      <c r="T61" s="51">
        <v>0.53266203703703707</v>
      </c>
      <c r="U61" s="52">
        <v>56.999999999999801</v>
      </c>
      <c r="V61" s="53">
        <v>36.033333333333587</v>
      </c>
      <c r="W61" s="54"/>
      <c r="X61" s="94"/>
      <c r="Y61" s="266"/>
      <c r="Z61" s="267"/>
      <c r="AA61" s="55">
        <f t="shared" si="35"/>
        <v>-368.17761332101054</v>
      </c>
      <c r="AB61" s="49">
        <f t="shared" si="36"/>
        <v>0.81591119333949469</v>
      </c>
      <c r="AC61" s="279"/>
    </row>
    <row r="62" spans="1:29" ht="15.75" customHeight="1">
      <c r="A62" s="269"/>
      <c r="B62" s="99" t="s">
        <v>74</v>
      </c>
      <c r="C62" s="264" t="s">
        <v>82</v>
      </c>
      <c r="D62" s="265"/>
      <c r="E62" s="39">
        <v>47.37</v>
      </c>
      <c r="F62" s="40">
        <v>1867</v>
      </c>
      <c r="G62" s="60">
        <f t="shared" si="37"/>
        <v>88439.79</v>
      </c>
      <c r="H62" s="64"/>
      <c r="I62" s="43">
        <v>21</v>
      </c>
      <c r="J62" s="44">
        <v>2000</v>
      </c>
      <c r="K62" s="45">
        <f t="shared" si="17"/>
        <v>95.238095238095241</v>
      </c>
      <c r="L62" s="59">
        <v>21</v>
      </c>
      <c r="M62" s="44">
        <f t="shared" si="38"/>
        <v>1671.1089010442531</v>
      </c>
      <c r="N62" s="45">
        <f t="shared" si="31"/>
        <v>79.576614335440624</v>
      </c>
      <c r="O62" s="65">
        <f t="shared" si="32"/>
        <v>0</v>
      </c>
      <c r="P62" s="66">
        <f t="shared" si="33"/>
        <v>-15.661480902654617</v>
      </c>
      <c r="Q62" s="67">
        <f t="shared" si="34"/>
        <v>0.83555445052212651</v>
      </c>
      <c r="R62" s="274"/>
      <c r="S62" s="62">
        <v>0.53680555555555542</v>
      </c>
      <c r="T62" s="63">
        <v>0.58335648148148145</v>
      </c>
      <c r="U62" s="52">
        <v>5.966666666666427</v>
      </c>
      <c r="V62" s="53">
        <v>67.033333333333474</v>
      </c>
      <c r="W62" s="63"/>
      <c r="X62" s="108"/>
      <c r="Y62" s="266"/>
      <c r="Z62" s="267"/>
      <c r="AA62" s="55">
        <f t="shared" si="35"/>
        <v>-328.89109895574688</v>
      </c>
      <c r="AB62" s="49">
        <f t="shared" si="36"/>
        <v>0.83555445052212651</v>
      </c>
      <c r="AC62" s="279"/>
    </row>
    <row r="63" spans="1:29" ht="15.75" customHeight="1">
      <c r="A63" s="269"/>
      <c r="B63" s="99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62"/>
      <c r="T63" s="63"/>
      <c r="U63" s="52"/>
      <c r="V63" s="53"/>
      <c r="W63" s="63"/>
      <c r="X63" s="108"/>
      <c r="Y63" s="266"/>
      <c r="Z63" s="267"/>
      <c r="AA63" s="55"/>
      <c r="AB63" s="49"/>
      <c r="AC63" s="279"/>
    </row>
    <row r="64" spans="1:29" ht="15.75" customHeight="1">
      <c r="A64" s="269"/>
      <c r="B64" s="99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53"/>
      <c r="W64" s="63"/>
      <c r="X64" s="108"/>
      <c r="Y64" s="266"/>
      <c r="Z64" s="267"/>
      <c r="AA64" s="55"/>
      <c r="AB64" s="49"/>
      <c r="AC64" s="279"/>
    </row>
    <row r="65" spans="1:29" ht="15.75" customHeight="1">
      <c r="A65" s="269"/>
      <c r="B65" s="99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53"/>
      <c r="W65" s="63"/>
      <c r="X65" s="108"/>
      <c r="Y65" s="266"/>
      <c r="Z65" s="267"/>
      <c r="AA65" s="55"/>
      <c r="AB65" s="49"/>
      <c r="AC65" s="279"/>
    </row>
    <row r="66" spans="1:29" ht="15.75" customHeight="1">
      <c r="A66" s="269"/>
      <c r="B66" s="99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53"/>
      <c r="W66" s="63"/>
      <c r="X66" s="108"/>
      <c r="Y66" s="266"/>
      <c r="Z66" s="267"/>
      <c r="AA66" s="55"/>
      <c r="AB66" s="49"/>
      <c r="AC66" s="279"/>
    </row>
    <row r="67" spans="1:29" ht="15.75" customHeight="1">
      <c r="A67" s="269"/>
      <c r="B67" s="99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53"/>
      <c r="W67" s="63"/>
      <c r="X67" s="108"/>
      <c r="Y67" s="266"/>
      <c r="Z67" s="267"/>
      <c r="AA67" s="55"/>
      <c r="AB67" s="49"/>
      <c r="AC67" s="279"/>
    </row>
    <row r="68" spans="1:29" ht="15.75" customHeight="1">
      <c r="A68" s="269"/>
      <c r="B68" s="99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53"/>
      <c r="W68" s="63"/>
      <c r="X68" s="108"/>
      <c r="Y68" s="266"/>
      <c r="Z68" s="267"/>
      <c r="AA68" s="55"/>
      <c r="AB68" s="49"/>
      <c r="AC68" s="279"/>
    </row>
    <row r="69" spans="1:29" ht="15.75" customHeight="1">
      <c r="A69" s="269"/>
      <c r="B69" s="99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53"/>
      <c r="W69" s="63"/>
      <c r="X69" s="108"/>
      <c r="Y69" s="266"/>
      <c r="Z69" s="267"/>
      <c r="AA69" s="55"/>
      <c r="AB69" s="49"/>
      <c r="AC69" s="279"/>
    </row>
    <row r="70" spans="1:29" ht="15.75" customHeight="1">
      <c r="A70" s="269"/>
      <c r="B70" s="99"/>
      <c r="C70" s="264"/>
      <c r="D70" s="265"/>
      <c r="E70" s="39"/>
      <c r="F70" s="71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53"/>
      <c r="W70" s="63"/>
      <c r="X70" s="108"/>
      <c r="Y70" s="266"/>
      <c r="Z70" s="267"/>
      <c r="AA70" s="55"/>
      <c r="AB70" s="49"/>
      <c r="AC70" s="279"/>
    </row>
    <row r="71" spans="1:29" ht="15.75" customHeight="1">
      <c r="A71" s="269"/>
      <c r="B71" s="99"/>
      <c r="C71" s="264"/>
      <c r="D71" s="265"/>
      <c r="E71" s="109"/>
      <c r="F71" s="71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39">AVERAGE(I56:I71)</f>
        <v>22.285714285714285</v>
      </c>
      <c r="J72" s="81">
        <f t="shared" si="39"/>
        <v>2000</v>
      </c>
      <c r="K72" s="82">
        <f t="shared" ref="K72" si="40">J72/I72</f>
        <v>89.743589743589752</v>
      </c>
      <c r="L72" s="80">
        <f t="shared" ref="L72:M72" si="41">AVERAGE(L56:L71)</f>
        <v>22.285714285714285</v>
      </c>
      <c r="M72" s="81">
        <f t="shared" si="41"/>
        <v>1687.0256812299083</v>
      </c>
      <c r="N72" s="82">
        <f t="shared" ref="N72:N84" si="42">M72/L72</f>
        <v>75.699870311598445</v>
      </c>
      <c r="O72" s="83">
        <f t="shared" ref="O72:O84" si="43">L72-I72</f>
        <v>0</v>
      </c>
      <c r="P72" s="84">
        <f t="shared" ref="P72:P84" si="44">N72-K72</f>
        <v>-14.043719431991306</v>
      </c>
      <c r="Q72" s="85">
        <f t="shared" ref="Q72:Q84" si="45">N72/K72</f>
        <v>0.84351284061495402</v>
      </c>
      <c r="R72" s="275"/>
      <c r="S72" s="182">
        <f>S56</f>
        <v>0.16699074074074075</v>
      </c>
      <c r="T72" s="183">
        <f>INDEX(T56:T71,COUNTA(T56:T71))</f>
        <v>0.58335648148148145</v>
      </c>
      <c r="U72" s="86"/>
      <c r="V72" s="96"/>
      <c r="W72" s="78"/>
      <c r="X72" s="82"/>
      <c r="Y72" s="262"/>
      <c r="Z72" s="263"/>
      <c r="AA72" s="97">
        <f t="shared" ref="AA72:AA84" si="46">M72-J72</f>
        <v>-312.97431877009171</v>
      </c>
      <c r="AB72" s="85">
        <f t="shared" ref="AB72:AB84" si="47">M72/J72</f>
        <v>0.84351284061495413</v>
      </c>
      <c r="AC72" s="280"/>
    </row>
    <row r="73" spans="1:29" ht="15.75" customHeight="1">
      <c r="A73" s="281" t="s">
        <v>39</v>
      </c>
      <c r="B73" s="16" t="s">
        <v>85</v>
      </c>
      <c r="C73" s="349" t="s">
        <v>86</v>
      </c>
      <c r="D73" s="349"/>
      <c r="E73" s="21">
        <v>37.94</v>
      </c>
      <c r="F73" s="15">
        <v>4005</v>
      </c>
      <c r="G73" s="22">
        <f t="shared" ref="G73:G84" si="48">E73*F73</f>
        <v>151949.69999999998</v>
      </c>
      <c r="H73" s="23"/>
      <c r="I73" s="24">
        <v>21</v>
      </c>
      <c r="J73" s="25">
        <v>3600</v>
      </c>
      <c r="K73" s="26">
        <f>J73/I73</f>
        <v>171.42857142857142</v>
      </c>
      <c r="L73" s="27">
        <v>21</v>
      </c>
      <c r="M73" s="25">
        <f t="shared" ref="M73:M81" si="49">F73/V73*60</f>
        <v>2999.9999999999995</v>
      </c>
      <c r="N73" s="26">
        <f t="shared" si="42"/>
        <v>142.85714285714283</v>
      </c>
      <c r="O73" s="91">
        <f t="shared" si="43"/>
        <v>0</v>
      </c>
      <c r="P73" s="92">
        <f t="shared" si="44"/>
        <v>-28.571428571428584</v>
      </c>
      <c r="Q73" s="31">
        <f t="shared" si="45"/>
        <v>0.83333333333333326</v>
      </c>
      <c r="R73" s="273">
        <f>Q89</f>
        <v>0.85224946501032317</v>
      </c>
      <c r="S73" s="32">
        <v>0.16666666666666666</v>
      </c>
      <c r="T73" s="33">
        <v>0.22229166666666667</v>
      </c>
      <c r="U73" s="34"/>
      <c r="V73" s="35">
        <v>80.100000000000009</v>
      </c>
      <c r="W73" s="33"/>
      <c r="X73" s="107"/>
      <c r="Y73" s="276"/>
      <c r="Z73" s="277"/>
      <c r="AA73" s="36">
        <f t="shared" si="46"/>
        <v>-600.00000000000045</v>
      </c>
      <c r="AB73" s="31">
        <f t="shared" si="47"/>
        <v>0.83333333333333326</v>
      </c>
      <c r="AC73" s="278">
        <f>AB89</f>
        <v>0.85224946501032317</v>
      </c>
    </row>
    <row r="74" spans="1:29" ht="15.75" customHeight="1">
      <c r="A74" s="282"/>
      <c r="B74" s="38" t="s">
        <v>85</v>
      </c>
      <c r="C74" s="287" t="s">
        <v>221</v>
      </c>
      <c r="D74" s="287"/>
      <c r="E74" s="39">
        <v>38.1</v>
      </c>
      <c r="F74" s="40">
        <v>393</v>
      </c>
      <c r="G74" s="41">
        <f t="shared" si="48"/>
        <v>14973.300000000001</v>
      </c>
      <c r="H74" s="42"/>
      <c r="I74" s="43">
        <v>21</v>
      </c>
      <c r="J74" s="44">
        <v>3600</v>
      </c>
      <c r="K74" s="45">
        <f t="shared" ref="K74:K110" si="50">J74/I74</f>
        <v>171.42857142857142</v>
      </c>
      <c r="L74" s="46">
        <v>21</v>
      </c>
      <c r="M74" s="44">
        <f t="shared" si="49"/>
        <v>2887.3469387755017</v>
      </c>
      <c r="N74" s="45">
        <f t="shared" si="42"/>
        <v>137.49271137026199</v>
      </c>
      <c r="O74" s="47">
        <f t="shared" si="43"/>
        <v>0</v>
      </c>
      <c r="P74" s="48">
        <f t="shared" si="44"/>
        <v>-33.93586005830943</v>
      </c>
      <c r="Q74" s="49">
        <f t="shared" si="45"/>
        <v>0.80204081632652835</v>
      </c>
      <c r="R74" s="274"/>
      <c r="S74" s="50">
        <v>0.22638888888888886</v>
      </c>
      <c r="T74" s="51">
        <v>0.23206018518518517</v>
      </c>
      <c r="U74" s="52">
        <v>5.8999999999999631</v>
      </c>
      <c r="V74" s="53">
        <v>8.1666666666666909</v>
      </c>
      <c r="W74" s="54"/>
      <c r="X74" s="94"/>
      <c r="Y74" s="266"/>
      <c r="Z74" s="267"/>
      <c r="AA74" s="55">
        <f t="shared" si="46"/>
        <v>-712.65306122449829</v>
      </c>
      <c r="AB74" s="49">
        <f t="shared" si="47"/>
        <v>0.80204081632652824</v>
      </c>
      <c r="AC74" s="279"/>
    </row>
    <row r="75" spans="1:29" ht="15.75" customHeight="1">
      <c r="A75" s="282"/>
      <c r="B75" s="38" t="s">
        <v>85</v>
      </c>
      <c r="C75" s="287" t="s">
        <v>344</v>
      </c>
      <c r="D75" s="287"/>
      <c r="E75" s="39">
        <v>32.06</v>
      </c>
      <c r="F75" s="40">
        <v>3639</v>
      </c>
      <c r="G75" s="41">
        <f t="shared" si="48"/>
        <v>116666.34000000001</v>
      </c>
      <c r="H75" s="42"/>
      <c r="I75" s="43">
        <v>21</v>
      </c>
      <c r="J75" s="44">
        <v>3600</v>
      </c>
      <c r="K75" s="45">
        <f t="shared" si="50"/>
        <v>171.42857142857142</v>
      </c>
      <c r="L75" s="46">
        <v>21</v>
      </c>
      <c r="M75" s="44">
        <f t="shared" si="49"/>
        <v>2990.9589041095883</v>
      </c>
      <c r="N75" s="45">
        <f t="shared" si="42"/>
        <v>142.42661448140896</v>
      </c>
      <c r="O75" s="47">
        <f t="shared" si="43"/>
        <v>0</v>
      </c>
      <c r="P75" s="48">
        <f t="shared" si="44"/>
        <v>-29.001956947162455</v>
      </c>
      <c r="Q75" s="49">
        <f t="shared" si="45"/>
        <v>0.83082191780821901</v>
      </c>
      <c r="R75" s="274"/>
      <c r="S75" s="50">
        <v>0.23472222222222219</v>
      </c>
      <c r="T75" s="51">
        <v>0.28541666666666665</v>
      </c>
      <c r="U75" s="52">
        <v>3.8333333333333064</v>
      </c>
      <c r="V75" s="53">
        <v>73.000000000000014</v>
      </c>
      <c r="W75" s="54"/>
      <c r="X75" s="94"/>
      <c r="Y75" s="266"/>
      <c r="Z75" s="267"/>
      <c r="AA75" s="55">
        <f t="shared" si="46"/>
        <v>-609.04109589041173</v>
      </c>
      <c r="AB75" s="49">
        <f t="shared" si="47"/>
        <v>0.83082191780821901</v>
      </c>
      <c r="AC75" s="279"/>
    </row>
    <row r="76" spans="1:29" ht="15.75" customHeight="1">
      <c r="A76" s="282"/>
      <c r="B76" s="38" t="s">
        <v>85</v>
      </c>
      <c r="C76" s="287" t="s">
        <v>207</v>
      </c>
      <c r="D76" s="287"/>
      <c r="E76" s="39">
        <v>28.29</v>
      </c>
      <c r="F76" s="40">
        <v>3711</v>
      </c>
      <c r="G76" s="41">
        <f t="shared" si="48"/>
        <v>104984.19</v>
      </c>
      <c r="H76" s="42"/>
      <c r="I76" s="43">
        <v>19</v>
      </c>
      <c r="J76" s="44">
        <v>3600</v>
      </c>
      <c r="K76" s="45">
        <f t="shared" si="50"/>
        <v>189.47368421052633</v>
      </c>
      <c r="L76" s="46">
        <v>19</v>
      </c>
      <c r="M76" s="44">
        <f t="shared" si="49"/>
        <v>2990.7320349227684</v>
      </c>
      <c r="N76" s="45">
        <f t="shared" si="42"/>
        <v>157.40694920646149</v>
      </c>
      <c r="O76" s="47">
        <f t="shared" si="43"/>
        <v>0</v>
      </c>
      <c r="P76" s="48">
        <f t="shared" si="44"/>
        <v>-32.066735004064839</v>
      </c>
      <c r="Q76" s="49">
        <f t="shared" si="45"/>
        <v>0.83075889858965779</v>
      </c>
      <c r="R76" s="274"/>
      <c r="S76" s="50">
        <v>0.28958333333333336</v>
      </c>
      <c r="T76" s="51">
        <v>0.34128472222222223</v>
      </c>
      <c r="U76" s="52">
        <v>6.0000000000000586</v>
      </c>
      <c r="V76" s="53">
        <v>74.44999999999996</v>
      </c>
      <c r="W76" s="54"/>
      <c r="X76" s="94"/>
      <c r="Y76" s="266"/>
      <c r="Z76" s="267"/>
      <c r="AA76" s="112">
        <f t="shared" si="46"/>
        <v>-609.26796507723157</v>
      </c>
      <c r="AB76" s="113">
        <f t="shared" si="47"/>
        <v>0.8307588985896579</v>
      </c>
      <c r="AC76" s="279"/>
    </row>
    <row r="77" spans="1:29" ht="15.75" customHeight="1">
      <c r="A77" s="283"/>
      <c r="B77" s="38" t="s">
        <v>85</v>
      </c>
      <c r="C77" s="287" t="s">
        <v>87</v>
      </c>
      <c r="D77" s="287"/>
      <c r="E77" s="39">
        <v>38.99</v>
      </c>
      <c r="F77" s="44">
        <v>2160</v>
      </c>
      <c r="G77" s="41">
        <f t="shared" si="48"/>
        <v>84218.400000000009</v>
      </c>
      <c r="H77" s="58"/>
      <c r="I77" s="43">
        <v>19</v>
      </c>
      <c r="J77" s="44">
        <v>3600</v>
      </c>
      <c r="K77" s="45">
        <f t="shared" si="50"/>
        <v>189.47368421052633</v>
      </c>
      <c r="L77" s="59">
        <v>19</v>
      </c>
      <c r="M77" s="44">
        <f t="shared" si="49"/>
        <v>2962.2857142857165</v>
      </c>
      <c r="N77" s="45">
        <f t="shared" si="42"/>
        <v>155.90977443609034</v>
      </c>
      <c r="O77" s="47">
        <f t="shared" si="43"/>
        <v>0</v>
      </c>
      <c r="P77" s="48">
        <f t="shared" si="44"/>
        <v>-33.563909774435984</v>
      </c>
      <c r="Q77" s="49">
        <f t="shared" si="45"/>
        <v>0.8228571428571434</v>
      </c>
      <c r="R77" s="274"/>
      <c r="S77" s="50">
        <v>0.34461805555555558</v>
      </c>
      <c r="T77" s="51">
        <v>0.375</v>
      </c>
      <c r="U77" s="52">
        <v>4.8000000000000309</v>
      </c>
      <c r="V77" s="53">
        <v>43.749999999999964</v>
      </c>
      <c r="W77" s="54"/>
      <c r="X77" s="94"/>
      <c r="Y77" s="266"/>
      <c r="Z77" s="267"/>
      <c r="AA77" s="112">
        <f t="shared" si="46"/>
        <v>-637.71428571428351</v>
      </c>
      <c r="AB77" s="113">
        <f t="shared" si="47"/>
        <v>0.82285714285714351</v>
      </c>
      <c r="AC77" s="279"/>
    </row>
    <row r="78" spans="1:29" ht="15.75" customHeight="1">
      <c r="A78" s="283"/>
      <c r="B78" s="38" t="s">
        <v>85</v>
      </c>
      <c r="C78" s="287" t="s">
        <v>88</v>
      </c>
      <c r="D78" s="287"/>
      <c r="E78" s="39">
        <v>31.27</v>
      </c>
      <c r="F78" s="44">
        <v>3276</v>
      </c>
      <c r="G78" s="60">
        <f t="shared" si="48"/>
        <v>102440.52</v>
      </c>
      <c r="H78" s="61"/>
      <c r="I78" s="43">
        <v>19</v>
      </c>
      <c r="J78" s="44">
        <v>3600</v>
      </c>
      <c r="K78" s="45">
        <f t="shared" si="50"/>
        <v>189.47368421052633</v>
      </c>
      <c r="L78" s="46">
        <v>19</v>
      </c>
      <c r="M78" s="44">
        <f t="shared" si="49"/>
        <v>2996.3414634146334</v>
      </c>
      <c r="N78" s="45">
        <f t="shared" si="42"/>
        <v>157.70218228498069</v>
      </c>
      <c r="O78" s="47">
        <f t="shared" si="43"/>
        <v>0</v>
      </c>
      <c r="P78" s="48">
        <f t="shared" si="44"/>
        <v>-31.771501925545635</v>
      </c>
      <c r="Q78" s="49">
        <f t="shared" si="45"/>
        <v>0.83231707317073134</v>
      </c>
      <c r="R78" s="274"/>
      <c r="S78" s="50">
        <v>0.37944444444444442</v>
      </c>
      <c r="T78" s="51">
        <v>0.42499999999999999</v>
      </c>
      <c r="U78" s="52">
        <v>6.3999999999999613</v>
      </c>
      <c r="V78" s="53">
        <v>65.600000000000023</v>
      </c>
      <c r="W78" s="54"/>
      <c r="X78" s="94"/>
      <c r="Y78" s="266"/>
      <c r="Z78" s="267"/>
      <c r="AA78" s="112">
        <f t="shared" si="46"/>
        <v>-603.65853658536662</v>
      </c>
      <c r="AB78" s="113">
        <f t="shared" si="47"/>
        <v>0.83231707317073145</v>
      </c>
      <c r="AC78" s="279"/>
    </row>
    <row r="79" spans="1:29" ht="15.75" customHeight="1">
      <c r="A79" s="283"/>
      <c r="B79" s="38" t="s">
        <v>85</v>
      </c>
      <c r="C79" s="287" t="s">
        <v>236</v>
      </c>
      <c r="D79" s="287"/>
      <c r="E79" s="39">
        <v>46.93</v>
      </c>
      <c r="F79" s="44">
        <v>1630</v>
      </c>
      <c r="G79" s="60">
        <f t="shared" si="48"/>
        <v>76495.899999999994</v>
      </c>
      <c r="H79" s="64"/>
      <c r="I79" s="43">
        <v>26</v>
      </c>
      <c r="J79" s="44">
        <v>3600</v>
      </c>
      <c r="K79" s="45">
        <f t="shared" si="50"/>
        <v>138.46153846153845</v>
      </c>
      <c r="L79" s="59">
        <v>26</v>
      </c>
      <c r="M79" s="44">
        <f t="shared" si="49"/>
        <v>3166.7566109012405</v>
      </c>
      <c r="N79" s="45">
        <f t="shared" si="42"/>
        <v>121.79833118850925</v>
      </c>
      <c r="O79" s="65">
        <f t="shared" si="43"/>
        <v>0</v>
      </c>
      <c r="P79" s="66">
        <f t="shared" si="44"/>
        <v>-16.663207273029201</v>
      </c>
      <c r="Q79" s="67">
        <f t="shared" si="45"/>
        <v>0.87965461413923351</v>
      </c>
      <c r="R79" s="274"/>
      <c r="S79" s="50">
        <v>0.43065972222222221</v>
      </c>
      <c r="T79" s="51">
        <v>0.45210648148148147</v>
      </c>
      <c r="U79" s="52">
        <v>8.149999999999995</v>
      </c>
      <c r="V79" s="53">
        <v>30.88333333333334</v>
      </c>
      <c r="W79" s="54">
        <v>0.45210648148148147</v>
      </c>
      <c r="X79" s="94">
        <v>0.49166666666666653</v>
      </c>
      <c r="Y79" s="266"/>
      <c r="Z79" s="267"/>
      <c r="AA79" s="112">
        <f t="shared" si="46"/>
        <v>-433.24338909875951</v>
      </c>
      <c r="AB79" s="113">
        <f t="shared" si="47"/>
        <v>0.87965461413923351</v>
      </c>
      <c r="AC79" s="279"/>
    </row>
    <row r="80" spans="1:29" ht="15.75" customHeight="1">
      <c r="A80" s="283"/>
      <c r="B80" s="38" t="s">
        <v>85</v>
      </c>
      <c r="C80" s="287" t="s">
        <v>235</v>
      </c>
      <c r="D80" s="287"/>
      <c r="E80" s="39">
        <v>43.61</v>
      </c>
      <c r="F80" s="44">
        <v>1333</v>
      </c>
      <c r="G80" s="60">
        <f t="shared" si="48"/>
        <v>58132.13</v>
      </c>
      <c r="H80" s="64"/>
      <c r="I80" s="43">
        <v>22</v>
      </c>
      <c r="J80" s="44">
        <v>3600</v>
      </c>
      <c r="K80" s="45">
        <f t="shared" si="50"/>
        <v>163.63636363636363</v>
      </c>
      <c r="L80" s="59">
        <v>22</v>
      </c>
      <c r="M80" s="44">
        <f t="shared" si="49"/>
        <v>3140.5759162303452</v>
      </c>
      <c r="N80" s="45">
        <f t="shared" si="42"/>
        <v>142.75345073774295</v>
      </c>
      <c r="O80" s="65">
        <f t="shared" si="43"/>
        <v>0</v>
      </c>
      <c r="P80" s="66">
        <f t="shared" si="44"/>
        <v>-20.882912898620674</v>
      </c>
      <c r="Q80" s="67">
        <f t="shared" si="45"/>
        <v>0.87238219895287361</v>
      </c>
      <c r="R80" s="274"/>
      <c r="S80" s="50">
        <v>0.49166666666666653</v>
      </c>
      <c r="T80" s="51">
        <v>0.50935185185185183</v>
      </c>
      <c r="U80" s="52">
        <v>56.966666666666484</v>
      </c>
      <c r="V80" s="53">
        <v>25.466666666666839</v>
      </c>
      <c r="W80" s="54"/>
      <c r="X80" s="94"/>
      <c r="Y80" s="266"/>
      <c r="Z80" s="267"/>
      <c r="AA80" s="112">
        <f t="shared" si="46"/>
        <v>-459.42408376965477</v>
      </c>
      <c r="AB80" s="113">
        <f t="shared" si="47"/>
        <v>0.87238219895287372</v>
      </c>
      <c r="AC80" s="279"/>
    </row>
    <row r="81" spans="1:29" ht="15.75" customHeight="1">
      <c r="A81" s="283"/>
      <c r="B81" s="38" t="s">
        <v>85</v>
      </c>
      <c r="C81" s="287" t="s">
        <v>208</v>
      </c>
      <c r="D81" s="287"/>
      <c r="E81" s="39">
        <v>36.86</v>
      </c>
      <c r="F81" s="44">
        <v>3114</v>
      </c>
      <c r="G81" s="60">
        <f t="shared" si="48"/>
        <v>114782.04</v>
      </c>
      <c r="H81" s="64"/>
      <c r="I81" s="43">
        <v>21</v>
      </c>
      <c r="J81" s="44">
        <v>3600</v>
      </c>
      <c r="K81" s="45">
        <f t="shared" si="50"/>
        <v>171.42857142857142</v>
      </c>
      <c r="L81" s="59">
        <v>21</v>
      </c>
      <c r="M81" s="44">
        <f t="shared" si="49"/>
        <v>3180.2553191489405</v>
      </c>
      <c r="N81" s="45">
        <f t="shared" si="42"/>
        <v>151.44072948328289</v>
      </c>
      <c r="O81" s="65">
        <f t="shared" si="43"/>
        <v>0</v>
      </c>
      <c r="P81" s="66">
        <f t="shared" si="44"/>
        <v>-19.987841945288523</v>
      </c>
      <c r="Q81" s="67">
        <f t="shared" si="45"/>
        <v>0.88340425531915023</v>
      </c>
      <c r="R81" s="274"/>
      <c r="S81" s="50">
        <v>0.51339120370370372</v>
      </c>
      <c r="T81" s="51">
        <v>0.55418981481481477</v>
      </c>
      <c r="U81" s="52">
        <v>5.8166666666667233</v>
      </c>
      <c r="V81" s="53">
        <v>58.749999999999915</v>
      </c>
      <c r="W81" s="54"/>
      <c r="X81" s="94"/>
      <c r="Y81" s="266"/>
      <c r="Z81" s="267"/>
      <c r="AA81" s="112">
        <f t="shared" si="46"/>
        <v>-419.74468085105946</v>
      </c>
      <c r="AB81" s="113">
        <f t="shared" si="47"/>
        <v>0.88340425531915012</v>
      </c>
      <c r="AC81" s="279"/>
    </row>
    <row r="82" spans="1:29" ht="15.75" customHeight="1">
      <c r="A82" s="283"/>
      <c r="B82" s="38" t="s">
        <v>85</v>
      </c>
      <c r="C82" s="287" t="s">
        <v>90</v>
      </c>
      <c r="D82" s="287"/>
      <c r="E82" s="39">
        <v>38</v>
      </c>
      <c r="F82" s="44">
        <v>323</v>
      </c>
      <c r="G82" s="60">
        <f t="shared" si="48"/>
        <v>12274</v>
      </c>
      <c r="H82" s="64">
        <v>2</v>
      </c>
      <c r="I82" s="43">
        <v>21</v>
      </c>
      <c r="J82" s="44">
        <v>3600</v>
      </c>
      <c r="K82" s="45">
        <f t="shared" si="50"/>
        <v>171.42857142857142</v>
      </c>
      <c r="L82" s="59">
        <v>21</v>
      </c>
      <c r="M82" s="44">
        <v>3154</v>
      </c>
      <c r="N82" s="45">
        <f t="shared" si="42"/>
        <v>150.1904761904762</v>
      </c>
      <c r="O82" s="65">
        <f t="shared" si="43"/>
        <v>0</v>
      </c>
      <c r="P82" s="66">
        <f t="shared" si="44"/>
        <v>-21.238095238095212</v>
      </c>
      <c r="Q82" s="67">
        <f t="shared" si="45"/>
        <v>0.87611111111111128</v>
      </c>
      <c r="R82" s="274"/>
      <c r="S82" s="50">
        <v>0.55902777777777757</v>
      </c>
      <c r="T82" s="51">
        <v>0.56329861111111112</v>
      </c>
      <c r="U82" s="52">
        <v>6.9666666666664234</v>
      </c>
      <c r="V82" s="53">
        <v>6.1500000000003219</v>
      </c>
      <c r="W82" s="54"/>
      <c r="X82" s="94"/>
      <c r="Y82" s="266"/>
      <c r="Z82" s="267"/>
      <c r="AA82" s="112">
        <f t="shared" si="46"/>
        <v>-446</v>
      </c>
      <c r="AB82" s="113">
        <f t="shared" si="47"/>
        <v>0.87611111111111106</v>
      </c>
      <c r="AC82" s="279"/>
    </row>
    <row r="83" spans="1:29" ht="15.75" customHeight="1">
      <c r="A83" s="283"/>
      <c r="B83" s="38" t="s">
        <v>85</v>
      </c>
      <c r="C83" s="287" t="s">
        <v>89</v>
      </c>
      <c r="D83" s="287"/>
      <c r="E83" s="39">
        <v>38.630000000000003</v>
      </c>
      <c r="F83" s="44">
        <v>4588</v>
      </c>
      <c r="G83" s="60">
        <f t="shared" si="48"/>
        <v>177234.44</v>
      </c>
      <c r="H83" s="64"/>
      <c r="I83" s="43">
        <v>20</v>
      </c>
      <c r="J83" s="44">
        <v>3600</v>
      </c>
      <c r="K83" s="45">
        <f t="shared" si="50"/>
        <v>180</v>
      </c>
      <c r="L83" s="59">
        <v>20</v>
      </c>
      <c r="M83" s="44">
        <f>F83/V83*60</f>
        <v>3176.3076923076901</v>
      </c>
      <c r="N83" s="45">
        <f t="shared" si="42"/>
        <v>158.81538461538452</v>
      </c>
      <c r="O83" s="65">
        <f t="shared" si="43"/>
        <v>0</v>
      </c>
      <c r="P83" s="66">
        <f t="shared" si="44"/>
        <v>-21.184615384615483</v>
      </c>
      <c r="Q83" s="67">
        <f t="shared" si="45"/>
        <v>0.88230769230769179</v>
      </c>
      <c r="R83" s="274"/>
      <c r="S83" s="50">
        <v>0.5668981481481481</v>
      </c>
      <c r="T83" s="51">
        <v>0.62708333333333333</v>
      </c>
      <c r="U83" s="52">
        <v>5.1833333333332376</v>
      </c>
      <c r="V83" s="53">
        <v>86.666666666666728</v>
      </c>
      <c r="W83" s="54"/>
      <c r="X83" s="94"/>
      <c r="Y83" s="266"/>
      <c r="Z83" s="267"/>
      <c r="AA83" s="112">
        <f t="shared" si="46"/>
        <v>-423.6923076923099</v>
      </c>
      <c r="AB83" s="113">
        <f t="shared" si="47"/>
        <v>0.88230769230769168</v>
      </c>
      <c r="AC83" s="279"/>
    </row>
    <row r="84" spans="1:29" ht="15.75" customHeight="1">
      <c r="A84" s="283"/>
      <c r="B84" s="38" t="s">
        <v>85</v>
      </c>
      <c r="C84" s="287" t="s">
        <v>90</v>
      </c>
      <c r="D84" s="287"/>
      <c r="E84" s="39">
        <v>38</v>
      </c>
      <c r="F84" s="44">
        <v>6034</v>
      </c>
      <c r="G84" s="60">
        <f t="shared" si="48"/>
        <v>229292</v>
      </c>
      <c r="H84" s="64"/>
      <c r="I84" s="43">
        <v>21</v>
      </c>
      <c r="J84" s="44">
        <v>3600</v>
      </c>
      <c r="K84" s="45">
        <f t="shared" si="50"/>
        <v>171.42857142857142</v>
      </c>
      <c r="L84" s="59">
        <v>21</v>
      </c>
      <c r="M84" s="44">
        <f>F84/V84*60</f>
        <v>3171.6162943495419</v>
      </c>
      <c r="N84" s="45">
        <f t="shared" si="42"/>
        <v>151.0293473499782</v>
      </c>
      <c r="O84" s="65">
        <f t="shared" si="43"/>
        <v>0</v>
      </c>
      <c r="P84" s="66">
        <f t="shared" si="44"/>
        <v>-20.399224078593221</v>
      </c>
      <c r="Q84" s="67">
        <f t="shared" si="45"/>
        <v>0.88100452620820624</v>
      </c>
      <c r="R84" s="274"/>
      <c r="S84" s="50">
        <v>0.63217592592592597</v>
      </c>
      <c r="T84" s="51">
        <v>0.71144675925925926</v>
      </c>
      <c r="U84" s="52">
        <v>7.3333333333334139</v>
      </c>
      <c r="V84" s="53">
        <v>114.14999999999993</v>
      </c>
      <c r="W84" s="54"/>
      <c r="X84" s="94"/>
      <c r="Y84" s="266"/>
      <c r="Z84" s="267"/>
      <c r="AA84" s="112">
        <f t="shared" si="46"/>
        <v>-428.38370565045807</v>
      </c>
      <c r="AB84" s="113">
        <f t="shared" si="47"/>
        <v>0.88100452620820613</v>
      </c>
      <c r="AC84" s="279"/>
    </row>
    <row r="85" spans="1:29" ht="15.75" customHeight="1">
      <c r="A85" s="283"/>
      <c r="B85" s="38"/>
      <c r="C85" s="287"/>
      <c r="D85" s="287"/>
      <c r="E85" s="39"/>
      <c r="F85" s="44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112"/>
      <c r="AB85" s="113"/>
      <c r="AC85" s="279"/>
    </row>
    <row r="86" spans="1:29" ht="15.75" customHeight="1">
      <c r="A86" s="283"/>
      <c r="B86" s="38"/>
      <c r="C86" s="287"/>
      <c r="D86" s="287"/>
      <c r="E86" s="39"/>
      <c r="F86" s="44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112"/>
      <c r="AB86" s="113"/>
      <c r="AC86" s="279"/>
    </row>
    <row r="87" spans="1:29" ht="15.75" customHeight="1">
      <c r="A87" s="283"/>
      <c r="B87" s="38"/>
      <c r="C87" s="287"/>
      <c r="D87" s="287"/>
      <c r="E87" s="39"/>
      <c r="F87" s="44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112"/>
      <c r="AB87" s="113"/>
      <c r="AC87" s="279"/>
    </row>
    <row r="88" spans="1:29" ht="15.75" customHeight="1">
      <c r="A88" s="283"/>
      <c r="B88" s="38"/>
      <c r="C88" s="287"/>
      <c r="D88" s="287"/>
      <c r="E88" s="95"/>
      <c r="F88" s="44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51">AVERAGE(I73:I88)</f>
        <v>20.916666666666668</v>
      </c>
      <c r="J89" s="81">
        <f t="shared" si="51"/>
        <v>3600</v>
      </c>
      <c r="K89" s="82">
        <f t="shared" ref="K89" si="52">J89/I89</f>
        <v>172.11155378486055</v>
      </c>
      <c r="L89" s="80">
        <f t="shared" ref="L89:M89" si="53">AVERAGE(L73:L88)</f>
        <v>20.916666666666668</v>
      </c>
      <c r="M89" s="81">
        <f t="shared" si="53"/>
        <v>3068.0980740371633</v>
      </c>
      <c r="N89" s="82">
        <f t="shared" ref="N89:N93" si="54">M89/L89</f>
        <v>146.68197963524287</v>
      </c>
      <c r="O89" s="83">
        <f t="shared" ref="O89:O93" si="55">L89-I89</f>
        <v>0</v>
      </c>
      <c r="P89" s="84">
        <f t="shared" ref="P89:P93" si="56">N89-K89</f>
        <v>-25.429574149617679</v>
      </c>
      <c r="Q89" s="85">
        <f t="shared" ref="Q89:Q93" si="57">N89/K89</f>
        <v>0.85224946501032317</v>
      </c>
      <c r="R89" s="275"/>
      <c r="S89" s="182">
        <f>S73</f>
        <v>0.16666666666666666</v>
      </c>
      <c r="T89" s="183">
        <f>INDEX(T73:T88,COUNTA(T73:T88))</f>
        <v>0.71144675925925926</v>
      </c>
      <c r="U89" s="86"/>
      <c r="V89" s="96"/>
      <c r="W89" s="78"/>
      <c r="X89" s="82"/>
      <c r="Y89" s="262"/>
      <c r="Z89" s="263"/>
      <c r="AA89" s="97">
        <f t="shared" ref="AA89:AA93" si="58">M89-J89</f>
        <v>-531.90192596283669</v>
      </c>
      <c r="AB89" s="85">
        <f t="shared" ref="AB89:AB93" si="59">M89/J89</f>
        <v>0.85224946501032317</v>
      </c>
      <c r="AC89" s="280"/>
    </row>
    <row r="90" spans="1:29" ht="15.75" customHeight="1">
      <c r="A90" s="268" t="s">
        <v>40</v>
      </c>
      <c r="B90" s="98" t="s">
        <v>76</v>
      </c>
      <c r="C90" s="271" t="s">
        <v>91</v>
      </c>
      <c r="D90" s="272"/>
      <c r="E90" s="21">
        <v>34.229999999999997</v>
      </c>
      <c r="F90" s="15">
        <v>2008</v>
      </c>
      <c r="G90" s="22">
        <f t="shared" ref="G90:G93" si="60">E90*F90</f>
        <v>68733.84</v>
      </c>
      <c r="H90" s="23"/>
      <c r="I90" s="24">
        <v>16</v>
      </c>
      <c r="J90" s="25">
        <v>3000</v>
      </c>
      <c r="K90" s="26">
        <f>J90/I90</f>
        <v>187.5</v>
      </c>
      <c r="L90" s="27">
        <v>16</v>
      </c>
      <c r="M90" s="25">
        <f>F90/V90*60</f>
        <v>2530.2065103255186</v>
      </c>
      <c r="N90" s="26">
        <f t="shared" si="54"/>
        <v>158.13790689534491</v>
      </c>
      <c r="O90" s="91">
        <f t="shared" si="55"/>
        <v>0</v>
      </c>
      <c r="P90" s="92">
        <f t="shared" si="56"/>
        <v>-29.362093104655088</v>
      </c>
      <c r="Q90" s="31">
        <f t="shared" si="57"/>
        <v>0.84340217010850616</v>
      </c>
      <c r="R90" s="273">
        <f>Q106</f>
        <v>0.85236267615249028</v>
      </c>
      <c r="S90" s="32">
        <v>0.25026620370370373</v>
      </c>
      <c r="T90" s="33">
        <v>0.28333333333333333</v>
      </c>
      <c r="U90" s="34"/>
      <c r="V90" s="35">
        <v>47.616666666666625</v>
      </c>
      <c r="W90" s="114"/>
      <c r="X90" s="115"/>
      <c r="Y90" s="276"/>
      <c r="Z90" s="277"/>
      <c r="AA90" s="36">
        <f t="shared" si="58"/>
        <v>-469.79348967448141</v>
      </c>
      <c r="AB90" s="31">
        <f t="shared" si="59"/>
        <v>0.84340217010850616</v>
      </c>
      <c r="AC90" s="278">
        <f>AB106</f>
        <v>0.85236267615249028</v>
      </c>
    </row>
    <row r="91" spans="1:29" ht="15.75" customHeight="1">
      <c r="A91" s="269"/>
      <c r="B91" s="38" t="s">
        <v>76</v>
      </c>
      <c r="C91" s="264" t="s">
        <v>92</v>
      </c>
      <c r="D91" s="265"/>
      <c r="E91" s="39">
        <v>34.770000000000003</v>
      </c>
      <c r="F91" s="40">
        <v>1530</v>
      </c>
      <c r="G91" s="41">
        <f t="shared" si="60"/>
        <v>53198.100000000006</v>
      </c>
      <c r="H91" s="42"/>
      <c r="I91" s="43">
        <v>11</v>
      </c>
      <c r="J91" s="44">
        <v>3000</v>
      </c>
      <c r="K91" s="45">
        <f t="shared" si="50"/>
        <v>272.72727272727275</v>
      </c>
      <c r="L91" s="46">
        <v>11</v>
      </c>
      <c r="M91" s="44">
        <f>F91/V91*60</f>
        <v>2517.3674588665413</v>
      </c>
      <c r="N91" s="45">
        <f t="shared" si="54"/>
        <v>228.85158716968556</v>
      </c>
      <c r="O91" s="47">
        <f t="shared" si="55"/>
        <v>0</v>
      </c>
      <c r="P91" s="48">
        <f t="shared" si="56"/>
        <v>-43.87568555758719</v>
      </c>
      <c r="Q91" s="49">
        <f t="shared" si="57"/>
        <v>0.839122486288847</v>
      </c>
      <c r="R91" s="274"/>
      <c r="S91" s="50">
        <v>0.28819444444444442</v>
      </c>
      <c r="T91" s="51">
        <v>0.31351851851851853</v>
      </c>
      <c r="U91" s="52">
        <v>6.9999999999999751</v>
      </c>
      <c r="V91" s="53">
        <v>36.466666666666718</v>
      </c>
      <c r="W91" s="54"/>
      <c r="X91" s="94"/>
      <c r="Y91" s="266"/>
      <c r="Z91" s="267"/>
      <c r="AA91" s="55">
        <f t="shared" si="58"/>
        <v>-482.63254113345874</v>
      </c>
      <c r="AB91" s="49">
        <f t="shared" si="59"/>
        <v>0.83912248628884711</v>
      </c>
      <c r="AC91" s="279"/>
    </row>
    <row r="92" spans="1:29" ht="15.75" customHeight="1">
      <c r="A92" s="269"/>
      <c r="B92" s="38" t="s">
        <v>76</v>
      </c>
      <c r="C92" s="264" t="s">
        <v>94</v>
      </c>
      <c r="D92" s="265"/>
      <c r="E92" s="39">
        <v>35.83</v>
      </c>
      <c r="F92" s="40">
        <v>4905</v>
      </c>
      <c r="G92" s="41">
        <f t="shared" si="60"/>
        <v>175746.15</v>
      </c>
      <c r="H92" s="42"/>
      <c r="I92" s="43">
        <v>12</v>
      </c>
      <c r="J92" s="44">
        <v>3273</v>
      </c>
      <c r="K92" s="45">
        <f t="shared" si="50"/>
        <v>272.75</v>
      </c>
      <c r="L92" s="46">
        <v>12</v>
      </c>
      <c r="M92" s="44">
        <f>F92/V92*60</f>
        <v>2844.3943298969057</v>
      </c>
      <c r="N92" s="45">
        <f t="shared" si="54"/>
        <v>237.03286082474213</v>
      </c>
      <c r="O92" s="47">
        <f t="shared" si="55"/>
        <v>0</v>
      </c>
      <c r="P92" s="48">
        <f t="shared" si="56"/>
        <v>-35.71713917525787</v>
      </c>
      <c r="Q92" s="49">
        <f t="shared" si="57"/>
        <v>0.869048069018303</v>
      </c>
      <c r="R92" s="274"/>
      <c r="S92" s="50">
        <v>0.36527777777777776</v>
      </c>
      <c r="T92" s="51">
        <v>0.43712962962962965</v>
      </c>
      <c r="U92" s="52">
        <v>4.9666666666666703</v>
      </c>
      <c r="V92" s="53">
        <v>103.46666666666673</v>
      </c>
      <c r="W92" s="54">
        <v>0.43712962962962965</v>
      </c>
      <c r="X92" s="94">
        <v>0.47638888888888886</v>
      </c>
      <c r="Y92" s="266"/>
      <c r="Z92" s="267"/>
      <c r="AA92" s="55">
        <f t="shared" si="58"/>
        <v>-428.60567010309433</v>
      </c>
      <c r="AB92" s="49">
        <f t="shared" si="59"/>
        <v>0.869048069018303</v>
      </c>
      <c r="AC92" s="279"/>
    </row>
    <row r="93" spans="1:29" ht="15.75" customHeight="1">
      <c r="A93" s="269"/>
      <c r="B93" s="38" t="s">
        <v>76</v>
      </c>
      <c r="C93" s="264" t="s">
        <v>95</v>
      </c>
      <c r="D93" s="265"/>
      <c r="E93" s="39">
        <v>36.409999999999997</v>
      </c>
      <c r="F93" s="40">
        <v>4212</v>
      </c>
      <c r="G93" s="41">
        <f t="shared" si="60"/>
        <v>153358.91999999998</v>
      </c>
      <c r="H93" s="58"/>
      <c r="I93" s="43">
        <v>11</v>
      </c>
      <c r="J93" s="44">
        <v>3273</v>
      </c>
      <c r="K93" s="45">
        <f t="shared" si="50"/>
        <v>297.54545454545456</v>
      </c>
      <c r="L93" s="59">
        <v>11</v>
      </c>
      <c r="M93" s="44">
        <f>F93/V93*60</f>
        <v>2801.7738359201767</v>
      </c>
      <c r="N93" s="45">
        <f t="shared" si="54"/>
        <v>254.70671235637971</v>
      </c>
      <c r="O93" s="47">
        <f t="shared" si="55"/>
        <v>0</v>
      </c>
      <c r="P93" s="48">
        <f t="shared" si="56"/>
        <v>-42.83874218907485</v>
      </c>
      <c r="Q93" s="49">
        <f t="shared" si="57"/>
        <v>0.8560262254568215</v>
      </c>
      <c r="R93" s="274"/>
      <c r="S93" s="50">
        <v>0.47638888888888886</v>
      </c>
      <c r="T93" s="51">
        <v>0.53902777777777777</v>
      </c>
      <c r="U93" s="52">
        <v>56.533333333333275</v>
      </c>
      <c r="V93" s="53">
        <v>90.200000000000031</v>
      </c>
      <c r="W93" s="54"/>
      <c r="X93" s="94"/>
      <c r="Y93" s="266"/>
      <c r="Z93" s="267"/>
      <c r="AA93" s="55">
        <f t="shared" si="58"/>
        <v>-471.22616407982332</v>
      </c>
      <c r="AB93" s="49">
        <f t="shared" si="59"/>
        <v>0.8560262254568215</v>
      </c>
      <c r="AC93" s="279"/>
    </row>
    <row r="94" spans="1:29" ht="15.75" customHeight="1">
      <c r="A94" s="269"/>
      <c r="B94" s="38"/>
      <c r="C94" s="264"/>
      <c r="D94" s="265"/>
      <c r="E94" s="39"/>
      <c r="F94" s="40"/>
      <c r="G94" s="60"/>
      <c r="H94" s="61"/>
      <c r="I94" s="43"/>
      <c r="J94" s="44"/>
      <c r="K94" s="45"/>
      <c r="L94" s="46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4"/>
      <c r="I95" s="43"/>
      <c r="J95" s="44"/>
      <c r="K95" s="45"/>
      <c r="L95" s="59"/>
      <c r="M95" s="44"/>
      <c r="N95" s="45"/>
      <c r="O95" s="65"/>
      <c r="P95" s="66"/>
      <c r="Q95" s="67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110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110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110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110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110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110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110"/>
      <c r="Y104" s="266"/>
      <c r="Z104" s="267"/>
      <c r="AA104" s="55"/>
      <c r="AB104" s="49"/>
      <c r="AC104" s="279"/>
    </row>
    <row r="105" spans="1:29" ht="15.75" customHeight="1">
      <c r="A105" s="269"/>
      <c r="B105" s="99"/>
      <c r="C105" s="264"/>
      <c r="D105" s="265"/>
      <c r="E105" s="109"/>
      <c r="F105" s="71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61">AVERAGE(I90:I105)</f>
        <v>12.5</v>
      </c>
      <c r="J106" s="81">
        <f t="shared" si="61"/>
        <v>3136.5</v>
      </c>
      <c r="K106" s="82">
        <f t="shared" ref="K106" si="62">J106/I106</f>
        <v>250.92</v>
      </c>
      <c r="L106" s="80">
        <f t="shared" ref="L106:M106" si="63">AVERAGE(L90:L105)</f>
        <v>12.5</v>
      </c>
      <c r="M106" s="81">
        <f t="shared" si="63"/>
        <v>2673.4355337522857</v>
      </c>
      <c r="N106" s="82">
        <f>M106/L106</f>
        <v>213.87484270018285</v>
      </c>
      <c r="O106" s="83">
        <f>L106-I106</f>
        <v>0</v>
      </c>
      <c r="P106" s="84">
        <f>N106-K106</f>
        <v>-37.045157299817134</v>
      </c>
      <c r="Q106" s="85">
        <f>N106/K106</f>
        <v>0.85236267615249028</v>
      </c>
      <c r="R106" s="275"/>
      <c r="S106" s="182">
        <f>S90</f>
        <v>0.25026620370370373</v>
      </c>
      <c r="T106" s="183">
        <f>INDEX(T90:T105,COUNTA(T90:T105))</f>
        <v>0.53902777777777777</v>
      </c>
      <c r="U106" s="86"/>
      <c r="V106" s="96"/>
      <c r="W106" s="78"/>
      <c r="X106" s="82"/>
      <c r="Y106" s="262"/>
      <c r="Z106" s="263"/>
      <c r="AA106" s="97">
        <f>M106-J106</f>
        <v>-463.06446624771434</v>
      </c>
      <c r="AB106" s="85">
        <f>M106/J106</f>
        <v>0.85236267615249028</v>
      </c>
      <c r="AC106" s="280"/>
    </row>
    <row r="107" spans="1:29" ht="15.75" customHeight="1">
      <c r="A107" s="281" t="s">
        <v>42</v>
      </c>
      <c r="B107" s="16" t="s">
        <v>69</v>
      </c>
      <c r="C107" s="271" t="s">
        <v>102</v>
      </c>
      <c r="D107" s="272"/>
      <c r="E107" s="21">
        <v>26.63</v>
      </c>
      <c r="F107" s="15">
        <v>868</v>
      </c>
      <c r="G107" s="22">
        <f t="shared" ref="G107:G110" si="64">E107*F107</f>
        <v>23114.84</v>
      </c>
      <c r="H107" s="23"/>
      <c r="I107" s="24">
        <v>6</v>
      </c>
      <c r="J107" s="25">
        <v>2600</v>
      </c>
      <c r="K107" s="26">
        <f>J107/I107</f>
        <v>433.33333333333331</v>
      </c>
      <c r="L107" s="27">
        <v>6</v>
      </c>
      <c r="M107" s="25">
        <f>F107/V107*60</f>
        <v>2101.4122394082106</v>
      </c>
      <c r="N107" s="26">
        <f>M107/L107</f>
        <v>350.23537323470174</v>
      </c>
      <c r="O107" s="91">
        <f>L107-I107</f>
        <v>0</v>
      </c>
      <c r="P107" s="92">
        <f>N107-K107</f>
        <v>-83.097960098631575</v>
      </c>
      <c r="Q107" s="31">
        <f>N107/K107</f>
        <v>0.80823547669546558</v>
      </c>
      <c r="R107" s="273">
        <f>Q123</f>
        <v>0.82968130553585373</v>
      </c>
      <c r="S107" s="117">
        <v>0.33417824074074076</v>
      </c>
      <c r="T107" s="118">
        <v>0.35138888888888886</v>
      </c>
      <c r="U107" s="34"/>
      <c r="V107" s="35">
        <v>24.783333333333264</v>
      </c>
      <c r="W107" s="33"/>
      <c r="X107" s="107"/>
      <c r="Y107" s="276"/>
      <c r="Z107" s="277"/>
      <c r="AA107" s="36">
        <f>M107-J107</f>
        <v>-498.58776059178945</v>
      </c>
      <c r="AB107" s="31">
        <f>M107/J107</f>
        <v>0.80823547669546558</v>
      </c>
      <c r="AC107" s="278">
        <f>AB123</f>
        <v>0.82968130553585362</v>
      </c>
    </row>
    <row r="108" spans="1:29" ht="15.75" customHeight="1">
      <c r="A108" s="282"/>
      <c r="B108" s="38" t="s">
        <v>76</v>
      </c>
      <c r="C108" s="264" t="s">
        <v>99</v>
      </c>
      <c r="D108" s="265"/>
      <c r="E108" s="39">
        <v>24.73</v>
      </c>
      <c r="F108" s="40">
        <v>1280</v>
      </c>
      <c r="G108" s="41">
        <f t="shared" si="64"/>
        <v>31654.400000000001</v>
      </c>
      <c r="H108" s="42"/>
      <c r="I108" s="43">
        <v>6</v>
      </c>
      <c r="J108" s="44">
        <v>2600</v>
      </c>
      <c r="K108" s="45">
        <f t="shared" si="50"/>
        <v>433.33333333333331</v>
      </c>
      <c r="L108" s="46">
        <v>6</v>
      </c>
      <c r="M108" s="44">
        <f>F108/V108*60</f>
        <v>2165.4135338345782</v>
      </c>
      <c r="N108" s="45">
        <f>M108/L108</f>
        <v>360.90225563909638</v>
      </c>
      <c r="O108" s="47">
        <f>L108-I108</f>
        <v>0</v>
      </c>
      <c r="P108" s="48">
        <f>N108-K108</f>
        <v>-72.431077694236933</v>
      </c>
      <c r="Q108" s="49">
        <f>N108/K108</f>
        <v>0.83285135916714548</v>
      </c>
      <c r="R108" s="274"/>
      <c r="S108" s="50">
        <v>0.35486111111111102</v>
      </c>
      <c r="T108" s="51">
        <v>0.37949074074074074</v>
      </c>
      <c r="U108" s="52">
        <v>4.9999999999999023</v>
      </c>
      <c r="V108" s="53">
        <v>35.466666666666804</v>
      </c>
      <c r="W108" s="54"/>
      <c r="X108" s="58"/>
      <c r="Y108" s="266"/>
      <c r="Z108" s="267"/>
      <c r="AA108" s="55">
        <f>M108-J108</f>
        <v>-434.58646616542183</v>
      </c>
      <c r="AB108" s="49">
        <f>M108/J108</f>
        <v>0.83285135916714548</v>
      </c>
      <c r="AC108" s="279"/>
    </row>
    <row r="109" spans="1:29" ht="15.75" customHeight="1">
      <c r="A109" s="282"/>
      <c r="B109" s="38" t="s">
        <v>76</v>
      </c>
      <c r="C109" s="264" t="s">
        <v>100</v>
      </c>
      <c r="D109" s="265"/>
      <c r="E109" s="39">
        <v>24.94</v>
      </c>
      <c r="F109" s="40">
        <v>1410</v>
      </c>
      <c r="G109" s="41">
        <f t="shared" si="64"/>
        <v>35165.4</v>
      </c>
      <c r="H109" s="42"/>
      <c r="I109" s="43">
        <v>6</v>
      </c>
      <c r="J109" s="44">
        <v>2600</v>
      </c>
      <c r="K109" s="45">
        <f t="shared" si="50"/>
        <v>433.33333333333331</v>
      </c>
      <c r="L109" s="46">
        <v>6</v>
      </c>
      <c r="M109" s="44">
        <f>F109/V109*60</f>
        <v>2171.0863986313107</v>
      </c>
      <c r="N109" s="45">
        <f>M109/L109</f>
        <v>361.84773310521842</v>
      </c>
      <c r="O109" s="47">
        <f>L109-I109</f>
        <v>0</v>
      </c>
      <c r="P109" s="48">
        <f>N109-K109</f>
        <v>-71.48560022811489</v>
      </c>
      <c r="Q109" s="49">
        <f>N109/K109</f>
        <v>0.83503323024281173</v>
      </c>
      <c r="R109" s="274"/>
      <c r="S109" s="50">
        <v>0.38335648148148149</v>
      </c>
      <c r="T109" s="51">
        <v>0.41041666666666665</v>
      </c>
      <c r="U109" s="52">
        <v>5.5666666666666842</v>
      </c>
      <c r="V109" s="53">
        <v>38.966666666666626</v>
      </c>
      <c r="W109" s="54"/>
      <c r="X109" s="94"/>
      <c r="Y109" s="266"/>
      <c r="Z109" s="267"/>
      <c r="AA109" s="55">
        <f>M109-J109</f>
        <v>-428.91360136868934</v>
      </c>
      <c r="AB109" s="49">
        <f>M109/J109</f>
        <v>0.83503323024281184</v>
      </c>
      <c r="AC109" s="279"/>
    </row>
    <row r="110" spans="1:29" ht="15.75" customHeight="1">
      <c r="A110" s="282"/>
      <c r="B110" s="38" t="s">
        <v>76</v>
      </c>
      <c r="C110" s="264" t="s">
        <v>101</v>
      </c>
      <c r="D110" s="265"/>
      <c r="E110" s="39">
        <v>24.73</v>
      </c>
      <c r="F110" s="40">
        <v>1794</v>
      </c>
      <c r="G110" s="41">
        <f t="shared" si="64"/>
        <v>44365.62</v>
      </c>
      <c r="H110" s="42"/>
      <c r="I110" s="43">
        <v>6</v>
      </c>
      <c r="J110" s="44">
        <v>2600</v>
      </c>
      <c r="K110" s="45">
        <f t="shared" si="50"/>
        <v>433.33333333333331</v>
      </c>
      <c r="L110" s="46">
        <v>6</v>
      </c>
      <c r="M110" s="44">
        <f>F110/V110*60</f>
        <v>2190.7734056987797</v>
      </c>
      <c r="N110" s="45">
        <f>M110/L110</f>
        <v>365.12890094979662</v>
      </c>
      <c r="O110" s="47">
        <f>L110-I110</f>
        <v>0</v>
      </c>
      <c r="P110" s="48">
        <f>N110-K110</f>
        <v>-68.204432383536698</v>
      </c>
      <c r="Q110" s="49">
        <f>N110/K110</f>
        <v>0.84260515603799224</v>
      </c>
      <c r="R110" s="274"/>
      <c r="S110" s="50">
        <v>0.41321759259259261</v>
      </c>
      <c r="T110" s="51">
        <v>0.44733796296296297</v>
      </c>
      <c r="U110" s="52">
        <v>4.0333333333333776</v>
      </c>
      <c r="V110" s="53">
        <v>49.133333333333312</v>
      </c>
      <c r="W110" s="54"/>
      <c r="X110" s="58"/>
      <c r="Y110" s="266"/>
      <c r="Z110" s="267"/>
      <c r="AA110" s="55">
        <f>M110-J110</f>
        <v>-409.2265943012203</v>
      </c>
      <c r="AB110" s="49">
        <f>M110/J110</f>
        <v>0.84260515603799224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58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58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58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58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58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58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58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58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58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58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78"/>
      <c r="G123" s="79"/>
      <c r="H123" s="20"/>
      <c r="I123" s="80">
        <f t="shared" ref="I123:J123" si="65">AVERAGE(I107:I122)</f>
        <v>6</v>
      </c>
      <c r="J123" s="81">
        <f t="shared" si="65"/>
        <v>2600</v>
      </c>
      <c r="K123" s="82">
        <f t="shared" ref="K123" si="66">J123/I123</f>
        <v>433.33333333333331</v>
      </c>
      <c r="L123" s="80">
        <f t="shared" ref="L123:M123" si="67">AVERAGE(L107:L122)</f>
        <v>6</v>
      </c>
      <c r="M123" s="81">
        <f t="shared" si="67"/>
        <v>2157.1713943932195</v>
      </c>
      <c r="N123" s="82">
        <f>M123/L123</f>
        <v>359.52856573220328</v>
      </c>
      <c r="O123" s="83">
        <f>L123-I123</f>
        <v>0</v>
      </c>
      <c r="P123" s="84">
        <f>N123-K123</f>
        <v>-73.804767601130038</v>
      </c>
      <c r="Q123" s="85">
        <f>N123/K123</f>
        <v>0.82968130553585373</v>
      </c>
      <c r="R123" s="275"/>
      <c r="S123" s="182">
        <f>S107</f>
        <v>0.33417824074074076</v>
      </c>
      <c r="T123" s="183">
        <f>INDEX(T107:T122,COUNTA(T107:T122))</f>
        <v>0.44733796296296297</v>
      </c>
      <c r="U123" s="86"/>
      <c r="V123" s="96"/>
      <c r="W123" s="78"/>
      <c r="X123" s="82"/>
      <c r="Y123" s="262"/>
      <c r="Z123" s="263"/>
      <c r="AA123" s="97">
        <f>M123-J123</f>
        <v>-442.82860560678046</v>
      </c>
      <c r="AB123" s="85">
        <f>M123/J123</f>
        <v>0.82968130553585362</v>
      </c>
      <c r="AC123" s="280"/>
    </row>
    <row r="124" spans="1:29" ht="15.75" customHeight="1">
      <c r="A124" s="268" t="s">
        <v>47</v>
      </c>
      <c r="B124" s="98" t="s">
        <v>70</v>
      </c>
      <c r="C124" s="271" t="s">
        <v>203</v>
      </c>
      <c r="D124" s="272"/>
      <c r="E124" s="21">
        <v>49.91</v>
      </c>
      <c r="F124" s="34">
        <v>1441</v>
      </c>
      <c r="G124" s="22">
        <f t="shared" ref="G124:G126" si="68">E124*F124</f>
        <v>71920.31</v>
      </c>
      <c r="H124" s="23"/>
      <c r="I124" s="24">
        <v>26</v>
      </c>
      <c r="J124" s="25">
        <v>2000</v>
      </c>
      <c r="K124" s="26">
        <f>J124/I124</f>
        <v>76.92307692307692</v>
      </c>
      <c r="L124" s="27">
        <v>26</v>
      </c>
      <c r="M124" s="25">
        <f>F124/V124*60</f>
        <v>1699.7378768021001</v>
      </c>
      <c r="N124" s="26">
        <f>M124/L124</f>
        <v>65.374533723157697</v>
      </c>
      <c r="O124" s="91">
        <f>L124-I124</f>
        <v>0</v>
      </c>
      <c r="P124" s="92">
        <f>N124-K124</f>
        <v>-11.548543199919223</v>
      </c>
      <c r="Q124" s="31">
        <f>N124/K124</f>
        <v>0.84986893840105004</v>
      </c>
      <c r="R124" s="273">
        <f>Q140</f>
        <v>0.85477172369113152</v>
      </c>
      <c r="S124" s="32">
        <v>0.70844907407407409</v>
      </c>
      <c r="T124" s="33">
        <v>0.7437731481481481</v>
      </c>
      <c r="U124" s="34"/>
      <c r="V124" s="35">
        <v>50.866666666666575</v>
      </c>
      <c r="W124" s="15"/>
      <c r="X124" s="17"/>
      <c r="Y124" s="276"/>
      <c r="Z124" s="277"/>
      <c r="AA124" s="36">
        <f>M124-J124</f>
        <v>-300.26212319789988</v>
      </c>
      <c r="AB124" s="31">
        <f>M124/J124</f>
        <v>0.84986893840105004</v>
      </c>
      <c r="AC124" s="348">
        <f>AB140</f>
        <v>0.85477172369113152</v>
      </c>
    </row>
    <row r="125" spans="1:29" ht="15.75" customHeight="1">
      <c r="A125" s="269"/>
      <c r="B125" s="99" t="s">
        <v>70</v>
      </c>
      <c r="C125" s="264" t="s">
        <v>116</v>
      </c>
      <c r="D125" s="265"/>
      <c r="E125" s="39">
        <v>56.79</v>
      </c>
      <c r="F125" s="52">
        <v>2183</v>
      </c>
      <c r="G125" s="41">
        <f t="shared" si="68"/>
        <v>123972.56999999999</v>
      </c>
      <c r="H125" s="42"/>
      <c r="I125" s="43">
        <v>23</v>
      </c>
      <c r="J125" s="44">
        <v>2000</v>
      </c>
      <c r="K125" s="45">
        <f t="shared" ref="K125:K126" si="69">J125/I125</f>
        <v>86.956521739130437</v>
      </c>
      <c r="L125" s="46">
        <v>23</v>
      </c>
      <c r="M125" s="44">
        <f>F125/V125*60</f>
        <v>1714.7719834169757</v>
      </c>
      <c r="N125" s="45">
        <f>M125/L125</f>
        <v>74.555303626825022</v>
      </c>
      <c r="O125" s="47">
        <f>L125-I125</f>
        <v>0</v>
      </c>
      <c r="P125" s="48">
        <f>N125-K125</f>
        <v>-12.401218112305415</v>
      </c>
      <c r="Q125" s="49">
        <f>N125/K125</f>
        <v>0.85738599170848773</v>
      </c>
      <c r="R125" s="274"/>
      <c r="S125" s="50">
        <v>0.74652777777777779</v>
      </c>
      <c r="T125" s="51">
        <v>0.79957175925925927</v>
      </c>
      <c r="U125" s="52">
        <v>3.9666666666667538</v>
      </c>
      <c r="V125" s="53">
        <v>76.38333333333334</v>
      </c>
      <c r="W125" s="54"/>
      <c r="X125" s="94"/>
      <c r="Y125" s="266"/>
      <c r="Z125" s="267"/>
      <c r="AA125" s="55">
        <f>M125-J125</f>
        <v>-285.22801658302433</v>
      </c>
      <c r="AB125" s="49">
        <f>M125/J125</f>
        <v>0.85738599170848784</v>
      </c>
      <c r="AC125" s="294"/>
    </row>
    <row r="126" spans="1:29" ht="15.75" customHeight="1">
      <c r="A126" s="269"/>
      <c r="B126" s="99" t="s">
        <v>70</v>
      </c>
      <c r="C126" s="264" t="s">
        <v>219</v>
      </c>
      <c r="D126" s="265"/>
      <c r="E126" s="39">
        <v>44.3</v>
      </c>
      <c r="F126" s="52">
        <v>1976</v>
      </c>
      <c r="G126" s="41">
        <f t="shared" si="68"/>
        <v>87536.799999999988</v>
      </c>
      <c r="H126" s="42"/>
      <c r="I126" s="43">
        <v>17</v>
      </c>
      <c r="J126" s="44">
        <v>2000</v>
      </c>
      <c r="K126" s="45">
        <f t="shared" si="69"/>
        <v>117.64705882352941</v>
      </c>
      <c r="L126" s="46">
        <v>17</v>
      </c>
      <c r="M126" s="44">
        <f>F126/V126*60</f>
        <v>1714.1204819277134</v>
      </c>
      <c r="N126" s="45">
        <f>M126/L126</f>
        <v>100.83061658398314</v>
      </c>
      <c r="O126" s="47">
        <f>L126-I126</f>
        <v>0</v>
      </c>
      <c r="P126" s="48">
        <f>N126-K126</f>
        <v>-16.816442239546262</v>
      </c>
      <c r="Q126" s="49">
        <f>N126/K126</f>
        <v>0.8570602409638568</v>
      </c>
      <c r="R126" s="274"/>
      <c r="S126" s="50">
        <v>0.80277777777777781</v>
      </c>
      <c r="T126" s="51">
        <v>0.85081018518518514</v>
      </c>
      <c r="U126" s="52">
        <v>4.6166666666666956</v>
      </c>
      <c r="V126" s="53">
        <v>69.166666666666558</v>
      </c>
      <c r="W126" s="54"/>
      <c r="X126" s="94"/>
      <c r="Y126" s="266"/>
      <c r="Z126" s="267"/>
      <c r="AA126" s="55">
        <f>M126-J126</f>
        <v>-285.8795180722866</v>
      </c>
      <c r="AB126" s="49">
        <f>M126/J126</f>
        <v>0.85706024096385669</v>
      </c>
      <c r="AC126" s="294"/>
    </row>
    <row r="127" spans="1:29" ht="15.75" customHeight="1">
      <c r="A127" s="269"/>
      <c r="B127" s="99"/>
      <c r="C127" s="264"/>
      <c r="D127" s="265"/>
      <c r="E127" s="39"/>
      <c r="F127" s="52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94"/>
    </row>
    <row r="128" spans="1:29" ht="15.75" customHeight="1">
      <c r="A128" s="269"/>
      <c r="B128" s="99"/>
      <c r="C128" s="264"/>
      <c r="D128" s="265"/>
      <c r="E128" s="39"/>
      <c r="F128" s="52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94"/>
    </row>
    <row r="129" spans="1:29" ht="15.75" customHeight="1">
      <c r="A129" s="269"/>
      <c r="B129" s="99"/>
      <c r="C129" s="264"/>
      <c r="D129" s="265"/>
      <c r="E129" s="39"/>
      <c r="F129" s="52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94"/>
      <c r="Y129" s="266"/>
      <c r="Z129" s="267"/>
      <c r="AA129" s="55"/>
      <c r="AB129" s="49"/>
      <c r="AC129" s="294"/>
    </row>
    <row r="130" spans="1:29" ht="15.75" customHeight="1">
      <c r="A130" s="269"/>
      <c r="B130" s="99"/>
      <c r="C130" s="264"/>
      <c r="D130" s="265"/>
      <c r="E130" s="39"/>
      <c r="F130" s="52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94"/>
    </row>
    <row r="131" spans="1:29" ht="15.75" customHeight="1">
      <c r="A131" s="269"/>
      <c r="B131" s="99"/>
      <c r="C131" s="264"/>
      <c r="D131" s="265"/>
      <c r="E131" s="39"/>
      <c r="F131" s="52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94"/>
    </row>
    <row r="132" spans="1:29" ht="15.75" customHeight="1">
      <c r="A132" s="269"/>
      <c r="B132" s="99"/>
      <c r="C132" s="264"/>
      <c r="D132" s="265"/>
      <c r="E132" s="39"/>
      <c r="F132" s="52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54"/>
      <c r="X132" s="94"/>
      <c r="Y132" s="266"/>
      <c r="Z132" s="267"/>
      <c r="AA132" s="55"/>
      <c r="AB132" s="49"/>
      <c r="AC132" s="294"/>
    </row>
    <row r="133" spans="1:29" ht="15.75" customHeight="1">
      <c r="A133" s="269"/>
      <c r="B133" s="99"/>
      <c r="C133" s="264"/>
      <c r="D133" s="265"/>
      <c r="E133" s="39"/>
      <c r="F133" s="52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54"/>
      <c r="X133" s="94"/>
      <c r="Y133" s="266"/>
      <c r="Z133" s="267"/>
      <c r="AA133" s="55"/>
      <c r="AB133" s="49"/>
      <c r="AC133" s="294"/>
    </row>
    <row r="134" spans="1:29" ht="15.75" customHeight="1">
      <c r="A134" s="269"/>
      <c r="B134" s="99"/>
      <c r="C134" s="264"/>
      <c r="D134" s="265"/>
      <c r="E134" s="39"/>
      <c r="F134" s="52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54"/>
      <c r="X134" s="94"/>
      <c r="Y134" s="266"/>
      <c r="Z134" s="267"/>
      <c r="AA134" s="55"/>
      <c r="AB134" s="49"/>
      <c r="AC134" s="294"/>
    </row>
    <row r="135" spans="1:29" ht="15.75" customHeight="1">
      <c r="A135" s="269"/>
      <c r="B135" s="99"/>
      <c r="C135" s="264"/>
      <c r="D135" s="265"/>
      <c r="E135" s="39"/>
      <c r="F135" s="52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54"/>
      <c r="X135" s="94"/>
      <c r="Y135" s="266"/>
      <c r="Z135" s="267"/>
      <c r="AA135" s="55"/>
      <c r="AB135" s="49"/>
      <c r="AC135" s="294"/>
    </row>
    <row r="136" spans="1:29" ht="15.75" customHeight="1">
      <c r="A136" s="269"/>
      <c r="B136" s="99"/>
      <c r="C136" s="264"/>
      <c r="D136" s="265"/>
      <c r="E136" s="39"/>
      <c r="F136" s="52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54"/>
      <c r="X136" s="94"/>
      <c r="Y136" s="266"/>
      <c r="Z136" s="267"/>
      <c r="AA136" s="55"/>
      <c r="AB136" s="49"/>
      <c r="AC136" s="294"/>
    </row>
    <row r="137" spans="1:29" ht="15.75" customHeight="1">
      <c r="A137" s="269"/>
      <c r="B137" s="99"/>
      <c r="C137" s="264"/>
      <c r="D137" s="265"/>
      <c r="E137" s="39"/>
      <c r="F137" s="52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100"/>
      <c r="X137" s="101"/>
      <c r="Y137" s="266"/>
      <c r="Z137" s="267"/>
      <c r="AA137" s="55"/>
      <c r="AB137" s="49"/>
      <c r="AC137" s="294"/>
    </row>
    <row r="138" spans="1:29" ht="15.75" customHeight="1">
      <c r="A138" s="269"/>
      <c r="B138" s="99"/>
      <c r="C138" s="264"/>
      <c r="D138" s="265"/>
      <c r="E138" s="39"/>
      <c r="F138" s="52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102"/>
      <c r="X138" s="103"/>
      <c r="Y138" s="266"/>
      <c r="Z138" s="267"/>
      <c r="AA138" s="55"/>
      <c r="AB138" s="49"/>
      <c r="AC138" s="294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50"/>
      <c r="T139" s="51"/>
      <c r="U139" s="73"/>
      <c r="V139" s="53"/>
      <c r="W139" s="102"/>
      <c r="X139" s="103"/>
      <c r="Y139" s="266"/>
      <c r="Z139" s="267"/>
      <c r="AA139" s="55"/>
      <c r="AB139" s="49"/>
      <c r="AC139" s="294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70">AVERAGE(I124:I139)</f>
        <v>22</v>
      </c>
      <c r="J140" s="81">
        <f t="shared" si="70"/>
        <v>2000</v>
      </c>
      <c r="K140" s="82">
        <f t="shared" ref="K140" si="71">J140/I140</f>
        <v>90.909090909090907</v>
      </c>
      <c r="L140" s="80">
        <f t="shared" ref="L140:M140" si="72">AVERAGE(L124:L139)</f>
        <v>22</v>
      </c>
      <c r="M140" s="81">
        <f t="shared" si="72"/>
        <v>1709.5434473822631</v>
      </c>
      <c r="N140" s="82">
        <f>M140/L140</f>
        <v>77.706520335557414</v>
      </c>
      <c r="O140" s="83">
        <f>L140-I140</f>
        <v>0</v>
      </c>
      <c r="P140" s="84">
        <f>N140-K140</f>
        <v>-13.202570573533492</v>
      </c>
      <c r="Q140" s="85">
        <f>N140/K140</f>
        <v>0.85477172369113152</v>
      </c>
      <c r="R140" s="275"/>
      <c r="S140" s="182">
        <f>S124</f>
        <v>0.70844907407407409</v>
      </c>
      <c r="T140" s="183">
        <f>INDEX(T124:T139,COUNTA(T124:T139))</f>
        <v>0.85081018518518514</v>
      </c>
      <c r="U140" s="86"/>
      <c r="V140" s="96"/>
      <c r="W140" s="105"/>
      <c r="X140" s="106"/>
      <c r="Y140" s="262"/>
      <c r="Z140" s="263"/>
      <c r="AA140" s="97">
        <f>M140-J140</f>
        <v>-290.45655261773686</v>
      </c>
      <c r="AB140" s="85">
        <f>M140/J140</f>
        <v>0.85477172369113152</v>
      </c>
      <c r="AC140" s="295"/>
    </row>
    <row r="141" spans="1:29" ht="15.75" customHeight="1">
      <c r="A141" s="281" t="s">
        <v>246</v>
      </c>
      <c r="B141" s="98" t="s">
        <v>70</v>
      </c>
      <c r="C141" s="271" t="s">
        <v>224</v>
      </c>
      <c r="D141" s="272"/>
      <c r="E141" s="21">
        <v>50.67</v>
      </c>
      <c r="F141" s="15">
        <v>1363</v>
      </c>
      <c r="G141" s="22">
        <f t="shared" ref="G141:G143" si="73">E141*F141</f>
        <v>69063.210000000006</v>
      </c>
      <c r="H141" s="23"/>
      <c r="I141" s="24">
        <v>22</v>
      </c>
      <c r="J141" s="25">
        <v>2000</v>
      </c>
      <c r="K141" s="26">
        <f>J141/I141</f>
        <v>90.909090909090907</v>
      </c>
      <c r="L141" s="27">
        <v>22</v>
      </c>
      <c r="M141" s="25">
        <f>F141/V141*60</f>
        <v>1698.4423676012457</v>
      </c>
      <c r="N141" s="26">
        <f>M141/L141</f>
        <v>77.201925800056628</v>
      </c>
      <c r="O141" s="91">
        <f>L141-I141</f>
        <v>0</v>
      </c>
      <c r="P141" s="92">
        <f>N141-K141</f>
        <v>-13.707165109034278</v>
      </c>
      <c r="Q141" s="31">
        <f>N141/K141</f>
        <v>0.84922118380062295</v>
      </c>
      <c r="R141" s="273">
        <f>Q157</f>
        <v>0.85350308850242618</v>
      </c>
      <c r="S141" s="32">
        <v>0.70833333333333337</v>
      </c>
      <c r="T141" s="33">
        <v>0.74177083333333338</v>
      </c>
      <c r="U141" s="34"/>
      <c r="V141" s="35">
        <v>48.150000000000013</v>
      </c>
      <c r="W141" s="33"/>
      <c r="X141" s="107"/>
      <c r="Y141" s="276"/>
      <c r="Z141" s="277"/>
      <c r="AA141" s="36">
        <f>M141-J141</f>
        <v>-301.55763239875432</v>
      </c>
      <c r="AB141" s="31">
        <f>M141/J141</f>
        <v>0.84922118380062284</v>
      </c>
      <c r="AC141" s="278">
        <f>AB157</f>
        <v>0.85350308850242618</v>
      </c>
    </row>
    <row r="142" spans="1:29" ht="15.75" customHeight="1">
      <c r="A142" s="282"/>
      <c r="B142" s="99" t="s">
        <v>70</v>
      </c>
      <c r="C142" s="264" t="s">
        <v>115</v>
      </c>
      <c r="D142" s="265"/>
      <c r="E142" s="39">
        <v>56.87</v>
      </c>
      <c r="F142" s="40">
        <v>1684</v>
      </c>
      <c r="G142" s="41">
        <f t="shared" si="73"/>
        <v>95769.08</v>
      </c>
      <c r="H142" s="42"/>
      <c r="I142" s="43">
        <v>23</v>
      </c>
      <c r="J142" s="44">
        <v>2000</v>
      </c>
      <c r="K142" s="45">
        <f t="shared" ref="K142:K143" si="74">J142/I142</f>
        <v>86.956521739130437</v>
      </c>
      <c r="L142" s="46">
        <v>23</v>
      </c>
      <c r="M142" s="44">
        <f>F142/V142*60</f>
        <v>1708.6809470124008</v>
      </c>
      <c r="N142" s="45">
        <f>M142/L142</f>
        <v>74.290475957060906</v>
      </c>
      <c r="O142" s="47">
        <f>L142-I142</f>
        <v>0</v>
      </c>
      <c r="P142" s="48">
        <f>N142-K142</f>
        <v>-12.666045782069531</v>
      </c>
      <c r="Q142" s="49">
        <f>N142/K142</f>
        <v>0.85434047350620035</v>
      </c>
      <c r="R142" s="274"/>
      <c r="S142" s="50">
        <v>0.74513888888888891</v>
      </c>
      <c r="T142" s="51">
        <v>0.78620370370370374</v>
      </c>
      <c r="U142" s="52">
        <v>4.8499999999999588</v>
      </c>
      <c r="V142" s="53">
        <v>59.133333333333354</v>
      </c>
      <c r="W142" s="54"/>
      <c r="X142" s="94"/>
      <c r="Y142" s="266"/>
      <c r="Z142" s="267"/>
      <c r="AA142" s="55">
        <f>M142-J142</f>
        <v>-291.31905298759921</v>
      </c>
      <c r="AB142" s="49">
        <f>M142/J142</f>
        <v>0.85434047350620035</v>
      </c>
      <c r="AC142" s="279"/>
    </row>
    <row r="143" spans="1:29" ht="15.75" customHeight="1">
      <c r="A143" s="282"/>
      <c r="B143" s="99" t="s">
        <v>70</v>
      </c>
      <c r="C143" s="264" t="s">
        <v>211</v>
      </c>
      <c r="D143" s="265"/>
      <c r="E143" s="39">
        <v>47.6</v>
      </c>
      <c r="F143" s="40">
        <v>2299</v>
      </c>
      <c r="G143" s="41">
        <f t="shared" si="73"/>
        <v>109432.40000000001</v>
      </c>
      <c r="H143" s="42"/>
      <c r="I143" s="43">
        <v>23</v>
      </c>
      <c r="J143" s="44">
        <v>2000</v>
      </c>
      <c r="K143" s="45">
        <f t="shared" si="74"/>
        <v>86.956521739130437</v>
      </c>
      <c r="L143" s="46">
        <v>23</v>
      </c>
      <c r="M143" s="44">
        <f>F143/V143*60</f>
        <v>1713.8952164009111</v>
      </c>
      <c r="N143" s="45">
        <f>M143/L143</f>
        <v>74.517183321778745</v>
      </c>
      <c r="O143" s="47">
        <f>L143-I143</f>
        <v>0</v>
      </c>
      <c r="P143" s="48">
        <f>N143-K143</f>
        <v>-12.439338417351692</v>
      </c>
      <c r="Q143" s="49">
        <f>N143/K143</f>
        <v>0.85694760820045557</v>
      </c>
      <c r="R143" s="274"/>
      <c r="S143" s="50">
        <v>0.79027777777777775</v>
      </c>
      <c r="T143" s="51">
        <v>0.84616898148148145</v>
      </c>
      <c r="U143" s="52">
        <v>5.8666666666665712</v>
      </c>
      <c r="V143" s="53">
        <v>80.483333333333334</v>
      </c>
      <c r="W143" s="54"/>
      <c r="X143" s="94"/>
      <c r="Y143" s="266"/>
      <c r="Z143" s="267"/>
      <c r="AA143" s="55">
        <f>M143-J143</f>
        <v>-286.10478359908893</v>
      </c>
      <c r="AB143" s="49">
        <f>M143/J143</f>
        <v>0.85694760820045557</v>
      </c>
      <c r="AC143" s="279"/>
    </row>
    <row r="144" spans="1:29" ht="15.75" customHeight="1">
      <c r="A144" s="282"/>
      <c r="B144" s="99"/>
      <c r="C144" s="264"/>
      <c r="D144" s="265"/>
      <c r="E144" s="39"/>
      <c r="F144" s="40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79"/>
    </row>
    <row r="145" spans="1:29" ht="15.75" customHeight="1">
      <c r="A145" s="283"/>
      <c r="B145" s="99"/>
      <c r="C145" s="264"/>
      <c r="D145" s="265"/>
      <c r="E145" s="39"/>
      <c r="F145" s="40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79"/>
    </row>
    <row r="146" spans="1:29" ht="15.75" customHeight="1">
      <c r="A146" s="283"/>
      <c r="B146" s="99"/>
      <c r="C146" s="264"/>
      <c r="D146" s="265"/>
      <c r="E146" s="39"/>
      <c r="F146" s="40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94"/>
      <c r="Y146" s="266"/>
      <c r="Z146" s="267"/>
      <c r="AA146" s="55"/>
      <c r="AB146" s="49"/>
      <c r="AC146" s="279"/>
    </row>
    <row r="147" spans="1:29" ht="15.75" customHeight="1">
      <c r="A147" s="283"/>
      <c r="B147" s="99"/>
      <c r="C147" s="264"/>
      <c r="D147" s="265"/>
      <c r="E147" s="39"/>
      <c r="F147" s="40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62"/>
      <c r="T147" s="63"/>
      <c r="U147" s="52"/>
      <c r="V147" s="53"/>
      <c r="W147" s="63"/>
      <c r="X147" s="108"/>
      <c r="Y147" s="266"/>
      <c r="Z147" s="267"/>
      <c r="AA147" s="55"/>
      <c r="AB147" s="49"/>
      <c r="AC147" s="279"/>
    </row>
    <row r="148" spans="1:29" ht="15.75" customHeight="1">
      <c r="A148" s="283"/>
      <c r="B148" s="99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62"/>
      <c r="T148" s="63"/>
      <c r="U148" s="52"/>
      <c r="V148" s="53"/>
      <c r="W148" s="63"/>
      <c r="X148" s="108"/>
      <c r="Y148" s="266"/>
      <c r="Z148" s="267"/>
      <c r="AA148" s="55"/>
      <c r="AB148" s="49"/>
      <c r="AC148" s="279"/>
    </row>
    <row r="149" spans="1:29" ht="15.75" customHeight="1">
      <c r="A149" s="283"/>
      <c r="B149" s="99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62"/>
      <c r="T149" s="63"/>
      <c r="U149" s="52"/>
      <c r="V149" s="53"/>
      <c r="W149" s="63"/>
      <c r="X149" s="108"/>
      <c r="Y149" s="266"/>
      <c r="Z149" s="267"/>
      <c r="AA149" s="55"/>
      <c r="AB149" s="49"/>
      <c r="AC149" s="279"/>
    </row>
    <row r="150" spans="1:29" ht="15.75" customHeight="1">
      <c r="A150" s="283"/>
      <c r="B150" s="99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62"/>
      <c r="T150" s="63"/>
      <c r="U150" s="52"/>
      <c r="V150" s="53"/>
      <c r="W150" s="63"/>
      <c r="X150" s="108"/>
      <c r="Y150" s="266"/>
      <c r="Z150" s="267"/>
      <c r="AA150" s="55"/>
      <c r="AB150" s="49"/>
      <c r="AC150" s="279"/>
    </row>
    <row r="151" spans="1:29" ht="15.75" customHeight="1">
      <c r="A151" s="283"/>
      <c r="B151" s="99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62"/>
      <c r="T151" s="63"/>
      <c r="U151" s="52"/>
      <c r="V151" s="53"/>
      <c r="W151" s="63"/>
      <c r="X151" s="108"/>
      <c r="Y151" s="266"/>
      <c r="Z151" s="267"/>
      <c r="AA151" s="55"/>
      <c r="AB151" s="49"/>
      <c r="AC151" s="279"/>
    </row>
    <row r="152" spans="1:29" ht="15.75" customHeight="1">
      <c r="A152" s="283"/>
      <c r="B152" s="99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62"/>
      <c r="T152" s="63"/>
      <c r="U152" s="52"/>
      <c r="V152" s="53"/>
      <c r="W152" s="63"/>
      <c r="X152" s="108"/>
      <c r="Y152" s="266"/>
      <c r="Z152" s="267"/>
      <c r="AA152" s="55"/>
      <c r="AB152" s="49"/>
      <c r="AC152" s="279"/>
    </row>
    <row r="153" spans="1:29" ht="15.75" customHeight="1">
      <c r="A153" s="283"/>
      <c r="B153" s="99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62"/>
      <c r="T153" s="63"/>
      <c r="U153" s="52"/>
      <c r="V153" s="53"/>
      <c r="W153" s="63"/>
      <c r="X153" s="108"/>
      <c r="Y153" s="266"/>
      <c r="Z153" s="267"/>
      <c r="AA153" s="55"/>
      <c r="AB153" s="49"/>
      <c r="AC153" s="279"/>
    </row>
    <row r="154" spans="1:29" ht="15.75" customHeight="1">
      <c r="A154" s="283"/>
      <c r="B154" s="99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62"/>
      <c r="T154" s="63"/>
      <c r="U154" s="52"/>
      <c r="V154" s="53"/>
      <c r="W154" s="63"/>
      <c r="X154" s="108"/>
      <c r="Y154" s="266"/>
      <c r="Z154" s="267"/>
      <c r="AA154" s="55"/>
      <c r="AB154" s="49"/>
      <c r="AC154" s="279"/>
    </row>
    <row r="155" spans="1:29" ht="15.75" customHeight="1">
      <c r="A155" s="283"/>
      <c r="B155" s="99"/>
      <c r="C155" s="264"/>
      <c r="D155" s="265"/>
      <c r="E155" s="39"/>
      <c r="F155" s="71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62"/>
      <c r="T155" s="63"/>
      <c r="U155" s="52"/>
      <c r="V155" s="53"/>
      <c r="W155" s="63"/>
      <c r="X155" s="108"/>
      <c r="Y155" s="266"/>
      <c r="Z155" s="267"/>
      <c r="AA155" s="55"/>
      <c r="AB155" s="49"/>
      <c r="AC155" s="279"/>
    </row>
    <row r="156" spans="1:29" ht="15.75" customHeight="1">
      <c r="A156" s="283"/>
      <c r="B156" s="99"/>
      <c r="C156" s="264"/>
      <c r="D156" s="265"/>
      <c r="E156" s="109"/>
      <c r="F156" s="71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75">AVERAGE(I141:I156)</f>
        <v>22.666666666666668</v>
      </c>
      <c r="J157" s="81">
        <f t="shared" si="75"/>
        <v>2000</v>
      </c>
      <c r="K157" s="82">
        <f t="shared" ref="K157" si="76">J157/I157</f>
        <v>88.235294117647058</v>
      </c>
      <c r="L157" s="80">
        <f t="shared" ref="L157:M157" si="77">AVERAGE(L141:L156)</f>
        <v>22.666666666666668</v>
      </c>
      <c r="M157" s="81">
        <f t="shared" si="77"/>
        <v>1707.0061770048524</v>
      </c>
      <c r="N157" s="82">
        <f>M157/L157</f>
        <v>75.309096044331724</v>
      </c>
      <c r="O157" s="83">
        <f>L157-I157</f>
        <v>0</v>
      </c>
      <c r="P157" s="84">
        <f>N157-K157</f>
        <v>-12.926198073315334</v>
      </c>
      <c r="Q157" s="85">
        <f>N157/K157</f>
        <v>0.85350308850242618</v>
      </c>
      <c r="R157" s="275"/>
      <c r="S157" s="182">
        <f>S141</f>
        <v>0.70833333333333337</v>
      </c>
      <c r="T157" s="183">
        <f>INDEX(T141:T156,COUNTA(T141:T156))</f>
        <v>0.84616898148148145</v>
      </c>
      <c r="U157" s="86"/>
      <c r="V157" s="96"/>
      <c r="W157" s="78"/>
      <c r="X157" s="82"/>
      <c r="Y157" s="262"/>
      <c r="Z157" s="263"/>
      <c r="AA157" s="97">
        <f>M157-J157</f>
        <v>-292.99382299514764</v>
      </c>
      <c r="AB157" s="85">
        <f>M157/J157</f>
        <v>0.85350308850242618</v>
      </c>
      <c r="AC157" s="280"/>
    </row>
    <row r="159" spans="1:29">
      <c r="Y159" s="260" t="s">
        <v>54</v>
      </c>
      <c r="Z159" s="260"/>
    </row>
    <row r="160" spans="1:29">
      <c r="Y160" s="260" t="s">
        <v>55</v>
      </c>
      <c r="Z160" s="260"/>
    </row>
    <row r="161" spans="25:26">
      <c r="Y161" s="260" t="s">
        <v>56</v>
      </c>
      <c r="Z161" s="260"/>
    </row>
    <row r="162" spans="25:26">
      <c r="Y162" s="260" t="s">
        <v>57</v>
      </c>
      <c r="Z162" s="260"/>
    </row>
    <row r="163" spans="25:26">
      <c r="Y163" s="260" t="s">
        <v>58</v>
      </c>
      <c r="Z163" s="260"/>
    </row>
    <row r="164" spans="25:26">
      <c r="Y164" s="260" t="s">
        <v>59</v>
      </c>
      <c r="Z164" s="260"/>
    </row>
    <row r="165" spans="25:26">
      <c r="Y165" s="260" t="s">
        <v>60</v>
      </c>
      <c r="Z165" s="260"/>
    </row>
    <row r="166" spans="25:26">
      <c r="Y166" s="260" t="s">
        <v>61</v>
      </c>
      <c r="Z166" s="260"/>
    </row>
    <row r="167" spans="25:26">
      <c r="Y167" s="260" t="s">
        <v>62</v>
      </c>
      <c r="Z167" s="260"/>
    </row>
    <row r="168" spans="25:26">
      <c r="Y168" s="260" t="s">
        <v>63</v>
      </c>
      <c r="Z168" s="260"/>
    </row>
    <row r="169" spans="25:26">
      <c r="Y169" s="260" t="s">
        <v>64</v>
      </c>
      <c r="Z169" s="260"/>
    </row>
    <row r="170" spans="25:26">
      <c r="Y170" s="260" t="s">
        <v>65</v>
      </c>
      <c r="Z170" s="260"/>
    </row>
    <row r="171" spans="25:26">
      <c r="Y171" s="260" t="s">
        <v>66</v>
      </c>
      <c r="Z171" s="260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864" priority="3" operator="greaterThan">
      <formula>0</formula>
    </cfRule>
  </conditionalFormatting>
  <conditionalFormatting sqref="P5:P157 AA5:AA157">
    <cfRule type="cellIs" dxfId="863" priority="6" operator="lessThan">
      <formula>0</formula>
    </cfRule>
  </conditionalFormatting>
  <conditionalFormatting sqref="Q5:Q157 AB5:AB157">
    <cfRule type="cellIs" dxfId="862" priority="4" operator="greaterThan">
      <formula>1</formula>
    </cfRule>
    <cfRule type="cellIs" dxfId="861" priority="5" operator="lessThan">
      <formula>0.8</formula>
    </cfRule>
  </conditionalFormatting>
  <conditionalFormatting sqref="R5:R157 AC124">
    <cfRule type="cellIs" dxfId="860" priority="7" operator="lessThan">
      <formula>0.8</formula>
    </cfRule>
  </conditionalFormatting>
  <conditionalFormatting sqref="AC5:AC22 AC56:AC91">
    <cfRule type="cellIs" dxfId="859" priority="9" operator="lessThan">
      <formula>0.8</formula>
    </cfRule>
  </conditionalFormatting>
  <conditionalFormatting sqref="AC39">
    <cfRule type="cellIs" dxfId="858" priority="12" operator="lessThan">
      <formula>0.8</formula>
    </cfRule>
  </conditionalFormatting>
  <conditionalFormatting sqref="AC54">
    <cfRule type="cellIs" dxfId="857" priority="11" operator="lessThan">
      <formula>0.8</formula>
    </cfRule>
  </conditionalFormatting>
  <conditionalFormatting sqref="AC97:AC105">
    <cfRule type="cellIs" dxfId="856" priority="10" operator="lessThan">
      <formula>0.8</formula>
    </cfRule>
  </conditionalFormatting>
  <conditionalFormatting sqref="AC107:AC112">
    <cfRule type="cellIs" dxfId="855" priority="8" operator="lessThan">
      <formula>0.8</formula>
    </cfRule>
  </conditionalFormatting>
  <conditionalFormatting sqref="AC139">
    <cfRule type="cellIs" dxfId="854" priority="2" operator="lessThan">
      <formula>0.8</formula>
    </cfRule>
  </conditionalFormatting>
  <conditionalFormatting sqref="AC141:AC157">
    <cfRule type="cellIs" dxfId="853" priority="1" operator="lessThan">
      <formula>0.8</formula>
    </cfRule>
  </conditionalFormatting>
  <dataValidations count="1">
    <dataValidation type="list" allowBlank="1" showInputMessage="1" showErrorMessage="1" sqref="Y5:Z157" xr:uid="{671CA96E-BBEB-410C-B8DF-83334891736D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80DB6-0AA3-425F-91C1-3BFD880C6168}">
  <sheetPr>
    <tabColor theme="8" tint="0.59999389629810485"/>
  </sheetPr>
  <dimension ref="B1:AR36"/>
  <sheetViews>
    <sheetView zoomScale="70" zoomScaleNormal="70" workbookViewId="0">
      <selection activeCell="V42" sqref="V42"/>
    </sheetView>
  </sheetViews>
  <sheetFormatPr defaultColWidth="7.6640625" defaultRowHeight="15.75"/>
  <cols>
    <col min="1" max="1" width="7.6640625" style="125"/>
    <col min="2" max="2" width="15.6640625" style="125" customWidth="1"/>
    <col min="3" max="3" width="8.109375" style="131" customWidth="1"/>
    <col min="4" max="34" width="11.109375" style="125" customWidth="1"/>
    <col min="35" max="16384" width="7.6640625" style="125"/>
  </cols>
  <sheetData>
    <row r="1" spans="2:44" ht="27.75" customHeight="1">
      <c r="B1" s="247" t="s">
        <v>132</v>
      </c>
      <c r="C1" s="247"/>
      <c r="D1" s="247"/>
      <c r="E1" s="247"/>
      <c r="F1" s="247"/>
      <c r="G1" s="247"/>
      <c r="H1" s="247"/>
      <c r="I1" s="247"/>
      <c r="J1" s="247"/>
      <c r="K1" s="124"/>
      <c r="L1" s="124"/>
      <c r="M1" s="124"/>
      <c r="N1" s="124"/>
      <c r="O1" s="124"/>
      <c r="P1" s="124"/>
    </row>
    <row r="2" spans="2:44" ht="27.75" customHeight="1">
      <c r="B2" s="248"/>
      <c r="C2" s="248"/>
      <c r="D2" s="248"/>
      <c r="E2" s="248"/>
      <c r="F2" s="248"/>
      <c r="G2" s="248"/>
      <c r="H2" s="248"/>
      <c r="I2" s="248"/>
      <c r="J2" s="248"/>
      <c r="K2" s="124"/>
      <c r="L2" s="124"/>
      <c r="M2" s="124"/>
      <c r="N2" s="124"/>
      <c r="O2" s="124"/>
      <c r="P2" s="124"/>
    </row>
    <row r="3" spans="2:44" ht="46.5" customHeight="1">
      <c r="B3" s="126" t="s">
        <v>133</v>
      </c>
      <c r="C3" s="249" t="s">
        <v>358</v>
      </c>
      <c r="D3" s="250"/>
      <c r="E3" s="126" t="s">
        <v>134</v>
      </c>
      <c r="F3" s="251">
        <f>'0729(18度C)'!D1+'0729(4度C)'!D1</f>
        <v>248386</v>
      </c>
      <c r="G3" s="252"/>
      <c r="H3" s="126" t="s">
        <v>2</v>
      </c>
      <c r="I3" s="253">
        <f>'0729(18度C)'!F1+'0729(4度C)'!F1</f>
        <v>8226654.6899999985</v>
      </c>
      <c r="J3" s="254"/>
      <c r="K3" s="127"/>
      <c r="L3" s="128"/>
      <c r="M3" s="124"/>
      <c r="N3" s="124"/>
      <c r="O3" s="124"/>
      <c r="P3" s="124"/>
    </row>
    <row r="4" spans="2:44" ht="28.5" customHeight="1">
      <c r="B4" s="255" t="s">
        <v>135</v>
      </c>
      <c r="C4" s="235" t="s">
        <v>136</v>
      </c>
      <c r="D4" s="236"/>
      <c r="E4" s="258" t="s">
        <v>137</v>
      </c>
      <c r="F4" s="259"/>
      <c r="G4" s="258" t="s">
        <v>138</v>
      </c>
      <c r="H4" s="259"/>
      <c r="I4" s="258" t="s">
        <v>139</v>
      </c>
      <c r="J4" s="259"/>
      <c r="K4" s="233" t="s">
        <v>140</v>
      </c>
      <c r="L4" s="234"/>
      <c r="M4" s="233" t="s">
        <v>141</v>
      </c>
      <c r="N4" s="234"/>
      <c r="P4" s="128"/>
      <c r="Q4" s="124"/>
      <c r="R4" s="124"/>
    </row>
    <row r="5" spans="2:44" ht="28.5" customHeight="1">
      <c r="B5" s="256"/>
      <c r="C5" s="235" t="s">
        <v>142</v>
      </c>
      <c r="D5" s="236"/>
      <c r="E5" s="237" t="s">
        <v>143</v>
      </c>
      <c r="F5" s="238"/>
      <c r="G5" s="239" t="s">
        <v>144</v>
      </c>
      <c r="H5" s="240"/>
      <c r="I5" s="241" t="s">
        <v>145</v>
      </c>
      <c r="J5" s="242"/>
      <c r="K5" s="243" t="s">
        <v>146</v>
      </c>
      <c r="L5" s="244"/>
      <c r="M5" s="245" t="s">
        <v>147</v>
      </c>
      <c r="N5" s="246"/>
      <c r="O5" s="128"/>
      <c r="P5" s="128"/>
      <c r="Q5" s="128"/>
      <c r="R5" s="128"/>
    </row>
    <row r="6" spans="2:44" ht="28.5" customHeight="1">
      <c r="B6" s="256"/>
      <c r="C6" s="235" t="s">
        <v>148</v>
      </c>
      <c r="D6" s="236"/>
      <c r="E6" s="227">
        <f>AVERAGE(D13:O13,D27:X27)</f>
        <v>499.88086097630259</v>
      </c>
      <c r="F6" s="228" t="e">
        <f>AVERAGE(#REF!,D13:K13)</f>
        <v>#REF!</v>
      </c>
      <c r="G6" s="229">
        <f>AVERAGE(D13:K13)</f>
        <v>175.27086637488017</v>
      </c>
      <c r="H6" s="230"/>
      <c r="I6" s="229">
        <f>AVERAGE(L13:O13)</f>
        <v>89.572192513368975</v>
      </c>
      <c r="J6" s="230"/>
      <c r="K6" s="229">
        <f>AVERAGE(D27:O27)</f>
        <v>688.59363344988344</v>
      </c>
      <c r="L6" s="230"/>
      <c r="M6" s="229">
        <f>AVERAGE(P27:X27)</f>
        <v>763.74504753416522</v>
      </c>
      <c r="N6" s="230"/>
      <c r="O6" s="128"/>
      <c r="P6" s="128"/>
      <c r="Q6" s="128"/>
      <c r="R6" s="128"/>
    </row>
    <row r="7" spans="2:44" ht="28.5" customHeight="1">
      <c r="B7" s="256"/>
      <c r="C7" s="221" t="s">
        <v>149</v>
      </c>
      <c r="D7" s="222"/>
      <c r="E7" s="231">
        <f>AVERAGE(D14:O14,D28:X28)</f>
        <v>421.10739339490749</v>
      </c>
      <c r="F7" s="232" t="e">
        <f>AVERAGE(#REF!,D14:K14)</f>
        <v>#REF!</v>
      </c>
      <c r="G7" s="219">
        <f>AVERAGE(D14:K14)</f>
        <v>147.61797414847084</v>
      </c>
      <c r="H7" s="220"/>
      <c r="I7" s="219">
        <f>AVERAGE(L14:O14)</f>
        <v>76.514554459760262</v>
      </c>
      <c r="J7" s="220"/>
      <c r="K7" s="219">
        <f>AVERAGE(D28:O28)</f>
        <v>580.0663664494075</v>
      </c>
      <c r="L7" s="220"/>
      <c r="M7" s="219">
        <f>AVERAGE(P28:X28)</f>
        <v>643.09736475479951</v>
      </c>
      <c r="N7" s="220"/>
      <c r="O7" s="128"/>
      <c r="P7" s="128"/>
      <c r="Q7" s="128"/>
      <c r="R7" s="128"/>
    </row>
    <row r="8" spans="2:44" ht="28.5" customHeight="1">
      <c r="B8" s="257"/>
      <c r="C8" s="221" t="s">
        <v>150</v>
      </c>
      <c r="D8" s="222"/>
      <c r="E8" s="223">
        <f>AVERAGE(D15:O15,D29:X29)</f>
        <v>0.84535154309424876</v>
      </c>
      <c r="F8" s="224" t="e">
        <f>AVERAGE(D15:K15,#REF!)</f>
        <v>#REF!</v>
      </c>
      <c r="G8" s="225">
        <f>AVERAGE(D15:K15)</f>
        <v>0.84454291860859265</v>
      </c>
      <c r="H8" s="226"/>
      <c r="I8" s="225">
        <f>AVERAGE(L15:O15)</f>
        <v>0.85421220220440741</v>
      </c>
      <c r="J8" s="226"/>
      <c r="K8" s="225">
        <f>AVERAGE(D29:O29)</f>
        <v>0.84410041072450592</v>
      </c>
      <c r="L8" s="226"/>
      <c r="M8" s="225">
        <f>AVERAGE(P29:X29)</f>
        <v>0.84500956178378495</v>
      </c>
      <c r="N8" s="226"/>
      <c r="O8" s="130" t="s">
        <v>151</v>
      </c>
      <c r="P8" s="128"/>
      <c r="Q8" s="128"/>
      <c r="R8" s="128"/>
    </row>
    <row r="9" spans="2:44" ht="28.5" customHeight="1" thickBot="1">
      <c r="H9" s="132"/>
      <c r="N9" s="128"/>
      <c r="O9" s="128"/>
      <c r="P9" s="128"/>
    </row>
    <row r="10" spans="2:44" ht="30" customHeight="1">
      <c r="B10" s="209" t="s">
        <v>152</v>
      </c>
      <c r="C10" s="210"/>
      <c r="D10" s="214" t="s">
        <v>153</v>
      </c>
      <c r="E10" s="215"/>
      <c r="F10" s="215"/>
      <c r="G10" s="215"/>
      <c r="H10" s="215"/>
      <c r="I10" s="215"/>
      <c r="J10" s="215"/>
      <c r="K10" s="215"/>
      <c r="L10" s="216" t="s">
        <v>154</v>
      </c>
      <c r="M10" s="217"/>
      <c r="N10" s="217"/>
      <c r="O10" s="218"/>
    </row>
    <row r="11" spans="2:44" ht="17.25" customHeight="1">
      <c r="B11" s="205" t="s">
        <v>155</v>
      </c>
      <c r="C11" s="206"/>
      <c r="D11" s="135">
        <v>1</v>
      </c>
      <c r="E11" s="136">
        <v>2</v>
      </c>
      <c r="F11" s="136">
        <v>3</v>
      </c>
      <c r="G11" s="136">
        <v>4</v>
      </c>
      <c r="H11" s="136">
        <v>5</v>
      </c>
      <c r="I11" s="136">
        <v>6</v>
      </c>
      <c r="J11" s="136">
        <v>7</v>
      </c>
      <c r="K11" s="171">
        <v>8</v>
      </c>
      <c r="L11" s="135">
        <v>1</v>
      </c>
      <c r="M11" s="164">
        <v>2</v>
      </c>
      <c r="N11" s="136">
        <v>3</v>
      </c>
      <c r="O11" s="137">
        <v>4</v>
      </c>
    </row>
    <row r="12" spans="2:44" ht="46.5" customHeight="1">
      <c r="B12" s="205"/>
      <c r="C12" s="206"/>
      <c r="D12" s="138" t="s">
        <v>156</v>
      </c>
      <c r="E12" s="139" t="s">
        <v>157</v>
      </c>
      <c r="F12" s="139" t="s">
        <v>158</v>
      </c>
      <c r="G12" s="139" t="s">
        <v>159</v>
      </c>
      <c r="H12" s="139" t="s">
        <v>160</v>
      </c>
      <c r="I12" s="139" t="s">
        <v>161</v>
      </c>
      <c r="J12" s="139" t="s">
        <v>162</v>
      </c>
      <c r="K12" s="172" t="s">
        <v>163</v>
      </c>
      <c r="L12" s="180" t="s">
        <v>225</v>
      </c>
      <c r="M12" s="187" t="s">
        <v>157</v>
      </c>
      <c r="N12" s="139" t="s">
        <v>164</v>
      </c>
      <c r="O12" s="140" t="s">
        <v>159</v>
      </c>
    </row>
    <row r="13" spans="2:44" ht="40.15" customHeight="1">
      <c r="B13" s="207" t="s">
        <v>10</v>
      </c>
      <c r="C13" s="141" t="s">
        <v>165</v>
      </c>
      <c r="D13" s="142">
        <v>113.26530612244899</v>
      </c>
      <c r="E13" s="143">
        <v>78.431372549019613</v>
      </c>
      <c r="F13" s="143">
        <v>89.090909090909093</v>
      </c>
      <c r="G13" s="143">
        <v>89.743589743589752</v>
      </c>
      <c r="H13" s="143">
        <v>172.11155378486055</v>
      </c>
      <c r="I13" s="143">
        <v>250.92</v>
      </c>
      <c r="J13" s="143" t="s">
        <v>77</v>
      </c>
      <c r="K13" s="173">
        <v>433.33333333333331</v>
      </c>
      <c r="L13" s="142" t="s">
        <v>77</v>
      </c>
      <c r="M13" s="188" t="s">
        <v>77</v>
      </c>
      <c r="N13" s="143">
        <v>90.909090909090907</v>
      </c>
      <c r="O13" s="144">
        <v>88.235294117647058</v>
      </c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</row>
    <row r="14" spans="2:44" ht="39.6" customHeight="1">
      <c r="B14" s="207"/>
      <c r="C14" s="145" t="s">
        <v>166</v>
      </c>
      <c r="D14" s="146">
        <v>96.856770360478762</v>
      </c>
      <c r="E14" s="147">
        <v>65.204684982175038</v>
      </c>
      <c r="F14" s="147">
        <v>75.530713082865063</v>
      </c>
      <c r="G14" s="147">
        <v>75.701481547269651</v>
      </c>
      <c r="H14" s="147">
        <v>146.64587936931008</v>
      </c>
      <c r="I14" s="147">
        <v>213.83916461378979</v>
      </c>
      <c r="J14" s="147" t="s">
        <v>77</v>
      </c>
      <c r="K14" s="174">
        <v>359.54712508340725</v>
      </c>
      <c r="L14" s="146" t="s">
        <v>77</v>
      </c>
      <c r="M14" s="189" t="s">
        <v>77</v>
      </c>
      <c r="N14" s="147">
        <v>77.716490037254474</v>
      </c>
      <c r="O14" s="148">
        <v>75.312618882266065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</row>
    <row r="15" spans="2:44" ht="40.15" customHeight="1">
      <c r="B15" s="207"/>
      <c r="C15" s="149" t="s">
        <v>167</v>
      </c>
      <c r="D15" s="150">
        <f t="shared" ref="D15:I15" si="0">D14/D13</f>
        <v>0.8551318464258485</v>
      </c>
      <c r="E15" s="151">
        <f t="shared" si="0"/>
        <v>0.83135973352273174</v>
      </c>
      <c r="F15" s="151">
        <f t="shared" si="0"/>
        <v>0.84779371827705685</v>
      </c>
      <c r="G15" s="151">
        <f t="shared" si="0"/>
        <v>0.8435307943838618</v>
      </c>
      <c r="H15" s="151">
        <f t="shared" si="0"/>
        <v>0.85203971578001925</v>
      </c>
      <c r="I15" s="151">
        <f t="shared" si="0"/>
        <v>0.85222048706276821</v>
      </c>
      <c r="J15" s="151" t="s">
        <v>77</v>
      </c>
      <c r="K15" s="175">
        <f t="shared" ref="K15:O15" si="1">K14/K13</f>
        <v>0.82972413480786289</v>
      </c>
      <c r="L15" s="150" t="s">
        <v>77</v>
      </c>
      <c r="M15" s="190" t="s">
        <v>77</v>
      </c>
      <c r="N15" s="151">
        <f t="shared" si="1"/>
        <v>0.85488139040979927</v>
      </c>
      <c r="O15" s="152">
        <f t="shared" si="1"/>
        <v>0.85354301399901544</v>
      </c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</row>
    <row r="16" spans="2:44" ht="17.25" customHeight="1">
      <c r="B16" s="208" t="s">
        <v>168</v>
      </c>
      <c r="C16" s="134" t="s">
        <v>169</v>
      </c>
      <c r="D16" s="50">
        <v>0.25</v>
      </c>
      <c r="E16" s="51">
        <v>0.16666666666666666</v>
      </c>
      <c r="F16" s="51">
        <v>0.25002314814814813</v>
      </c>
      <c r="G16" s="51">
        <v>0.16666666666666666</v>
      </c>
      <c r="H16" s="51">
        <v>0.16672453703703705</v>
      </c>
      <c r="I16" s="51">
        <v>0.25</v>
      </c>
      <c r="J16" s="51" t="s">
        <v>77</v>
      </c>
      <c r="K16" s="57">
        <v>0.33621527777777777</v>
      </c>
      <c r="L16" s="50" t="s">
        <v>77</v>
      </c>
      <c r="M16" s="191" t="s">
        <v>77</v>
      </c>
      <c r="N16" s="51">
        <v>0.70862268518518523</v>
      </c>
      <c r="O16" s="116">
        <v>0.70833333333333337</v>
      </c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</row>
    <row r="17" spans="2:44" ht="17.25" customHeight="1">
      <c r="B17" s="205"/>
      <c r="C17" s="134" t="s">
        <v>170</v>
      </c>
      <c r="D17" s="50">
        <v>0.61883101851851852</v>
      </c>
      <c r="E17" s="51">
        <v>0.74791666666666656</v>
      </c>
      <c r="F17" s="51">
        <v>0.65763888888888888</v>
      </c>
      <c r="G17" s="51">
        <v>0.59733796296296293</v>
      </c>
      <c r="H17" s="51">
        <v>0.72569444444444442</v>
      </c>
      <c r="I17" s="51">
        <v>0.54652777777777772</v>
      </c>
      <c r="J17" s="51" t="s">
        <v>77</v>
      </c>
      <c r="K17" s="57">
        <v>0.4508564814814815</v>
      </c>
      <c r="L17" s="50" t="s">
        <v>77</v>
      </c>
      <c r="M17" s="191" t="s">
        <v>77</v>
      </c>
      <c r="N17" s="51">
        <v>0.86875000000000002</v>
      </c>
      <c r="O17" s="116">
        <v>0.8579282407407407</v>
      </c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</row>
    <row r="18" spans="2:44" ht="17.25" customHeight="1">
      <c r="B18" s="205" t="s">
        <v>171</v>
      </c>
      <c r="C18" s="206"/>
      <c r="D18" s="153">
        <v>16.333333333333332</v>
      </c>
      <c r="E18" s="154">
        <v>25.5</v>
      </c>
      <c r="F18" s="154">
        <v>22</v>
      </c>
      <c r="G18" s="154">
        <v>22.285714285714285</v>
      </c>
      <c r="H18" s="154">
        <v>20.916666666666668</v>
      </c>
      <c r="I18" s="154">
        <v>12.5</v>
      </c>
      <c r="J18" s="154" t="s">
        <v>77</v>
      </c>
      <c r="K18" s="176">
        <v>6</v>
      </c>
      <c r="L18" s="153" t="s">
        <v>77</v>
      </c>
      <c r="M18" s="192" t="s">
        <v>77</v>
      </c>
      <c r="N18" s="154">
        <v>22</v>
      </c>
      <c r="O18" s="155">
        <v>22.666666666666668</v>
      </c>
    </row>
    <row r="19" spans="2:44" ht="17.25" customHeight="1">
      <c r="B19" s="198" t="s">
        <v>172</v>
      </c>
      <c r="C19" s="199"/>
      <c r="D19" s="156" t="s">
        <v>173</v>
      </c>
      <c r="E19" s="157" t="s">
        <v>174</v>
      </c>
      <c r="F19" s="157" t="s">
        <v>174</v>
      </c>
      <c r="G19" s="157" t="s">
        <v>174</v>
      </c>
      <c r="H19" s="157" t="s">
        <v>175</v>
      </c>
      <c r="I19" s="157" t="s">
        <v>176</v>
      </c>
      <c r="J19" s="157" t="s">
        <v>176</v>
      </c>
      <c r="K19" s="177" t="s">
        <v>176</v>
      </c>
      <c r="L19" s="156" t="s">
        <v>173</v>
      </c>
      <c r="M19" s="193" t="s">
        <v>174</v>
      </c>
      <c r="N19" s="157" t="s">
        <v>174</v>
      </c>
      <c r="O19" s="158" t="s">
        <v>174</v>
      </c>
    </row>
    <row r="20" spans="2:44" ht="17.25" customHeight="1">
      <c r="B20" s="198" t="s">
        <v>177</v>
      </c>
      <c r="C20" s="199"/>
      <c r="D20" s="156" t="s">
        <v>176</v>
      </c>
      <c r="E20" s="157"/>
      <c r="F20" s="157"/>
      <c r="G20" s="157"/>
      <c r="H20" s="157" t="s">
        <v>176</v>
      </c>
      <c r="I20" s="157"/>
      <c r="J20" s="157"/>
      <c r="K20" s="177"/>
      <c r="L20" s="135"/>
      <c r="M20" s="164"/>
      <c r="N20" s="157"/>
      <c r="O20" s="158"/>
    </row>
    <row r="21" spans="2:44" ht="17.25" customHeight="1" thickBot="1">
      <c r="B21" s="200" t="s">
        <v>178</v>
      </c>
      <c r="C21" s="201"/>
      <c r="D21" s="160"/>
      <c r="E21" s="161"/>
      <c r="F21" s="162"/>
      <c r="G21" s="162"/>
      <c r="H21" s="161" t="s">
        <v>179</v>
      </c>
      <c r="I21" s="161" t="s">
        <v>180</v>
      </c>
      <c r="J21" s="161"/>
      <c r="K21" s="178" t="s">
        <v>181</v>
      </c>
      <c r="L21" s="181"/>
      <c r="M21" s="194"/>
      <c r="N21" s="161"/>
      <c r="O21" s="163"/>
    </row>
    <row r="23" spans="2:44" ht="16.5" thickBot="1"/>
    <row r="24" spans="2:44" ht="30" customHeight="1">
      <c r="B24" s="209" t="s">
        <v>152</v>
      </c>
      <c r="C24" s="210"/>
      <c r="D24" s="211" t="s">
        <v>182</v>
      </c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3"/>
      <c r="P24" s="202" t="s">
        <v>183</v>
      </c>
      <c r="Q24" s="203"/>
      <c r="R24" s="203"/>
      <c r="S24" s="203"/>
      <c r="T24" s="203"/>
      <c r="U24" s="203"/>
      <c r="V24" s="203"/>
      <c r="W24" s="203"/>
      <c r="X24" s="204"/>
    </row>
    <row r="25" spans="2:44" ht="17.25" customHeight="1">
      <c r="B25" s="205" t="s">
        <v>155</v>
      </c>
      <c r="C25" s="206"/>
      <c r="D25" s="135">
        <v>1</v>
      </c>
      <c r="E25" s="164">
        <v>2</v>
      </c>
      <c r="F25" s="136">
        <v>3</v>
      </c>
      <c r="G25" s="136">
        <v>4</v>
      </c>
      <c r="H25" s="164">
        <v>5</v>
      </c>
      <c r="I25" s="136">
        <v>6</v>
      </c>
      <c r="J25" s="136">
        <v>7</v>
      </c>
      <c r="K25" s="164">
        <v>8</v>
      </c>
      <c r="L25" s="136">
        <v>9</v>
      </c>
      <c r="M25" s="136">
        <v>10</v>
      </c>
      <c r="N25" s="164">
        <v>11</v>
      </c>
      <c r="O25" s="136">
        <v>12</v>
      </c>
      <c r="P25" s="135">
        <v>1</v>
      </c>
      <c r="Q25" s="136">
        <v>2</v>
      </c>
      <c r="R25" s="136">
        <v>3</v>
      </c>
      <c r="S25" s="136">
        <v>4</v>
      </c>
      <c r="T25" s="136">
        <v>5</v>
      </c>
      <c r="U25" s="136">
        <v>6</v>
      </c>
      <c r="V25" s="136">
        <v>7</v>
      </c>
      <c r="W25" s="136">
        <v>8</v>
      </c>
      <c r="X25" s="137">
        <v>9</v>
      </c>
    </row>
    <row r="26" spans="2:44" ht="46.5" customHeight="1">
      <c r="B26" s="205"/>
      <c r="C26" s="206"/>
      <c r="D26" s="165" t="s">
        <v>156</v>
      </c>
      <c r="E26" s="166" t="s">
        <v>164</v>
      </c>
      <c r="F26" s="139" t="s">
        <v>160</v>
      </c>
      <c r="G26" s="139" t="s">
        <v>161</v>
      </c>
      <c r="H26" s="139" t="s">
        <v>184</v>
      </c>
      <c r="I26" s="139" t="s">
        <v>163</v>
      </c>
      <c r="J26" s="139" t="s">
        <v>185</v>
      </c>
      <c r="K26" s="139" t="s">
        <v>186</v>
      </c>
      <c r="L26" s="139" t="s">
        <v>187</v>
      </c>
      <c r="M26" s="139" t="s">
        <v>188</v>
      </c>
      <c r="N26" s="167" t="s">
        <v>45</v>
      </c>
      <c r="O26" s="168" t="s">
        <v>189</v>
      </c>
      <c r="P26" s="138" t="s">
        <v>190</v>
      </c>
      <c r="Q26" s="139" t="s">
        <v>162</v>
      </c>
      <c r="R26" s="139" t="s">
        <v>191</v>
      </c>
      <c r="S26" s="139" t="s">
        <v>192</v>
      </c>
      <c r="T26" s="139" t="s">
        <v>193</v>
      </c>
      <c r="U26" s="139" t="s">
        <v>187</v>
      </c>
      <c r="V26" s="139" t="s">
        <v>194</v>
      </c>
      <c r="W26" s="167" t="s">
        <v>45</v>
      </c>
      <c r="X26" s="168" t="s">
        <v>46</v>
      </c>
    </row>
    <row r="27" spans="2:44" ht="40.15" customHeight="1">
      <c r="B27" s="207" t="s">
        <v>10</v>
      </c>
      <c r="C27" s="141" t="s">
        <v>165</v>
      </c>
      <c r="D27" s="143">
        <v>226.15</v>
      </c>
      <c r="E27" s="143" t="s">
        <v>77</v>
      </c>
      <c r="F27" s="143" t="s">
        <v>77</v>
      </c>
      <c r="G27" s="143">
        <v>272.72727272727275</v>
      </c>
      <c r="H27" s="143">
        <v>433.33333333333331</v>
      </c>
      <c r="I27" s="143" t="s">
        <v>77</v>
      </c>
      <c r="J27" s="143">
        <v>675</v>
      </c>
      <c r="K27" s="143">
        <v>1100</v>
      </c>
      <c r="L27" s="143" t="s">
        <v>77</v>
      </c>
      <c r="M27" s="143">
        <v>761.53846153846155</v>
      </c>
      <c r="N27" s="143">
        <v>1200</v>
      </c>
      <c r="O27" s="143">
        <v>840</v>
      </c>
      <c r="P27" s="142">
        <v>248.61333333333332</v>
      </c>
      <c r="Q27" s="143" t="s">
        <v>77</v>
      </c>
      <c r="R27" s="143" t="s">
        <v>77</v>
      </c>
      <c r="S27" s="143">
        <v>675</v>
      </c>
      <c r="T27" s="143">
        <v>768.75</v>
      </c>
      <c r="U27" s="143" t="s">
        <v>77</v>
      </c>
      <c r="V27" s="143">
        <v>776.47058823529414</v>
      </c>
      <c r="W27" s="143">
        <v>1200</v>
      </c>
      <c r="X27" s="144">
        <v>913.63636363636363</v>
      </c>
    </row>
    <row r="28" spans="2:44" ht="39.6" customHeight="1">
      <c r="B28" s="207"/>
      <c r="C28" s="145" t="s">
        <v>166</v>
      </c>
      <c r="D28" s="147">
        <v>192.90890019067041</v>
      </c>
      <c r="E28" s="147" t="s">
        <v>77</v>
      </c>
      <c r="F28" s="147" t="s">
        <v>77</v>
      </c>
      <c r="G28" s="147">
        <v>232.87022559749849</v>
      </c>
      <c r="H28" s="147">
        <v>356.09835294677282</v>
      </c>
      <c r="I28" s="147" t="s">
        <v>77</v>
      </c>
      <c r="J28" s="147">
        <v>589.35245034669185</v>
      </c>
      <c r="K28" s="147">
        <v>934.90976975731155</v>
      </c>
      <c r="L28" s="147" t="s">
        <v>77</v>
      </c>
      <c r="M28" s="147">
        <v>639.79551197410524</v>
      </c>
      <c r="N28" s="147">
        <v>997.85497232512955</v>
      </c>
      <c r="O28" s="147">
        <v>696.74074845708014</v>
      </c>
      <c r="P28" s="146">
        <v>210.80078688104248</v>
      </c>
      <c r="Q28" s="147" t="s">
        <v>77</v>
      </c>
      <c r="R28" s="147" t="s">
        <v>77</v>
      </c>
      <c r="S28" s="147">
        <v>599.09997906928072</v>
      </c>
      <c r="T28" s="147">
        <v>641.63766992409251</v>
      </c>
      <c r="U28" s="147" t="s">
        <v>77</v>
      </c>
      <c r="V28" s="147">
        <v>653.0165755755736</v>
      </c>
      <c r="W28" s="147">
        <v>998.85172748179184</v>
      </c>
      <c r="X28" s="148">
        <v>755.17744959701577</v>
      </c>
    </row>
    <row r="29" spans="2:44" ht="40.15" customHeight="1">
      <c r="B29" s="207"/>
      <c r="C29" s="149" t="s">
        <v>167</v>
      </c>
      <c r="D29" s="151">
        <f>D28/D27</f>
        <v>0.8530130452826461</v>
      </c>
      <c r="E29" s="151" t="s">
        <v>77</v>
      </c>
      <c r="F29" s="151" t="s">
        <v>77</v>
      </c>
      <c r="G29" s="151">
        <f>G28/G27</f>
        <v>0.85385749385749443</v>
      </c>
      <c r="H29" s="151">
        <f>H28/H27</f>
        <v>0.82176542987716805</v>
      </c>
      <c r="I29" s="151" t="s">
        <v>77</v>
      </c>
      <c r="J29" s="151">
        <f>J28/J27</f>
        <v>0.87311474125435828</v>
      </c>
      <c r="K29" s="151">
        <f>K28/K27</f>
        <v>0.84991797250664691</v>
      </c>
      <c r="L29" s="151" t="s">
        <v>77</v>
      </c>
      <c r="M29" s="151">
        <f>M28/M27</f>
        <v>0.8401355207740776</v>
      </c>
      <c r="N29" s="151">
        <f>N28/N27</f>
        <v>0.83154581027094132</v>
      </c>
      <c r="O29" s="151">
        <f>O28/O27</f>
        <v>0.82945327197271446</v>
      </c>
      <c r="P29" s="150">
        <f>P28/P27</f>
        <v>0.84790620058340593</v>
      </c>
      <c r="Q29" s="151" t="s">
        <v>77</v>
      </c>
      <c r="R29" s="151" t="s">
        <v>77</v>
      </c>
      <c r="S29" s="151">
        <f>S28/S27</f>
        <v>0.88755552454708253</v>
      </c>
      <c r="T29" s="151">
        <f>T28/T27</f>
        <v>0.83465062754353492</v>
      </c>
      <c r="U29" s="151" t="s">
        <v>77</v>
      </c>
      <c r="V29" s="151">
        <f>V28/V27</f>
        <v>0.84100619581702662</v>
      </c>
      <c r="W29" s="151">
        <f>W28/W27</f>
        <v>0.83237643956815988</v>
      </c>
      <c r="X29" s="152">
        <f>X28/X27</f>
        <v>0.8265623826434999</v>
      </c>
    </row>
    <row r="30" spans="2:44" ht="17.25" customHeight="1">
      <c r="B30" s="208" t="s">
        <v>168</v>
      </c>
      <c r="C30" s="134" t="s">
        <v>169</v>
      </c>
      <c r="D30" s="51">
        <v>0.38137731481481479</v>
      </c>
      <c r="E30" s="51" t="s">
        <v>77</v>
      </c>
      <c r="F30" s="51" t="s">
        <v>77</v>
      </c>
      <c r="G30" s="51">
        <v>0.31817129629629631</v>
      </c>
      <c r="H30" s="51">
        <v>0.25</v>
      </c>
      <c r="I30" s="51" t="s">
        <v>77</v>
      </c>
      <c r="J30" s="51">
        <v>0.25012731481481482</v>
      </c>
      <c r="K30" s="51">
        <v>0.35238425925925926</v>
      </c>
      <c r="L30" s="51" t="s">
        <v>77</v>
      </c>
      <c r="M30" s="51">
        <v>0.25</v>
      </c>
      <c r="N30" s="51">
        <v>0.25</v>
      </c>
      <c r="O30" s="51">
        <v>0.25</v>
      </c>
      <c r="P30" s="50">
        <v>0.70833333333333337</v>
      </c>
      <c r="Q30" s="51" t="s">
        <v>77</v>
      </c>
      <c r="R30" s="51" t="s">
        <v>77</v>
      </c>
      <c r="S30" s="51">
        <v>0.70841435185185186</v>
      </c>
      <c r="T30" s="51">
        <v>0.70833333333333337</v>
      </c>
      <c r="U30" s="51" t="s">
        <v>77</v>
      </c>
      <c r="V30" s="51">
        <v>0.70833333333333337</v>
      </c>
      <c r="W30" s="51">
        <v>0.70833333333333337</v>
      </c>
      <c r="X30" s="116">
        <v>0.7086689814814815</v>
      </c>
    </row>
    <row r="31" spans="2:44" ht="17.25" customHeight="1">
      <c r="B31" s="205"/>
      <c r="C31" s="134" t="s">
        <v>170</v>
      </c>
      <c r="D31" s="51">
        <v>0.49861111111111106</v>
      </c>
      <c r="E31" s="51" t="s">
        <v>77</v>
      </c>
      <c r="F31" s="51" t="s">
        <v>77</v>
      </c>
      <c r="G31" s="51">
        <v>0.36527777777777776</v>
      </c>
      <c r="H31" s="51">
        <v>0.3167476851851852</v>
      </c>
      <c r="I31" s="51" t="s">
        <v>77</v>
      </c>
      <c r="J31" s="51">
        <v>0.34861111111111109</v>
      </c>
      <c r="K31" s="51">
        <v>0.38958333333333334</v>
      </c>
      <c r="L31" s="51" t="s">
        <v>77</v>
      </c>
      <c r="M31" s="51">
        <v>0.41111111111111109</v>
      </c>
      <c r="N31" s="51">
        <v>0.46805555555555556</v>
      </c>
      <c r="O31" s="51">
        <v>0.46319444444444446</v>
      </c>
      <c r="P31" s="50">
        <v>0.94513888888888886</v>
      </c>
      <c r="Q31" s="51" t="s">
        <v>77</v>
      </c>
      <c r="R31" s="51" t="s">
        <v>77</v>
      </c>
      <c r="S31" s="51">
        <v>0.87430555555555556</v>
      </c>
      <c r="T31" s="51">
        <v>0.87870370370370365</v>
      </c>
      <c r="U31" s="51" t="s">
        <v>77</v>
      </c>
      <c r="V31" s="51">
        <v>0.96405092592592589</v>
      </c>
      <c r="W31" s="51">
        <v>0.97027777777777779</v>
      </c>
      <c r="X31" s="116">
        <v>0.99375000000000002</v>
      </c>
    </row>
    <row r="32" spans="2:44" ht="17.25" customHeight="1">
      <c r="B32" s="205" t="s">
        <v>171</v>
      </c>
      <c r="C32" s="206"/>
      <c r="D32" s="154">
        <v>13.333333333333334</v>
      </c>
      <c r="E32" s="154" t="s">
        <v>77</v>
      </c>
      <c r="F32" s="154" t="s">
        <v>77</v>
      </c>
      <c r="G32" s="154">
        <v>11</v>
      </c>
      <c r="H32" s="154">
        <v>6</v>
      </c>
      <c r="I32" s="154" t="s">
        <v>77</v>
      </c>
      <c r="J32" s="154">
        <v>4</v>
      </c>
      <c r="K32" s="154">
        <v>3</v>
      </c>
      <c r="L32" s="154" t="s">
        <v>77</v>
      </c>
      <c r="M32" s="154">
        <v>4.333333333333333</v>
      </c>
      <c r="N32" s="154">
        <v>3</v>
      </c>
      <c r="O32" s="154">
        <v>3.75</v>
      </c>
      <c r="P32" s="153">
        <v>12.5</v>
      </c>
      <c r="Q32" s="154" t="s">
        <v>77</v>
      </c>
      <c r="R32" s="154" t="s">
        <v>77</v>
      </c>
      <c r="S32" s="154">
        <v>4</v>
      </c>
      <c r="T32" s="154">
        <v>4</v>
      </c>
      <c r="U32" s="51" t="s">
        <v>77</v>
      </c>
      <c r="V32" s="154">
        <v>4.25</v>
      </c>
      <c r="W32" s="154">
        <v>3</v>
      </c>
      <c r="X32" s="155">
        <v>3.6666666666666665</v>
      </c>
    </row>
    <row r="33" spans="2:24" ht="17.25" customHeight="1">
      <c r="B33" s="198" t="s">
        <v>172</v>
      </c>
      <c r="C33" s="199"/>
      <c r="D33" s="133" t="s">
        <v>176</v>
      </c>
      <c r="E33" s="157" t="s">
        <v>174</v>
      </c>
      <c r="F33" s="157" t="s">
        <v>175</v>
      </c>
      <c r="G33" s="157" t="s">
        <v>195</v>
      </c>
      <c r="H33" s="157" t="s">
        <v>176</v>
      </c>
      <c r="I33" s="157" t="s">
        <v>176</v>
      </c>
      <c r="J33" s="157" t="s">
        <v>195</v>
      </c>
      <c r="K33" s="157" t="s">
        <v>196</v>
      </c>
      <c r="L33" s="157" t="s">
        <v>196</v>
      </c>
      <c r="M33" s="157" t="s">
        <v>196</v>
      </c>
      <c r="N33" s="157" t="s">
        <v>109</v>
      </c>
      <c r="O33" s="158" t="s">
        <v>109</v>
      </c>
      <c r="P33" s="156" t="s">
        <v>195</v>
      </c>
      <c r="Q33" s="157" t="s">
        <v>176</v>
      </c>
      <c r="R33" s="157" t="s">
        <v>176</v>
      </c>
      <c r="S33" s="157" t="s">
        <v>195</v>
      </c>
      <c r="T33" s="157" t="s">
        <v>196</v>
      </c>
      <c r="U33" s="157" t="s">
        <v>196</v>
      </c>
      <c r="V33" s="157" t="s">
        <v>196</v>
      </c>
      <c r="W33" s="157" t="s">
        <v>109</v>
      </c>
      <c r="X33" s="158" t="s">
        <v>109</v>
      </c>
    </row>
    <row r="34" spans="2:24" ht="17.25" customHeight="1">
      <c r="B34" s="198" t="s">
        <v>177</v>
      </c>
      <c r="C34" s="199"/>
      <c r="D34" s="133"/>
      <c r="E34" s="129"/>
      <c r="F34" s="157"/>
      <c r="G34" s="157"/>
      <c r="H34" s="157"/>
      <c r="I34" s="157"/>
      <c r="J34" s="157"/>
      <c r="K34" s="157"/>
      <c r="L34" s="157"/>
      <c r="M34" s="157"/>
      <c r="N34" s="157"/>
      <c r="O34" s="158"/>
      <c r="P34" s="156"/>
      <c r="Q34" s="157"/>
      <c r="R34" s="157"/>
      <c r="S34" s="157"/>
      <c r="T34" s="157"/>
      <c r="U34" s="157"/>
      <c r="V34" s="157"/>
      <c r="W34" s="157"/>
      <c r="X34" s="158"/>
    </row>
    <row r="35" spans="2:24" ht="17.25" customHeight="1" thickBot="1">
      <c r="B35" s="200" t="s">
        <v>178</v>
      </c>
      <c r="C35" s="201"/>
      <c r="D35" s="159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3"/>
      <c r="P35" s="170"/>
      <c r="Q35" s="161"/>
      <c r="R35" s="161"/>
      <c r="S35" s="161"/>
      <c r="T35" s="161"/>
      <c r="U35" s="161"/>
      <c r="V35" s="161"/>
      <c r="W35" s="161"/>
      <c r="X35" s="163"/>
    </row>
    <row r="36" spans="2:24">
      <c r="T36" s="131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9F3A-F5D3-438F-8B28-D5606F2FFD93}">
  <sheetPr>
    <tabColor theme="8" tint="0.59999389629810485"/>
    <pageSetUpPr fitToPage="1"/>
  </sheetPr>
  <dimension ref="A1:AC256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bestFit="1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19" width="6.77734375" style="9" customWidth="1"/>
    <col min="20" max="20" width="6.77734375" style="9" bestFit="1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SUM(F5:F242)</f>
        <v>126228</v>
      </c>
      <c r="E1" s="5" t="s">
        <v>2</v>
      </c>
      <c r="F1" s="6">
        <f>SUM(G5:G242)</f>
        <v>2512421.8999999994</v>
      </c>
      <c r="G1" s="7" t="s">
        <v>3</v>
      </c>
      <c r="H1" s="8">
        <f>L21+L38+L55+L72+L89+L106+L123+L140+L157+L174+L191+L208+L225+L242</f>
        <v>79.833333333333343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45867</v>
      </c>
      <c r="B2" s="326"/>
      <c r="C2" s="10" t="s">
        <v>10</v>
      </c>
      <c r="D2" s="11">
        <f>AVERAGE(N21,N38,N55,N72,N89,N106,N123,N140,N157,N174,N191,N208,N225,N242)</f>
        <v>607.07965143743263</v>
      </c>
      <c r="E2" s="11" t="s">
        <v>11</v>
      </c>
      <c r="F2" s="12">
        <f>F1/D1</f>
        <v>19.903839877047876</v>
      </c>
      <c r="G2" s="13" t="s">
        <v>12</v>
      </c>
      <c r="H2" s="14">
        <f>COUNT(H5:H242)</f>
        <v>5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38" t="s">
        <v>69</v>
      </c>
      <c r="C5" s="349" t="s">
        <v>204</v>
      </c>
      <c r="D5" s="349"/>
      <c r="E5" s="39">
        <v>29.85</v>
      </c>
      <c r="F5" s="40">
        <v>2178</v>
      </c>
      <c r="G5" s="41">
        <f t="shared" ref="G5:G7" si="0">E5*F5</f>
        <v>65013.3</v>
      </c>
      <c r="H5" s="42"/>
      <c r="I5" s="43">
        <v>17</v>
      </c>
      <c r="J5" s="44">
        <v>3273</v>
      </c>
      <c r="K5" s="45">
        <f t="shared" ref="K5:K7" si="1">J5/I5</f>
        <v>192.52941176470588</v>
      </c>
      <c r="L5" s="46">
        <v>17</v>
      </c>
      <c r="M5" s="44">
        <f>F5/V5*60</f>
        <v>2791.3136347454615</v>
      </c>
      <c r="N5" s="45">
        <f t="shared" ref="N5:N7" si="2">M5/L5</f>
        <v>164.1949196909095</v>
      </c>
      <c r="O5" s="47">
        <f t="shared" ref="O5:O7" si="3">L5-I5</f>
        <v>0</v>
      </c>
      <c r="P5" s="48">
        <f t="shared" ref="P5:P7" si="4">N5-K5</f>
        <v>-28.334492073796383</v>
      </c>
      <c r="Q5" s="49">
        <f t="shared" ref="Q5:Q7" si="5">N5/K5</f>
        <v>0.8528303192011798</v>
      </c>
      <c r="R5" s="274">
        <f>Q21</f>
        <v>0.8530130452826461</v>
      </c>
      <c r="S5" s="50">
        <v>0.38137731481481479</v>
      </c>
      <c r="T5" s="51">
        <v>0.41388888888888886</v>
      </c>
      <c r="U5" s="52">
        <v>6.183333333333314</v>
      </c>
      <c r="V5" s="53">
        <v>46.816666666666656</v>
      </c>
      <c r="W5" s="54"/>
      <c r="X5" s="94"/>
      <c r="Y5" s="276"/>
      <c r="Z5" s="277"/>
      <c r="AA5" s="36">
        <f t="shared" ref="AA5:AA7" si="6">M5-J5</f>
        <v>-481.68636525453849</v>
      </c>
      <c r="AB5" s="37">
        <f t="shared" ref="AB5:AB7" si="7">M5/J5</f>
        <v>0.8528303192011798</v>
      </c>
      <c r="AC5" s="292">
        <f>AB21</f>
        <v>0.8530130452826461</v>
      </c>
    </row>
    <row r="6" spans="1:29" ht="15.75" customHeight="1">
      <c r="A6" s="282"/>
      <c r="B6" s="38" t="s">
        <v>69</v>
      </c>
      <c r="C6" s="287" t="s">
        <v>205</v>
      </c>
      <c r="D6" s="287"/>
      <c r="E6" s="39">
        <v>29.52</v>
      </c>
      <c r="F6" s="40">
        <v>2234</v>
      </c>
      <c r="G6" s="41">
        <f t="shared" si="0"/>
        <v>65947.679999999993</v>
      </c>
      <c r="H6" s="42"/>
      <c r="I6" s="43">
        <v>17</v>
      </c>
      <c r="J6" s="44">
        <v>3273</v>
      </c>
      <c r="K6" s="45">
        <f t="shared" si="1"/>
        <v>192.52941176470588</v>
      </c>
      <c r="L6" s="46">
        <v>17</v>
      </c>
      <c r="M6" s="44">
        <f>F6/V6*60</f>
        <v>2792.5000000000009</v>
      </c>
      <c r="N6" s="45">
        <f t="shared" si="2"/>
        <v>164.26470588235298</v>
      </c>
      <c r="O6" s="47">
        <f t="shared" si="3"/>
        <v>0</v>
      </c>
      <c r="P6" s="48">
        <f t="shared" si="4"/>
        <v>-28.264705882352899</v>
      </c>
      <c r="Q6" s="49">
        <f t="shared" si="5"/>
        <v>0.85319278948976496</v>
      </c>
      <c r="R6" s="274"/>
      <c r="S6" s="50">
        <v>0.41874999999999996</v>
      </c>
      <c r="T6" s="51">
        <v>0.45208333333333328</v>
      </c>
      <c r="U6" s="52">
        <v>6.9999999999999751</v>
      </c>
      <c r="V6" s="53">
        <v>47.999999999999986</v>
      </c>
      <c r="W6" s="54"/>
      <c r="X6" s="94"/>
      <c r="Y6" s="266"/>
      <c r="Z6" s="267"/>
      <c r="AA6" s="55">
        <f t="shared" si="6"/>
        <v>-480.49999999999909</v>
      </c>
      <c r="AB6" s="56">
        <f t="shared" si="7"/>
        <v>0.85319278948976507</v>
      </c>
      <c r="AC6" s="293"/>
    </row>
    <row r="7" spans="1:29" ht="15.75" customHeight="1">
      <c r="A7" s="282"/>
      <c r="B7" s="38" t="s">
        <v>69</v>
      </c>
      <c r="C7" s="287" t="s">
        <v>283</v>
      </c>
      <c r="D7" s="287"/>
      <c r="E7" s="39">
        <v>21.61</v>
      </c>
      <c r="F7" s="40">
        <v>2097</v>
      </c>
      <c r="G7" s="41">
        <f t="shared" si="0"/>
        <v>45316.17</v>
      </c>
      <c r="H7" s="42"/>
      <c r="I7" s="43">
        <v>6</v>
      </c>
      <c r="J7" s="44">
        <v>2500</v>
      </c>
      <c r="K7" s="45">
        <f t="shared" si="1"/>
        <v>416.66666666666669</v>
      </c>
      <c r="L7" s="46">
        <v>6</v>
      </c>
      <c r="M7" s="44">
        <f>F7/V7*60</f>
        <v>2132.5423728813548</v>
      </c>
      <c r="N7" s="45">
        <f t="shared" si="2"/>
        <v>355.42372881355914</v>
      </c>
      <c r="O7" s="47">
        <f t="shared" si="3"/>
        <v>0</v>
      </c>
      <c r="P7" s="48">
        <f t="shared" si="4"/>
        <v>-61.242937853107549</v>
      </c>
      <c r="Q7" s="49">
        <f t="shared" si="5"/>
        <v>0.85301694915254189</v>
      </c>
      <c r="R7" s="274"/>
      <c r="S7" s="50">
        <v>0.45763888888888882</v>
      </c>
      <c r="T7" s="51">
        <v>0.49861111111111106</v>
      </c>
      <c r="U7" s="52">
        <v>7.9999999999999716</v>
      </c>
      <c r="V7" s="53">
        <v>59.000000000000028</v>
      </c>
      <c r="W7" s="54">
        <v>0.49861111111111106</v>
      </c>
      <c r="X7" s="94">
        <v>0.53891203703703705</v>
      </c>
      <c r="Y7" s="266"/>
      <c r="Z7" s="267"/>
      <c r="AA7" s="55">
        <f t="shared" si="6"/>
        <v>-367.45762711864518</v>
      </c>
      <c r="AB7" s="56">
        <f t="shared" si="7"/>
        <v>0.85301694915254189</v>
      </c>
      <c r="AC7" s="293"/>
    </row>
    <row r="8" spans="1:29" ht="15.75" customHeight="1">
      <c r="A8" s="282"/>
      <c r="B8" s="38"/>
      <c r="C8" s="287"/>
      <c r="D8" s="287"/>
      <c r="E8" s="39"/>
      <c r="F8" s="40"/>
      <c r="G8" s="41"/>
      <c r="H8" s="58"/>
      <c r="I8" s="43"/>
      <c r="J8" s="44"/>
      <c r="K8" s="45"/>
      <c r="L8" s="59"/>
      <c r="M8" s="44"/>
      <c r="N8" s="45"/>
      <c r="O8" s="47"/>
      <c r="P8" s="48"/>
      <c r="Q8" s="49"/>
      <c r="R8" s="274"/>
      <c r="S8" s="50"/>
      <c r="T8" s="51"/>
      <c r="U8" s="52"/>
      <c r="V8" s="53"/>
      <c r="W8" s="54"/>
      <c r="X8" s="94"/>
      <c r="Y8" s="266"/>
      <c r="Z8" s="267"/>
      <c r="AA8" s="55"/>
      <c r="AB8" s="56"/>
      <c r="AC8" s="293"/>
    </row>
    <row r="9" spans="1:29" ht="15.75" customHeight="1">
      <c r="A9" s="283"/>
      <c r="B9" s="38"/>
      <c r="C9" s="287"/>
      <c r="D9" s="287"/>
      <c r="E9" s="39"/>
      <c r="F9" s="40"/>
      <c r="G9" s="60"/>
      <c r="H9" s="61"/>
      <c r="I9" s="43"/>
      <c r="J9" s="44"/>
      <c r="K9" s="45"/>
      <c r="L9" s="46"/>
      <c r="M9" s="44"/>
      <c r="N9" s="45"/>
      <c r="O9" s="47"/>
      <c r="P9" s="48"/>
      <c r="Q9" s="49"/>
      <c r="R9" s="274"/>
      <c r="S9" s="62"/>
      <c r="T9" s="63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7"/>
      <c r="D10" s="287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29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29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29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29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29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8">AVERAGE(I5:I20)</f>
        <v>13.333333333333334</v>
      </c>
      <c r="J21" s="81">
        <f t="shared" si="8"/>
        <v>3015.3333333333335</v>
      </c>
      <c r="K21" s="82">
        <f t="shared" ref="K21:K22" si="9">J21/I21</f>
        <v>226.15</v>
      </c>
      <c r="L21" s="80">
        <f t="shared" ref="L21:M21" si="10">AVERAGE(L5:L20)</f>
        <v>13.333333333333334</v>
      </c>
      <c r="M21" s="81">
        <f t="shared" si="10"/>
        <v>2572.1186692089391</v>
      </c>
      <c r="N21" s="82">
        <f t="shared" ref="N21:N22" si="11">M21/L21</f>
        <v>192.90890019067041</v>
      </c>
      <c r="O21" s="83">
        <f t="shared" ref="O21:O22" si="12">L21-I21</f>
        <v>0</v>
      </c>
      <c r="P21" s="84">
        <f t="shared" ref="P21:P22" si="13">N21-K21</f>
        <v>-33.241099809329597</v>
      </c>
      <c r="Q21" s="85">
        <f t="shared" ref="Q21:Q22" si="14">N21/K21</f>
        <v>0.8530130452826461</v>
      </c>
      <c r="R21" s="275"/>
      <c r="S21" s="182">
        <f>S5</f>
        <v>0.38137731481481479</v>
      </c>
      <c r="T21" s="183">
        <f>INDEX(T5:T20,COUNTA(T5:T20))</f>
        <v>0.49861111111111106</v>
      </c>
      <c r="U21" s="86"/>
      <c r="V21" s="86"/>
      <c r="W21" s="87"/>
      <c r="X21" s="179"/>
      <c r="Y21" s="262"/>
      <c r="Z21" s="263"/>
      <c r="AA21" s="88">
        <f t="shared" ref="AA21:AA22" si="15">M21-J21</f>
        <v>-443.2146641243944</v>
      </c>
      <c r="AB21" s="89">
        <f t="shared" ref="AB21:AB22" si="16">M21/J21</f>
        <v>0.8530130452826461</v>
      </c>
      <c r="AC21" s="295"/>
    </row>
    <row r="22" spans="1:29" ht="15.75" customHeight="1">
      <c r="A22" s="268" t="s">
        <v>40</v>
      </c>
      <c r="B22" s="38" t="s">
        <v>69</v>
      </c>
      <c r="C22" s="264" t="s">
        <v>282</v>
      </c>
      <c r="D22" s="265"/>
      <c r="E22" s="39">
        <v>25.64</v>
      </c>
      <c r="F22" s="40">
        <v>2896</v>
      </c>
      <c r="G22" s="41">
        <f t="shared" ref="G22" si="17">E22*F22</f>
        <v>74253.440000000002</v>
      </c>
      <c r="H22" s="42"/>
      <c r="I22" s="43">
        <v>11</v>
      </c>
      <c r="J22" s="44">
        <v>3000</v>
      </c>
      <c r="K22" s="45">
        <f t="shared" si="9"/>
        <v>272.72727272727275</v>
      </c>
      <c r="L22" s="46">
        <v>11</v>
      </c>
      <c r="M22" s="44">
        <f>F22/V22*60</f>
        <v>2561.5724815724834</v>
      </c>
      <c r="N22" s="45">
        <f t="shared" si="11"/>
        <v>232.87022559749849</v>
      </c>
      <c r="O22" s="47">
        <f t="shared" si="12"/>
        <v>0</v>
      </c>
      <c r="P22" s="48">
        <f t="shared" si="13"/>
        <v>-39.857047129774259</v>
      </c>
      <c r="Q22" s="49">
        <f t="shared" si="14"/>
        <v>0.85385749385749443</v>
      </c>
      <c r="R22" s="273">
        <f>Q38</f>
        <v>0.85385749385749443</v>
      </c>
      <c r="S22" s="50">
        <v>0.31817129629629631</v>
      </c>
      <c r="T22" s="51">
        <v>0.36527777777777776</v>
      </c>
      <c r="U22" s="52">
        <v>7.033333333333367</v>
      </c>
      <c r="V22" s="53">
        <v>67.833333333333286</v>
      </c>
      <c r="W22" s="54"/>
      <c r="X22" s="115"/>
      <c r="Y22" s="276"/>
      <c r="Z22" s="277"/>
      <c r="AA22" s="36">
        <f t="shared" si="15"/>
        <v>-438.42751842751659</v>
      </c>
      <c r="AB22" s="31">
        <f t="shared" si="16"/>
        <v>0.85385749385749443</v>
      </c>
      <c r="AC22" s="278">
        <f>AB38</f>
        <v>0.85385749385749443</v>
      </c>
    </row>
    <row r="23" spans="1:29" ht="15.75" customHeight="1">
      <c r="A23" s="269"/>
      <c r="B23" s="38"/>
      <c r="C23" s="264"/>
      <c r="D23" s="265"/>
      <c r="E23" s="39"/>
      <c r="F23" s="40"/>
      <c r="G23" s="41"/>
      <c r="H23" s="42"/>
      <c r="I23" s="43"/>
      <c r="J23" s="44"/>
      <c r="K23" s="45"/>
      <c r="L23" s="46"/>
      <c r="M23" s="44"/>
      <c r="N23" s="45"/>
      <c r="O23" s="47"/>
      <c r="P23" s="48"/>
      <c r="Q23" s="49"/>
      <c r="R23" s="274"/>
      <c r="S23" s="50"/>
      <c r="T23" s="51"/>
      <c r="U23" s="52"/>
      <c r="V23" s="53"/>
      <c r="W23" s="54"/>
      <c r="X23" s="94"/>
      <c r="Y23" s="266"/>
      <c r="Z23" s="267"/>
      <c r="AA23" s="55"/>
      <c r="AB23" s="49"/>
      <c r="AC23" s="279"/>
    </row>
    <row r="24" spans="1:29" ht="15.75" customHeight="1">
      <c r="A24" s="269"/>
      <c r="B24" s="38"/>
      <c r="C24" s="264"/>
      <c r="D24" s="265"/>
      <c r="E24" s="39"/>
      <c r="F24" s="40"/>
      <c r="G24" s="41"/>
      <c r="H24" s="42"/>
      <c r="I24" s="43"/>
      <c r="J24" s="44"/>
      <c r="K24" s="45"/>
      <c r="L24" s="46"/>
      <c r="M24" s="44"/>
      <c r="N24" s="45"/>
      <c r="O24" s="47"/>
      <c r="P24" s="48"/>
      <c r="Q24" s="49"/>
      <c r="R24" s="274"/>
      <c r="S24" s="50"/>
      <c r="T24" s="51"/>
      <c r="U24" s="52"/>
      <c r="V24" s="53"/>
      <c r="W24" s="54"/>
      <c r="X24" s="94"/>
      <c r="Y24" s="266"/>
      <c r="Z24" s="267"/>
      <c r="AA24" s="55"/>
      <c r="AB24" s="49"/>
      <c r="AC24" s="279"/>
    </row>
    <row r="25" spans="1:29" ht="15.75" customHeight="1">
      <c r="A25" s="269"/>
      <c r="B25" s="38"/>
      <c r="C25" s="264"/>
      <c r="D25" s="265"/>
      <c r="E25" s="39"/>
      <c r="F25" s="40"/>
      <c r="G25" s="41"/>
      <c r="H25" s="42"/>
      <c r="I25" s="43"/>
      <c r="J25" s="44"/>
      <c r="K25" s="45"/>
      <c r="L25" s="46"/>
      <c r="M25" s="44"/>
      <c r="N25" s="45"/>
      <c r="O25" s="47"/>
      <c r="P25" s="48"/>
      <c r="Q25" s="49"/>
      <c r="R25" s="274"/>
      <c r="S25" s="50"/>
      <c r="T25" s="51"/>
      <c r="U25" s="52"/>
      <c r="V25" s="53"/>
      <c r="W25" s="54"/>
      <c r="X25" s="94"/>
      <c r="Y25" s="266"/>
      <c r="Z25" s="267"/>
      <c r="AA25" s="55"/>
      <c r="AB25" s="49"/>
      <c r="AC25" s="279"/>
    </row>
    <row r="26" spans="1:29" ht="15.75" customHeight="1">
      <c r="A26" s="269"/>
      <c r="B26" s="38"/>
      <c r="C26" s="264"/>
      <c r="D26" s="265"/>
      <c r="E26" s="39"/>
      <c r="F26" s="40"/>
      <c r="G26" s="41"/>
      <c r="H26" s="58"/>
      <c r="I26" s="43"/>
      <c r="J26" s="44"/>
      <c r="K26" s="45"/>
      <c r="L26" s="59"/>
      <c r="M26" s="44"/>
      <c r="N26" s="45"/>
      <c r="O26" s="47"/>
      <c r="P26" s="48"/>
      <c r="Q26" s="49"/>
      <c r="R26" s="274"/>
      <c r="S26" s="50"/>
      <c r="T26" s="51"/>
      <c r="U26" s="52"/>
      <c r="V26" s="53"/>
      <c r="W26" s="54"/>
      <c r="X26" s="94"/>
      <c r="Y26" s="266"/>
      <c r="Z26" s="267"/>
      <c r="AA26" s="55"/>
      <c r="AB26" s="49"/>
      <c r="AC26" s="279"/>
    </row>
    <row r="27" spans="1:29" ht="15.75" customHeight="1">
      <c r="A27" s="269"/>
      <c r="B27" s="38"/>
      <c r="C27" s="264"/>
      <c r="D27" s="265"/>
      <c r="E27" s="39"/>
      <c r="F27" s="40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79"/>
    </row>
    <row r="28" spans="1:29" ht="15.75" customHeight="1">
      <c r="A28" s="269"/>
      <c r="B28" s="38"/>
      <c r="C28" s="264"/>
      <c r="D28" s="265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79"/>
    </row>
    <row r="29" spans="1:29" ht="15.75" customHeight="1">
      <c r="A29" s="269"/>
      <c r="B29" s="38"/>
      <c r="C29" s="264"/>
      <c r="D29" s="265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79"/>
    </row>
    <row r="30" spans="1:29" ht="15.75" customHeight="1">
      <c r="A30" s="269"/>
      <c r="B30" s="38"/>
      <c r="C30" s="264"/>
      <c r="D30" s="265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110"/>
      <c r="Y30" s="266"/>
      <c r="Z30" s="267"/>
      <c r="AA30" s="55"/>
      <c r="AB30" s="49"/>
      <c r="AC30" s="279"/>
    </row>
    <row r="31" spans="1:29" ht="15.75" customHeight="1">
      <c r="A31" s="269"/>
      <c r="B31" s="38"/>
      <c r="C31" s="264"/>
      <c r="D31" s="265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110"/>
      <c r="Y31" s="266"/>
      <c r="Z31" s="267"/>
      <c r="AA31" s="55"/>
      <c r="AB31" s="49"/>
      <c r="AC31" s="279"/>
    </row>
    <row r="32" spans="1:29" ht="15.75" customHeight="1">
      <c r="A32" s="269"/>
      <c r="B32" s="38"/>
      <c r="C32" s="264"/>
      <c r="D32" s="265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110"/>
      <c r="Y32" s="266"/>
      <c r="Z32" s="267"/>
      <c r="AA32" s="55"/>
      <c r="AB32" s="49"/>
      <c r="AC32" s="279"/>
    </row>
    <row r="33" spans="1:29" ht="15.75" customHeight="1">
      <c r="A33" s="269"/>
      <c r="B33" s="38"/>
      <c r="C33" s="264"/>
      <c r="D33" s="265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110"/>
      <c r="Y33" s="266"/>
      <c r="Z33" s="267"/>
      <c r="AA33" s="55"/>
      <c r="AB33" s="49"/>
      <c r="AC33" s="279"/>
    </row>
    <row r="34" spans="1:29" ht="15.75" customHeight="1">
      <c r="A34" s="269"/>
      <c r="B34" s="38"/>
      <c r="C34" s="264"/>
      <c r="D34" s="265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110"/>
      <c r="Y34" s="266"/>
      <c r="Z34" s="267"/>
      <c r="AA34" s="55"/>
      <c r="AB34" s="49"/>
      <c r="AC34" s="279"/>
    </row>
    <row r="35" spans="1:29" ht="15.75" customHeight="1">
      <c r="A35" s="269"/>
      <c r="B35" s="38"/>
      <c r="C35" s="264"/>
      <c r="D35" s="265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110"/>
      <c r="Y35" s="266"/>
      <c r="Z35" s="267"/>
      <c r="AA35" s="55"/>
      <c r="AB35" s="49"/>
      <c r="AC35" s="279"/>
    </row>
    <row r="36" spans="1:29" ht="15.75" customHeight="1">
      <c r="A36" s="269"/>
      <c r="B36" s="38"/>
      <c r="C36" s="264"/>
      <c r="D36" s="265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110"/>
      <c r="Y36" s="266"/>
      <c r="Z36" s="267"/>
      <c r="AA36" s="55"/>
      <c r="AB36" s="49"/>
      <c r="AC36" s="279"/>
    </row>
    <row r="37" spans="1:29" ht="15.75" customHeight="1">
      <c r="A37" s="269"/>
      <c r="B37" s="99"/>
      <c r="C37" s="264"/>
      <c r="D37" s="265"/>
      <c r="E37" s="109"/>
      <c r="F37" s="71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62"/>
      <c r="T37" s="63"/>
      <c r="U37" s="73"/>
      <c r="V37" s="74"/>
      <c r="W37" s="68"/>
      <c r="X37" s="110"/>
      <c r="Y37" s="266"/>
      <c r="Z37" s="267"/>
      <c r="AA37" s="111"/>
      <c r="AB37" s="67"/>
      <c r="AC37" s="279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18">AVERAGE(I22:I37)</f>
        <v>11</v>
      </c>
      <c r="J38" s="81">
        <f t="shared" si="18"/>
        <v>3000</v>
      </c>
      <c r="K38" s="82">
        <f t="shared" ref="K38" si="19">J38/I38</f>
        <v>272.72727272727275</v>
      </c>
      <c r="L38" s="80">
        <f t="shared" ref="L38:M38" si="20">AVERAGE(L22:L37)</f>
        <v>11</v>
      </c>
      <c r="M38" s="81">
        <f t="shared" si="20"/>
        <v>2561.5724815724834</v>
      </c>
      <c r="N38" s="82">
        <f>M38/L38</f>
        <v>232.87022559749849</v>
      </c>
      <c r="O38" s="83">
        <f>L38-I38</f>
        <v>0</v>
      </c>
      <c r="P38" s="84">
        <f>N38-K38</f>
        <v>-39.857047129774259</v>
      </c>
      <c r="Q38" s="85">
        <f>N38/K38</f>
        <v>0.85385749385749443</v>
      </c>
      <c r="R38" s="275"/>
      <c r="S38" s="182">
        <f>S22</f>
        <v>0.31817129629629631</v>
      </c>
      <c r="T38" s="183">
        <f>INDEX(T22:T37,COUNTA(T22:T37))</f>
        <v>0.36527777777777776</v>
      </c>
      <c r="U38" s="86"/>
      <c r="V38" s="96"/>
      <c r="W38" s="78"/>
      <c r="X38" s="82"/>
      <c r="Y38" s="262"/>
      <c r="Z38" s="263"/>
      <c r="AA38" s="97">
        <f>M38-J38</f>
        <v>-438.42751842751659</v>
      </c>
      <c r="AB38" s="85">
        <f>M38/J38</f>
        <v>0.85385749385749443</v>
      </c>
      <c r="AC38" s="280"/>
    </row>
    <row r="39" spans="1:29" ht="15.75" customHeight="1">
      <c r="A39" s="281" t="s">
        <v>41</v>
      </c>
      <c r="B39" s="16" t="s">
        <v>69</v>
      </c>
      <c r="C39" s="271" t="s">
        <v>96</v>
      </c>
      <c r="D39" s="272"/>
      <c r="E39" s="21">
        <v>14.06</v>
      </c>
      <c r="F39" s="15">
        <v>1056</v>
      </c>
      <c r="G39" s="22">
        <f t="shared" ref="G39:G41" si="21">E39*F39</f>
        <v>14847.36</v>
      </c>
      <c r="H39" s="23"/>
      <c r="I39" s="24">
        <v>6</v>
      </c>
      <c r="J39" s="25">
        <v>2600</v>
      </c>
      <c r="K39" s="26">
        <f>J39/I39</f>
        <v>433.33333333333331</v>
      </c>
      <c r="L39" s="27">
        <v>6</v>
      </c>
      <c r="M39" s="25">
        <f>F39/V39*60</f>
        <v>2149.010740531372</v>
      </c>
      <c r="N39" s="26">
        <f>M39/L39</f>
        <v>358.16845675522865</v>
      </c>
      <c r="O39" s="91">
        <f>L39-I39</f>
        <v>0</v>
      </c>
      <c r="P39" s="92">
        <f>N39-K39</f>
        <v>-75.164876578104668</v>
      </c>
      <c r="Q39" s="31">
        <f>N39/K39</f>
        <v>0.82654259251206619</v>
      </c>
      <c r="R39" s="273">
        <f>Q55</f>
        <v>0.82176542987716805</v>
      </c>
      <c r="S39" s="32">
        <v>0.25</v>
      </c>
      <c r="T39" s="33">
        <v>0.27047453703703705</v>
      </c>
      <c r="U39" s="34"/>
      <c r="V39" s="35">
        <v>29.483333333333359</v>
      </c>
      <c r="W39" s="33"/>
      <c r="X39" s="107"/>
      <c r="Y39" s="276"/>
      <c r="Z39" s="277"/>
      <c r="AA39" s="36">
        <f>M39-J39</f>
        <v>-450.98925946862801</v>
      </c>
      <c r="AB39" s="31">
        <f>M39/J39</f>
        <v>0.82654259251206619</v>
      </c>
      <c r="AC39" s="278">
        <f>AB55</f>
        <v>0.82176542987716805</v>
      </c>
    </row>
    <row r="40" spans="1:29" ht="15.75" customHeight="1">
      <c r="A40" s="282"/>
      <c r="B40" s="38" t="s">
        <v>69</v>
      </c>
      <c r="C40" s="264" t="s">
        <v>97</v>
      </c>
      <c r="D40" s="265"/>
      <c r="E40" s="39">
        <v>14.81</v>
      </c>
      <c r="F40" s="40">
        <v>1243</v>
      </c>
      <c r="G40" s="41">
        <f t="shared" si="21"/>
        <v>18408.830000000002</v>
      </c>
      <c r="H40" s="42"/>
      <c r="I40" s="43">
        <v>6</v>
      </c>
      <c r="J40" s="44">
        <v>2600</v>
      </c>
      <c r="K40" s="45">
        <f t="shared" ref="K40:K41" si="22">J40/I40</f>
        <v>433.33333333333331</v>
      </c>
      <c r="L40" s="46">
        <v>6</v>
      </c>
      <c r="M40" s="44">
        <f>F40/V40*60</f>
        <v>2166.9733656174303</v>
      </c>
      <c r="N40" s="45">
        <f>M40/L40</f>
        <v>361.16222760290503</v>
      </c>
      <c r="O40" s="47">
        <f>L40-I40</f>
        <v>0</v>
      </c>
      <c r="P40" s="48">
        <f>N40-K40</f>
        <v>-72.17110573042828</v>
      </c>
      <c r="Q40" s="49">
        <f>N40/K40</f>
        <v>0.8334512944682424</v>
      </c>
      <c r="R40" s="274"/>
      <c r="S40" s="50">
        <v>0.27499999999999997</v>
      </c>
      <c r="T40" s="51">
        <v>0.29890046296296297</v>
      </c>
      <c r="U40" s="52">
        <v>6.5166666666665929</v>
      </c>
      <c r="V40" s="53">
        <v>34.416666666666714</v>
      </c>
      <c r="W40" s="54"/>
      <c r="X40" s="58"/>
      <c r="Y40" s="266"/>
      <c r="Z40" s="267"/>
      <c r="AA40" s="55">
        <f>M40-J40</f>
        <v>-433.02663438256968</v>
      </c>
      <c r="AB40" s="49">
        <f>M40/J40</f>
        <v>0.8334512944682424</v>
      </c>
      <c r="AC40" s="279"/>
    </row>
    <row r="41" spans="1:29" ht="15.75" customHeight="1">
      <c r="A41" s="282"/>
      <c r="B41" s="38" t="s">
        <v>69</v>
      </c>
      <c r="C41" s="264" t="s">
        <v>98</v>
      </c>
      <c r="D41" s="265"/>
      <c r="E41" s="39">
        <v>17.87</v>
      </c>
      <c r="F41" s="40">
        <v>702</v>
      </c>
      <c r="G41" s="41">
        <f t="shared" si="21"/>
        <v>12544.740000000002</v>
      </c>
      <c r="H41" s="42"/>
      <c r="I41" s="43">
        <v>6</v>
      </c>
      <c r="J41" s="44">
        <v>2600</v>
      </c>
      <c r="K41" s="45">
        <f t="shared" si="22"/>
        <v>433.33333333333331</v>
      </c>
      <c r="L41" s="46">
        <v>6</v>
      </c>
      <c r="M41" s="44">
        <f>F41/V41*60</f>
        <v>2093.7862468931094</v>
      </c>
      <c r="N41" s="45">
        <f>M41/L41</f>
        <v>348.96437448218489</v>
      </c>
      <c r="O41" s="47">
        <f>L41-I41</f>
        <v>0</v>
      </c>
      <c r="P41" s="48">
        <f>N41-K41</f>
        <v>-84.36895885114842</v>
      </c>
      <c r="Q41" s="49">
        <f>N41/K41</f>
        <v>0.8053024026511959</v>
      </c>
      <c r="R41" s="274"/>
      <c r="S41" s="50">
        <v>0.3027777777777777</v>
      </c>
      <c r="T41" s="51">
        <v>0.3167476851851852</v>
      </c>
      <c r="U41" s="52">
        <v>5.5833333333332202</v>
      </c>
      <c r="V41" s="53">
        <v>20.116666666666802</v>
      </c>
      <c r="W41" s="54"/>
      <c r="X41" s="58"/>
      <c r="Y41" s="266"/>
      <c r="Z41" s="267"/>
      <c r="AA41" s="55">
        <f>M41-J41</f>
        <v>-506.21375310689064</v>
      </c>
      <c r="AB41" s="49">
        <f>M41/J41</f>
        <v>0.8053024026511959</v>
      </c>
      <c r="AC41" s="279"/>
    </row>
    <row r="42" spans="1:29" ht="15.75" customHeight="1">
      <c r="A42" s="282"/>
      <c r="B42" s="38"/>
      <c r="C42" s="264"/>
      <c r="D42" s="265"/>
      <c r="E42" s="39"/>
      <c r="F42" s="40"/>
      <c r="G42" s="41"/>
      <c r="H42" s="42"/>
      <c r="I42" s="43"/>
      <c r="J42" s="44"/>
      <c r="K42" s="45"/>
      <c r="L42" s="46"/>
      <c r="M42" s="44"/>
      <c r="N42" s="45"/>
      <c r="O42" s="47"/>
      <c r="P42" s="48"/>
      <c r="Q42" s="49"/>
      <c r="R42" s="274"/>
      <c r="S42" s="50"/>
      <c r="T42" s="51"/>
      <c r="U42" s="52"/>
      <c r="V42" s="53"/>
      <c r="W42" s="54"/>
      <c r="X42" s="94"/>
      <c r="Y42" s="266"/>
      <c r="Z42" s="267"/>
      <c r="AA42" s="55"/>
      <c r="AB42" s="49"/>
      <c r="AC42" s="279"/>
    </row>
    <row r="43" spans="1:29" ht="15.75" customHeight="1">
      <c r="A43" s="283"/>
      <c r="B43" s="38"/>
      <c r="C43" s="264"/>
      <c r="D43" s="265"/>
      <c r="E43" s="39"/>
      <c r="F43" s="40"/>
      <c r="G43" s="41"/>
      <c r="H43" s="58"/>
      <c r="I43" s="43"/>
      <c r="J43" s="44"/>
      <c r="K43" s="45"/>
      <c r="L43" s="59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58"/>
      <c r="Y43" s="266"/>
      <c r="Z43" s="267"/>
      <c r="AA43" s="55"/>
      <c r="AB43" s="49"/>
      <c r="AC43" s="279"/>
    </row>
    <row r="44" spans="1:29" ht="15.75" customHeight="1">
      <c r="A44" s="283"/>
      <c r="B44" s="38"/>
      <c r="C44" s="264"/>
      <c r="D44" s="265"/>
      <c r="E44" s="39"/>
      <c r="F44" s="40"/>
      <c r="G44" s="60"/>
      <c r="H44" s="61"/>
      <c r="I44" s="43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116"/>
      <c r="Y44" s="266"/>
      <c r="Z44" s="267"/>
      <c r="AA44" s="55"/>
      <c r="AB44" s="49"/>
      <c r="AC44" s="279"/>
    </row>
    <row r="45" spans="1:29" ht="15.75" customHeight="1">
      <c r="A45" s="283"/>
      <c r="B45" s="38"/>
      <c r="C45" s="264"/>
      <c r="D45" s="265"/>
      <c r="E45" s="39"/>
      <c r="F45" s="40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79"/>
    </row>
    <row r="46" spans="1:29" ht="15.75" customHeight="1">
      <c r="A46" s="283"/>
      <c r="B46" s="38"/>
      <c r="C46" s="264"/>
      <c r="D46" s="265"/>
      <c r="E46" s="39"/>
      <c r="F46" s="40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79"/>
    </row>
    <row r="47" spans="1:29" ht="15.75" customHeight="1">
      <c r="A47" s="283"/>
      <c r="B47" s="38"/>
      <c r="C47" s="264"/>
      <c r="D47" s="265"/>
      <c r="E47" s="39"/>
      <c r="F47" s="40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62"/>
      <c r="T47" s="63"/>
      <c r="U47" s="52"/>
      <c r="V47" s="74"/>
      <c r="W47" s="54"/>
      <c r="X47" s="94"/>
      <c r="Y47" s="266"/>
      <c r="Z47" s="267"/>
      <c r="AA47" s="55"/>
      <c r="AB47" s="49"/>
      <c r="AC47" s="279"/>
    </row>
    <row r="48" spans="1:29" ht="15.75" customHeight="1">
      <c r="A48" s="283"/>
      <c r="B48" s="38"/>
      <c r="C48" s="264"/>
      <c r="D48" s="265"/>
      <c r="E48" s="39"/>
      <c r="F48" s="40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62"/>
      <c r="T48" s="63"/>
      <c r="U48" s="52"/>
      <c r="V48" s="74"/>
      <c r="W48" s="68"/>
      <c r="X48" s="110"/>
      <c r="Y48" s="266"/>
      <c r="Z48" s="267"/>
      <c r="AA48" s="55"/>
      <c r="AB48" s="49"/>
      <c r="AC48" s="279"/>
    </row>
    <row r="49" spans="1:29" ht="15.75" customHeight="1">
      <c r="A49" s="283"/>
      <c r="B49" s="38"/>
      <c r="C49" s="264"/>
      <c r="D49" s="265"/>
      <c r="E49" s="39"/>
      <c r="F49" s="40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62"/>
      <c r="T49" s="63"/>
      <c r="U49" s="52"/>
      <c r="V49" s="74"/>
      <c r="W49" s="68"/>
      <c r="X49" s="110"/>
      <c r="Y49" s="266"/>
      <c r="Z49" s="267"/>
      <c r="AA49" s="55"/>
      <c r="AB49" s="49"/>
      <c r="AC49" s="279"/>
    </row>
    <row r="50" spans="1:29" ht="15.75" customHeight="1">
      <c r="A50" s="283"/>
      <c r="B50" s="38"/>
      <c r="C50" s="264"/>
      <c r="D50" s="265"/>
      <c r="E50" s="39"/>
      <c r="F50" s="40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62"/>
      <c r="T50" s="63"/>
      <c r="U50" s="52"/>
      <c r="V50" s="74"/>
      <c r="W50" s="68"/>
      <c r="X50" s="110"/>
      <c r="Y50" s="266"/>
      <c r="Z50" s="267"/>
      <c r="AA50" s="55"/>
      <c r="AB50" s="49"/>
      <c r="AC50" s="279"/>
    </row>
    <row r="51" spans="1:29" ht="15.75" customHeight="1">
      <c r="A51" s="283"/>
      <c r="B51" s="38"/>
      <c r="C51" s="264"/>
      <c r="D51" s="265"/>
      <c r="E51" s="39"/>
      <c r="F51" s="40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62"/>
      <c r="T51" s="63"/>
      <c r="U51" s="52"/>
      <c r="V51" s="74"/>
      <c r="W51" s="68"/>
      <c r="X51" s="110"/>
      <c r="Y51" s="266"/>
      <c r="Z51" s="267"/>
      <c r="AA51" s="55"/>
      <c r="AB51" s="49"/>
      <c r="AC51" s="279"/>
    </row>
    <row r="52" spans="1:29" ht="15.75" customHeight="1">
      <c r="A52" s="283"/>
      <c r="B52" s="38"/>
      <c r="C52" s="264"/>
      <c r="D52" s="265"/>
      <c r="E52" s="39"/>
      <c r="F52" s="40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62"/>
      <c r="T52" s="63"/>
      <c r="U52" s="52"/>
      <c r="V52" s="74"/>
      <c r="W52" s="68"/>
      <c r="X52" s="110"/>
      <c r="Y52" s="266"/>
      <c r="Z52" s="267"/>
      <c r="AA52" s="55"/>
      <c r="AB52" s="49"/>
      <c r="AC52" s="279"/>
    </row>
    <row r="53" spans="1:29" ht="15.75" customHeight="1">
      <c r="A53" s="283"/>
      <c r="B53" s="38"/>
      <c r="C53" s="264"/>
      <c r="D53" s="265"/>
      <c r="E53" s="39"/>
      <c r="F53" s="40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62"/>
      <c r="T53" s="63"/>
      <c r="U53" s="52"/>
      <c r="V53" s="74"/>
      <c r="W53" s="68"/>
      <c r="X53" s="110"/>
      <c r="Y53" s="266"/>
      <c r="Z53" s="267"/>
      <c r="AA53" s="55"/>
      <c r="AB53" s="49"/>
      <c r="AC53" s="279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62"/>
      <c r="T54" s="63"/>
      <c r="U54" s="73"/>
      <c r="V54" s="74"/>
      <c r="W54" s="68"/>
      <c r="X54" s="110"/>
      <c r="Y54" s="266"/>
      <c r="Z54" s="267"/>
      <c r="AA54" s="111"/>
      <c r="AB54" s="67"/>
      <c r="AC54" s="279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23">AVERAGE(I39:I54)</f>
        <v>6</v>
      </c>
      <c r="J55" s="81">
        <f t="shared" si="23"/>
        <v>2600</v>
      </c>
      <c r="K55" s="82">
        <f t="shared" ref="K55" si="24">J55/I55</f>
        <v>433.33333333333331</v>
      </c>
      <c r="L55" s="80">
        <f t="shared" ref="L55:M55" si="25">AVERAGE(L39:L54)</f>
        <v>6</v>
      </c>
      <c r="M55" s="81">
        <f t="shared" si="25"/>
        <v>2136.5901176806369</v>
      </c>
      <c r="N55" s="82">
        <f>M55/L55</f>
        <v>356.09835294677282</v>
      </c>
      <c r="O55" s="83">
        <f>L55-I55</f>
        <v>0</v>
      </c>
      <c r="P55" s="84">
        <f>N55-K55</f>
        <v>-77.234980386560494</v>
      </c>
      <c r="Q55" s="85">
        <f>N55/K55</f>
        <v>0.82176542987716805</v>
      </c>
      <c r="R55" s="275"/>
      <c r="S55" s="182">
        <f>S39</f>
        <v>0.25</v>
      </c>
      <c r="T55" s="183">
        <f>INDEX(T39:T54,COUNTA(T39:T54))</f>
        <v>0.3167476851851852</v>
      </c>
      <c r="U55" s="86"/>
      <c r="V55" s="96"/>
      <c r="W55" s="78"/>
      <c r="X55" s="82"/>
      <c r="Y55" s="262"/>
      <c r="Z55" s="263"/>
      <c r="AA55" s="97">
        <f>M55-J55</f>
        <v>-463.40988231936308</v>
      </c>
      <c r="AB55" s="85">
        <f>M55/J55</f>
        <v>0.82176542987716805</v>
      </c>
      <c r="AC55" s="280"/>
    </row>
    <row r="56" spans="1:29" ht="15.75" customHeight="1">
      <c r="A56" s="268" t="s">
        <v>43</v>
      </c>
      <c r="B56" s="16" t="s">
        <v>76</v>
      </c>
      <c r="C56" s="271" t="s">
        <v>103</v>
      </c>
      <c r="D56" s="272"/>
      <c r="E56" s="21">
        <v>14.03</v>
      </c>
      <c r="F56" s="15">
        <v>5572</v>
      </c>
      <c r="G56" s="22">
        <f t="shared" ref="G56" si="26">E56*F56</f>
        <v>78175.16</v>
      </c>
      <c r="H56" s="23"/>
      <c r="I56" s="24">
        <v>4</v>
      </c>
      <c r="J56" s="25">
        <v>2700</v>
      </c>
      <c r="K56" s="26">
        <f>J56/I56</f>
        <v>675</v>
      </c>
      <c r="L56" s="27">
        <v>4</v>
      </c>
      <c r="M56" s="25">
        <f>F56/V56*60</f>
        <v>2357.4098013867674</v>
      </c>
      <c r="N56" s="26">
        <f>M56/L56</f>
        <v>589.35245034669185</v>
      </c>
      <c r="O56" s="91">
        <f>L56-I56</f>
        <v>0</v>
      </c>
      <c r="P56" s="92">
        <f>N56-K56</f>
        <v>-85.647549653308147</v>
      </c>
      <c r="Q56" s="31">
        <f>N56/K56</f>
        <v>0.87311474125435828</v>
      </c>
      <c r="R56" s="273">
        <f>Q72</f>
        <v>0.87311474125435828</v>
      </c>
      <c r="S56" s="32">
        <v>0.25012731481481482</v>
      </c>
      <c r="T56" s="33">
        <v>0.34861111111111109</v>
      </c>
      <c r="U56" s="34"/>
      <c r="V56" s="35">
        <v>141.81666666666663</v>
      </c>
      <c r="W56" s="114"/>
      <c r="X56" s="115"/>
      <c r="Y56" s="276"/>
      <c r="Z56" s="277"/>
      <c r="AA56" s="36">
        <f>M56-J56</f>
        <v>-342.59019861323259</v>
      </c>
      <c r="AB56" s="31">
        <f>M56/J56</f>
        <v>0.87311474125435828</v>
      </c>
      <c r="AC56" s="278">
        <f>AB72</f>
        <v>0.87311474125435828</v>
      </c>
    </row>
    <row r="57" spans="1:29" ht="15.75" customHeight="1">
      <c r="A57" s="269"/>
      <c r="B57" s="38"/>
      <c r="C57" s="264"/>
      <c r="D57" s="265"/>
      <c r="E57" s="39"/>
      <c r="F57" s="40"/>
      <c r="G57" s="41"/>
      <c r="H57" s="42"/>
      <c r="I57" s="43"/>
      <c r="J57" s="44"/>
      <c r="K57" s="45"/>
      <c r="L57" s="46"/>
      <c r="M57" s="44"/>
      <c r="N57" s="45"/>
      <c r="O57" s="47"/>
      <c r="P57" s="48"/>
      <c r="Q57" s="49"/>
      <c r="R57" s="274"/>
      <c r="S57" s="50"/>
      <c r="T57" s="51"/>
      <c r="U57" s="52"/>
      <c r="V57" s="53"/>
      <c r="W57" s="54"/>
      <c r="X57" s="94"/>
      <c r="Y57" s="266"/>
      <c r="Z57" s="267"/>
      <c r="AA57" s="55"/>
      <c r="AB57" s="49"/>
      <c r="AC57" s="279"/>
    </row>
    <row r="58" spans="1:29" ht="15.75" customHeight="1">
      <c r="A58" s="269"/>
      <c r="B58" s="38"/>
      <c r="C58" s="264"/>
      <c r="D58" s="265"/>
      <c r="E58" s="39"/>
      <c r="F58" s="40"/>
      <c r="G58" s="41"/>
      <c r="H58" s="42"/>
      <c r="I58" s="43"/>
      <c r="J58" s="44"/>
      <c r="K58" s="45"/>
      <c r="L58" s="46"/>
      <c r="M58" s="44"/>
      <c r="N58" s="45"/>
      <c r="O58" s="47"/>
      <c r="P58" s="48"/>
      <c r="Q58" s="49"/>
      <c r="R58" s="274"/>
      <c r="S58" s="50"/>
      <c r="T58" s="51"/>
      <c r="U58" s="52"/>
      <c r="V58" s="53"/>
      <c r="W58" s="54"/>
      <c r="X58" s="94"/>
      <c r="Y58" s="266"/>
      <c r="Z58" s="267"/>
      <c r="AA58" s="55"/>
      <c r="AB58" s="49"/>
      <c r="AC58" s="279"/>
    </row>
    <row r="59" spans="1:29" ht="15.75" customHeight="1">
      <c r="A59" s="269"/>
      <c r="B59" s="38"/>
      <c r="C59" s="264"/>
      <c r="D59" s="265"/>
      <c r="E59" s="39"/>
      <c r="F59" s="40"/>
      <c r="G59" s="41"/>
      <c r="H59" s="42"/>
      <c r="I59" s="43"/>
      <c r="J59" s="44"/>
      <c r="K59" s="45"/>
      <c r="L59" s="46"/>
      <c r="M59" s="44"/>
      <c r="N59" s="45"/>
      <c r="O59" s="47"/>
      <c r="P59" s="48"/>
      <c r="Q59" s="49"/>
      <c r="R59" s="274"/>
      <c r="S59" s="50"/>
      <c r="T59" s="51"/>
      <c r="U59" s="52"/>
      <c r="V59" s="53"/>
      <c r="W59" s="54"/>
      <c r="X59" s="94"/>
      <c r="Y59" s="266"/>
      <c r="Z59" s="267"/>
      <c r="AA59" s="55"/>
      <c r="AB59" s="49"/>
      <c r="AC59" s="279"/>
    </row>
    <row r="60" spans="1:29" ht="15.75" customHeight="1">
      <c r="A60" s="269"/>
      <c r="B60" s="38"/>
      <c r="C60" s="264"/>
      <c r="D60" s="265"/>
      <c r="E60" s="39"/>
      <c r="F60" s="40"/>
      <c r="G60" s="41"/>
      <c r="H60" s="58"/>
      <c r="I60" s="43"/>
      <c r="J60" s="44"/>
      <c r="K60" s="45"/>
      <c r="L60" s="59"/>
      <c r="M60" s="44"/>
      <c r="N60" s="45"/>
      <c r="O60" s="47"/>
      <c r="P60" s="48"/>
      <c r="Q60" s="49"/>
      <c r="R60" s="274"/>
      <c r="S60" s="50"/>
      <c r="T60" s="51"/>
      <c r="U60" s="52"/>
      <c r="V60" s="53"/>
      <c r="W60" s="54"/>
      <c r="X60" s="94"/>
      <c r="Y60" s="266"/>
      <c r="Z60" s="267"/>
      <c r="AA60" s="55"/>
      <c r="AB60" s="49"/>
      <c r="AC60" s="279"/>
    </row>
    <row r="61" spans="1:29" ht="15.75" customHeight="1">
      <c r="A61" s="269"/>
      <c r="B61" s="38"/>
      <c r="C61" s="264"/>
      <c r="D61" s="265"/>
      <c r="E61" s="39"/>
      <c r="F61" s="40"/>
      <c r="G61" s="60"/>
      <c r="H61" s="61"/>
      <c r="I61" s="43"/>
      <c r="J61" s="44"/>
      <c r="K61" s="45"/>
      <c r="L61" s="46"/>
      <c r="M61" s="44"/>
      <c r="N61" s="45"/>
      <c r="O61" s="47"/>
      <c r="P61" s="48"/>
      <c r="Q61" s="49"/>
      <c r="R61" s="274"/>
      <c r="S61" s="50"/>
      <c r="T61" s="51"/>
      <c r="U61" s="52"/>
      <c r="V61" s="53"/>
      <c r="W61" s="54"/>
      <c r="X61" s="94"/>
      <c r="Y61" s="266"/>
      <c r="Z61" s="267"/>
      <c r="AA61" s="55"/>
      <c r="AB61" s="49"/>
      <c r="AC61" s="279"/>
    </row>
    <row r="62" spans="1:29" ht="15.75" customHeight="1">
      <c r="A62" s="269"/>
      <c r="B62" s="38"/>
      <c r="C62" s="264"/>
      <c r="D62" s="265"/>
      <c r="E62" s="39"/>
      <c r="F62" s="40"/>
      <c r="G62" s="60"/>
      <c r="H62" s="64"/>
      <c r="I62" s="43"/>
      <c r="J62" s="44"/>
      <c r="K62" s="45"/>
      <c r="L62" s="59"/>
      <c r="M62" s="44"/>
      <c r="N62" s="45"/>
      <c r="O62" s="65"/>
      <c r="P62" s="66"/>
      <c r="Q62" s="67"/>
      <c r="R62" s="274"/>
      <c r="S62" s="50"/>
      <c r="T62" s="51"/>
      <c r="U62" s="52"/>
      <c r="V62" s="53"/>
      <c r="W62" s="54"/>
      <c r="X62" s="94"/>
      <c r="Y62" s="266"/>
      <c r="Z62" s="267"/>
      <c r="AA62" s="55"/>
      <c r="AB62" s="49"/>
      <c r="AC62" s="279"/>
    </row>
    <row r="63" spans="1:29" ht="15.75" customHeight="1">
      <c r="A63" s="269"/>
      <c r="B63" s="38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50"/>
      <c r="T63" s="51"/>
      <c r="U63" s="52"/>
      <c r="V63" s="53"/>
      <c r="W63" s="54"/>
      <c r="X63" s="94"/>
      <c r="Y63" s="266"/>
      <c r="Z63" s="267"/>
      <c r="AA63" s="55"/>
      <c r="AB63" s="49"/>
      <c r="AC63" s="279"/>
    </row>
    <row r="64" spans="1:29" ht="15.75" customHeight="1">
      <c r="A64" s="269"/>
      <c r="B64" s="38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50"/>
      <c r="T64" s="51"/>
      <c r="U64" s="52"/>
      <c r="V64" s="53"/>
      <c r="W64" s="54"/>
      <c r="X64" s="94"/>
      <c r="Y64" s="266"/>
      <c r="Z64" s="267"/>
      <c r="AA64" s="55"/>
      <c r="AB64" s="49"/>
      <c r="AC64" s="279"/>
    </row>
    <row r="65" spans="1:29" ht="15.75" customHeight="1">
      <c r="A65" s="269"/>
      <c r="B65" s="38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50"/>
      <c r="T65" s="51"/>
      <c r="U65" s="52"/>
      <c r="V65" s="53"/>
      <c r="W65" s="54"/>
      <c r="X65" s="94"/>
      <c r="Y65" s="266"/>
      <c r="Z65" s="267"/>
      <c r="AA65" s="55"/>
      <c r="AB65" s="49"/>
      <c r="AC65" s="279"/>
    </row>
    <row r="66" spans="1:29" ht="15.75" customHeight="1">
      <c r="A66" s="269"/>
      <c r="B66" s="38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50"/>
      <c r="T66" s="51"/>
      <c r="U66" s="52"/>
      <c r="V66" s="53"/>
      <c r="W66" s="54"/>
      <c r="X66" s="94"/>
      <c r="Y66" s="266"/>
      <c r="Z66" s="267"/>
      <c r="AA66" s="55"/>
      <c r="AB66" s="49"/>
      <c r="AC66" s="279"/>
    </row>
    <row r="67" spans="1:29" ht="15.75" customHeight="1">
      <c r="A67" s="269"/>
      <c r="B67" s="38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50"/>
      <c r="T67" s="51"/>
      <c r="U67" s="52"/>
      <c r="V67" s="53"/>
      <c r="W67" s="54"/>
      <c r="X67" s="94"/>
      <c r="Y67" s="266"/>
      <c r="Z67" s="267"/>
      <c r="AA67" s="55"/>
      <c r="AB67" s="49"/>
      <c r="AC67" s="279"/>
    </row>
    <row r="68" spans="1:29" ht="15.75" customHeight="1">
      <c r="A68" s="269"/>
      <c r="B68" s="38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50"/>
      <c r="T68" s="51"/>
      <c r="U68" s="52"/>
      <c r="V68" s="53"/>
      <c r="W68" s="54"/>
      <c r="X68" s="94"/>
      <c r="Y68" s="266"/>
      <c r="Z68" s="267"/>
      <c r="AA68" s="55"/>
      <c r="AB68" s="49"/>
      <c r="AC68" s="279"/>
    </row>
    <row r="69" spans="1:29" ht="15.75" customHeight="1">
      <c r="A69" s="269"/>
      <c r="B69" s="38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50"/>
      <c r="T69" s="51"/>
      <c r="U69" s="52"/>
      <c r="V69" s="53"/>
      <c r="W69" s="54"/>
      <c r="X69" s="94"/>
      <c r="Y69" s="266"/>
      <c r="Z69" s="267"/>
      <c r="AA69" s="55"/>
      <c r="AB69" s="49"/>
      <c r="AC69" s="279"/>
    </row>
    <row r="70" spans="1:29" ht="15.75" customHeight="1">
      <c r="A70" s="269"/>
      <c r="B70" s="38"/>
      <c r="C70" s="264"/>
      <c r="D70" s="265"/>
      <c r="E70" s="39"/>
      <c r="F70" s="40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50"/>
      <c r="T70" s="51"/>
      <c r="U70" s="52"/>
      <c r="V70" s="53"/>
      <c r="W70" s="54"/>
      <c r="X70" s="94"/>
      <c r="Y70" s="266"/>
      <c r="Z70" s="267"/>
      <c r="AA70" s="55"/>
      <c r="AB70" s="49"/>
      <c r="AC70" s="279"/>
    </row>
    <row r="71" spans="1:29" ht="15.75" customHeight="1">
      <c r="A71" s="269"/>
      <c r="B71" s="38"/>
      <c r="C71" s="264"/>
      <c r="D71" s="265"/>
      <c r="E71" s="104"/>
      <c r="F71" s="40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18"/>
      <c r="G72" s="79"/>
      <c r="H72" s="20"/>
      <c r="I72" s="80">
        <f t="shared" ref="I72:J72" si="27">AVERAGE(I56:I71)</f>
        <v>4</v>
      </c>
      <c r="J72" s="81">
        <f t="shared" si="27"/>
        <v>2700</v>
      </c>
      <c r="K72" s="82">
        <f t="shared" ref="K72" si="28">J72/I72</f>
        <v>675</v>
      </c>
      <c r="L72" s="80">
        <f t="shared" ref="L72:M72" si="29">AVERAGE(L56:L71)</f>
        <v>4</v>
      </c>
      <c r="M72" s="81">
        <f t="shared" si="29"/>
        <v>2357.4098013867674</v>
      </c>
      <c r="N72" s="82">
        <f>M72/L72</f>
        <v>589.35245034669185</v>
      </c>
      <c r="O72" s="83">
        <f>L72-I72</f>
        <v>0</v>
      </c>
      <c r="P72" s="84">
        <f>N72-K72</f>
        <v>-85.647549653308147</v>
      </c>
      <c r="Q72" s="85">
        <f>N72/K72</f>
        <v>0.87311474125435828</v>
      </c>
      <c r="R72" s="275"/>
      <c r="S72" s="182">
        <f>S56</f>
        <v>0.25012731481481482</v>
      </c>
      <c r="T72" s="183">
        <f>INDEX(T56:T71,COUNTA(T56:T71))</f>
        <v>0.34861111111111109</v>
      </c>
      <c r="U72" s="86"/>
      <c r="V72" s="96"/>
      <c r="W72" s="18"/>
      <c r="X72" s="20"/>
      <c r="Y72" s="262"/>
      <c r="Z72" s="263"/>
      <c r="AA72" s="97">
        <f>M72-J72</f>
        <v>-342.59019861323259</v>
      </c>
      <c r="AB72" s="85">
        <f>M72/J72</f>
        <v>0.87311474125435828</v>
      </c>
      <c r="AC72" s="280"/>
    </row>
    <row r="73" spans="1:29" ht="15.75" customHeight="1">
      <c r="A73" s="281" t="s">
        <v>197</v>
      </c>
      <c r="B73" s="16" t="s">
        <v>76</v>
      </c>
      <c r="C73" s="271" t="s">
        <v>226</v>
      </c>
      <c r="D73" s="272"/>
      <c r="E73" s="21">
        <v>21.45</v>
      </c>
      <c r="F73" s="15">
        <v>2504</v>
      </c>
      <c r="G73" s="22">
        <f t="shared" ref="G73" si="30">E73*F73</f>
        <v>53710.799999999996</v>
      </c>
      <c r="H73" s="23"/>
      <c r="I73" s="24">
        <v>3</v>
      </c>
      <c r="J73" s="25">
        <v>3300</v>
      </c>
      <c r="K73" s="26">
        <f>J73/I73</f>
        <v>1100</v>
      </c>
      <c r="L73" s="27">
        <v>3</v>
      </c>
      <c r="M73" s="25">
        <f>F73/V73*60</f>
        <v>2804.7293092719347</v>
      </c>
      <c r="N73" s="26">
        <f>M73/L73</f>
        <v>934.90976975731155</v>
      </c>
      <c r="O73" s="91">
        <f>L73-I73</f>
        <v>0</v>
      </c>
      <c r="P73" s="92">
        <f>N73-K73</f>
        <v>-165.09023024268845</v>
      </c>
      <c r="Q73" s="31">
        <f>N73/K73</f>
        <v>0.84991797250664691</v>
      </c>
      <c r="R73" s="273">
        <f>Q89</f>
        <v>0.84991797250664691</v>
      </c>
      <c r="S73" s="32">
        <v>0.35238425925925926</v>
      </c>
      <c r="T73" s="33">
        <v>0.38958333333333334</v>
      </c>
      <c r="U73" s="34"/>
      <c r="V73" s="35">
        <v>53.566666666666677</v>
      </c>
      <c r="W73" s="33"/>
      <c r="X73" s="107"/>
      <c r="Y73" s="276"/>
      <c r="Z73" s="277"/>
      <c r="AA73" s="36">
        <f>M73-J73</f>
        <v>-495.27069072806535</v>
      </c>
      <c r="AB73" s="31">
        <f>M73/J73</f>
        <v>0.84991797250664691</v>
      </c>
      <c r="AC73" s="278">
        <f>AB89</f>
        <v>0.84991797250664691</v>
      </c>
    </row>
    <row r="74" spans="1:29" ht="15.75" customHeight="1">
      <c r="A74" s="282"/>
      <c r="B74" s="38"/>
      <c r="C74" s="264"/>
      <c r="D74" s="265"/>
      <c r="E74" s="39"/>
      <c r="F74" s="40"/>
      <c r="G74" s="41"/>
      <c r="H74" s="42"/>
      <c r="I74" s="43"/>
      <c r="J74" s="44"/>
      <c r="K74" s="45"/>
      <c r="L74" s="46"/>
      <c r="M74" s="44"/>
      <c r="N74" s="45"/>
      <c r="O74" s="47"/>
      <c r="P74" s="48"/>
      <c r="Q74" s="49"/>
      <c r="R74" s="274"/>
      <c r="S74" s="50"/>
      <c r="T74" s="51"/>
      <c r="U74" s="52"/>
      <c r="V74" s="53"/>
      <c r="W74" s="54"/>
      <c r="X74" s="94"/>
      <c r="Y74" s="266"/>
      <c r="Z74" s="267"/>
      <c r="AA74" s="55"/>
      <c r="AB74" s="49"/>
      <c r="AC74" s="279"/>
    </row>
    <row r="75" spans="1:29" ht="15.75" customHeight="1">
      <c r="A75" s="282"/>
      <c r="B75" s="38"/>
      <c r="C75" s="264"/>
      <c r="D75" s="265"/>
      <c r="E75" s="39"/>
      <c r="F75" s="40"/>
      <c r="G75" s="41"/>
      <c r="H75" s="42"/>
      <c r="I75" s="43"/>
      <c r="J75" s="44"/>
      <c r="K75" s="45"/>
      <c r="L75" s="46"/>
      <c r="M75" s="44"/>
      <c r="N75" s="45"/>
      <c r="O75" s="47"/>
      <c r="P75" s="48"/>
      <c r="Q75" s="49"/>
      <c r="R75" s="274"/>
      <c r="S75" s="50"/>
      <c r="T75" s="51"/>
      <c r="U75" s="52"/>
      <c r="V75" s="53"/>
      <c r="W75" s="54"/>
      <c r="X75" s="58"/>
      <c r="Y75" s="266"/>
      <c r="Z75" s="267"/>
      <c r="AA75" s="55"/>
      <c r="AB75" s="49"/>
      <c r="AC75" s="279"/>
    </row>
    <row r="76" spans="1:29" ht="15.75" customHeight="1">
      <c r="A76" s="282"/>
      <c r="B76" s="38"/>
      <c r="C76" s="264"/>
      <c r="D76" s="265"/>
      <c r="E76" s="39"/>
      <c r="F76" s="40"/>
      <c r="G76" s="41"/>
      <c r="H76" s="42"/>
      <c r="I76" s="43"/>
      <c r="J76" s="44"/>
      <c r="K76" s="45"/>
      <c r="L76" s="46"/>
      <c r="M76" s="44"/>
      <c r="N76" s="45"/>
      <c r="O76" s="47"/>
      <c r="P76" s="48"/>
      <c r="Q76" s="49"/>
      <c r="R76" s="274"/>
      <c r="S76" s="50"/>
      <c r="T76" s="51"/>
      <c r="U76" s="52"/>
      <c r="V76" s="53"/>
      <c r="W76" s="54"/>
      <c r="X76" s="58"/>
      <c r="Y76" s="266"/>
      <c r="Z76" s="267"/>
      <c r="AA76" s="55"/>
      <c r="AB76" s="49"/>
      <c r="AC76" s="279"/>
    </row>
    <row r="77" spans="1:29" ht="15.75" customHeight="1">
      <c r="A77" s="283"/>
      <c r="B77" s="38"/>
      <c r="C77" s="264"/>
      <c r="D77" s="265"/>
      <c r="E77" s="39"/>
      <c r="F77" s="40"/>
      <c r="G77" s="41"/>
      <c r="H77" s="58"/>
      <c r="I77" s="43"/>
      <c r="J77" s="44"/>
      <c r="K77" s="45"/>
      <c r="L77" s="59"/>
      <c r="M77" s="44"/>
      <c r="N77" s="45"/>
      <c r="O77" s="47"/>
      <c r="P77" s="48"/>
      <c r="Q77" s="49"/>
      <c r="R77" s="274"/>
      <c r="S77" s="50"/>
      <c r="T77" s="51"/>
      <c r="U77" s="52"/>
      <c r="V77" s="53"/>
      <c r="W77" s="54"/>
      <c r="X77" s="58"/>
      <c r="Y77" s="266"/>
      <c r="Z77" s="267"/>
      <c r="AA77" s="55"/>
      <c r="AB77" s="49"/>
      <c r="AC77" s="279"/>
    </row>
    <row r="78" spans="1:29" ht="15.75" customHeight="1">
      <c r="A78" s="283"/>
      <c r="B78" s="38"/>
      <c r="C78" s="264"/>
      <c r="D78" s="265"/>
      <c r="E78" s="39"/>
      <c r="F78" s="40"/>
      <c r="G78" s="60"/>
      <c r="H78" s="61"/>
      <c r="I78" s="43"/>
      <c r="J78" s="44"/>
      <c r="K78" s="45"/>
      <c r="L78" s="46"/>
      <c r="M78" s="44"/>
      <c r="N78" s="45"/>
      <c r="O78" s="47"/>
      <c r="P78" s="48"/>
      <c r="Q78" s="49"/>
      <c r="R78" s="274"/>
      <c r="S78" s="50"/>
      <c r="T78" s="51"/>
      <c r="U78" s="52"/>
      <c r="V78" s="53"/>
      <c r="W78" s="54"/>
      <c r="X78" s="94"/>
      <c r="Y78" s="266"/>
      <c r="Z78" s="267"/>
      <c r="AA78" s="55"/>
      <c r="AB78" s="49"/>
      <c r="AC78" s="279"/>
    </row>
    <row r="79" spans="1:29" ht="15.75" customHeight="1">
      <c r="A79" s="283"/>
      <c r="B79" s="38"/>
      <c r="C79" s="264"/>
      <c r="D79" s="265"/>
      <c r="E79" s="39"/>
      <c r="F79" s="40"/>
      <c r="G79" s="60"/>
      <c r="H79" s="64"/>
      <c r="I79" s="43"/>
      <c r="J79" s="44"/>
      <c r="K79" s="45"/>
      <c r="L79" s="59"/>
      <c r="M79" s="44"/>
      <c r="N79" s="45"/>
      <c r="O79" s="65"/>
      <c r="P79" s="66"/>
      <c r="Q79" s="67"/>
      <c r="R79" s="274"/>
      <c r="S79" s="50"/>
      <c r="T79" s="51"/>
      <c r="U79" s="52"/>
      <c r="V79" s="53"/>
      <c r="W79" s="54"/>
      <c r="X79" s="94"/>
      <c r="Y79" s="266"/>
      <c r="Z79" s="267"/>
      <c r="AA79" s="55"/>
      <c r="AB79" s="49"/>
      <c r="AC79" s="279"/>
    </row>
    <row r="80" spans="1:29" ht="15.75" customHeight="1">
      <c r="A80" s="283"/>
      <c r="B80" s="38"/>
      <c r="C80" s="264"/>
      <c r="D80" s="265"/>
      <c r="E80" s="39"/>
      <c r="F80" s="40"/>
      <c r="G80" s="60"/>
      <c r="H80" s="64"/>
      <c r="I80" s="43"/>
      <c r="J80" s="44"/>
      <c r="K80" s="45"/>
      <c r="L80" s="59"/>
      <c r="M80" s="44"/>
      <c r="N80" s="45"/>
      <c r="O80" s="65"/>
      <c r="P80" s="66"/>
      <c r="Q80" s="67"/>
      <c r="R80" s="274"/>
      <c r="S80" s="50"/>
      <c r="T80" s="51"/>
      <c r="U80" s="52"/>
      <c r="V80" s="53"/>
      <c r="W80" s="54"/>
      <c r="X80" s="94"/>
      <c r="Y80" s="266"/>
      <c r="Z80" s="267"/>
      <c r="AA80" s="55"/>
      <c r="AB80" s="49"/>
      <c r="AC80" s="279"/>
    </row>
    <row r="81" spans="1:29" ht="15.75" customHeight="1">
      <c r="A81" s="283"/>
      <c r="B81" s="38"/>
      <c r="C81" s="264"/>
      <c r="D81" s="265"/>
      <c r="E81" s="39"/>
      <c r="F81" s="40"/>
      <c r="G81" s="60"/>
      <c r="H81" s="64"/>
      <c r="I81" s="43"/>
      <c r="J81" s="44"/>
      <c r="K81" s="45"/>
      <c r="L81" s="59"/>
      <c r="M81" s="44"/>
      <c r="N81" s="45"/>
      <c r="O81" s="65"/>
      <c r="P81" s="66"/>
      <c r="Q81" s="67"/>
      <c r="R81" s="274"/>
      <c r="S81" s="50"/>
      <c r="T81" s="51"/>
      <c r="U81" s="52"/>
      <c r="V81" s="53"/>
      <c r="W81" s="54"/>
      <c r="X81" s="94"/>
      <c r="Y81" s="266"/>
      <c r="Z81" s="267"/>
      <c r="AA81" s="55"/>
      <c r="AB81" s="49"/>
      <c r="AC81" s="279"/>
    </row>
    <row r="82" spans="1:29" ht="15.75" customHeight="1">
      <c r="A82" s="283"/>
      <c r="B82" s="38"/>
      <c r="C82" s="264"/>
      <c r="D82" s="265"/>
      <c r="E82" s="39"/>
      <c r="F82" s="40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55"/>
      <c r="AB82" s="49"/>
      <c r="AC82" s="279"/>
    </row>
    <row r="83" spans="1:29" ht="15.75" customHeight="1">
      <c r="A83" s="283"/>
      <c r="B83" s="38"/>
      <c r="C83" s="264"/>
      <c r="D83" s="265"/>
      <c r="E83" s="39"/>
      <c r="F83" s="40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55"/>
      <c r="AB83" s="49"/>
      <c r="AC83" s="279"/>
    </row>
    <row r="84" spans="1:29" ht="15.75" customHeight="1">
      <c r="A84" s="283"/>
      <c r="B84" s="38"/>
      <c r="C84" s="264"/>
      <c r="D84" s="265"/>
      <c r="E84" s="39"/>
      <c r="F84" s="40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55"/>
      <c r="AB84" s="49"/>
      <c r="AC84" s="279"/>
    </row>
    <row r="85" spans="1:29" ht="15.75" customHeight="1">
      <c r="A85" s="283"/>
      <c r="B85" s="38"/>
      <c r="C85" s="264"/>
      <c r="D85" s="265"/>
      <c r="E85" s="39"/>
      <c r="F85" s="40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55"/>
      <c r="AB85" s="49"/>
      <c r="AC85" s="279"/>
    </row>
    <row r="86" spans="1:29" ht="15.75" customHeight="1">
      <c r="A86" s="283"/>
      <c r="B86" s="38"/>
      <c r="C86" s="264"/>
      <c r="D86" s="265"/>
      <c r="E86" s="39"/>
      <c r="F86" s="40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55"/>
      <c r="AB86" s="49"/>
      <c r="AC86" s="279"/>
    </row>
    <row r="87" spans="1:29" ht="15.75" customHeight="1">
      <c r="A87" s="283"/>
      <c r="B87" s="38"/>
      <c r="C87" s="264"/>
      <c r="D87" s="265"/>
      <c r="E87" s="39"/>
      <c r="F87" s="40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55"/>
      <c r="AB87" s="49"/>
      <c r="AC87" s="279"/>
    </row>
    <row r="88" spans="1:29" ht="15.75" customHeight="1">
      <c r="A88" s="283"/>
      <c r="B88" s="38"/>
      <c r="C88" s="264"/>
      <c r="D88" s="265"/>
      <c r="E88" s="104"/>
      <c r="F88" s="40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31">AVERAGE(I73:I88)</f>
        <v>3</v>
      </c>
      <c r="J89" s="81">
        <f t="shared" si="31"/>
        <v>3300</v>
      </c>
      <c r="K89" s="82">
        <f t="shared" ref="K89" si="32">J89/I89</f>
        <v>1100</v>
      </c>
      <c r="L89" s="80">
        <f t="shared" ref="L89:M89" si="33">AVERAGE(L73:L88)</f>
        <v>3</v>
      </c>
      <c r="M89" s="81">
        <f t="shared" si="33"/>
        <v>2804.7293092719347</v>
      </c>
      <c r="N89" s="82">
        <f>M89/L89</f>
        <v>934.90976975731155</v>
      </c>
      <c r="O89" s="83">
        <f>L89-I89</f>
        <v>0</v>
      </c>
      <c r="P89" s="84">
        <f>N89-K89</f>
        <v>-165.09023024268845</v>
      </c>
      <c r="Q89" s="85">
        <f>N89/K89</f>
        <v>0.84991797250664691</v>
      </c>
      <c r="R89" s="275"/>
      <c r="S89" s="182">
        <f>S73</f>
        <v>0.35238425925925926</v>
      </c>
      <c r="T89" s="183">
        <f>INDEX(T73:T88,COUNTA(T73:T88))</f>
        <v>0.38958333333333334</v>
      </c>
      <c r="U89" s="86"/>
      <c r="V89" s="96"/>
      <c r="W89" s="78"/>
      <c r="X89" s="82"/>
      <c r="Y89" s="262"/>
      <c r="Z89" s="263"/>
      <c r="AA89" s="97">
        <f>M89-J89</f>
        <v>-495.27069072806535</v>
      </c>
      <c r="AB89" s="85">
        <f>M89/J89</f>
        <v>0.84991797250664691</v>
      </c>
      <c r="AC89" s="280"/>
    </row>
    <row r="90" spans="1:29" ht="15.75" customHeight="1">
      <c r="A90" s="268" t="s">
        <v>44</v>
      </c>
      <c r="B90" s="16" t="s">
        <v>76</v>
      </c>
      <c r="C90" s="271" t="s">
        <v>105</v>
      </c>
      <c r="D90" s="272"/>
      <c r="E90" s="21">
        <v>22.28</v>
      </c>
      <c r="F90" s="15">
        <v>1512</v>
      </c>
      <c r="G90" s="22">
        <f t="shared" ref="G90:G92" si="34">E90*F90</f>
        <v>33687.360000000001</v>
      </c>
      <c r="H90" s="23"/>
      <c r="I90" s="24">
        <v>5</v>
      </c>
      <c r="J90" s="25">
        <v>3300</v>
      </c>
      <c r="K90" s="26">
        <f>J90/I90</f>
        <v>660</v>
      </c>
      <c r="L90" s="27">
        <v>5</v>
      </c>
      <c r="M90" s="25">
        <f>F90/V90*60</f>
        <v>2731.1590566984423</v>
      </c>
      <c r="N90" s="26">
        <f>M90/L90</f>
        <v>546.23181133968842</v>
      </c>
      <c r="O90" s="91">
        <f>L90-I90</f>
        <v>0</v>
      </c>
      <c r="P90" s="92">
        <f>N90-K90</f>
        <v>-113.76818866031158</v>
      </c>
      <c r="Q90" s="31">
        <f>N90/K90</f>
        <v>0.82762395657528554</v>
      </c>
      <c r="R90" s="273">
        <f>Q106</f>
        <v>0.8401355207740776</v>
      </c>
      <c r="S90" s="32">
        <v>0.25</v>
      </c>
      <c r="T90" s="33">
        <v>0.27306712962962965</v>
      </c>
      <c r="U90" s="34"/>
      <c r="V90" s="35">
        <v>33.21666666666669</v>
      </c>
      <c r="W90" s="114"/>
      <c r="X90" s="115"/>
      <c r="Y90" s="276"/>
      <c r="Z90" s="277"/>
      <c r="AA90" s="36">
        <f>M90-J90</f>
        <v>-568.84094330155767</v>
      </c>
      <c r="AB90" s="31">
        <f>M90/J90</f>
        <v>0.82762395657528554</v>
      </c>
      <c r="AC90" s="278">
        <f>AB106</f>
        <v>0.8401355207740776</v>
      </c>
    </row>
    <row r="91" spans="1:29" ht="15.75" customHeight="1">
      <c r="A91" s="269"/>
      <c r="B91" s="38" t="s">
        <v>76</v>
      </c>
      <c r="C91" s="264" t="s">
        <v>104</v>
      </c>
      <c r="D91" s="265"/>
      <c r="E91" s="39">
        <v>17.89</v>
      </c>
      <c r="F91" s="40">
        <v>3282</v>
      </c>
      <c r="G91" s="41">
        <f t="shared" si="34"/>
        <v>58714.98</v>
      </c>
      <c r="H91" s="42"/>
      <c r="I91" s="43">
        <v>4</v>
      </c>
      <c r="J91" s="44">
        <v>3300</v>
      </c>
      <c r="K91" s="45">
        <f t="shared" ref="K91:K92" si="35">J91/I91</f>
        <v>825</v>
      </c>
      <c r="L91" s="46">
        <v>4</v>
      </c>
      <c r="M91" s="44">
        <f>F91/V91*60</f>
        <v>2768.3223992502321</v>
      </c>
      <c r="N91" s="45">
        <f>M91/L91</f>
        <v>692.08059981255803</v>
      </c>
      <c r="O91" s="47">
        <f>L91-I91</f>
        <v>0</v>
      </c>
      <c r="P91" s="48">
        <f>N91-K91</f>
        <v>-132.91940018744197</v>
      </c>
      <c r="Q91" s="49">
        <f>N91/K91</f>
        <v>0.83888557553037335</v>
      </c>
      <c r="R91" s="274"/>
      <c r="S91" s="50">
        <v>0.27638888888888885</v>
      </c>
      <c r="T91" s="51">
        <v>0.32578703703703704</v>
      </c>
      <c r="U91" s="52">
        <v>4.7833333333332551</v>
      </c>
      <c r="V91" s="53">
        <v>71.133333333333397</v>
      </c>
      <c r="W91" s="54"/>
      <c r="X91" s="94"/>
      <c r="Y91" s="266"/>
      <c r="Z91" s="267"/>
      <c r="AA91" s="55">
        <f>M91-J91</f>
        <v>-531.67760074976786</v>
      </c>
      <c r="AB91" s="49">
        <f>M91/J91</f>
        <v>0.83888557553037335</v>
      </c>
      <c r="AC91" s="279"/>
    </row>
    <row r="92" spans="1:29" ht="15.75" customHeight="1">
      <c r="A92" s="269"/>
      <c r="B92" s="38" t="s">
        <v>76</v>
      </c>
      <c r="C92" s="264" t="s">
        <v>108</v>
      </c>
      <c r="D92" s="265"/>
      <c r="E92" s="39">
        <v>16.66</v>
      </c>
      <c r="F92" s="40">
        <v>5487</v>
      </c>
      <c r="G92" s="41">
        <f t="shared" si="34"/>
        <v>91413.42</v>
      </c>
      <c r="H92" s="42"/>
      <c r="I92" s="43">
        <v>4</v>
      </c>
      <c r="J92" s="44">
        <v>3300</v>
      </c>
      <c r="K92" s="45">
        <f t="shared" si="35"/>
        <v>825</v>
      </c>
      <c r="L92" s="46">
        <v>4</v>
      </c>
      <c r="M92" s="44">
        <f>F92/V92*60</f>
        <v>2817.860199714693</v>
      </c>
      <c r="N92" s="45">
        <f>M92/L92</f>
        <v>704.46504992867324</v>
      </c>
      <c r="O92" s="47">
        <f>L92-I92</f>
        <v>0</v>
      </c>
      <c r="P92" s="48">
        <f>N92-K92</f>
        <v>-120.53495007132676</v>
      </c>
      <c r="Q92" s="49">
        <f>N92/K92</f>
        <v>0.85389703021657359</v>
      </c>
      <c r="R92" s="274"/>
      <c r="S92" s="50">
        <v>0.32997685185185183</v>
      </c>
      <c r="T92" s="51">
        <v>0.41111111111111109</v>
      </c>
      <c r="U92" s="52">
        <v>6.0333333333332906</v>
      </c>
      <c r="V92" s="53">
        <v>116.83333333333334</v>
      </c>
      <c r="W92" s="54"/>
      <c r="X92" s="94"/>
      <c r="Y92" s="266"/>
      <c r="Z92" s="267"/>
      <c r="AA92" s="55">
        <f>M92-J92</f>
        <v>-482.13980028530705</v>
      </c>
      <c r="AB92" s="49">
        <f>M92/J92</f>
        <v>0.85389703021657359</v>
      </c>
      <c r="AC92" s="279"/>
    </row>
    <row r="93" spans="1:29" ht="15.75" customHeight="1">
      <c r="A93" s="269"/>
      <c r="B93" s="38"/>
      <c r="C93" s="264"/>
      <c r="D93" s="265"/>
      <c r="E93" s="39"/>
      <c r="F93" s="40"/>
      <c r="G93" s="41"/>
      <c r="H93" s="42"/>
      <c r="I93" s="43"/>
      <c r="J93" s="44"/>
      <c r="K93" s="45"/>
      <c r="L93" s="46"/>
      <c r="M93" s="44"/>
      <c r="N93" s="45"/>
      <c r="O93" s="47"/>
      <c r="P93" s="48"/>
      <c r="Q93" s="49"/>
      <c r="R93" s="274"/>
      <c r="S93" s="50"/>
      <c r="T93" s="51"/>
      <c r="U93" s="52"/>
      <c r="V93" s="53"/>
      <c r="W93" s="54"/>
      <c r="X93" s="94"/>
      <c r="Y93" s="266"/>
      <c r="Z93" s="267"/>
      <c r="AA93" s="55"/>
      <c r="AB93" s="49"/>
      <c r="AC93" s="279"/>
    </row>
    <row r="94" spans="1:29" ht="15.75" customHeight="1">
      <c r="A94" s="269"/>
      <c r="B94" s="38"/>
      <c r="C94" s="264"/>
      <c r="D94" s="265"/>
      <c r="E94" s="39"/>
      <c r="F94" s="40"/>
      <c r="G94" s="41"/>
      <c r="H94" s="58"/>
      <c r="I94" s="43"/>
      <c r="J94" s="44"/>
      <c r="K94" s="45"/>
      <c r="L94" s="59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1"/>
      <c r="I95" s="43"/>
      <c r="J95" s="44"/>
      <c r="K95" s="45"/>
      <c r="L95" s="46"/>
      <c r="M95" s="44"/>
      <c r="N95" s="45"/>
      <c r="O95" s="47"/>
      <c r="P95" s="48"/>
      <c r="Q95" s="49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94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94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94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94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94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94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94"/>
      <c r="Y104" s="266"/>
      <c r="Z104" s="267"/>
      <c r="AA104" s="55"/>
      <c r="AB104" s="49"/>
      <c r="AC104" s="279"/>
    </row>
    <row r="105" spans="1:29" ht="15.75" customHeight="1">
      <c r="A105" s="269"/>
      <c r="B105" s="38"/>
      <c r="C105" s="264"/>
      <c r="D105" s="265"/>
      <c r="E105" s="104"/>
      <c r="F105" s="40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18"/>
      <c r="G106" s="79"/>
      <c r="H106" s="20"/>
      <c r="I106" s="80">
        <f t="shared" ref="I106:J106" si="36">AVERAGE(I90:I105)</f>
        <v>4.333333333333333</v>
      </c>
      <c r="J106" s="81">
        <f t="shared" si="36"/>
        <v>3300</v>
      </c>
      <c r="K106" s="82">
        <f t="shared" ref="K106" si="37">J106/I106</f>
        <v>761.53846153846155</v>
      </c>
      <c r="L106" s="80">
        <f t="shared" ref="L106:M106" si="38">AVERAGE(L90:L105)</f>
        <v>4.333333333333333</v>
      </c>
      <c r="M106" s="81">
        <f t="shared" si="38"/>
        <v>2772.447218554456</v>
      </c>
      <c r="N106" s="82">
        <f>M106/L106</f>
        <v>639.79551197410524</v>
      </c>
      <c r="O106" s="83">
        <f>L106-I106</f>
        <v>0</v>
      </c>
      <c r="P106" s="84">
        <f>N106-K106</f>
        <v>-121.74294956435631</v>
      </c>
      <c r="Q106" s="85">
        <f>N106/K106</f>
        <v>0.8401355207740776</v>
      </c>
      <c r="R106" s="275"/>
      <c r="S106" s="182">
        <f>S90</f>
        <v>0.25</v>
      </c>
      <c r="T106" s="183">
        <f>INDEX(T90:T105,COUNTA(T90:T105))</f>
        <v>0.41111111111111109</v>
      </c>
      <c r="U106" s="86"/>
      <c r="V106" s="96"/>
      <c r="W106" s="18"/>
      <c r="X106" s="20"/>
      <c r="Y106" s="262"/>
      <c r="Z106" s="263"/>
      <c r="AA106" s="97">
        <f>M106-J106</f>
        <v>-527.55278144554404</v>
      </c>
      <c r="AB106" s="85">
        <f>M106/J106</f>
        <v>0.8401355207740776</v>
      </c>
      <c r="AC106" s="280"/>
    </row>
    <row r="107" spans="1:29" ht="15.75" customHeight="1">
      <c r="A107" s="281" t="s">
        <v>45</v>
      </c>
      <c r="B107" s="16" t="s">
        <v>76</v>
      </c>
      <c r="C107" s="271" t="s">
        <v>107</v>
      </c>
      <c r="D107" s="272"/>
      <c r="E107" s="21">
        <v>18.18</v>
      </c>
      <c r="F107" s="15">
        <v>2945</v>
      </c>
      <c r="G107" s="22">
        <f t="shared" ref="G107:G109" si="39">E107*F107</f>
        <v>53540.1</v>
      </c>
      <c r="H107" s="23"/>
      <c r="I107" s="24">
        <v>3</v>
      </c>
      <c r="J107" s="25">
        <v>3600</v>
      </c>
      <c r="K107" s="26">
        <f>J107/I107</f>
        <v>1200</v>
      </c>
      <c r="L107" s="27">
        <v>3</v>
      </c>
      <c r="M107" s="25">
        <f>F107/V107*60</f>
        <v>2993.2241671372099</v>
      </c>
      <c r="N107" s="26">
        <f>M107/L107</f>
        <v>997.74138904573658</v>
      </c>
      <c r="O107" s="91">
        <f>L107-I107</f>
        <v>0</v>
      </c>
      <c r="P107" s="92">
        <f>N107-K107</f>
        <v>-202.25861095426342</v>
      </c>
      <c r="Q107" s="31">
        <f>N107/K107</f>
        <v>0.83145115753811383</v>
      </c>
      <c r="R107" s="273">
        <f>Q123</f>
        <v>0.83154581027094132</v>
      </c>
      <c r="S107" s="32">
        <v>0.25</v>
      </c>
      <c r="T107" s="33">
        <v>0.29099537037037038</v>
      </c>
      <c r="U107" s="34"/>
      <c r="V107" s="35">
        <v>59.033333333333346</v>
      </c>
      <c r="W107" s="114"/>
      <c r="X107" s="115"/>
      <c r="Y107" s="276"/>
      <c r="Z107" s="277"/>
      <c r="AA107" s="36">
        <f>M107-J107</f>
        <v>-606.77583286279014</v>
      </c>
      <c r="AB107" s="31">
        <f>M107/J107</f>
        <v>0.83145115753811383</v>
      </c>
      <c r="AC107" s="278">
        <f>AB123</f>
        <v>0.83154581027094132</v>
      </c>
    </row>
    <row r="108" spans="1:29" ht="15.75" customHeight="1">
      <c r="A108" s="282"/>
      <c r="B108" s="38" t="s">
        <v>76</v>
      </c>
      <c r="C108" s="264" t="s">
        <v>111</v>
      </c>
      <c r="D108" s="265"/>
      <c r="E108" s="39">
        <v>18.18</v>
      </c>
      <c r="F108" s="40">
        <v>3953</v>
      </c>
      <c r="G108" s="41">
        <f t="shared" si="39"/>
        <v>71865.539999999994</v>
      </c>
      <c r="H108" s="42"/>
      <c r="I108" s="43">
        <v>3</v>
      </c>
      <c r="J108" s="44">
        <v>3600</v>
      </c>
      <c r="K108" s="45">
        <f t="shared" ref="K108:K146" si="40">J108/I108</f>
        <v>1200</v>
      </c>
      <c r="L108" s="46">
        <v>3</v>
      </c>
      <c r="M108" s="44">
        <f>F108/V108*60</f>
        <v>2991.5492957746455</v>
      </c>
      <c r="N108" s="45">
        <f>M108/L108</f>
        <v>997.18309859154851</v>
      </c>
      <c r="O108" s="47">
        <f>L108-I108</f>
        <v>0</v>
      </c>
      <c r="P108" s="48">
        <f>N108-K108</f>
        <v>-202.81690140845149</v>
      </c>
      <c r="Q108" s="49">
        <f>N108/K108</f>
        <v>0.83098591549295708</v>
      </c>
      <c r="R108" s="274"/>
      <c r="S108" s="50">
        <v>0.30138888888888887</v>
      </c>
      <c r="T108" s="51">
        <v>0.35644675925925928</v>
      </c>
      <c r="U108" s="52">
        <v>14.966666666666635</v>
      </c>
      <c r="V108" s="53">
        <v>79.283333333333388</v>
      </c>
      <c r="W108" s="54"/>
      <c r="X108" s="94"/>
      <c r="Y108" s="266"/>
      <c r="Z108" s="267"/>
      <c r="AA108" s="55">
        <f>M108-J108</f>
        <v>-608.45070422535446</v>
      </c>
      <c r="AB108" s="49">
        <f>M108/J108</f>
        <v>0.83098591549295708</v>
      </c>
      <c r="AC108" s="279"/>
    </row>
    <row r="109" spans="1:29" ht="15.75" customHeight="1">
      <c r="A109" s="282"/>
      <c r="B109" s="38" t="s">
        <v>76</v>
      </c>
      <c r="C109" s="264" t="s">
        <v>113</v>
      </c>
      <c r="D109" s="265"/>
      <c r="E109" s="39">
        <v>14.28</v>
      </c>
      <c r="F109" s="40">
        <v>6978</v>
      </c>
      <c r="G109" s="41">
        <f t="shared" si="39"/>
        <v>99645.84</v>
      </c>
      <c r="H109" s="42"/>
      <c r="I109" s="43">
        <v>3</v>
      </c>
      <c r="J109" s="44">
        <v>3600</v>
      </c>
      <c r="K109" s="45">
        <f t="shared" si="40"/>
        <v>1200</v>
      </c>
      <c r="L109" s="46">
        <v>3</v>
      </c>
      <c r="M109" s="44">
        <f>F109/V109*60</f>
        <v>2995.9212880143104</v>
      </c>
      <c r="N109" s="45">
        <f>M109/L109</f>
        <v>998.64042933810344</v>
      </c>
      <c r="O109" s="47">
        <f>L109-I109</f>
        <v>0</v>
      </c>
      <c r="P109" s="48">
        <f>N109-K109</f>
        <v>-201.35957066189656</v>
      </c>
      <c r="Q109" s="49">
        <f>N109/K109</f>
        <v>0.83220035778175283</v>
      </c>
      <c r="R109" s="274"/>
      <c r="S109" s="50">
        <v>0.37100694444444443</v>
      </c>
      <c r="T109" s="51">
        <v>0.46805555555555556</v>
      </c>
      <c r="U109" s="52">
        <v>20.966666666666612</v>
      </c>
      <c r="V109" s="53">
        <v>139.75000000000003</v>
      </c>
      <c r="W109" s="54"/>
      <c r="X109" s="94"/>
      <c r="Y109" s="266"/>
      <c r="Z109" s="267"/>
      <c r="AA109" s="55">
        <f>M109-J109</f>
        <v>-604.07871198568955</v>
      </c>
      <c r="AB109" s="49">
        <f>M109/J109</f>
        <v>0.83220035778175294</v>
      </c>
      <c r="AC109" s="279"/>
    </row>
    <row r="110" spans="1:29" ht="15.75" customHeight="1">
      <c r="A110" s="282"/>
      <c r="B110" s="38"/>
      <c r="C110" s="264"/>
      <c r="D110" s="265"/>
      <c r="E110" s="39"/>
      <c r="F110" s="40"/>
      <c r="G110" s="41"/>
      <c r="H110" s="42"/>
      <c r="I110" s="43"/>
      <c r="J110" s="44"/>
      <c r="K110" s="45"/>
      <c r="L110" s="46"/>
      <c r="M110" s="44"/>
      <c r="N110" s="45"/>
      <c r="O110" s="47"/>
      <c r="P110" s="48"/>
      <c r="Q110" s="49"/>
      <c r="R110" s="274"/>
      <c r="S110" s="50"/>
      <c r="T110" s="51"/>
      <c r="U110" s="52"/>
      <c r="V110" s="53"/>
      <c r="W110" s="54"/>
      <c r="X110" s="94"/>
      <c r="Y110" s="266"/>
      <c r="Z110" s="267"/>
      <c r="AA110" s="55"/>
      <c r="AB110" s="49"/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94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94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94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94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94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68"/>
      <c r="X117" s="110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68"/>
      <c r="X118" s="110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68"/>
      <c r="X119" s="110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68"/>
      <c r="X120" s="110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68"/>
      <c r="X121" s="110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18"/>
      <c r="G123" s="79"/>
      <c r="H123" s="20"/>
      <c r="I123" s="80">
        <f t="shared" ref="I123:J123" si="41">AVERAGE(I107:I122)</f>
        <v>3</v>
      </c>
      <c r="J123" s="81">
        <f t="shared" si="41"/>
        <v>3600</v>
      </c>
      <c r="K123" s="82">
        <f t="shared" ref="K123" si="42">J123/I123</f>
        <v>1200</v>
      </c>
      <c r="L123" s="80">
        <f t="shared" ref="L123:M123" si="43">AVERAGE(L107:L122)</f>
        <v>3</v>
      </c>
      <c r="M123" s="81">
        <f t="shared" si="43"/>
        <v>2993.5649169753888</v>
      </c>
      <c r="N123" s="82">
        <f>M123/L123</f>
        <v>997.85497232512955</v>
      </c>
      <c r="O123" s="83">
        <f>L123-I123</f>
        <v>0</v>
      </c>
      <c r="P123" s="84">
        <f>N123-K123</f>
        <v>-202.14502767487045</v>
      </c>
      <c r="Q123" s="85">
        <f>N123/K123</f>
        <v>0.83154581027094132</v>
      </c>
      <c r="R123" s="275"/>
      <c r="S123" s="182">
        <f>S107</f>
        <v>0.25</v>
      </c>
      <c r="T123" s="183">
        <f>INDEX(T107:T122,COUNTA(T107:T122))</f>
        <v>0.46805555555555556</v>
      </c>
      <c r="U123" s="86"/>
      <c r="V123" s="96"/>
      <c r="W123" s="18"/>
      <c r="X123" s="20"/>
      <c r="Y123" s="262"/>
      <c r="Z123" s="263"/>
      <c r="AA123" s="97">
        <f>M123-J123</f>
        <v>-606.43508302461123</v>
      </c>
      <c r="AB123" s="85">
        <f>M123/J123</f>
        <v>0.83154581027094132</v>
      </c>
      <c r="AC123" s="280"/>
    </row>
    <row r="124" spans="1:29" ht="15.75" customHeight="1">
      <c r="A124" s="268" t="s">
        <v>46</v>
      </c>
      <c r="B124" s="16" t="s">
        <v>76</v>
      </c>
      <c r="C124" s="271" t="s">
        <v>110</v>
      </c>
      <c r="D124" s="272"/>
      <c r="E124" s="21">
        <v>24.83</v>
      </c>
      <c r="F124" s="15">
        <v>2377</v>
      </c>
      <c r="G124" s="22">
        <f t="shared" ref="G124:G127" si="44">E124*F124</f>
        <v>59020.909999999996</v>
      </c>
      <c r="H124" s="23"/>
      <c r="I124" s="24">
        <v>4</v>
      </c>
      <c r="J124" s="25">
        <v>3300</v>
      </c>
      <c r="K124" s="26">
        <f>J124/I124</f>
        <v>825</v>
      </c>
      <c r="L124" s="27">
        <v>4</v>
      </c>
      <c r="M124" s="25">
        <f>F124/V124*60</f>
        <v>2736.5526063319467</v>
      </c>
      <c r="N124" s="26">
        <f>M124/L124</f>
        <v>684.13815158298667</v>
      </c>
      <c r="O124" s="91">
        <f>L124-I124</f>
        <v>0</v>
      </c>
      <c r="P124" s="92">
        <f>N124-K124</f>
        <v>-140.86184841701333</v>
      </c>
      <c r="Q124" s="31">
        <f>N124/K124</f>
        <v>0.82925836555513532</v>
      </c>
      <c r="R124" s="273">
        <f>Q140</f>
        <v>0.82945327197271446</v>
      </c>
      <c r="S124" s="32">
        <v>0.25</v>
      </c>
      <c r="T124" s="33">
        <v>0.28619212962962964</v>
      </c>
      <c r="U124" s="34"/>
      <c r="V124" s="35">
        <v>52.116666666666688</v>
      </c>
      <c r="W124" s="33"/>
      <c r="X124" s="107"/>
      <c r="Y124" s="276"/>
      <c r="Z124" s="277"/>
      <c r="AA124" s="36">
        <f>M124-J124</f>
        <v>-563.44739366805334</v>
      </c>
      <c r="AB124" s="31">
        <f>M124/J124</f>
        <v>0.82925836555513532</v>
      </c>
      <c r="AC124" s="278">
        <f>AB140</f>
        <v>0.82945327197271446</v>
      </c>
    </row>
    <row r="125" spans="1:29" ht="15.75" customHeight="1">
      <c r="A125" s="269"/>
      <c r="B125" s="38" t="s">
        <v>76</v>
      </c>
      <c r="C125" s="264" t="s">
        <v>112</v>
      </c>
      <c r="D125" s="265"/>
      <c r="E125" s="39">
        <v>25.03</v>
      </c>
      <c r="F125" s="40">
        <v>2025</v>
      </c>
      <c r="G125" s="41">
        <f t="shared" si="44"/>
        <v>50685.75</v>
      </c>
      <c r="H125" s="42"/>
      <c r="I125" s="43">
        <v>4</v>
      </c>
      <c r="J125" s="44">
        <v>3300</v>
      </c>
      <c r="K125" s="45">
        <f t="shared" si="40"/>
        <v>825</v>
      </c>
      <c r="L125" s="46">
        <v>4</v>
      </c>
      <c r="M125" s="44">
        <f>F125/V125*60</f>
        <v>2729.3148633470591</v>
      </c>
      <c r="N125" s="45">
        <f>M125/L125</f>
        <v>682.32871583676479</v>
      </c>
      <c r="O125" s="47">
        <f>L125-I125</f>
        <v>0</v>
      </c>
      <c r="P125" s="48">
        <f>N125-K125</f>
        <v>-142.67128416323521</v>
      </c>
      <c r="Q125" s="49">
        <f>N125/K125</f>
        <v>0.82706511010516948</v>
      </c>
      <c r="R125" s="274"/>
      <c r="S125" s="50">
        <v>0.29686342592592591</v>
      </c>
      <c r="T125" s="51">
        <v>0.32777777777777778</v>
      </c>
      <c r="U125" s="52">
        <v>15.366666666666617</v>
      </c>
      <c r="V125" s="53">
        <v>44.516666666666694</v>
      </c>
      <c r="W125" s="54"/>
      <c r="X125" s="58"/>
      <c r="Y125" s="266"/>
      <c r="Z125" s="267"/>
      <c r="AA125" s="55">
        <f>M125-J125</f>
        <v>-570.68513665294086</v>
      </c>
      <c r="AB125" s="49">
        <f>M125/J125</f>
        <v>0.82706511010516948</v>
      </c>
      <c r="AC125" s="279"/>
    </row>
    <row r="126" spans="1:29" ht="15.75" customHeight="1">
      <c r="A126" s="269"/>
      <c r="B126" s="38" t="s">
        <v>76</v>
      </c>
      <c r="C126" s="264" t="s">
        <v>217</v>
      </c>
      <c r="D126" s="265"/>
      <c r="E126" s="39">
        <v>30</v>
      </c>
      <c r="F126" s="40">
        <v>4132</v>
      </c>
      <c r="G126" s="41">
        <f t="shared" si="44"/>
        <v>123960</v>
      </c>
      <c r="H126" s="42"/>
      <c r="I126" s="43">
        <v>3</v>
      </c>
      <c r="J126" s="44">
        <v>3000</v>
      </c>
      <c r="K126" s="45">
        <f t="shared" si="40"/>
        <v>1000</v>
      </c>
      <c r="L126" s="46">
        <v>3</v>
      </c>
      <c r="M126" s="44">
        <f>F126/V126*60</f>
        <v>2493.3288635601743</v>
      </c>
      <c r="N126" s="45">
        <f>M126/L126</f>
        <v>831.10962118672478</v>
      </c>
      <c r="O126" s="47">
        <f>L126-I126</f>
        <v>0</v>
      </c>
      <c r="P126" s="48">
        <f>N126-K126</f>
        <v>-168.89037881327522</v>
      </c>
      <c r="Q126" s="49">
        <f>N126/K126</f>
        <v>0.83110962118672482</v>
      </c>
      <c r="R126" s="274"/>
      <c r="S126" s="50">
        <v>0.34097222222222223</v>
      </c>
      <c r="T126" s="51">
        <v>0.41002314814814816</v>
      </c>
      <c r="U126" s="52">
        <v>19.000000000000014</v>
      </c>
      <c r="V126" s="53">
        <v>99.433333333333337</v>
      </c>
      <c r="W126" s="54"/>
      <c r="X126" s="58"/>
      <c r="Y126" s="266"/>
      <c r="Z126" s="267"/>
      <c r="AA126" s="55">
        <f>M126-J126</f>
        <v>-506.67113643982566</v>
      </c>
      <c r="AB126" s="49">
        <f>M126/J126</f>
        <v>0.83110962118672482</v>
      </c>
      <c r="AC126" s="279"/>
    </row>
    <row r="127" spans="1:29" ht="15.75" customHeight="1">
      <c r="A127" s="269"/>
      <c r="B127" s="38" t="s">
        <v>76</v>
      </c>
      <c r="C127" s="264" t="s">
        <v>284</v>
      </c>
      <c r="D127" s="265"/>
      <c r="E127" s="39">
        <v>27.91</v>
      </c>
      <c r="F127" s="40">
        <v>2440</v>
      </c>
      <c r="G127" s="41">
        <f t="shared" si="44"/>
        <v>68100.399999999994</v>
      </c>
      <c r="H127" s="42"/>
      <c r="I127" s="43">
        <v>4</v>
      </c>
      <c r="J127" s="44">
        <v>3000</v>
      </c>
      <c r="K127" s="45">
        <f t="shared" si="40"/>
        <v>750</v>
      </c>
      <c r="L127" s="46">
        <v>4</v>
      </c>
      <c r="M127" s="44">
        <f>F127/V127*60</f>
        <v>2491.9148936170218</v>
      </c>
      <c r="N127" s="45">
        <f>M127/L127</f>
        <v>622.97872340425545</v>
      </c>
      <c r="O127" s="47">
        <f>L127-I127</f>
        <v>0</v>
      </c>
      <c r="P127" s="48">
        <f>N127-K127</f>
        <v>-127.02127659574455</v>
      </c>
      <c r="Q127" s="49">
        <f>N127/K127</f>
        <v>0.83063829787234056</v>
      </c>
      <c r="R127" s="274"/>
      <c r="S127" s="50">
        <v>0.42239583333333336</v>
      </c>
      <c r="T127" s="51">
        <v>0.46319444444444446</v>
      </c>
      <c r="U127" s="52">
        <v>17.816666666666681</v>
      </c>
      <c r="V127" s="53">
        <v>58.749999999999993</v>
      </c>
      <c r="W127" s="54"/>
      <c r="X127" s="94"/>
      <c r="Y127" s="266"/>
      <c r="Z127" s="267"/>
      <c r="AA127" s="55">
        <f>M127-J127</f>
        <v>-508.08510638297821</v>
      </c>
      <c r="AB127" s="49">
        <f>M127/J127</f>
        <v>0.83063829787234056</v>
      </c>
      <c r="AC127" s="279"/>
    </row>
    <row r="128" spans="1:29" ht="15.75" customHeight="1">
      <c r="A128" s="269"/>
      <c r="B128" s="38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38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116"/>
      <c r="Y129" s="266"/>
      <c r="Z129" s="267"/>
      <c r="AA129" s="55"/>
      <c r="AB129" s="49"/>
      <c r="AC129" s="279"/>
    </row>
    <row r="130" spans="1:29" ht="15.75" customHeight="1">
      <c r="A130" s="269"/>
      <c r="B130" s="38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79"/>
    </row>
    <row r="131" spans="1:29" ht="15.75" customHeight="1">
      <c r="A131" s="269"/>
      <c r="B131" s="38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79"/>
    </row>
    <row r="132" spans="1:29" ht="15.75" customHeight="1">
      <c r="A132" s="269"/>
      <c r="B132" s="38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68"/>
      <c r="X132" s="110"/>
      <c r="Y132" s="266"/>
      <c r="Z132" s="267"/>
      <c r="AA132" s="55"/>
      <c r="AB132" s="49"/>
      <c r="AC132" s="279"/>
    </row>
    <row r="133" spans="1:29" ht="15.75" customHeight="1">
      <c r="A133" s="269"/>
      <c r="B133" s="38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68"/>
      <c r="X133" s="110"/>
      <c r="Y133" s="266"/>
      <c r="Z133" s="267"/>
      <c r="AA133" s="55"/>
      <c r="AB133" s="49"/>
      <c r="AC133" s="279"/>
    </row>
    <row r="134" spans="1:29" ht="15.75" customHeight="1">
      <c r="A134" s="269"/>
      <c r="B134" s="38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68"/>
      <c r="X134" s="110"/>
      <c r="Y134" s="266"/>
      <c r="Z134" s="267"/>
      <c r="AA134" s="55"/>
      <c r="AB134" s="49"/>
      <c r="AC134" s="279"/>
    </row>
    <row r="135" spans="1:29" ht="15.75" customHeight="1">
      <c r="A135" s="269"/>
      <c r="B135" s="38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68"/>
      <c r="X135" s="110"/>
      <c r="Y135" s="266"/>
      <c r="Z135" s="267"/>
      <c r="AA135" s="55"/>
      <c r="AB135" s="49"/>
      <c r="AC135" s="279"/>
    </row>
    <row r="136" spans="1:29" ht="15.75" customHeight="1">
      <c r="A136" s="269"/>
      <c r="B136" s="38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68"/>
      <c r="X136" s="110"/>
      <c r="Y136" s="266"/>
      <c r="Z136" s="267"/>
      <c r="AA136" s="55"/>
      <c r="AB136" s="49"/>
      <c r="AC136" s="279"/>
    </row>
    <row r="137" spans="1:29" ht="15.75" customHeight="1">
      <c r="A137" s="269"/>
      <c r="B137" s="38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68"/>
      <c r="X137" s="110"/>
      <c r="Y137" s="266"/>
      <c r="Z137" s="267"/>
      <c r="AA137" s="55"/>
      <c r="AB137" s="49"/>
      <c r="AC137" s="279"/>
    </row>
    <row r="138" spans="1:29" ht="15.75" customHeight="1">
      <c r="A138" s="269"/>
      <c r="B138" s="38"/>
      <c r="C138" s="264"/>
      <c r="D138" s="265"/>
      <c r="E138" s="39"/>
      <c r="F138" s="40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68"/>
      <c r="X138" s="110"/>
      <c r="Y138" s="266"/>
      <c r="Z138" s="267"/>
      <c r="AA138" s="55"/>
      <c r="AB138" s="49"/>
      <c r="AC138" s="279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45">AVERAGE(I124:I139)</f>
        <v>3.75</v>
      </c>
      <c r="J140" s="81">
        <f t="shared" si="45"/>
        <v>3150</v>
      </c>
      <c r="K140" s="82">
        <f t="shared" ref="K140" si="46">J140/I140</f>
        <v>840</v>
      </c>
      <c r="L140" s="80">
        <f t="shared" ref="L140:M140" si="47">AVERAGE(L124:L139)</f>
        <v>3.75</v>
      </c>
      <c r="M140" s="81">
        <f t="shared" si="47"/>
        <v>2612.7778067140507</v>
      </c>
      <c r="N140" s="82">
        <f>M140/L140</f>
        <v>696.74074845708014</v>
      </c>
      <c r="O140" s="83">
        <f>L140-I140</f>
        <v>0</v>
      </c>
      <c r="P140" s="84">
        <f>N140-K140</f>
        <v>-143.25925154291986</v>
      </c>
      <c r="Q140" s="85">
        <f>N140/K140</f>
        <v>0.82945327197271446</v>
      </c>
      <c r="R140" s="275"/>
      <c r="S140" s="182">
        <f>S124</f>
        <v>0.25</v>
      </c>
      <c r="T140" s="183">
        <f>INDEX(T124:T139,COUNTA(T124:T139))</f>
        <v>0.46319444444444446</v>
      </c>
      <c r="U140" s="86"/>
      <c r="V140" s="96"/>
      <c r="W140" s="78"/>
      <c r="X140" s="82"/>
      <c r="Y140" s="262"/>
      <c r="Z140" s="263"/>
      <c r="AA140" s="97">
        <f>M140-J140</f>
        <v>-537.22219328594929</v>
      </c>
      <c r="AB140" s="85">
        <f>M140/J140</f>
        <v>0.82945327197271446</v>
      </c>
      <c r="AC140" s="280"/>
    </row>
    <row r="141" spans="1:29" ht="15.75" customHeight="1">
      <c r="A141" s="281" t="s">
        <v>48</v>
      </c>
      <c r="B141" s="16" t="s">
        <v>118</v>
      </c>
      <c r="C141" s="271" t="s">
        <v>280</v>
      </c>
      <c r="D141" s="272"/>
      <c r="E141" s="21">
        <v>25.64</v>
      </c>
      <c r="F141" s="15">
        <v>101</v>
      </c>
      <c r="G141" s="22">
        <f t="shared" ref="G141:G146" si="48">E141*F141</f>
        <v>2589.64</v>
      </c>
      <c r="H141" s="23">
        <v>2</v>
      </c>
      <c r="I141" s="24">
        <v>11</v>
      </c>
      <c r="J141" s="25">
        <v>3000</v>
      </c>
      <c r="K141" s="26">
        <f>J141/I141</f>
        <v>272.72727272727275</v>
      </c>
      <c r="L141" s="27">
        <v>11</v>
      </c>
      <c r="M141" s="25">
        <v>2553</v>
      </c>
      <c r="N141" s="26">
        <f t="shared" ref="N141:N146" si="49">M141/L141</f>
        <v>232.09090909090909</v>
      </c>
      <c r="O141" s="91">
        <f t="shared" ref="O141:O146" si="50">L141-I141</f>
        <v>0</v>
      </c>
      <c r="P141" s="92">
        <f t="shared" ref="P141:P146" si="51">N141-K141</f>
        <v>-40.636363636363654</v>
      </c>
      <c r="Q141" s="31">
        <f t="shared" ref="Q141:Q146" si="52">N141/K141</f>
        <v>0.85099999999999998</v>
      </c>
      <c r="R141" s="273">
        <f>Q157</f>
        <v>0.84790620058340593</v>
      </c>
      <c r="S141" s="32">
        <v>0.70833333333333337</v>
      </c>
      <c r="T141" s="33">
        <v>0.70997685185185189</v>
      </c>
      <c r="U141" s="34"/>
      <c r="V141" s="35">
        <v>2.3666666666666636</v>
      </c>
      <c r="W141" s="33"/>
      <c r="X141" s="107"/>
      <c r="Y141" s="276"/>
      <c r="Z141" s="277"/>
      <c r="AA141" s="36">
        <f t="shared" ref="AA141:AA146" si="53">M141-J141</f>
        <v>-447</v>
      </c>
      <c r="AB141" s="31">
        <f t="shared" ref="AB141:AB146" si="54">M141/J141</f>
        <v>0.85099999999999998</v>
      </c>
      <c r="AC141" s="278">
        <f>AB157</f>
        <v>0.84790620058340593</v>
      </c>
    </row>
    <row r="142" spans="1:29" ht="15.75" customHeight="1">
      <c r="A142" s="282"/>
      <c r="B142" s="38" t="s">
        <v>118</v>
      </c>
      <c r="C142" s="264" t="s">
        <v>281</v>
      </c>
      <c r="D142" s="265"/>
      <c r="E142" s="39">
        <v>27.36</v>
      </c>
      <c r="F142" s="40">
        <v>1740</v>
      </c>
      <c r="G142" s="41">
        <f t="shared" si="48"/>
        <v>47606.400000000001</v>
      </c>
      <c r="H142" s="42"/>
      <c r="I142" s="43">
        <v>6</v>
      </c>
      <c r="J142" s="44">
        <v>2500</v>
      </c>
      <c r="K142" s="45">
        <f t="shared" si="40"/>
        <v>416.66666666666669</v>
      </c>
      <c r="L142" s="46">
        <v>6</v>
      </c>
      <c r="M142" s="44">
        <f>F142/V142*60</f>
        <v>2120.5145565335179</v>
      </c>
      <c r="N142" s="45">
        <f t="shared" si="49"/>
        <v>353.41909275558629</v>
      </c>
      <c r="O142" s="47">
        <f t="shared" si="50"/>
        <v>0</v>
      </c>
      <c r="P142" s="48">
        <f t="shared" si="51"/>
        <v>-63.247573911080394</v>
      </c>
      <c r="Q142" s="49">
        <f t="shared" si="52"/>
        <v>0.84820582261340705</v>
      </c>
      <c r="R142" s="274"/>
      <c r="S142" s="50">
        <v>0.71319444444444446</v>
      </c>
      <c r="T142" s="51">
        <v>0.74738425925925922</v>
      </c>
      <c r="U142" s="52">
        <v>4.6333333333333115</v>
      </c>
      <c r="V142" s="53">
        <v>49.233333333333249</v>
      </c>
      <c r="W142" s="54"/>
      <c r="X142" s="58"/>
      <c r="Y142" s="266"/>
      <c r="Z142" s="267"/>
      <c r="AA142" s="55">
        <f t="shared" si="53"/>
        <v>-379.48544346648214</v>
      </c>
      <c r="AB142" s="49">
        <f t="shared" si="54"/>
        <v>0.84820582261340716</v>
      </c>
      <c r="AC142" s="279"/>
    </row>
    <row r="143" spans="1:29" ht="15.75" customHeight="1">
      <c r="A143" s="282"/>
      <c r="B143" s="38" t="s">
        <v>118</v>
      </c>
      <c r="C143" s="264" t="s">
        <v>202</v>
      </c>
      <c r="D143" s="265"/>
      <c r="E143" s="39">
        <v>29.52</v>
      </c>
      <c r="F143" s="40">
        <v>2227</v>
      </c>
      <c r="G143" s="41">
        <f t="shared" si="48"/>
        <v>65741.039999999994</v>
      </c>
      <c r="H143" s="42"/>
      <c r="I143" s="43">
        <v>17</v>
      </c>
      <c r="J143" s="44">
        <v>3273</v>
      </c>
      <c r="K143" s="45">
        <f t="shared" si="40"/>
        <v>192.52941176470588</v>
      </c>
      <c r="L143" s="46">
        <v>17</v>
      </c>
      <c r="M143" s="44">
        <f>F143/V143*60</f>
        <v>2790.5325443786969</v>
      </c>
      <c r="N143" s="45">
        <f t="shared" si="49"/>
        <v>164.14897319874689</v>
      </c>
      <c r="O143" s="47">
        <f t="shared" si="50"/>
        <v>0</v>
      </c>
      <c r="P143" s="48">
        <f t="shared" si="51"/>
        <v>-28.380438565958997</v>
      </c>
      <c r="Q143" s="49">
        <f t="shared" si="52"/>
        <v>0.85259167258744184</v>
      </c>
      <c r="R143" s="274"/>
      <c r="S143" s="50">
        <v>0.75216435185185182</v>
      </c>
      <c r="T143" s="51">
        <v>0.78541666666666665</v>
      </c>
      <c r="U143" s="52">
        <v>6.8833333333333435</v>
      </c>
      <c r="V143" s="53">
        <v>47.883333333333354</v>
      </c>
      <c r="W143" s="54"/>
      <c r="X143" s="58"/>
      <c r="Y143" s="266"/>
      <c r="Z143" s="267"/>
      <c r="AA143" s="55">
        <f t="shared" si="53"/>
        <v>-482.46745562130309</v>
      </c>
      <c r="AB143" s="49">
        <f t="shared" si="54"/>
        <v>0.85259167258744173</v>
      </c>
      <c r="AC143" s="279"/>
    </row>
    <row r="144" spans="1:29" ht="15.75" customHeight="1">
      <c r="A144" s="282"/>
      <c r="B144" s="38" t="s">
        <v>118</v>
      </c>
      <c r="C144" s="264" t="s">
        <v>201</v>
      </c>
      <c r="D144" s="265"/>
      <c r="E144" s="39">
        <v>29.85</v>
      </c>
      <c r="F144" s="40">
        <v>2295</v>
      </c>
      <c r="G144" s="41">
        <f t="shared" si="48"/>
        <v>68505.75</v>
      </c>
      <c r="H144" s="42"/>
      <c r="I144" s="43">
        <v>17</v>
      </c>
      <c r="J144" s="44">
        <v>3273</v>
      </c>
      <c r="K144" s="45">
        <f t="shared" si="40"/>
        <v>192.52941176470588</v>
      </c>
      <c r="L144" s="46">
        <v>17</v>
      </c>
      <c r="M144" s="44">
        <f>F144/V144*60</f>
        <v>2793.10344827586</v>
      </c>
      <c r="N144" s="45">
        <f t="shared" si="49"/>
        <v>164.30020283975648</v>
      </c>
      <c r="O144" s="47">
        <f t="shared" si="50"/>
        <v>0</v>
      </c>
      <c r="P144" s="48">
        <f t="shared" si="51"/>
        <v>-28.229208924949404</v>
      </c>
      <c r="Q144" s="49">
        <f t="shared" si="52"/>
        <v>0.85337716109864348</v>
      </c>
      <c r="R144" s="274"/>
      <c r="S144" s="50">
        <v>0.79027777777777775</v>
      </c>
      <c r="T144" s="51">
        <v>0.82451388888888888</v>
      </c>
      <c r="U144" s="52">
        <v>6.9999999999999751</v>
      </c>
      <c r="V144" s="53">
        <v>49.300000000000033</v>
      </c>
      <c r="W144" s="54"/>
      <c r="X144" s="94"/>
      <c r="Y144" s="266"/>
      <c r="Z144" s="267"/>
      <c r="AA144" s="55">
        <f t="shared" si="53"/>
        <v>-479.89655172413995</v>
      </c>
      <c r="AB144" s="49">
        <f t="shared" si="54"/>
        <v>0.85337716109864348</v>
      </c>
      <c r="AC144" s="279"/>
    </row>
    <row r="145" spans="1:29" ht="15.75" customHeight="1">
      <c r="A145" s="283"/>
      <c r="B145" s="38" t="s">
        <v>76</v>
      </c>
      <c r="C145" s="264" t="s">
        <v>117</v>
      </c>
      <c r="D145" s="265"/>
      <c r="E145" s="39">
        <v>28.57</v>
      </c>
      <c r="F145" s="40">
        <v>2128</v>
      </c>
      <c r="G145" s="41">
        <f t="shared" si="48"/>
        <v>60796.959999999999</v>
      </c>
      <c r="H145" s="58"/>
      <c r="I145" s="43">
        <v>13</v>
      </c>
      <c r="J145" s="44">
        <v>3600</v>
      </c>
      <c r="K145" s="45">
        <f t="shared" si="40"/>
        <v>276.92307692307691</v>
      </c>
      <c r="L145" s="59">
        <v>13</v>
      </c>
      <c r="M145" s="44">
        <f>F145/V145*60</f>
        <v>2994.839718530101</v>
      </c>
      <c r="N145" s="45">
        <f t="shared" si="49"/>
        <v>230.372286040777</v>
      </c>
      <c r="O145" s="47">
        <f t="shared" si="50"/>
        <v>0</v>
      </c>
      <c r="P145" s="48">
        <f t="shared" si="51"/>
        <v>-46.550790882299907</v>
      </c>
      <c r="Q145" s="49">
        <f t="shared" si="52"/>
        <v>0.83189992181391703</v>
      </c>
      <c r="R145" s="274"/>
      <c r="S145" s="50">
        <v>0.83011574074074079</v>
      </c>
      <c r="T145" s="51">
        <v>0.85972222222222228</v>
      </c>
      <c r="U145" s="52">
        <v>8.0666666666667552</v>
      </c>
      <c r="V145" s="53">
        <v>42.63333333333334</v>
      </c>
      <c r="W145" s="54">
        <v>0.85972222222222228</v>
      </c>
      <c r="X145" s="94">
        <v>0.90103009259259259</v>
      </c>
      <c r="Y145" s="266"/>
      <c r="Z145" s="267"/>
      <c r="AA145" s="55">
        <f t="shared" si="53"/>
        <v>-605.16028146989902</v>
      </c>
      <c r="AB145" s="49">
        <f t="shared" si="54"/>
        <v>0.83189992181391692</v>
      </c>
      <c r="AC145" s="279"/>
    </row>
    <row r="146" spans="1:29" ht="15.75" customHeight="1">
      <c r="A146" s="283"/>
      <c r="B146" s="38" t="s">
        <v>118</v>
      </c>
      <c r="C146" s="264" t="s">
        <v>280</v>
      </c>
      <c r="D146" s="265"/>
      <c r="E146" s="39">
        <v>25.64</v>
      </c>
      <c r="F146" s="40">
        <v>2708</v>
      </c>
      <c r="G146" s="60">
        <f t="shared" si="48"/>
        <v>69433.119999999995</v>
      </c>
      <c r="H146" s="61"/>
      <c r="I146" s="43">
        <v>11</v>
      </c>
      <c r="J146" s="44">
        <v>3000</v>
      </c>
      <c r="K146" s="45">
        <f t="shared" si="40"/>
        <v>272.72727272727275</v>
      </c>
      <c r="L146" s="46">
        <v>11</v>
      </c>
      <c r="M146" s="44">
        <f>F146/V146*60</f>
        <v>2558.0687483600123</v>
      </c>
      <c r="N146" s="45">
        <f t="shared" si="49"/>
        <v>232.55170439636476</v>
      </c>
      <c r="O146" s="47">
        <f t="shared" si="50"/>
        <v>0</v>
      </c>
      <c r="P146" s="48">
        <f t="shared" si="51"/>
        <v>-40.175568330907993</v>
      </c>
      <c r="Q146" s="49">
        <f t="shared" si="52"/>
        <v>0.85268958278667073</v>
      </c>
      <c r="R146" s="274"/>
      <c r="S146" s="50">
        <v>0.90103009259259259</v>
      </c>
      <c r="T146" s="51">
        <v>0.94513888888888886</v>
      </c>
      <c r="U146" s="52">
        <v>59.483333333333249</v>
      </c>
      <c r="V146" s="53">
        <v>63.51666666666663</v>
      </c>
      <c r="W146" s="54"/>
      <c r="X146" s="116"/>
      <c r="Y146" s="266"/>
      <c r="Z146" s="267"/>
      <c r="AA146" s="55">
        <f t="shared" si="53"/>
        <v>-441.93125163998775</v>
      </c>
      <c r="AB146" s="49">
        <f t="shared" si="54"/>
        <v>0.85268958278667073</v>
      </c>
      <c r="AC146" s="279"/>
    </row>
    <row r="147" spans="1:29" ht="15.75" customHeight="1">
      <c r="A147" s="283"/>
      <c r="B147" s="38"/>
      <c r="C147" s="264"/>
      <c r="D147" s="265"/>
      <c r="E147" s="39"/>
      <c r="F147" s="40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79"/>
    </row>
    <row r="148" spans="1:29" ht="15.75" customHeight="1">
      <c r="A148" s="283"/>
      <c r="B148" s="38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79"/>
    </row>
    <row r="149" spans="1:29" ht="15.75" customHeight="1">
      <c r="A149" s="283"/>
      <c r="B149" s="38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68"/>
      <c r="X149" s="110"/>
      <c r="Y149" s="266"/>
      <c r="Z149" s="267"/>
      <c r="AA149" s="55"/>
      <c r="AB149" s="49"/>
      <c r="AC149" s="279"/>
    </row>
    <row r="150" spans="1:29" ht="15.75" customHeight="1">
      <c r="A150" s="283"/>
      <c r="B150" s="38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68"/>
      <c r="X150" s="110"/>
      <c r="Y150" s="266"/>
      <c r="Z150" s="267"/>
      <c r="AA150" s="55"/>
      <c r="AB150" s="49"/>
      <c r="AC150" s="279"/>
    </row>
    <row r="151" spans="1:29" ht="15.75" customHeight="1">
      <c r="A151" s="283"/>
      <c r="B151" s="38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68"/>
      <c r="X151" s="110"/>
      <c r="Y151" s="266"/>
      <c r="Z151" s="267"/>
      <c r="AA151" s="55"/>
      <c r="AB151" s="49"/>
      <c r="AC151" s="279"/>
    </row>
    <row r="152" spans="1:29" ht="15.75" customHeight="1">
      <c r="A152" s="283"/>
      <c r="B152" s="38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68"/>
      <c r="X152" s="110"/>
      <c r="Y152" s="266"/>
      <c r="Z152" s="267"/>
      <c r="AA152" s="55"/>
      <c r="AB152" s="49"/>
      <c r="AC152" s="279"/>
    </row>
    <row r="153" spans="1:29" ht="15.75" customHeight="1">
      <c r="A153" s="283"/>
      <c r="B153" s="38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68"/>
      <c r="X153" s="110"/>
      <c r="Y153" s="266"/>
      <c r="Z153" s="267"/>
      <c r="AA153" s="55"/>
      <c r="AB153" s="49"/>
      <c r="AC153" s="279"/>
    </row>
    <row r="154" spans="1:29" ht="15.75" customHeight="1">
      <c r="A154" s="283"/>
      <c r="B154" s="38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68"/>
      <c r="X154" s="110"/>
      <c r="Y154" s="266"/>
      <c r="Z154" s="267"/>
      <c r="AA154" s="55"/>
      <c r="AB154" s="49"/>
      <c r="AC154" s="279"/>
    </row>
    <row r="155" spans="1:29" ht="15.75" customHeight="1">
      <c r="A155" s="283"/>
      <c r="B155" s="38"/>
      <c r="C155" s="264"/>
      <c r="D155" s="265"/>
      <c r="E155" s="39"/>
      <c r="F155" s="40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68"/>
      <c r="X155" s="110"/>
      <c r="Y155" s="266"/>
      <c r="Z155" s="267"/>
      <c r="AA155" s="55"/>
      <c r="AB155" s="49"/>
      <c r="AC155" s="279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55">AVERAGE(I141:I156)</f>
        <v>12.5</v>
      </c>
      <c r="J157" s="81">
        <f t="shared" si="55"/>
        <v>3107.6666666666665</v>
      </c>
      <c r="K157" s="82">
        <f t="shared" ref="K157" si="56">J157/I157</f>
        <v>248.61333333333332</v>
      </c>
      <c r="L157" s="80">
        <f t="shared" ref="L157:M157" si="57">AVERAGE(L141:L156)</f>
        <v>12.5</v>
      </c>
      <c r="M157" s="81">
        <f t="shared" si="57"/>
        <v>2635.009836013031</v>
      </c>
      <c r="N157" s="82">
        <f>M157/L157</f>
        <v>210.80078688104248</v>
      </c>
      <c r="O157" s="83">
        <f>L157-I157</f>
        <v>0</v>
      </c>
      <c r="P157" s="84">
        <f>N157-K157</f>
        <v>-37.812546452290832</v>
      </c>
      <c r="Q157" s="85">
        <f>N157/K157</f>
        <v>0.84790620058340593</v>
      </c>
      <c r="R157" s="275"/>
      <c r="S157" s="182">
        <f>S141</f>
        <v>0.70833333333333337</v>
      </c>
      <c r="T157" s="183">
        <f>INDEX(T141:T156,COUNTA(T141:T156))</f>
        <v>0.94513888888888886</v>
      </c>
      <c r="U157" s="86"/>
      <c r="V157" s="96"/>
      <c r="W157" s="78"/>
      <c r="X157" s="82"/>
      <c r="Y157" s="262"/>
      <c r="Z157" s="263"/>
      <c r="AA157" s="97">
        <f>M157-J157</f>
        <v>-472.65683065363555</v>
      </c>
      <c r="AB157" s="85">
        <f>M157/J157</f>
        <v>0.84790620058340593</v>
      </c>
      <c r="AC157" s="280"/>
    </row>
    <row r="158" spans="1:29" ht="15.75" customHeight="1">
      <c r="A158" s="268" t="s">
        <v>49</v>
      </c>
      <c r="B158" s="16" t="s">
        <v>76</v>
      </c>
      <c r="C158" s="271" t="s">
        <v>120</v>
      </c>
      <c r="D158" s="272"/>
      <c r="E158" s="21">
        <v>14.03</v>
      </c>
      <c r="F158" s="15">
        <v>9541</v>
      </c>
      <c r="G158" s="22">
        <f t="shared" ref="G158" si="58">E158*F158</f>
        <v>133860.22999999998</v>
      </c>
      <c r="H158" s="23"/>
      <c r="I158" s="24">
        <v>4</v>
      </c>
      <c r="J158" s="25">
        <v>2700</v>
      </c>
      <c r="K158" s="26">
        <f>J158/I158</f>
        <v>675</v>
      </c>
      <c r="L158" s="27">
        <v>4</v>
      </c>
      <c r="M158" s="25">
        <f>F158/V158*60</f>
        <v>2396.3999162771229</v>
      </c>
      <c r="N158" s="26">
        <f>M158/L158</f>
        <v>599.09997906928072</v>
      </c>
      <c r="O158" s="91">
        <f>L158-I158</f>
        <v>0</v>
      </c>
      <c r="P158" s="92">
        <f>N158-K158</f>
        <v>-75.900020930719279</v>
      </c>
      <c r="Q158" s="31">
        <f>N158/K158</f>
        <v>0.88755552454708253</v>
      </c>
      <c r="R158" s="273">
        <f>Q174</f>
        <v>0.88755552454708253</v>
      </c>
      <c r="S158" s="32">
        <v>0.70841435185185186</v>
      </c>
      <c r="T158" s="33">
        <v>0.87430555555555556</v>
      </c>
      <c r="U158" s="34"/>
      <c r="V158" s="35">
        <v>238.88333333333333</v>
      </c>
      <c r="W158" s="33"/>
      <c r="X158" s="107"/>
      <c r="Y158" s="276"/>
      <c r="Z158" s="277"/>
      <c r="AA158" s="36">
        <f>M158-J158</f>
        <v>-303.60008372287712</v>
      </c>
      <c r="AB158" s="31">
        <f>M158/J158</f>
        <v>0.88755552454708253</v>
      </c>
      <c r="AC158" s="278">
        <f>AB174</f>
        <v>0.88755552454708253</v>
      </c>
    </row>
    <row r="159" spans="1:29" ht="15.75" customHeight="1">
      <c r="A159" s="269"/>
      <c r="B159" s="38"/>
      <c r="C159" s="264"/>
      <c r="D159" s="265"/>
      <c r="E159" s="39"/>
      <c r="F159" s="40"/>
      <c r="G159" s="41"/>
      <c r="H159" s="42"/>
      <c r="I159" s="43"/>
      <c r="J159" s="44"/>
      <c r="K159" s="45"/>
      <c r="L159" s="46"/>
      <c r="M159" s="44"/>
      <c r="N159" s="45"/>
      <c r="O159" s="47"/>
      <c r="P159" s="48"/>
      <c r="Q159" s="49"/>
      <c r="R159" s="274"/>
      <c r="S159" s="50"/>
      <c r="T159" s="51"/>
      <c r="U159" s="52"/>
      <c r="V159" s="53"/>
      <c r="W159" s="54"/>
      <c r="X159" s="94"/>
      <c r="Y159" s="266"/>
      <c r="Z159" s="267"/>
      <c r="AA159" s="55"/>
      <c r="AB159" s="49"/>
      <c r="AC159" s="279"/>
    </row>
    <row r="160" spans="1:29" ht="15.75" customHeight="1">
      <c r="A160" s="269"/>
      <c r="B160" s="38"/>
      <c r="C160" s="264"/>
      <c r="D160" s="265"/>
      <c r="E160" s="39"/>
      <c r="F160" s="40"/>
      <c r="G160" s="41"/>
      <c r="H160" s="42"/>
      <c r="I160" s="43"/>
      <c r="J160" s="44"/>
      <c r="K160" s="45"/>
      <c r="L160" s="46"/>
      <c r="M160" s="44"/>
      <c r="N160" s="45"/>
      <c r="O160" s="47"/>
      <c r="P160" s="48"/>
      <c r="Q160" s="49"/>
      <c r="R160" s="274"/>
      <c r="S160" s="50"/>
      <c r="T160" s="51"/>
      <c r="U160" s="52"/>
      <c r="V160" s="53"/>
      <c r="W160" s="54"/>
      <c r="X160" s="58"/>
      <c r="Y160" s="266"/>
      <c r="Z160" s="267"/>
      <c r="AA160" s="55"/>
      <c r="AB160" s="49"/>
      <c r="AC160" s="279"/>
    </row>
    <row r="161" spans="1:29" ht="15.75" customHeight="1">
      <c r="A161" s="269"/>
      <c r="B161" s="38"/>
      <c r="C161" s="264"/>
      <c r="D161" s="265"/>
      <c r="E161" s="39"/>
      <c r="F161" s="40"/>
      <c r="G161" s="41"/>
      <c r="H161" s="42"/>
      <c r="I161" s="43"/>
      <c r="J161" s="44"/>
      <c r="K161" s="45"/>
      <c r="L161" s="46"/>
      <c r="M161" s="44"/>
      <c r="N161" s="45"/>
      <c r="O161" s="47"/>
      <c r="P161" s="48"/>
      <c r="Q161" s="49"/>
      <c r="R161" s="274"/>
      <c r="S161" s="50"/>
      <c r="T161" s="51"/>
      <c r="U161" s="52"/>
      <c r="V161" s="53"/>
      <c r="W161" s="54"/>
      <c r="X161" s="58"/>
      <c r="Y161" s="266"/>
      <c r="Z161" s="267"/>
      <c r="AA161" s="55"/>
      <c r="AB161" s="49"/>
      <c r="AC161" s="279"/>
    </row>
    <row r="162" spans="1:29" ht="15.75" customHeight="1">
      <c r="A162" s="269"/>
      <c r="B162" s="38"/>
      <c r="C162" s="264"/>
      <c r="D162" s="265"/>
      <c r="E162" s="39"/>
      <c r="F162" s="40"/>
      <c r="G162" s="41"/>
      <c r="H162" s="58"/>
      <c r="I162" s="43"/>
      <c r="J162" s="44"/>
      <c r="K162" s="45"/>
      <c r="L162" s="59"/>
      <c r="M162" s="44"/>
      <c r="N162" s="45"/>
      <c r="O162" s="47"/>
      <c r="P162" s="48"/>
      <c r="Q162" s="49"/>
      <c r="R162" s="274"/>
      <c r="S162" s="50"/>
      <c r="T162" s="51"/>
      <c r="U162" s="52"/>
      <c r="V162" s="53"/>
      <c r="W162" s="54"/>
      <c r="X162" s="58"/>
      <c r="Y162" s="266"/>
      <c r="Z162" s="267"/>
      <c r="AA162" s="55"/>
      <c r="AB162" s="49"/>
      <c r="AC162" s="279"/>
    </row>
    <row r="163" spans="1:29" ht="15.75" customHeight="1">
      <c r="A163" s="269"/>
      <c r="B163" s="38"/>
      <c r="C163" s="264"/>
      <c r="D163" s="265"/>
      <c r="E163" s="39"/>
      <c r="F163" s="40"/>
      <c r="G163" s="60"/>
      <c r="H163" s="61"/>
      <c r="I163" s="43"/>
      <c r="J163" s="44"/>
      <c r="K163" s="45"/>
      <c r="L163" s="46"/>
      <c r="M163" s="44"/>
      <c r="N163" s="45"/>
      <c r="O163" s="47"/>
      <c r="P163" s="48"/>
      <c r="Q163" s="49"/>
      <c r="R163" s="274"/>
      <c r="S163" s="50"/>
      <c r="T163" s="51"/>
      <c r="U163" s="52"/>
      <c r="V163" s="53"/>
      <c r="W163" s="54"/>
      <c r="X163" s="58"/>
      <c r="Y163" s="266"/>
      <c r="Z163" s="267"/>
      <c r="AA163" s="55"/>
      <c r="AB163" s="49"/>
      <c r="AC163" s="279"/>
    </row>
    <row r="164" spans="1:29" ht="15.75" customHeight="1">
      <c r="A164" s="269"/>
      <c r="B164" s="38"/>
      <c r="C164" s="264"/>
      <c r="D164" s="265"/>
      <c r="E164" s="39"/>
      <c r="F164" s="40"/>
      <c r="G164" s="60"/>
      <c r="H164" s="64"/>
      <c r="I164" s="43"/>
      <c r="J164" s="44"/>
      <c r="K164" s="45"/>
      <c r="L164" s="59"/>
      <c r="M164" s="44"/>
      <c r="N164" s="45"/>
      <c r="O164" s="65"/>
      <c r="P164" s="66"/>
      <c r="Q164" s="67"/>
      <c r="R164" s="274"/>
      <c r="S164" s="50"/>
      <c r="T164" s="51"/>
      <c r="U164" s="52"/>
      <c r="V164" s="53"/>
      <c r="W164" s="54"/>
      <c r="X164" s="58"/>
      <c r="Y164" s="266"/>
      <c r="Z164" s="267"/>
      <c r="AA164" s="55"/>
      <c r="AB164" s="49"/>
      <c r="AC164" s="279"/>
    </row>
    <row r="165" spans="1:29" ht="15.75" customHeight="1">
      <c r="A165" s="269"/>
      <c r="B165" s="38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50"/>
      <c r="T165" s="51"/>
      <c r="U165" s="52"/>
      <c r="V165" s="53"/>
      <c r="W165" s="54"/>
      <c r="X165" s="58"/>
      <c r="Y165" s="266"/>
      <c r="Z165" s="267"/>
      <c r="AA165" s="55"/>
      <c r="AB165" s="49"/>
      <c r="AC165" s="279"/>
    </row>
    <row r="166" spans="1:29" ht="15.75" customHeight="1">
      <c r="A166" s="269"/>
      <c r="B166" s="38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50"/>
      <c r="T166" s="51"/>
      <c r="U166" s="52"/>
      <c r="V166" s="53"/>
      <c r="W166" s="54"/>
      <c r="X166" s="58"/>
      <c r="Y166" s="266"/>
      <c r="Z166" s="267"/>
      <c r="AA166" s="55"/>
      <c r="AB166" s="49"/>
      <c r="AC166" s="279"/>
    </row>
    <row r="167" spans="1:29" ht="15.75" customHeight="1">
      <c r="A167" s="269"/>
      <c r="B167" s="38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50"/>
      <c r="T167" s="51"/>
      <c r="U167" s="52"/>
      <c r="V167" s="53"/>
      <c r="W167" s="54"/>
      <c r="X167" s="58"/>
      <c r="Y167" s="266"/>
      <c r="Z167" s="267"/>
      <c r="AA167" s="55"/>
      <c r="AB167" s="49"/>
      <c r="AC167" s="279"/>
    </row>
    <row r="168" spans="1:29" ht="15.75" customHeight="1">
      <c r="A168" s="269"/>
      <c r="B168" s="38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50"/>
      <c r="T168" s="51"/>
      <c r="U168" s="52"/>
      <c r="V168" s="53"/>
      <c r="W168" s="54"/>
      <c r="X168" s="58"/>
      <c r="Y168" s="266"/>
      <c r="Z168" s="267"/>
      <c r="AA168" s="55"/>
      <c r="AB168" s="49"/>
      <c r="AC168" s="279"/>
    </row>
    <row r="169" spans="1:29" ht="15.75" customHeight="1">
      <c r="A169" s="269"/>
      <c r="B169" s="38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50"/>
      <c r="T169" s="51"/>
      <c r="U169" s="52"/>
      <c r="V169" s="53"/>
      <c r="W169" s="54"/>
      <c r="X169" s="58"/>
      <c r="Y169" s="266"/>
      <c r="Z169" s="267"/>
      <c r="AA169" s="55"/>
      <c r="AB169" s="49"/>
      <c r="AC169" s="279"/>
    </row>
    <row r="170" spans="1:29" ht="15.75" customHeight="1">
      <c r="A170" s="269"/>
      <c r="B170" s="38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50"/>
      <c r="T170" s="51"/>
      <c r="U170" s="52"/>
      <c r="V170" s="53"/>
      <c r="W170" s="54"/>
      <c r="X170" s="58"/>
      <c r="Y170" s="266"/>
      <c r="Z170" s="267"/>
      <c r="AA170" s="55"/>
      <c r="AB170" s="49"/>
      <c r="AC170" s="279"/>
    </row>
    <row r="171" spans="1:29" ht="15.75" customHeight="1">
      <c r="A171" s="269"/>
      <c r="B171" s="38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50"/>
      <c r="T171" s="51"/>
      <c r="U171" s="52"/>
      <c r="V171" s="53"/>
      <c r="W171" s="54"/>
      <c r="X171" s="58"/>
      <c r="Y171" s="266"/>
      <c r="Z171" s="267"/>
      <c r="AA171" s="55"/>
      <c r="AB171" s="49"/>
      <c r="AC171" s="279"/>
    </row>
    <row r="172" spans="1:29" ht="15.75" customHeight="1">
      <c r="A172" s="269"/>
      <c r="B172" s="38"/>
      <c r="C172" s="264"/>
      <c r="D172" s="265"/>
      <c r="E172" s="39"/>
      <c r="F172" s="40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50"/>
      <c r="T172" s="51"/>
      <c r="U172" s="52"/>
      <c r="V172" s="53"/>
      <c r="W172" s="54"/>
      <c r="X172" s="58"/>
      <c r="Y172" s="266"/>
      <c r="Z172" s="267"/>
      <c r="AA172" s="55"/>
      <c r="AB172" s="49"/>
      <c r="AC172" s="279"/>
    </row>
    <row r="173" spans="1:29" ht="15.75" customHeight="1">
      <c r="A173" s="269"/>
      <c r="B173" s="38"/>
      <c r="C173" s="264"/>
      <c r="D173" s="265"/>
      <c r="E173" s="104"/>
      <c r="F173" s="40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59">AVERAGE(I158:I173)</f>
        <v>4</v>
      </c>
      <c r="J174" s="81">
        <f t="shared" si="59"/>
        <v>2700</v>
      </c>
      <c r="K174" s="82">
        <f t="shared" ref="K174" si="60">J174/I174</f>
        <v>675</v>
      </c>
      <c r="L174" s="80">
        <f t="shared" ref="L174:M174" si="61">AVERAGE(L158:L173)</f>
        <v>4</v>
      </c>
      <c r="M174" s="81">
        <f t="shared" si="61"/>
        <v>2396.3999162771229</v>
      </c>
      <c r="N174" s="82">
        <f>M174/L174</f>
        <v>599.09997906928072</v>
      </c>
      <c r="O174" s="83">
        <f>L174-I174</f>
        <v>0</v>
      </c>
      <c r="P174" s="84">
        <f>N174-K174</f>
        <v>-75.900020930719279</v>
      </c>
      <c r="Q174" s="85">
        <f>N174/K174</f>
        <v>0.88755552454708253</v>
      </c>
      <c r="R174" s="275"/>
      <c r="S174" s="182">
        <f>S158</f>
        <v>0.70841435185185186</v>
      </c>
      <c r="T174" s="183">
        <f>INDEX(T158:T173,COUNTA(T158:T173))</f>
        <v>0.87430555555555556</v>
      </c>
      <c r="U174" s="86"/>
      <c r="V174" s="96"/>
      <c r="W174" s="78"/>
      <c r="X174" s="82"/>
      <c r="Y174" s="262"/>
      <c r="Z174" s="263"/>
      <c r="AA174" s="97">
        <f>M174-J174</f>
        <v>-303.60008372287712</v>
      </c>
      <c r="AB174" s="85">
        <f>M174/J174</f>
        <v>0.88755552454708253</v>
      </c>
      <c r="AC174" s="280"/>
    </row>
    <row r="175" spans="1:29" ht="15.75" customHeight="1">
      <c r="A175" s="281" t="s">
        <v>50</v>
      </c>
      <c r="B175" s="16" t="s">
        <v>76</v>
      </c>
      <c r="C175" s="271" t="s">
        <v>124</v>
      </c>
      <c r="D175" s="272"/>
      <c r="E175" s="21">
        <v>24.15</v>
      </c>
      <c r="F175" s="15">
        <v>1176</v>
      </c>
      <c r="G175" s="22">
        <f t="shared" ref="G175:G178" si="62">E175*F175</f>
        <v>28400.399999999998</v>
      </c>
      <c r="H175" s="23"/>
      <c r="I175" s="24">
        <v>4</v>
      </c>
      <c r="J175" s="25">
        <v>3000</v>
      </c>
      <c r="K175" s="26">
        <f>J175/I175</f>
        <v>750</v>
      </c>
      <c r="L175" s="27">
        <v>4</v>
      </c>
      <c r="M175" s="25">
        <f>F175/V175*60</f>
        <v>2481.5943728018742</v>
      </c>
      <c r="N175" s="26">
        <f>M175/L175</f>
        <v>620.39859320046855</v>
      </c>
      <c r="O175" s="91">
        <f>L175-I175</f>
        <v>0</v>
      </c>
      <c r="P175" s="92">
        <f>N175-K175</f>
        <v>-129.60140679953145</v>
      </c>
      <c r="Q175" s="31">
        <f>N175/K175</f>
        <v>0.82719812426729145</v>
      </c>
      <c r="R175" s="273">
        <f>Q191</f>
        <v>0.83465062754353492</v>
      </c>
      <c r="S175" s="32">
        <v>0.70833333333333337</v>
      </c>
      <c r="T175" s="33">
        <v>0.72807870370370376</v>
      </c>
      <c r="U175" s="34"/>
      <c r="V175" s="35">
        <v>28.433333333333355</v>
      </c>
      <c r="W175" s="114"/>
      <c r="X175" s="115"/>
      <c r="Y175" s="276"/>
      <c r="Z175" s="277"/>
      <c r="AA175" s="36">
        <f>M175-J175</f>
        <v>-518.40562719812579</v>
      </c>
      <c r="AB175" s="31">
        <f>M175/J175</f>
        <v>0.82719812426729145</v>
      </c>
      <c r="AC175" s="278">
        <f>AB191</f>
        <v>0.83465062754353492</v>
      </c>
    </row>
    <row r="176" spans="1:29" ht="15.75" customHeight="1">
      <c r="A176" s="282"/>
      <c r="B176" s="38" t="s">
        <v>76</v>
      </c>
      <c r="C176" s="264" t="s">
        <v>209</v>
      </c>
      <c r="D176" s="265"/>
      <c r="E176" s="39">
        <v>24.15</v>
      </c>
      <c r="F176" s="40">
        <v>1488</v>
      </c>
      <c r="G176" s="41">
        <f t="shared" si="62"/>
        <v>35935.199999999997</v>
      </c>
      <c r="H176" s="42"/>
      <c r="I176" s="43">
        <v>4</v>
      </c>
      <c r="J176" s="44">
        <v>3000</v>
      </c>
      <c r="K176" s="45">
        <f t="shared" ref="K176:K178" si="63">J176/I176</f>
        <v>750</v>
      </c>
      <c r="L176" s="46">
        <v>4</v>
      </c>
      <c r="M176" s="44">
        <f>F176/V176*60</f>
        <v>2497.3426573426582</v>
      </c>
      <c r="N176" s="45">
        <f>M176/L176</f>
        <v>624.33566433566455</v>
      </c>
      <c r="O176" s="47">
        <f>L176-I176</f>
        <v>0</v>
      </c>
      <c r="P176" s="48">
        <f>N176-K176</f>
        <v>-125.66433566433545</v>
      </c>
      <c r="Q176" s="49">
        <f>N176/K176</f>
        <v>0.83244755244755275</v>
      </c>
      <c r="R176" s="274"/>
      <c r="S176" s="50">
        <v>0.73350694444444442</v>
      </c>
      <c r="T176" s="51">
        <v>0.7583333333333333</v>
      </c>
      <c r="U176" s="52">
        <v>7.8166666666665563</v>
      </c>
      <c r="V176" s="53">
        <v>35.749999999999993</v>
      </c>
      <c r="W176" s="54"/>
      <c r="X176" s="94"/>
      <c r="Y176" s="266"/>
      <c r="Z176" s="267"/>
      <c r="AA176" s="55">
        <f>M176-J176</f>
        <v>-502.65734265734181</v>
      </c>
      <c r="AB176" s="49">
        <f>M176/J176</f>
        <v>0.83244755244755275</v>
      </c>
      <c r="AC176" s="279"/>
    </row>
    <row r="177" spans="1:29" ht="15.75" customHeight="1">
      <c r="A177" s="282"/>
      <c r="B177" s="38" t="s">
        <v>76</v>
      </c>
      <c r="C177" s="264" t="s">
        <v>210</v>
      </c>
      <c r="D177" s="265"/>
      <c r="E177" s="39">
        <v>27.58</v>
      </c>
      <c r="F177" s="40">
        <v>1782</v>
      </c>
      <c r="G177" s="41">
        <f t="shared" si="62"/>
        <v>49147.56</v>
      </c>
      <c r="H177" s="42"/>
      <c r="I177" s="43">
        <v>4</v>
      </c>
      <c r="J177" s="44">
        <v>3000</v>
      </c>
      <c r="K177" s="45">
        <f t="shared" si="63"/>
        <v>750</v>
      </c>
      <c r="L177" s="46">
        <v>4</v>
      </c>
      <c r="M177" s="44">
        <f>F177/V177*60</f>
        <v>2485.5482371173989</v>
      </c>
      <c r="N177" s="45">
        <f>M177/L177</f>
        <v>621.38705927934973</v>
      </c>
      <c r="O177" s="47">
        <f>L177-I177</f>
        <v>0</v>
      </c>
      <c r="P177" s="48">
        <f>N177-K177</f>
        <v>-128.61294072065027</v>
      </c>
      <c r="Q177" s="49">
        <f>N177/K177</f>
        <v>0.82851607903913294</v>
      </c>
      <c r="R177" s="274"/>
      <c r="S177" s="50">
        <v>0.76180555555555562</v>
      </c>
      <c r="T177" s="51">
        <v>0.79167824074074078</v>
      </c>
      <c r="U177" s="52">
        <v>5.0000000000001421</v>
      </c>
      <c r="V177" s="53">
        <v>43.016666666666623</v>
      </c>
      <c r="W177" s="54"/>
      <c r="X177" s="94"/>
      <c r="Y177" s="266"/>
      <c r="Z177" s="267"/>
      <c r="AA177" s="55">
        <f>M177-J177</f>
        <v>-514.45176288260109</v>
      </c>
      <c r="AB177" s="49">
        <f>M177/J177</f>
        <v>0.82851607903913294</v>
      </c>
      <c r="AC177" s="279"/>
    </row>
    <row r="178" spans="1:29" ht="15.75" customHeight="1">
      <c r="A178" s="282"/>
      <c r="B178" s="38" t="s">
        <v>76</v>
      </c>
      <c r="C178" s="264" t="s">
        <v>125</v>
      </c>
      <c r="D178" s="265"/>
      <c r="E178" s="39">
        <v>17.89</v>
      </c>
      <c r="F178" s="40">
        <v>5619</v>
      </c>
      <c r="G178" s="41">
        <f t="shared" si="62"/>
        <v>100523.91</v>
      </c>
      <c r="H178" s="42"/>
      <c r="I178" s="43">
        <v>4</v>
      </c>
      <c r="J178" s="44">
        <v>3300</v>
      </c>
      <c r="K178" s="45">
        <f t="shared" si="63"/>
        <v>825</v>
      </c>
      <c r="L178" s="46">
        <v>4</v>
      </c>
      <c r="M178" s="44">
        <f>F178/V178*60</f>
        <v>2801.7174515235497</v>
      </c>
      <c r="N178" s="45">
        <f>M178/L178</f>
        <v>700.42936288088742</v>
      </c>
      <c r="O178" s="47">
        <f>L178-I178</f>
        <v>0</v>
      </c>
      <c r="P178" s="48">
        <f>N178-K178</f>
        <v>-124.57063711911258</v>
      </c>
      <c r="Q178" s="49">
        <f>N178/K178</f>
        <v>0.84900528834046962</v>
      </c>
      <c r="R178" s="274"/>
      <c r="S178" s="50">
        <v>0.79513888888888895</v>
      </c>
      <c r="T178" s="51">
        <v>0.87870370370370365</v>
      </c>
      <c r="U178" s="52">
        <v>4.9833333333333663</v>
      </c>
      <c r="V178" s="53">
        <v>120.33333333333317</v>
      </c>
      <c r="W178" s="54"/>
      <c r="X178" s="94"/>
      <c r="Y178" s="266"/>
      <c r="Z178" s="267"/>
      <c r="AA178" s="55">
        <f>M178-J178</f>
        <v>-498.2825484764503</v>
      </c>
      <c r="AB178" s="49">
        <f>M178/J178</f>
        <v>0.84900528834046962</v>
      </c>
      <c r="AC178" s="279"/>
    </row>
    <row r="179" spans="1:29" ht="15.75" customHeight="1">
      <c r="A179" s="283"/>
      <c r="B179" s="38"/>
      <c r="C179" s="264"/>
      <c r="D179" s="265"/>
      <c r="E179" s="39"/>
      <c r="F179" s="40"/>
      <c r="G179" s="41"/>
      <c r="H179" s="58"/>
      <c r="I179" s="43"/>
      <c r="J179" s="44"/>
      <c r="K179" s="45"/>
      <c r="L179" s="59"/>
      <c r="M179" s="44"/>
      <c r="N179" s="45"/>
      <c r="O179" s="47"/>
      <c r="P179" s="48"/>
      <c r="Q179" s="49"/>
      <c r="R179" s="274"/>
      <c r="S179" s="50"/>
      <c r="T179" s="51"/>
      <c r="U179" s="52"/>
      <c r="V179" s="53"/>
      <c r="W179" s="54"/>
      <c r="X179" s="94"/>
      <c r="Y179" s="266"/>
      <c r="Z179" s="267"/>
      <c r="AA179" s="55"/>
      <c r="AB179" s="49"/>
      <c r="AC179" s="279"/>
    </row>
    <row r="180" spans="1:29" ht="15.75" customHeight="1">
      <c r="A180" s="283"/>
      <c r="B180" s="38"/>
      <c r="C180" s="264"/>
      <c r="D180" s="265"/>
      <c r="E180" s="39"/>
      <c r="F180" s="40"/>
      <c r="G180" s="60"/>
      <c r="H180" s="61"/>
      <c r="I180" s="43"/>
      <c r="J180" s="44"/>
      <c r="K180" s="45"/>
      <c r="L180" s="46"/>
      <c r="M180" s="44"/>
      <c r="N180" s="45"/>
      <c r="O180" s="47"/>
      <c r="P180" s="48"/>
      <c r="Q180" s="49"/>
      <c r="R180" s="274"/>
      <c r="S180" s="50"/>
      <c r="T180" s="51"/>
      <c r="U180" s="52"/>
      <c r="V180" s="53"/>
      <c r="W180" s="54"/>
      <c r="X180" s="94"/>
      <c r="Y180" s="266"/>
      <c r="Z180" s="267"/>
      <c r="AA180" s="55"/>
      <c r="AB180" s="49"/>
      <c r="AC180" s="279"/>
    </row>
    <row r="181" spans="1:29" ht="15.75" customHeight="1">
      <c r="A181" s="283"/>
      <c r="B181" s="38"/>
      <c r="C181" s="264"/>
      <c r="D181" s="265"/>
      <c r="E181" s="39"/>
      <c r="F181" s="40"/>
      <c r="G181" s="60"/>
      <c r="H181" s="64"/>
      <c r="I181" s="43"/>
      <c r="J181" s="44"/>
      <c r="K181" s="45"/>
      <c r="L181" s="59"/>
      <c r="M181" s="44"/>
      <c r="N181" s="45"/>
      <c r="O181" s="65"/>
      <c r="P181" s="66"/>
      <c r="Q181" s="67"/>
      <c r="R181" s="274"/>
      <c r="S181" s="50"/>
      <c r="T181" s="51"/>
      <c r="U181" s="52"/>
      <c r="V181" s="53"/>
      <c r="W181" s="54"/>
      <c r="X181" s="94"/>
      <c r="Y181" s="266"/>
      <c r="Z181" s="267"/>
      <c r="AA181" s="55"/>
      <c r="AB181" s="49"/>
      <c r="AC181" s="279"/>
    </row>
    <row r="182" spans="1:29" ht="15.75" customHeight="1">
      <c r="A182" s="283"/>
      <c r="B182" s="38"/>
      <c r="C182" s="264"/>
      <c r="D182" s="265"/>
      <c r="E182" s="39"/>
      <c r="F182" s="40"/>
      <c r="G182" s="60"/>
      <c r="H182" s="64"/>
      <c r="I182" s="43"/>
      <c r="J182" s="44"/>
      <c r="K182" s="45"/>
      <c r="L182" s="59"/>
      <c r="M182" s="44"/>
      <c r="N182" s="45"/>
      <c r="O182" s="65"/>
      <c r="P182" s="66"/>
      <c r="Q182" s="67"/>
      <c r="R182" s="274"/>
      <c r="S182" s="50"/>
      <c r="T182" s="51"/>
      <c r="U182" s="52"/>
      <c r="V182" s="53"/>
      <c r="W182" s="54"/>
      <c r="X182" s="94"/>
      <c r="Y182" s="266"/>
      <c r="Z182" s="267"/>
      <c r="AA182" s="55"/>
      <c r="AB182" s="49"/>
      <c r="AC182" s="279"/>
    </row>
    <row r="183" spans="1:29" ht="15.75" customHeight="1">
      <c r="A183" s="283"/>
      <c r="B183" s="38"/>
      <c r="C183" s="264"/>
      <c r="D183" s="265"/>
      <c r="E183" s="39"/>
      <c r="F183" s="40"/>
      <c r="G183" s="60"/>
      <c r="H183" s="64"/>
      <c r="I183" s="43"/>
      <c r="J183" s="44"/>
      <c r="K183" s="45"/>
      <c r="L183" s="59"/>
      <c r="M183" s="44"/>
      <c r="N183" s="45"/>
      <c r="O183" s="65"/>
      <c r="P183" s="66"/>
      <c r="Q183" s="67"/>
      <c r="R183" s="274"/>
      <c r="S183" s="50"/>
      <c r="T183" s="51"/>
      <c r="U183" s="52"/>
      <c r="V183" s="53"/>
      <c r="W183" s="54"/>
      <c r="X183" s="94"/>
      <c r="Y183" s="266"/>
      <c r="Z183" s="267"/>
      <c r="AA183" s="55"/>
      <c r="AB183" s="49"/>
      <c r="AC183" s="279"/>
    </row>
    <row r="184" spans="1:29" ht="15.75" customHeight="1">
      <c r="A184" s="283"/>
      <c r="B184" s="38"/>
      <c r="C184" s="264"/>
      <c r="D184" s="265"/>
      <c r="E184" s="39"/>
      <c r="F184" s="40"/>
      <c r="G184" s="60"/>
      <c r="H184" s="64"/>
      <c r="I184" s="43"/>
      <c r="J184" s="44"/>
      <c r="K184" s="45"/>
      <c r="L184" s="59"/>
      <c r="M184" s="44"/>
      <c r="N184" s="45"/>
      <c r="O184" s="65"/>
      <c r="P184" s="66"/>
      <c r="Q184" s="67"/>
      <c r="R184" s="274"/>
      <c r="S184" s="50"/>
      <c r="T184" s="51"/>
      <c r="U184" s="52"/>
      <c r="V184" s="53"/>
      <c r="W184" s="54"/>
      <c r="X184" s="94"/>
      <c r="Y184" s="266"/>
      <c r="Z184" s="267"/>
      <c r="AA184" s="55"/>
      <c r="AB184" s="49"/>
      <c r="AC184" s="279"/>
    </row>
    <row r="185" spans="1:29" ht="15.75" customHeight="1">
      <c r="A185" s="283"/>
      <c r="B185" s="38"/>
      <c r="C185" s="264"/>
      <c r="D185" s="265"/>
      <c r="E185" s="39"/>
      <c r="F185" s="40"/>
      <c r="G185" s="60"/>
      <c r="H185" s="64"/>
      <c r="I185" s="43"/>
      <c r="J185" s="44"/>
      <c r="K185" s="45"/>
      <c r="L185" s="59"/>
      <c r="M185" s="44"/>
      <c r="N185" s="45"/>
      <c r="O185" s="65"/>
      <c r="P185" s="66"/>
      <c r="Q185" s="67"/>
      <c r="R185" s="274"/>
      <c r="S185" s="50"/>
      <c r="T185" s="51"/>
      <c r="U185" s="52"/>
      <c r="V185" s="53"/>
      <c r="W185" s="54"/>
      <c r="X185" s="94"/>
      <c r="Y185" s="266"/>
      <c r="Z185" s="267"/>
      <c r="AA185" s="55"/>
      <c r="AB185" s="49"/>
      <c r="AC185" s="279"/>
    </row>
    <row r="186" spans="1:29" ht="15.75" customHeight="1">
      <c r="A186" s="283"/>
      <c r="B186" s="38"/>
      <c r="C186" s="264"/>
      <c r="D186" s="265"/>
      <c r="E186" s="39"/>
      <c r="F186" s="40"/>
      <c r="G186" s="60"/>
      <c r="H186" s="64"/>
      <c r="I186" s="43"/>
      <c r="J186" s="44"/>
      <c r="K186" s="45"/>
      <c r="L186" s="59"/>
      <c r="M186" s="44"/>
      <c r="N186" s="45"/>
      <c r="O186" s="65"/>
      <c r="P186" s="66"/>
      <c r="Q186" s="67"/>
      <c r="R186" s="274"/>
      <c r="S186" s="50"/>
      <c r="T186" s="51"/>
      <c r="U186" s="52"/>
      <c r="V186" s="53"/>
      <c r="W186" s="54"/>
      <c r="X186" s="94"/>
      <c r="Y186" s="266"/>
      <c r="Z186" s="267"/>
      <c r="AA186" s="55"/>
      <c r="AB186" s="49"/>
      <c r="AC186" s="279"/>
    </row>
    <row r="187" spans="1:29" ht="15.75" customHeight="1">
      <c r="A187" s="283"/>
      <c r="B187" s="38"/>
      <c r="C187" s="264"/>
      <c r="D187" s="265"/>
      <c r="E187" s="39"/>
      <c r="F187" s="40"/>
      <c r="G187" s="60"/>
      <c r="H187" s="64"/>
      <c r="I187" s="43"/>
      <c r="J187" s="44"/>
      <c r="K187" s="45"/>
      <c r="L187" s="59"/>
      <c r="M187" s="44"/>
      <c r="N187" s="45"/>
      <c r="O187" s="65"/>
      <c r="P187" s="66"/>
      <c r="Q187" s="67"/>
      <c r="R187" s="274"/>
      <c r="S187" s="50"/>
      <c r="T187" s="51"/>
      <c r="U187" s="52"/>
      <c r="V187" s="53"/>
      <c r="W187" s="54"/>
      <c r="X187" s="94"/>
      <c r="Y187" s="266"/>
      <c r="Z187" s="267"/>
      <c r="AA187" s="55"/>
      <c r="AB187" s="49"/>
      <c r="AC187" s="279"/>
    </row>
    <row r="188" spans="1:29" ht="15.75" customHeight="1">
      <c r="A188" s="283"/>
      <c r="B188" s="38"/>
      <c r="C188" s="264"/>
      <c r="D188" s="265"/>
      <c r="E188" s="39"/>
      <c r="F188" s="40"/>
      <c r="G188" s="60"/>
      <c r="H188" s="64"/>
      <c r="I188" s="43"/>
      <c r="J188" s="44"/>
      <c r="K188" s="45"/>
      <c r="L188" s="59"/>
      <c r="M188" s="44"/>
      <c r="N188" s="45"/>
      <c r="O188" s="65"/>
      <c r="P188" s="66"/>
      <c r="Q188" s="67"/>
      <c r="R188" s="274"/>
      <c r="S188" s="50"/>
      <c r="T188" s="51"/>
      <c r="U188" s="52"/>
      <c r="V188" s="53"/>
      <c r="W188" s="54"/>
      <c r="X188" s="94"/>
      <c r="Y188" s="266"/>
      <c r="Z188" s="267"/>
      <c r="AA188" s="55"/>
      <c r="AB188" s="49"/>
      <c r="AC188" s="279"/>
    </row>
    <row r="189" spans="1:29" ht="15.75" customHeight="1">
      <c r="A189" s="283"/>
      <c r="B189" s="38"/>
      <c r="C189" s="264"/>
      <c r="D189" s="265"/>
      <c r="E189" s="39"/>
      <c r="F189" s="40"/>
      <c r="G189" s="60"/>
      <c r="H189" s="64"/>
      <c r="I189" s="43"/>
      <c r="J189" s="44"/>
      <c r="K189" s="45"/>
      <c r="L189" s="59"/>
      <c r="M189" s="44"/>
      <c r="N189" s="45"/>
      <c r="O189" s="65"/>
      <c r="P189" s="66"/>
      <c r="Q189" s="67"/>
      <c r="R189" s="274"/>
      <c r="S189" s="50"/>
      <c r="T189" s="51"/>
      <c r="U189" s="52"/>
      <c r="V189" s="53"/>
      <c r="W189" s="54"/>
      <c r="X189" s="94"/>
      <c r="Y189" s="266"/>
      <c r="Z189" s="267"/>
      <c r="AA189" s="55"/>
      <c r="AB189" s="49"/>
      <c r="AC189" s="279"/>
    </row>
    <row r="190" spans="1:29" ht="15.75" customHeight="1">
      <c r="A190" s="283"/>
      <c r="B190" s="38"/>
      <c r="C190" s="264"/>
      <c r="D190" s="265"/>
      <c r="E190" s="104"/>
      <c r="F190" s="40"/>
      <c r="G190" s="72"/>
      <c r="H190" s="64"/>
      <c r="I190" s="43"/>
      <c r="J190" s="44"/>
      <c r="K190" s="45"/>
      <c r="L190" s="59"/>
      <c r="M190" s="44"/>
      <c r="N190" s="45"/>
      <c r="O190" s="65"/>
      <c r="P190" s="66"/>
      <c r="Q190" s="67"/>
      <c r="R190" s="274"/>
      <c r="S190" s="62"/>
      <c r="T190" s="63"/>
      <c r="U190" s="73"/>
      <c r="V190" s="74"/>
      <c r="W190" s="68"/>
      <c r="X190" s="110"/>
      <c r="Y190" s="266"/>
      <c r="Z190" s="267"/>
      <c r="AA190" s="111"/>
      <c r="AB190" s="67"/>
      <c r="AC190" s="279"/>
    </row>
    <row r="191" spans="1:29" ht="15.75" customHeight="1" thickBot="1">
      <c r="A191" s="284"/>
      <c r="B191" s="76" t="s">
        <v>35</v>
      </c>
      <c r="C191" s="261"/>
      <c r="D191" s="261"/>
      <c r="E191" s="77"/>
      <c r="F191" s="18"/>
      <c r="G191" s="79"/>
      <c r="H191" s="20"/>
      <c r="I191" s="80">
        <f t="shared" ref="I191:J191" si="64">AVERAGE(I175:I190)</f>
        <v>4</v>
      </c>
      <c r="J191" s="81">
        <f t="shared" si="64"/>
        <v>3075</v>
      </c>
      <c r="K191" s="82">
        <f t="shared" ref="K191" si="65">J191/I191</f>
        <v>768.75</v>
      </c>
      <c r="L191" s="80">
        <f t="shared" ref="L191:M191" si="66">AVERAGE(L175:L190)</f>
        <v>4</v>
      </c>
      <c r="M191" s="81">
        <f t="shared" si="66"/>
        <v>2566.55067969637</v>
      </c>
      <c r="N191" s="82">
        <f>M191/L191</f>
        <v>641.63766992409251</v>
      </c>
      <c r="O191" s="83">
        <f>L191-I191</f>
        <v>0</v>
      </c>
      <c r="P191" s="84">
        <f>N191-K191</f>
        <v>-127.11233007590749</v>
      </c>
      <c r="Q191" s="85">
        <f>N191/K191</f>
        <v>0.83465062754353492</v>
      </c>
      <c r="R191" s="275"/>
      <c r="S191" s="182">
        <f>S175</f>
        <v>0.70833333333333337</v>
      </c>
      <c r="T191" s="183">
        <f>INDEX(T175:T190,COUNTA(T175:T190))</f>
        <v>0.87870370370370365</v>
      </c>
      <c r="U191" s="86"/>
      <c r="V191" s="96"/>
      <c r="W191" s="18"/>
      <c r="X191" s="20"/>
      <c r="Y191" s="262"/>
      <c r="Z191" s="263"/>
      <c r="AA191" s="97">
        <f>M191-J191</f>
        <v>-508.44932030362997</v>
      </c>
      <c r="AB191" s="85">
        <f>M191/J191</f>
        <v>0.83465062754353492</v>
      </c>
      <c r="AC191" s="280"/>
    </row>
    <row r="192" spans="1:29" ht="15.75" customHeight="1">
      <c r="A192" s="268" t="s">
        <v>51</v>
      </c>
      <c r="B192" s="16" t="s">
        <v>76</v>
      </c>
      <c r="C192" s="271" t="s">
        <v>121</v>
      </c>
      <c r="D192" s="272"/>
      <c r="E192" s="21">
        <v>22.28</v>
      </c>
      <c r="F192" s="15">
        <v>1822</v>
      </c>
      <c r="G192" s="22">
        <f t="shared" ref="G192:G195" si="67">E192*F192</f>
        <v>40594.160000000003</v>
      </c>
      <c r="H192" s="23"/>
      <c r="I192" s="24">
        <v>5</v>
      </c>
      <c r="J192" s="25">
        <v>3300</v>
      </c>
      <c r="K192" s="26">
        <f>J192/I192</f>
        <v>660</v>
      </c>
      <c r="L192" s="27">
        <v>5</v>
      </c>
      <c r="M192" s="25">
        <f>F192/V192*60</f>
        <v>2768.7631912199249</v>
      </c>
      <c r="N192" s="26">
        <f>M192/L192</f>
        <v>553.75263824398496</v>
      </c>
      <c r="O192" s="91">
        <f>L192-I192</f>
        <v>0</v>
      </c>
      <c r="P192" s="92">
        <f>N192-K192</f>
        <v>-106.24736175601504</v>
      </c>
      <c r="Q192" s="31">
        <f>N192/K192</f>
        <v>0.83901914885452267</v>
      </c>
      <c r="R192" s="273">
        <f>Q208</f>
        <v>0.84100619581702662</v>
      </c>
      <c r="S192" s="32">
        <v>0.70833333333333337</v>
      </c>
      <c r="T192" s="33">
        <v>0.73575231481481485</v>
      </c>
      <c r="U192" s="34"/>
      <c r="V192" s="35">
        <v>39.48333333333332</v>
      </c>
      <c r="W192" s="114"/>
      <c r="X192" s="115"/>
      <c r="Y192" s="276"/>
      <c r="Z192" s="277"/>
      <c r="AA192" s="36">
        <f>M192-J192</f>
        <v>-531.23680878007508</v>
      </c>
      <c r="AB192" s="31">
        <f>M192/J192</f>
        <v>0.83901914885452267</v>
      </c>
      <c r="AC192" s="278">
        <f>AB208</f>
        <v>0.84100619581702662</v>
      </c>
    </row>
    <row r="193" spans="1:29" ht="15.75" customHeight="1">
      <c r="A193" s="269"/>
      <c r="B193" s="38" t="s">
        <v>76</v>
      </c>
      <c r="C193" s="264" t="s">
        <v>340</v>
      </c>
      <c r="D193" s="265"/>
      <c r="E193" s="39">
        <v>18.18</v>
      </c>
      <c r="F193" s="40">
        <v>2975</v>
      </c>
      <c r="G193" s="41">
        <f t="shared" si="67"/>
        <v>54085.5</v>
      </c>
      <c r="H193" s="42"/>
      <c r="I193" s="43">
        <v>4</v>
      </c>
      <c r="J193" s="44">
        <v>3300</v>
      </c>
      <c r="K193" s="45">
        <f t="shared" ref="K193:K231" si="68">J193/I193</f>
        <v>825</v>
      </c>
      <c r="L193" s="46">
        <v>4</v>
      </c>
      <c r="M193" s="44">
        <f>F193/V193*60</f>
        <v>2808.0755112742545</v>
      </c>
      <c r="N193" s="45">
        <f>M193/L193</f>
        <v>702.01887781856362</v>
      </c>
      <c r="O193" s="47">
        <f>L193-I193</f>
        <v>0</v>
      </c>
      <c r="P193" s="48">
        <f>N193-K193</f>
        <v>-122.98112218143638</v>
      </c>
      <c r="Q193" s="49">
        <f>N193/K193</f>
        <v>0.8509319731134104</v>
      </c>
      <c r="R193" s="274"/>
      <c r="S193" s="50">
        <v>0.73988425925925927</v>
      </c>
      <c r="T193" s="51">
        <v>0.78402777777777777</v>
      </c>
      <c r="U193" s="52">
        <v>5.9499999999999709</v>
      </c>
      <c r="V193" s="53">
        <v>63.566666666666634</v>
      </c>
      <c r="W193" s="54"/>
      <c r="X193" s="94"/>
      <c r="Y193" s="266"/>
      <c r="Z193" s="267"/>
      <c r="AA193" s="55">
        <f>M193-J193</f>
        <v>-491.9244887257455</v>
      </c>
      <c r="AB193" s="49">
        <f>M193/J193</f>
        <v>0.8509319731134104</v>
      </c>
      <c r="AC193" s="279"/>
    </row>
    <row r="194" spans="1:29" ht="15.75" customHeight="1">
      <c r="A194" s="269"/>
      <c r="B194" s="38" t="s">
        <v>76</v>
      </c>
      <c r="C194" s="264" t="s">
        <v>126</v>
      </c>
      <c r="D194" s="265"/>
      <c r="E194" s="39">
        <v>16.66</v>
      </c>
      <c r="F194" s="40">
        <v>5096</v>
      </c>
      <c r="G194" s="41">
        <f t="shared" si="67"/>
        <v>84899.36</v>
      </c>
      <c r="H194" s="42">
        <v>2</v>
      </c>
      <c r="I194" s="43">
        <v>4</v>
      </c>
      <c r="J194" s="44">
        <v>3300</v>
      </c>
      <c r="K194" s="45">
        <f t="shared" si="68"/>
        <v>825</v>
      </c>
      <c r="L194" s="46">
        <v>4</v>
      </c>
      <c r="M194" s="44">
        <f>F194/V194*60</f>
        <v>2762.0596205962047</v>
      </c>
      <c r="N194" s="45">
        <f>M194/L194</f>
        <v>690.51490514905117</v>
      </c>
      <c r="O194" s="47">
        <f>L194-I194</f>
        <v>0</v>
      </c>
      <c r="P194" s="48">
        <f>N194-K194</f>
        <v>-134.48509485094883</v>
      </c>
      <c r="Q194" s="49">
        <f>N194/K194</f>
        <v>0.83698776381703177</v>
      </c>
      <c r="R194" s="274"/>
      <c r="S194" s="50">
        <v>0.78909722222222223</v>
      </c>
      <c r="T194" s="51">
        <v>0.86597222222222225</v>
      </c>
      <c r="U194" s="52">
        <v>7.300000000000022</v>
      </c>
      <c r="V194" s="53">
        <v>110.70000000000005</v>
      </c>
      <c r="W194" s="54">
        <v>0.86597222222222225</v>
      </c>
      <c r="X194" s="94">
        <v>0.90694444444444444</v>
      </c>
      <c r="Y194" s="266"/>
      <c r="Z194" s="267"/>
      <c r="AA194" s="55">
        <f>M194-J194</f>
        <v>-537.9403794037953</v>
      </c>
      <c r="AB194" s="49">
        <f>M194/J194</f>
        <v>0.83698776381703177</v>
      </c>
      <c r="AC194" s="279"/>
    </row>
    <row r="195" spans="1:29" ht="15.75" customHeight="1">
      <c r="A195" s="269"/>
      <c r="B195" s="38" t="s">
        <v>76</v>
      </c>
      <c r="C195" s="264" t="s">
        <v>126</v>
      </c>
      <c r="D195" s="265"/>
      <c r="E195" s="39">
        <v>16.66</v>
      </c>
      <c r="F195" s="40">
        <v>3786</v>
      </c>
      <c r="G195" s="41">
        <f t="shared" si="67"/>
        <v>63074.76</v>
      </c>
      <c r="H195" s="42"/>
      <c r="I195" s="43">
        <v>4</v>
      </c>
      <c r="J195" s="44">
        <v>3300</v>
      </c>
      <c r="K195" s="45">
        <f t="shared" si="68"/>
        <v>825</v>
      </c>
      <c r="L195" s="46">
        <v>4</v>
      </c>
      <c r="M195" s="44">
        <f>F195/V195*60</f>
        <v>2762.3834616943668</v>
      </c>
      <c r="N195" s="45">
        <f>M195/L195</f>
        <v>690.5958654235917</v>
      </c>
      <c r="O195" s="47">
        <f>L195-I195</f>
        <v>0</v>
      </c>
      <c r="P195" s="48">
        <f>N195-K195</f>
        <v>-134.4041345764083</v>
      </c>
      <c r="Q195" s="49">
        <f>N195/K195</f>
        <v>0.83708589748314144</v>
      </c>
      <c r="R195" s="274"/>
      <c r="S195" s="50">
        <v>0.90694444444444444</v>
      </c>
      <c r="T195" s="51">
        <v>0.96405092592592589</v>
      </c>
      <c r="U195" s="52">
        <v>58.99999999999995</v>
      </c>
      <c r="V195" s="53">
        <v>82.233333333333292</v>
      </c>
      <c r="W195" s="54"/>
      <c r="X195" s="94"/>
      <c r="Y195" s="266"/>
      <c r="Z195" s="267"/>
      <c r="AA195" s="55">
        <f>M195-J195</f>
        <v>-537.61653830563318</v>
      </c>
      <c r="AB195" s="49">
        <f>M195/J195</f>
        <v>0.83708589748314144</v>
      </c>
      <c r="AC195" s="279"/>
    </row>
    <row r="196" spans="1:29" ht="15.75" customHeight="1">
      <c r="A196" s="269"/>
      <c r="B196" s="38"/>
      <c r="C196" s="264"/>
      <c r="D196" s="265"/>
      <c r="E196" s="39"/>
      <c r="F196" s="40"/>
      <c r="G196" s="41"/>
      <c r="H196" s="58"/>
      <c r="I196" s="43"/>
      <c r="J196" s="44"/>
      <c r="K196" s="45"/>
      <c r="L196" s="59"/>
      <c r="M196" s="44"/>
      <c r="N196" s="45"/>
      <c r="O196" s="47"/>
      <c r="P196" s="48"/>
      <c r="Q196" s="49"/>
      <c r="R196" s="274"/>
      <c r="S196" s="50"/>
      <c r="T196" s="51"/>
      <c r="U196" s="52"/>
      <c r="V196" s="53"/>
      <c r="W196" s="54"/>
      <c r="X196" s="94"/>
      <c r="Y196" s="266"/>
      <c r="Z196" s="267"/>
      <c r="AA196" s="55"/>
      <c r="AB196" s="49"/>
      <c r="AC196" s="279"/>
    </row>
    <row r="197" spans="1:29" ht="15.75" customHeight="1">
      <c r="A197" s="269"/>
      <c r="B197" s="38"/>
      <c r="C197" s="264"/>
      <c r="D197" s="265"/>
      <c r="E197" s="39"/>
      <c r="F197" s="40"/>
      <c r="G197" s="60"/>
      <c r="H197" s="61"/>
      <c r="I197" s="43"/>
      <c r="J197" s="44"/>
      <c r="K197" s="45"/>
      <c r="L197" s="46"/>
      <c r="M197" s="44"/>
      <c r="N197" s="45"/>
      <c r="O197" s="47"/>
      <c r="P197" s="48"/>
      <c r="Q197" s="49"/>
      <c r="R197" s="274"/>
      <c r="S197" s="50"/>
      <c r="T197" s="51"/>
      <c r="U197" s="52"/>
      <c r="V197" s="53"/>
      <c r="W197" s="54"/>
      <c r="X197" s="94"/>
      <c r="Y197" s="266"/>
      <c r="Z197" s="267"/>
      <c r="AA197" s="55"/>
      <c r="AB197" s="49"/>
      <c r="AC197" s="279"/>
    </row>
    <row r="198" spans="1:29" ht="15.75" customHeight="1">
      <c r="A198" s="269"/>
      <c r="B198" s="38"/>
      <c r="C198" s="264"/>
      <c r="D198" s="265"/>
      <c r="E198" s="39"/>
      <c r="F198" s="40"/>
      <c r="G198" s="60"/>
      <c r="H198" s="64"/>
      <c r="I198" s="43"/>
      <c r="J198" s="44"/>
      <c r="K198" s="45"/>
      <c r="L198" s="59"/>
      <c r="M198" s="44"/>
      <c r="N198" s="45"/>
      <c r="O198" s="65"/>
      <c r="P198" s="66"/>
      <c r="Q198" s="67"/>
      <c r="R198" s="274"/>
      <c r="S198" s="50"/>
      <c r="T198" s="51"/>
      <c r="U198" s="52"/>
      <c r="V198" s="53"/>
      <c r="W198" s="54"/>
      <c r="X198" s="94"/>
      <c r="Y198" s="266"/>
      <c r="Z198" s="267"/>
      <c r="AA198" s="55"/>
      <c r="AB198" s="49"/>
      <c r="AC198" s="279"/>
    </row>
    <row r="199" spans="1:29" ht="15.75" customHeight="1">
      <c r="A199" s="269"/>
      <c r="B199" s="38"/>
      <c r="C199" s="264"/>
      <c r="D199" s="265"/>
      <c r="E199" s="39"/>
      <c r="F199" s="40"/>
      <c r="G199" s="60"/>
      <c r="H199" s="64"/>
      <c r="I199" s="43"/>
      <c r="J199" s="44"/>
      <c r="K199" s="45"/>
      <c r="L199" s="59"/>
      <c r="M199" s="44"/>
      <c r="N199" s="45"/>
      <c r="O199" s="65"/>
      <c r="P199" s="66"/>
      <c r="Q199" s="67"/>
      <c r="R199" s="274"/>
      <c r="S199" s="50"/>
      <c r="T199" s="51"/>
      <c r="U199" s="52"/>
      <c r="V199" s="53"/>
      <c r="W199" s="54"/>
      <c r="X199" s="94"/>
      <c r="Y199" s="266"/>
      <c r="Z199" s="267"/>
      <c r="AA199" s="55"/>
      <c r="AB199" s="49"/>
      <c r="AC199" s="279"/>
    </row>
    <row r="200" spans="1:29" ht="15.75" customHeight="1">
      <c r="A200" s="269"/>
      <c r="B200" s="38"/>
      <c r="C200" s="264"/>
      <c r="D200" s="265"/>
      <c r="E200" s="39"/>
      <c r="F200" s="40"/>
      <c r="G200" s="60"/>
      <c r="H200" s="64"/>
      <c r="I200" s="43"/>
      <c r="J200" s="44"/>
      <c r="K200" s="45"/>
      <c r="L200" s="59"/>
      <c r="M200" s="44"/>
      <c r="N200" s="45"/>
      <c r="O200" s="65"/>
      <c r="P200" s="66"/>
      <c r="Q200" s="67"/>
      <c r="R200" s="274"/>
      <c r="S200" s="50"/>
      <c r="T200" s="51"/>
      <c r="U200" s="52"/>
      <c r="V200" s="53"/>
      <c r="W200" s="54"/>
      <c r="X200" s="94"/>
      <c r="Y200" s="266"/>
      <c r="Z200" s="267"/>
      <c r="AA200" s="55"/>
      <c r="AB200" s="49"/>
      <c r="AC200" s="279"/>
    </row>
    <row r="201" spans="1:29" ht="15.75" customHeight="1">
      <c r="A201" s="269"/>
      <c r="B201" s="38"/>
      <c r="C201" s="264"/>
      <c r="D201" s="265"/>
      <c r="E201" s="39"/>
      <c r="F201" s="40"/>
      <c r="G201" s="60"/>
      <c r="H201" s="64"/>
      <c r="I201" s="43"/>
      <c r="J201" s="44"/>
      <c r="K201" s="45"/>
      <c r="L201" s="59"/>
      <c r="M201" s="44"/>
      <c r="N201" s="45"/>
      <c r="O201" s="65"/>
      <c r="P201" s="66"/>
      <c r="Q201" s="67"/>
      <c r="R201" s="274"/>
      <c r="S201" s="50"/>
      <c r="T201" s="51"/>
      <c r="U201" s="52"/>
      <c r="V201" s="53"/>
      <c r="W201" s="54"/>
      <c r="X201" s="94"/>
      <c r="Y201" s="266"/>
      <c r="Z201" s="267"/>
      <c r="AA201" s="55"/>
      <c r="AB201" s="49"/>
      <c r="AC201" s="279"/>
    </row>
    <row r="202" spans="1:29" ht="15.75" customHeight="1">
      <c r="A202" s="269"/>
      <c r="B202" s="38"/>
      <c r="C202" s="264"/>
      <c r="D202" s="265"/>
      <c r="E202" s="39"/>
      <c r="F202" s="40"/>
      <c r="G202" s="60"/>
      <c r="H202" s="64"/>
      <c r="I202" s="43"/>
      <c r="J202" s="44"/>
      <c r="K202" s="45"/>
      <c r="L202" s="59"/>
      <c r="M202" s="44"/>
      <c r="N202" s="45"/>
      <c r="O202" s="65"/>
      <c r="P202" s="66"/>
      <c r="Q202" s="67"/>
      <c r="R202" s="274"/>
      <c r="S202" s="50"/>
      <c r="T202" s="51"/>
      <c r="U202" s="52"/>
      <c r="V202" s="53"/>
      <c r="W202" s="68"/>
      <c r="X202" s="110"/>
      <c r="Y202" s="266"/>
      <c r="Z202" s="267"/>
      <c r="AA202" s="55"/>
      <c r="AB202" s="49"/>
      <c r="AC202" s="279"/>
    </row>
    <row r="203" spans="1:29" ht="15.75" customHeight="1">
      <c r="A203" s="269"/>
      <c r="B203" s="38"/>
      <c r="C203" s="264"/>
      <c r="D203" s="265"/>
      <c r="E203" s="39"/>
      <c r="F203" s="40"/>
      <c r="G203" s="60"/>
      <c r="H203" s="64"/>
      <c r="I203" s="43"/>
      <c r="J203" s="44"/>
      <c r="K203" s="45"/>
      <c r="L203" s="59"/>
      <c r="M203" s="44"/>
      <c r="N203" s="45"/>
      <c r="O203" s="65"/>
      <c r="P203" s="66"/>
      <c r="Q203" s="67"/>
      <c r="R203" s="274"/>
      <c r="S203" s="50"/>
      <c r="T203" s="51"/>
      <c r="U203" s="52"/>
      <c r="V203" s="53"/>
      <c r="W203" s="68"/>
      <c r="X203" s="110"/>
      <c r="Y203" s="266"/>
      <c r="Z203" s="267"/>
      <c r="AA203" s="55"/>
      <c r="AB203" s="49"/>
      <c r="AC203" s="279"/>
    </row>
    <row r="204" spans="1:29" ht="15.75" customHeight="1">
      <c r="A204" s="269"/>
      <c r="B204" s="38"/>
      <c r="C204" s="264"/>
      <c r="D204" s="265"/>
      <c r="E204" s="39"/>
      <c r="F204" s="40"/>
      <c r="G204" s="60"/>
      <c r="H204" s="64"/>
      <c r="I204" s="43"/>
      <c r="J204" s="44"/>
      <c r="K204" s="45"/>
      <c r="L204" s="59"/>
      <c r="M204" s="44"/>
      <c r="N204" s="45"/>
      <c r="O204" s="65"/>
      <c r="P204" s="66"/>
      <c r="Q204" s="67"/>
      <c r="R204" s="274"/>
      <c r="S204" s="50"/>
      <c r="T204" s="51"/>
      <c r="U204" s="52"/>
      <c r="V204" s="53"/>
      <c r="W204" s="68"/>
      <c r="X204" s="110"/>
      <c r="Y204" s="266"/>
      <c r="Z204" s="267"/>
      <c r="AA204" s="55"/>
      <c r="AB204" s="49"/>
      <c r="AC204" s="279"/>
    </row>
    <row r="205" spans="1:29" ht="15.75" customHeight="1">
      <c r="A205" s="269"/>
      <c r="B205" s="38"/>
      <c r="C205" s="264"/>
      <c r="D205" s="265"/>
      <c r="E205" s="39"/>
      <c r="F205" s="40"/>
      <c r="G205" s="60"/>
      <c r="H205" s="64"/>
      <c r="I205" s="43"/>
      <c r="J205" s="44"/>
      <c r="K205" s="45"/>
      <c r="L205" s="59"/>
      <c r="M205" s="44"/>
      <c r="N205" s="45"/>
      <c r="O205" s="65"/>
      <c r="P205" s="66"/>
      <c r="Q205" s="67"/>
      <c r="R205" s="274"/>
      <c r="S205" s="50"/>
      <c r="T205" s="51"/>
      <c r="U205" s="52"/>
      <c r="V205" s="53"/>
      <c r="W205" s="68"/>
      <c r="X205" s="110"/>
      <c r="Y205" s="266"/>
      <c r="Z205" s="267"/>
      <c r="AA205" s="55"/>
      <c r="AB205" s="49"/>
      <c r="AC205" s="279"/>
    </row>
    <row r="206" spans="1:29" ht="15.75" customHeight="1">
      <c r="A206" s="269"/>
      <c r="B206" s="38"/>
      <c r="C206" s="264"/>
      <c r="D206" s="265"/>
      <c r="E206" s="39"/>
      <c r="F206" s="40"/>
      <c r="G206" s="60"/>
      <c r="H206" s="64"/>
      <c r="I206" s="43"/>
      <c r="J206" s="44"/>
      <c r="K206" s="45"/>
      <c r="L206" s="59"/>
      <c r="M206" s="44"/>
      <c r="N206" s="45"/>
      <c r="O206" s="65"/>
      <c r="P206" s="66"/>
      <c r="Q206" s="67"/>
      <c r="R206" s="274"/>
      <c r="S206" s="50"/>
      <c r="T206" s="51"/>
      <c r="U206" s="52"/>
      <c r="V206" s="53"/>
      <c r="W206" s="68"/>
      <c r="X206" s="110"/>
      <c r="Y206" s="266"/>
      <c r="Z206" s="267"/>
      <c r="AA206" s="55"/>
      <c r="AB206" s="49"/>
      <c r="AC206" s="279"/>
    </row>
    <row r="207" spans="1:29" ht="15.75" customHeight="1">
      <c r="A207" s="269"/>
      <c r="B207" s="38"/>
      <c r="C207" s="264"/>
      <c r="D207" s="265"/>
      <c r="E207" s="104"/>
      <c r="F207" s="40"/>
      <c r="G207" s="72"/>
      <c r="H207" s="64"/>
      <c r="I207" s="43"/>
      <c r="J207" s="44"/>
      <c r="K207" s="45"/>
      <c r="L207" s="59"/>
      <c r="M207" s="44"/>
      <c r="N207" s="45"/>
      <c r="O207" s="65"/>
      <c r="P207" s="66"/>
      <c r="Q207" s="67"/>
      <c r="R207" s="274"/>
      <c r="S207" s="62"/>
      <c r="T207" s="63"/>
      <c r="U207" s="73"/>
      <c r="V207" s="74"/>
      <c r="W207" s="68"/>
      <c r="X207" s="110"/>
      <c r="Y207" s="266"/>
      <c r="Z207" s="267"/>
      <c r="AA207" s="111"/>
      <c r="AB207" s="67"/>
      <c r="AC207" s="279"/>
    </row>
    <row r="208" spans="1:29" ht="15.75" customHeight="1" thickBot="1">
      <c r="A208" s="270"/>
      <c r="B208" s="76" t="s">
        <v>35</v>
      </c>
      <c r="C208" s="261"/>
      <c r="D208" s="261"/>
      <c r="E208" s="77"/>
      <c r="F208" s="18"/>
      <c r="G208" s="79"/>
      <c r="H208" s="20"/>
      <c r="I208" s="80">
        <f t="shared" ref="I208:J208" si="69">AVERAGE(I192:I207)</f>
        <v>4.25</v>
      </c>
      <c r="J208" s="81">
        <f t="shared" si="69"/>
        <v>3300</v>
      </c>
      <c r="K208" s="82">
        <f t="shared" ref="K208" si="70">J208/I208</f>
        <v>776.47058823529414</v>
      </c>
      <c r="L208" s="80">
        <f t="shared" ref="L208:M208" si="71">AVERAGE(L192:L207)</f>
        <v>4.25</v>
      </c>
      <c r="M208" s="81">
        <f t="shared" si="71"/>
        <v>2775.3204461961877</v>
      </c>
      <c r="N208" s="82">
        <f>M208/L208</f>
        <v>653.0165755755736</v>
      </c>
      <c r="O208" s="83">
        <f>L208-I208</f>
        <v>0</v>
      </c>
      <c r="P208" s="84">
        <f>N208-K208</f>
        <v>-123.45401265972055</v>
      </c>
      <c r="Q208" s="85">
        <f>N208/K208</f>
        <v>0.84100619581702662</v>
      </c>
      <c r="R208" s="275"/>
      <c r="S208" s="182">
        <f>S192</f>
        <v>0.70833333333333337</v>
      </c>
      <c r="T208" s="183">
        <f>INDEX(T192:T207,COUNTA(T192:T207))</f>
        <v>0.96405092592592589</v>
      </c>
      <c r="U208" s="86"/>
      <c r="V208" s="96"/>
      <c r="W208" s="18"/>
      <c r="X208" s="20"/>
      <c r="Y208" s="262"/>
      <c r="Z208" s="263"/>
      <c r="AA208" s="97">
        <f>M208-J208</f>
        <v>-524.67955380381227</v>
      </c>
      <c r="AB208" s="85">
        <f>M208/J208</f>
        <v>0.84100619581702662</v>
      </c>
      <c r="AC208" s="280"/>
    </row>
    <row r="209" spans="1:29" ht="15.75" customHeight="1">
      <c r="A209" s="281" t="s">
        <v>52</v>
      </c>
      <c r="B209" s="16" t="s">
        <v>76</v>
      </c>
      <c r="C209" s="271" t="s">
        <v>127</v>
      </c>
      <c r="D209" s="272"/>
      <c r="E209" s="21">
        <v>18.18</v>
      </c>
      <c r="F209" s="15">
        <v>2904</v>
      </c>
      <c r="G209" s="22">
        <f t="shared" ref="G209:G211" si="72">E209*F209</f>
        <v>52794.720000000001</v>
      </c>
      <c r="H209" s="23"/>
      <c r="I209" s="24">
        <v>3</v>
      </c>
      <c r="J209" s="25">
        <v>3600</v>
      </c>
      <c r="K209" s="26">
        <f>J209/I209</f>
        <v>1200</v>
      </c>
      <c r="L209" s="27">
        <v>3</v>
      </c>
      <c r="M209" s="25">
        <f>F209/V209*60</f>
        <v>2990.3890160183096</v>
      </c>
      <c r="N209" s="26">
        <f>M209/L209</f>
        <v>996.79633867276982</v>
      </c>
      <c r="O209" s="91">
        <f>L209-I209</f>
        <v>0</v>
      </c>
      <c r="P209" s="92">
        <f>N209-K209</f>
        <v>-203.20366132723018</v>
      </c>
      <c r="Q209" s="31">
        <f>N209/K209</f>
        <v>0.8306636155606415</v>
      </c>
      <c r="R209" s="273">
        <f>Q225</f>
        <v>0.83237643956815988</v>
      </c>
      <c r="S209" s="32">
        <v>0.70833333333333337</v>
      </c>
      <c r="T209" s="33">
        <v>0.74879629629629629</v>
      </c>
      <c r="U209" s="34"/>
      <c r="V209" s="35">
        <v>58.266666666666609</v>
      </c>
      <c r="W209" s="114"/>
      <c r="X209" s="115"/>
      <c r="Y209" s="276"/>
      <c r="Z209" s="277"/>
      <c r="AA209" s="36">
        <f>M209-J209</f>
        <v>-609.61098398169042</v>
      </c>
      <c r="AB209" s="31">
        <f>M209/J209</f>
        <v>0.8306636155606415</v>
      </c>
      <c r="AC209" s="278">
        <f>AB225</f>
        <v>0.83237643956815988</v>
      </c>
    </row>
    <row r="210" spans="1:29" ht="15.75" customHeight="1">
      <c r="A210" s="282"/>
      <c r="B210" s="38" t="s">
        <v>76</v>
      </c>
      <c r="C210" s="264" t="s">
        <v>128</v>
      </c>
      <c r="D210" s="265"/>
      <c r="E210" s="39">
        <v>14.28</v>
      </c>
      <c r="F210" s="40">
        <v>6274</v>
      </c>
      <c r="G210" s="41">
        <f t="shared" si="72"/>
        <v>89592.72</v>
      </c>
      <c r="H210" s="42">
        <v>2</v>
      </c>
      <c r="I210" s="43">
        <v>3</v>
      </c>
      <c r="J210" s="44">
        <v>3600</v>
      </c>
      <c r="K210" s="45">
        <f t="shared" si="68"/>
        <v>1200</v>
      </c>
      <c r="L210" s="46">
        <v>3</v>
      </c>
      <c r="M210" s="44">
        <f>F210/V210*60</f>
        <v>2999.9203081418514</v>
      </c>
      <c r="N210" s="45">
        <f>M210/L210</f>
        <v>999.97343604728383</v>
      </c>
      <c r="O210" s="47">
        <f>L210-I210</f>
        <v>0</v>
      </c>
      <c r="P210" s="48">
        <f>N210-K210</f>
        <v>-200.02656395271617</v>
      </c>
      <c r="Q210" s="49">
        <f>N210/K210</f>
        <v>0.8333111967060699</v>
      </c>
      <c r="R210" s="274"/>
      <c r="S210" s="50">
        <v>0.76180555555555551</v>
      </c>
      <c r="T210" s="51">
        <v>0.84894675925925922</v>
      </c>
      <c r="U210" s="52">
        <v>18.733333333333277</v>
      </c>
      <c r="V210" s="53">
        <v>125.48333333333333</v>
      </c>
      <c r="W210" s="54">
        <v>0.84894675925925922</v>
      </c>
      <c r="X210" s="94">
        <v>0.90555555555555556</v>
      </c>
      <c r="Y210" s="266"/>
      <c r="Z210" s="267"/>
      <c r="AA210" s="55">
        <f>M210-J210</f>
        <v>-600.07969185814864</v>
      </c>
      <c r="AB210" s="49">
        <f>M210/J210</f>
        <v>0.83331119670606979</v>
      </c>
      <c r="AC210" s="279"/>
    </row>
    <row r="211" spans="1:29" ht="15.75" customHeight="1">
      <c r="A211" s="282"/>
      <c r="B211" s="38" t="s">
        <v>76</v>
      </c>
      <c r="C211" s="264" t="s">
        <v>128</v>
      </c>
      <c r="D211" s="265"/>
      <c r="E211" s="39">
        <v>14.28</v>
      </c>
      <c r="F211" s="40">
        <v>4659</v>
      </c>
      <c r="G211" s="41">
        <f t="shared" si="72"/>
        <v>66530.52</v>
      </c>
      <c r="H211" s="42"/>
      <c r="I211" s="43">
        <v>3</v>
      </c>
      <c r="J211" s="44">
        <v>3600</v>
      </c>
      <c r="K211" s="45">
        <f t="shared" si="68"/>
        <v>1200</v>
      </c>
      <c r="L211" s="46">
        <v>3</v>
      </c>
      <c r="M211" s="44">
        <f>F211/V211*60</f>
        <v>2999.3562231759652</v>
      </c>
      <c r="N211" s="45">
        <f>M211/L211</f>
        <v>999.78540772532176</v>
      </c>
      <c r="O211" s="47">
        <f>L211-I211</f>
        <v>0</v>
      </c>
      <c r="P211" s="48">
        <f>N211-K211</f>
        <v>-200.21459227467824</v>
      </c>
      <c r="Q211" s="49">
        <f>N211/K211</f>
        <v>0.83315450643776812</v>
      </c>
      <c r="R211" s="274"/>
      <c r="S211" s="50">
        <v>0.90555555555555556</v>
      </c>
      <c r="T211" s="51">
        <v>0.97027777777777779</v>
      </c>
      <c r="U211" s="52">
        <v>81.516666666666723</v>
      </c>
      <c r="V211" s="53">
        <v>93.200000000000017</v>
      </c>
      <c r="W211" s="54"/>
      <c r="X211" s="94"/>
      <c r="Y211" s="266"/>
      <c r="Z211" s="267"/>
      <c r="AA211" s="55">
        <f>M211-J211</f>
        <v>-600.64377682403483</v>
      </c>
      <c r="AB211" s="49">
        <f>M211/J211</f>
        <v>0.83315450643776812</v>
      </c>
      <c r="AC211" s="279"/>
    </row>
    <row r="212" spans="1:29" ht="15.75" customHeight="1">
      <c r="A212" s="282"/>
      <c r="B212" s="38"/>
      <c r="C212" s="264"/>
      <c r="D212" s="265"/>
      <c r="E212" s="39"/>
      <c r="F212" s="40"/>
      <c r="G212" s="41"/>
      <c r="H212" s="42"/>
      <c r="I212" s="43"/>
      <c r="J212" s="44"/>
      <c r="K212" s="45"/>
      <c r="L212" s="46"/>
      <c r="M212" s="44"/>
      <c r="N212" s="45"/>
      <c r="O212" s="47"/>
      <c r="P212" s="48"/>
      <c r="Q212" s="49"/>
      <c r="R212" s="274"/>
      <c r="S212" s="50"/>
      <c r="T212" s="51"/>
      <c r="U212" s="52"/>
      <c r="V212" s="53"/>
      <c r="W212" s="54"/>
      <c r="X212" s="94"/>
      <c r="Y212" s="266"/>
      <c r="Z212" s="267"/>
      <c r="AA212" s="55"/>
      <c r="AB212" s="49"/>
      <c r="AC212" s="279"/>
    </row>
    <row r="213" spans="1:29" ht="15.75" customHeight="1">
      <c r="A213" s="283"/>
      <c r="B213" s="38"/>
      <c r="C213" s="264"/>
      <c r="D213" s="265"/>
      <c r="E213" s="39"/>
      <c r="F213" s="40"/>
      <c r="G213" s="41"/>
      <c r="H213" s="58"/>
      <c r="I213" s="43"/>
      <c r="J213" s="44"/>
      <c r="K213" s="45"/>
      <c r="L213" s="59"/>
      <c r="M213" s="44"/>
      <c r="N213" s="45"/>
      <c r="O213" s="47"/>
      <c r="P213" s="48"/>
      <c r="Q213" s="49"/>
      <c r="R213" s="274"/>
      <c r="S213" s="50"/>
      <c r="T213" s="51"/>
      <c r="U213" s="52"/>
      <c r="V213" s="53"/>
      <c r="W213" s="54"/>
      <c r="X213" s="94"/>
      <c r="Y213" s="266"/>
      <c r="Z213" s="267"/>
      <c r="AA213" s="55"/>
      <c r="AB213" s="49"/>
      <c r="AC213" s="279"/>
    </row>
    <row r="214" spans="1:29" ht="15.75" customHeight="1">
      <c r="A214" s="283"/>
      <c r="B214" s="38"/>
      <c r="C214" s="264"/>
      <c r="D214" s="265"/>
      <c r="E214" s="39"/>
      <c r="F214" s="40"/>
      <c r="G214" s="60"/>
      <c r="H214" s="61"/>
      <c r="I214" s="43"/>
      <c r="J214" s="44"/>
      <c r="K214" s="45"/>
      <c r="L214" s="46"/>
      <c r="M214" s="44"/>
      <c r="N214" s="45"/>
      <c r="O214" s="47"/>
      <c r="P214" s="48"/>
      <c r="Q214" s="49"/>
      <c r="R214" s="274"/>
      <c r="S214" s="50"/>
      <c r="T214" s="51"/>
      <c r="U214" s="52"/>
      <c r="V214" s="53"/>
      <c r="W214" s="54"/>
      <c r="X214" s="94"/>
      <c r="Y214" s="266"/>
      <c r="Z214" s="267"/>
      <c r="AA214" s="55"/>
      <c r="AB214" s="49"/>
      <c r="AC214" s="279"/>
    </row>
    <row r="215" spans="1:29" ht="15.75" customHeight="1">
      <c r="A215" s="283"/>
      <c r="B215" s="38"/>
      <c r="C215" s="264"/>
      <c r="D215" s="265"/>
      <c r="E215" s="39"/>
      <c r="F215" s="40"/>
      <c r="G215" s="60"/>
      <c r="H215" s="64"/>
      <c r="I215" s="43"/>
      <c r="J215" s="44"/>
      <c r="K215" s="45"/>
      <c r="L215" s="59"/>
      <c r="M215" s="44"/>
      <c r="N215" s="45"/>
      <c r="O215" s="65"/>
      <c r="P215" s="66"/>
      <c r="Q215" s="67"/>
      <c r="R215" s="274"/>
      <c r="S215" s="50"/>
      <c r="T215" s="51"/>
      <c r="U215" s="52"/>
      <c r="V215" s="53"/>
      <c r="W215" s="54"/>
      <c r="X215" s="94"/>
      <c r="Y215" s="266"/>
      <c r="Z215" s="267"/>
      <c r="AA215" s="55"/>
      <c r="AB215" s="49"/>
      <c r="AC215" s="279"/>
    </row>
    <row r="216" spans="1:29" ht="15.75" customHeight="1">
      <c r="A216" s="283"/>
      <c r="B216" s="38"/>
      <c r="C216" s="264"/>
      <c r="D216" s="265"/>
      <c r="E216" s="39"/>
      <c r="F216" s="40"/>
      <c r="G216" s="60"/>
      <c r="H216" s="64"/>
      <c r="I216" s="43"/>
      <c r="J216" s="44"/>
      <c r="K216" s="45"/>
      <c r="L216" s="59"/>
      <c r="M216" s="44"/>
      <c r="N216" s="45"/>
      <c r="O216" s="65"/>
      <c r="P216" s="66"/>
      <c r="Q216" s="67"/>
      <c r="R216" s="274"/>
      <c r="S216" s="50"/>
      <c r="T216" s="51"/>
      <c r="U216" s="52"/>
      <c r="V216" s="53"/>
      <c r="W216" s="54"/>
      <c r="X216" s="94"/>
      <c r="Y216" s="266"/>
      <c r="Z216" s="267"/>
      <c r="AA216" s="55"/>
      <c r="AB216" s="49"/>
      <c r="AC216" s="279"/>
    </row>
    <row r="217" spans="1:29" ht="15.75" customHeight="1">
      <c r="A217" s="283"/>
      <c r="B217" s="38"/>
      <c r="C217" s="264"/>
      <c r="D217" s="265"/>
      <c r="E217" s="39"/>
      <c r="F217" s="40"/>
      <c r="G217" s="60"/>
      <c r="H217" s="64"/>
      <c r="I217" s="43"/>
      <c r="J217" s="44"/>
      <c r="K217" s="45"/>
      <c r="L217" s="59"/>
      <c r="M217" s="44"/>
      <c r="N217" s="45"/>
      <c r="O217" s="65"/>
      <c r="P217" s="66"/>
      <c r="Q217" s="67"/>
      <c r="R217" s="274"/>
      <c r="S217" s="50"/>
      <c r="T217" s="51"/>
      <c r="U217" s="52"/>
      <c r="V217" s="53"/>
      <c r="W217" s="54"/>
      <c r="X217" s="94"/>
      <c r="Y217" s="266"/>
      <c r="Z217" s="267"/>
      <c r="AA217" s="55"/>
      <c r="AB217" s="49"/>
      <c r="AC217" s="279"/>
    </row>
    <row r="218" spans="1:29" ht="15.75" customHeight="1">
      <c r="A218" s="283"/>
      <c r="B218" s="38"/>
      <c r="C218" s="264"/>
      <c r="D218" s="265"/>
      <c r="E218" s="39"/>
      <c r="F218" s="40"/>
      <c r="G218" s="60"/>
      <c r="H218" s="64"/>
      <c r="I218" s="43"/>
      <c r="J218" s="44"/>
      <c r="K218" s="45"/>
      <c r="L218" s="59"/>
      <c r="M218" s="44"/>
      <c r="N218" s="45"/>
      <c r="O218" s="65"/>
      <c r="P218" s="66"/>
      <c r="Q218" s="67"/>
      <c r="R218" s="274"/>
      <c r="S218" s="50"/>
      <c r="T218" s="51"/>
      <c r="U218" s="52"/>
      <c r="V218" s="53"/>
      <c r="W218" s="54"/>
      <c r="X218" s="94"/>
      <c r="Y218" s="266"/>
      <c r="Z218" s="267"/>
      <c r="AA218" s="55"/>
      <c r="AB218" s="49"/>
      <c r="AC218" s="279"/>
    </row>
    <row r="219" spans="1:29" ht="15.75" customHeight="1">
      <c r="A219" s="283"/>
      <c r="B219" s="38"/>
      <c r="C219" s="264"/>
      <c r="D219" s="265"/>
      <c r="E219" s="39"/>
      <c r="F219" s="40"/>
      <c r="G219" s="60"/>
      <c r="H219" s="64"/>
      <c r="I219" s="43"/>
      <c r="J219" s="44"/>
      <c r="K219" s="45"/>
      <c r="L219" s="59"/>
      <c r="M219" s="44"/>
      <c r="N219" s="45"/>
      <c r="O219" s="65"/>
      <c r="P219" s="66"/>
      <c r="Q219" s="67"/>
      <c r="R219" s="274"/>
      <c r="S219" s="50"/>
      <c r="T219" s="51"/>
      <c r="U219" s="52"/>
      <c r="V219" s="53"/>
      <c r="W219" s="68"/>
      <c r="X219" s="110"/>
      <c r="Y219" s="266"/>
      <c r="Z219" s="267"/>
      <c r="AA219" s="55"/>
      <c r="AB219" s="49"/>
      <c r="AC219" s="279"/>
    </row>
    <row r="220" spans="1:29" ht="15.75" customHeight="1">
      <c r="A220" s="283"/>
      <c r="B220" s="38"/>
      <c r="C220" s="264"/>
      <c r="D220" s="265"/>
      <c r="E220" s="39"/>
      <c r="F220" s="40"/>
      <c r="G220" s="60"/>
      <c r="H220" s="64"/>
      <c r="I220" s="43"/>
      <c r="J220" s="44"/>
      <c r="K220" s="45"/>
      <c r="L220" s="59"/>
      <c r="M220" s="44"/>
      <c r="N220" s="45"/>
      <c r="O220" s="65"/>
      <c r="P220" s="66"/>
      <c r="Q220" s="67"/>
      <c r="R220" s="274"/>
      <c r="S220" s="50"/>
      <c r="T220" s="51"/>
      <c r="U220" s="52"/>
      <c r="V220" s="53"/>
      <c r="W220" s="68"/>
      <c r="X220" s="110"/>
      <c r="Y220" s="266"/>
      <c r="Z220" s="267"/>
      <c r="AA220" s="55"/>
      <c r="AB220" s="49"/>
      <c r="AC220" s="279"/>
    </row>
    <row r="221" spans="1:29" ht="15.75" customHeight="1">
      <c r="A221" s="283"/>
      <c r="B221" s="38"/>
      <c r="C221" s="264"/>
      <c r="D221" s="265"/>
      <c r="E221" s="39"/>
      <c r="F221" s="40"/>
      <c r="G221" s="60"/>
      <c r="H221" s="64"/>
      <c r="I221" s="43"/>
      <c r="J221" s="44"/>
      <c r="K221" s="45"/>
      <c r="L221" s="59"/>
      <c r="M221" s="44"/>
      <c r="N221" s="45"/>
      <c r="O221" s="65"/>
      <c r="P221" s="66"/>
      <c r="Q221" s="67"/>
      <c r="R221" s="274"/>
      <c r="S221" s="50"/>
      <c r="T221" s="51"/>
      <c r="U221" s="52"/>
      <c r="V221" s="53"/>
      <c r="W221" s="68"/>
      <c r="X221" s="110"/>
      <c r="Y221" s="266"/>
      <c r="Z221" s="267"/>
      <c r="AA221" s="55"/>
      <c r="AB221" s="49"/>
      <c r="AC221" s="279"/>
    </row>
    <row r="222" spans="1:29" ht="15.75" customHeight="1">
      <c r="A222" s="283"/>
      <c r="B222" s="38"/>
      <c r="C222" s="264"/>
      <c r="D222" s="265"/>
      <c r="E222" s="39"/>
      <c r="F222" s="40"/>
      <c r="G222" s="60"/>
      <c r="H222" s="64"/>
      <c r="I222" s="43"/>
      <c r="J222" s="44"/>
      <c r="K222" s="45"/>
      <c r="L222" s="59"/>
      <c r="M222" s="44"/>
      <c r="N222" s="45"/>
      <c r="O222" s="65"/>
      <c r="P222" s="66"/>
      <c r="Q222" s="67"/>
      <c r="R222" s="274"/>
      <c r="S222" s="50"/>
      <c r="T222" s="51"/>
      <c r="U222" s="52"/>
      <c r="V222" s="53"/>
      <c r="W222" s="68"/>
      <c r="X222" s="110"/>
      <c r="Y222" s="266"/>
      <c r="Z222" s="267"/>
      <c r="AA222" s="55"/>
      <c r="AB222" s="49"/>
      <c r="AC222" s="279"/>
    </row>
    <row r="223" spans="1:29" ht="15.75" customHeight="1">
      <c r="A223" s="283"/>
      <c r="B223" s="38"/>
      <c r="C223" s="264"/>
      <c r="D223" s="265"/>
      <c r="E223" s="39"/>
      <c r="F223" s="40"/>
      <c r="G223" s="60"/>
      <c r="H223" s="64"/>
      <c r="I223" s="43"/>
      <c r="J223" s="44"/>
      <c r="K223" s="45"/>
      <c r="L223" s="59"/>
      <c r="M223" s="44"/>
      <c r="N223" s="45"/>
      <c r="O223" s="65"/>
      <c r="P223" s="66"/>
      <c r="Q223" s="67"/>
      <c r="R223" s="274"/>
      <c r="S223" s="50"/>
      <c r="T223" s="51"/>
      <c r="U223" s="52"/>
      <c r="V223" s="53"/>
      <c r="W223" s="68"/>
      <c r="X223" s="110"/>
      <c r="Y223" s="266"/>
      <c r="Z223" s="267"/>
      <c r="AA223" s="55"/>
      <c r="AB223" s="49"/>
      <c r="AC223" s="279"/>
    </row>
    <row r="224" spans="1:29" ht="15.75" customHeight="1">
      <c r="A224" s="283"/>
      <c r="B224" s="38"/>
      <c r="C224" s="264"/>
      <c r="D224" s="265"/>
      <c r="E224" s="104"/>
      <c r="F224" s="40"/>
      <c r="G224" s="72"/>
      <c r="H224" s="64"/>
      <c r="I224" s="43"/>
      <c r="J224" s="44"/>
      <c r="K224" s="45"/>
      <c r="L224" s="59"/>
      <c r="M224" s="44"/>
      <c r="N224" s="45"/>
      <c r="O224" s="65"/>
      <c r="P224" s="66"/>
      <c r="Q224" s="67"/>
      <c r="R224" s="274"/>
      <c r="S224" s="62"/>
      <c r="T224" s="63"/>
      <c r="U224" s="73"/>
      <c r="V224" s="74"/>
      <c r="W224" s="68"/>
      <c r="X224" s="110"/>
      <c r="Y224" s="266"/>
      <c r="Z224" s="267"/>
      <c r="AA224" s="111"/>
      <c r="AB224" s="67"/>
      <c r="AC224" s="279"/>
    </row>
    <row r="225" spans="1:29" ht="15.75" customHeight="1" thickBot="1">
      <c r="A225" s="284"/>
      <c r="B225" s="76" t="s">
        <v>35</v>
      </c>
      <c r="C225" s="261"/>
      <c r="D225" s="261"/>
      <c r="E225" s="77"/>
      <c r="F225" s="18"/>
      <c r="G225" s="79"/>
      <c r="H225" s="20"/>
      <c r="I225" s="80">
        <f t="shared" ref="I225:J225" si="73">AVERAGE(I209:I224)</f>
        <v>3</v>
      </c>
      <c r="J225" s="81">
        <f t="shared" si="73"/>
        <v>3600</v>
      </c>
      <c r="K225" s="82">
        <f t="shared" ref="K225" si="74">J225/I225</f>
        <v>1200</v>
      </c>
      <c r="L225" s="80">
        <f t="shared" ref="L225:M225" si="75">AVERAGE(L209:L224)</f>
        <v>3</v>
      </c>
      <c r="M225" s="81">
        <f t="shared" si="75"/>
        <v>2996.5551824453755</v>
      </c>
      <c r="N225" s="82">
        <f t="shared" ref="N225:N231" si="76">M225/L225</f>
        <v>998.85172748179184</v>
      </c>
      <c r="O225" s="83">
        <f t="shared" ref="O225:O231" si="77">L225-I225</f>
        <v>0</v>
      </c>
      <c r="P225" s="84">
        <f t="shared" ref="P225:P231" si="78">N225-K225</f>
        <v>-201.14827251820816</v>
      </c>
      <c r="Q225" s="85">
        <f t="shared" ref="Q225:Q231" si="79">N225/K225</f>
        <v>0.83237643956815988</v>
      </c>
      <c r="R225" s="275"/>
      <c r="S225" s="182">
        <f>S209</f>
        <v>0.70833333333333337</v>
      </c>
      <c r="T225" s="183">
        <f>INDEX(T209:T224,COUNTA(T209:T224))</f>
        <v>0.97027777777777779</v>
      </c>
      <c r="U225" s="86"/>
      <c r="V225" s="96"/>
      <c r="W225" s="18"/>
      <c r="X225" s="20"/>
      <c r="Y225" s="262"/>
      <c r="Z225" s="263"/>
      <c r="AA225" s="97">
        <f t="shared" ref="AA225:AA231" si="80">M225-J225</f>
        <v>-603.44481755462448</v>
      </c>
      <c r="AB225" s="85">
        <f t="shared" ref="AB225:AB231" si="81">M225/J225</f>
        <v>0.83237643956815988</v>
      </c>
      <c r="AC225" s="280"/>
    </row>
    <row r="226" spans="1:29" ht="15.75" customHeight="1">
      <c r="A226" s="268" t="s">
        <v>53</v>
      </c>
      <c r="B226" s="16" t="s">
        <v>76</v>
      </c>
      <c r="C226" s="271" t="s">
        <v>122</v>
      </c>
      <c r="D226" s="272"/>
      <c r="E226" s="21">
        <v>18.18</v>
      </c>
      <c r="F226" s="15">
        <v>1213</v>
      </c>
      <c r="G226" s="22">
        <f t="shared" ref="G226:G231" si="82">E226*F226</f>
        <v>22052.34</v>
      </c>
      <c r="H226" s="23">
        <v>2</v>
      </c>
      <c r="I226" s="24">
        <v>3</v>
      </c>
      <c r="J226" s="25">
        <v>3600</v>
      </c>
      <c r="K226" s="26">
        <f>J226/I226</f>
        <v>1200</v>
      </c>
      <c r="L226" s="27">
        <v>3</v>
      </c>
      <c r="M226" s="25">
        <f t="shared" ref="M226:M231" si="83">F226/V226*60</f>
        <v>2966.5760869565152</v>
      </c>
      <c r="N226" s="26">
        <f t="shared" si="76"/>
        <v>988.85869565217172</v>
      </c>
      <c r="O226" s="91">
        <f t="shared" si="77"/>
        <v>0</v>
      </c>
      <c r="P226" s="92">
        <f t="shared" si="78"/>
        <v>-211.14130434782828</v>
      </c>
      <c r="Q226" s="31">
        <f t="shared" si="79"/>
        <v>0.82404891304347638</v>
      </c>
      <c r="R226" s="273">
        <f>Q242</f>
        <v>0.8265623826434999</v>
      </c>
      <c r="S226" s="32">
        <v>0.7086689814814815</v>
      </c>
      <c r="T226" s="33">
        <v>0.72570601851851857</v>
      </c>
      <c r="U226" s="34"/>
      <c r="V226" s="35">
        <v>24.533333333333385</v>
      </c>
      <c r="W226" s="33"/>
      <c r="X226" s="107"/>
      <c r="Y226" s="276"/>
      <c r="Z226" s="277"/>
      <c r="AA226" s="119">
        <f t="shared" si="80"/>
        <v>-633.42391304348484</v>
      </c>
      <c r="AB226" s="31">
        <f t="shared" si="81"/>
        <v>0.82404891304347638</v>
      </c>
      <c r="AC226" s="278">
        <f>AB242</f>
        <v>0.82656238264349979</v>
      </c>
    </row>
    <row r="227" spans="1:29" ht="15.75" customHeight="1">
      <c r="A227" s="269"/>
      <c r="B227" s="38" t="s">
        <v>76</v>
      </c>
      <c r="C227" s="264" t="s">
        <v>130</v>
      </c>
      <c r="D227" s="265"/>
      <c r="E227" s="39">
        <v>24.83</v>
      </c>
      <c r="F227" s="40">
        <v>923</v>
      </c>
      <c r="G227" s="41">
        <f t="shared" si="82"/>
        <v>22918.09</v>
      </c>
      <c r="H227" s="42">
        <v>2</v>
      </c>
      <c r="I227" s="43">
        <v>4</v>
      </c>
      <c r="J227" s="44">
        <v>3300</v>
      </c>
      <c r="K227" s="45">
        <f t="shared" si="68"/>
        <v>825</v>
      </c>
      <c r="L227" s="46">
        <v>4</v>
      </c>
      <c r="M227" s="44">
        <f t="shared" si="83"/>
        <v>2721.3759213759236</v>
      </c>
      <c r="N227" s="45">
        <f t="shared" si="76"/>
        <v>680.34398034398089</v>
      </c>
      <c r="O227" s="47">
        <f t="shared" si="77"/>
        <v>0</v>
      </c>
      <c r="P227" s="48">
        <f t="shared" si="78"/>
        <v>-144.65601965601911</v>
      </c>
      <c r="Q227" s="49">
        <f t="shared" si="79"/>
        <v>0.82465937011391621</v>
      </c>
      <c r="R227" s="274"/>
      <c r="S227" s="50">
        <v>0.73541666666666672</v>
      </c>
      <c r="T227" s="51">
        <v>0.74954861111111115</v>
      </c>
      <c r="U227" s="52">
        <v>13.983333333333334</v>
      </c>
      <c r="V227" s="53">
        <v>20.349999999999984</v>
      </c>
      <c r="W227" s="54"/>
      <c r="X227" s="58"/>
      <c r="Y227" s="266"/>
      <c r="Z227" s="267"/>
      <c r="AA227" s="120">
        <f t="shared" si="80"/>
        <v>-578.62407862407645</v>
      </c>
      <c r="AB227" s="49">
        <f t="shared" si="81"/>
        <v>0.82465937011391621</v>
      </c>
      <c r="AC227" s="279"/>
    </row>
    <row r="228" spans="1:29" ht="15.75" customHeight="1">
      <c r="A228" s="269"/>
      <c r="B228" s="38" t="s">
        <v>76</v>
      </c>
      <c r="C228" s="264" t="s">
        <v>131</v>
      </c>
      <c r="D228" s="265"/>
      <c r="E228" s="39">
        <v>18.18</v>
      </c>
      <c r="F228" s="40">
        <v>2672</v>
      </c>
      <c r="G228" s="41">
        <f t="shared" si="82"/>
        <v>48576.959999999999</v>
      </c>
      <c r="H228" s="42"/>
      <c r="I228" s="43">
        <v>4</v>
      </c>
      <c r="J228" s="44">
        <v>3000</v>
      </c>
      <c r="K228" s="45">
        <f t="shared" si="68"/>
        <v>750</v>
      </c>
      <c r="L228" s="46">
        <v>4</v>
      </c>
      <c r="M228" s="44">
        <f t="shared" si="83"/>
        <v>2501.7425227568274</v>
      </c>
      <c r="N228" s="45">
        <f t="shared" si="76"/>
        <v>625.43563068920685</v>
      </c>
      <c r="O228" s="47">
        <f t="shared" si="77"/>
        <v>0</v>
      </c>
      <c r="P228" s="48">
        <f t="shared" si="78"/>
        <v>-124.56436931079315</v>
      </c>
      <c r="Q228" s="49">
        <f t="shared" si="79"/>
        <v>0.83391417425227576</v>
      </c>
      <c r="R228" s="274"/>
      <c r="S228" s="50">
        <v>0.75972222222222219</v>
      </c>
      <c r="T228" s="51">
        <v>0.804224537037037</v>
      </c>
      <c r="U228" s="52">
        <v>14.649999999999892</v>
      </c>
      <c r="V228" s="53">
        <v>64.083333333333329</v>
      </c>
      <c r="W228" s="54"/>
      <c r="X228" s="58"/>
      <c r="Y228" s="266"/>
      <c r="Z228" s="267"/>
      <c r="AA228" s="120">
        <f t="shared" si="80"/>
        <v>-498.25747724317262</v>
      </c>
      <c r="AB228" s="49">
        <f t="shared" si="81"/>
        <v>0.83391417425227576</v>
      </c>
      <c r="AC228" s="279"/>
    </row>
    <row r="229" spans="1:29" ht="15.75" customHeight="1">
      <c r="A229" s="269"/>
      <c r="B229" s="38" t="s">
        <v>76</v>
      </c>
      <c r="C229" s="264" t="s">
        <v>129</v>
      </c>
      <c r="D229" s="265"/>
      <c r="E229" s="39">
        <v>25.03</v>
      </c>
      <c r="F229" s="40">
        <v>2311</v>
      </c>
      <c r="G229" s="41">
        <f t="shared" si="82"/>
        <v>57844.33</v>
      </c>
      <c r="H229" s="42"/>
      <c r="I229" s="43">
        <v>4</v>
      </c>
      <c r="J229" s="44">
        <v>3300</v>
      </c>
      <c r="K229" s="45">
        <f t="shared" si="68"/>
        <v>825</v>
      </c>
      <c r="L229" s="46">
        <v>4</v>
      </c>
      <c r="M229" s="44">
        <f t="shared" si="83"/>
        <v>2723.2733224222634</v>
      </c>
      <c r="N229" s="45">
        <f t="shared" si="76"/>
        <v>680.81833060556585</v>
      </c>
      <c r="O229" s="47">
        <f t="shared" si="77"/>
        <v>0</v>
      </c>
      <c r="P229" s="48">
        <f t="shared" si="78"/>
        <v>-144.18166939443415</v>
      </c>
      <c r="Q229" s="49">
        <f t="shared" si="79"/>
        <v>0.8252343401279586</v>
      </c>
      <c r="R229" s="274"/>
      <c r="S229" s="50">
        <v>0.81603009259259263</v>
      </c>
      <c r="T229" s="51">
        <v>0.85138888888888886</v>
      </c>
      <c r="U229" s="52">
        <v>17.000000000000099</v>
      </c>
      <c r="V229" s="53">
        <v>50.916666666666579</v>
      </c>
      <c r="W229" s="54">
        <v>0.85138888888888886</v>
      </c>
      <c r="X229" s="94">
        <v>0.9083333333333331</v>
      </c>
      <c r="Y229" s="266"/>
      <c r="Z229" s="267"/>
      <c r="AA229" s="120">
        <f t="shared" si="80"/>
        <v>-576.72667757773661</v>
      </c>
      <c r="AB229" s="49">
        <f t="shared" si="81"/>
        <v>0.8252343401279586</v>
      </c>
      <c r="AC229" s="279"/>
    </row>
    <row r="230" spans="1:29" ht="15.75" customHeight="1">
      <c r="A230" s="269"/>
      <c r="B230" s="38" t="s">
        <v>76</v>
      </c>
      <c r="C230" s="264" t="s">
        <v>130</v>
      </c>
      <c r="D230" s="265"/>
      <c r="E230" s="39">
        <v>24.83</v>
      </c>
      <c r="F230" s="40">
        <v>2103</v>
      </c>
      <c r="G230" s="41">
        <f t="shared" si="82"/>
        <v>52217.49</v>
      </c>
      <c r="H230" s="58"/>
      <c r="I230" s="43">
        <v>4</v>
      </c>
      <c r="J230" s="44">
        <v>3300</v>
      </c>
      <c r="K230" s="45">
        <f t="shared" si="68"/>
        <v>825</v>
      </c>
      <c r="L230" s="59">
        <v>4</v>
      </c>
      <c r="M230" s="44">
        <f t="shared" si="83"/>
        <v>2727.2334293947952</v>
      </c>
      <c r="N230" s="45">
        <f t="shared" si="76"/>
        <v>681.80835734869879</v>
      </c>
      <c r="O230" s="47">
        <f t="shared" si="77"/>
        <v>0</v>
      </c>
      <c r="P230" s="48">
        <f t="shared" si="78"/>
        <v>-143.19164265130121</v>
      </c>
      <c r="Q230" s="49">
        <f t="shared" si="79"/>
        <v>0.8264343725438773</v>
      </c>
      <c r="R230" s="274"/>
      <c r="S230" s="50">
        <v>0.9083333333333331</v>
      </c>
      <c r="T230" s="51">
        <v>0.94046296296296295</v>
      </c>
      <c r="U230" s="52">
        <v>81.999999999999716</v>
      </c>
      <c r="V230" s="53">
        <v>46.266666666666971</v>
      </c>
      <c r="W230" s="54"/>
      <c r="X230" s="94"/>
      <c r="Y230" s="266"/>
      <c r="Z230" s="267"/>
      <c r="AA230" s="120">
        <f t="shared" si="80"/>
        <v>-572.76657060520483</v>
      </c>
      <c r="AB230" s="49">
        <f t="shared" si="81"/>
        <v>0.8264343725438773</v>
      </c>
      <c r="AC230" s="279"/>
    </row>
    <row r="231" spans="1:29" ht="15.75" customHeight="1">
      <c r="A231" s="269"/>
      <c r="B231" s="38" t="s">
        <v>76</v>
      </c>
      <c r="C231" s="264" t="s">
        <v>122</v>
      </c>
      <c r="D231" s="265"/>
      <c r="E231" s="39">
        <v>18.18</v>
      </c>
      <c r="F231" s="40">
        <v>3072</v>
      </c>
      <c r="G231" s="60">
        <f t="shared" si="82"/>
        <v>55848.959999999999</v>
      </c>
      <c r="H231" s="61"/>
      <c r="I231" s="43">
        <v>3</v>
      </c>
      <c r="J231" s="44">
        <v>3600</v>
      </c>
      <c r="K231" s="45">
        <f t="shared" si="68"/>
        <v>1200</v>
      </c>
      <c r="L231" s="46">
        <v>3</v>
      </c>
      <c r="M231" s="44">
        <f t="shared" si="83"/>
        <v>2973.702608228019</v>
      </c>
      <c r="N231" s="45">
        <f t="shared" si="76"/>
        <v>991.23420274267301</v>
      </c>
      <c r="O231" s="47">
        <f t="shared" si="77"/>
        <v>0</v>
      </c>
      <c r="P231" s="48">
        <f t="shared" si="78"/>
        <v>-208.76579725732699</v>
      </c>
      <c r="Q231" s="49">
        <f t="shared" si="79"/>
        <v>0.8260285022855608</v>
      </c>
      <c r="R231" s="274"/>
      <c r="S231" s="50">
        <v>0.95070601851851855</v>
      </c>
      <c r="T231" s="51">
        <v>0.99375000000000002</v>
      </c>
      <c r="U231" s="52">
        <v>14.750000000000068</v>
      </c>
      <c r="V231" s="53">
        <v>61.98333333333332</v>
      </c>
      <c r="W231" s="54"/>
      <c r="X231" s="116"/>
      <c r="Y231" s="266"/>
      <c r="Z231" s="267"/>
      <c r="AA231" s="120">
        <f t="shared" si="80"/>
        <v>-626.29739177198098</v>
      </c>
      <c r="AB231" s="49">
        <f t="shared" si="81"/>
        <v>0.8260285022855608</v>
      </c>
      <c r="AC231" s="279"/>
    </row>
    <row r="232" spans="1:29" ht="15.75" customHeight="1">
      <c r="A232" s="269"/>
      <c r="B232" s="38"/>
      <c r="C232" s="264"/>
      <c r="D232" s="265"/>
      <c r="E232" s="39"/>
      <c r="F232" s="40"/>
      <c r="G232" s="60"/>
      <c r="H232" s="64"/>
      <c r="I232" s="43"/>
      <c r="J232" s="44"/>
      <c r="K232" s="45"/>
      <c r="L232" s="59"/>
      <c r="M232" s="44"/>
      <c r="N232" s="45"/>
      <c r="O232" s="65"/>
      <c r="P232" s="66"/>
      <c r="Q232" s="67"/>
      <c r="R232" s="274"/>
      <c r="S232" s="50"/>
      <c r="T232" s="51"/>
      <c r="U232" s="52"/>
      <c r="V232" s="53"/>
      <c r="W232" s="54"/>
      <c r="X232" s="94"/>
      <c r="Y232" s="266"/>
      <c r="Z232" s="267"/>
      <c r="AA232" s="120"/>
      <c r="AB232" s="49"/>
      <c r="AC232" s="279"/>
    </row>
    <row r="233" spans="1:29" ht="15.75" customHeight="1">
      <c r="A233" s="269"/>
      <c r="B233" s="38"/>
      <c r="C233" s="264"/>
      <c r="D233" s="265"/>
      <c r="E233" s="39"/>
      <c r="F233" s="40"/>
      <c r="G233" s="60"/>
      <c r="H233" s="64"/>
      <c r="I233" s="43"/>
      <c r="J233" s="44"/>
      <c r="K233" s="45"/>
      <c r="L233" s="59"/>
      <c r="M233" s="44"/>
      <c r="N233" s="45"/>
      <c r="O233" s="65"/>
      <c r="P233" s="66"/>
      <c r="Q233" s="67"/>
      <c r="R233" s="274"/>
      <c r="S233" s="50"/>
      <c r="T233" s="51"/>
      <c r="U233" s="52"/>
      <c r="V233" s="53"/>
      <c r="W233" s="54"/>
      <c r="X233" s="94"/>
      <c r="Y233" s="266"/>
      <c r="Z233" s="267"/>
      <c r="AA233" s="120"/>
      <c r="AB233" s="49"/>
      <c r="AC233" s="279"/>
    </row>
    <row r="234" spans="1:29" ht="15.75" customHeight="1">
      <c r="A234" s="269"/>
      <c r="B234" s="38"/>
      <c r="C234" s="264"/>
      <c r="D234" s="265"/>
      <c r="E234" s="39"/>
      <c r="F234" s="40"/>
      <c r="G234" s="60"/>
      <c r="H234" s="64"/>
      <c r="I234" s="43"/>
      <c r="J234" s="44"/>
      <c r="K234" s="45"/>
      <c r="L234" s="59"/>
      <c r="M234" s="44"/>
      <c r="N234" s="45"/>
      <c r="O234" s="65"/>
      <c r="P234" s="66"/>
      <c r="Q234" s="67"/>
      <c r="R234" s="274"/>
      <c r="S234" s="50"/>
      <c r="T234" s="51"/>
      <c r="U234" s="52"/>
      <c r="V234" s="53"/>
      <c r="W234" s="68"/>
      <c r="X234" s="110"/>
      <c r="Y234" s="266"/>
      <c r="Z234" s="267"/>
      <c r="AA234" s="120"/>
      <c r="AB234" s="49"/>
      <c r="AC234" s="279"/>
    </row>
    <row r="235" spans="1:29" ht="15.75" customHeight="1">
      <c r="A235" s="269"/>
      <c r="B235" s="38"/>
      <c r="C235" s="264"/>
      <c r="D235" s="265"/>
      <c r="E235" s="39"/>
      <c r="F235" s="40"/>
      <c r="G235" s="60"/>
      <c r="H235" s="64"/>
      <c r="I235" s="43"/>
      <c r="J235" s="44"/>
      <c r="K235" s="45"/>
      <c r="L235" s="59"/>
      <c r="M235" s="44"/>
      <c r="N235" s="45"/>
      <c r="O235" s="65"/>
      <c r="P235" s="66"/>
      <c r="Q235" s="67"/>
      <c r="R235" s="274"/>
      <c r="S235" s="50"/>
      <c r="T235" s="51"/>
      <c r="U235" s="52"/>
      <c r="V235" s="53"/>
      <c r="W235" s="68"/>
      <c r="X235" s="110"/>
      <c r="Y235" s="266"/>
      <c r="Z235" s="267"/>
      <c r="AA235" s="120"/>
      <c r="AB235" s="49"/>
      <c r="AC235" s="279"/>
    </row>
    <row r="236" spans="1:29" ht="15.75" customHeight="1">
      <c r="A236" s="269"/>
      <c r="B236" s="38"/>
      <c r="C236" s="264"/>
      <c r="D236" s="265"/>
      <c r="E236" s="39"/>
      <c r="F236" s="40"/>
      <c r="G236" s="60"/>
      <c r="H236" s="64"/>
      <c r="I236" s="43"/>
      <c r="J236" s="44"/>
      <c r="K236" s="45"/>
      <c r="L236" s="59"/>
      <c r="M236" s="44"/>
      <c r="N236" s="45"/>
      <c r="O236" s="65"/>
      <c r="P236" s="66"/>
      <c r="Q236" s="67"/>
      <c r="R236" s="274"/>
      <c r="S236" s="50"/>
      <c r="T236" s="51"/>
      <c r="U236" s="52"/>
      <c r="V236" s="53"/>
      <c r="W236" s="68"/>
      <c r="X236" s="110"/>
      <c r="Y236" s="266"/>
      <c r="Z236" s="267"/>
      <c r="AA236" s="120"/>
      <c r="AB236" s="49"/>
      <c r="AC236" s="279"/>
    </row>
    <row r="237" spans="1:29" ht="15.75" customHeight="1">
      <c r="A237" s="269"/>
      <c r="B237" s="38"/>
      <c r="C237" s="264"/>
      <c r="D237" s="265"/>
      <c r="E237" s="39"/>
      <c r="F237" s="40"/>
      <c r="G237" s="60"/>
      <c r="H237" s="64"/>
      <c r="I237" s="43"/>
      <c r="J237" s="44"/>
      <c r="K237" s="45"/>
      <c r="L237" s="59"/>
      <c r="M237" s="44"/>
      <c r="N237" s="45"/>
      <c r="O237" s="65"/>
      <c r="P237" s="66"/>
      <c r="Q237" s="67"/>
      <c r="R237" s="274"/>
      <c r="S237" s="50"/>
      <c r="T237" s="51"/>
      <c r="U237" s="52"/>
      <c r="V237" s="53"/>
      <c r="W237" s="68"/>
      <c r="X237" s="110"/>
      <c r="Y237" s="266"/>
      <c r="Z237" s="267"/>
      <c r="AA237" s="120"/>
      <c r="AB237" s="49"/>
      <c r="AC237" s="279"/>
    </row>
    <row r="238" spans="1:29" ht="15.75" customHeight="1">
      <c r="A238" s="269"/>
      <c r="B238" s="38"/>
      <c r="C238" s="264"/>
      <c r="D238" s="265"/>
      <c r="E238" s="39"/>
      <c r="F238" s="40"/>
      <c r="G238" s="60"/>
      <c r="H238" s="64"/>
      <c r="I238" s="43"/>
      <c r="J238" s="44"/>
      <c r="K238" s="45"/>
      <c r="L238" s="59"/>
      <c r="M238" s="44"/>
      <c r="N238" s="45"/>
      <c r="O238" s="65"/>
      <c r="P238" s="66"/>
      <c r="Q238" s="67"/>
      <c r="R238" s="274"/>
      <c r="S238" s="50"/>
      <c r="T238" s="51"/>
      <c r="U238" s="52"/>
      <c r="V238" s="53"/>
      <c r="W238" s="68"/>
      <c r="X238" s="110"/>
      <c r="Y238" s="266"/>
      <c r="Z238" s="267"/>
      <c r="AA238" s="120"/>
      <c r="AB238" s="49"/>
      <c r="AC238" s="279"/>
    </row>
    <row r="239" spans="1:29" ht="15.75" customHeight="1">
      <c r="A239" s="269"/>
      <c r="B239" s="38"/>
      <c r="C239" s="264"/>
      <c r="D239" s="265"/>
      <c r="E239" s="39"/>
      <c r="F239" s="40"/>
      <c r="G239" s="60"/>
      <c r="H239" s="64"/>
      <c r="I239" s="43"/>
      <c r="J239" s="44"/>
      <c r="K239" s="45"/>
      <c r="L239" s="59"/>
      <c r="M239" s="44"/>
      <c r="N239" s="45"/>
      <c r="O239" s="65"/>
      <c r="P239" s="66"/>
      <c r="Q239" s="67"/>
      <c r="R239" s="274"/>
      <c r="S239" s="50"/>
      <c r="T239" s="51"/>
      <c r="U239" s="52"/>
      <c r="V239" s="53"/>
      <c r="W239" s="54"/>
      <c r="X239" s="94"/>
      <c r="Y239" s="266"/>
      <c r="Z239" s="267"/>
      <c r="AA239" s="120"/>
      <c r="AB239" s="49"/>
      <c r="AC239" s="279"/>
    </row>
    <row r="240" spans="1:29" ht="15.75" customHeight="1">
      <c r="A240" s="269"/>
      <c r="B240" s="38"/>
      <c r="C240" s="264"/>
      <c r="D240" s="265"/>
      <c r="E240" s="39"/>
      <c r="F240" s="40"/>
      <c r="G240" s="60"/>
      <c r="H240" s="64"/>
      <c r="I240" s="43"/>
      <c r="J240" s="44"/>
      <c r="K240" s="45"/>
      <c r="L240" s="59"/>
      <c r="M240" s="44"/>
      <c r="N240" s="45"/>
      <c r="O240" s="65"/>
      <c r="P240" s="66"/>
      <c r="Q240" s="67"/>
      <c r="R240" s="274"/>
      <c r="S240" s="50"/>
      <c r="T240" s="51"/>
      <c r="U240" s="52"/>
      <c r="V240" s="53"/>
      <c r="W240" s="68"/>
      <c r="X240" s="110"/>
      <c r="Y240" s="266"/>
      <c r="Z240" s="267"/>
      <c r="AA240" s="120"/>
      <c r="AB240" s="49"/>
      <c r="AC240" s="279"/>
    </row>
    <row r="241" spans="1:29" ht="15.75" customHeight="1">
      <c r="A241" s="269"/>
      <c r="B241" s="38"/>
      <c r="C241" s="264"/>
      <c r="D241" s="265"/>
      <c r="E241" s="104"/>
      <c r="F241" s="40"/>
      <c r="G241" s="72"/>
      <c r="H241" s="64"/>
      <c r="I241" s="43"/>
      <c r="J241" s="44"/>
      <c r="K241" s="45"/>
      <c r="L241" s="59"/>
      <c r="M241" s="44"/>
      <c r="N241" s="45"/>
      <c r="O241" s="65"/>
      <c r="P241" s="66"/>
      <c r="Q241" s="67"/>
      <c r="R241" s="274"/>
      <c r="S241" s="62"/>
      <c r="T241" s="63"/>
      <c r="U241" s="73"/>
      <c r="V241" s="74"/>
      <c r="W241" s="68"/>
      <c r="X241" s="110"/>
      <c r="Y241" s="266"/>
      <c r="Z241" s="267"/>
      <c r="AA241" s="121"/>
      <c r="AB241" s="67"/>
      <c r="AC241" s="279"/>
    </row>
    <row r="242" spans="1:29" ht="15.75" customHeight="1" thickBot="1">
      <c r="A242" s="270"/>
      <c r="B242" s="76" t="s">
        <v>35</v>
      </c>
      <c r="C242" s="261"/>
      <c r="D242" s="261"/>
      <c r="E242" s="77"/>
      <c r="F242" s="78"/>
      <c r="G242" s="79"/>
      <c r="H242" s="20"/>
      <c r="I242" s="80">
        <f t="shared" ref="I242:J242" si="84">AVERAGE(I226:I241)</f>
        <v>3.6666666666666665</v>
      </c>
      <c r="J242" s="81">
        <f t="shared" si="84"/>
        <v>3350</v>
      </c>
      <c r="K242" s="82">
        <f t="shared" ref="K242" si="85">J242/I242</f>
        <v>913.63636363636363</v>
      </c>
      <c r="L242" s="80">
        <f t="shared" ref="L242:M242" si="86">AVERAGE(L226:L241)</f>
        <v>3.6666666666666665</v>
      </c>
      <c r="M242" s="81">
        <f t="shared" si="86"/>
        <v>2768.9839818557243</v>
      </c>
      <c r="N242" s="82">
        <f>M242/L242</f>
        <v>755.17744959701577</v>
      </c>
      <c r="O242" s="83">
        <f>L242-I242</f>
        <v>0</v>
      </c>
      <c r="P242" s="84">
        <f>N242-K242</f>
        <v>-158.45891403934786</v>
      </c>
      <c r="Q242" s="85">
        <f>N242/K242</f>
        <v>0.8265623826434999</v>
      </c>
      <c r="R242" s="275"/>
      <c r="S242" s="182">
        <f>S226</f>
        <v>0.7086689814814815</v>
      </c>
      <c r="T242" s="183">
        <f>INDEX(T226:T241,COUNTA(T226:T241))</f>
        <v>0.99375000000000002</v>
      </c>
      <c r="U242" s="86"/>
      <c r="V242" s="96"/>
      <c r="W242" s="78"/>
      <c r="X242" s="82"/>
      <c r="Y242" s="262"/>
      <c r="Z242" s="263"/>
      <c r="AA242" s="122">
        <f>M242-J242</f>
        <v>-581.01601814427568</v>
      </c>
      <c r="AB242" s="85">
        <f>M242/J242</f>
        <v>0.82656238264349979</v>
      </c>
      <c r="AC242" s="280"/>
    </row>
    <row r="244" spans="1:29">
      <c r="Y244" s="260" t="s">
        <v>54</v>
      </c>
      <c r="Z244" s="260"/>
    </row>
    <row r="245" spans="1:29">
      <c r="Y245" s="260" t="s">
        <v>55</v>
      </c>
      <c r="Z245" s="260"/>
    </row>
    <row r="246" spans="1:29">
      <c r="Y246" s="260" t="s">
        <v>56</v>
      </c>
      <c r="Z246" s="260"/>
    </row>
    <row r="247" spans="1:29">
      <c r="Y247" s="260" t="s">
        <v>57</v>
      </c>
      <c r="Z247" s="260"/>
    </row>
    <row r="248" spans="1:29">
      <c r="Y248" s="260" t="s">
        <v>58</v>
      </c>
      <c r="Z248" s="260"/>
    </row>
    <row r="249" spans="1:29">
      <c r="Y249" s="260" t="s">
        <v>59</v>
      </c>
      <c r="Z249" s="260"/>
    </row>
    <row r="250" spans="1:29">
      <c r="Y250" s="260" t="s">
        <v>60</v>
      </c>
      <c r="Z250" s="260"/>
    </row>
    <row r="251" spans="1:29">
      <c r="Y251" s="260" t="s">
        <v>61</v>
      </c>
      <c r="Z251" s="260"/>
    </row>
    <row r="252" spans="1:29">
      <c r="Y252" s="260" t="s">
        <v>62</v>
      </c>
      <c r="Z252" s="260"/>
    </row>
    <row r="253" spans="1:29">
      <c r="Y253" s="260" t="s">
        <v>63</v>
      </c>
      <c r="Z253" s="260"/>
    </row>
    <row r="254" spans="1:29">
      <c r="Y254" s="260" t="s">
        <v>64</v>
      </c>
      <c r="Z254" s="260"/>
    </row>
    <row r="255" spans="1:29">
      <c r="Y255" s="260" t="s">
        <v>65</v>
      </c>
      <c r="Z255" s="260"/>
    </row>
    <row r="256" spans="1:29">
      <c r="Y256" s="260" t="s">
        <v>66</v>
      </c>
      <c r="Z256" s="260"/>
    </row>
  </sheetData>
  <mergeCells count="563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C149:D149"/>
    <mergeCell ref="Y149:Z149"/>
    <mergeCell ref="C150:D150"/>
    <mergeCell ref="Y150:Z15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65:D165"/>
    <mergeCell ref="Y165:Z165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Y171:Z171"/>
    <mergeCell ref="C172:D172"/>
    <mergeCell ref="Y172:Z172"/>
    <mergeCell ref="C173:D173"/>
    <mergeCell ref="Y173:Z173"/>
    <mergeCell ref="C168:D168"/>
    <mergeCell ref="Y168:Z168"/>
    <mergeCell ref="C169:D169"/>
    <mergeCell ref="Y169:Z169"/>
    <mergeCell ref="C170:D170"/>
    <mergeCell ref="Y170:Z170"/>
    <mergeCell ref="C174:D174"/>
    <mergeCell ref="Y174:Z174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200:D200"/>
    <mergeCell ref="Y200:Z200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</mergeCells>
  <phoneticPr fontId="4" type="noConversion"/>
  <conditionalFormatting sqref="O5:O242">
    <cfRule type="cellIs" dxfId="852" priority="1" operator="greaterThan">
      <formula>0</formula>
    </cfRule>
  </conditionalFormatting>
  <conditionalFormatting sqref="P5:P242 AA5:AA242">
    <cfRule type="cellIs" dxfId="851" priority="4" operator="lessThan">
      <formula>0</formula>
    </cfRule>
  </conditionalFormatting>
  <conditionalFormatting sqref="Q5:Q242 AB5:AB242">
    <cfRule type="cellIs" dxfId="850" priority="2" operator="greaterThan">
      <formula>1</formula>
    </cfRule>
    <cfRule type="cellIs" dxfId="849" priority="3" operator="lessThan">
      <formula>0.8</formula>
    </cfRule>
  </conditionalFormatting>
  <conditionalFormatting sqref="AC5:AC23 R5:R242 AC141:AC146">
    <cfRule type="cellIs" dxfId="848" priority="5" operator="lessThan">
      <formula>0.8</formula>
    </cfRule>
  </conditionalFormatting>
  <conditionalFormatting sqref="AC29:AC37">
    <cfRule type="cellIs" dxfId="847" priority="16" operator="lessThan">
      <formula>0.8</formula>
    </cfRule>
  </conditionalFormatting>
  <conditionalFormatting sqref="AC39:AC44">
    <cfRule type="cellIs" dxfId="846" priority="15" operator="lessThan">
      <formula>0.8</formula>
    </cfRule>
  </conditionalFormatting>
  <conditionalFormatting sqref="AC56">
    <cfRule type="cellIs" dxfId="845" priority="17" operator="lessThan">
      <formula>0.8</formula>
    </cfRule>
  </conditionalFormatting>
  <conditionalFormatting sqref="AC73:AC78">
    <cfRule type="cellIs" dxfId="844" priority="13" operator="lessThan">
      <formula>0.8</formula>
    </cfRule>
  </conditionalFormatting>
  <conditionalFormatting sqref="AC90">
    <cfRule type="cellIs" dxfId="843" priority="14" operator="lessThan">
      <formula>0.8</formula>
    </cfRule>
  </conditionalFormatting>
  <conditionalFormatting sqref="AC107">
    <cfRule type="cellIs" dxfId="842" priority="7" operator="lessThan">
      <formula>0.8</formula>
    </cfRule>
  </conditionalFormatting>
  <conditionalFormatting sqref="AC124:AC129">
    <cfRule type="cellIs" dxfId="841" priority="6" operator="lessThan">
      <formula>0.8</formula>
    </cfRule>
  </conditionalFormatting>
  <conditionalFormatting sqref="AC158:AC163">
    <cfRule type="cellIs" dxfId="840" priority="12" operator="lessThan">
      <formula>0.8</formula>
    </cfRule>
  </conditionalFormatting>
  <conditionalFormatting sqref="AC175">
    <cfRule type="cellIs" dxfId="839" priority="11" operator="lessThan">
      <formula>0.8</formula>
    </cfRule>
  </conditionalFormatting>
  <conditionalFormatting sqref="AC192">
    <cfRule type="cellIs" dxfId="838" priority="10" operator="lessThan">
      <formula>0.8</formula>
    </cfRule>
  </conditionalFormatting>
  <conditionalFormatting sqref="AC209">
    <cfRule type="cellIs" dxfId="837" priority="9" operator="lessThan">
      <formula>0.8</formula>
    </cfRule>
  </conditionalFormatting>
  <conditionalFormatting sqref="AC226:AC231">
    <cfRule type="cellIs" dxfId="836" priority="8" operator="lessThan">
      <formula>0.8</formula>
    </cfRule>
  </conditionalFormatting>
  <dataValidations count="1">
    <dataValidation type="list" allowBlank="1" showInputMessage="1" showErrorMessage="1" sqref="Y5:Z242" xr:uid="{CFEBC230-D978-4FEF-A818-6F2A86A11EAD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F9D25-5DB8-4C6A-9102-5050D109EA3F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bestFit="1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19" width="6.77734375" style="9" customWidth="1"/>
    <col min="20" max="20" width="6.77734375" style="9" bestFit="1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SUM(F5:F157)</f>
        <v>122158</v>
      </c>
      <c r="E1" s="5" t="s">
        <v>2</v>
      </c>
      <c r="F1" s="6">
        <f>SUM(G5:G157)</f>
        <v>5714232.7899999991</v>
      </c>
      <c r="G1" s="7" t="s">
        <v>3</v>
      </c>
      <c r="H1" s="8">
        <f>L21+L38+L55+L72+L89+L106+L123+L140+L157</f>
        <v>170.20238095238093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45867</v>
      </c>
      <c r="B2" s="326"/>
      <c r="C2" s="10" t="s">
        <v>10</v>
      </c>
      <c r="D2" s="11">
        <f>AVERAGE(N21,N38,N55,N72,N89,N106,N123,N140,N157)</f>
        <v>131.81721421764627</v>
      </c>
      <c r="E2" s="11" t="s">
        <v>11</v>
      </c>
      <c r="F2" s="12">
        <f>F1/D1</f>
        <v>46.777393130208409</v>
      </c>
      <c r="G2" s="13" t="s">
        <v>12</v>
      </c>
      <c r="H2" s="14">
        <f>COUNT(H5:H157)</f>
        <v>2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16" t="s">
        <v>67</v>
      </c>
      <c r="C5" s="350" t="s">
        <v>68</v>
      </c>
      <c r="D5" s="351"/>
      <c r="E5" s="21">
        <v>19.7</v>
      </c>
      <c r="F5" s="15">
        <v>3225</v>
      </c>
      <c r="G5" s="22">
        <f t="shared" ref="G5:G7" si="0">E5*F5</f>
        <v>63532.5</v>
      </c>
      <c r="H5" s="23"/>
      <c r="I5" s="24">
        <v>13</v>
      </c>
      <c r="J5" s="25">
        <v>1200</v>
      </c>
      <c r="K5" s="26">
        <f>J5/I5</f>
        <v>92.307692307692307</v>
      </c>
      <c r="L5" s="27">
        <v>13</v>
      </c>
      <c r="M5" s="25">
        <f>F5/V5*60</f>
        <v>1057.3770491803277</v>
      </c>
      <c r="N5" s="26">
        <f t="shared" ref="N5:N7" si="1">M5/L5</f>
        <v>81.336696090794447</v>
      </c>
      <c r="O5" s="28">
        <f t="shared" ref="O5:O7" si="2">L5-I5</f>
        <v>0</v>
      </c>
      <c r="P5" s="29">
        <f t="shared" ref="P5:P7" si="3">N5-K5</f>
        <v>-10.970996216897859</v>
      </c>
      <c r="Q5" s="30">
        <f t="shared" ref="Q5:Q7" si="4">N5/K5</f>
        <v>0.88114754098360648</v>
      </c>
      <c r="R5" s="274">
        <f>Q21</f>
        <v>0.8551318464258485</v>
      </c>
      <c r="S5" s="32">
        <v>0.25</v>
      </c>
      <c r="T5" s="33">
        <v>0.37708333333333333</v>
      </c>
      <c r="U5" s="34"/>
      <c r="V5" s="35">
        <v>183</v>
      </c>
      <c r="W5" s="15"/>
      <c r="X5" s="17"/>
      <c r="Y5" s="276"/>
      <c r="Z5" s="277"/>
      <c r="AA5" s="36">
        <f t="shared" ref="AA5:AA7" si="5">M5-J5</f>
        <v>-142.62295081967227</v>
      </c>
      <c r="AB5" s="37">
        <f t="shared" ref="AB5:AB7" si="6">M5/J5</f>
        <v>0.88114754098360648</v>
      </c>
      <c r="AC5" s="292">
        <f>AB21</f>
        <v>0.8551318464258485</v>
      </c>
    </row>
    <row r="6" spans="1:29" ht="15.75" customHeight="1">
      <c r="A6" s="282"/>
      <c r="B6" s="38" t="s">
        <v>69</v>
      </c>
      <c r="C6" s="287" t="s">
        <v>222</v>
      </c>
      <c r="D6" s="287"/>
      <c r="E6" s="39">
        <v>30.55</v>
      </c>
      <c r="F6" s="40">
        <v>1012</v>
      </c>
      <c r="G6" s="41">
        <f t="shared" si="0"/>
        <v>30916.600000000002</v>
      </c>
      <c r="H6" s="58"/>
      <c r="I6" s="43">
        <v>16</v>
      </c>
      <c r="J6" s="44">
        <v>1750</v>
      </c>
      <c r="K6" s="45">
        <f t="shared" ref="K6:K7" si="7">J6/I6</f>
        <v>109.375</v>
      </c>
      <c r="L6" s="59">
        <v>16</v>
      </c>
      <c r="M6" s="44">
        <f>F6/V6*60</f>
        <v>1446.8625893566339</v>
      </c>
      <c r="N6" s="45">
        <f t="shared" si="1"/>
        <v>90.428911834789616</v>
      </c>
      <c r="O6" s="47">
        <f t="shared" si="2"/>
        <v>0</v>
      </c>
      <c r="P6" s="48">
        <f t="shared" si="3"/>
        <v>-18.946088165210384</v>
      </c>
      <c r="Q6" s="49">
        <f t="shared" si="4"/>
        <v>0.82677862248950507</v>
      </c>
      <c r="R6" s="274"/>
      <c r="S6" s="50">
        <v>0.53891203703703705</v>
      </c>
      <c r="T6" s="51">
        <v>0.56805555555555554</v>
      </c>
      <c r="U6" s="52">
        <v>58.033333333333424</v>
      </c>
      <c r="V6" s="53">
        <v>41.966666666666619</v>
      </c>
      <c r="W6" s="54"/>
      <c r="X6" s="94"/>
      <c r="Y6" s="266"/>
      <c r="Z6" s="267"/>
      <c r="AA6" s="55">
        <f t="shared" si="5"/>
        <v>-303.13741064336614</v>
      </c>
      <c r="AB6" s="56">
        <f t="shared" si="6"/>
        <v>0.82677862248950507</v>
      </c>
      <c r="AC6" s="293"/>
    </row>
    <row r="7" spans="1:29" ht="15.75" customHeight="1">
      <c r="A7" s="282"/>
      <c r="B7" s="38" t="s">
        <v>76</v>
      </c>
      <c r="C7" s="287" t="s">
        <v>78</v>
      </c>
      <c r="D7" s="287"/>
      <c r="E7" s="39">
        <v>29.97</v>
      </c>
      <c r="F7" s="40">
        <v>2545</v>
      </c>
      <c r="G7" s="60">
        <f t="shared" si="0"/>
        <v>76273.649999999994</v>
      </c>
      <c r="H7" s="61"/>
      <c r="I7" s="43">
        <v>20</v>
      </c>
      <c r="J7" s="44">
        <v>2600</v>
      </c>
      <c r="K7" s="45">
        <f t="shared" si="7"/>
        <v>130</v>
      </c>
      <c r="L7" s="46">
        <v>20</v>
      </c>
      <c r="M7" s="44">
        <f>F7/V7*60</f>
        <v>2241.7421091264973</v>
      </c>
      <c r="N7" s="45">
        <f t="shared" si="1"/>
        <v>112.08710545632486</v>
      </c>
      <c r="O7" s="47">
        <f t="shared" si="2"/>
        <v>0</v>
      </c>
      <c r="P7" s="48">
        <f t="shared" si="3"/>
        <v>-17.912894543675137</v>
      </c>
      <c r="Q7" s="49">
        <f t="shared" si="4"/>
        <v>0.86220850351019129</v>
      </c>
      <c r="R7" s="274"/>
      <c r="S7" s="62">
        <v>0.57152777777777775</v>
      </c>
      <c r="T7" s="63">
        <v>0.61883101851851852</v>
      </c>
      <c r="U7" s="52">
        <v>4.9999999999999822</v>
      </c>
      <c r="V7" s="53">
        <v>68.116666666666703</v>
      </c>
      <c r="W7" s="54"/>
      <c r="X7" s="94"/>
      <c r="Y7" s="266"/>
      <c r="Z7" s="267"/>
      <c r="AA7" s="55">
        <f t="shared" si="5"/>
        <v>-358.25789087350267</v>
      </c>
      <c r="AB7" s="56">
        <f t="shared" si="6"/>
        <v>0.86220850351019129</v>
      </c>
      <c r="AC7" s="293"/>
    </row>
    <row r="8" spans="1:29" ht="15.75" customHeight="1">
      <c r="A8" s="282"/>
      <c r="B8" s="38"/>
      <c r="C8" s="287"/>
      <c r="D8" s="287"/>
      <c r="E8" s="39"/>
      <c r="F8" s="40"/>
      <c r="G8" s="60"/>
      <c r="H8" s="64"/>
      <c r="I8" s="43"/>
      <c r="J8" s="44"/>
      <c r="K8" s="45"/>
      <c r="L8" s="59"/>
      <c r="M8" s="44"/>
      <c r="N8" s="45"/>
      <c r="O8" s="65"/>
      <c r="P8" s="66"/>
      <c r="Q8" s="67"/>
      <c r="R8" s="274"/>
      <c r="S8" s="62"/>
      <c r="T8" s="63"/>
      <c r="U8" s="52"/>
      <c r="V8" s="53"/>
      <c r="W8" s="54"/>
      <c r="X8" s="94"/>
      <c r="Y8" s="266"/>
      <c r="Z8" s="267"/>
      <c r="AA8" s="55"/>
      <c r="AB8" s="56"/>
      <c r="AC8" s="293"/>
    </row>
    <row r="9" spans="1:29" ht="15.75" customHeight="1">
      <c r="A9" s="283"/>
      <c r="B9" s="38"/>
      <c r="C9" s="285"/>
      <c r="D9" s="286"/>
      <c r="E9" s="39"/>
      <c r="F9" s="40"/>
      <c r="G9" s="60"/>
      <c r="H9" s="64"/>
      <c r="I9" s="43"/>
      <c r="J9" s="44"/>
      <c r="K9" s="45"/>
      <c r="L9" s="59"/>
      <c r="M9" s="44"/>
      <c r="N9" s="45"/>
      <c r="O9" s="65"/>
      <c r="P9" s="66"/>
      <c r="Q9" s="67"/>
      <c r="R9" s="274"/>
      <c r="S9" s="62"/>
      <c r="T9" s="63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5"/>
      <c r="D10" s="286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43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43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43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43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43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8">AVERAGE(I5:I20)</f>
        <v>16.333333333333332</v>
      </c>
      <c r="J21" s="81">
        <f t="shared" si="8"/>
        <v>1850</v>
      </c>
      <c r="K21" s="82">
        <f t="shared" ref="K21" si="9">J21/I21</f>
        <v>113.26530612244899</v>
      </c>
      <c r="L21" s="80">
        <f t="shared" ref="L21:M21" si="10">AVERAGE(L5:L20)</f>
        <v>16.333333333333332</v>
      </c>
      <c r="M21" s="81">
        <f t="shared" si="10"/>
        <v>1581.9939158878196</v>
      </c>
      <c r="N21" s="82">
        <f t="shared" ref="N21:N27" si="11">M21/L21</f>
        <v>96.856770360478762</v>
      </c>
      <c r="O21" s="83">
        <f t="shared" ref="O21:O27" si="12">L21-I21</f>
        <v>0</v>
      </c>
      <c r="P21" s="84">
        <f t="shared" ref="P21:P27" si="13">N21-K21</f>
        <v>-16.408535761970228</v>
      </c>
      <c r="Q21" s="85">
        <f t="shared" ref="Q21:Q27" si="14">N21/K21</f>
        <v>0.8551318464258485</v>
      </c>
      <c r="R21" s="275"/>
      <c r="S21" s="182">
        <f>S5</f>
        <v>0.25</v>
      </c>
      <c r="T21" s="183">
        <f>INDEX(T5:T20,COUNTA(T5:T20))</f>
        <v>0.61883101851851852</v>
      </c>
      <c r="U21" s="86"/>
      <c r="V21" s="86"/>
      <c r="W21" s="87"/>
      <c r="X21" s="179"/>
      <c r="Y21" s="262"/>
      <c r="Z21" s="263"/>
      <c r="AA21" s="88">
        <f t="shared" ref="AA21:AA27" si="15">M21-J21</f>
        <v>-268.00608411218036</v>
      </c>
      <c r="AB21" s="89">
        <f t="shared" ref="AB21:AB27" si="16">M21/J21</f>
        <v>0.8551318464258485</v>
      </c>
      <c r="AC21" s="295"/>
    </row>
    <row r="22" spans="1:43" ht="15.75" customHeight="1">
      <c r="A22" s="268" t="s">
        <v>36</v>
      </c>
      <c r="B22" s="16" t="s">
        <v>70</v>
      </c>
      <c r="C22" s="349" t="s">
        <v>71</v>
      </c>
      <c r="D22" s="349"/>
      <c r="E22" s="21">
        <v>56.43</v>
      </c>
      <c r="F22" s="25">
        <v>2484</v>
      </c>
      <c r="G22" s="22">
        <f t="shared" ref="G22:G27" si="17">E22*F22</f>
        <v>140172.12</v>
      </c>
      <c r="H22" s="23"/>
      <c r="I22" s="24">
        <v>24</v>
      </c>
      <c r="J22" s="25">
        <v>2000</v>
      </c>
      <c r="K22" s="26">
        <f>J22/I22</f>
        <v>83.333333333333329</v>
      </c>
      <c r="L22" s="27">
        <v>24</v>
      </c>
      <c r="M22" s="25">
        <f t="shared" ref="M22:M27" si="18">F22/V22*60</f>
        <v>1690.4347826086953</v>
      </c>
      <c r="N22" s="26">
        <f t="shared" si="11"/>
        <v>70.434782608695642</v>
      </c>
      <c r="O22" s="91">
        <f t="shared" si="12"/>
        <v>0</v>
      </c>
      <c r="P22" s="92">
        <f t="shared" si="13"/>
        <v>-12.898550724637687</v>
      </c>
      <c r="Q22" s="31">
        <f t="shared" si="14"/>
        <v>0.8452173913043477</v>
      </c>
      <c r="R22" s="273">
        <f>Q38</f>
        <v>0.83135973352273174</v>
      </c>
      <c r="S22" s="32">
        <v>0.16666666666666666</v>
      </c>
      <c r="T22" s="33">
        <v>0.22789351851851852</v>
      </c>
      <c r="U22" s="34"/>
      <c r="V22" s="35">
        <v>88.166666666666686</v>
      </c>
      <c r="W22" s="93"/>
      <c r="X22" s="26"/>
      <c r="Y22" s="276"/>
      <c r="Z22" s="277"/>
      <c r="AA22" s="36">
        <f t="shared" si="15"/>
        <v>-309.56521739130471</v>
      </c>
      <c r="AB22" s="31">
        <f t="shared" si="16"/>
        <v>0.8452173913043477</v>
      </c>
      <c r="AC22" s="348">
        <f>AB38</f>
        <v>0.83135973352273174</v>
      </c>
    </row>
    <row r="23" spans="1:43" ht="15.75" customHeight="1">
      <c r="A23" s="269"/>
      <c r="B23" s="38" t="s">
        <v>70</v>
      </c>
      <c r="C23" s="287" t="s">
        <v>72</v>
      </c>
      <c r="D23" s="287"/>
      <c r="E23" s="39">
        <v>56.77</v>
      </c>
      <c r="F23" s="40">
        <v>4992</v>
      </c>
      <c r="G23" s="41">
        <f t="shared" si="17"/>
        <v>283395.84000000003</v>
      </c>
      <c r="H23" s="42"/>
      <c r="I23" s="43">
        <v>26</v>
      </c>
      <c r="J23" s="44">
        <v>2000</v>
      </c>
      <c r="K23" s="45">
        <f t="shared" ref="K23:K62" si="19">J23/I23</f>
        <v>76.92307692307692</v>
      </c>
      <c r="L23" s="46">
        <v>26</v>
      </c>
      <c r="M23" s="44">
        <f t="shared" si="18"/>
        <v>1731.3294797687859</v>
      </c>
      <c r="N23" s="45">
        <f t="shared" si="11"/>
        <v>66.589595375722539</v>
      </c>
      <c r="O23" s="47">
        <f t="shared" si="12"/>
        <v>0</v>
      </c>
      <c r="P23" s="48">
        <f t="shared" si="13"/>
        <v>-10.333481547354381</v>
      </c>
      <c r="Q23" s="49">
        <f t="shared" si="14"/>
        <v>0.86566473988439308</v>
      </c>
      <c r="R23" s="274"/>
      <c r="S23" s="50">
        <v>0.23333333333333334</v>
      </c>
      <c r="T23" s="51">
        <v>0.35347222222222224</v>
      </c>
      <c r="U23" s="52">
        <v>7.8333333333333321</v>
      </c>
      <c r="V23" s="53">
        <v>173.00000000000003</v>
      </c>
      <c r="W23" s="54"/>
      <c r="X23" s="94"/>
      <c r="Y23" s="266"/>
      <c r="Z23" s="267"/>
      <c r="AA23" s="55">
        <f t="shared" si="15"/>
        <v>-268.67052023121414</v>
      </c>
      <c r="AB23" s="49">
        <f t="shared" si="16"/>
        <v>0.86566473988439296</v>
      </c>
      <c r="AC23" s="294"/>
    </row>
    <row r="24" spans="1:43" ht="15.75" customHeight="1">
      <c r="A24" s="269"/>
      <c r="B24" s="38" t="s">
        <v>74</v>
      </c>
      <c r="C24" s="287" t="s">
        <v>359</v>
      </c>
      <c r="D24" s="287"/>
      <c r="E24" s="39">
        <v>68.73</v>
      </c>
      <c r="F24" s="40">
        <v>3824</v>
      </c>
      <c r="G24" s="41">
        <f t="shared" si="17"/>
        <v>262823.52</v>
      </c>
      <c r="H24" s="42">
        <v>2</v>
      </c>
      <c r="I24" s="43">
        <v>26</v>
      </c>
      <c r="J24" s="44">
        <v>2000</v>
      </c>
      <c r="K24" s="45">
        <f t="shared" si="19"/>
        <v>76.92307692307692</v>
      </c>
      <c r="L24" s="46">
        <v>26</v>
      </c>
      <c r="M24" s="44">
        <f t="shared" si="18"/>
        <v>1616.7234292425132</v>
      </c>
      <c r="N24" s="45">
        <f t="shared" si="11"/>
        <v>62.18167035548128</v>
      </c>
      <c r="O24" s="47">
        <f t="shared" si="12"/>
        <v>0</v>
      </c>
      <c r="P24" s="48">
        <f t="shared" si="13"/>
        <v>-14.741406567595639</v>
      </c>
      <c r="Q24" s="49">
        <f t="shared" si="14"/>
        <v>0.80836171462125672</v>
      </c>
      <c r="R24" s="274"/>
      <c r="S24" s="50">
        <v>0.3591435185185185</v>
      </c>
      <c r="T24" s="51">
        <v>0.45769675925925923</v>
      </c>
      <c r="U24" s="52">
        <v>8.166666666666611</v>
      </c>
      <c r="V24" s="53">
        <v>141.91666666666666</v>
      </c>
      <c r="W24" s="54"/>
      <c r="X24" s="94"/>
      <c r="Y24" s="266"/>
      <c r="Z24" s="267"/>
      <c r="AA24" s="55">
        <f t="shared" si="15"/>
        <v>-383.27657075748675</v>
      </c>
      <c r="AB24" s="49">
        <f t="shared" si="16"/>
        <v>0.80836171462125661</v>
      </c>
      <c r="AC24" s="294"/>
    </row>
    <row r="25" spans="1:43" ht="15.75" customHeight="1">
      <c r="A25" s="269"/>
      <c r="B25" s="38" t="s">
        <v>70</v>
      </c>
      <c r="C25" s="287" t="s">
        <v>73</v>
      </c>
      <c r="D25" s="287"/>
      <c r="E25" s="39">
        <v>51.86</v>
      </c>
      <c r="F25" s="40">
        <v>1501</v>
      </c>
      <c r="G25" s="41">
        <f t="shared" si="17"/>
        <v>77841.86</v>
      </c>
      <c r="H25" s="42"/>
      <c r="I25" s="43">
        <v>26</v>
      </c>
      <c r="J25" s="44">
        <v>2000</v>
      </c>
      <c r="K25" s="45">
        <f t="shared" si="19"/>
        <v>76.92307692307692</v>
      </c>
      <c r="L25" s="46">
        <v>26</v>
      </c>
      <c r="M25" s="44">
        <f t="shared" si="18"/>
        <v>1641.9325432999083</v>
      </c>
      <c r="N25" s="45">
        <f t="shared" si="11"/>
        <v>63.151251665381089</v>
      </c>
      <c r="O25" s="47">
        <f t="shared" si="12"/>
        <v>0</v>
      </c>
      <c r="P25" s="48">
        <f t="shared" si="13"/>
        <v>-13.771825257695831</v>
      </c>
      <c r="Q25" s="49">
        <f t="shared" si="14"/>
        <v>0.82096627164995417</v>
      </c>
      <c r="R25" s="274"/>
      <c r="S25" s="50">
        <v>0.46122685185185186</v>
      </c>
      <c r="T25" s="51">
        <v>0.49931712962962965</v>
      </c>
      <c r="U25" s="52">
        <v>5.0833333333333819</v>
      </c>
      <c r="V25" s="53">
        <v>54.850000000000023</v>
      </c>
      <c r="W25" s="54">
        <v>0.49931712962962965</v>
      </c>
      <c r="X25" s="94">
        <v>0.53969907407407403</v>
      </c>
      <c r="Y25" s="266"/>
      <c r="Z25" s="267"/>
      <c r="AA25" s="55">
        <f t="shared" si="15"/>
        <v>-358.06745670009172</v>
      </c>
      <c r="AB25" s="49">
        <f t="shared" si="16"/>
        <v>0.82096627164995417</v>
      </c>
      <c r="AC25" s="294"/>
    </row>
    <row r="26" spans="1:43" ht="15.75" customHeight="1">
      <c r="A26" s="269"/>
      <c r="B26" s="38" t="s">
        <v>74</v>
      </c>
      <c r="C26" s="287" t="s">
        <v>213</v>
      </c>
      <c r="D26" s="287"/>
      <c r="E26" s="39">
        <v>77.34</v>
      </c>
      <c r="F26" s="40">
        <v>2924</v>
      </c>
      <c r="G26" s="41">
        <f t="shared" si="17"/>
        <v>226142.16</v>
      </c>
      <c r="H26" s="58"/>
      <c r="I26" s="43">
        <v>25</v>
      </c>
      <c r="J26" s="44">
        <v>2000</v>
      </c>
      <c r="K26" s="45">
        <f t="shared" si="19"/>
        <v>80</v>
      </c>
      <c r="L26" s="59">
        <v>25</v>
      </c>
      <c r="M26" s="44">
        <f t="shared" si="18"/>
        <v>1673.5135135135113</v>
      </c>
      <c r="N26" s="45">
        <f t="shared" si="11"/>
        <v>66.940540540540454</v>
      </c>
      <c r="O26" s="47">
        <f t="shared" si="12"/>
        <v>0</v>
      </c>
      <c r="P26" s="48">
        <f t="shared" si="13"/>
        <v>-13.059459459459546</v>
      </c>
      <c r="Q26" s="49">
        <f t="shared" si="14"/>
        <v>0.83675675675675565</v>
      </c>
      <c r="R26" s="274"/>
      <c r="S26" s="50">
        <v>0.53969907407407403</v>
      </c>
      <c r="T26" s="51">
        <v>0.61250000000000004</v>
      </c>
      <c r="U26" s="52">
        <v>58.149999999999899</v>
      </c>
      <c r="V26" s="53">
        <v>104.83333333333347</v>
      </c>
      <c r="W26" s="54"/>
      <c r="X26" s="94"/>
      <c r="Y26" s="266"/>
      <c r="Z26" s="267"/>
      <c r="AA26" s="55">
        <f t="shared" si="15"/>
        <v>-326.48648648648873</v>
      </c>
      <c r="AB26" s="49">
        <f t="shared" si="16"/>
        <v>0.83675675675675565</v>
      </c>
      <c r="AC26" s="294"/>
    </row>
    <row r="27" spans="1:43" ht="15.75" customHeight="1">
      <c r="A27" s="269"/>
      <c r="B27" s="38" t="s">
        <v>74</v>
      </c>
      <c r="C27" s="287" t="s">
        <v>359</v>
      </c>
      <c r="D27" s="287"/>
      <c r="E27" s="39">
        <v>68.73</v>
      </c>
      <c r="F27" s="40">
        <v>5106</v>
      </c>
      <c r="G27" s="60">
        <f t="shared" si="17"/>
        <v>350935.38</v>
      </c>
      <c r="H27" s="61"/>
      <c r="I27" s="43">
        <v>26</v>
      </c>
      <c r="J27" s="44">
        <v>2000</v>
      </c>
      <c r="K27" s="45">
        <f t="shared" si="19"/>
        <v>76.92307692307692</v>
      </c>
      <c r="L27" s="46">
        <v>26</v>
      </c>
      <c r="M27" s="44">
        <f t="shared" si="18"/>
        <v>1622.3830538393659</v>
      </c>
      <c r="N27" s="45">
        <f t="shared" si="11"/>
        <v>62.399348224590995</v>
      </c>
      <c r="O27" s="47">
        <f t="shared" si="12"/>
        <v>0</v>
      </c>
      <c r="P27" s="48">
        <f t="shared" si="13"/>
        <v>-14.523728698485925</v>
      </c>
      <c r="Q27" s="49">
        <f t="shared" si="14"/>
        <v>0.81119152691968299</v>
      </c>
      <c r="R27" s="274"/>
      <c r="S27" s="50">
        <v>0.61678240740740742</v>
      </c>
      <c r="T27" s="51">
        <v>0.74791666666666656</v>
      </c>
      <c r="U27" s="52">
        <v>6.1666666666666181</v>
      </c>
      <c r="V27" s="53">
        <v>188.83333333333317</v>
      </c>
      <c r="W27" s="54"/>
      <c r="X27" s="94"/>
      <c r="Y27" s="266"/>
      <c r="Z27" s="267"/>
      <c r="AA27" s="55">
        <f t="shared" si="15"/>
        <v>-377.61694616063414</v>
      </c>
      <c r="AB27" s="49">
        <f t="shared" si="16"/>
        <v>0.81119152691968288</v>
      </c>
      <c r="AC27" s="294"/>
    </row>
    <row r="28" spans="1:43" ht="15.75" customHeight="1">
      <c r="A28" s="269"/>
      <c r="B28" s="38"/>
      <c r="C28" s="287"/>
      <c r="D28" s="287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94"/>
    </row>
    <row r="29" spans="1:43" ht="15.75" customHeight="1">
      <c r="A29" s="269"/>
      <c r="B29" s="38"/>
      <c r="C29" s="287"/>
      <c r="D29" s="287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  <c r="AQ29" s="9">
        <f>AI8</f>
        <v>0</v>
      </c>
    </row>
    <row r="30" spans="1:43" ht="15.75" customHeight="1">
      <c r="A30" s="269"/>
      <c r="B30" s="38"/>
      <c r="C30" s="287"/>
      <c r="D30" s="287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43" ht="15.75" customHeight="1">
      <c r="A31" s="269"/>
      <c r="B31" s="38"/>
      <c r="C31" s="287"/>
      <c r="D31" s="287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43" ht="15.75" customHeight="1">
      <c r="A32" s="269"/>
      <c r="B32" s="38"/>
      <c r="C32" s="287"/>
      <c r="D32" s="287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38"/>
      <c r="C33" s="287"/>
      <c r="D33" s="287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38"/>
      <c r="C34" s="287"/>
      <c r="D34" s="287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38"/>
      <c r="C35" s="287"/>
      <c r="D35" s="287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94"/>
      <c r="Y35" s="266"/>
      <c r="Z35" s="267"/>
      <c r="AA35" s="55"/>
      <c r="AB35" s="49"/>
      <c r="AC35" s="294"/>
    </row>
    <row r="36" spans="1:29" ht="15.75" customHeight="1">
      <c r="A36" s="269"/>
      <c r="B36" s="38"/>
      <c r="C36" s="287"/>
      <c r="D36" s="287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94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87"/>
      <c r="D37" s="287"/>
      <c r="E37" s="95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54"/>
      <c r="X37" s="94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20">AVERAGE(I22:I37)</f>
        <v>25.5</v>
      </c>
      <c r="J38" s="81">
        <f t="shared" si="20"/>
        <v>2000</v>
      </c>
      <c r="K38" s="82">
        <f t="shared" ref="K38" si="21">J38/I38</f>
        <v>78.431372549019613</v>
      </c>
      <c r="L38" s="80">
        <f t="shared" ref="L38:M38" si="22">AVERAGE(L22:L37)</f>
        <v>25.5</v>
      </c>
      <c r="M38" s="81">
        <f t="shared" si="22"/>
        <v>1662.7194670454635</v>
      </c>
      <c r="N38" s="82">
        <f t="shared" ref="N38:N43" si="23">M38/L38</f>
        <v>65.204684982175038</v>
      </c>
      <c r="O38" s="83">
        <f t="shared" ref="O38:O43" si="24">L38-I38</f>
        <v>0</v>
      </c>
      <c r="P38" s="84">
        <f t="shared" ref="P38:P43" si="25">N38-K38</f>
        <v>-13.226687566844575</v>
      </c>
      <c r="Q38" s="85">
        <f t="shared" ref="Q38:Q43" si="26">N38/K38</f>
        <v>0.83135973352273174</v>
      </c>
      <c r="R38" s="275"/>
      <c r="S38" s="182">
        <f>S22</f>
        <v>0.16666666666666666</v>
      </c>
      <c r="T38" s="183">
        <f>INDEX(T22:T37,COUNTA(T22:T37))</f>
        <v>0.74791666666666656</v>
      </c>
      <c r="U38" s="86"/>
      <c r="V38" s="96"/>
      <c r="W38" s="78"/>
      <c r="X38" s="82"/>
      <c r="Y38" s="262"/>
      <c r="Z38" s="263"/>
      <c r="AA38" s="97">
        <f t="shared" ref="AA38:AA43" si="27">M38-J38</f>
        <v>-337.28053295453651</v>
      </c>
      <c r="AB38" s="85">
        <f t="shared" ref="AB38:AB43" si="28">M38/J38</f>
        <v>0.83135973352273174</v>
      </c>
      <c r="AC38" s="295"/>
    </row>
    <row r="39" spans="1:29" ht="15.75" customHeight="1">
      <c r="A39" s="281" t="s">
        <v>37</v>
      </c>
      <c r="B39" s="98" t="s">
        <v>79</v>
      </c>
      <c r="C39" s="271" t="s">
        <v>345</v>
      </c>
      <c r="D39" s="272"/>
      <c r="E39" s="21">
        <v>49.52</v>
      </c>
      <c r="F39" s="34">
        <v>3301</v>
      </c>
      <c r="G39" s="22">
        <f t="shared" ref="G39:G43" si="29">E39*F39</f>
        <v>163465.52000000002</v>
      </c>
      <c r="H39" s="23"/>
      <c r="I39" s="27">
        <v>24</v>
      </c>
      <c r="J39" s="25">
        <v>2000</v>
      </c>
      <c r="K39" s="26">
        <f>J39/I39</f>
        <v>83.333333333333329</v>
      </c>
      <c r="L39" s="27">
        <v>24</v>
      </c>
      <c r="M39" s="25">
        <f>F39/V39*60</f>
        <v>1707.9045702788158</v>
      </c>
      <c r="N39" s="26">
        <f t="shared" si="23"/>
        <v>71.162690428283994</v>
      </c>
      <c r="O39" s="91">
        <f t="shared" si="24"/>
        <v>0</v>
      </c>
      <c r="P39" s="92">
        <f t="shared" si="25"/>
        <v>-12.170642905049334</v>
      </c>
      <c r="Q39" s="31">
        <f t="shared" si="26"/>
        <v>0.85395228513940802</v>
      </c>
      <c r="R39" s="273">
        <f>Q55</f>
        <v>0.84779371827705685</v>
      </c>
      <c r="S39" s="32">
        <v>0.25002314814814813</v>
      </c>
      <c r="T39" s="33">
        <v>0.33055555555555555</v>
      </c>
      <c r="U39" s="34"/>
      <c r="V39" s="35">
        <v>115.96666666666667</v>
      </c>
      <c r="W39" s="15"/>
      <c r="X39" s="17"/>
      <c r="Y39" s="276"/>
      <c r="Z39" s="277"/>
      <c r="AA39" s="36">
        <f t="shared" si="27"/>
        <v>-292.09542972118425</v>
      </c>
      <c r="AB39" s="31">
        <f t="shared" si="28"/>
        <v>0.85395228513940791</v>
      </c>
      <c r="AC39" s="348">
        <f>AB55</f>
        <v>0.84779371827705674</v>
      </c>
    </row>
    <row r="40" spans="1:29" ht="15.75" customHeight="1">
      <c r="A40" s="282"/>
      <c r="B40" s="99" t="s">
        <v>74</v>
      </c>
      <c r="C40" s="264" t="s">
        <v>212</v>
      </c>
      <c r="D40" s="265"/>
      <c r="E40" s="39">
        <v>59.8</v>
      </c>
      <c r="F40" s="52">
        <v>1003</v>
      </c>
      <c r="G40" s="41">
        <f t="shared" si="29"/>
        <v>59979.399999999994</v>
      </c>
      <c r="H40" s="42"/>
      <c r="I40" s="46">
        <v>14</v>
      </c>
      <c r="J40" s="44">
        <v>2000</v>
      </c>
      <c r="K40" s="45">
        <f t="shared" si="19"/>
        <v>142.85714285714286</v>
      </c>
      <c r="L40" s="46">
        <v>14</v>
      </c>
      <c r="M40" s="44">
        <f>F40/V40*60</f>
        <v>1659.3749999999991</v>
      </c>
      <c r="N40" s="45">
        <f t="shared" si="23"/>
        <v>118.52678571428565</v>
      </c>
      <c r="O40" s="47">
        <f t="shared" si="24"/>
        <v>0</v>
      </c>
      <c r="P40" s="48">
        <f t="shared" si="25"/>
        <v>-24.33035714285721</v>
      </c>
      <c r="Q40" s="49">
        <f t="shared" si="26"/>
        <v>0.82968749999999958</v>
      </c>
      <c r="R40" s="274"/>
      <c r="S40" s="50">
        <v>0.3347222222222222</v>
      </c>
      <c r="T40" s="51">
        <v>0.3599074074074074</v>
      </c>
      <c r="U40" s="52">
        <v>5.9999999999999787</v>
      </c>
      <c r="V40" s="53">
        <v>36.266666666666687</v>
      </c>
      <c r="W40" s="54"/>
      <c r="X40" s="94"/>
      <c r="Y40" s="266"/>
      <c r="Z40" s="267"/>
      <c r="AA40" s="55">
        <f t="shared" si="27"/>
        <v>-340.62500000000091</v>
      </c>
      <c r="AB40" s="49">
        <f t="shared" si="28"/>
        <v>0.82968749999999958</v>
      </c>
      <c r="AC40" s="294"/>
    </row>
    <row r="41" spans="1:29" ht="15.75" customHeight="1">
      <c r="A41" s="282"/>
      <c r="B41" s="99" t="s">
        <v>67</v>
      </c>
      <c r="C41" s="264" t="s">
        <v>291</v>
      </c>
      <c r="D41" s="265"/>
      <c r="E41" s="39">
        <v>51.82</v>
      </c>
      <c r="F41" s="52">
        <v>2937</v>
      </c>
      <c r="G41" s="41">
        <f t="shared" si="29"/>
        <v>152195.34</v>
      </c>
      <c r="H41" s="42"/>
      <c r="I41" s="46">
        <v>23</v>
      </c>
      <c r="J41" s="44">
        <v>1800</v>
      </c>
      <c r="K41" s="45">
        <f t="shared" si="19"/>
        <v>78.260869565217391</v>
      </c>
      <c r="L41" s="46">
        <v>23</v>
      </c>
      <c r="M41" s="44">
        <f>F41/V41*60</f>
        <v>1532.7921136561331</v>
      </c>
      <c r="N41" s="45">
        <f t="shared" si="23"/>
        <v>66.643135376353612</v>
      </c>
      <c r="O41" s="47">
        <f t="shared" si="24"/>
        <v>0</v>
      </c>
      <c r="P41" s="48">
        <f t="shared" si="25"/>
        <v>-11.617734188863778</v>
      </c>
      <c r="Q41" s="49">
        <f t="shared" si="26"/>
        <v>0.85155117425340732</v>
      </c>
      <c r="R41" s="274"/>
      <c r="S41" s="50">
        <v>0.3646064814814815</v>
      </c>
      <c r="T41" s="51">
        <v>0.44444444444444442</v>
      </c>
      <c r="U41" s="52">
        <v>6.7666666666667119</v>
      </c>
      <c r="V41" s="53">
        <v>114.9666666666666</v>
      </c>
      <c r="W41" s="54">
        <v>0.44444444444444442</v>
      </c>
      <c r="X41" s="94">
        <v>0.48402777777777772</v>
      </c>
      <c r="Y41" s="266"/>
      <c r="Z41" s="267"/>
      <c r="AA41" s="55">
        <f t="shared" si="27"/>
        <v>-267.2078863438669</v>
      </c>
      <c r="AB41" s="49">
        <f t="shared" si="28"/>
        <v>0.85155117425340732</v>
      </c>
      <c r="AC41" s="294"/>
    </row>
    <row r="42" spans="1:29" ht="15.75" customHeight="1">
      <c r="A42" s="282"/>
      <c r="B42" s="99" t="s">
        <v>74</v>
      </c>
      <c r="C42" s="264" t="s">
        <v>75</v>
      </c>
      <c r="D42" s="265"/>
      <c r="E42" s="39">
        <v>59.34</v>
      </c>
      <c r="F42" s="52">
        <v>2373</v>
      </c>
      <c r="G42" s="41">
        <f t="shared" si="29"/>
        <v>140813.82</v>
      </c>
      <c r="H42" s="42"/>
      <c r="I42" s="46">
        <v>24</v>
      </c>
      <c r="J42" s="44">
        <v>2000</v>
      </c>
      <c r="K42" s="45">
        <f t="shared" si="19"/>
        <v>83.333333333333329</v>
      </c>
      <c r="L42" s="46">
        <v>24</v>
      </c>
      <c r="M42" s="44">
        <f>F42/V42*60</f>
        <v>1691.6435643564323</v>
      </c>
      <c r="N42" s="45">
        <f t="shared" si="23"/>
        <v>70.485148514851346</v>
      </c>
      <c r="O42" s="47">
        <f t="shared" si="24"/>
        <v>0</v>
      </c>
      <c r="P42" s="48">
        <f t="shared" si="25"/>
        <v>-12.848184818481982</v>
      </c>
      <c r="Q42" s="49">
        <f t="shared" si="26"/>
        <v>0.84582178217821624</v>
      </c>
      <c r="R42" s="274"/>
      <c r="S42" s="50">
        <v>0.48402777777777772</v>
      </c>
      <c r="T42" s="51">
        <v>0.5424768518518519</v>
      </c>
      <c r="U42" s="52">
        <v>56.999999999999957</v>
      </c>
      <c r="V42" s="53">
        <v>84.166666666666828</v>
      </c>
      <c r="W42" s="54"/>
      <c r="X42" s="94"/>
      <c r="Y42" s="266"/>
      <c r="Z42" s="267"/>
      <c r="AA42" s="55">
        <f t="shared" si="27"/>
        <v>-308.35643564356769</v>
      </c>
      <c r="AB42" s="49">
        <f t="shared" si="28"/>
        <v>0.84582178217821613</v>
      </c>
      <c r="AC42" s="294"/>
    </row>
    <row r="43" spans="1:29" ht="15.75" customHeight="1">
      <c r="A43" s="283"/>
      <c r="B43" s="99" t="s">
        <v>74</v>
      </c>
      <c r="C43" s="264" t="s">
        <v>81</v>
      </c>
      <c r="D43" s="265"/>
      <c r="E43" s="39">
        <v>58.67</v>
      </c>
      <c r="F43" s="52">
        <v>4573</v>
      </c>
      <c r="G43" s="41">
        <f t="shared" si="29"/>
        <v>268297.91000000003</v>
      </c>
      <c r="H43" s="58"/>
      <c r="I43" s="59">
        <v>25</v>
      </c>
      <c r="J43" s="44">
        <v>2000</v>
      </c>
      <c r="K43" s="45">
        <f t="shared" si="19"/>
        <v>80</v>
      </c>
      <c r="L43" s="59">
        <v>25</v>
      </c>
      <c r="M43" s="44">
        <f>F43/V43*60</f>
        <v>1716.6631908237755</v>
      </c>
      <c r="N43" s="45">
        <f t="shared" si="23"/>
        <v>68.666527632951016</v>
      </c>
      <c r="O43" s="47">
        <f t="shared" si="24"/>
        <v>0</v>
      </c>
      <c r="P43" s="48">
        <f t="shared" si="25"/>
        <v>-11.333472367048984</v>
      </c>
      <c r="Q43" s="49">
        <f t="shared" si="26"/>
        <v>0.85833159541188775</v>
      </c>
      <c r="R43" s="274"/>
      <c r="S43" s="50">
        <v>0.54664351851851856</v>
      </c>
      <c r="T43" s="51">
        <v>0.65763888888888888</v>
      </c>
      <c r="U43" s="52">
        <v>5.9999999999999787</v>
      </c>
      <c r="V43" s="53">
        <v>159.83333333333326</v>
      </c>
      <c r="W43" s="54"/>
      <c r="X43" s="94"/>
      <c r="Y43" s="266"/>
      <c r="Z43" s="267"/>
      <c r="AA43" s="55">
        <f t="shared" si="27"/>
        <v>-283.33680917622451</v>
      </c>
      <c r="AB43" s="49">
        <f t="shared" si="28"/>
        <v>0.85833159541188775</v>
      </c>
      <c r="AC43" s="294"/>
    </row>
    <row r="44" spans="1:29" ht="15.75" customHeight="1">
      <c r="A44" s="283"/>
      <c r="B44" s="99"/>
      <c r="C44" s="264"/>
      <c r="D44" s="265"/>
      <c r="E44" s="39"/>
      <c r="F44" s="52"/>
      <c r="G44" s="60"/>
      <c r="H44" s="61"/>
      <c r="I44" s="46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94"/>
      <c r="Y44" s="266"/>
      <c r="Z44" s="267"/>
      <c r="AA44" s="55"/>
      <c r="AB44" s="49"/>
      <c r="AC44" s="294"/>
    </row>
    <row r="45" spans="1:29" ht="15.75" customHeight="1">
      <c r="A45" s="283"/>
      <c r="B45" s="99"/>
      <c r="C45" s="264"/>
      <c r="D45" s="265"/>
      <c r="E45" s="39"/>
      <c r="F45" s="52"/>
      <c r="G45" s="60"/>
      <c r="H45" s="64"/>
      <c r="I45" s="59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94"/>
    </row>
    <row r="46" spans="1:29" ht="15.75" customHeight="1">
      <c r="A46" s="283"/>
      <c r="B46" s="99"/>
      <c r="C46" s="264"/>
      <c r="D46" s="265"/>
      <c r="E46" s="39"/>
      <c r="F46" s="52"/>
      <c r="G46" s="60"/>
      <c r="H46" s="64"/>
      <c r="I46" s="59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94"/>
    </row>
    <row r="47" spans="1:29" ht="15.75" customHeight="1">
      <c r="A47" s="283"/>
      <c r="B47" s="99"/>
      <c r="C47" s="264"/>
      <c r="D47" s="265"/>
      <c r="E47" s="39"/>
      <c r="F47" s="52"/>
      <c r="G47" s="60"/>
      <c r="H47" s="64"/>
      <c r="I47" s="59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94"/>
      <c r="Y47" s="266"/>
      <c r="Z47" s="267"/>
      <c r="AA47" s="55"/>
      <c r="AB47" s="49"/>
      <c r="AC47" s="294"/>
    </row>
    <row r="48" spans="1:29" ht="15.75" customHeight="1">
      <c r="A48" s="283"/>
      <c r="B48" s="99"/>
      <c r="C48" s="264"/>
      <c r="D48" s="265"/>
      <c r="E48" s="39"/>
      <c r="F48" s="52"/>
      <c r="G48" s="60"/>
      <c r="H48" s="64"/>
      <c r="I48" s="59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94"/>
      <c r="Y48" s="266"/>
      <c r="Z48" s="267"/>
      <c r="AA48" s="55"/>
      <c r="AB48" s="49"/>
      <c r="AC48" s="294"/>
    </row>
    <row r="49" spans="1:29" ht="15.75" customHeight="1">
      <c r="A49" s="283"/>
      <c r="B49" s="99"/>
      <c r="C49" s="264"/>
      <c r="D49" s="265"/>
      <c r="E49" s="39"/>
      <c r="F49" s="52"/>
      <c r="G49" s="60"/>
      <c r="H49" s="64"/>
      <c r="I49" s="59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94"/>
      <c r="Y49" s="266"/>
      <c r="Z49" s="267"/>
      <c r="AA49" s="55"/>
      <c r="AB49" s="49"/>
      <c r="AC49" s="294"/>
    </row>
    <row r="50" spans="1:29" ht="15.75" customHeight="1">
      <c r="A50" s="283"/>
      <c r="B50" s="99"/>
      <c r="C50" s="264"/>
      <c r="D50" s="265"/>
      <c r="E50" s="39"/>
      <c r="F50" s="52"/>
      <c r="G50" s="60"/>
      <c r="H50" s="64"/>
      <c r="I50" s="59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94"/>
      <c r="Y50" s="266"/>
      <c r="Z50" s="267"/>
      <c r="AA50" s="55"/>
      <c r="AB50" s="49"/>
      <c r="AC50" s="294"/>
    </row>
    <row r="51" spans="1:29" ht="15.75" customHeight="1">
      <c r="A51" s="283"/>
      <c r="B51" s="99"/>
      <c r="C51" s="264"/>
      <c r="D51" s="265"/>
      <c r="E51" s="39"/>
      <c r="F51" s="52"/>
      <c r="G51" s="60"/>
      <c r="H51" s="64"/>
      <c r="I51" s="59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94"/>
      <c r="Y51" s="266"/>
      <c r="Z51" s="267"/>
      <c r="AA51" s="55"/>
      <c r="AB51" s="49"/>
      <c r="AC51" s="294"/>
    </row>
    <row r="52" spans="1:29" ht="15.75" customHeight="1">
      <c r="A52" s="283"/>
      <c r="B52" s="99"/>
      <c r="C52" s="264"/>
      <c r="D52" s="265"/>
      <c r="E52" s="39"/>
      <c r="F52" s="52"/>
      <c r="G52" s="60"/>
      <c r="H52" s="64"/>
      <c r="I52" s="59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100"/>
      <c r="X52" s="101"/>
      <c r="Y52" s="266"/>
      <c r="Z52" s="267"/>
      <c r="AA52" s="55"/>
      <c r="AB52" s="49"/>
      <c r="AC52" s="294"/>
    </row>
    <row r="53" spans="1:29" ht="15.75" customHeight="1">
      <c r="A53" s="283"/>
      <c r="B53" s="99"/>
      <c r="C53" s="264"/>
      <c r="D53" s="265"/>
      <c r="E53" s="39"/>
      <c r="F53" s="52"/>
      <c r="G53" s="60"/>
      <c r="H53" s="64"/>
      <c r="I53" s="59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102"/>
      <c r="X53" s="103"/>
      <c r="Y53" s="266"/>
      <c r="Z53" s="267"/>
      <c r="AA53" s="55"/>
      <c r="AB53" s="49"/>
      <c r="AC53" s="294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59"/>
      <c r="J54" s="44"/>
      <c r="K54" s="45"/>
      <c r="L54" s="59"/>
      <c r="M54" s="44"/>
      <c r="N54" s="45"/>
      <c r="O54" s="65"/>
      <c r="P54" s="66"/>
      <c r="Q54" s="67"/>
      <c r="R54" s="274"/>
      <c r="S54" s="50"/>
      <c r="T54" s="51"/>
      <c r="U54" s="73"/>
      <c r="V54" s="53"/>
      <c r="W54" s="102"/>
      <c r="X54" s="103"/>
      <c r="Y54" s="266"/>
      <c r="Z54" s="267"/>
      <c r="AA54" s="55"/>
      <c r="AB54" s="49"/>
      <c r="AC54" s="294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30">AVERAGE(I39:I54)</f>
        <v>22</v>
      </c>
      <c r="J55" s="81">
        <f t="shared" si="30"/>
        <v>1960</v>
      </c>
      <c r="K55" s="82">
        <f t="shared" ref="K55" si="31">J55/I55</f>
        <v>89.090909090909093</v>
      </c>
      <c r="L55" s="80">
        <f t="shared" ref="L55:M55" si="32">AVERAGE(L39:L54)</f>
        <v>22</v>
      </c>
      <c r="M55" s="81">
        <f t="shared" si="32"/>
        <v>1661.6756878230312</v>
      </c>
      <c r="N55" s="82">
        <f t="shared" ref="N55:N62" si="33">M55/L55</f>
        <v>75.530713082865063</v>
      </c>
      <c r="O55" s="83">
        <f t="shared" ref="O55:O62" si="34">L55-I55</f>
        <v>0</v>
      </c>
      <c r="P55" s="84">
        <f t="shared" ref="P55:P62" si="35">N55-K55</f>
        <v>-13.560196008044031</v>
      </c>
      <c r="Q55" s="85">
        <f t="shared" ref="Q55:Q62" si="36">N55/K55</f>
        <v>0.84779371827705685</v>
      </c>
      <c r="R55" s="275"/>
      <c r="S55" s="182">
        <f>S39</f>
        <v>0.25002314814814813</v>
      </c>
      <c r="T55" s="183">
        <f>INDEX(T39:T54,COUNTA(T39:T54))</f>
        <v>0.65763888888888888</v>
      </c>
      <c r="U55" s="86"/>
      <c r="V55" s="96"/>
      <c r="W55" s="105"/>
      <c r="X55" s="106"/>
      <c r="Y55" s="262"/>
      <c r="Z55" s="263"/>
      <c r="AA55" s="97">
        <f t="shared" ref="AA55:AA62" si="37">M55-J55</f>
        <v>-298.32431217696876</v>
      </c>
      <c r="AB55" s="85">
        <f t="shared" ref="AB55:AB62" si="38">M55/J55</f>
        <v>0.84779371827705674</v>
      </c>
      <c r="AC55" s="295"/>
    </row>
    <row r="56" spans="1:29" ht="15.75" customHeight="1">
      <c r="A56" s="268" t="s">
        <v>38</v>
      </c>
      <c r="B56" s="98" t="s">
        <v>74</v>
      </c>
      <c r="C56" s="271" t="s">
        <v>223</v>
      </c>
      <c r="D56" s="272"/>
      <c r="E56" s="21">
        <v>59.36</v>
      </c>
      <c r="F56" s="15">
        <v>1849</v>
      </c>
      <c r="G56" s="22">
        <f t="shared" ref="G56:G62" si="39">E56*F56</f>
        <v>109756.64</v>
      </c>
      <c r="H56" s="23"/>
      <c r="I56" s="24">
        <v>23</v>
      </c>
      <c r="J56" s="25">
        <v>2000</v>
      </c>
      <c r="K56" s="26">
        <f>J56/I56</f>
        <v>86.956521739130437</v>
      </c>
      <c r="L56" s="27">
        <v>23</v>
      </c>
      <c r="M56" s="25">
        <f t="shared" ref="M56:M62" si="40">F56/V56*60</f>
        <v>1704.1474654377873</v>
      </c>
      <c r="N56" s="26">
        <f t="shared" si="33"/>
        <v>74.093368062512496</v>
      </c>
      <c r="O56" s="91">
        <f t="shared" si="34"/>
        <v>0</v>
      </c>
      <c r="P56" s="92">
        <f t="shared" si="35"/>
        <v>-12.863153676617941</v>
      </c>
      <c r="Q56" s="31">
        <f t="shared" si="36"/>
        <v>0.85207373271889364</v>
      </c>
      <c r="R56" s="273">
        <f>Q72</f>
        <v>0.8435307943838618</v>
      </c>
      <c r="S56" s="32">
        <v>0.16666666666666666</v>
      </c>
      <c r="T56" s="33">
        <v>0.21187500000000001</v>
      </c>
      <c r="U56" s="34"/>
      <c r="V56" s="35">
        <v>65.100000000000023</v>
      </c>
      <c r="W56" s="33"/>
      <c r="X56" s="107"/>
      <c r="Y56" s="276"/>
      <c r="Z56" s="277"/>
      <c r="AA56" s="36">
        <f t="shared" si="37"/>
        <v>-295.85253456221267</v>
      </c>
      <c r="AB56" s="31">
        <f t="shared" si="38"/>
        <v>0.85207373271889364</v>
      </c>
      <c r="AC56" s="278">
        <f>AB72</f>
        <v>0.8435307943838618</v>
      </c>
    </row>
    <row r="57" spans="1:29" ht="15.75" customHeight="1">
      <c r="A57" s="269"/>
      <c r="B57" s="99" t="s">
        <v>74</v>
      </c>
      <c r="C57" s="264" t="s">
        <v>220</v>
      </c>
      <c r="D57" s="265"/>
      <c r="E57" s="39">
        <v>65.55</v>
      </c>
      <c r="F57" s="40">
        <v>960</v>
      </c>
      <c r="G57" s="41">
        <f t="shared" si="39"/>
        <v>62928</v>
      </c>
      <c r="H57" s="42"/>
      <c r="I57" s="43">
        <v>22</v>
      </c>
      <c r="J57" s="44">
        <v>2000</v>
      </c>
      <c r="K57" s="45">
        <f t="shared" si="19"/>
        <v>90.909090909090907</v>
      </c>
      <c r="L57" s="46">
        <v>22</v>
      </c>
      <c r="M57" s="44">
        <f t="shared" si="40"/>
        <v>1683.3901607403809</v>
      </c>
      <c r="N57" s="45">
        <f t="shared" si="33"/>
        <v>76.517734579108222</v>
      </c>
      <c r="O57" s="47">
        <f t="shared" si="34"/>
        <v>0</v>
      </c>
      <c r="P57" s="48">
        <f t="shared" si="35"/>
        <v>-14.391356329982685</v>
      </c>
      <c r="Q57" s="49">
        <f t="shared" si="36"/>
        <v>0.84169508037019047</v>
      </c>
      <c r="R57" s="274"/>
      <c r="S57" s="50">
        <v>0.21597222222222223</v>
      </c>
      <c r="T57" s="51">
        <v>0.23973379629629629</v>
      </c>
      <c r="U57" s="52">
        <v>5.900000000000003</v>
      </c>
      <c r="V57" s="53">
        <v>34.216666666666647</v>
      </c>
      <c r="W57" s="54"/>
      <c r="X57" s="94"/>
      <c r="Y57" s="266"/>
      <c r="Z57" s="267"/>
      <c r="AA57" s="55">
        <f t="shared" si="37"/>
        <v>-316.60983925961909</v>
      </c>
      <c r="AB57" s="49">
        <f t="shared" si="38"/>
        <v>0.84169508037019047</v>
      </c>
      <c r="AC57" s="279"/>
    </row>
    <row r="58" spans="1:29" ht="15.75" customHeight="1">
      <c r="A58" s="269"/>
      <c r="B58" s="99" t="s">
        <v>74</v>
      </c>
      <c r="C58" s="264" t="s">
        <v>292</v>
      </c>
      <c r="D58" s="265"/>
      <c r="E58" s="39">
        <v>102.83</v>
      </c>
      <c r="F58" s="40">
        <v>1538</v>
      </c>
      <c r="G58" s="41">
        <f t="shared" si="39"/>
        <v>158152.54</v>
      </c>
      <c r="H58" s="42"/>
      <c r="I58" s="43">
        <v>19</v>
      </c>
      <c r="J58" s="44">
        <v>2000</v>
      </c>
      <c r="K58" s="45">
        <f t="shared" si="19"/>
        <v>105.26315789473684</v>
      </c>
      <c r="L58" s="46">
        <v>19</v>
      </c>
      <c r="M58" s="44">
        <f t="shared" si="40"/>
        <v>1696.8433956481767</v>
      </c>
      <c r="N58" s="45">
        <f t="shared" si="33"/>
        <v>89.307547139377718</v>
      </c>
      <c r="O58" s="47">
        <f t="shared" si="34"/>
        <v>0</v>
      </c>
      <c r="P58" s="48">
        <f t="shared" si="35"/>
        <v>-15.955610755359118</v>
      </c>
      <c r="Q58" s="49">
        <f t="shared" si="36"/>
        <v>0.84842169782408838</v>
      </c>
      <c r="R58" s="274"/>
      <c r="S58" s="50">
        <v>0.24513888888888891</v>
      </c>
      <c r="T58" s="51">
        <v>0.28290509259259261</v>
      </c>
      <c r="U58" s="52">
        <v>7.7833333333333643</v>
      </c>
      <c r="V58" s="53">
        <v>54.383333333333333</v>
      </c>
      <c r="W58" s="54"/>
      <c r="X58" s="94"/>
      <c r="Y58" s="266"/>
      <c r="Z58" s="267"/>
      <c r="AA58" s="55">
        <f t="shared" si="37"/>
        <v>-303.15660435182326</v>
      </c>
      <c r="AB58" s="49">
        <f t="shared" si="38"/>
        <v>0.84842169782408838</v>
      </c>
      <c r="AC58" s="279"/>
    </row>
    <row r="59" spans="1:29" ht="15.75" customHeight="1">
      <c r="A59" s="269"/>
      <c r="B59" s="99" t="s">
        <v>74</v>
      </c>
      <c r="C59" s="264" t="s">
        <v>84</v>
      </c>
      <c r="D59" s="265"/>
      <c r="E59" s="39">
        <v>59.52</v>
      </c>
      <c r="F59" s="40">
        <v>6285</v>
      </c>
      <c r="G59" s="41">
        <f t="shared" si="39"/>
        <v>374083.2</v>
      </c>
      <c r="H59" s="42"/>
      <c r="I59" s="43">
        <v>25</v>
      </c>
      <c r="J59" s="44">
        <v>2000</v>
      </c>
      <c r="K59" s="45">
        <f t="shared" si="19"/>
        <v>80</v>
      </c>
      <c r="L59" s="46">
        <v>25</v>
      </c>
      <c r="M59" s="44">
        <f t="shared" si="40"/>
        <v>1733.9259713388001</v>
      </c>
      <c r="N59" s="45">
        <f t="shared" si="33"/>
        <v>69.357038853551998</v>
      </c>
      <c r="O59" s="47">
        <f t="shared" si="34"/>
        <v>0</v>
      </c>
      <c r="P59" s="48">
        <f t="shared" si="35"/>
        <v>-10.642961146448002</v>
      </c>
      <c r="Q59" s="49">
        <f t="shared" si="36"/>
        <v>0.8669629856694</v>
      </c>
      <c r="R59" s="274"/>
      <c r="S59" s="50">
        <v>0.28680555555555554</v>
      </c>
      <c r="T59" s="51">
        <v>0.43783564814814813</v>
      </c>
      <c r="U59" s="52">
        <v>5.6166666666666121</v>
      </c>
      <c r="V59" s="53">
        <v>217.48333333333332</v>
      </c>
      <c r="W59" s="54"/>
      <c r="X59" s="94"/>
      <c r="Y59" s="266"/>
      <c r="Z59" s="267"/>
      <c r="AA59" s="55">
        <f t="shared" si="37"/>
        <v>-266.07402866119992</v>
      </c>
      <c r="AB59" s="49">
        <f t="shared" si="38"/>
        <v>0.8669629856694</v>
      </c>
      <c r="AC59" s="279"/>
    </row>
    <row r="60" spans="1:29" ht="15.75" customHeight="1">
      <c r="A60" s="269"/>
      <c r="B60" s="99" t="s">
        <v>74</v>
      </c>
      <c r="C60" s="264" t="s">
        <v>234</v>
      </c>
      <c r="D60" s="265"/>
      <c r="E60" s="39">
        <v>53.37</v>
      </c>
      <c r="F60" s="40">
        <v>1506</v>
      </c>
      <c r="G60" s="41">
        <f t="shared" si="39"/>
        <v>80375.22</v>
      </c>
      <c r="H60" s="58"/>
      <c r="I60" s="43">
        <v>25</v>
      </c>
      <c r="J60" s="44">
        <v>2000</v>
      </c>
      <c r="K60" s="45">
        <f t="shared" si="19"/>
        <v>80</v>
      </c>
      <c r="L60" s="59">
        <v>25</v>
      </c>
      <c r="M60" s="44">
        <f t="shared" si="40"/>
        <v>1690.5519176800733</v>
      </c>
      <c r="N60" s="45">
        <f t="shared" si="33"/>
        <v>67.622076707202936</v>
      </c>
      <c r="O60" s="47">
        <f t="shared" si="34"/>
        <v>0</v>
      </c>
      <c r="P60" s="48">
        <f t="shared" si="35"/>
        <v>-12.377923292797064</v>
      </c>
      <c r="Q60" s="49">
        <f t="shared" si="36"/>
        <v>0.8452759588400367</v>
      </c>
      <c r="R60" s="274"/>
      <c r="S60" s="50">
        <v>0.44166666666666665</v>
      </c>
      <c r="T60" s="51">
        <v>0.47878472222222224</v>
      </c>
      <c r="U60" s="52">
        <v>5.5166666666666764</v>
      </c>
      <c r="V60" s="53">
        <v>53.450000000000045</v>
      </c>
      <c r="W60" s="54">
        <v>0.47878472222222224</v>
      </c>
      <c r="X60" s="94">
        <v>0.51666666666666661</v>
      </c>
      <c r="Y60" s="266"/>
      <c r="Z60" s="267"/>
      <c r="AA60" s="55">
        <f t="shared" si="37"/>
        <v>-309.4480823199267</v>
      </c>
      <c r="AB60" s="49">
        <f t="shared" si="38"/>
        <v>0.8452759588400367</v>
      </c>
      <c r="AC60" s="279"/>
    </row>
    <row r="61" spans="1:29" ht="15.75" customHeight="1">
      <c r="A61" s="269"/>
      <c r="B61" s="99" t="s">
        <v>70</v>
      </c>
      <c r="C61" s="264" t="s">
        <v>83</v>
      </c>
      <c r="D61" s="265"/>
      <c r="E61" s="39">
        <v>56.85</v>
      </c>
      <c r="F61" s="40">
        <v>1043</v>
      </c>
      <c r="G61" s="60">
        <f t="shared" si="39"/>
        <v>59294.55</v>
      </c>
      <c r="H61" s="61"/>
      <c r="I61" s="43">
        <v>21</v>
      </c>
      <c r="J61" s="44">
        <v>2000</v>
      </c>
      <c r="K61" s="45">
        <f t="shared" si="19"/>
        <v>95.238095238095241</v>
      </c>
      <c r="L61" s="46">
        <v>21</v>
      </c>
      <c r="M61" s="44">
        <f t="shared" si="40"/>
        <v>1631.1033883579482</v>
      </c>
      <c r="N61" s="45">
        <f t="shared" si="33"/>
        <v>77.671589921807055</v>
      </c>
      <c r="O61" s="47">
        <f t="shared" si="34"/>
        <v>0</v>
      </c>
      <c r="P61" s="48">
        <f t="shared" si="35"/>
        <v>-17.566505316288186</v>
      </c>
      <c r="Q61" s="49">
        <f t="shared" si="36"/>
        <v>0.815551694178974</v>
      </c>
      <c r="R61" s="274"/>
      <c r="S61" s="50">
        <v>0.51666666666666661</v>
      </c>
      <c r="T61" s="51">
        <v>0.54331018518518515</v>
      </c>
      <c r="U61" s="52">
        <v>54.549999999999898</v>
      </c>
      <c r="V61" s="53">
        <v>38.366666666666696</v>
      </c>
      <c r="W61" s="54"/>
      <c r="X61" s="94"/>
      <c r="Y61" s="266"/>
      <c r="Z61" s="267"/>
      <c r="AA61" s="55">
        <f t="shared" si="37"/>
        <v>-368.89661164205177</v>
      </c>
      <c r="AB61" s="49">
        <f t="shared" si="38"/>
        <v>0.81555169417897411</v>
      </c>
      <c r="AC61" s="279"/>
    </row>
    <row r="62" spans="1:29" ht="15.75" customHeight="1">
      <c r="A62" s="269"/>
      <c r="B62" s="99" t="s">
        <v>74</v>
      </c>
      <c r="C62" s="264" t="s">
        <v>82</v>
      </c>
      <c r="D62" s="265"/>
      <c r="E62" s="39">
        <v>47.37</v>
      </c>
      <c r="F62" s="40">
        <v>2008</v>
      </c>
      <c r="G62" s="60">
        <f t="shared" si="39"/>
        <v>95118.959999999992</v>
      </c>
      <c r="H62" s="64"/>
      <c r="I62" s="43">
        <v>21</v>
      </c>
      <c r="J62" s="44">
        <v>2000</v>
      </c>
      <c r="K62" s="45">
        <f t="shared" si="19"/>
        <v>95.238095238095241</v>
      </c>
      <c r="L62" s="59">
        <v>21</v>
      </c>
      <c r="M62" s="44">
        <f t="shared" si="40"/>
        <v>1669.4688221708998</v>
      </c>
      <c r="N62" s="45">
        <f t="shared" si="33"/>
        <v>79.498515341471418</v>
      </c>
      <c r="O62" s="65">
        <f t="shared" si="34"/>
        <v>0</v>
      </c>
      <c r="P62" s="66">
        <f t="shared" si="35"/>
        <v>-15.739579896623823</v>
      </c>
      <c r="Q62" s="67">
        <f t="shared" si="36"/>
        <v>0.83473441108544988</v>
      </c>
      <c r="R62" s="274"/>
      <c r="S62" s="62">
        <v>0.54722222222222217</v>
      </c>
      <c r="T62" s="63">
        <v>0.59733796296296293</v>
      </c>
      <c r="U62" s="52">
        <v>5.633333333333308</v>
      </c>
      <c r="V62" s="53">
        <v>72.1666666666667</v>
      </c>
      <c r="W62" s="63"/>
      <c r="X62" s="108"/>
      <c r="Y62" s="266"/>
      <c r="Z62" s="267"/>
      <c r="AA62" s="55">
        <f t="shared" si="37"/>
        <v>-330.53117782910022</v>
      </c>
      <c r="AB62" s="49">
        <f t="shared" si="38"/>
        <v>0.83473441108544988</v>
      </c>
      <c r="AC62" s="279"/>
    </row>
    <row r="63" spans="1:29" ht="15.75" customHeight="1">
      <c r="A63" s="269"/>
      <c r="B63" s="99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62"/>
      <c r="T63" s="63"/>
      <c r="U63" s="52"/>
      <c r="V63" s="53"/>
      <c r="W63" s="63"/>
      <c r="X63" s="108"/>
      <c r="Y63" s="266"/>
      <c r="Z63" s="267"/>
      <c r="AA63" s="55"/>
      <c r="AB63" s="49"/>
      <c r="AC63" s="279"/>
    </row>
    <row r="64" spans="1:29" ht="15.75" customHeight="1">
      <c r="A64" s="269"/>
      <c r="B64" s="99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53"/>
      <c r="W64" s="63"/>
      <c r="X64" s="108"/>
      <c r="Y64" s="266"/>
      <c r="Z64" s="267"/>
      <c r="AA64" s="55"/>
      <c r="AB64" s="49"/>
      <c r="AC64" s="279"/>
    </row>
    <row r="65" spans="1:29" ht="15.75" customHeight="1">
      <c r="A65" s="269"/>
      <c r="B65" s="99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53"/>
      <c r="W65" s="63"/>
      <c r="X65" s="108"/>
      <c r="Y65" s="266"/>
      <c r="Z65" s="267"/>
      <c r="AA65" s="55"/>
      <c r="AB65" s="49"/>
      <c r="AC65" s="279"/>
    </row>
    <row r="66" spans="1:29" ht="15.75" customHeight="1">
      <c r="A66" s="269"/>
      <c r="B66" s="99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53"/>
      <c r="W66" s="63"/>
      <c r="X66" s="108"/>
      <c r="Y66" s="266"/>
      <c r="Z66" s="267"/>
      <c r="AA66" s="55"/>
      <c r="AB66" s="49"/>
      <c r="AC66" s="279"/>
    </row>
    <row r="67" spans="1:29" ht="15.75" customHeight="1">
      <c r="A67" s="269"/>
      <c r="B67" s="99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53"/>
      <c r="W67" s="63"/>
      <c r="X67" s="108"/>
      <c r="Y67" s="266"/>
      <c r="Z67" s="267"/>
      <c r="AA67" s="55"/>
      <c r="AB67" s="49"/>
      <c r="AC67" s="279"/>
    </row>
    <row r="68" spans="1:29" ht="15.75" customHeight="1">
      <c r="A68" s="269"/>
      <c r="B68" s="99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53"/>
      <c r="W68" s="63"/>
      <c r="X68" s="108"/>
      <c r="Y68" s="266"/>
      <c r="Z68" s="267"/>
      <c r="AA68" s="55"/>
      <c r="AB68" s="49"/>
      <c r="AC68" s="279"/>
    </row>
    <row r="69" spans="1:29" ht="15.75" customHeight="1">
      <c r="A69" s="269"/>
      <c r="B69" s="99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53"/>
      <c r="W69" s="63"/>
      <c r="X69" s="108"/>
      <c r="Y69" s="266"/>
      <c r="Z69" s="267"/>
      <c r="AA69" s="55"/>
      <c r="AB69" s="49"/>
      <c r="AC69" s="279"/>
    </row>
    <row r="70" spans="1:29" ht="15.75" customHeight="1">
      <c r="A70" s="269"/>
      <c r="B70" s="99"/>
      <c r="C70" s="264"/>
      <c r="D70" s="265"/>
      <c r="E70" s="39"/>
      <c r="F70" s="71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53"/>
      <c r="W70" s="63"/>
      <c r="X70" s="108"/>
      <c r="Y70" s="266"/>
      <c r="Z70" s="267"/>
      <c r="AA70" s="55"/>
      <c r="AB70" s="49"/>
      <c r="AC70" s="279"/>
    </row>
    <row r="71" spans="1:29" ht="15.75" customHeight="1">
      <c r="A71" s="269"/>
      <c r="B71" s="99"/>
      <c r="C71" s="264"/>
      <c r="D71" s="265"/>
      <c r="E71" s="109"/>
      <c r="F71" s="71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41">AVERAGE(I56:I71)</f>
        <v>22.285714285714285</v>
      </c>
      <c r="J72" s="81">
        <f t="shared" si="41"/>
        <v>2000</v>
      </c>
      <c r="K72" s="82">
        <f t="shared" ref="K72" si="42">J72/I72</f>
        <v>89.743589743589752</v>
      </c>
      <c r="L72" s="80">
        <f t="shared" ref="L72:M72" si="43">AVERAGE(L56:L71)</f>
        <v>22.285714285714285</v>
      </c>
      <c r="M72" s="81">
        <f t="shared" si="43"/>
        <v>1687.0615887677236</v>
      </c>
      <c r="N72" s="82">
        <f t="shared" ref="N72:N84" si="44">M72/L72</f>
        <v>75.701481547269651</v>
      </c>
      <c r="O72" s="83">
        <f t="shared" ref="O72:O84" si="45">L72-I72</f>
        <v>0</v>
      </c>
      <c r="P72" s="84">
        <f t="shared" ref="P72:P84" si="46">N72-K72</f>
        <v>-14.0421081963201</v>
      </c>
      <c r="Q72" s="85">
        <f t="shared" ref="Q72:Q84" si="47">N72/K72</f>
        <v>0.8435307943838618</v>
      </c>
      <c r="R72" s="275"/>
      <c r="S72" s="182">
        <f>S56</f>
        <v>0.16666666666666666</v>
      </c>
      <c r="T72" s="183">
        <f>INDEX(T56:T71,COUNTA(T56:T71))</f>
        <v>0.59733796296296293</v>
      </c>
      <c r="U72" s="86"/>
      <c r="V72" s="96"/>
      <c r="W72" s="78"/>
      <c r="X72" s="82"/>
      <c r="Y72" s="262"/>
      <c r="Z72" s="263"/>
      <c r="AA72" s="97">
        <f t="shared" ref="AA72:AA84" si="48">M72-J72</f>
        <v>-312.93841123227639</v>
      </c>
      <c r="AB72" s="85">
        <f t="shared" ref="AB72:AB84" si="49">M72/J72</f>
        <v>0.8435307943838618</v>
      </c>
      <c r="AC72" s="280"/>
    </row>
    <row r="73" spans="1:29" ht="15.75" customHeight="1">
      <c r="A73" s="281" t="s">
        <v>39</v>
      </c>
      <c r="B73" s="16" t="s">
        <v>85</v>
      </c>
      <c r="C73" s="349" t="s">
        <v>86</v>
      </c>
      <c r="D73" s="349"/>
      <c r="E73" s="21">
        <v>37.94</v>
      </c>
      <c r="F73" s="15">
        <v>4246</v>
      </c>
      <c r="G73" s="22">
        <f t="shared" ref="G73:G84" si="50">E73*F73</f>
        <v>161093.24</v>
      </c>
      <c r="H73" s="23"/>
      <c r="I73" s="24">
        <v>21</v>
      </c>
      <c r="J73" s="25">
        <v>3600</v>
      </c>
      <c r="K73" s="26">
        <f>J73/I73</f>
        <v>171.42857142857142</v>
      </c>
      <c r="L73" s="27">
        <v>21</v>
      </c>
      <c r="M73" s="25">
        <f t="shared" ref="M73:M81" si="51">F73/V73*60</f>
        <v>3000.1177625122673</v>
      </c>
      <c r="N73" s="26">
        <f t="shared" si="44"/>
        <v>142.86275059582226</v>
      </c>
      <c r="O73" s="91">
        <f t="shared" si="45"/>
        <v>0</v>
      </c>
      <c r="P73" s="92">
        <f t="shared" si="46"/>
        <v>-28.565820832749154</v>
      </c>
      <c r="Q73" s="31">
        <f t="shared" si="47"/>
        <v>0.83336604514229662</v>
      </c>
      <c r="R73" s="273">
        <f>Q89</f>
        <v>0.85203971578001925</v>
      </c>
      <c r="S73" s="32">
        <v>0.16672453703703705</v>
      </c>
      <c r="T73" s="33">
        <v>0.22569444444444445</v>
      </c>
      <c r="U73" s="34"/>
      <c r="V73" s="35">
        <v>84.916666666666657</v>
      </c>
      <c r="W73" s="33"/>
      <c r="X73" s="107"/>
      <c r="Y73" s="276"/>
      <c r="Z73" s="277"/>
      <c r="AA73" s="36">
        <f t="shared" si="48"/>
        <v>-599.88223748773271</v>
      </c>
      <c r="AB73" s="31">
        <f t="shared" si="49"/>
        <v>0.83336604514229651</v>
      </c>
      <c r="AC73" s="278">
        <f>AB89</f>
        <v>0.85203971578001936</v>
      </c>
    </row>
    <row r="74" spans="1:29" ht="15.75" customHeight="1">
      <c r="A74" s="282"/>
      <c r="B74" s="38" t="s">
        <v>85</v>
      </c>
      <c r="C74" s="287" t="s">
        <v>344</v>
      </c>
      <c r="D74" s="287"/>
      <c r="E74" s="39">
        <v>32.06</v>
      </c>
      <c r="F74" s="40">
        <v>3297</v>
      </c>
      <c r="G74" s="41">
        <f t="shared" si="50"/>
        <v>105701.82</v>
      </c>
      <c r="H74" s="42"/>
      <c r="I74" s="43">
        <v>21</v>
      </c>
      <c r="J74" s="44">
        <v>3600</v>
      </c>
      <c r="K74" s="45">
        <f t="shared" ref="K74:K110" si="52">J74/I74</f>
        <v>171.42857142857142</v>
      </c>
      <c r="L74" s="46">
        <v>21</v>
      </c>
      <c r="M74" s="44">
        <f t="shared" si="51"/>
        <v>2992.7382753403926</v>
      </c>
      <c r="N74" s="45">
        <f t="shared" si="44"/>
        <v>142.5113464447806</v>
      </c>
      <c r="O74" s="47">
        <f t="shared" si="45"/>
        <v>0</v>
      </c>
      <c r="P74" s="48">
        <f t="shared" si="46"/>
        <v>-28.917224983790817</v>
      </c>
      <c r="Q74" s="49">
        <f t="shared" si="47"/>
        <v>0.8313161875945535</v>
      </c>
      <c r="R74" s="274"/>
      <c r="S74" s="50">
        <v>0.23125000000000001</v>
      </c>
      <c r="T74" s="51">
        <v>0.2771527777777778</v>
      </c>
      <c r="U74" s="52">
        <v>8.0000000000000107</v>
      </c>
      <c r="V74" s="53">
        <v>66.100000000000023</v>
      </c>
      <c r="W74" s="54"/>
      <c r="X74" s="94"/>
      <c r="Y74" s="266"/>
      <c r="Z74" s="267"/>
      <c r="AA74" s="55">
        <f t="shared" si="48"/>
        <v>-607.26172465960735</v>
      </c>
      <c r="AB74" s="49">
        <f t="shared" si="49"/>
        <v>0.8313161875945535</v>
      </c>
      <c r="AC74" s="279"/>
    </row>
    <row r="75" spans="1:29" ht="15.75" customHeight="1">
      <c r="A75" s="282"/>
      <c r="B75" s="38" t="s">
        <v>85</v>
      </c>
      <c r="C75" s="287" t="s">
        <v>221</v>
      </c>
      <c r="D75" s="287"/>
      <c r="E75" s="39">
        <v>38.1</v>
      </c>
      <c r="F75" s="40">
        <v>351</v>
      </c>
      <c r="G75" s="41">
        <f t="shared" si="50"/>
        <v>13373.1</v>
      </c>
      <c r="H75" s="42"/>
      <c r="I75" s="43">
        <v>21</v>
      </c>
      <c r="J75" s="44">
        <v>3600</v>
      </c>
      <c r="K75" s="45">
        <f t="shared" si="52"/>
        <v>171.42857142857142</v>
      </c>
      <c r="L75" s="46">
        <v>21</v>
      </c>
      <c r="M75" s="44">
        <f t="shared" si="51"/>
        <v>2884.9315068493065</v>
      </c>
      <c r="N75" s="45">
        <f t="shared" si="44"/>
        <v>137.37769080234793</v>
      </c>
      <c r="O75" s="47">
        <f t="shared" si="45"/>
        <v>0</v>
      </c>
      <c r="P75" s="48">
        <f t="shared" si="46"/>
        <v>-34.050880626223488</v>
      </c>
      <c r="Q75" s="49">
        <f t="shared" si="47"/>
        <v>0.80136986301369628</v>
      </c>
      <c r="R75" s="274"/>
      <c r="S75" s="50">
        <v>0.28125</v>
      </c>
      <c r="T75" s="51">
        <v>0.28631944444444446</v>
      </c>
      <c r="U75" s="52">
        <v>5.8999999999999631</v>
      </c>
      <c r="V75" s="53">
        <v>7.300000000000022</v>
      </c>
      <c r="W75" s="54"/>
      <c r="X75" s="94"/>
      <c r="Y75" s="266"/>
      <c r="Z75" s="267"/>
      <c r="AA75" s="55">
        <f t="shared" si="48"/>
        <v>-715.06849315069348</v>
      </c>
      <c r="AB75" s="49">
        <f t="shared" si="49"/>
        <v>0.80136986301369628</v>
      </c>
      <c r="AC75" s="279"/>
    </row>
    <row r="76" spans="1:29" ht="15.75" customHeight="1">
      <c r="A76" s="282"/>
      <c r="B76" s="38" t="s">
        <v>85</v>
      </c>
      <c r="C76" s="287" t="s">
        <v>207</v>
      </c>
      <c r="D76" s="287"/>
      <c r="E76" s="39">
        <v>28.29</v>
      </c>
      <c r="F76" s="40">
        <v>3630</v>
      </c>
      <c r="G76" s="41">
        <f t="shared" si="50"/>
        <v>102692.7</v>
      </c>
      <c r="H76" s="42"/>
      <c r="I76" s="43">
        <v>19</v>
      </c>
      <c r="J76" s="44">
        <v>3600</v>
      </c>
      <c r="K76" s="45">
        <f t="shared" si="52"/>
        <v>189.47368421052633</v>
      </c>
      <c r="L76" s="46">
        <v>19</v>
      </c>
      <c r="M76" s="44">
        <f t="shared" si="51"/>
        <v>2990.3890160183096</v>
      </c>
      <c r="N76" s="45">
        <f t="shared" si="44"/>
        <v>157.38889557991104</v>
      </c>
      <c r="O76" s="47">
        <f t="shared" si="45"/>
        <v>0</v>
      </c>
      <c r="P76" s="48">
        <f t="shared" si="46"/>
        <v>-32.084788630615293</v>
      </c>
      <c r="Q76" s="49">
        <f t="shared" si="47"/>
        <v>0.8306636155606415</v>
      </c>
      <c r="R76" s="274"/>
      <c r="S76" s="50">
        <v>0.28969907407407408</v>
      </c>
      <c r="T76" s="51">
        <v>0.34027777777777773</v>
      </c>
      <c r="U76" s="52">
        <v>4.8666666666666547</v>
      </c>
      <c r="V76" s="53">
        <v>72.833333333333258</v>
      </c>
      <c r="W76" s="54"/>
      <c r="X76" s="94"/>
      <c r="Y76" s="266"/>
      <c r="Z76" s="267"/>
      <c r="AA76" s="112">
        <f t="shared" si="48"/>
        <v>-609.61098398169042</v>
      </c>
      <c r="AB76" s="113">
        <f t="shared" si="49"/>
        <v>0.8306636155606415</v>
      </c>
      <c r="AC76" s="279"/>
    </row>
    <row r="77" spans="1:29" ht="15.75" customHeight="1">
      <c r="A77" s="283"/>
      <c r="B77" s="38" t="s">
        <v>85</v>
      </c>
      <c r="C77" s="287" t="s">
        <v>87</v>
      </c>
      <c r="D77" s="287"/>
      <c r="E77" s="39">
        <v>38.99</v>
      </c>
      <c r="F77" s="44">
        <v>2068</v>
      </c>
      <c r="G77" s="41">
        <f t="shared" si="50"/>
        <v>80631.320000000007</v>
      </c>
      <c r="H77" s="58"/>
      <c r="I77" s="43">
        <v>19</v>
      </c>
      <c r="J77" s="44">
        <v>3600</v>
      </c>
      <c r="K77" s="45">
        <f t="shared" si="52"/>
        <v>189.47368421052633</v>
      </c>
      <c r="L77" s="59">
        <v>19</v>
      </c>
      <c r="M77" s="44">
        <f t="shared" si="51"/>
        <v>2957.8069129916621</v>
      </c>
      <c r="N77" s="45">
        <f t="shared" si="44"/>
        <v>155.67404805219275</v>
      </c>
      <c r="O77" s="47">
        <f t="shared" si="45"/>
        <v>0</v>
      </c>
      <c r="P77" s="48">
        <f t="shared" si="46"/>
        <v>-33.799636158333584</v>
      </c>
      <c r="Q77" s="49">
        <f t="shared" si="47"/>
        <v>0.82161303138657271</v>
      </c>
      <c r="R77" s="274"/>
      <c r="S77" s="50">
        <v>0.34586805555555555</v>
      </c>
      <c r="T77" s="51">
        <v>0.37499999999999994</v>
      </c>
      <c r="U77" s="52">
        <v>8.0500000000000593</v>
      </c>
      <c r="V77" s="53">
        <v>41.949999999999925</v>
      </c>
      <c r="W77" s="54"/>
      <c r="X77" s="94"/>
      <c r="Y77" s="266"/>
      <c r="Z77" s="267"/>
      <c r="AA77" s="112">
        <f t="shared" si="48"/>
        <v>-642.1930870083379</v>
      </c>
      <c r="AB77" s="113">
        <f t="shared" si="49"/>
        <v>0.82161303138657282</v>
      </c>
      <c r="AC77" s="279"/>
    </row>
    <row r="78" spans="1:29" ht="15.75" customHeight="1">
      <c r="A78" s="283"/>
      <c r="B78" s="38" t="s">
        <v>85</v>
      </c>
      <c r="C78" s="287" t="s">
        <v>88</v>
      </c>
      <c r="D78" s="287"/>
      <c r="E78" s="39">
        <v>31.27</v>
      </c>
      <c r="F78" s="44">
        <v>3405</v>
      </c>
      <c r="G78" s="60">
        <f t="shared" si="50"/>
        <v>106474.35</v>
      </c>
      <c r="H78" s="61"/>
      <c r="I78" s="43">
        <v>19</v>
      </c>
      <c r="J78" s="44">
        <v>3600</v>
      </c>
      <c r="K78" s="45">
        <f t="shared" si="52"/>
        <v>189.47368421052633</v>
      </c>
      <c r="L78" s="46">
        <v>19</v>
      </c>
      <c r="M78" s="44">
        <f t="shared" si="51"/>
        <v>2994.8692890300522</v>
      </c>
      <c r="N78" s="45">
        <f t="shared" si="44"/>
        <v>157.62469942263434</v>
      </c>
      <c r="O78" s="47">
        <f t="shared" si="45"/>
        <v>0</v>
      </c>
      <c r="P78" s="48">
        <f t="shared" si="46"/>
        <v>-31.848984787891993</v>
      </c>
      <c r="Q78" s="49">
        <f t="shared" si="47"/>
        <v>0.83190813584168111</v>
      </c>
      <c r="R78" s="274"/>
      <c r="S78" s="50">
        <v>0.37847222222222221</v>
      </c>
      <c r="T78" s="51">
        <v>0.42584490740740738</v>
      </c>
      <c r="U78" s="52">
        <v>5.0000000000000622</v>
      </c>
      <c r="V78" s="53">
        <v>68.21666666666664</v>
      </c>
      <c r="W78" s="54"/>
      <c r="X78" s="94"/>
      <c r="Y78" s="266"/>
      <c r="Z78" s="267"/>
      <c r="AA78" s="112">
        <f t="shared" si="48"/>
        <v>-605.13071096994781</v>
      </c>
      <c r="AB78" s="113">
        <f t="shared" si="49"/>
        <v>0.83190813584168122</v>
      </c>
      <c r="AC78" s="279"/>
    </row>
    <row r="79" spans="1:29" ht="15.75" customHeight="1">
      <c r="A79" s="283"/>
      <c r="B79" s="38" t="s">
        <v>85</v>
      </c>
      <c r="C79" s="287" t="s">
        <v>236</v>
      </c>
      <c r="D79" s="287"/>
      <c r="E79" s="39">
        <v>46.93</v>
      </c>
      <c r="F79" s="44">
        <v>1655</v>
      </c>
      <c r="G79" s="60">
        <f t="shared" si="50"/>
        <v>77669.149999999994</v>
      </c>
      <c r="H79" s="64"/>
      <c r="I79" s="43">
        <v>26</v>
      </c>
      <c r="J79" s="44">
        <v>3600</v>
      </c>
      <c r="K79" s="45">
        <f t="shared" si="52"/>
        <v>138.46153846153845</v>
      </c>
      <c r="L79" s="59">
        <v>26</v>
      </c>
      <c r="M79" s="44">
        <f t="shared" si="51"/>
        <v>3167.4641148325254</v>
      </c>
      <c r="N79" s="45">
        <f t="shared" si="44"/>
        <v>121.82554287817405</v>
      </c>
      <c r="O79" s="65">
        <f t="shared" si="45"/>
        <v>0</v>
      </c>
      <c r="P79" s="66">
        <f t="shared" si="46"/>
        <v>-16.635995583364405</v>
      </c>
      <c r="Q79" s="67">
        <f t="shared" si="47"/>
        <v>0.87985114300903489</v>
      </c>
      <c r="R79" s="274"/>
      <c r="S79" s="50">
        <v>0.43055555555555547</v>
      </c>
      <c r="T79" s="51">
        <v>0.45232638888888888</v>
      </c>
      <c r="U79" s="52">
        <v>6.7833333333332479</v>
      </c>
      <c r="V79" s="53">
        <v>31.350000000000104</v>
      </c>
      <c r="W79" s="54"/>
      <c r="X79" s="94"/>
      <c r="Y79" s="266"/>
      <c r="Z79" s="267"/>
      <c r="AA79" s="112">
        <f t="shared" si="48"/>
        <v>-432.53588516747459</v>
      </c>
      <c r="AB79" s="113">
        <f t="shared" si="49"/>
        <v>0.87985114300903489</v>
      </c>
      <c r="AC79" s="279"/>
    </row>
    <row r="80" spans="1:29" ht="15.75" customHeight="1">
      <c r="A80" s="283"/>
      <c r="B80" s="38" t="s">
        <v>85</v>
      </c>
      <c r="C80" s="287" t="s">
        <v>235</v>
      </c>
      <c r="D80" s="287"/>
      <c r="E80" s="39">
        <v>43.61</v>
      </c>
      <c r="F80" s="44">
        <v>1293</v>
      </c>
      <c r="G80" s="60">
        <f t="shared" si="50"/>
        <v>56387.729999999996</v>
      </c>
      <c r="H80" s="64"/>
      <c r="I80" s="43">
        <v>22</v>
      </c>
      <c r="J80" s="44">
        <v>3600</v>
      </c>
      <c r="K80" s="45">
        <f t="shared" si="52"/>
        <v>163.63636363636363</v>
      </c>
      <c r="L80" s="59">
        <v>22</v>
      </c>
      <c r="M80" s="44">
        <f t="shared" si="51"/>
        <v>3140.8906882591159</v>
      </c>
      <c r="N80" s="45">
        <f t="shared" si="44"/>
        <v>142.76775855723255</v>
      </c>
      <c r="O80" s="65">
        <f t="shared" si="45"/>
        <v>0</v>
      </c>
      <c r="P80" s="66">
        <f t="shared" si="46"/>
        <v>-20.868605079131072</v>
      </c>
      <c r="Q80" s="67">
        <f t="shared" si="47"/>
        <v>0.87246963562753233</v>
      </c>
      <c r="R80" s="274"/>
      <c r="S80" s="50">
        <v>0.4571527777777778</v>
      </c>
      <c r="T80" s="51">
        <v>0.47430555555555554</v>
      </c>
      <c r="U80" s="52">
        <v>6.9500000000000473</v>
      </c>
      <c r="V80" s="53">
        <v>24.699999999999946</v>
      </c>
      <c r="W80" s="54">
        <v>0.47430555555555554</v>
      </c>
      <c r="X80" s="94">
        <v>0.51527777777777761</v>
      </c>
      <c r="Y80" s="266"/>
      <c r="Z80" s="267"/>
      <c r="AA80" s="112">
        <f t="shared" si="48"/>
        <v>-459.1093117408841</v>
      </c>
      <c r="AB80" s="113">
        <f t="shared" si="49"/>
        <v>0.87246963562753221</v>
      </c>
      <c r="AC80" s="279"/>
    </row>
    <row r="81" spans="1:29" ht="15.75" customHeight="1">
      <c r="A81" s="283"/>
      <c r="B81" s="38" t="s">
        <v>85</v>
      </c>
      <c r="C81" s="287" t="s">
        <v>208</v>
      </c>
      <c r="D81" s="287"/>
      <c r="E81" s="39">
        <v>36.86</v>
      </c>
      <c r="F81" s="44">
        <v>3082</v>
      </c>
      <c r="G81" s="60">
        <f t="shared" si="50"/>
        <v>113602.52</v>
      </c>
      <c r="H81" s="64"/>
      <c r="I81" s="43">
        <v>21</v>
      </c>
      <c r="J81" s="44">
        <v>3600</v>
      </c>
      <c r="K81" s="45">
        <f t="shared" si="52"/>
        <v>171.42857142857142</v>
      </c>
      <c r="L81" s="59">
        <v>21</v>
      </c>
      <c r="M81" s="44">
        <f t="shared" si="51"/>
        <v>3180.0515907136551</v>
      </c>
      <c r="N81" s="45">
        <f t="shared" si="44"/>
        <v>151.43102812922166</v>
      </c>
      <c r="O81" s="65">
        <f t="shared" si="45"/>
        <v>0</v>
      </c>
      <c r="P81" s="66">
        <f t="shared" si="46"/>
        <v>-19.997543299349758</v>
      </c>
      <c r="Q81" s="67">
        <f t="shared" si="47"/>
        <v>0.88334766408712639</v>
      </c>
      <c r="R81" s="274"/>
      <c r="S81" s="50">
        <v>0.51527777777777761</v>
      </c>
      <c r="T81" s="51">
        <v>0.55565972222222226</v>
      </c>
      <c r="U81" s="52">
        <v>58.999999999999787</v>
      </c>
      <c r="V81" s="53">
        <v>58.150000000000297</v>
      </c>
      <c r="W81" s="54"/>
      <c r="X81" s="94"/>
      <c r="Y81" s="266"/>
      <c r="Z81" s="267"/>
      <c r="AA81" s="112">
        <f t="shared" si="48"/>
        <v>-419.94840928634494</v>
      </c>
      <c r="AB81" s="113">
        <f t="shared" si="49"/>
        <v>0.88334766408712639</v>
      </c>
      <c r="AC81" s="279"/>
    </row>
    <row r="82" spans="1:29" ht="15.75" customHeight="1">
      <c r="A82" s="283"/>
      <c r="B82" s="38" t="s">
        <v>85</v>
      </c>
      <c r="C82" s="287" t="s">
        <v>90</v>
      </c>
      <c r="D82" s="287"/>
      <c r="E82" s="39">
        <v>38</v>
      </c>
      <c r="F82" s="44">
        <v>344</v>
      </c>
      <c r="G82" s="60">
        <f t="shared" si="50"/>
        <v>13072</v>
      </c>
      <c r="H82" s="64">
        <v>2</v>
      </c>
      <c r="I82" s="43">
        <v>21</v>
      </c>
      <c r="J82" s="44">
        <v>3600</v>
      </c>
      <c r="K82" s="45">
        <f t="shared" si="52"/>
        <v>171.42857142857142</v>
      </c>
      <c r="L82" s="59">
        <v>21</v>
      </c>
      <c r="M82" s="44">
        <v>3154</v>
      </c>
      <c r="N82" s="45">
        <f t="shared" si="44"/>
        <v>150.1904761904762</v>
      </c>
      <c r="O82" s="65">
        <f t="shared" si="45"/>
        <v>0</v>
      </c>
      <c r="P82" s="66">
        <f t="shared" si="46"/>
        <v>-21.238095238095212</v>
      </c>
      <c r="Q82" s="67">
        <f t="shared" si="47"/>
        <v>0.87611111111111128</v>
      </c>
      <c r="R82" s="274"/>
      <c r="S82" s="50">
        <v>0.55935185185185188</v>
      </c>
      <c r="T82" s="51">
        <v>0.56388888888888888</v>
      </c>
      <c r="U82" s="52">
        <v>5.3166666666666451</v>
      </c>
      <c r="V82" s="53">
        <v>6.5333333333332888</v>
      </c>
      <c r="W82" s="54"/>
      <c r="X82" s="94"/>
      <c r="Y82" s="266"/>
      <c r="Z82" s="267"/>
      <c r="AA82" s="112">
        <f t="shared" si="48"/>
        <v>-446</v>
      </c>
      <c r="AB82" s="113">
        <f t="shared" si="49"/>
        <v>0.87611111111111106</v>
      </c>
      <c r="AC82" s="279"/>
    </row>
    <row r="83" spans="1:29" ht="15.75" customHeight="1">
      <c r="A83" s="283"/>
      <c r="B83" s="38" t="s">
        <v>85</v>
      </c>
      <c r="C83" s="287" t="s">
        <v>89</v>
      </c>
      <c r="D83" s="287"/>
      <c r="E83" s="39">
        <v>38.630000000000003</v>
      </c>
      <c r="F83" s="44">
        <v>4930</v>
      </c>
      <c r="G83" s="60">
        <f t="shared" si="50"/>
        <v>190445.90000000002</v>
      </c>
      <c r="H83" s="64"/>
      <c r="I83" s="43">
        <v>20</v>
      </c>
      <c r="J83" s="44">
        <v>3600</v>
      </c>
      <c r="K83" s="45">
        <f t="shared" si="52"/>
        <v>180</v>
      </c>
      <c r="L83" s="59">
        <v>20</v>
      </c>
      <c r="M83" s="44">
        <f>F83/V83*60</f>
        <v>3176.0916249105089</v>
      </c>
      <c r="N83" s="45">
        <f t="shared" si="44"/>
        <v>158.80458124552544</v>
      </c>
      <c r="O83" s="65">
        <f t="shared" si="45"/>
        <v>0</v>
      </c>
      <c r="P83" s="66">
        <f t="shared" si="46"/>
        <v>-21.195418754474559</v>
      </c>
      <c r="Q83" s="67">
        <f t="shared" si="47"/>
        <v>0.88224767358625245</v>
      </c>
      <c r="R83" s="274"/>
      <c r="S83" s="50">
        <v>0.56874999999999976</v>
      </c>
      <c r="T83" s="51">
        <v>0.63342592592592595</v>
      </c>
      <c r="U83" s="52">
        <v>6.9999999999996554</v>
      </c>
      <c r="V83" s="53">
        <v>93.133333333333724</v>
      </c>
      <c r="W83" s="54"/>
      <c r="X83" s="94"/>
      <c r="Y83" s="266"/>
      <c r="Z83" s="267"/>
      <c r="AA83" s="112">
        <f t="shared" si="48"/>
        <v>-423.90837508949107</v>
      </c>
      <c r="AB83" s="113">
        <f t="shared" si="49"/>
        <v>0.88224767358625245</v>
      </c>
      <c r="AC83" s="279"/>
    </row>
    <row r="84" spans="1:29" ht="15.75" customHeight="1">
      <c r="A84" s="283"/>
      <c r="B84" s="38" t="s">
        <v>85</v>
      </c>
      <c r="C84" s="287" t="s">
        <v>90</v>
      </c>
      <c r="D84" s="287"/>
      <c r="E84" s="39">
        <v>38</v>
      </c>
      <c r="F84" s="44">
        <v>6628</v>
      </c>
      <c r="G84" s="60">
        <f t="shared" si="50"/>
        <v>251864</v>
      </c>
      <c r="H84" s="64"/>
      <c r="I84" s="43">
        <v>21</v>
      </c>
      <c r="J84" s="44">
        <v>3600</v>
      </c>
      <c r="K84" s="45">
        <f t="shared" si="52"/>
        <v>171.42857142857142</v>
      </c>
      <c r="L84" s="59">
        <v>21</v>
      </c>
      <c r="M84" s="44">
        <f>F84/V84*60</f>
        <v>3168.7649402390448</v>
      </c>
      <c r="N84" s="45">
        <f t="shared" si="44"/>
        <v>150.89356858281167</v>
      </c>
      <c r="O84" s="65">
        <f t="shared" si="45"/>
        <v>0</v>
      </c>
      <c r="P84" s="66">
        <f t="shared" si="46"/>
        <v>-20.535002845759749</v>
      </c>
      <c r="Q84" s="67">
        <f t="shared" si="47"/>
        <v>0.88021248339973479</v>
      </c>
      <c r="R84" s="274"/>
      <c r="S84" s="50">
        <v>0.63854166666666667</v>
      </c>
      <c r="T84" s="51">
        <v>0.72569444444444442</v>
      </c>
      <c r="U84" s="52">
        <v>7.3666666666666458</v>
      </c>
      <c r="V84" s="53">
        <v>125.49999999999996</v>
      </c>
      <c r="W84" s="54"/>
      <c r="X84" s="94"/>
      <c r="Y84" s="266"/>
      <c r="Z84" s="267"/>
      <c r="AA84" s="112">
        <f t="shared" si="48"/>
        <v>-431.23505976095521</v>
      </c>
      <c r="AB84" s="113">
        <f t="shared" si="49"/>
        <v>0.88021248339973468</v>
      </c>
      <c r="AC84" s="279"/>
    </row>
    <row r="85" spans="1:29" ht="15.75" customHeight="1">
      <c r="A85" s="283"/>
      <c r="B85" s="38"/>
      <c r="C85" s="287"/>
      <c r="D85" s="287"/>
      <c r="E85" s="39"/>
      <c r="F85" s="44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112"/>
      <c r="AB85" s="113"/>
      <c r="AC85" s="279"/>
    </row>
    <row r="86" spans="1:29" ht="15.75" customHeight="1">
      <c r="A86" s="283"/>
      <c r="B86" s="38"/>
      <c r="C86" s="287"/>
      <c r="D86" s="287"/>
      <c r="E86" s="39"/>
      <c r="F86" s="44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112"/>
      <c r="AB86" s="113"/>
      <c r="AC86" s="279"/>
    </row>
    <row r="87" spans="1:29" ht="15.75" customHeight="1">
      <c r="A87" s="283"/>
      <c r="B87" s="38"/>
      <c r="C87" s="287"/>
      <c r="D87" s="287"/>
      <c r="E87" s="39"/>
      <c r="F87" s="44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112"/>
      <c r="AB87" s="113"/>
      <c r="AC87" s="279"/>
    </row>
    <row r="88" spans="1:29" ht="15.75" customHeight="1">
      <c r="A88" s="283"/>
      <c r="B88" s="38"/>
      <c r="C88" s="287"/>
      <c r="D88" s="287"/>
      <c r="E88" s="95"/>
      <c r="F88" s="44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53">AVERAGE(I73:I88)</f>
        <v>20.916666666666668</v>
      </c>
      <c r="J89" s="81">
        <f t="shared" si="53"/>
        <v>3600</v>
      </c>
      <c r="K89" s="82">
        <f t="shared" ref="K89" si="54">J89/I89</f>
        <v>172.11155378486055</v>
      </c>
      <c r="L89" s="80">
        <f t="shared" ref="L89:M89" si="55">AVERAGE(L73:L88)</f>
        <v>20.916666666666668</v>
      </c>
      <c r="M89" s="81">
        <f t="shared" si="55"/>
        <v>3067.3429768080696</v>
      </c>
      <c r="N89" s="82">
        <f t="shared" ref="N89:N93" si="56">M89/L89</f>
        <v>146.64587936931008</v>
      </c>
      <c r="O89" s="83">
        <f t="shared" ref="O89:O93" si="57">L89-I89</f>
        <v>0</v>
      </c>
      <c r="P89" s="84">
        <f t="shared" ref="P89:P93" si="58">N89-K89</f>
        <v>-25.465674415550467</v>
      </c>
      <c r="Q89" s="85">
        <f t="shared" ref="Q89:Q93" si="59">N89/K89</f>
        <v>0.85203971578001925</v>
      </c>
      <c r="R89" s="275"/>
      <c r="S89" s="182">
        <f>S73</f>
        <v>0.16672453703703705</v>
      </c>
      <c r="T89" s="183">
        <f>INDEX(T73:T88,COUNTA(T73:T88))</f>
        <v>0.72569444444444442</v>
      </c>
      <c r="U89" s="86"/>
      <c r="V89" s="96"/>
      <c r="W89" s="78"/>
      <c r="X89" s="82"/>
      <c r="Y89" s="262"/>
      <c r="Z89" s="263"/>
      <c r="AA89" s="97">
        <f t="shared" ref="AA89:AA93" si="60">M89-J89</f>
        <v>-532.65702319193042</v>
      </c>
      <c r="AB89" s="85">
        <f t="shared" ref="AB89:AB93" si="61">M89/J89</f>
        <v>0.85203971578001936</v>
      </c>
      <c r="AC89" s="280"/>
    </row>
    <row r="90" spans="1:29" ht="15.75" customHeight="1">
      <c r="A90" s="268" t="s">
        <v>40</v>
      </c>
      <c r="B90" s="98" t="s">
        <v>76</v>
      </c>
      <c r="C90" s="271" t="s">
        <v>91</v>
      </c>
      <c r="D90" s="272"/>
      <c r="E90" s="21">
        <v>34.229999999999997</v>
      </c>
      <c r="F90" s="15">
        <v>2076</v>
      </c>
      <c r="G90" s="22">
        <f t="shared" ref="G90:G93" si="62">E90*F90</f>
        <v>71061.48</v>
      </c>
      <c r="H90" s="23"/>
      <c r="I90" s="24">
        <v>16</v>
      </c>
      <c r="J90" s="25">
        <v>3000</v>
      </c>
      <c r="K90" s="26">
        <f>J90/I90</f>
        <v>187.5</v>
      </c>
      <c r="L90" s="27">
        <v>16</v>
      </c>
      <c r="M90" s="25">
        <f>F90/V90*60</f>
        <v>2529.137055837562</v>
      </c>
      <c r="N90" s="26">
        <f t="shared" si="56"/>
        <v>158.07106598984763</v>
      </c>
      <c r="O90" s="91">
        <f t="shared" si="57"/>
        <v>0</v>
      </c>
      <c r="P90" s="92">
        <f t="shared" si="58"/>
        <v>-29.428934010152375</v>
      </c>
      <c r="Q90" s="31">
        <f t="shared" si="59"/>
        <v>0.84304568527918733</v>
      </c>
      <c r="R90" s="273">
        <f>Q106</f>
        <v>0.85222048706276821</v>
      </c>
      <c r="S90" s="32">
        <v>0.25</v>
      </c>
      <c r="T90" s="33">
        <v>0.28420138888888891</v>
      </c>
      <c r="U90" s="34"/>
      <c r="V90" s="35">
        <v>49.250000000000028</v>
      </c>
      <c r="W90" s="114"/>
      <c r="X90" s="115"/>
      <c r="Y90" s="276"/>
      <c r="Z90" s="277"/>
      <c r="AA90" s="36">
        <f t="shared" si="60"/>
        <v>-470.862944162438</v>
      </c>
      <c r="AB90" s="31">
        <f t="shared" si="61"/>
        <v>0.84304568527918733</v>
      </c>
      <c r="AC90" s="278">
        <f>AB106</f>
        <v>0.85222048706276821</v>
      </c>
    </row>
    <row r="91" spans="1:29" ht="15.75" customHeight="1">
      <c r="A91" s="269"/>
      <c r="B91" s="38" t="s">
        <v>76</v>
      </c>
      <c r="C91" s="264" t="s">
        <v>92</v>
      </c>
      <c r="D91" s="265"/>
      <c r="E91" s="39">
        <v>34.770000000000003</v>
      </c>
      <c r="F91" s="40">
        <v>1559</v>
      </c>
      <c r="G91" s="41">
        <f t="shared" si="62"/>
        <v>54206.430000000008</v>
      </c>
      <c r="H91" s="42"/>
      <c r="I91" s="43">
        <v>11</v>
      </c>
      <c r="J91" s="44">
        <v>3000</v>
      </c>
      <c r="K91" s="45">
        <f t="shared" si="52"/>
        <v>272.72727272727275</v>
      </c>
      <c r="L91" s="46">
        <v>11</v>
      </c>
      <c r="M91" s="44">
        <f>F91/V91*60</f>
        <v>2519.0305206463186</v>
      </c>
      <c r="N91" s="45">
        <f t="shared" si="56"/>
        <v>229.00277460421077</v>
      </c>
      <c r="O91" s="47">
        <f t="shared" si="57"/>
        <v>0</v>
      </c>
      <c r="P91" s="48">
        <f t="shared" si="58"/>
        <v>-43.724498123061977</v>
      </c>
      <c r="Q91" s="49">
        <f t="shared" si="59"/>
        <v>0.83967684021543942</v>
      </c>
      <c r="R91" s="274"/>
      <c r="S91" s="50">
        <v>0.28749999999999998</v>
      </c>
      <c r="T91" s="51">
        <v>0.31328703703703703</v>
      </c>
      <c r="U91" s="52">
        <v>4.7499999999999432</v>
      </c>
      <c r="V91" s="53">
        <v>37.133333333333354</v>
      </c>
      <c r="W91" s="54"/>
      <c r="X91" s="94"/>
      <c r="Y91" s="266"/>
      <c r="Z91" s="267"/>
      <c r="AA91" s="55">
        <f t="shared" si="60"/>
        <v>-480.96947935368144</v>
      </c>
      <c r="AB91" s="49">
        <f t="shared" si="61"/>
        <v>0.83967684021543953</v>
      </c>
      <c r="AC91" s="279"/>
    </row>
    <row r="92" spans="1:29" ht="15.75" customHeight="1">
      <c r="A92" s="269"/>
      <c r="B92" s="38" t="s">
        <v>76</v>
      </c>
      <c r="C92" s="264" t="s">
        <v>94</v>
      </c>
      <c r="D92" s="265"/>
      <c r="E92" s="39">
        <v>35.83</v>
      </c>
      <c r="F92" s="40">
        <v>5070</v>
      </c>
      <c r="G92" s="41">
        <f t="shared" si="62"/>
        <v>181658.1</v>
      </c>
      <c r="H92" s="42"/>
      <c r="I92" s="43">
        <v>12</v>
      </c>
      <c r="J92" s="44">
        <v>3273</v>
      </c>
      <c r="K92" s="45">
        <f t="shared" si="52"/>
        <v>272.75</v>
      </c>
      <c r="L92" s="46">
        <v>12</v>
      </c>
      <c r="M92" s="44">
        <f>F92/V92*60</f>
        <v>2842.9906542056069</v>
      </c>
      <c r="N92" s="45">
        <f t="shared" si="56"/>
        <v>236.91588785046724</v>
      </c>
      <c r="O92" s="47">
        <f t="shared" si="57"/>
        <v>0</v>
      </c>
      <c r="P92" s="48">
        <f t="shared" si="58"/>
        <v>-35.834112149532757</v>
      </c>
      <c r="Q92" s="49">
        <f t="shared" si="59"/>
        <v>0.86861920385139224</v>
      </c>
      <c r="R92" s="274"/>
      <c r="S92" s="50">
        <v>0.36805555555555552</v>
      </c>
      <c r="T92" s="51">
        <v>0.44236111111111109</v>
      </c>
      <c r="U92" s="52">
        <v>3.9999999999999858</v>
      </c>
      <c r="V92" s="53">
        <v>107.00000000000001</v>
      </c>
      <c r="W92" s="54">
        <v>0.44236111111111109</v>
      </c>
      <c r="X92" s="94">
        <v>0.48287037037037039</v>
      </c>
      <c r="Y92" s="266"/>
      <c r="Z92" s="267"/>
      <c r="AA92" s="55">
        <f t="shared" si="60"/>
        <v>-430.00934579439308</v>
      </c>
      <c r="AB92" s="49">
        <f t="shared" si="61"/>
        <v>0.86861920385139224</v>
      </c>
      <c r="AC92" s="279"/>
    </row>
    <row r="93" spans="1:29" ht="15.75" customHeight="1">
      <c r="A93" s="269"/>
      <c r="B93" s="38" t="s">
        <v>76</v>
      </c>
      <c r="C93" s="264" t="s">
        <v>95</v>
      </c>
      <c r="D93" s="265"/>
      <c r="E93" s="39">
        <v>36.409999999999997</v>
      </c>
      <c r="F93" s="40">
        <v>4279</v>
      </c>
      <c r="G93" s="41">
        <f t="shared" si="62"/>
        <v>155798.38999999998</v>
      </c>
      <c r="H93" s="58"/>
      <c r="I93" s="43">
        <v>11</v>
      </c>
      <c r="J93" s="44">
        <v>3273</v>
      </c>
      <c r="K93" s="45">
        <f t="shared" si="52"/>
        <v>297.54545454545456</v>
      </c>
      <c r="L93" s="59">
        <v>11</v>
      </c>
      <c r="M93" s="44">
        <f>F93/V93*60</f>
        <v>2800.8000000000034</v>
      </c>
      <c r="N93" s="45">
        <f t="shared" si="56"/>
        <v>254.61818181818214</v>
      </c>
      <c r="O93" s="47">
        <f t="shared" si="57"/>
        <v>0</v>
      </c>
      <c r="P93" s="48">
        <f t="shared" si="58"/>
        <v>-42.927272727272424</v>
      </c>
      <c r="Q93" s="49">
        <f t="shared" si="59"/>
        <v>0.85572868927589474</v>
      </c>
      <c r="R93" s="274"/>
      <c r="S93" s="50">
        <v>0.48287037037037039</v>
      </c>
      <c r="T93" s="51">
        <v>0.54652777777777772</v>
      </c>
      <c r="U93" s="52">
        <v>58.333333333333393</v>
      </c>
      <c r="V93" s="53">
        <v>91.666666666666558</v>
      </c>
      <c r="W93" s="54"/>
      <c r="X93" s="94"/>
      <c r="Y93" s="266"/>
      <c r="Z93" s="267"/>
      <c r="AA93" s="55">
        <f t="shared" si="60"/>
        <v>-472.19999999999663</v>
      </c>
      <c r="AB93" s="49">
        <f t="shared" si="61"/>
        <v>0.85572868927589474</v>
      </c>
      <c r="AC93" s="279"/>
    </row>
    <row r="94" spans="1:29" ht="15.75" customHeight="1">
      <c r="A94" s="269"/>
      <c r="B94" s="38"/>
      <c r="C94" s="264"/>
      <c r="D94" s="265"/>
      <c r="E94" s="39"/>
      <c r="F94" s="40"/>
      <c r="G94" s="60"/>
      <c r="H94" s="61"/>
      <c r="I94" s="43"/>
      <c r="J94" s="44"/>
      <c r="K94" s="45"/>
      <c r="L94" s="46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4"/>
      <c r="I95" s="43"/>
      <c r="J95" s="44"/>
      <c r="K95" s="45"/>
      <c r="L95" s="59"/>
      <c r="M95" s="44"/>
      <c r="N95" s="45"/>
      <c r="O95" s="65"/>
      <c r="P95" s="66"/>
      <c r="Q95" s="67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110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110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110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110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110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110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110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110"/>
      <c r="Y104" s="266"/>
      <c r="Z104" s="267"/>
      <c r="AA104" s="55"/>
      <c r="AB104" s="49"/>
      <c r="AC104" s="279"/>
    </row>
    <row r="105" spans="1:29" ht="15.75" customHeight="1">
      <c r="A105" s="269"/>
      <c r="B105" s="99"/>
      <c r="C105" s="264"/>
      <c r="D105" s="265"/>
      <c r="E105" s="109"/>
      <c r="F105" s="71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63">AVERAGE(I90:I105)</f>
        <v>12.5</v>
      </c>
      <c r="J106" s="81">
        <f t="shared" si="63"/>
        <v>3136.5</v>
      </c>
      <c r="K106" s="82">
        <f t="shared" ref="K106" si="64">J106/I106</f>
        <v>250.92</v>
      </c>
      <c r="L106" s="80">
        <f t="shared" ref="L106:M106" si="65">AVERAGE(L90:L105)</f>
        <v>12.5</v>
      </c>
      <c r="M106" s="81">
        <f t="shared" si="65"/>
        <v>2672.9895576723725</v>
      </c>
      <c r="N106" s="82">
        <f>M106/L106</f>
        <v>213.83916461378979</v>
      </c>
      <c r="O106" s="83">
        <f>L106-I106</f>
        <v>0</v>
      </c>
      <c r="P106" s="84">
        <f>N106-K106</f>
        <v>-37.080835386210197</v>
      </c>
      <c r="Q106" s="85">
        <f>N106/K106</f>
        <v>0.85222048706276821</v>
      </c>
      <c r="R106" s="275"/>
      <c r="S106" s="182">
        <f>S90</f>
        <v>0.25</v>
      </c>
      <c r="T106" s="183">
        <f>INDEX(T90:T105,COUNTA(T90:T105))</f>
        <v>0.54652777777777772</v>
      </c>
      <c r="U106" s="86"/>
      <c r="V106" s="96"/>
      <c r="W106" s="78"/>
      <c r="X106" s="82"/>
      <c r="Y106" s="262"/>
      <c r="Z106" s="263"/>
      <c r="AA106" s="97">
        <f>M106-J106</f>
        <v>-463.51044232762752</v>
      </c>
      <c r="AB106" s="85">
        <f>M106/J106</f>
        <v>0.85222048706276821</v>
      </c>
      <c r="AC106" s="280"/>
    </row>
    <row r="107" spans="1:29" ht="15.75" customHeight="1">
      <c r="A107" s="281" t="s">
        <v>42</v>
      </c>
      <c r="B107" s="16" t="s">
        <v>69</v>
      </c>
      <c r="C107" s="271" t="s">
        <v>102</v>
      </c>
      <c r="D107" s="272"/>
      <c r="E107" s="21">
        <v>26.63</v>
      </c>
      <c r="F107" s="15">
        <v>766</v>
      </c>
      <c r="G107" s="22">
        <f t="shared" ref="G107:G110" si="66">E107*F107</f>
        <v>20398.579999999998</v>
      </c>
      <c r="H107" s="23"/>
      <c r="I107" s="24">
        <v>6</v>
      </c>
      <c r="J107" s="25">
        <v>2600</v>
      </c>
      <c r="K107" s="26">
        <f>J107/I107</f>
        <v>433.33333333333331</v>
      </c>
      <c r="L107" s="27">
        <v>6</v>
      </c>
      <c r="M107" s="25">
        <f>F107/V107*60</f>
        <v>2103.4324942791782</v>
      </c>
      <c r="N107" s="26">
        <f>M107/L107</f>
        <v>350.57208237986305</v>
      </c>
      <c r="O107" s="91">
        <f>L107-I107</f>
        <v>0</v>
      </c>
      <c r="P107" s="92">
        <f>N107-K107</f>
        <v>-82.761250953470267</v>
      </c>
      <c r="Q107" s="31">
        <f>N107/K107</f>
        <v>0.80901249779968398</v>
      </c>
      <c r="R107" s="273">
        <f>Q123</f>
        <v>0.82972413480786289</v>
      </c>
      <c r="S107" s="117">
        <v>0.33621527777777777</v>
      </c>
      <c r="T107" s="118">
        <v>0.35138888888888886</v>
      </c>
      <c r="U107" s="34"/>
      <c r="V107" s="35">
        <v>21.84999999999998</v>
      </c>
      <c r="W107" s="33"/>
      <c r="X107" s="107"/>
      <c r="Y107" s="276"/>
      <c r="Z107" s="277"/>
      <c r="AA107" s="36">
        <f>M107-J107</f>
        <v>-496.56750572082183</v>
      </c>
      <c r="AB107" s="31">
        <f>M107/J107</f>
        <v>0.80901249779968387</v>
      </c>
      <c r="AC107" s="278">
        <f>AB123</f>
        <v>0.82972413480786289</v>
      </c>
    </row>
    <row r="108" spans="1:29" ht="15.75" customHeight="1">
      <c r="A108" s="282"/>
      <c r="B108" s="38" t="s">
        <v>76</v>
      </c>
      <c r="C108" s="264" t="s">
        <v>99</v>
      </c>
      <c r="D108" s="265"/>
      <c r="E108" s="39">
        <v>24.73</v>
      </c>
      <c r="F108" s="40">
        <v>1258</v>
      </c>
      <c r="G108" s="41">
        <f t="shared" si="66"/>
        <v>31110.34</v>
      </c>
      <c r="H108" s="42"/>
      <c r="I108" s="43">
        <v>6</v>
      </c>
      <c r="J108" s="44">
        <v>2600</v>
      </c>
      <c r="K108" s="45">
        <f t="shared" si="52"/>
        <v>433.33333333333331</v>
      </c>
      <c r="L108" s="46">
        <v>6</v>
      </c>
      <c r="M108" s="44">
        <f>F108/V108*60</f>
        <v>2166.8899521531112</v>
      </c>
      <c r="N108" s="45">
        <f>M108/L108</f>
        <v>361.14832535885188</v>
      </c>
      <c r="O108" s="47">
        <f>L108-I108</f>
        <v>0</v>
      </c>
      <c r="P108" s="48">
        <f>N108-K108</f>
        <v>-72.185007974481437</v>
      </c>
      <c r="Q108" s="49">
        <f>N108/K108</f>
        <v>0.83341921236658134</v>
      </c>
      <c r="R108" s="274"/>
      <c r="S108" s="50">
        <v>0.35567129629629629</v>
      </c>
      <c r="T108" s="51">
        <v>0.37986111111111109</v>
      </c>
      <c r="U108" s="52">
        <v>6.166666666666698</v>
      </c>
      <c r="V108" s="53">
        <v>34.833333333333314</v>
      </c>
      <c r="W108" s="54"/>
      <c r="X108" s="58"/>
      <c r="Y108" s="266"/>
      <c r="Z108" s="267"/>
      <c r="AA108" s="55">
        <f>M108-J108</f>
        <v>-433.11004784688885</v>
      </c>
      <c r="AB108" s="49">
        <f>M108/J108</f>
        <v>0.83341921236658123</v>
      </c>
      <c r="AC108" s="279"/>
    </row>
    <row r="109" spans="1:29" ht="15.75" customHeight="1">
      <c r="A109" s="282"/>
      <c r="B109" s="38" t="s">
        <v>76</v>
      </c>
      <c r="C109" s="264" t="s">
        <v>100</v>
      </c>
      <c r="D109" s="265"/>
      <c r="E109" s="39">
        <v>24.94</v>
      </c>
      <c r="F109" s="40">
        <v>1427</v>
      </c>
      <c r="G109" s="41">
        <f t="shared" si="66"/>
        <v>35589.380000000005</v>
      </c>
      <c r="H109" s="42"/>
      <c r="I109" s="43">
        <v>6</v>
      </c>
      <c r="J109" s="44">
        <v>2600</v>
      </c>
      <c r="K109" s="45">
        <f t="shared" si="52"/>
        <v>433.33333333333331</v>
      </c>
      <c r="L109" s="46">
        <v>6</v>
      </c>
      <c r="M109" s="44">
        <f>F109/V109*60</f>
        <v>2169.4256756756649</v>
      </c>
      <c r="N109" s="45">
        <f>M109/L109</f>
        <v>361.57094594594417</v>
      </c>
      <c r="O109" s="47">
        <f>L109-I109</f>
        <v>0</v>
      </c>
      <c r="P109" s="48">
        <f>N109-K109</f>
        <v>-71.76238738738914</v>
      </c>
      <c r="Q109" s="49">
        <f>N109/K109</f>
        <v>0.83439449064448656</v>
      </c>
      <c r="R109" s="274"/>
      <c r="S109" s="50">
        <v>0.38333333333333319</v>
      </c>
      <c r="T109" s="51">
        <v>0.41074074074074074</v>
      </c>
      <c r="U109" s="52">
        <v>4.9999999999998224</v>
      </c>
      <c r="V109" s="53">
        <v>39.466666666666868</v>
      </c>
      <c r="W109" s="54"/>
      <c r="X109" s="94"/>
      <c r="Y109" s="266"/>
      <c r="Z109" s="267"/>
      <c r="AA109" s="55">
        <f>M109-J109</f>
        <v>-430.57432432433507</v>
      </c>
      <c r="AB109" s="49">
        <f>M109/J109</f>
        <v>0.83439449064448656</v>
      </c>
      <c r="AC109" s="279"/>
    </row>
    <row r="110" spans="1:29" ht="15.75" customHeight="1">
      <c r="A110" s="282"/>
      <c r="B110" s="38" t="s">
        <v>76</v>
      </c>
      <c r="C110" s="264" t="s">
        <v>101</v>
      </c>
      <c r="D110" s="265"/>
      <c r="E110" s="39">
        <v>24.73</v>
      </c>
      <c r="F110" s="40">
        <v>1833</v>
      </c>
      <c r="G110" s="41">
        <f t="shared" si="66"/>
        <v>45330.090000000004</v>
      </c>
      <c r="H110" s="42"/>
      <c r="I110" s="43">
        <v>6</v>
      </c>
      <c r="J110" s="44">
        <v>2600</v>
      </c>
      <c r="K110" s="45">
        <f t="shared" si="52"/>
        <v>433.33333333333331</v>
      </c>
      <c r="L110" s="46">
        <v>6</v>
      </c>
      <c r="M110" s="44">
        <f>F110/V110*60</f>
        <v>2189.3828798938189</v>
      </c>
      <c r="N110" s="45">
        <f>M110/L110</f>
        <v>364.89714664896979</v>
      </c>
      <c r="O110" s="47">
        <f>L110-I110</f>
        <v>0</v>
      </c>
      <c r="P110" s="48">
        <f>N110-K110</f>
        <v>-68.43618668436352</v>
      </c>
      <c r="Q110" s="49">
        <f>N110/K110</f>
        <v>0.84207033842069956</v>
      </c>
      <c r="R110" s="274"/>
      <c r="S110" s="50">
        <v>0.41597222222222208</v>
      </c>
      <c r="T110" s="51">
        <v>0.4508564814814815</v>
      </c>
      <c r="U110" s="52">
        <v>7.5333333333331254</v>
      </c>
      <c r="V110" s="53">
        <v>50.233333333333562</v>
      </c>
      <c r="W110" s="54"/>
      <c r="X110" s="58"/>
      <c r="Y110" s="266"/>
      <c r="Z110" s="267"/>
      <c r="AA110" s="55">
        <f>M110-J110</f>
        <v>-410.61712010618112</v>
      </c>
      <c r="AB110" s="49">
        <f>M110/J110</f>
        <v>0.84207033842069956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58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58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58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58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58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58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58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58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58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58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78"/>
      <c r="G123" s="79"/>
      <c r="H123" s="20"/>
      <c r="I123" s="80">
        <f t="shared" ref="I123:J123" si="67">AVERAGE(I107:I122)</f>
        <v>6</v>
      </c>
      <c r="J123" s="81">
        <f t="shared" si="67"/>
        <v>2600</v>
      </c>
      <c r="K123" s="82">
        <f t="shared" ref="K123" si="68">J123/I123</f>
        <v>433.33333333333331</v>
      </c>
      <c r="L123" s="80">
        <f t="shared" ref="L123:M123" si="69">AVERAGE(L107:L122)</f>
        <v>6</v>
      </c>
      <c r="M123" s="81">
        <f t="shared" si="69"/>
        <v>2157.2827505004434</v>
      </c>
      <c r="N123" s="82">
        <f>M123/L123</f>
        <v>359.54712508340725</v>
      </c>
      <c r="O123" s="83">
        <f>L123-I123</f>
        <v>0</v>
      </c>
      <c r="P123" s="84">
        <f>N123-K123</f>
        <v>-73.786208249926062</v>
      </c>
      <c r="Q123" s="85">
        <f>N123/K123</f>
        <v>0.82972413480786289</v>
      </c>
      <c r="R123" s="275"/>
      <c r="S123" s="182">
        <f>S107</f>
        <v>0.33621527777777777</v>
      </c>
      <c r="T123" s="183">
        <f>INDEX(T107:T122,COUNTA(T107:T122))</f>
        <v>0.4508564814814815</v>
      </c>
      <c r="U123" s="86"/>
      <c r="V123" s="96"/>
      <c r="W123" s="78"/>
      <c r="X123" s="82"/>
      <c r="Y123" s="262"/>
      <c r="Z123" s="263"/>
      <c r="AA123" s="97">
        <f>M123-J123</f>
        <v>-442.7172494995566</v>
      </c>
      <c r="AB123" s="85">
        <f>M123/J123</f>
        <v>0.82972413480786289</v>
      </c>
      <c r="AC123" s="280"/>
    </row>
    <row r="124" spans="1:29" ht="15.75" customHeight="1">
      <c r="A124" s="268" t="s">
        <v>47</v>
      </c>
      <c r="B124" s="98" t="s">
        <v>70</v>
      </c>
      <c r="C124" s="271" t="s">
        <v>203</v>
      </c>
      <c r="D124" s="272"/>
      <c r="E124" s="21">
        <v>49.91</v>
      </c>
      <c r="F124" s="34">
        <v>1604</v>
      </c>
      <c r="G124" s="22">
        <f t="shared" ref="G124:G126" si="70">E124*F124</f>
        <v>80055.64</v>
      </c>
      <c r="H124" s="23"/>
      <c r="I124" s="24">
        <v>26</v>
      </c>
      <c r="J124" s="25">
        <v>2000</v>
      </c>
      <c r="K124" s="26">
        <f>J124/I124</f>
        <v>76.92307692307692</v>
      </c>
      <c r="L124" s="27">
        <v>26</v>
      </c>
      <c r="M124" s="25">
        <f>F124/V124*60</f>
        <v>1700.8541973490444</v>
      </c>
      <c r="N124" s="26">
        <f>M124/L124</f>
        <v>65.417469128809401</v>
      </c>
      <c r="O124" s="91">
        <f>L124-I124</f>
        <v>0</v>
      </c>
      <c r="P124" s="92">
        <f>N124-K124</f>
        <v>-11.505607794267519</v>
      </c>
      <c r="Q124" s="31">
        <f>N124/K124</f>
        <v>0.85042709867452226</v>
      </c>
      <c r="R124" s="273">
        <f>Q140</f>
        <v>0.85488139040979927</v>
      </c>
      <c r="S124" s="32">
        <v>0.70862268518518523</v>
      </c>
      <c r="T124" s="33">
        <v>0.74791666666666667</v>
      </c>
      <c r="U124" s="34"/>
      <c r="V124" s="35">
        <v>56.583333333333279</v>
      </c>
      <c r="W124" s="15"/>
      <c r="X124" s="17"/>
      <c r="Y124" s="276"/>
      <c r="Z124" s="277"/>
      <c r="AA124" s="36">
        <f>M124-J124</f>
        <v>-299.1458026509556</v>
      </c>
      <c r="AB124" s="31">
        <f>M124/J124</f>
        <v>0.85042709867452215</v>
      </c>
      <c r="AC124" s="348">
        <f>AB140</f>
        <v>0.85488139040979927</v>
      </c>
    </row>
    <row r="125" spans="1:29" ht="15.75" customHeight="1">
      <c r="A125" s="269"/>
      <c r="B125" s="99" t="s">
        <v>70</v>
      </c>
      <c r="C125" s="264" t="s">
        <v>116</v>
      </c>
      <c r="D125" s="265"/>
      <c r="E125" s="39">
        <v>56.79</v>
      </c>
      <c r="F125" s="52">
        <v>2345</v>
      </c>
      <c r="G125" s="41">
        <f t="shared" si="70"/>
        <v>133172.54999999999</v>
      </c>
      <c r="H125" s="42"/>
      <c r="I125" s="43">
        <v>23</v>
      </c>
      <c r="J125" s="44">
        <v>2000</v>
      </c>
      <c r="K125" s="45">
        <f t="shared" ref="K125:K126" si="71">J125/I125</f>
        <v>86.956521739130437</v>
      </c>
      <c r="L125" s="46">
        <v>23</v>
      </c>
      <c r="M125" s="44">
        <f>F125/V125*60</f>
        <v>1714.1116751269049</v>
      </c>
      <c r="N125" s="45">
        <f>M125/L125</f>
        <v>74.526594570735</v>
      </c>
      <c r="O125" s="47">
        <f>L125-I125</f>
        <v>0</v>
      </c>
      <c r="P125" s="48">
        <f>N125-K125</f>
        <v>-12.429927168395437</v>
      </c>
      <c r="Q125" s="49">
        <f>N125/K125</f>
        <v>0.85705583756345249</v>
      </c>
      <c r="R125" s="274"/>
      <c r="S125" s="50">
        <v>0.75277777777777777</v>
      </c>
      <c r="T125" s="51">
        <v>0.80978009259259254</v>
      </c>
      <c r="U125" s="52">
        <v>6.9999999999999751</v>
      </c>
      <c r="V125" s="53">
        <v>82.083333333333272</v>
      </c>
      <c r="W125" s="54"/>
      <c r="X125" s="94"/>
      <c r="Y125" s="266"/>
      <c r="Z125" s="267"/>
      <c r="AA125" s="55">
        <f>M125-J125</f>
        <v>-285.88832487309514</v>
      </c>
      <c r="AB125" s="49">
        <f>M125/J125</f>
        <v>0.85705583756345238</v>
      </c>
      <c r="AC125" s="294"/>
    </row>
    <row r="126" spans="1:29" ht="15.75" customHeight="1">
      <c r="A126" s="269"/>
      <c r="B126" s="99" t="s">
        <v>70</v>
      </c>
      <c r="C126" s="264" t="s">
        <v>219</v>
      </c>
      <c r="D126" s="265"/>
      <c r="E126" s="39">
        <v>44.3</v>
      </c>
      <c r="F126" s="52">
        <v>2221</v>
      </c>
      <c r="G126" s="41">
        <f t="shared" si="70"/>
        <v>98390.299999999988</v>
      </c>
      <c r="H126" s="42"/>
      <c r="I126" s="43">
        <v>17</v>
      </c>
      <c r="J126" s="44">
        <v>2000</v>
      </c>
      <c r="K126" s="45">
        <f t="shared" si="71"/>
        <v>117.64705882352941</v>
      </c>
      <c r="L126" s="46">
        <v>17</v>
      </c>
      <c r="M126" s="44">
        <f>F126/V126*60</f>
        <v>1714.3224699828461</v>
      </c>
      <c r="N126" s="45">
        <f>M126/L126</f>
        <v>100.84249823428506</v>
      </c>
      <c r="O126" s="47">
        <f>L126-I126</f>
        <v>0</v>
      </c>
      <c r="P126" s="48">
        <f>N126-K126</f>
        <v>-16.804560589244346</v>
      </c>
      <c r="Q126" s="49">
        <f>N126/K126</f>
        <v>0.85716123499142305</v>
      </c>
      <c r="R126" s="274"/>
      <c r="S126" s="50">
        <v>0.8147685185185185</v>
      </c>
      <c r="T126" s="51">
        <v>0.86875000000000002</v>
      </c>
      <c r="U126" s="52">
        <v>7.1833333333333904</v>
      </c>
      <c r="V126" s="53">
        <v>77.733333333333391</v>
      </c>
      <c r="W126" s="54"/>
      <c r="X126" s="94"/>
      <c r="Y126" s="266"/>
      <c r="Z126" s="267"/>
      <c r="AA126" s="55">
        <f>M126-J126</f>
        <v>-285.67753001715391</v>
      </c>
      <c r="AB126" s="49">
        <f>M126/J126</f>
        <v>0.85716123499142305</v>
      </c>
      <c r="AC126" s="294"/>
    </row>
    <row r="127" spans="1:29" ht="15.75" customHeight="1">
      <c r="A127" s="269"/>
      <c r="B127" s="99"/>
      <c r="C127" s="264"/>
      <c r="D127" s="265"/>
      <c r="E127" s="39"/>
      <c r="F127" s="52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94"/>
    </row>
    <row r="128" spans="1:29" ht="15.75" customHeight="1">
      <c r="A128" s="269"/>
      <c r="B128" s="99"/>
      <c r="C128" s="264"/>
      <c r="D128" s="265"/>
      <c r="E128" s="39"/>
      <c r="F128" s="52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94"/>
    </row>
    <row r="129" spans="1:29" ht="15.75" customHeight="1">
      <c r="A129" s="269"/>
      <c r="B129" s="99"/>
      <c r="C129" s="264"/>
      <c r="D129" s="265"/>
      <c r="E129" s="39"/>
      <c r="F129" s="52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94"/>
      <c r="Y129" s="266"/>
      <c r="Z129" s="267"/>
      <c r="AA129" s="55"/>
      <c r="AB129" s="49"/>
      <c r="AC129" s="294"/>
    </row>
    <row r="130" spans="1:29" ht="15.75" customHeight="1">
      <c r="A130" s="269"/>
      <c r="B130" s="99"/>
      <c r="C130" s="264"/>
      <c r="D130" s="265"/>
      <c r="E130" s="39"/>
      <c r="F130" s="52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94"/>
    </row>
    <row r="131" spans="1:29" ht="15.75" customHeight="1">
      <c r="A131" s="269"/>
      <c r="B131" s="99"/>
      <c r="C131" s="264"/>
      <c r="D131" s="265"/>
      <c r="E131" s="39"/>
      <c r="F131" s="52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94"/>
    </row>
    <row r="132" spans="1:29" ht="15.75" customHeight="1">
      <c r="A132" s="269"/>
      <c r="B132" s="99"/>
      <c r="C132" s="264"/>
      <c r="D132" s="265"/>
      <c r="E132" s="39"/>
      <c r="F132" s="52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54"/>
      <c r="X132" s="94"/>
      <c r="Y132" s="266"/>
      <c r="Z132" s="267"/>
      <c r="AA132" s="55"/>
      <c r="AB132" s="49"/>
      <c r="AC132" s="294"/>
    </row>
    <row r="133" spans="1:29" ht="15.75" customHeight="1">
      <c r="A133" s="269"/>
      <c r="B133" s="99"/>
      <c r="C133" s="264"/>
      <c r="D133" s="265"/>
      <c r="E133" s="39"/>
      <c r="F133" s="52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54"/>
      <c r="X133" s="94"/>
      <c r="Y133" s="266"/>
      <c r="Z133" s="267"/>
      <c r="AA133" s="55"/>
      <c r="AB133" s="49"/>
      <c r="AC133" s="294"/>
    </row>
    <row r="134" spans="1:29" ht="15.75" customHeight="1">
      <c r="A134" s="269"/>
      <c r="B134" s="99"/>
      <c r="C134" s="264"/>
      <c r="D134" s="265"/>
      <c r="E134" s="39"/>
      <c r="F134" s="52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54"/>
      <c r="X134" s="94"/>
      <c r="Y134" s="266"/>
      <c r="Z134" s="267"/>
      <c r="AA134" s="55"/>
      <c r="AB134" s="49"/>
      <c r="AC134" s="294"/>
    </row>
    <row r="135" spans="1:29" ht="15.75" customHeight="1">
      <c r="A135" s="269"/>
      <c r="B135" s="99"/>
      <c r="C135" s="264"/>
      <c r="D135" s="265"/>
      <c r="E135" s="39"/>
      <c r="F135" s="52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54"/>
      <c r="X135" s="94"/>
      <c r="Y135" s="266"/>
      <c r="Z135" s="267"/>
      <c r="AA135" s="55"/>
      <c r="AB135" s="49"/>
      <c r="AC135" s="294"/>
    </row>
    <row r="136" spans="1:29" ht="15.75" customHeight="1">
      <c r="A136" s="269"/>
      <c r="B136" s="99"/>
      <c r="C136" s="264"/>
      <c r="D136" s="265"/>
      <c r="E136" s="39"/>
      <c r="F136" s="52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54"/>
      <c r="X136" s="94"/>
      <c r="Y136" s="266"/>
      <c r="Z136" s="267"/>
      <c r="AA136" s="55"/>
      <c r="AB136" s="49"/>
      <c r="AC136" s="294"/>
    </row>
    <row r="137" spans="1:29" ht="15.75" customHeight="1">
      <c r="A137" s="269"/>
      <c r="B137" s="99"/>
      <c r="C137" s="264"/>
      <c r="D137" s="265"/>
      <c r="E137" s="39"/>
      <c r="F137" s="52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100"/>
      <c r="X137" s="101"/>
      <c r="Y137" s="266"/>
      <c r="Z137" s="267"/>
      <c r="AA137" s="55"/>
      <c r="AB137" s="49"/>
      <c r="AC137" s="294"/>
    </row>
    <row r="138" spans="1:29" ht="15.75" customHeight="1">
      <c r="A138" s="269"/>
      <c r="B138" s="99"/>
      <c r="C138" s="264"/>
      <c r="D138" s="265"/>
      <c r="E138" s="39"/>
      <c r="F138" s="52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102"/>
      <c r="X138" s="103"/>
      <c r="Y138" s="266"/>
      <c r="Z138" s="267"/>
      <c r="AA138" s="55"/>
      <c r="AB138" s="49"/>
      <c r="AC138" s="294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50"/>
      <c r="T139" s="51"/>
      <c r="U139" s="73"/>
      <c r="V139" s="53"/>
      <c r="W139" s="102"/>
      <c r="X139" s="103"/>
      <c r="Y139" s="266"/>
      <c r="Z139" s="267"/>
      <c r="AA139" s="55"/>
      <c r="AB139" s="49"/>
      <c r="AC139" s="294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72">AVERAGE(I124:I139)</f>
        <v>22</v>
      </c>
      <c r="J140" s="81">
        <f t="shared" si="72"/>
        <v>2000</v>
      </c>
      <c r="K140" s="82">
        <f t="shared" ref="K140" si="73">J140/I140</f>
        <v>90.909090909090907</v>
      </c>
      <c r="L140" s="80">
        <f t="shared" ref="L140:M140" si="74">AVERAGE(L124:L139)</f>
        <v>22</v>
      </c>
      <c r="M140" s="81">
        <f t="shared" si="74"/>
        <v>1709.7627808195984</v>
      </c>
      <c r="N140" s="82">
        <f>M140/L140</f>
        <v>77.716490037254474</v>
      </c>
      <c r="O140" s="83">
        <f>L140-I140</f>
        <v>0</v>
      </c>
      <c r="P140" s="84">
        <f>N140-K140</f>
        <v>-13.192600871836433</v>
      </c>
      <c r="Q140" s="85">
        <f>N140/K140</f>
        <v>0.85488139040979927</v>
      </c>
      <c r="R140" s="275"/>
      <c r="S140" s="182">
        <f>S124</f>
        <v>0.70862268518518523</v>
      </c>
      <c r="T140" s="183">
        <f>INDEX(T124:T139,COUNTA(T124:T139))</f>
        <v>0.86875000000000002</v>
      </c>
      <c r="U140" s="86"/>
      <c r="V140" s="96"/>
      <c r="W140" s="105"/>
      <c r="X140" s="106"/>
      <c r="Y140" s="262"/>
      <c r="Z140" s="263"/>
      <c r="AA140" s="97">
        <f>M140-J140</f>
        <v>-290.23721918040155</v>
      </c>
      <c r="AB140" s="85">
        <f>M140/J140</f>
        <v>0.85488139040979927</v>
      </c>
      <c r="AC140" s="295"/>
    </row>
    <row r="141" spans="1:29" ht="15.75" customHeight="1">
      <c r="A141" s="281" t="s">
        <v>246</v>
      </c>
      <c r="B141" s="98" t="s">
        <v>70</v>
      </c>
      <c r="C141" s="271" t="s">
        <v>224</v>
      </c>
      <c r="D141" s="272"/>
      <c r="E141" s="21">
        <v>50.67</v>
      </c>
      <c r="F141" s="15">
        <v>1428</v>
      </c>
      <c r="G141" s="22">
        <f t="shared" ref="G141:G143" si="75">E141*F141</f>
        <v>72356.760000000009</v>
      </c>
      <c r="H141" s="23"/>
      <c r="I141" s="24">
        <v>22</v>
      </c>
      <c r="J141" s="25">
        <v>2000</v>
      </c>
      <c r="K141" s="26">
        <f>J141/I141</f>
        <v>90.909090909090907</v>
      </c>
      <c r="L141" s="27">
        <v>22</v>
      </c>
      <c r="M141" s="25">
        <f>F141/V141*60</f>
        <v>1698.8764044943837</v>
      </c>
      <c r="N141" s="26">
        <f>M141/L141</f>
        <v>77.221654749744715</v>
      </c>
      <c r="O141" s="91">
        <f>L141-I141</f>
        <v>0</v>
      </c>
      <c r="P141" s="92">
        <f>N141-K141</f>
        <v>-13.687436159346191</v>
      </c>
      <c r="Q141" s="31">
        <f>N141/K141</f>
        <v>0.84943820224719191</v>
      </c>
      <c r="R141" s="273">
        <f>Q157</f>
        <v>0.85354301399901544</v>
      </c>
      <c r="S141" s="32">
        <v>0.70833333333333337</v>
      </c>
      <c r="T141" s="33">
        <v>0.74335648148148148</v>
      </c>
      <c r="U141" s="34"/>
      <c r="V141" s="35">
        <v>50.43333333333328</v>
      </c>
      <c r="W141" s="33"/>
      <c r="X141" s="107"/>
      <c r="Y141" s="276"/>
      <c r="Z141" s="277"/>
      <c r="AA141" s="36">
        <f>M141-J141</f>
        <v>-301.12359550561632</v>
      </c>
      <c r="AB141" s="31">
        <f>M141/J141</f>
        <v>0.8494382022471918</v>
      </c>
      <c r="AC141" s="278">
        <f>AB157</f>
        <v>0.85354301399901544</v>
      </c>
    </row>
    <row r="142" spans="1:29" ht="15.75" customHeight="1">
      <c r="A142" s="282"/>
      <c r="B142" s="99" t="s">
        <v>70</v>
      </c>
      <c r="C142" s="264" t="s">
        <v>115</v>
      </c>
      <c r="D142" s="265"/>
      <c r="E142" s="39">
        <v>56.87</v>
      </c>
      <c r="F142" s="40">
        <v>1877</v>
      </c>
      <c r="G142" s="41">
        <f t="shared" si="75"/>
        <v>106744.98999999999</v>
      </c>
      <c r="H142" s="42"/>
      <c r="I142" s="43">
        <v>23</v>
      </c>
      <c r="J142" s="44">
        <v>2000</v>
      </c>
      <c r="K142" s="45">
        <f t="shared" ref="K142:K143" si="76">J142/I142</f>
        <v>86.956521739130437</v>
      </c>
      <c r="L142" s="46">
        <v>23</v>
      </c>
      <c r="M142" s="44">
        <f>F142/V142*60</f>
        <v>1708.5208596713017</v>
      </c>
      <c r="N142" s="45">
        <f>M142/L142</f>
        <v>74.283515637882687</v>
      </c>
      <c r="O142" s="47">
        <f>L142-I142</f>
        <v>0</v>
      </c>
      <c r="P142" s="48">
        <f>N142-K142</f>
        <v>-12.673006101247751</v>
      </c>
      <c r="Q142" s="49">
        <f>N142/K142</f>
        <v>0.85426042983565087</v>
      </c>
      <c r="R142" s="274"/>
      <c r="S142" s="50">
        <v>0.74728009259259254</v>
      </c>
      <c r="T142" s="51">
        <v>0.79305555555555551</v>
      </c>
      <c r="U142" s="52">
        <v>5.649999999999924</v>
      </c>
      <c r="V142" s="53">
        <v>65.916666666666686</v>
      </c>
      <c r="W142" s="54"/>
      <c r="X142" s="94"/>
      <c r="Y142" s="266"/>
      <c r="Z142" s="267"/>
      <c r="AA142" s="55">
        <f>M142-J142</f>
        <v>-291.47914032869835</v>
      </c>
      <c r="AB142" s="49">
        <f>M142/J142</f>
        <v>0.85426042983565087</v>
      </c>
      <c r="AC142" s="279"/>
    </row>
    <row r="143" spans="1:29" ht="15.75" customHeight="1">
      <c r="A143" s="282"/>
      <c r="B143" s="99" t="s">
        <v>70</v>
      </c>
      <c r="C143" s="264" t="s">
        <v>211</v>
      </c>
      <c r="D143" s="265"/>
      <c r="E143" s="39">
        <v>47.6</v>
      </c>
      <c r="F143" s="40">
        <v>2497</v>
      </c>
      <c r="G143" s="41">
        <f t="shared" si="75"/>
        <v>118857.2</v>
      </c>
      <c r="H143" s="42"/>
      <c r="I143" s="43">
        <v>23</v>
      </c>
      <c r="J143" s="44">
        <v>2000</v>
      </c>
      <c r="K143" s="45">
        <f t="shared" si="76"/>
        <v>86.956521739130437</v>
      </c>
      <c r="L143" s="46">
        <v>23</v>
      </c>
      <c r="M143" s="44">
        <f>F143/V143*60</f>
        <v>1713.8608198284076</v>
      </c>
      <c r="N143" s="45">
        <f>M143/L143</f>
        <v>74.515687818626418</v>
      </c>
      <c r="O143" s="47">
        <f>L143-I143</f>
        <v>0</v>
      </c>
      <c r="P143" s="48">
        <f>N143-K143</f>
        <v>-12.440833920504019</v>
      </c>
      <c r="Q143" s="49">
        <f>N143/K143</f>
        <v>0.85693040991420377</v>
      </c>
      <c r="R143" s="274"/>
      <c r="S143" s="50">
        <v>0.79722222222222217</v>
      </c>
      <c r="T143" s="51">
        <v>0.8579282407407407</v>
      </c>
      <c r="U143" s="52">
        <v>5.9999999999999787</v>
      </c>
      <c r="V143" s="53">
        <v>87.416666666666686</v>
      </c>
      <c r="W143" s="54"/>
      <c r="X143" s="94"/>
      <c r="Y143" s="266"/>
      <c r="Z143" s="267"/>
      <c r="AA143" s="55">
        <f>M143-J143</f>
        <v>-286.13918017159244</v>
      </c>
      <c r="AB143" s="49">
        <f>M143/J143</f>
        <v>0.85693040991420377</v>
      </c>
      <c r="AC143" s="279"/>
    </row>
    <row r="144" spans="1:29" ht="15.75" customHeight="1">
      <c r="A144" s="282"/>
      <c r="B144" s="99"/>
      <c r="C144" s="264"/>
      <c r="D144" s="265"/>
      <c r="E144" s="39"/>
      <c r="F144" s="40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79"/>
    </row>
    <row r="145" spans="1:29" ht="15.75" customHeight="1">
      <c r="A145" s="283"/>
      <c r="B145" s="99"/>
      <c r="C145" s="264"/>
      <c r="D145" s="265"/>
      <c r="E145" s="39"/>
      <c r="F145" s="40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79"/>
    </row>
    <row r="146" spans="1:29" ht="15.75" customHeight="1">
      <c r="A146" s="283"/>
      <c r="B146" s="99"/>
      <c r="C146" s="264"/>
      <c r="D146" s="265"/>
      <c r="E146" s="39"/>
      <c r="F146" s="40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94"/>
      <c r="Y146" s="266"/>
      <c r="Z146" s="267"/>
      <c r="AA146" s="55"/>
      <c r="AB146" s="49"/>
      <c r="AC146" s="279"/>
    </row>
    <row r="147" spans="1:29" ht="15.75" customHeight="1">
      <c r="A147" s="283"/>
      <c r="B147" s="99"/>
      <c r="C147" s="264"/>
      <c r="D147" s="265"/>
      <c r="E147" s="39"/>
      <c r="F147" s="40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62"/>
      <c r="T147" s="63"/>
      <c r="U147" s="52"/>
      <c r="V147" s="53"/>
      <c r="W147" s="63"/>
      <c r="X147" s="108"/>
      <c r="Y147" s="266"/>
      <c r="Z147" s="267"/>
      <c r="AA147" s="55"/>
      <c r="AB147" s="49"/>
      <c r="AC147" s="279"/>
    </row>
    <row r="148" spans="1:29" ht="15.75" customHeight="1">
      <c r="A148" s="283"/>
      <c r="B148" s="99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62"/>
      <c r="T148" s="63"/>
      <c r="U148" s="52"/>
      <c r="V148" s="53"/>
      <c r="W148" s="63"/>
      <c r="X148" s="108"/>
      <c r="Y148" s="266"/>
      <c r="Z148" s="267"/>
      <c r="AA148" s="55"/>
      <c r="AB148" s="49"/>
      <c r="AC148" s="279"/>
    </row>
    <row r="149" spans="1:29" ht="15.75" customHeight="1">
      <c r="A149" s="283"/>
      <c r="B149" s="99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62"/>
      <c r="T149" s="63"/>
      <c r="U149" s="52"/>
      <c r="V149" s="53"/>
      <c r="W149" s="63"/>
      <c r="X149" s="108"/>
      <c r="Y149" s="266"/>
      <c r="Z149" s="267"/>
      <c r="AA149" s="55"/>
      <c r="AB149" s="49"/>
      <c r="AC149" s="279"/>
    </row>
    <row r="150" spans="1:29" ht="15.75" customHeight="1">
      <c r="A150" s="283"/>
      <c r="B150" s="99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62"/>
      <c r="T150" s="63"/>
      <c r="U150" s="52"/>
      <c r="V150" s="53"/>
      <c r="W150" s="63"/>
      <c r="X150" s="108"/>
      <c r="Y150" s="266"/>
      <c r="Z150" s="267"/>
      <c r="AA150" s="55"/>
      <c r="AB150" s="49"/>
      <c r="AC150" s="279"/>
    </row>
    <row r="151" spans="1:29" ht="15.75" customHeight="1">
      <c r="A151" s="283"/>
      <c r="B151" s="99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62"/>
      <c r="T151" s="63"/>
      <c r="U151" s="52"/>
      <c r="V151" s="53"/>
      <c r="W151" s="63"/>
      <c r="X151" s="108"/>
      <c r="Y151" s="266"/>
      <c r="Z151" s="267"/>
      <c r="AA151" s="55"/>
      <c r="AB151" s="49"/>
      <c r="AC151" s="279"/>
    </row>
    <row r="152" spans="1:29" ht="15.75" customHeight="1">
      <c r="A152" s="283"/>
      <c r="B152" s="99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62"/>
      <c r="T152" s="63"/>
      <c r="U152" s="52"/>
      <c r="V152" s="53"/>
      <c r="W152" s="63"/>
      <c r="X152" s="108"/>
      <c r="Y152" s="266"/>
      <c r="Z152" s="267"/>
      <c r="AA152" s="55"/>
      <c r="AB152" s="49"/>
      <c r="AC152" s="279"/>
    </row>
    <row r="153" spans="1:29" ht="15.75" customHeight="1">
      <c r="A153" s="283"/>
      <c r="B153" s="99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62"/>
      <c r="T153" s="63"/>
      <c r="U153" s="52"/>
      <c r="V153" s="53"/>
      <c r="W153" s="63"/>
      <c r="X153" s="108"/>
      <c r="Y153" s="266"/>
      <c r="Z153" s="267"/>
      <c r="AA153" s="55"/>
      <c r="AB153" s="49"/>
      <c r="AC153" s="279"/>
    </row>
    <row r="154" spans="1:29" ht="15.75" customHeight="1">
      <c r="A154" s="283"/>
      <c r="B154" s="99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62"/>
      <c r="T154" s="63"/>
      <c r="U154" s="52"/>
      <c r="V154" s="53"/>
      <c r="W154" s="63"/>
      <c r="X154" s="108"/>
      <c r="Y154" s="266"/>
      <c r="Z154" s="267"/>
      <c r="AA154" s="55"/>
      <c r="AB154" s="49"/>
      <c r="AC154" s="279"/>
    </row>
    <row r="155" spans="1:29" ht="15.75" customHeight="1">
      <c r="A155" s="283"/>
      <c r="B155" s="99"/>
      <c r="C155" s="264"/>
      <c r="D155" s="265"/>
      <c r="E155" s="39"/>
      <c r="F155" s="71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62"/>
      <c r="T155" s="63"/>
      <c r="U155" s="52"/>
      <c r="V155" s="53"/>
      <c r="W155" s="63"/>
      <c r="X155" s="108"/>
      <c r="Y155" s="266"/>
      <c r="Z155" s="267"/>
      <c r="AA155" s="55"/>
      <c r="AB155" s="49"/>
      <c r="AC155" s="279"/>
    </row>
    <row r="156" spans="1:29" ht="15.75" customHeight="1">
      <c r="A156" s="283"/>
      <c r="B156" s="99"/>
      <c r="C156" s="264"/>
      <c r="D156" s="265"/>
      <c r="E156" s="109"/>
      <c r="F156" s="71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77">AVERAGE(I141:I156)</f>
        <v>22.666666666666668</v>
      </c>
      <c r="J157" s="81">
        <f t="shared" si="77"/>
        <v>2000</v>
      </c>
      <c r="K157" s="82">
        <f t="shared" ref="K157" si="78">J157/I157</f>
        <v>88.235294117647058</v>
      </c>
      <c r="L157" s="80">
        <f t="shared" ref="L157:M157" si="79">AVERAGE(L141:L156)</f>
        <v>22.666666666666668</v>
      </c>
      <c r="M157" s="81">
        <f t="shared" si="79"/>
        <v>1707.0860279980309</v>
      </c>
      <c r="N157" s="82">
        <f t="shared" ref="N157" si="80">M157/L157</f>
        <v>75.312618882266065</v>
      </c>
      <c r="O157" s="83">
        <f t="shared" ref="O157" si="81">L157-I157</f>
        <v>0</v>
      </c>
      <c r="P157" s="84">
        <f t="shared" ref="P157" si="82">N157-K157</f>
        <v>-12.922675235380993</v>
      </c>
      <c r="Q157" s="85">
        <f t="shared" ref="Q157" si="83">N157/K157</f>
        <v>0.85354301399901544</v>
      </c>
      <c r="R157" s="275"/>
      <c r="S157" s="182">
        <f>S141</f>
        <v>0.70833333333333337</v>
      </c>
      <c r="T157" s="183">
        <f>INDEX(T141:T156,COUNTA(T141:T156))</f>
        <v>0.8579282407407407</v>
      </c>
      <c r="U157" s="86"/>
      <c r="V157" s="96"/>
      <c r="W157" s="78"/>
      <c r="X157" s="82"/>
      <c r="Y157" s="262"/>
      <c r="Z157" s="263"/>
      <c r="AA157" s="97">
        <f t="shared" ref="AA157" si="84">M157-J157</f>
        <v>-292.91397200196911</v>
      </c>
      <c r="AB157" s="85">
        <f t="shared" ref="AB157" si="85">M157/J157</f>
        <v>0.85354301399901544</v>
      </c>
      <c r="AC157" s="280"/>
    </row>
    <row r="159" spans="1:29">
      <c r="Y159" s="260" t="s">
        <v>54</v>
      </c>
      <c r="Z159" s="260"/>
    </row>
    <row r="160" spans="1:29">
      <c r="Y160" s="260" t="s">
        <v>55</v>
      </c>
      <c r="Z160" s="260"/>
    </row>
    <row r="161" spans="25:26">
      <c r="Y161" s="260" t="s">
        <v>56</v>
      </c>
      <c r="Z161" s="260"/>
    </row>
    <row r="162" spans="25:26">
      <c r="Y162" s="260" t="s">
        <v>57</v>
      </c>
      <c r="Z162" s="260"/>
    </row>
    <row r="163" spans="25:26">
      <c r="Y163" s="260" t="s">
        <v>58</v>
      </c>
      <c r="Z163" s="260"/>
    </row>
    <row r="164" spans="25:26">
      <c r="Y164" s="260" t="s">
        <v>59</v>
      </c>
      <c r="Z164" s="260"/>
    </row>
    <row r="165" spans="25:26">
      <c r="Y165" s="260" t="s">
        <v>60</v>
      </c>
      <c r="Z165" s="260"/>
    </row>
    <row r="166" spans="25:26">
      <c r="Y166" s="260" t="s">
        <v>61</v>
      </c>
      <c r="Z166" s="260"/>
    </row>
    <row r="167" spans="25:26">
      <c r="Y167" s="260" t="s">
        <v>62</v>
      </c>
      <c r="Z167" s="260"/>
    </row>
    <row r="168" spans="25:26">
      <c r="Y168" s="260" t="s">
        <v>63</v>
      </c>
      <c r="Z168" s="260"/>
    </row>
    <row r="169" spans="25:26">
      <c r="Y169" s="260" t="s">
        <v>64</v>
      </c>
      <c r="Z169" s="260"/>
    </row>
    <row r="170" spans="25:26">
      <c r="Y170" s="260" t="s">
        <v>65</v>
      </c>
      <c r="Z170" s="260"/>
    </row>
    <row r="171" spans="25:26">
      <c r="Y171" s="260" t="s">
        <v>66</v>
      </c>
      <c r="Z171" s="260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835" priority="3" operator="greaterThan">
      <formula>0</formula>
    </cfRule>
  </conditionalFormatting>
  <conditionalFormatting sqref="P5:P157 AA5:AA157">
    <cfRule type="cellIs" dxfId="834" priority="6" operator="lessThan">
      <formula>0</formula>
    </cfRule>
  </conditionalFormatting>
  <conditionalFormatting sqref="Q5:Q157 AB5:AB157">
    <cfRule type="cellIs" dxfId="833" priority="4" operator="greaterThan">
      <formula>1</formula>
    </cfRule>
    <cfRule type="cellIs" dxfId="832" priority="5" operator="lessThan">
      <formula>0.8</formula>
    </cfRule>
  </conditionalFormatting>
  <conditionalFormatting sqref="R5:R157 AC124">
    <cfRule type="cellIs" dxfId="831" priority="7" operator="lessThan">
      <formula>0.8</formula>
    </cfRule>
  </conditionalFormatting>
  <conditionalFormatting sqref="AC5:AC22 AC56:AC91">
    <cfRule type="cellIs" dxfId="830" priority="9" operator="lessThan">
      <formula>0.8</formula>
    </cfRule>
  </conditionalFormatting>
  <conditionalFormatting sqref="AC39">
    <cfRule type="cellIs" dxfId="829" priority="12" operator="lessThan">
      <formula>0.8</formula>
    </cfRule>
  </conditionalFormatting>
  <conditionalFormatting sqref="AC54">
    <cfRule type="cellIs" dxfId="828" priority="11" operator="lessThan">
      <formula>0.8</formula>
    </cfRule>
  </conditionalFormatting>
  <conditionalFormatting sqref="AC97:AC105">
    <cfRule type="cellIs" dxfId="827" priority="10" operator="lessThan">
      <formula>0.8</formula>
    </cfRule>
  </conditionalFormatting>
  <conditionalFormatting sqref="AC107:AC112">
    <cfRule type="cellIs" dxfId="826" priority="8" operator="lessThan">
      <formula>0.8</formula>
    </cfRule>
  </conditionalFormatting>
  <conditionalFormatting sqref="AC139">
    <cfRule type="cellIs" dxfId="825" priority="2" operator="lessThan">
      <formula>0.8</formula>
    </cfRule>
  </conditionalFormatting>
  <conditionalFormatting sqref="AC141:AC157">
    <cfRule type="cellIs" dxfId="824" priority="1" operator="lessThan">
      <formula>0.8</formula>
    </cfRule>
  </conditionalFormatting>
  <dataValidations count="1">
    <dataValidation type="list" allowBlank="1" showInputMessage="1" showErrorMessage="1" sqref="Y5:Z157" xr:uid="{F4E6FFD3-BFE1-46E9-9551-178FB0B8D7D8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2AAA0-7B4E-4B64-8CD1-45818DA541CE}">
  <sheetPr>
    <tabColor theme="9" tint="0.59999389629810485"/>
  </sheetPr>
  <dimension ref="A1:AR36"/>
  <sheetViews>
    <sheetView zoomScale="70" zoomScaleNormal="70" workbookViewId="0">
      <selection activeCell="V42" sqref="V42"/>
    </sheetView>
  </sheetViews>
  <sheetFormatPr defaultColWidth="7.6640625" defaultRowHeight="15.75"/>
  <cols>
    <col min="2" max="2" width="15.6640625" style="125" customWidth="1"/>
    <col min="3" max="3" width="8.109375" style="131" customWidth="1"/>
    <col min="4" max="34" width="11.109375" style="125" customWidth="1"/>
    <col min="35" max="16384" width="7.6640625" style="125"/>
  </cols>
  <sheetData>
    <row r="1" spans="2:44" ht="27.75" customHeight="1">
      <c r="B1" s="247" t="s">
        <v>132</v>
      </c>
      <c r="C1" s="247"/>
      <c r="D1" s="247"/>
      <c r="E1" s="247"/>
      <c r="F1" s="247"/>
      <c r="G1" s="247"/>
      <c r="H1" s="247"/>
      <c r="I1" s="247"/>
      <c r="J1" s="247"/>
      <c r="K1" s="124"/>
      <c r="L1" s="124"/>
      <c r="M1" s="124"/>
      <c r="N1" s="124"/>
      <c r="O1" s="124"/>
      <c r="P1" s="124"/>
    </row>
    <row r="2" spans="2:44" ht="27.75" customHeight="1">
      <c r="B2" s="248"/>
      <c r="C2" s="248"/>
      <c r="D2" s="248"/>
      <c r="E2" s="248"/>
      <c r="F2" s="248"/>
      <c r="G2" s="248"/>
      <c r="H2" s="248"/>
      <c r="I2" s="248"/>
      <c r="J2" s="248"/>
      <c r="K2" s="124"/>
      <c r="L2" s="124"/>
      <c r="M2" s="124"/>
      <c r="N2" s="124"/>
      <c r="O2" s="124"/>
      <c r="P2" s="124"/>
    </row>
    <row r="3" spans="2:44" ht="46.5" customHeight="1">
      <c r="B3" s="126" t="s">
        <v>133</v>
      </c>
      <c r="C3" s="249" t="s">
        <v>356</v>
      </c>
      <c r="D3" s="250"/>
      <c r="E3" s="126" t="s">
        <v>134</v>
      </c>
      <c r="F3" s="251">
        <f>'0728(18度C)'!D1+'0728(4度C)'!D1</f>
        <v>247974</v>
      </c>
      <c r="G3" s="252"/>
      <c r="H3" s="126" t="s">
        <v>2</v>
      </c>
      <c r="I3" s="253">
        <f>'0728(18度C)'!F1+'0728(4度C)'!F1</f>
        <v>7891937.6100000013</v>
      </c>
      <c r="J3" s="254"/>
      <c r="K3" s="127"/>
      <c r="L3" s="128"/>
      <c r="M3" s="124"/>
      <c r="N3" s="124"/>
      <c r="O3" s="124"/>
      <c r="P3" s="124"/>
    </row>
    <row r="4" spans="2:44" ht="28.5" customHeight="1">
      <c r="B4" s="255" t="s">
        <v>135</v>
      </c>
      <c r="C4" s="235" t="s">
        <v>136</v>
      </c>
      <c r="D4" s="236"/>
      <c r="E4" s="258" t="s">
        <v>137</v>
      </c>
      <c r="F4" s="259"/>
      <c r="G4" s="258" t="s">
        <v>138</v>
      </c>
      <c r="H4" s="259"/>
      <c r="I4" s="258" t="s">
        <v>139</v>
      </c>
      <c r="J4" s="259"/>
      <c r="K4" s="233" t="s">
        <v>140</v>
      </c>
      <c r="L4" s="234"/>
      <c r="M4" s="233" t="s">
        <v>141</v>
      </c>
      <c r="N4" s="234"/>
      <c r="P4" s="128"/>
      <c r="Q4" s="124"/>
      <c r="R4" s="124"/>
    </row>
    <row r="5" spans="2:44" ht="28.5" customHeight="1">
      <c r="B5" s="256"/>
      <c r="C5" s="235" t="s">
        <v>142</v>
      </c>
      <c r="D5" s="236"/>
      <c r="E5" s="237" t="s">
        <v>143</v>
      </c>
      <c r="F5" s="238"/>
      <c r="G5" s="239" t="s">
        <v>144</v>
      </c>
      <c r="H5" s="240"/>
      <c r="I5" s="241" t="s">
        <v>145</v>
      </c>
      <c r="J5" s="242"/>
      <c r="K5" s="243" t="s">
        <v>146</v>
      </c>
      <c r="L5" s="244"/>
      <c r="M5" s="245" t="s">
        <v>147</v>
      </c>
      <c r="N5" s="246"/>
      <c r="O5" s="128"/>
      <c r="P5" s="128"/>
      <c r="Q5" s="128"/>
      <c r="R5" s="128"/>
    </row>
    <row r="6" spans="2:44" ht="28.5" customHeight="1">
      <c r="B6" s="256"/>
      <c r="C6" s="235" t="s">
        <v>148</v>
      </c>
      <c r="D6" s="236"/>
      <c r="E6" s="227">
        <f>AVERAGE(D13:O13,D27:X27)</f>
        <v>501.72588399861826</v>
      </c>
      <c r="F6" s="228" t="e">
        <f>AVERAGE(#REF!,D13:K13)</f>
        <v>#REF!</v>
      </c>
      <c r="G6" s="229">
        <f>AVERAGE(D13:K13)</f>
        <v>176.22174033895934</v>
      </c>
      <c r="H6" s="230"/>
      <c r="I6" s="229">
        <f>AVERAGE(L13:O13)</f>
        <v>89.572192513368975</v>
      </c>
      <c r="J6" s="230"/>
      <c r="K6" s="229">
        <f>AVERAGE(D27:O27)</f>
        <v>688.59363344988344</v>
      </c>
      <c r="L6" s="230"/>
      <c r="M6" s="229">
        <f>AVERAGE(P27:X27)</f>
        <v>769.70828282828279</v>
      </c>
      <c r="N6" s="230"/>
      <c r="O6" s="128"/>
      <c r="P6" s="128"/>
      <c r="Q6" s="128"/>
      <c r="R6" s="128"/>
    </row>
    <row r="7" spans="2:44" ht="28.5" customHeight="1">
      <c r="B7" s="256"/>
      <c r="C7" s="221" t="s">
        <v>149</v>
      </c>
      <c r="D7" s="222"/>
      <c r="E7" s="231">
        <f>AVERAGE(D14:O14,D28:X28)</f>
        <v>422.75396640483262</v>
      </c>
      <c r="F7" s="232" t="e">
        <f>AVERAGE(#REF!,D14:K14)</f>
        <v>#REF!</v>
      </c>
      <c r="G7" s="219">
        <f>AVERAGE(D14:K14)</f>
        <v>148.65122647366471</v>
      </c>
      <c r="H7" s="220"/>
      <c r="I7" s="219">
        <f>AVERAGE(L14:O14)</f>
        <v>76.503688244880493</v>
      </c>
      <c r="J7" s="220"/>
      <c r="K7" s="219">
        <f>AVERAGE(D28:O28)</f>
        <v>579.86985188670303</v>
      </c>
      <c r="L7" s="220"/>
      <c r="M7" s="219">
        <f>AVERAGE(P28:X28)</f>
        <v>648.46940840201876</v>
      </c>
      <c r="N7" s="220"/>
      <c r="O7" s="128"/>
      <c r="P7" s="128"/>
      <c r="Q7" s="128"/>
      <c r="R7" s="128"/>
    </row>
    <row r="8" spans="2:44" ht="28.5" customHeight="1">
      <c r="B8" s="257"/>
      <c r="C8" s="221" t="s">
        <v>150</v>
      </c>
      <c r="D8" s="222"/>
      <c r="E8" s="223">
        <f>AVERAGE(D15:O15,D29:X29)</f>
        <v>0.84632852922902746</v>
      </c>
      <c r="F8" s="224" t="e">
        <f>AVERAGE(D15:K15,#REF!)</f>
        <v>#REF!</v>
      </c>
      <c r="G8" s="225">
        <f>AVERAGE(D15:K15)</f>
        <v>0.84769775952657533</v>
      </c>
      <c r="H8" s="226"/>
      <c r="I8" s="225">
        <f>AVERAGE(L15:O15)</f>
        <v>0.85409048523616171</v>
      </c>
      <c r="J8" s="226"/>
      <c r="K8" s="225">
        <f>AVERAGE(D29:O29)</f>
        <v>0.84381232042362597</v>
      </c>
      <c r="L8" s="226"/>
      <c r="M8" s="225">
        <f>AVERAGE(P29:X29)</f>
        <v>0.84549872028671291</v>
      </c>
      <c r="N8" s="226"/>
      <c r="O8" s="130" t="s">
        <v>151</v>
      </c>
      <c r="P8" s="128"/>
      <c r="Q8" s="128"/>
      <c r="R8" s="128"/>
    </row>
    <row r="9" spans="2:44" ht="28.5" customHeight="1" thickBot="1">
      <c r="H9" s="132"/>
      <c r="N9" s="128"/>
      <c r="O9" s="128"/>
      <c r="P9" s="128"/>
    </row>
    <row r="10" spans="2:44" ht="30" customHeight="1">
      <c r="B10" s="209" t="s">
        <v>152</v>
      </c>
      <c r="C10" s="210"/>
      <c r="D10" s="214" t="s">
        <v>153</v>
      </c>
      <c r="E10" s="215"/>
      <c r="F10" s="215"/>
      <c r="G10" s="215"/>
      <c r="H10" s="215"/>
      <c r="I10" s="215"/>
      <c r="J10" s="215"/>
      <c r="K10" s="215"/>
      <c r="L10" s="216" t="s">
        <v>154</v>
      </c>
      <c r="M10" s="217"/>
      <c r="N10" s="217"/>
      <c r="O10" s="218"/>
    </row>
    <row r="11" spans="2:44" ht="17.25" customHeight="1">
      <c r="B11" s="205" t="s">
        <v>155</v>
      </c>
      <c r="C11" s="206"/>
      <c r="D11" s="135">
        <v>1</v>
      </c>
      <c r="E11" s="136">
        <v>2</v>
      </c>
      <c r="F11" s="136">
        <v>3</v>
      </c>
      <c r="G11" s="136">
        <v>4</v>
      </c>
      <c r="H11" s="136">
        <v>5</v>
      </c>
      <c r="I11" s="136">
        <v>6</v>
      </c>
      <c r="J11" s="136">
        <v>7</v>
      </c>
      <c r="K11" s="171">
        <v>8</v>
      </c>
      <c r="L11" s="135">
        <v>1</v>
      </c>
      <c r="M11" s="164">
        <v>2</v>
      </c>
      <c r="N11" s="136">
        <v>3</v>
      </c>
      <c r="O11" s="137">
        <v>4</v>
      </c>
    </row>
    <row r="12" spans="2:44" ht="46.5" customHeight="1">
      <c r="B12" s="205"/>
      <c r="C12" s="206"/>
      <c r="D12" s="138" t="s">
        <v>156</v>
      </c>
      <c r="E12" s="139" t="s">
        <v>157</v>
      </c>
      <c r="F12" s="139" t="s">
        <v>158</v>
      </c>
      <c r="G12" s="139" t="s">
        <v>159</v>
      </c>
      <c r="H12" s="139" t="s">
        <v>160</v>
      </c>
      <c r="I12" s="139" t="s">
        <v>161</v>
      </c>
      <c r="J12" s="139" t="s">
        <v>162</v>
      </c>
      <c r="K12" s="172" t="s">
        <v>163</v>
      </c>
      <c r="L12" s="180" t="s">
        <v>225</v>
      </c>
      <c r="M12" s="187" t="s">
        <v>157</v>
      </c>
      <c r="N12" s="139" t="s">
        <v>164</v>
      </c>
      <c r="O12" s="140" t="s">
        <v>159</v>
      </c>
    </row>
    <row r="13" spans="2:44" ht="40.15" customHeight="1">
      <c r="B13" s="207" t="s">
        <v>10</v>
      </c>
      <c r="C13" s="141" t="s">
        <v>165</v>
      </c>
      <c r="D13" s="142">
        <v>108.87096774193549</v>
      </c>
      <c r="E13" s="143">
        <v>79.365079365079367</v>
      </c>
      <c r="F13" s="143">
        <v>100</v>
      </c>
      <c r="G13" s="143">
        <v>88.888888888888886</v>
      </c>
      <c r="H13" s="143">
        <v>172.17391304347825</v>
      </c>
      <c r="I13" s="143">
        <v>250.92</v>
      </c>
      <c r="J13" s="143" t="s">
        <v>77</v>
      </c>
      <c r="K13" s="173">
        <v>433.33333333333331</v>
      </c>
      <c r="L13" s="142" t="s">
        <v>77</v>
      </c>
      <c r="M13" s="188">
        <v>90.909090909090907</v>
      </c>
      <c r="N13" s="143">
        <v>88.235294117647058</v>
      </c>
      <c r="O13" s="144" t="s">
        <v>77</v>
      </c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</row>
    <row r="14" spans="2:44" ht="39.6" customHeight="1">
      <c r="B14" s="207"/>
      <c r="C14" s="145" t="s">
        <v>166</v>
      </c>
      <c r="D14" s="146">
        <v>93.586198261030233</v>
      </c>
      <c r="E14" s="147">
        <v>67.196836125185783</v>
      </c>
      <c r="F14" s="147">
        <v>85.452617118577336</v>
      </c>
      <c r="G14" s="147">
        <v>74.890203108936561</v>
      </c>
      <c r="H14" s="147">
        <v>146.17632800617315</v>
      </c>
      <c r="I14" s="147">
        <v>213.7842396649408</v>
      </c>
      <c r="J14" s="147" t="s">
        <v>77</v>
      </c>
      <c r="K14" s="174">
        <v>359.47216303080904</v>
      </c>
      <c r="L14" s="146" t="s">
        <v>77</v>
      </c>
      <c r="M14" s="189">
        <v>77.70788923490251</v>
      </c>
      <c r="N14" s="147">
        <v>75.299487254858462</v>
      </c>
      <c r="O14" s="148" t="s">
        <v>77</v>
      </c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</row>
    <row r="15" spans="2:44" ht="40.15" customHeight="1">
      <c r="B15" s="207"/>
      <c r="C15" s="149" t="s">
        <v>167</v>
      </c>
      <c r="D15" s="150">
        <f t="shared" ref="D15:I15" si="0">D14/D13</f>
        <v>0.85960656180501838</v>
      </c>
      <c r="E15" s="151">
        <f t="shared" si="0"/>
        <v>0.84668013517734086</v>
      </c>
      <c r="F15" s="151">
        <f t="shared" si="0"/>
        <v>0.85452617118577334</v>
      </c>
      <c r="G15" s="151">
        <f t="shared" si="0"/>
        <v>0.84251478497553633</v>
      </c>
      <c r="H15" s="151">
        <f t="shared" si="0"/>
        <v>0.84900392528837942</v>
      </c>
      <c r="I15" s="151">
        <f t="shared" si="0"/>
        <v>0.85200159279826559</v>
      </c>
      <c r="J15" s="151" t="s">
        <v>77</v>
      </c>
      <c r="K15" s="175">
        <f t="shared" ref="K15:N15" si="1">K14/K13</f>
        <v>0.82955114545571318</v>
      </c>
      <c r="L15" s="150" t="s">
        <v>77</v>
      </c>
      <c r="M15" s="190">
        <f t="shared" si="1"/>
        <v>0.85478678158392762</v>
      </c>
      <c r="N15" s="151">
        <f t="shared" si="1"/>
        <v>0.85339418888839591</v>
      </c>
      <c r="O15" s="152" t="s">
        <v>77</v>
      </c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</row>
    <row r="16" spans="2:44" ht="17.25" customHeight="1">
      <c r="B16" s="208" t="s">
        <v>168</v>
      </c>
      <c r="C16" s="134" t="s">
        <v>169</v>
      </c>
      <c r="D16" s="50">
        <v>0.25</v>
      </c>
      <c r="E16" s="51">
        <v>0.16666666666666666</v>
      </c>
      <c r="F16" s="51">
        <v>0.25</v>
      </c>
      <c r="G16" s="51">
        <v>0.16672453703703705</v>
      </c>
      <c r="H16" s="51">
        <v>0.16666666666666666</v>
      </c>
      <c r="I16" s="51">
        <v>0.25</v>
      </c>
      <c r="J16" s="51" t="s">
        <v>77</v>
      </c>
      <c r="K16" s="57">
        <v>0.33888888888888885</v>
      </c>
      <c r="L16" s="50" t="s">
        <v>77</v>
      </c>
      <c r="M16" s="191">
        <v>0.70833333333333337</v>
      </c>
      <c r="N16" s="51">
        <v>0.70833333333333337</v>
      </c>
      <c r="O16" s="116" t="s">
        <v>77</v>
      </c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</row>
    <row r="17" spans="2:44" ht="17.25" customHeight="1">
      <c r="B17" s="205"/>
      <c r="C17" s="134" t="s">
        <v>170</v>
      </c>
      <c r="D17" s="50">
        <v>0.63351851851851848</v>
      </c>
      <c r="E17" s="51">
        <v>0.63140046296296293</v>
      </c>
      <c r="F17" s="51">
        <v>0.57950231481481485</v>
      </c>
      <c r="G17" s="51">
        <v>0.63631944444444444</v>
      </c>
      <c r="H17" s="51">
        <v>0.73920138888888887</v>
      </c>
      <c r="I17" s="51">
        <v>0.55077546296296298</v>
      </c>
      <c r="J17" s="51" t="s">
        <v>77</v>
      </c>
      <c r="K17" s="57">
        <v>0.45778935185185188</v>
      </c>
      <c r="L17" s="50" t="s">
        <v>77</v>
      </c>
      <c r="M17" s="191">
        <v>0.87089120370370365</v>
      </c>
      <c r="N17" s="51">
        <v>0.86273148148148149</v>
      </c>
      <c r="O17" s="116" t="s">
        <v>77</v>
      </c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</row>
    <row r="18" spans="2:44" ht="17.25" customHeight="1">
      <c r="B18" s="205" t="s">
        <v>171</v>
      </c>
      <c r="C18" s="206"/>
      <c r="D18" s="153">
        <v>15.5</v>
      </c>
      <c r="E18" s="154">
        <v>25.2</v>
      </c>
      <c r="F18" s="154">
        <v>19.5</v>
      </c>
      <c r="G18" s="154">
        <v>22.5</v>
      </c>
      <c r="H18" s="154">
        <v>20.90909090909091</v>
      </c>
      <c r="I18" s="154">
        <v>12.5</v>
      </c>
      <c r="J18" s="154" t="s">
        <v>77</v>
      </c>
      <c r="K18" s="176">
        <v>6</v>
      </c>
      <c r="L18" s="153" t="s">
        <v>77</v>
      </c>
      <c r="M18" s="192">
        <v>22</v>
      </c>
      <c r="N18" s="154">
        <v>22.666666666666668</v>
      </c>
      <c r="O18" s="155" t="s">
        <v>77</v>
      </c>
    </row>
    <row r="19" spans="2:44" ht="17.25" customHeight="1">
      <c r="B19" s="198" t="s">
        <v>172</v>
      </c>
      <c r="C19" s="199"/>
      <c r="D19" s="156" t="s">
        <v>173</v>
      </c>
      <c r="E19" s="157" t="s">
        <v>174</v>
      </c>
      <c r="F19" s="157" t="s">
        <v>174</v>
      </c>
      <c r="G19" s="157" t="s">
        <v>174</v>
      </c>
      <c r="H19" s="157" t="s">
        <v>175</v>
      </c>
      <c r="I19" s="157" t="s">
        <v>176</v>
      </c>
      <c r="J19" s="157" t="s">
        <v>176</v>
      </c>
      <c r="K19" s="177" t="s">
        <v>176</v>
      </c>
      <c r="L19" s="156" t="s">
        <v>173</v>
      </c>
      <c r="M19" s="193" t="s">
        <v>174</v>
      </c>
      <c r="N19" s="157" t="s">
        <v>174</v>
      </c>
      <c r="O19" s="158" t="s">
        <v>174</v>
      </c>
    </row>
    <row r="20" spans="2:44" ht="17.25" customHeight="1">
      <c r="B20" s="198" t="s">
        <v>177</v>
      </c>
      <c r="C20" s="199"/>
      <c r="D20" s="156" t="s">
        <v>176</v>
      </c>
      <c r="E20" s="157"/>
      <c r="F20" s="157"/>
      <c r="G20" s="157"/>
      <c r="H20" s="157" t="s">
        <v>176</v>
      </c>
      <c r="I20" s="157"/>
      <c r="J20" s="157"/>
      <c r="K20" s="177"/>
      <c r="L20" s="135"/>
      <c r="M20" s="164"/>
      <c r="N20" s="157"/>
      <c r="O20" s="158"/>
    </row>
    <row r="21" spans="2:44" ht="17.25" customHeight="1" thickBot="1">
      <c r="B21" s="200" t="s">
        <v>178</v>
      </c>
      <c r="C21" s="201"/>
      <c r="D21" s="160"/>
      <c r="E21" s="161"/>
      <c r="F21" s="162"/>
      <c r="G21" s="162"/>
      <c r="H21" s="161" t="s">
        <v>179</v>
      </c>
      <c r="I21" s="161" t="s">
        <v>180</v>
      </c>
      <c r="J21" s="161"/>
      <c r="K21" s="178" t="s">
        <v>181</v>
      </c>
      <c r="L21" s="181"/>
      <c r="M21" s="194"/>
      <c r="N21" s="161"/>
      <c r="O21" s="163"/>
    </row>
    <row r="23" spans="2:44" ht="16.5" thickBot="1"/>
    <row r="24" spans="2:44" ht="30" customHeight="1">
      <c r="B24" s="209" t="s">
        <v>152</v>
      </c>
      <c r="C24" s="210"/>
      <c r="D24" s="211" t="s">
        <v>182</v>
      </c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3"/>
      <c r="P24" s="202" t="s">
        <v>183</v>
      </c>
      <c r="Q24" s="203"/>
      <c r="R24" s="203"/>
      <c r="S24" s="203"/>
      <c r="T24" s="203"/>
      <c r="U24" s="203"/>
      <c r="V24" s="203"/>
      <c r="W24" s="203"/>
      <c r="X24" s="204"/>
    </row>
    <row r="25" spans="2:44" ht="17.25" customHeight="1">
      <c r="B25" s="205" t="s">
        <v>155</v>
      </c>
      <c r="C25" s="206"/>
      <c r="D25" s="135">
        <v>1</v>
      </c>
      <c r="E25" s="164">
        <v>2</v>
      </c>
      <c r="F25" s="136">
        <v>3</v>
      </c>
      <c r="G25" s="136">
        <v>4</v>
      </c>
      <c r="H25" s="164">
        <v>5</v>
      </c>
      <c r="I25" s="136">
        <v>6</v>
      </c>
      <c r="J25" s="136">
        <v>7</v>
      </c>
      <c r="K25" s="164">
        <v>8</v>
      </c>
      <c r="L25" s="136">
        <v>9</v>
      </c>
      <c r="M25" s="136">
        <v>10</v>
      </c>
      <c r="N25" s="164">
        <v>11</v>
      </c>
      <c r="O25" s="136">
        <v>12</v>
      </c>
      <c r="P25" s="135">
        <v>1</v>
      </c>
      <c r="Q25" s="136">
        <v>2</v>
      </c>
      <c r="R25" s="136">
        <v>3</v>
      </c>
      <c r="S25" s="136">
        <v>4</v>
      </c>
      <c r="T25" s="136">
        <v>5</v>
      </c>
      <c r="U25" s="136">
        <v>6</v>
      </c>
      <c r="V25" s="136">
        <v>7</v>
      </c>
      <c r="W25" s="136">
        <v>8</v>
      </c>
      <c r="X25" s="137">
        <v>9</v>
      </c>
    </row>
    <row r="26" spans="2:44" ht="46.5" customHeight="1">
      <c r="B26" s="205"/>
      <c r="C26" s="206"/>
      <c r="D26" s="165" t="s">
        <v>156</v>
      </c>
      <c r="E26" s="166" t="s">
        <v>164</v>
      </c>
      <c r="F26" s="139" t="s">
        <v>160</v>
      </c>
      <c r="G26" s="139" t="s">
        <v>161</v>
      </c>
      <c r="H26" s="139" t="s">
        <v>184</v>
      </c>
      <c r="I26" s="139" t="s">
        <v>163</v>
      </c>
      <c r="J26" s="139" t="s">
        <v>185</v>
      </c>
      <c r="K26" s="139" t="s">
        <v>186</v>
      </c>
      <c r="L26" s="139" t="s">
        <v>187</v>
      </c>
      <c r="M26" s="139" t="s">
        <v>188</v>
      </c>
      <c r="N26" s="167" t="s">
        <v>45</v>
      </c>
      <c r="O26" s="168" t="s">
        <v>189</v>
      </c>
      <c r="P26" s="138" t="s">
        <v>190</v>
      </c>
      <c r="Q26" s="139" t="s">
        <v>162</v>
      </c>
      <c r="R26" s="139" t="s">
        <v>191</v>
      </c>
      <c r="S26" s="139" t="s">
        <v>192</v>
      </c>
      <c r="T26" s="139" t="s">
        <v>193</v>
      </c>
      <c r="U26" s="139" t="s">
        <v>187</v>
      </c>
      <c r="V26" s="139" t="s">
        <v>194</v>
      </c>
      <c r="W26" s="167" t="s">
        <v>45</v>
      </c>
      <c r="X26" s="168" t="s">
        <v>46</v>
      </c>
    </row>
    <row r="27" spans="2:44" ht="40.15" customHeight="1">
      <c r="B27" s="207" t="s">
        <v>10</v>
      </c>
      <c r="C27" s="141" t="s">
        <v>165</v>
      </c>
      <c r="D27" s="143">
        <v>226.15</v>
      </c>
      <c r="E27" s="143" t="s">
        <v>77</v>
      </c>
      <c r="F27" s="143" t="s">
        <v>77</v>
      </c>
      <c r="G27" s="143">
        <v>272.72727272727275</v>
      </c>
      <c r="H27" s="143">
        <v>433.33333333333331</v>
      </c>
      <c r="I27" s="143" t="s">
        <v>77</v>
      </c>
      <c r="J27" s="143">
        <v>675</v>
      </c>
      <c r="K27" s="143">
        <v>1100</v>
      </c>
      <c r="L27" s="143" t="s">
        <v>77</v>
      </c>
      <c r="M27" s="143">
        <v>761.53846153846155</v>
      </c>
      <c r="N27" s="143">
        <v>1200</v>
      </c>
      <c r="O27" s="143">
        <v>840</v>
      </c>
      <c r="P27" s="142">
        <v>248.61333333333332</v>
      </c>
      <c r="Q27" s="143" t="s">
        <v>77</v>
      </c>
      <c r="R27" s="143" t="s">
        <v>77</v>
      </c>
      <c r="S27" s="143">
        <v>675</v>
      </c>
      <c r="T27" s="143">
        <v>756</v>
      </c>
      <c r="U27" s="143" t="s">
        <v>77</v>
      </c>
      <c r="V27" s="143">
        <v>825</v>
      </c>
      <c r="W27" s="143">
        <v>1200</v>
      </c>
      <c r="X27" s="144">
        <v>913.63636363636363</v>
      </c>
    </row>
    <row r="28" spans="2:44" ht="39.6" customHeight="1">
      <c r="B28" s="207"/>
      <c r="C28" s="145" t="s">
        <v>166</v>
      </c>
      <c r="D28" s="147">
        <v>192.87083734486953</v>
      </c>
      <c r="E28" s="147" t="s">
        <v>77</v>
      </c>
      <c r="F28" s="147" t="s">
        <v>77</v>
      </c>
      <c r="G28" s="147">
        <v>232.73235144743529</v>
      </c>
      <c r="H28" s="147">
        <v>356.02668008816636</v>
      </c>
      <c r="I28" s="147" t="s">
        <v>77</v>
      </c>
      <c r="J28" s="147">
        <v>589.31306567649119</v>
      </c>
      <c r="K28" s="147">
        <v>934.78655767484008</v>
      </c>
      <c r="L28" s="147" t="s">
        <v>77</v>
      </c>
      <c r="M28" s="147">
        <v>639.41142928077124</v>
      </c>
      <c r="N28" s="147">
        <v>997.47636352425513</v>
      </c>
      <c r="O28" s="147">
        <v>696.34153005679502</v>
      </c>
      <c r="P28" s="146">
        <v>210.76513581248767</v>
      </c>
      <c r="Q28" s="147" t="s">
        <v>77</v>
      </c>
      <c r="R28" s="147" t="s">
        <v>77</v>
      </c>
      <c r="S28" s="147">
        <v>598.96765313145238</v>
      </c>
      <c r="T28" s="147">
        <v>633.85296931179096</v>
      </c>
      <c r="U28" s="147" t="s">
        <v>77</v>
      </c>
      <c r="V28" s="147">
        <v>693.89432598184703</v>
      </c>
      <c r="W28" s="147">
        <v>998.17932359467034</v>
      </c>
      <c r="X28" s="148">
        <v>755.15704257986454</v>
      </c>
    </row>
    <row r="29" spans="2:44" ht="40.15" customHeight="1">
      <c r="B29" s="207"/>
      <c r="C29" s="149" t="s">
        <v>167</v>
      </c>
      <c r="D29" s="151">
        <f>D28/D27</f>
        <v>0.85284473731978561</v>
      </c>
      <c r="E29" s="151" t="s">
        <v>77</v>
      </c>
      <c r="F29" s="151" t="s">
        <v>77</v>
      </c>
      <c r="G29" s="151">
        <f>G28/G27</f>
        <v>0.85335195530726271</v>
      </c>
      <c r="H29" s="151">
        <f>H28/H27</f>
        <v>0.82160003097269163</v>
      </c>
      <c r="I29" s="151" t="s">
        <v>77</v>
      </c>
      <c r="J29" s="151">
        <f>J28/J27</f>
        <v>0.87305639359480181</v>
      </c>
      <c r="K29" s="151">
        <f>K28/K27</f>
        <v>0.84980596152258192</v>
      </c>
      <c r="L29" s="151" t="s">
        <v>77</v>
      </c>
      <c r="M29" s="151">
        <f>M28/M27</f>
        <v>0.83963116976262886</v>
      </c>
      <c r="N29" s="151">
        <f>N28/N27</f>
        <v>0.83123030293687927</v>
      </c>
      <c r="O29" s="151">
        <f>O28/O27</f>
        <v>0.82897801197237497</v>
      </c>
      <c r="P29" s="150">
        <f>P28/P27</f>
        <v>0.84776280091904843</v>
      </c>
      <c r="Q29" s="151" t="s">
        <v>77</v>
      </c>
      <c r="R29" s="151" t="s">
        <v>77</v>
      </c>
      <c r="S29" s="151">
        <f>S28/S27</f>
        <v>0.88735948612067017</v>
      </c>
      <c r="T29" s="151">
        <f>T28/T27</f>
        <v>0.83842985358702504</v>
      </c>
      <c r="U29" s="151" t="s">
        <v>77</v>
      </c>
      <c r="V29" s="151">
        <f>V28/V27</f>
        <v>0.84108403149314792</v>
      </c>
      <c r="W29" s="151">
        <f>W28/W27</f>
        <v>0.83181610299555864</v>
      </c>
      <c r="X29" s="152">
        <f>X28/X27</f>
        <v>0.82654004660482683</v>
      </c>
    </row>
    <row r="30" spans="2:44" ht="17.25" customHeight="1">
      <c r="B30" s="208" t="s">
        <v>168</v>
      </c>
      <c r="C30" s="134" t="s">
        <v>169</v>
      </c>
      <c r="D30" s="51">
        <v>0.32222222222222219</v>
      </c>
      <c r="E30" s="51" t="s">
        <v>77</v>
      </c>
      <c r="F30" s="51" t="s">
        <v>77</v>
      </c>
      <c r="G30" s="51">
        <v>0.31906250000000003</v>
      </c>
      <c r="H30" s="51">
        <v>0.25</v>
      </c>
      <c r="I30" s="51" t="s">
        <v>77</v>
      </c>
      <c r="J30" s="51">
        <v>0.25025462962962963</v>
      </c>
      <c r="K30" s="51">
        <v>0.35347222222222219</v>
      </c>
      <c r="L30" s="51" t="s">
        <v>77</v>
      </c>
      <c r="M30" s="51">
        <v>0.25</v>
      </c>
      <c r="N30" s="51">
        <v>0.25</v>
      </c>
      <c r="O30" s="51">
        <v>0.25</v>
      </c>
      <c r="P30" s="50">
        <v>0.70862268518518523</v>
      </c>
      <c r="Q30" s="51" t="s">
        <v>77</v>
      </c>
      <c r="R30" s="51" t="s">
        <v>77</v>
      </c>
      <c r="S30" s="51">
        <v>0.70833333333333337</v>
      </c>
      <c r="T30" s="51">
        <v>0.70833333333333337</v>
      </c>
      <c r="U30" s="51" t="s">
        <v>77</v>
      </c>
      <c r="V30" s="51">
        <v>0.70844907407407409</v>
      </c>
      <c r="W30" s="51">
        <v>0.7084259259259259</v>
      </c>
      <c r="X30" s="116">
        <v>0.70862268518518523</v>
      </c>
    </row>
    <row r="31" spans="2:44" ht="17.25" customHeight="1">
      <c r="B31" s="205"/>
      <c r="C31" s="134" t="s">
        <v>170</v>
      </c>
      <c r="D31" s="51">
        <v>0.43975694444444446</v>
      </c>
      <c r="E31" s="51" t="s">
        <v>77</v>
      </c>
      <c r="F31" s="51" t="s">
        <v>77</v>
      </c>
      <c r="G31" s="51">
        <v>0.36878472222222225</v>
      </c>
      <c r="H31" s="51">
        <v>0.31874999999999998</v>
      </c>
      <c r="I31" s="51" t="s">
        <v>77</v>
      </c>
      <c r="J31" s="51">
        <v>0.35</v>
      </c>
      <c r="K31" s="51">
        <v>0.39170138888888889</v>
      </c>
      <c r="L31" s="51" t="s">
        <v>77</v>
      </c>
      <c r="M31" s="51">
        <v>0.41414351851851849</v>
      </c>
      <c r="N31" s="51">
        <v>0.47032407407407406</v>
      </c>
      <c r="O31" s="51">
        <v>0.46738425925925925</v>
      </c>
      <c r="P31" s="50">
        <v>0.94652777777777775</v>
      </c>
      <c r="Q31" s="51" t="s">
        <v>77</v>
      </c>
      <c r="R31" s="51" t="s">
        <v>77</v>
      </c>
      <c r="S31" s="51">
        <v>0.87650462962962961</v>
      </c>
      <c r="T31" s="51">
        <v>0.9181597222222222</v>
      </c>
      <c r="U31" s="51" t="s">
        <v>77</v>
      </c>
      <c r="V31" s="51">
        <v>0.97499999999999998</v>
      </c>
      <c r="W31" s="51">
        <v>0.97454861111111113</v>
      </c>
      <c r="X31" s="116">
        <v>0.99547453703703703</v>
      </c>
    </row>
    <row r="32" spans="2:44" ht="17.25" customHeight="1">
      <c r="B32" s="205" t="s">
        <v>171</v>
      </c>
      <c r="C32" s="206"/>
      <c r="D32" s="154">
        <v>13.333333333333334</v>
      </c>
      <c r="E32" s="154" t="s">
        <v>77</v>
      </c>
      <c r="F32" s="154" t="s">
        <v>77</v>
      </c>
      <c r="G32" s="154">
        <v>11</v>
      </c>
      <c r="H32" s="154">
        <v>6</v>
      </c>
      <c r="I32" s="154" t="s">
        <v>77</v>
      </c>
      <c r="J32" s="154">
        <v>4</v>
      </c>
      <c r="K32" s="154">
        <v>3</v>
      </c>
      <c r="L32" s="154" t="s">
        <v>77</v>
      </c>
      <c r="M32" s="154">
        <v>4.333333333333333</v>
      </c>
      <c r="N32" s="154">
        <v>3</v>
      </c>
      <c r="O32" s="154">
        <v>3.75</v>
      </c>
      <c r="P32" s="153">
        <v>12.5</v>
      </c>
      <c r="Q32" s="154" t="s">
        <v>77</v>
      </c>
      <c r="R32" s="154" t="s">
        <v>77</v>
      </c>
      <c r="S32" s="154">
        <v>4</v>
      </c>
      <c r="T32" s="154">
        <v>4.166666666666667</v>
      </c>
      <c r="U32" s="51" t="s">
        <v>77</v>
      </c>
      <c r="V32" s="154">
        <v>4</v>
      </c>
      <c r="W32" s="154">
        <v>3</v>
      </c>
      <c r="X32" s="155">
        <v>3.6666666666666665</v>
      </c>
    </row>
    <row r="33" spans="2:24" ht="17.25" customHeight="1">
      <c r="B33" s="198" t="s">
        <v>172</v>
      </c>
      <c r="C33" s="199"/>
      <c r="D33" s="133" t="s">
        <v>176</v>
      </c>
      <c r="E33" s="157" t="s">
        <v>174</v>
      </c>
      <c r="F33" s="157" t="s">
        <v>175</v>
      </c>
      <c r="G33" s="157" t="s">
        <v>195</v>
      </c>
      <c r="H33" s="157" t="s">
        <v>176</v>
      </c>
      <c r="I33" s="157" t="s">
        <v>176</v>
      </c>
      <c r="J33" s="157" t="s">
        <v>195</v>
      </c>
      <c r="K33" s="157" t="s">
        <v>196</v>
      </c>
      <c r="L33" s="157" t="s">
        <v>196</v>
      </c>
      <c r="M33" s="157" t="s">
        <v>196</v>
      </c>
      <c r="N33" s="157" t="s">
        <v>109</v>
      </c>
      <c r="O33" s="158" t="s">
        <v>109</v>
      </c>
      <c r="P33" s="156" t="s">
        <v>195</v>
      </c>
      <c r="Q33" s="157" t="s">
        <v>176</v>
      </c>
      <c r="R33" s="157" t="s">
        <v>176</v>
      </c>
      <c r="S33" s="157" t="s">
        <v>195</v>
      </c>
      <c r="T33" s="157" t="s">
        <v>196</v>
      </c>
      <c r="U33" s="157" t="s">
        <v>196</v>
      </c>
      <c r="V33" s="157" t="s">
        <v>196</v>
      </c>
      <c r="W33" s="157" t="s">
        <v>109</v>
      </c>
      <c r="X33" s="158" t="s">
        <v>109</v>
      </c>
    </row>
    <row r="34" spans="2:24" ht="17.25" customHeight="1">
      <c r="B34" s="198" t="s">
        <v>177</v>
      </c>
      <c r="C34" s="199"/>
      <c r="D34" s="133"/>
      <c r="E34" s="129"/>
      <c r="F34" s="157"/>
      <c r="G34" s="157"/>
      <c r="H34" s="157"/>
      <c r="I34" s="157"/>
      <c r="J34" s="157"/>
      <c r="K34" s="157"/>
      <c r="L34" s="157"/>
      <c r="M34" s="157"/>
      <c r="N34" s="157"/>
      <c r="O34" s="158"/>
      <c r="P34" s="156"/>
      <c r="Q34" s="157"/>
      <c r="R34" s="157"/>
      <c r="S34" s="157"/>
      <c r="T34" s="157"/>
      <c r="U34" s="157"/>
      <c r="V34" s="157"/>
      <c r="W34" s="157"/>
      <c r="X34" s="158"/>
    </row>
    <row r="35" spans="2:24" ht="17.25" customHeight="1" thickBot="1">
      <c r="B35" s="200" t="s">
        <v>178</v>
      </c>
      <c r="C35" s="201"/>
      <c r="D35" s="159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3"/>
      <c r="P35" s="170"/>
      <c r="Q35" s="161"/>
      <c r="R35" s="161"/>
      <c r="S35" s="161"/>
      <c r="T35" s="161"/>
      <c r="U35" s="161"/>
      <c r="V35" s="161"/>
      <c r="W35" s="161"/>
      <c r="X35" s="163"/>
    </row>
    <row r="36" spans="2:24">
      <c r="T36" s="131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08AA1-ED2A-48C1-A252-4FDC40168737}">
  <sheetPr>
    <tabColor theme="9" tint="0.59999389629810485"/>
    <pageSetUpPr fitToPage="1"/>
  </sheetPr>
  <dimension ref="A1:AC261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SUM(F5:F242)</f>
        <v>129293</v>
      </c>
      <c r="E1" s="5" t="s">
        <v>2</v>
      </c>
      <c r="F1" s="6">
        <f>SUM(G5:G242)</f>
        <v>2579462.4</v>
      </c>
      <c r="G1" s="7" t="s">
        <v>3</v>
      </c>
      <c r="H1" s="8">
        <f>L21+L38+L55+L72+L89+L106+L123+L140+L157+L174+L191+L208+L225+L242</f>
        <v>79.750000000000014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45866</v>
      </c>
      <c r="B2" s="326"/>
      <c r="C2" s="10" t="s">
        <v>10</v>
      </c>
      <c r="D2" s="11">
        <f>AVERAGE(N21,N38,N55,N72,N89,N106,N123,N140,N157,N174,N191,N208,N225,N242)</f>
        <v>609.26966182183844</v>
      </c>
      <c r="E2" s="11" t="s">
        <v>11</v>
      </c>
      <c r="F2" s="12">
        <f>F1/D1</f>
        <v>19.950518589560147</v>
      </c>
      <c r="G2" s="13" t="s">
        <v>12</v>
      </c>
      <c r="H2" s="14">
        <f>COUNT(H5:H242)</f>
        <v>6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38" t="s">
        <v>69</v>
      </c>
      <c r="C5" s="287" t="s">
        <v>204</v>
      </c>
      <c r="D5" s="287"/>
      <c r="E5" s="39">
        <v>29.85</v>
      </c>
      <c r="F5" s="40">
        <v>2255</v>
      </c>
      <c r="G5" s="41">
        <f t="shared" ref="G5:G7" si="0">E5*F5</f>
        <v>67311.75</v>
      </c>
      <c r="H5" s="42"/>
      <c r="I5" s="43">
        <v>17</v>
      </c>
      <c r="J5" s="44">
        <v>3273</v>
      </c>
      <c r="K5" s="45">
        <f t="shared" ref="K5:K7" si="1">J5/I5</f>
        <v>192.52941176470588</v>
      </c>
      <c r="L5" s="46">
        <v>17</v>
      </c>
      <c r="M5" s="44">
        <f>F5/V5*60</f>
        <v>2790.6497078033667</v>
      </c>
      <c r="N5" s="45">
        <f t="shared" ref="N5:N7" si="2">M5/L5</f>
        <v>164.15586516490393</v>
      </c>
      <c r="O5" s="47">
        <f t="shared" ref="O5:O7" si="3">L5-I5</f>
        <v>0</v>
      </c>
      <c r="P5" s="48">
        <f t="shared" ref="P5:P7" si="4">N5-K5</f>
        <v>-28.373546599801955</v>
      </c>
      <c r="Q5" s="49">
        <f t="shared" ref="Q5:Q7" si="5">N5/K5</f>
        <v>0.85262746953967816</v>
      </c>
      <c r="R5" s="274">
        <f>Q21</f>
        <v>0.85284473731978561</v>
      </c>
      <c r="S5" s="50">
        <v>0.32222222222222219</v>
      </c>
      <c r="T5" s="51">
        <v>0.3558912037037037</v>
      </c>
      <c r="U5" s="52">
        <v>7.5166666666665893</v>
      </c>
      <c r="V5" s="53">
        <v>48.48333333333337</v>
      </c>
      <c r="W5" s="54"/>
      <c r="X5" s="94"/>
      <c r="Y5" s="276"/>
      <c r="Z5" s="277"/>
      <c r="AA5" s="36">
        <f>M5-J5</f>
        <v>-482.35029219663329</v>
      </c>
      <c r="AB5" s="37">
        <f>M5/J5</f>
        <v>0.85262746953967816</v>
      </c>
      <c r="AC5" s="292">
        <f>AB21</f>
        <v>0.85284473731978572</v>
      </c>
    </row>
    <row r="6" spans="1:29" ht="15.75" customHeight="1">
      <c r="A6" s="282"/>
      <c r="B6" s="38" t="s">
        <v>69</v>
      </c>
      <c r="C6" s="287" t="s">
        <v>205</v>
      </c>
      <c r="D6" s="287"/>
      <c r="E6" s="39">
        <v>29.52</v>
      </c>
      <c r="F6" s="40">
        <v>2288</v>
      </c>
      <c r="G6" s="41">
        <f t="shared" si="0"/>
        <v>67541.759999999995</v>
      </c>
      <c r="H6" s="42"/>
      <c r="I6" s="43">
        <v>17</v>
      </c>
      <c r="J6" s="44">
        <v>3273</v>
      </c>
      <c r="K6" s="45">
        <f t="shared" si="1"/>
        <v>192.52941176470588</v>
      </c>
      <c r="L6" s="46">
        <v>17</v>
      </c>
      <c r="M6" s="44">
        <f>F6/V6*60</f>
        <v>2792.1355932203369</v>
      </c>
      <c r="N6" s="45">
        <f t="shared" si="2"/>
        <v>164.24327018943157</v>
      </c>
      <c r="O6" s="47">
        <f t="shared" si="3"/>
        <v>0</v>
      </c>
      <c r="P6" s="48">
        <f t="shared" si="4"/>
        <v>-28.286141575274314</v>
      </c>
      <c r="Q6" s="49">
        <f t="shared" si="5"/>
        <v>0.85308145225185961</v>
      </c>
      <c r="R6" s="274"/>
      <c r="S6" s="50">
        <v>0.35902777777777772</v>
      </c>
      <c r="T6" s="51">
        <v>0.39317129629629627</v>
      </c>
      <c r="U6" s="52">
        <v>4.5166666666666</v>
      </c>
      <c r="V6" s="53">
        <v>49.166666666666707</v>
      </c>
      <c r="W6" s="54"/>
      <c r="X6" s="94"/>
      <c r="Y6" s="266"/>
      <c r="Z6" s="267"/>
      <c r="AA6" s="55">
        <f>M6-J6</f>
        <v>-480.86440677966311</v>
      </c>
      <c r="AB6" s="56">
        <f>M6/J6</f>
        <v>0.85308145225185972</v>
      </c>
      <c r="AC6" s="293"/>
    </row>
    <row r="7" spans="1:29" ht="15.75" customHeight="1">
      <c r="A7" s="282"/>
      <c r="B7" s="38" t="s">
        <v>69</v>
      </c>
      <c r="C7" s="287" t="s">
        <v>283</v>
      </c>
      <c r="D7" s="287"/>
      <c r="E7" s="39">
        <v>21.61</v>
      </c>
      <c r="F7" s="40">
        <v>2212</v>
      </c>
      <c r="G7" s="41">
        <f t="shared" si="0"/>
        <v>47801.32</v>
      </c>
      <c r="H7" s="42"/>
      <c r="I7" s="43">
        <v>6</v>
      </c>
      <c r="J7" s="44">
        <v>2500</v>
      </c>
      <c r="K7" s="45">
        <f t="shared" si="1"/>
        <v>416.66666666666669</v>
      </c>
      <c r="L7" s="46">
        <v>6</v>
      </c>
      <c r="M7" s="44">
        <f>F7/V7*60</f>
        <v>2132.0481927710794</v>
      </c>
      <c r="N7" s="45">
        <f t="shared" si="2"/>
        <v>355.34136546184658</v>
      </c>
      <c r="O7" s="47">
        <f t="shared" si="3"/>
        <v>0</v>
      </c>
      <c r="P7" s="48">
        <f t="shared" si="4"/>
        <v>-61.325301204820107</v>
      </c>
      <c r="Q7" s="49">
        <f t="shared" si="5"/>
        <v>0.85281927710843175</v>
      </c>
      <c r="R7" s="274"/>
      <c r="S7" s="50">
        <v>0.3965277777777777</v>
      </c>
      <c r="T7" s="51">
        <v>0.43975694444444446</v>
      </c>
      <c r="U7" s="52">
        <v>4.8333333333332629</v>
      </c>
      <c r="V7" s="53">
        <v>62.250000000000142</v>
      </c>
      <c r="W7" s="54">
        <v>0.43975694444444446</v>
      </c>
      <c r="X7" s="94">
        <v>0.48194444444444434</v>
      </c>
      <c r="Y7" s="266"/>
      <c r="Z7" s="267"/>
      <c r="AA7" s="55">
        <f>M7-J7</f>
        <v>-367.95180722892064</v>
      </c>
      <c r="AB7" s="56">
        <f>M7/J7</f>
        <v>0.85281927710843175</v>
      </c>
      <c r="AC7" s="293"/>
    </row>
    <row r="8" spans="1:29" ht="15.75" customHeight="1">
      <c r="A8" s="282"/>
      <c r="B8" s="38"/>
      <c r="C8" s="287"/>
      <c r="D8" s="287"/>
      <c r="E8" s="39"/>
      <c r="F8" s="40"/>
      <c r="G8" s="41"/>
      <c r="H8" s="58"/>
      <c r="I8" s="43"/>
      <c r="J8" s="44"/>
      <c r="K8" s="45"/>
      <c r="L8" s="59"/>
      <c r="M8" s="44"/>
      <c r="N8" s="45"/>
      <c r="O8" s="47"/>
      <c r="P8" s="48"/>
      <c r="Q8" s="49"/>
      <c r="R8" s="274"/>
      <c r="S8" s="50"/>
      <c r="T8" s="51"/>
      <c r="U8" s="52"/>
      <c r="V8" s="53"/>
      <c r="W8" s="54"/>
      <c r="X8" s="94"/>
      <c r="Y8" s="266"/>
      <c r="Z8" s="267"/>
      <c r="AA8" s="55"/>
      <c r="AB8" s="56"/>
      <c r="AC8" s="293"/>
    </row>
    <row r="9" spans="1:29" ht="15.75" customHeight="1">
      <c r="A9" s="283"/>
      <c r="B9" s="38"/>
      <c r="C9" s="287"/>
      <c r="D9" s="287"/>
      <c r="E9" s="39"/>
      <c r="F9" s="40"/>
      <c r="G9" s="60"/>
      <c r="H9" s="61"/>
      <c r="I9" s="43"/>
      <c r="J9" s="44"/>
      <c r="K9" s="45"/>
      <c r="L9" s="46"/>
      <c r="M9" s="44"/>
      <c r="N9" s="45"/>
      <c r="O9" s="47"/>
      <c r="P9" s="48"/>
      <c r="Q9" s="49"/>
      <c r="R9" s="274"/>
      <c r="S9" s="62"/>
      <c r="T9" s="63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7"/>
      <c r="D10" s="287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29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29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29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29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29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6">AVERAGE(I5:I20)</f>
        <v>13.333333333333334</v>
      </c>
      <c r="J21" s="81">
        <f t="shared" si="6"/>
        <v>3015.3333333333335</v>
      </c>
      <c r="K21" s="82">
        <f t="shared" ref="K21:K22" si="7">J21/I21</f>
        <v>226.15</v>
      </c>
      <c r="L21" s="80">
        <f t="shared" ref="L21:M21" si="8">AVERAGE(L5:L20)</f>
        <v>13.333333333333334</v>
      </c>
      <c r="M21" s="81">
        <f t="shared" si="8"/>
        <v>2571.6111645982605</v>
      </c>
      <c r="N21" s="82">
        <f t="shared" ref="N21:N22" si="9">M21/L21</f>
        <v>192.87083734486953</v>
      </c>
      <c r="O21" s="83">
        <f t="shared" ref="O21:O22" si="10">L21-I21</f>
        <v>0</v>
      </c>
      <c r="P21" s="84">
        <f t="shared" ref="P21:P22" si="11">N21-K21</f>
        <v>-33.279162655130477</v>
      </c>
      <c r="Q21" s="85">
        <f t="shared" ref="Q21:Q22" si="12">N21/K21</f>
        <v>0.85284473731978561</v>
      </c>
      <c r="R21" s="275"/>
      <c r="S21" s="182">
        <f>S5</f>
        <v>0.32222222222222219</v>
      </c>
      <c r="T21" s="183">
        <f>INDEX(T5:T20,COUNTA(T5:T20))</f>
        <v>0.43975694444444446</v>
      </c>
      <c r="U21" s="86"/>
      <c r="V21" s="86"/>
      <c r="W21" s="87"/>
      <c r="X21" s="179"/>
      <c r="Y21" s="262"/>
      <c r="Z21" s="263"/>
      <c r="AA21" s="88">
        <f>M21-J21</f>
        <v>-443.72216873507296</v>
      </c>
      <c r="AB21" s="89">
        <f>M21/J21</f>
        <v>0.85284473731978572</v>
      </c>
      <c r="AC21" s="295"/>
    </row>
    <row r="22" spans="1:29" ht="15.75" customHeight="1">
      <c r="A22" s="268" t="s">
        <v>40</v>
      </c>
      <c r="B22" s="38" t="s">
        <v>69</v>
      </c>
      <c r="C22" s="264" t="s">
        <v>282</v>
      </c>
      <c r="D22" s="265"/>
      <c r="E22" s="39">
        <v>25.64</v>
      </c>
      <c r="F22" s="40">
        <v>3055</v>
      </c>
      <c r="G22" s="41">
        <f t="shared" ref="G22" si="13">E22*F22</f>
        <v>78330.2</v>
      </c>
      <c r="H22" s="42"/>
      <c r="I22" s="43">
        <v>11</v>
      </c>
      <c r="J22" s="44">
        <v>3000</v>
      </c>
      <c r="K22" s="45">
        <f t="shared" si="7"/>
        <v>272.72727272727275</v>
      </c>
      <c r="L22" s="46">
        <v>11</v>
      </c>
      <c r="M22" s="44">
        <f>F22/V22*60</f>
        <v>2560.0558659217882</v>
      </c>
      <c r="N22" s="45">
        <f t="shared" si="9"/>
        <v>232.73235144743529</v>
      </c>
      <c r="O22" s="47">
        <f t="shared" si="10"/>
        <v>0</v>
      </c>
      <c r="P22" s="48">
        <f t="shared" si="11"/>
        <v>-39.994921279837456</v>
      </c>
      <c r="Q22" s="49">
        <f t="shared" si="12"/>
        <v>0.85335195530726271</v>
      </c>
      <c r="R22" s="273">
        <f>Q38</f>
        <v>0.85335195530726271</v>
      </c>
      <c r="S22" s="50">
        <v>0.31906250000000003</v>
      </c>
      <c r="T22" s="51">
        <v>0.36878472222222225</v>
      </c>
      <c r="U22" s="52">
        <v>5.0333333333333741</v>
      </c>
      <c r="V22" s="53">
        <v>71.599999999999994</v>
      </c>
      <c r="W22" s="54"/>
      <c r="X22" s="115"/>
      <c r="Y22" s="276"/>
      <c r="Z22" s="277"/>
      <c r="AA22" s="36">
        <f>M22-J22</f>
        <v>-439.94413407821185</v>
      </c>
      <c r="AB22" s="31">
        <f>M22/J22</f>
        <v>0.85335195530726271</v>
      </c>
      <c r="AC22" s="278">
        <f>AB38</f>
        <v>0.85335195530726271</v>
      </c>
    </row>
    <row r="23" spans="1:29" ht="15.75" customHeight="1">
      <c r="A23" s="269"/>
      <c r="B23" s="38"/>
      <c r="C23" s="264"/>
      <c r="D23" s="265"/>
      <c r="E23" s="39"/>
      <c r="F23" s="40"/>
      <c r="G23" s="41"/>
      <c r="H23" s="42"/>
      <c r="I23" s="43"/>
      <c r="J23" s="44"/>
      <c r="K23" s="45"/>
      <c r="L23" s="46"/>
      <c r="M23" s="44"/>
      <c r="N23" s="45"/>
      <c r="O23" s="47"/>
      <c r="P23" s="48"/>
      <c r="Q23" s="49"/>
      <c r="R23" s="274"/>
      <c r="S23" s="50"/>
      <c r="T23" s="51"/>
      <c r="U23" s="52"/>
      <c r="V23" s="53"/>
      <c r="W23" s="54"/>
      <c r="X23" s="94"/>
      <c r="Y23" s="266"/>
      <c r="Z23" s="267"/>
      <c r="AA23" s="55"/>
      <c r="AB23" s="49"/>
      <c r="AC23" s="279"/>
    </row>
    <row r="24" spans="1:29" ht="15.75" customHeight="1">
      <c r="A24" s="269"/>
      <c r="B24" s="38"/>
      <c r="C24" s="264"/>
      <c r="D24" s="265"/>
      <c r="E24" s="39"/>
      <c r="F24" s="40"/>
      <c r="G24" s="41"/>
      <c r="H24" s="42"/>
      <c r="I24" s="43"/>
      <c r="J24" s="44"/>
      <c r="K24" s="45"/>
      <c r="L24" s="46"/>
      <c r="M24" s="44"/>
      <c r="N24" s="45"/>
      <c r="O24" s="47"/>
      <c r="P24" s="48"/>
      <c r="Q24" s="49"/>
      <c r="R24" s="274"/>
      <c r="S24" s="50"/>
      <c r="T24" s="51"/>
      <c r="U24" s="52"/>
      <c r="V24" s="53"/>
      <c r="W24" s="54"/>
      <c r="X24" s="94"/>
      <c r="Y24" s="266"/>
      <c r="Z24" s="267"/>
      <c r="AA24" s="55"/>
      <c r="AB24" s="49"/>
      <c r="AC24" s="279"/>
    </row>
    <row r="25" spans="1:29" ht="15.75" customHeight="1">
      <c r="A25" s="269"/>
      <c r="B25" s="38"/>
      <c r="C25" s="264"/>
      <c r="D25" s="265"/>
      <c r="E25" s="39"/>
      <c r="F25" s="40"/>
      <c r="G25" s="41"/>
      <c r="H25" s="42"/>
      <c r="I25" s="43"/>
      <c r="J25" s="44"/>
      <c r="K25" s="45"/>
      <c r="L25" s="46"/>
      <c r="M25" s="44"/>
      <c r="N25" s="45"/>
      <c r="O25" s="47"/>
      <c r="P25" s="48"/>
      <c r="Q25" s="49"/>
      <c r="R25" s="274"/>
      <c r="S25" s="50"/>
      <c r="T25" s="51"/>
      <c r="U25" s="52"/>
      <c r="V25" s="53"/>
      <c r="W25" s="54"/>
      <c r="X25" s="94"/>
      <c r="Y25" s="266"/>
      <c r="Z25" s="267"/>
      <c r="AA25" s="55"/>
      <c r="AB25" s="49"/>
      <c r="AC25" s="279"/>
    </row>
    <row r="26" spans="1:29" ht="15.75" customHeight="1">
      <c r="A26" s="269"/>
      <c r="B26" s="38"/>
      <c r="C26" s="264"/>
      <c r="D26" s="265"/>
      <c r="E26" s="39"/>
      <c r="F26" s="40"/>
      <c r="G26" s="41"/>
      <c r="H26" s="58"/>
      <c r="I26" s="43"/>
      <c r="J26" s="44"/>
      <c r="K26" s="45"/>
      <c r="L26" s="59"/>
      <c r="M26" s="44"/>
      <c r="N26" s="45"/>
      <c r="O26" s="47"/>
      <c r="P26" s="48"/>
      <c r="Q26" s="49"/>
      <c r="R26" s="274"/>
      <c r="S26" s="50"/>
      <c r="T26" s="51"/>
      <c r="U26" s="52"/>
      <c r="V26" s="53"/>
      <c r="W26" s="54"/>
      <c r="X26" s="94"/>
      <c r="Y26" s="266"/>
      <c r="Z26" s="267"/>
      <c r="AA26" s="55"/>
      <c r="AB26" s="49"/>
      <c r="AC26" s="279"/>
    </row>
    <row r="27" spans="1:29" ht="15.75" customHeight="1">
      <c r="A27" s="269"/>
      <c r="B27" s="38"/>
      <c r="C27" s="264"/>
      <c r="D27" s="265"/>
      <c r="E27" s="39"/>
      <c r="F27" s="40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79"/>
    </row>
    <row r="28" spans="1:29" ht="15.75" customHeight="1">
      <c r="A28" s="269"/>
      <c r="B28" s="38"/>
      <c r="C28" s="264"/>
      <c r="D28" s="265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79"/>
    </row>
    <row r="29" spans="1:29" ht="15.75" customHeight="1">
      <c r="A29" s="269"/>
      <c r="B29" s="38"/>
      <c r="C29" s="264"/>
      <c r="D29" s="265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79"/>
    </row>
    <row r="30" spans="1:29" ht="15.75" customHeight="1">
      <c r="A30" s="269"/>
      <c r="B30" s="38"/>
      <c r="C30" s="264"/>
      <c r="D30" s="265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110"/>
      <c r="Y30" s="266"/>
      <c r="Z30" s="267"/>
      <c r="AA30" s="55"/>
      <c r="AB30" s="49"/>
      <c r="AC30" s="279"/>
    </row>
    <row r="31" spans="1:29" ht="15.75" customHeight="1">
      <c r="A31" s="269"/>
      <c r="B31" s="38"/>
      <c r="C31" s="264"/>
      <c r="D31" s="265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110"/>
      <c r="Y31" s="266"/>
      <c r="Z31" s="267"/>
      <c r="AA31" s="55"/>
      <c r="AB31" s="49"/>
      <c r="AC31" s="279"/>
    </row>
    <row r="32" spans="1:29" ht="15.75" customHeight="1">
      <c r="A32" s="269"/>
      <c r="B32" s="38"/>
      <c r="C32" s="264"/>
      <c r="D32" s="265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110"/>
      <c r="Y32" s="266"/>
      <c r="Z32" s="267"/>
      <c r="AA32" s="55"/>
      <c r="AB32" s="49"/>
      <c r="AC32" s="279"/>
    </row>
    <row r="33" spans="1:29" ht="15.75" customHeight="1">
      <c r="A33" s="269"/>
      <c r="B33" s="38"/>
      <c r="C33" s="264"/>
      <c r="D33" s="265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110"/>
      <c r="Y33" s="266"/>
      <c r="Z33" s="267"/>
      <c r="AA33" s="55"/>
      <c r="AB33" s="49"/>
      <c r="AC33" s="279"/>
    </row>
    <row r="34" spans="1:29" ht="15.75" customHeight="1">
      <c r="A34" s="269"/>
      <c r="B34" s="38"/>
      <c r="C34" s="264"/>
      <c r="D34" s="265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110"/>
      <c r="Y34" s="266"/>
      <c r="Z34" s="267"/>
      <c r="AA34" s="55"/>
      <c r="AB34" s="49"/>
      <c r="AC34" s="279"/>
    </row>
    <row r="35" spans="1:29" ht="15.75" customHeight="1">
      <c r="A35" s="269"/>
      <c r="B35" s="38"/>
      <c r="C35" s="264"/>
      <c r="D35" s="265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110"/>
      <c r="Y35" s="266"/>
      <c r="Z35" s="267"/>
      <c r="AA35" s="55"/>
      <c r="AB35" s="49"/>
      <c r="AC35" s="279"/>
    </row>
    <row r="36" spans="1:29" ht="15.75" customHeight="1">
      <c r="A36" s="269"/>
      <c r="B36" s="38"/>
      <c r="C36" s="264"/>
      <c r="D36" s="265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110"/>
      <c r="Y36" s="266"/>
      <c r="Z36" s="267"/>
      <c r="AA36" s="55"/>
      <c r="AB36" s="49"/>
      <c r="AC36" s="279"/>
    </row>
    <row r="37" spans="1:29" ht="15.75" customHeight="1">
      <c r="A37" s="269"/>
      <c r="B37" s="99"/>
      <c r="C37" s="264"/>
      <c r="D37" s="265"/>
      <c r="E37" s="109"/>
      <c r="F37" s="71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62"/>
      <c r="T37" s="63"/>
      <c r="U37" s="73"/>
      <c r="V37" s="74"/>
      <c r="W37" s="68"/>
      <c r="X37" s="110"/>
      <c r="Y37" s="266"/>
      <c r="Z37" s="267"/>
      <c r="AA37" s="111"/>
      <c r="AB37" s="67"/>
      <c r="AC37" s="279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14">AVERAGE(I22:I37)</f>
        <v>11</v>
      </c>
      <c r="J38" s="81">
        <f t="shared" si="14"/>
        <v>3000</v>
      </c>
      <c r="K38" s="82">
        <f t="shared" ref="K38" si="15">J38/I38</f>
        <v>272.72727272727275</v>
      </c>
      <c r="L38" s="80">
        <f t="shared" ref="L38:M38" si="16">AVERAGE(L22:L37)</f>
        <v>11</v>
      </c>
      <c r="M38" s="81">
        <f t="shared" si="16"/>
        <v>2560.0558659217882</v>
      </c>
      <c r="N38" s="82">
        <f>M38/L38</f>
        <v>232.73235144743529</v>
      </c>
      <c r="O38" s="83">
        <f>L38-I38</f>
        <v>0</v>
      </c>
      <c r="P38" s="84">
        <f>N38-K38</f>
        <v>-39.994921279837456</v>
      </c>
      <c r="Q38" s="85">
        <f>N38/K38</f>
        <v>0.85335195530726271</v>
      </c>
      <c r="R38" s="275"/>
      <c r="S38" s="182">
        <f>S22</f>
        <v>0.31906250000000003</v>
      </c>
      <c r="T38" s="183">
        <f>INDEX(T22:T37,COUNTA(T22:T37))</f>
        <v>0.36878472222222225</v>
      </c>
      <c r="U38" s="86"/>
      <c r="V38" s="96"/>
      <c r="W38" s="78"/>
      <c r="X38" s="82"/>
      <c r="Y38" s="262"/>
      <c r="Z38" s="263"/>
      <c r="AA38" s="97">
        <f>M38-J38</f>
        <v>-439.94413407821185</v>
      </c>
      <c r="AB38" s="85">
        <f>M38/J38</f>
        <v>0.85335195530726271</v>
      </c>
      <c r="AC38" s="280"/>
    </row>
    <row r="39" spans="1:29" ht="15.75" customHeight="1">
      <c r="A39" s="281" t="s">
        <v>41</v>
      </c>
      <c r="B39" s="16" t="s">
        <v>69</v>
      </c>
      <c r="C39" s="271" t="s">
        <v>96</v>
      </c>
      <c r="D39" s="272"/>
      <c r="E39" s="21">
        <v>14.06</v>
      </c>
      <c r="F39" s="15">
        <v>1123</v>
      </c>
      <c r="G39" s="22">
        <f t="shared" ref="G39:G41" si="17">E39*F39</f>
        <v>15789.380000000001</v>
      </c>
      <c r="H39" s="23"/>
      <c r="I39" s="24">
        <v>6</v>
      </c>
      <c r="J39" s="25">
        <v>2600</v>
      </c>
      <c r="K39" s="26">
        <f>J39/I39</f>
        <v>433.33333333333331</v>
      </c>
      <c r="L39" s="27">
        <v>6</v>
      </c>
      <c r="M39" s="25">
        <f>F39/V39*60</f>
        <v>2146.9994689325545</v>
      </c>
      <c r="N39" s="26">
        <f>M39/L39</f>
        <v>357.83324482209241</v>
      </c>
      <c r="O39" s="91">
        <f>L39-I39</f>
        <v>0</v>
      </c>
      <c r="P39" s="92">
        <f>N39-K39</f>
        <v>-75.500088511240904</v>
      </c>
      <c r="Q39" s="31">
        <f>N39/K39</f>
        <v>0.82576902651252093</v>
      </c>
      <c r="R39" s="273">
        <f>Q55</f>
        <v>0.82160003097269163</v>
      </c>
      <c r="S39" s="32">
        <v>0.25</v>
      </c>
      <c r="T39" s="33">
        <v>0.27179398148148148</v>
      </c>
      <c r="U39" s="34"/>
      <c r="V39" s="35">
        <v>31.383333333333336</v>
      </c>
      <c r="W39" s="33"/>
      <c r="X39" s="107"/>
      <c r="Y39" s="276"/>
      <c r="Z39" s="277"/>
      <c r="AA39" s="36">
        <f>M39-J39</f>
        <v>-453.00053106744554</v>
      </c>
      <c r="AB39" s="31">
        <f>M39/J39</f>
        <v>0.82576902651252093</v>
      </c>
      <c r="AC39" s="278">
        <f>AB55</f>
        <v>0.82160003097269163</v>
      </c>
    </row>
    <row r="40" spans="1:29" ht="15.75" customHeight="1">
      <c r="A40" s="282"/>
      <c r="B40" s="38" t="s">
        <v>69</v>
      </c>
      <c r="C40" s="264" t="s">
        <v>97</v>
      </c>
      <c r="D40" s="265"/>
      <c r="E40" s="39">
        <v>14.81</v>
      </c>
      <c r="F40" s="40">
        <v>1320</v>
      </c>
      <c r="G40" s="41">
        <f t="shared" si="17"/>
        <v>19549.2</v>
      </c>
      <c r="H40" s="42"/>
      <c r="I40" s="43">
        <v>6</v>
      </c>
      <c r="J40" s="44">
        <v>2600</v>
      </c>
      <c r="K40" s="45">
        <f t="shared" ref="K40:K41" si="18">J40/I40</f>
        <v>433.33333333333331</v>
      </c>
      <c r="L40" s="46">
        <v>6</v>
      </c>
      <c r="M40" s="44">
        <f>F40/V40*60</f>
        <v>2167.8832116788312</v>
      </c>
      <c r="N40" s="45">
        <f>M40/L40</f>
        <v>361.31386861313854</v>
      </c>
      <c r="O40" s="47">
        <f>L40-I40</f>
        <v>0</v>
      </c>
      <c r="P40" s="48">
        <f>N40-K40</f>
        <v>-72.019464720194776</v>
      </c>
      <c r="Q40" s="49">
        <f>N40/K40</f>
        <v>0.83380123526108896</v>
      </c>
      <c r="R40" s="274"/>
      <c r="S40" s="50">
        <v>0.27532407407407405</v>
      </c>
      <c r="T40" s="51">
        <v>0.30069444444444443</v>
      </c>
      <c r="U40" s="52">
        <v>5.083333333333302</v>
      </c>
      <c r="V40" s="53">
        <v>36.533333333333346</v>
      </c>
      <c r="W40" s="54"/>
      <c r="X40" s="58"/>
      <c r="Y40" s="266"/>
      <c r="Z40" s="267"/>
      <c r="AA40" s="55">
        <f>M40-J40</f>
        <v>-432.11678832116877</v>
      </c>
      <c r="AB40" s="49">
        <f>M40/J40</f>
        <v>0.83380123526108896</v>
      </c>
      <c r="AC40" s="279"/>
    </row>
    <row r="41" spans="1:29" ht="15.75" customHeight="1">
      <c r="A41" s="282"/>
      <c r="B41" s="38" t="s">
        <v>69</v>
      </c>
      <c r="C41" s="264" t="s">
        <v>98</v>
      </c>
      <c r="D41" s="265"/>
      <c r="E41" s="39">
        <v>17.87</v>
      </c>
      <c r="F41" s="40">
        <v>763</v>
      </c>
      <c r="G41" s="41">
        <f t="shared" si="17"/>
        <v>13634.810000000001</v>
      </c>
      <c r="H41" s="42"/>
      <c r="I41" s="43">
        <v>6</v>
      </c>
      <c r="J41" s="44">
        <v>2600</v>
      </c>
      <c r="K41" s="45">
        <f t="shared" si="18"/>
        <v>433.33333333333331</v>
      </c>
      <c r="L41" s="46">
        <v>6</v>
      </c>
      <c r="M41" s="44">
        <f>F41/V41*60</f>
        <v>2093.5975609756092</v>
      </c>
      <c r="N41" s="45">
        <f>M41/L41</f>
        <v>348.93292682926818</v>
      </c>
      <c r="O41" s="47">
        <f>L41-I41</f>
        <v>0</v>
      </c>
      <c r="P41" s="48">
        <f>N41-K41</f>
        <v>-84.400406504065131</v>
      </c>
      <c r="Q41" s="49">
        <f>N41/K41</f>
        <v>0.80522983114446511</v>
      </c>
      <c r="R41" s="274"/>
      <c r="S41" s="50">
        <v>0.30356481481481479</v>
      </c>
      <c r="T41" s="51">
        <v>0.31874999999999998</v>
      </c>
      <c r="U41" s="52">
        <v>4.1333333333333133</v>
      </c>
      <c r="V41" s="53">
        <v>21.866666666666674</v>
      </c>
      <c r="W41" s="54"/>
      <c r="X41" s="58"/>
      <c r="Y41" s="266"/>
      <c r="Z41" s="267"/>
      <c r="AA41" s="55">
        <f>M41-J41</f>
        <v>-506.40243902439079</v>
      </c>
      <c r="AB41" s="49">
        <f>M41/J41</f>
        <v>0.80522983114446511</v>
      </c>
      <c r="AC41" s="279"/>
    </row>
    <row r="42" spans="1:29" ht="15.75" customHeight="1">
      <c r="A42" s="282"/>
      <c r="B42" s="38"/>
      <c r="C42" s="264"/>
      <c r="D42" s="265"/>
      <c r="E42" s="39"/>
      <c r="F42" s="40"/>
      <c r="G42" s="41"/>
      <c r="H42" s="42"/>
      <c r="I42" s="43"/>
      <c r="J42" s="44"/>
      <c r="K42" s="45"/>
      <c r="L42" s="46"/>
      <c r="M42" s="44"/>
      <c r="N42" s="45"/>
      <c r="O42" s="47"/>
      <c r="P42" s="48"/>
      <c r="Q42" s="49"/>
      <c r="R42" s="274"/>
      <c r="S42" s="50"/>
      <c r="T42" s="51"/>
      <c r="U42" s="52"/>
      <c r="V42" s="53"/>
      <c r="W42" s="54"/>
      <c r="X42" s="94"/>
      <c r="Y42" s="266"/>
      <c r="Z42" s="267"/>
      <c r="AA42" s="55"/>
      <c r="AB42" s="49"/>
      <c r="AC42" s="279"/>
    </row>
    <row r="43" spans="1:29" ht="15.75" customHeight="1">
      <c r="A43" s="283"/>
      <c r="B43" s="38"/>
      <c r="C43" s="264"/>
      <c r="D43" s="265"/>
      <c r="E43" s="39"/>
      <c r="F43" s="40"/>
      <c r="G43" s="41"/>
      <c r="H43" s="58"/>
      <c r="I43" s="43"/>
      <c r="J43" s="44"/>
      <c r="K43" s="45"/>
      <c r="L43" s="59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58"/>
      <c r="Y43" s="266"/>
      <c r="Z43" s="267"/>
      <c r="AA43" s="55"/>
      <c r="AB43" s="49"/>
      <c r="AC43" s="279"/>
    </row>
    <row r="44" spans="1:29" ht="15.75" customHeight="1">
      <c r="A44" s="283"/>
      <c r="B44" s="38"/>
      <c r="C44" s="264"/>
      <c r="D44" s="265"/>
      <c r="E44" s="39"/>
      <c r="F44" s="40"/>
      <c r="G44" s="60"/>
      <c r="H44" s="61"/>
      <c r="I44" s="43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116"/>
      <c r="Y44" s="266"/>
      <c r="Z44" s="267"/>
      <c r="AA44" s="55"/>
      <c r="AB44" s="49"/>
      <c r="AC44" s="279"/>
    </row>
    <row r="45" spans="1:29" ht="15.75" customHeight="1">
      <c r="A45" s="283"/>
      <c r="B45" s="38"/>
      <c r="C45" s="264"/>
      <c r="D45" s="265"/>
      <c r="E45" s="39"/>
      <c r="F45" s="40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79"/>
    </row>
    <row r="46" spans="1:29" ht="15.75" customHeight="1">
      <c r="A46" s="283"/>
      <c r="B46" s="38"/>
      <c r="C46" s="264"/>
      <c r="D46" s="265"/>
      <c r="E46" s="39"/>
      <c r="F46" s="40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79"/>
    </row>
    <row r="47" spans="1:29" ht="15.75" customHeight="1">
      <c r="A47" s="283"/>
      <c r="B47" s="38"/>
      <c r="C47" s="264"/>
      <c r="D47" s="265"/>
      <c r="E47" s="39"/>
      <c r="F47" s="40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62"/>
      <c r="T47" s="63"/>
      <c r="U47" s="52"/>
      <c r="V47" s="74"/>
      <c r="W47" s="54"/>
      <c r="X47" s="94"/>
      <c r="Y47" s="266"/>
      <c r="Z47" s="267"/>
      <c r="AA47" s="55"/>
      <c r="AB47" s="49"/>
      <c r="AC47" s="279"/>
    </row>
    <row r="48" spans="1:29" ht="15.75" customHeight="1">
      <c r="A48" s="283"/>
      <c r="B48" s="38"/>
      <c r="C48" s="264"/>
      <c r="D48" s="265"/>
      <c r="E48" s="39"/>
      <c r="F48" s="40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62"/>
      <c r="T48" s="63"/>
      <c r="U48" s="52"/>
      <c r="V48" s="74"/>
      <c r="W48" s="68"/>
      <c r="X48" s="110"/>
      <c r="Y48" s="266"/>
      <c r="Z48" s="267"/>
      <c r="AA48" s="55"/>
      <c r="AB48" s="49"/>
      <c r="AC48" s="279"/>
    </row>
    <row r="49" spans="1:29" ht="15.75" customHeight="1">
      <c r="A49" s="283"/>
      <c r="B49" s="38"/>
      <c r="C49" s="264"/>
      <c r="D49" s="265"/>
      <c r="E49" s="39"/>
      <c r="F49" s="40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62"/>
      <c r="T49" s="63"/>
      <c r="U49" s="52"/>
      <c r="V49" s="74"/>
      <c r="W49" s="68"/>
      <c r="X49" s="110"/>
      <c r="Y49" s="266"/>
      <c r="Z49" s="267"/>
      <c r="AA49" s="55"/>
      <c r="AB49" s="49"/>
      <c r="AC49" s="279"/>
    </row>
    <row r="50" spans="1:29" ht="15.75" customHeight="1">
      <c r="A50" s="283"/>
      <c r="B50" s="38"/>
      <c r="C50" s="264"/>
      <c r="D50" s="265"/>
      <c r="E50" s="39"/>
      <c r="F50" s="40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62"/>
      <c r="T50" s="63"/>
      <c r="U50" s="52"/>
      <c r="V50" s="74"/>
      <c r="W50" s="68"/>
      <c r="X50" s="110"/>
      <c r="Y50" s="266"/>
      <c r="Z50" s="267"/>
      <c r="AA50" s="55"/>
      <c r="AB50" s="49"/>
      <c r="AC50" s="279"/>
    </row>
    <row r="51" spans="1:29" ht="15.75" customHeight="1">
      <c r="A51" s="283"/>
      <c r="B51" s="38"/>
      <c r="C51" s="264"/>
      <c r="D51" s="265"/>
      <c r="E51" s="39"/>
      <c r="F51" s="40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62"/>
      <c r="T51" s="63"/>
      <c r="U51" s="52"/>
      <c r="V51" s="74"/>
      <c r="W51" s="68"/>
      <c r="X51" s="110"/>
      <c r="Y51" s="266"/>
      <c r="Z51" s="267"/>
      <c r="AA51" s="55"/>
      <c r="AB51" s="49"/>
      <c r="AC51" s="279"/>
    </row>
    <row r="52" spans="1:29" ht="15.75" customHeight="1">
      <c r="A52" s="283"/>
      <c r="B52" s="38"/>
      <c r="C52" s="264"/>
      <c r="D52" s="265"/>
      <c r="E52" s="39"/>
      <c r="F52" s="40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62"/>
      <c r="T52" s="63"/>
      <c r="U52" s="52"/>
      <c r="V52" s="74"/>
      <c r="W52" s="68"/>
      <c r="X52" s="110"/>
      <c r="Y52" s="266"/>
      <c r="Z52" s="267"/>
      <c r="AA52" s="55"/>
      <c r="AB52" s="49"/>
      <c r="AC52" s="279"/>
    </row>
    <row r="53" spans="1:29" ht="15.75" customHeight="1">
      <c r="A53" s="283"/>
      <c r="B53" s="38"/>
      <c r="C53" s="264"/>
      <c r="D53" s="265"/>
      <c r="E53" s="39"/>
      <c r="F53" s="40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62"/>
      <c r="T53" s="63"/>
      <c r="U53" s="52"/>
      <c r="V53" s="74"/>
      <c r="W53" s="68"/>
      <c r="X53" s="110"/>
      <c r="Y53" s="266"/>
      <c r="Z53" s="267"/>
      <c r="AA53" s="55"/>
      <c r="AB53" s="49"/>
      <c r="AC53" s="279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62"/>
      <c r="T54" s="63"/>
      <c r="U54" s="73"/>
      <c r="V54" s="74"/>
      <c r="W54" s="68"/>
      <c r="X54" s="110"/>
      <c r="Y54" s="266"/>
      <c r="Z54" s="267"/>
      <c r="AA54" s="111"/>
      <c r="AB54" s="67"/>
      <c r="AC54" s="279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19">AVERAGE(I39:I54)</f>
        <v>6</v>
      </c>
      <c r="J55" s="81">
        <f t="shared" si="19"/>
        <v>2600</v>
      </c>
      <c r="K55" s="82">
        <f t="shared" ref="K55" si="20">J55/I55</f>
        <v>433.33333333333331</v>
      </c>
      <c r="L55" s="80">
        <f t="shared" ref="L55:M55" si="21">AVERAGE(L39:L54)</f>
        <v>6</v>
      </c>
      <c r="M55" s="81">
        <f t="shared" si="21"/>
        <v>2136.1600805289982</v>
      </c>
      <c r="N55" s="82">
        <f>M55/L55</f>
        <v>356.02668008816636</v>
      </c>
      <c r="O55" s="83">
        <f>L55-I55</f>
        <v>0</v>
      </c>
      <c r="P55" s="84">
        <f>N55-K55</f>
        <v>-77.306653245166956</v>
      </c>
      <c r="Q55" s="85">
        <f>N55/K55</f>
        <v>0.82160003097269163</v>
      </c>
      <c r="R55" s="275"/>
      <c r="S55" s="182">
        <f>S39</f>
        <v>0.25</v>
      </c>
      <c r="T55" s="183">
        <f>INDEX(T39:T54,COUNTA(T39:T54))</f>
        <v>0.31874999999999998</v>
      </c>
      <c r="U55" s="86"/>
      <c r="V55" s="96"/>
      <c r="W55" s="78"/>
      <c r="X55" s="82"/>
      <c r="Y55" s="262"/>
      <c r="Z55" s="263"/>
      <c r="AA55" s="97">
        <f>M55-J55</f>
        <v>-463.83991947100185</v>
      </c>
      <c r="AB55" s="85">
        <f>M55/J55</f>
        <v>0.82160003097269163</v>
      </c>
      <c r="AC55" s="280"/>
    </row>
    <row r="56" spans="1:29" ht="15.75" customHeight="1">
      <c r="A56" s="268" t="s">
        <v>43</v>
      </c>
      <c r="B56" s="16" t="s">
        <v>76</v>
      </c>
      <c r="C56" s="271" t="s">
        <v>103</v>
      </c>
      <c r="D56" s="272"/>
      <c r="E56" s="21">
        <v>14.03</v>
      </c>
      <c r="F56" s="15">
        <v>5643</v>
      </c>
      <c r="G56" s="22">
        <f t="shared" ref="G56" si="22">E56*F56</f>
        <v>79171.289999999994</v>
      </c>
      <c r="H56" s="23"/>
      <c r="I56" s="24">
        <v>4</v>
      </c>
      <c r="J56" s="25">
        <v>2700</v>
      </c>
      <c r="K56" s="26">
        <f>J56/I56</f>
        <v>675</v>
      </c>
      <c r="L56" s="27">
        <v>4</v>
      </c>
      <c r="M56" s="25">
        <f>F56/V56*60</f>
        <v>2357.2522627059648</v>
      </c>
      <c r="N56" s="26">
        <f>M56/L56</f>
        <v>589.31306567649119</v>
      </c>
      <c r="O56" s="91">
        <f>L56-I56</f>
        <v>0</v>
      </c>
      <c r="P56" s="92">
        <f>N56-K56</f>
        <v>-85.686934323508808</v>
      </c>
      <c r="Q56" s="31">
        <f>N56/K56</f>
        <v>0.87305639359480181</v>
      </c>
      <c r="R56" s="273">
        <f>Q72</f>
        <v>0.87305639359480181</v>
      </c>
      <c r="S56" s="32">
        <v>0.25025462962962963</v>
      </c>
      <c r="T56" s="33">
        <v>0.35</v>
      </c>
      <c r="U56" s="34"/>
      <c r="V56" s="35">
        <v>143.6333333333333</v>
      </c>
      <c r="W56" s="114"/>
      <c r="X56" s="115"/>
      <c r="Y56" s="276"/>
      <c r="Z56" s="277"/>
      <c r="AA56" s="36">
        <f>M56-J56</f>
        <v>-342.74773729403523</v>
      </c>
      <c r="AB56" s="31">
        <f>M56/J56</f>
        <v>0.87305639359480181</v>
      </c>
      <c r="AC56" s="278">
        <f>AB72</f>
        <v>0.87305639359480181</v>
      </c>
    </row>
    <row r="57" spans="1:29" ht="15.75" customHeight="1">
      <c r="A57" s="269"/>
      <c r="B57" s="38"/>
      <c r="C57" s="264"/>
      <c r="D57" s="265"/>
      <c r="E57" s="39"/>
      <c r="F57" s="40"/>
      <c r="G57" s="41"/>
      <c r="H57" s="42"/>
      <c r="I57" s="43"/>
      <c r="J57" s="44"/>
      <c r="K57" s="45"/>
      <c r="L57" s="46"/>
      <c r="M57" s="44"/>
      <c r="N57" s="45"/>
      <c r="O57" s="47"/>
      <c r="P57" s="48"/>
      <c r="Q57" s="49"/>
      <c r="R57" s="274"/>
      <c r="S57" s="50"/>
      <c r="T57" s="51"/>
      <c r="U57" s="52"/>
      <c r="V57" s="53"/>
      <c r="W57" s="54"/>
      <c r="X57" s="94"/>
      <c r="Y57" s="266"/>
      <c r="Z57" s="267"/>
      <c r="AA57" s="55"/>
      <c r="AB57" s="49"/>
      <c r="AC57" s="279"/>
    </row>
    <row r="58" spans="1:29" ht="15.75" customHeight="1">
      <c r="A58" s="269"/>
      <c r="B58" s="38"/>
      <c r="C58" s="264"/>
      <c r="D58" s="265"/>
      <c r="E58" s="39"/>
      <c r="F58" s="40"/>
      <c r="G58" s="41"/>
      <c r="H58" s="42"/>
      <c r="I58" s="43"/>
      <c r="J58" s="44"/>
      <c r="K58" s="45"/>
      <c r="L58" s="46"/>
      <c r="M58" s="44"/>
      <c r="N58" s="45"/>
      <c r="O58" s="47"/>
      <c r="P58" s="48"/>
      <c r="Q58" s="49"/>
      <c r="R58" s="274"/>
      <c r="S58" s="50"/>
      <c r="T58" s="51"/>
      <c r="U58" s="52"/>
      <c r="V58" s="53"/>
      <c r="W58" s="54"/>
      <c r="X58" s="94"/>
      <c r="Y58" s="266"/>
      <c r="Z58" s="267"/>
      <c r="AA58" s="55"/>
      <c r="AB58" s="49"/>
      <c r="AC58" s="279"/>
    </row>
    <row r="59" spans="1:29" ht="15.75" customHeight="1">
      <c r="A59" s="269"/>
      <c r="B59" s="38"/>
      <c r="C59" s="264"/>
      <c r="D59" s="265"/>
      <c r="E59" s="39"/>
      <c r="F59" s="40"/>
      <c r="G59" s="41"/>
      <c r="H59" s="42"/>
      <c r="I59" s="43"/>
      <c r="J59" s="44"/>
      <c r="K59" s="45"/>
      <c r="L59" s="46"/>
      <c r="M59" s="44"/>
      <c r="N59" s="45"/>
      <c r="O59" s="47"/>
      <c r="P59" s="48"/>
      <c r="Q59" s="49"/>
      <c r="R59" s="274"/>
      <c r="S59" s="50"/>
      <c r="T59" s="51"/>
      <c r="U59" s="52"/>
      <c r="V59" s="53"/>
      <c r="W59" s="54"/>
      <c r="X59" s="94"/>
      <c r="Y59" s="266"/>
      <c r="Z59" s="267"/>
      <c r="AA59" s="55"/>
      <c r="AB59" s="49"/>
      <c r="AC59" s="279"/>
    </row>
    <row r="60" spans="1:29" ht="15.75" customHeight="1">
      <c r="A60" s="269"/>
      <c r="B60" s="38"/>
      <c r="C60" s="264"/>
      <c r="D60" s="265"/>
      <c r="E60" s="39"/>
      <c r="F60" s="40"/>
      <c r="G60" s="41"/>
      <c r="H60" s="58"/>
      <c r="I60" s="43"/>
      <c r="J60" s="44"/>
      <c r="K60" s="45"/>
      <c r="L60" s="59"/>
      <c r="M60" s="44"/>
      <c r="N60" s="45"/>
      <c r="O60" s="47"/>
      <c r="P60" s="48"/>
      <c r="Q60" s="49"/>
      <c r="R60" s="274"/>
      <c r="S60" s="50"/>
      <c r="T60" s="51"/>
      <c r="U60" s="52"/>
      <c r="V60" s="53"/>
      <c r="W60" s="54"/>
      <c r="X60" s="94"/>
      <c r="Y60" s="266"/>
      <c r="Z60" s="267"/>
      <c r="AA60" s="55"/>
      <c r="AB60" s="49"/>
      <c r="AC60" s="279"/>
    </row>
    <row r="61" spans="1:29" ht="15.75" customHeight="1">
      <c r="A61" s="269"/>
      <c r="B61" s="38"/>
      <c r="C61" s="264"/>
      <c r="D61" s="265"/>
      <c r="E61" s="39"/>
      <c r="F61" s="40"/>
      <c r="G61" s="60"/>
      <c r="H61" s="61"/>
      <c r="I61" s="43"/>
      <c r="J61" s="44"/>
      <c r="K61" s="45"/>
      <c r="L61" s="46"/>
      <c r="M61" s="44"/>
      <c r="N61" s="45"/>
      <c r="O61" s="47"/>
      <c r="P61" s="48"/>
      <c r="Q61" s="49"/>
      <c r="R61" s="274"/>
      <c r="S61" s="50"/>
      <c r="T61" s="51"/>
      <c r="U61" s="52"/>
      <c r="V61" s="53"/>
      <c r="W61" s="54"/>
      <c r="X61" s="94"/>
      <c r="Y61" s="266"/>
      <c r="Z61" s="267"/>
      <c r="AA61" s="55"/>
      <c r="AB61" s="49"/>
      <c r="AC61" s="279"/>
    </row>
    <row r="62" spans="1:29" ht="15.75" customHeight="1">
      <c r="A62" s="269"/>
      <c r="B62" s="38"/>
      <c r="C62" s="264"/>
      <c r="D62" s="265"/>
      <c r="E62" s="39"/>
      <c r="F62" s="40"/>
      <c r="G62" s="60"/>
      <c r="H62" s="64"/>
      <c r="I62" s="43"/>
      <c r="J62" s="44"/>
      <c r="K62" s="45"/>
      <c r="L62" s="59"/>
      <c r="M62" s="44"/>
      <c r="N62" s="45"/>
      <c r="O62" s="65"/>
      <c r="P62" s="66"/>
      <c r="Q62" s="67"/>
      <c r="R62" s="274"/>
      <c r="S62" s="50"/>
      <c r="T62" s="51"/>
      <c r="U62" s="52"/>
      <c r="V62" s="53"/>
      <c r="W62" s="54"/>
      <c r="X62" s="94"/>
      <c r="Y62" s="266"/>
      <c r="Z62" s="267"/>
      <c r="AA62" s="55"/>
      <c r="AB62" s="49"/>
      <c r="AC62" s="279"/>
    </row>
    <row r="63" spans="1:29" ht="15.75" customHeight="1">
      <c r="A63" s="269"/>
      <c r="B63" s="38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50"/>
      <c r="T63" s="51"/>
      <c r="U63" s="52"/>
      <c r="V63" s="53"/>
      <c r="W63" s="54"/>
      <c r="X63" s="94"/>
      <c r="Y63" s="266"/>
      <c r="Z63" s="267"/>
      <c r="AA63" s="55"/>
      <c r="AB63" s="49"/>
      <c r="AC63" s="279"/>
    </row>
    <row r="64" spans="1:29" ht="15.75" customHeight="1">
      <c r="A64" s="269"/>
      <c r="B64" s="38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50"/>
      <c r="T64" s="51"/>
      <c r="U64" s="52"/>
      <c r="V64" s="53"/>
      <c r="W64" s="54"/>
      <c r="X64" s="94"/>
      <c r="Y64" s="266"/>
      <c r="Z64" s="267"/>
      <c r="AA64" s="55"/>
      <c r="AB64" s="49"/>
      <c r="AC64" s="279"/>
    </row>
    <row r="65" spans="1:29" ht="15.75" customHeight="1">
      <c r="A65" s="269"/>
      <c r="B65" s="38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50"/>
      <c r="T65" s="51"/>
      <c r="U65" s="52"/>
      <c r="V65" s="53"/>
      <c r="W65" s="54"/>
      <c r="X65" s="94"/>
      <c r="Y65" s="266"/>
      <c r="Z65" s="267"/>
      <c r="AA65" s="55"/>
      <c r="AB65" s="49"/>
      <c r="AC65" s="279"/>
    </row>
    <row r="66" spans="1:29" ht="15.75" customHeight="1">
      <c r="A66" s="269"/>
      <c r="B66" s="38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50"/>
      <c r="T66" s="51"/>
      <c r="U66" s="52"/>
      <c r="V66" s="53"/>
      <c r="W66" s="54"/>
      <c r="X66" s="94"/>
      <c r="Y66" s="266"/>
      <c r="Z66" s="267"/>
      <c r="AA66" s="55"/>
      <c r="AB66" s="49"/>
      <c r="AC66" s="279"/>
    </row>
    <row r="67" spans="1:29" ht="15.75" customHeight="1">
      <c r="A67" s="269"/>
      <c r="B67" s="38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50"/>
      <c r="T67" s="51"/>
      <c r="U67" s="52"/>
      <c r="V67" s="53"/>
      <c r="W67" s="54"/>
      <c r="X67" s="94"/>
      <c r="Y67" s="266"/>
      <c r="Z67" s="267"/>
      <c r="AA67" s="55"/>
      <c r="AB67" s="49"/>
      <c r="AC67" s="279"/>
    </row>
    <row r="68" spans="1:29" ht="15.75" customHeight="1">
      <c r="A68" s="269"/>
      <c r="B68" s="38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50"/>
      <c r="T68" s="51"/>
      <c r="U68" s="52"/>
      <c r="V68" s="53"/>
      <c r="W68" s="54"/>
      <c r="X68" s="94"/>
      <c r="Y68" s="266"/>
      <c r="Z68" s="267"/>
      <c r="AA68" s="55"/>
      <c r="AB68" s="49"/>
      <c r="AC68" s="279"/>
    </row>
    <row r="69" spans="1:29" ht="15.75" customHeight="1">
      <c r="A69" s="269"/>
      <c r="B69" s="38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50"/>
      <c r="T69" s="51"/>
      <c r="U69" s="52"/>
      <c r="V69" s="53"/>
      <c r="W69" s="54"/>
      <c r="X69" s="94"/>
      <c r="Y69" s="266"/>
      <c r="Z69" s="267"/>
      <c r="AA69" s="55"/>
      <c r="AB69" s="49"/>
      <c r="AC69" s="279"/>
    </row>
    <row r="70" spans="1:29" ht="15.75" customHeight="1">
      <c r="A70" s="269"/>
      <c r="B70" s="38"/>
      <c r="C70" s="264"/>
      <c r="D70" s="265"/>
      <c r="E70" s="39"/>
      <c r="F70" s="40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50"/>
      <c r="T70" s="51"/>
      <c r="U70" s="52"/>
      <c r="V70" s="53"/>
      <c r="W70" s="54"/>
      <c r="X70" s="94"/>
      <c r="Y70" s="266"/>
      <c r="Z70" s="267"/>
      <c r="AA70" s="55"/>
      <c r="AB70" s="49"/>
      <c r="AC70" s="279"/>
    </row>
    <row r="71" spans="1:29" ht="15.75" customHeight="1">
      <c r="A71" s="269"/>
      <c r="B71" s="38"/>
      <c r="C71" s="264"/>
      <c r="D71" s="265"/>
      <c r="E71" s="104"/>
      <c r="F71" s="40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18"/>
      <c r="G72" s="79"/>
      <c r="H72" s="20"/>
      <c r="I72" s="80">
        <f t="shared" ref="I72:J72" si="23">AVERAGE(I56:I71)</f>
        <v>4</v>
      </c>
      <c r="J72" s="81">
        <f t="shared" si="23"/>
        <v>2700</v>
      </c>
      <c r="K72" s="82">
        <f t="shared" ref="K72" si="24">J72/I72</f>
        <v>675</v>
      </c>
      <c r="L72" s="80">
        <f t="shared" ref="L72:M72" si="25">AVERAGE(L56:L71)</f>
        <v>4</v>
      </c>
      <c r="M72" s="81">
        <f t="shared" si="25"/>
        <v>2357.2522627059648</v>
      </c>
      <c r="N72" s="82">
        <f>M72/L72</f>
        <v>589.31306567649119</v>
      </c>
      <c r="O72" s="83">
        <f>L72-I72</f>
        <v>0</v>
      </c>
      <c r="P72" s="84">
        <f>N72-K72</f>
        <v>-85.686934323508808</v>
      </c>
      <c r="Q72" s="85">
        <f>N72/K72</f>
        <v>0.87305639359480181</v>
      </c>
      <c r="R72" s="275"/>
      <c r="S72" s="182">
        <f>S56</f>
        <v>0.25025462962962963</v>
      </c>
      <c r="T72" s="183">
        <f>INDEX(T56:T71,COUNTA(T56:T71))</f>
        <v>0.35</v>
      </c>
      <c r="U72" s="86"/>
      <c r="V72" s="96"/>
      <c r="W72" s="18"/>
      <c r="X72" s="20"/>
      <c r="Y72" s="262"/>
      <c r="Z72" s="263"/>
      <c r="AA72" s="97">
        <f>M72-J72</f>
        <v>-342.74773729403523</v>
      </c>
      <c r="AB72" s="85">
        <f>M72/J72</f>
        <v>0.87305639359480181</v>
      </c>
      <c r="AC72" s="280"/>
    </row>
    <row r="73" spans="1:29" ht="15.75" customHeight="1">
      <c r="A73" s="281" t="s">
        <v>197</v>
      </c>
      <c r="B73" s="16" t="s">
        <v>76</v>
      </c>
      <c r="C73" s="271" t="s">
        <v>226</v>
      </c>
      <c r="D73" s="272"/>
      <c r="E73" s="21">
        <v>21.45</v>
      </c>
      <c r="F73" s="15">
        <v>2573</v>
      </c>
      <c r="G73" s="22">
        <f t="shared" ref="G73" si="26">E73*F73</f>
        <v>55190.85</v>
      </c>
      <c r="H73" s="23"/>
      <c r="I73" s="24">
        <v>3</v>
      </c>
      <c r="J73" s="25">
        <v>3300</v>
      </c>
      <c r="K73" s="26">
        <f>J73/I73</f>
        <v>1100</v>
      </c>
      <c r="L73" s="27">
        <v>3</v>
      </c>
      <c r="M73" s="25">
        <f>F73/V73*60</f>
        <v>2804.3596730245204</v>
      </c>
      <c r="N73" s="26">
        <f>M73/L73</f>
        <v>934.78655767484008</v>
      </c>
      <c r="O73" s="91">
        <f>L73-I73</f>
        <v>0</v>
      </c>
      <c r="P73" s="92">
        <f>N73-K73</f>
        <v>-165.21344232515992</v>
      </c>
      <c r="Q73" s="31">
        <f>N73/K73</f>
        <v>0.84980596152258192</v>
      </c>
      <c r="R73" s="273">
        <f>Q89</f>
        <v>0.84980596152258192</v>
      </c>
      <c r="S73" s="32">
        <v>0.35347222222222219</v>
      </c>
      <c r="T73" s="33">
        <v>0.39170138888888889</v>
      </c>
      <c r="U73" s="34"/>
      <c r="V73" s="35">
        <v>55.050000000000054</v>
      </c>
      <c r="W73" s="33"/>
      <c r="X73" s="107"/>
      <c r="Y73" s="276"/>
      <c r="Z73" s="277"/>
      <c r="AA73" s="36">
        <f>M73-J73</f>
        <v>-495.64032697547964</v>
      </c>
      <c r="AB73" s="31">
        <f>M73/J73</f>
        <v>0.84980596152258192</v>
      </c>
      <c r="AC73" s="278">
        <f>AB89</f>
        <v>0.84980596152258192</v>
      </c>
    </row>
    <row r="74" spans="1:29" ht="15.75" customHeight="1">
      <c r="A74" s="282"/>
      <c r="B74" s="38"/>
      <c r="C74" s="264"/>
      <c r="D74" s="265"/>
      <c r="E74" s="39"/>
      <c r="F74" s="40"/>
      <c r="G74" s="41"/>
      <c r="H74" s="42"/>
      <c r="I74" s="43"/>
      <c r="J74" s="44"/>
      <c r="K74" s="45"/>
      <c r="L74" s="46"/>
      <c r="M74" s="44"/>
      <c r="N74" s="45"/>
      <c r="O74" s="47"/>
      <c r="P74" s="48"/>
      <c r="Q74" s="49"/>
      <c r="R74" s="274"/>
      <c r="S74" s="50"/>
      <c r="T74" s="51"/>
      <c r="U74" s="52"/>
      <c r="V74" s="53"/>
      <c r="W74" s="54"/>
      <c r="X74" s="94"/>
      <c r="Y74" s="266"/>
      <c r="Z74" s="267"/>
      <c r="AA74" s="55"/>
      <c r="AB74" s="49"/>
      <c r="AC74" s="279"/>
    </row>
    <row r="75" spans="1:29" ht="15.75" customHeight="1">
      <c r="A75" s="282"/>
      <c r="B75" s="38"/>
      <c r="C75" s="264"/>
      <c r="D75" s="265"/>
      <c r="E75" s="39"/>
      <c r="F75" s="40"/>
      <c r="G75" s="41"/>
      <c r="H75" s="42"/>
      <c r="I75" s="43"/>
      <c r="J75" s="44"/>
      <c r="K75" s="45"/>
      <c r="L75" s="46"/>
      <c r="M75" s="44"/>
      <c r="N75" s="45"/>
      <c r="O75" s="47"/>
      <c r="P75" s="48"/>
      <c r="Q75" s="49"/>
      <c r="R75" s="274"/>
      <c r="S75" s="50"/>
      <c r="T75" s="51"/>
      <c r="U75" s="52"/>
      <c r="V75" s="53"/>
      <c r="W75" s="54"/>
      <c r="X75" s="58"/>
      <c r="Y75" s="266"/>
      <c r="Z75" s="267"/>
      <c r="AA75" s="55"/>
      <c r="AB75" s="49"/>
      <c r="AC75" s="279"/>
    </row>
    <row r="76" spans="1:29" ht="15.75" customHeight="1">
      <c r="A76" s="282"/>
      <c r="B76" s="38"/>
      <c r="C76" s="264"/>
      <c r="D76" s="265"/>
      <c r="E76" s="39"/>
      <c r="F76" s="40"/>
      <c r="G76" s="41"/>
      <c r="H76" s="42"/>
      <c r="I76" s="43"/>
      <c r="J76" s="44"/>
      <c r="K76" s="45"/>
      <c r="L76" s="46"/>
      <c r="M76" s="44"/>
      <c r="N76" s="45"/>
      <c r="O76" s="47"/>
      <c r="P76" s="48"/>
      <c r="Q76" s="49"/>
      <c r="R76" s="274"/>
      <c r="S76" s="50"/>
      <c r="T76" s="51"/>
      <c r="U76" s="52"/>
      <c r="V76" s="53"/>
      <c r="W76" s="54"/>
      <c r="X76" s="58"/>
      <c r="Y76" s="266"/>
      <c r="Z76" s="267"/>
      <c r="AA76" s="55"/>
      <c r="AB76" s="49"/>
      <c r="AC76" s="279"/>
    </row>
    <row r="77" spans="1:29" ht="15.75" customHeight="1">
      <c r="A77" s="283"/>
      <c r="B77" s="38"/>
      <c r="C77" s="264"/>
      <c r="D77" s="265"/>
      <c r="E77" s="39"/>
      <c r="F77" s="40"/>
      <c r="G77" s="41"/>
      <c r="H77" s="58"/>
      <c r="I77" s="43"/>
      <c r="J77" s="44"/>
      <c r="K77" s="45"/>
      <c r="L77" s="59"/>
      <c r="M77" s="44"/>
      <c r="N77" s="45"/>
      <c r="O77" s="47"/>
      <c r="P77" s="48"/>
      <c r="Q77" s="49"/>
      <c r="R77" s="274"/>
      <c r="S77" s="50"/>
      <c r="T77" s="51"/>
      <c r="U77" s="52"/>
      <c r="V77" s="53"/>
      <c r="W77" s="54"/>
      <c r="X77" s="58"/>
      <c r="Y77" s="266"/>
      <c r="Z77" s="267"/>
      <c r="AA77" s="55"/>
      <c r="AB77" s="49"/>
      <c r="AC77" s="279"/>
    </row>
    <row r="78" spans="1:29" ht="15.75" customHeight="1">
      <c r="A78" s="283"/>
      <c r="B78" s="38"/>
      <c r="C78" s="264"/>
      <c r="D78" s="265"/>
      <c r="E78" s="39"/>
      <c r="F78" s="40"/>
      <c r="G78" s="60"/>
      <c r="H78" s="61"/>
      <c r="I78" s="43"/>
      <c r="J78" s="44"/>
      <c r="K78" s="45"/>
      <c r="L78" s="46"/>
      <c r="M78" s="44"/>
      <c r="N78" s="45"/>
      <c r="O78" s="47"/>
      <c r="P78" s="48"/>
      <c r="Q78" s="49"/>
      <c r="R78" s="274"/>
      <c r="S78" s="50"/>
      <c r="T78" s="51"/>
      <c r="U78" s="52"/>
      <c r="V78" s="53"/>
      <c r="W78" s="54"/>
      <c r="X78" s="94"/>
      <c r="Y78" s="266"/>
      <c r="Z78" s="267"/>
      <c r="AA78" s="55"/>
      <c r="AB78" s="49"/>
      <c r="AC78" s="279"/>
    </row>
    <row r="79" spans="1:29" ht="15.75" customHeight="1">
      <c r="A79" s="283"/>
      <c r="B79" s="38"/>
      <c r="C79" s="264"/>
      <c r="D79" s="265"/>
      <c r="E79" s="39"/>
      <c r="F79" s="40"/>
      <c r="G79" s="60"/>
      <c r="H79" s="64"/>
      <c r="I79" s="43"/>
      <c r="J79" s="44"/>
      <c r="K79" s="45"/>
      <c r="L79" s="59"/>
      <c r="M79" s="44"/>
      <c r="N79" s="45"/>
      <c r="O79" s="65"/>
      <c r="P79" s="66"/>
      <c r="Q79" s="67"/>
      <c r="R79" s="274"/>
      <c r="S79" s="50"/>
      <c r="T79" s="51"/>
      <c r="U79" s="52"/>
      <c r="V79" s="53"/>
      <c r="W79" s="54"/>
      <c r="X79" s="94"/>
      <c r="Y79" s="266"/>
      <c r="Z79" s="267"/>
      <c r="AA79" s="55"/>
      <c r="AB79" s="49"/>
      <c r="AC79" s="279"/>
    </row>
    <row r="80" spans="1:29" ht="15.75" customHeight="1">
      <c r="A80" s="283"/>
      <c r="B80" s="38"/>
      <c r="C80" s="264"/>
      <c r="D80" s="265"/>
      <c r="E80" s="39"/>
      <c r="F80" s="40"/>
      <c r="G80" s="60"/>
      <c r="H80" s="64"/>
      <c r="I80" s="43"/>
      <c r="J80" s="44"/>
      <c r="K80" s="45"/>
      <c r="L80" s="59"/>
      <c r="M80" s="44"/>
      <c r="N80" s="45"/>
      <c r="O80" s="65"/>
      <c r="P80" s="66"/>
      <c r="Q80" s="67"/>
      <c r="R80" s="274"/>
      <c r="S80" s="50"/>
      <c r="T80" s="51"/>
      <c r="U80" s="52"/>
      <c r="V80" s="53"/>
      <c r="W80" s="54"/>
      <c r="X80" s="94"/>
      <c r="Y80" s="266"/>
      <c r="Z80" s="267"/>
      <c r="AA80" s="55"/>
      <c r="AB80" s="49"/>
      <c r="AC80" s="279"/>
    </row>
    <row r="81" spans="1:29" ht="15.75" customHeight="1">
      <c r="A81" s="283"/>
      <c r="B81" s="38"/>
      <c r="C81" s="264"/>
      <c r="D81" s="265"/>
      <c r="E81" s="39"/>
      <c r="F81" s="40"/>
      <c r="G81" s="60"/>
      <c r="H81" s="64"/>
      <c r="I81" s="43"/>
      <c r="J81" s="44"/>
      <c r="K81" s="45"/>
      <c r="L81" s="59"/>
      <c r="M81" s="44"/>
      <c r="N81" s="45"/>
      <c r="O81" s="65"/>
      <c r="P81" s="66"/>
      <c r="Q81" s="67"/>
      <c r="R81" s="274"/>
      <c r="S81" s="50"/>
      <c r="T81" s="51"/>
      <c r="U81" s="52"/>
      <c r="V81" s="53"/>
      <c r="W81" s="54"/>
      <c r="X81" s="94"/>
      <c r="Y81" s="266"/>
      <c r="Z81" s="267"/>
      <c r="AA81" s="55"/>
      <c r="AB81" s="49"/>
      <c r="AC81" s="279"/>
    </row>
    <row r="82" spans="1:29" ht="15.75" customHeight="1">
      <c r="A82" s="283"/>
      <c r="B82" s="38"/>
      <c r="C82" s="264"/>
      <c r="D82" s="265"/>
      <c r="E82" s="39"/>
      <c r="F82" s="40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55"/>
      <c r="AB82" s="49"/>
      <c r="AC82" s="279"/>
    </row>
    <row r="83" spans="1:29" ht="15.75" customHeight="1">
      <c r="A83" s="283"/>
      <c r="B83" s="38"/>
      <c r="C83" s="264"/>
      <c r="D83" s="265"/>
      <c r="E83" s="39"/>
      <c r="F83" s="40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55"/>
      <c r="AB83" s="49"/>
      <c r="AC83" s="279"/>
    </row>
    <row r="84" spans="1:29" ht="15.75" customHeight="1">
      <c r="A84" s="283"/>
      <c r="B84" s="38"/>
      <c r="C84" s="264"/>
      <c r="D84" s="265"/>
      <c r="E84" s="39"/>
      <c r="F84" s="40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55"/>
      <c r="AB84" s="49"/>
      <c r="AC84" s="279"/>
    </row>
    <row r="85" spans="1:29" ht="15.75" customHeight="1">
      <c r="A85" s="283"/>
      <c r="B85" s="38"/>
      <c r="C85" s="264"/>
      <c r="D85" s="265"/>
      <c r="E85" s="39"/>
      <c r="F85" s="40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55"/>
      <c r="AB85" s="49"/>
      <c r="AC85" s="279"/>
    </row>
    <row r="86" spans="1:29" ht="15.75" customHeight="1">
      <c r="A86" s="283"/>
      <c r="B86" s="38"/>
      <c r="C86" s="264"/>
      <c r="D86" s="265"/>
      <c r="E86" s="39"/>
      <c r="F86" s="40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55"/>
      <c r="AB86" s="49"/>
      <c r="AC86" s="279"/>
    </row>
    <row r="87" spans="1:29" ht="15.75" customHeight="1">
      <c r="A87" s="283"/>
      <c r="B87" s="38"/>
      <c r="C87" s="264"/>
      <c r="D87" s="265"/>
      <c r="E87" s="39"/>
      <c r="F87" s="40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55"/>
      <c r="AB87" s="49"/>
      <c r="AC87" s="279"/>
    </row>
    <row r="88" spans="1:29" ht="15.75" customHeight="1">
      <c r="A88" s="283"/>
      <c r="B88" s="38"/>
      <c r="C88" s="264"/>
      <c r="D88" s="265"/>
      <c r="E88" s="104"/>
      <c r="F88" s="40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27">AVERAGE(I73:I88)</f>
        <v>3</v>
      </c>
      <c r="J89" s="81">
        <f t="shared" si="27"/>
        <v>3300</v>
      </c>
      <c r="K89" s="82">
        <f t="shared" ref="K89" si="28">J89/I89</f>
        <v>1100</v>
      </c>
      <c r="L89" s="80">
        <f t="shared" ref="L89:M89" si="29">AVERAGE(L73:L88)</f>
        <v>3</v>
      </c>
      <c r="M89" s="81">
        <f t="shared" si="29"/>
        <v>2804.3596730245204</v>
      </c>
      <c r="N89" s="82">
        <f>M89/L89</f>
        <v>934.78655767484008</v>
      </c>
      <c r="O89" s="83">
        <f>L89-I89</f>
        <v>0</v>
      </c>
      <c r="P89" s="84">
        <f>N89-K89</f>
        <v>-165.21344232515992</v>
      </c>
      <c r="Q89" s="85">
        <f>N89/K89</f>
        <v>0.84980596152258192</v>
      </c>
      <c r="R89" s="275"/>
      <c r="S89" s="182">
        <f>S73</f>
        <v>0.35347222222222219</v>
      </c>
      <c r="T89" s="183">
        <f>INDEX(T73:T88,COUNTA(T73:T88))</f>
        <v>0.39170138888888889</v>
      </c>
      <c r="U89" s="86"/>
      <c r="V89" s="96"/>
      <c r="W89" s="78"/>
      <c r="X89" s="82"/>
      <c r="Y89" s="262"/>
      <c r="Z89" s="263"/>
      <c r="AA89" s="97">
        <f>M89-J89</f>
        <v>-495.64032697547964</v>
      </c>
      <c r="AB89" s="85">
        <f>M89/J89</f>
        <v>0.84980596152258192</v>
      </c>
      <c r="AC89" s="280"/>
    </row>
    <row r="90" spans="1:29" ht="15.75" customHeight="1">
      <c r="A90" s="268" t="s">
        <v>44</v>
      </c>
      <c r="B90" s="16" t="s">
        <v>76</v>
      </c>
      <c r="C90" s="271" t="s">
        <v>105</v>
      </c>
      <c r="D90" s="272"/>
      <c r="E90" s="21">
        <v>22.28</v>
      </c>
      <c r="F90" s="15">
        <v>1551</v>
      </c>
      <c r="G90" s="22">
        <f t="shared" ref="G90:G92" si="30">E90*F90</f>
        <v>34556.28</v>
      </c>
      <c r="H90" s="23"/>
      <c r="I90" s="24">
        <v>5</v>
      </c>
      <c r="J90" s="25">
        <v>3300</v>
      </c>
      <c r="K90" s="26">
        <f>J90/I90</f>
        <v>660</v>
      </c>
      <c r="L90" s="27">
        <v>5</v>
      </c>
      <c r="M90" s="25">
        <f>F90/V90*60</f>
        <v>2730.3667481662574</v>
      </c>
      <c r="N90" s="26">
        <f>M90/L90</f>
        <v>546.0733496332515</v>
      </c>
      <c r="O90" s="91">
        <f>L90-I90</f>
        <v>0</v>
      </c>
      <c r="P90" s="92">
        <f>N90-K90</f>
        <v>-113.9266503667485</v>
      </c>
      <c r="Q90" s="31">
        <f>N90/K90</f>
        <v>0.82738386308068412</v>
      </c>
      <c r="R90" s="273">
        <f>Q106</f>
        <v>0.83963116976262886</v>
      </c>
      <c r="S90" s="32">
        <v>0.25</v>
      </c>
      <c r="T90" s="33">
        <v>0.2736689814814815</v>
      </c>
      <c r="U90" s="34"/>
      <c r="V90" s="35">
        <v>34.083333333333357</v>
      </c>
      <c r="W90" s="114"/>
      <c r="X90" s="115"/>
      <c r="Y90" s="276"/>
      <c r="Z90" s="277"/>
      <c r="AA90" s="36">
        <f>M90-J90</f>
        <v>-569.63325183374263</v>
      </c>
      <c r="AB90" s="31">
        <f>M90/J90</f>
        <v>0.82738386308068401</v>
      </c>
      <c r="AC90" s="278">
        <f>AB106</f>
        <v>0.83963116976262886</v>
      </c>
    </row>
    <row r="91" spans="1:29" ht="15.75" customHeight="1">
      <c r="A91" s="269"/>
      <c r="B91" s="38" t="s">
        <v>76</v>
      </c>
      <c r="C91" s="264" t="s">
        <v>104</v>
      </c>
      <c r="D91" s="265"/>
      <c r="E91" s="39">
        <v>17.89</v>
      </c>
      <c r="F91" s="40">
        <v>3295</v>
      </c>
      <c r="G91" s="41">
        <f t="shared" si="30"/>
        <v>58947.55</v>
      </c>
      <c r="H91" s="42"/>
      <c r="I91" s="43">
        <v>4</v>
      </c>
      <c r="J91" s="44">
        <v>3300</v>
      </c>
      <c r="K91" s="45">
        <f t="shared" ref="K91:K92" si="31">J91/I91</f>
        <v>825</v>
      </c>
      <c r="L91" s="46">
        <v>4</v>
      </c>
      <c r="M91" s="44">
        <f>F91/V91*60</f>
        <v>2765.6796456050379</v>
      </c>
      <c r="N91" s="45">
        <f>M91/L91</f>
        <v>691.41991140125947</v>
      </c>
      <c r="O91" s="47">
        <f>L91-I91</f>
        <v>0</v>
      </c>
      <c r="P91" s="48">
        <f>N91-K91</f>
        <v>-133.58008859874053</v>
      </c>
      <c r="Q91" s="49">
        <f>N91/K91</f>
        <v>0.83808474109243569</v>
      </c>
      <c r="R91" s="274"/>
      <c r="S91" s="50">
        <v>0.27777777777777779</v>
      </c>
      <c r="T91" s="51">
        <v>0.32741898148148146</v>
      </c>
      <c r="U91" s="52">
        <v>5.916666666666659</v>
      </c>
      <c r="V91" s="53">
        <v>71.483333333333292</v>
      </c>
      <c r="W91" s="54"/>
      <c r="X91" s="94"/>
      <c r="Y91" s="266"/>
      <c r="Z91" s="267"/>
      <c r="AA91" s="55">
        <f>M91-J91</f>
        <v>-534.32035439496212</v>
      </c>
      <c r="AB91" s="49">
        <f>M91/J91</f>
        <v>0.83808474109243569</v>
      </c>
      <c r="AC91" s="279"/>
    </row>
    <row r="92" spans="1:29" ht="15.75" customHeight="1">
      <c r="A92" s="269"/>
      <c r="B92" s="38" t="s">
        <v>76</v>
      </c>
      <c r="C92" s="264" t="s">
        <v>108</v>
      </c>
      <c r="D92" s="265"/>
      <c r="E92" s="39">
        <v>16.66</v>
      </c>
      <c r="F92" s="40">
        <v>5509</v>
      </c>
      <c r="G92" s="41">
        <f t="shared" si="30"/>
        <v>91779.94</v>
      </c>
      <c r="H92" s="42"/>
      <c r="I92" s="43">
        <v>4</v>
      </c>
      <c r="J92" s="44">
        <v>3300</v>
      </c>
      <c r="K92" s="45">
        <f t="shared" si="31"/>
        <v>825</v>
      </c>
      <c r="L92" s="46">
        <v>4</v>
      </c>
      <c r="M92" s="44">
        <f>F92/V92*60</f>
        <v>2816.3021868787282</v>
      </c>
      <c r="N92" s="45">
        <f>M92/L92</f>
        <v>704.07554671968205</v>
      </c>
      <c r="O92" s="47">
        <f>L92-I92</f>
        <v>0</v>
      </c>
      <c r="P92" s="48">
        <f>N92-K92</f>
        <v>-120.92445328031795</v>
      </c>
      <c r="Q92" s="49">
        <f>N92/K92</f>
        <v>0.8534249051147661</v>
      </c>
      <c r="R92" s="274"/>
      <c r="S92" s="50">
        <v>0.33263888888888887</v>
      </c>
      <c r="T92" s="51">
        <v>0.41414351851851849</v>
      </c>
      <c r="U92" s="52">
        <v>7.5166666666666693</v>
      </c>
      <c r="V92" s="53">
        <v>117.36666666666666</v>
      </c>
      <c r="W92" s="54"/>
      <c r="X92" s="94"/>
      <c r="Y92" s="266"/>
      <c r="Z92" s="267"/>
      <c r="AA92" s="55">
        <f>M92-J92</f>
        <v>-483.69781312127179</v>
      </c>
      <c r="AB92" s="49">
        <f>M92/J92</f>
        <v>0.8534249051147661</v>
      </c>
      <c r="AC92" s="279"/>
    </row>
    <row r="93" spans="1:29" ht="15.75" customHeight="1">
      <c r="A93" s="269"/>
      <c r="B93" s="38"/>
      <c r="C93" s="264"/>
      <c r="D93" s="265"/>
      <c r="E93" s="39"/>
      <c r="F93" s="40"/>
      <c r="G93" s="41"/>
      <c r="H93" s="42"/>
      <c r="I93" s="43"/>
      <c r="J93" s="44"/>
      <c r="K93" s="45"/>
      <c r="L93" s="46"/>
      <c r="M93" s="44"/>
      <c r="N93" s="45"/>
      <c r="O93" s="47"/>
      <c r="P93" s="48"/>
      <c r="Q93" s="49"/>
      <c r="R93" s="274"/>
      <c r="S93" s="50"/>
      <c r="T93" s="51"/>
      <c r="U93" s="52"/>
      <c r="V93" s="53"/>
      <c r="W93" s="54"/>
      <c r="X93" s="94"/>
      <c r="Y93" s="266"/>
      <c r="Z93" s="267"/>
      <c r="AA93" s="55"/>
      <c r="AB93" s="49"/>
      <c r="AC93" s="279"/>
    </row>
    <row r="94" spans="1:29" ht="15.75" customHeight="1">
      <c r="A94" s="269"/>
      <c r="B94" s="38"/>
      <c r="C94" s="264"/>
      <c r="D94" s="265"/>
      <c r="E94" s="39"/>
      <c r="F94" s="40"/>
      <c r="G94" s="41"/>
      <c r="H94" s="58"/>
      <c r="I94" s="43"/>
      <c r="J94" s="44"/>
      <c r="K94" s="45"/>
      <c r="L94" s="59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1"/>
      <c r="I95" s="43"/>
      <c r="J95" s="44"/>
      <c r="K95" s="45"/>
      <c r="L95" s="46"/>
      <c r="M95" s="44"/>
      <c r="N95" s="45"/>
      <c r="O95" s="47"/>
      <c r="P95" s="48"/>
      <c r="Q95" s="49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94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94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94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94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94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94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94"/>
      <c r="Y104" s="266"/>
      <c r="Z104" s="267"/>
      <c r="AA104" s="55"/>
      <c r="AB104" s="49"/>
      <c r="AC104" s="279"/>
    </row>
    <row r="105" spans="1:29" ht="15.75" customHeight="1">
      <c r="A105" s="269"/>
      <c r="B105" s="38"/>
      <c r="C105" s="264"/>
      <c r="D105" s="265"/>
      <c r="E105" s="104"/>
      <c r="F105" s="40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18"/>
      <c r="G106" s="79"/>
      <c r="H106" s="20"/>
      <c r="I106" s="80">
        <f t="shared" ref="I106:J106" si="32">AVERAGE(I90:I105)</f>
        <v>4.333333333333333</v>
      </c>
      <c r="J106" s="81">
        <f t="shared" si="32"/>
        <v>3300</v>
      </c>
      <c r="K106" s="82">
        <f t="shared" ref="K106" si="33">J106/I106</f>
        <v>761.53846153846155</v>
      </c>
      <c r="L106" s="80">
        <f t="shared" ref="L106:M106" si="34">AVERAGE(L90:L105)</f>
        <v>4.333333333333333</v>
      </c>
      <c r="M106" s="81">
        <f t="shared" si="34"/>
        <v>2770.7828602166751</v>
      </c>
      <c r="N106" s="82">
        <f>M106/L106</f>
        <v>639.41142928077124</v>
      </c>
      <c r="O106" s="83">
        <f>L106-I106</f>
        <v>0</v>
      </c>
      <c r="P106" s="84">
        <f>N106-K106</f>
        <v>-122.1270322576903</v>
      </c>
      <c r="Q106" s="85">
        <f>N106/K106</f>
        <v>0.83963116976262886</v>
      </c>
      <c r="R106" s="275"/>
      <c r="S106" s="182">
        <f>S90</f>
        <v>0.25</v>
      </c>
      <c r="T106" s="183">
        <f>INDEX(T90:T105,COUNTA(T90:T105))</f>
        <v>0.41414351851851849</v>
      </c>
      <c r="U106" s="86"/>
      <c r="V106" s="96"/>
      <c r="W106" s="18"/>
      <c r="X106" s="20"/>
      <c r="Y106" s="262"/>
      <c r="Z106" s="263"/>
      <c r="AA106" s="97">
        <f>M106-J106</f>
        <v>-529.21713978332491</v>
      </c>
      <c r="AB106" s="85">
        <f>M106/J106</f>
        <v>0.83963116976262886</v>
      </c>
      <c r="AC106" s="280"/>
    </row>
    <row r="107" spans="1:29" ht="15.75" customHeight="1">
      <c r="A107" s="281" t="s">
        <v>45</v>
      </c>
      <c r="B107" s="16" t="s">
        <v>76</v>
      </c>
      <c r="C107" s="271" t="s">
        <v>107</v>
      </c>
      <c r="D107" s="272"/>
      <c r="E107" s="21">
        <v>18.18</v>
      </c>
      <c r="F107" s="15">
        <v>3000</v>
      </c>
      <c r="G107" s="22">
        <f t="shared" ref="G107:G109" si="35">E107*F107</f>
        <v>54540</v>
      </c>
      <c r="H107" s="23"/>
      <c r="I107" s="24">
        <v>3</v>
      </c>
      <c r="J107" s="25">
        <v>3600</v>
      </c>
      <c r="K107" s="26">
        <f>J107/I107</f>
        <v>1200</v>
      </c>
      <c r="L107" s="27">
        <v>3</v>
      </c>
      <c r="M107" s="25">
        <f>F107/V107*60</f>
        <v>2993.3481152993336</v>
      </c>
      <c r="N107" s="26">
        <f>M107/L107</f>
        <v>997.7827050997779</v>
      </c>
      <c r="O107" s="91">
        <f>L107-I107</f>
        <v>0</v>
      </c>
      <c r="P107" s="92">
        <f>N107-K107</f>
        <v>-202.2172949002221</v>
      </c>
      <c r="Q107" s="31">
        <f>N107/K107</f>
        <v>0.83148558758314828</v>
      </c>
      <c r="R107" s="273">
        <f>Q123</f>
        <v>0.83123030293687927</v>
      </c>
      <c r="S107" s="32">
        <v>0.25</v>
      </c>
      <c r="T107" s="33">
        <v>0.29175925925925927</v>
      </c>
      <c r="U107" s="34"/>
      <c r="V107" s="35">
        <v>60.133333333333354</v>
      </c>
      <c r="W107" s="114"/>
      <c r="X107" s="115"/>
      <c r="Y107" s="276" t="s">
        <v>264</v>
      </c>
      <c r="Z107" s="277"/>
      <c r="AA107" s="36">
        <f>M107-J107</f>
        <v>-606.65188470066641</v>
      </c>
      <c r="AB107" s="31">
        <f>M107/J107</f>
        <v>0.83148558758314817</v>
      </c>
      <c r="AC107" s="278">
        <f>AB123</f>
        <v>0.83123030293687927</v>
      </c>
    </row>
    <row r="108" spans="1:29" ht="15.75" customHeight="1">
      <c r="A108" s="282"/>
      <c r="B108" s="38" t="s">
        <v>76</v>
      </c>
      <c r="C108" s="264" t="s">
        <v>111</v>
      </c>
      <c r="D108" s="265"/>
      <c r="E108" s="39">
        <v>18.18</v>
      </c>
      <c r="F108" s="40">
        <v>4015</v>
      </c>
      <c r="G108" s="41">
        <f t="shared" si="35"/>
        <v>72992.7</v>
      </c>
      <c r="H108" s="42"/>
      <c r="I108" s="43">
        <v>3</v>
      </c>
      <c r="J108" s="44">
        <v>3600</v>
      </c>
      <c r="K108" s="45">
        <f t="shared" ref="K108:K146" si="36">J108/I108</f>
        <v>1200</v>
      </c>
      <c r="L108" s="46">
        <v>3</v>
      </c>
      <c r="M108" s="44">
        <f>F108/V108*60</f>
        <v>2990.0703351261873</v>
      </c>
      <c r="N108" s="45">
        <f>M108/L108</f>
        <v>996.69011170872909</v>
      </c>
      <c r="O108" s="47">
        <f>L108-I108</f>
        <v>0</v>
      </c>
      <c r="P108" s="48">
        <f>N108-K108</f>
        <v>-203.30988829127091</v>
      </c>
      <c r="Q108" s="49">
        <f>N108/K108</f>
        <v>0.83057509309060762</v>
      </c>
      <c r="R108" s="274"/>
      <c r="S108" s="50">
        <v>0.30307870370370371</v>
      </c>
      <c r="T108" s="51">
        <v>0.35902777777777783</v>
      </c>
      <c r="U108" s="52">
        <v>16.29999999999999</v>
      </c>
      <c r="V108" s="53">
        <v>80.566666666666734</v>
      </c>
      <c r="W108" s="54"/>
      <c r="X108" s="94"/>
      <c r="Y108" s="266"/>
      <c r="Z108" s="267"/>
      <c r="AA108" s="55">
        <f>M108-J108</f>
        <v>-609.92966487381273</v>
      </c>
      <c r="AB108" s="49">
        <f>M108/J108</f>
        <v>0.83057509309060762</v>
      </c>
      <c r="AC108" s="279"/>
    </row>
    <row r="109" spans="1:29" ht="15.75" customHeight="1">
      <c r="A109" s="282"/>
      <c r="B109" s="38" t="s">
        <v>76</v>
      </c>
      <c r="C109" s="264" t="s">
        <v>113</v>
      </c>
      <c r="D109" s="265"/>
      <c r="E109" s="39">
        <v>14.28</v>
      </c>
      <c r="F109" s="40">
        <v>6999</v>
      </c>
      <c r="G109" s="41">
        <f t="shared" si="35"/>
        <v>99945.72</v>
      </c>
      <c r="H109" s="42"/>
      <c r="I109" s="43">
        <v>3</v>
      </c>
      <c r="J109" s="44">
        <v>3600</v>
      </c>
      <c r="K109" s="45">
        <f t="shared" si="36"/>
        <v>1200</v>
      </c>
      <c r="L109" s="46">
        <v>3</v>
      </c>
      <c r="M109" s="44">
        <f>F109/V109*60</f>
        <v>2993.8688212927759</v>
      </c>
      <c r="N109" s="45">
        <f>M109/L109</f>
        <v>997.95627376425864</v>
      </c>
      <c r="O109" s="47">
        <f>L109-I109</f>
        <v>0</v>
      </c>
      <c r="P109" s="48">
        <f>N109-K109</f>
        <v>-202.04372623574136</v>
      </c>
      <c r="Q109" s="49">
        <f>N109/K109</f>
        <v>0.83163022813688225</v>
      </c>
      <c r="R109" s="274"/>
      <c r="S109" s="50">
        <v>0.37291666666666667</v>
      </c>
      <c r="T109" s="51">
        <v>0.47032407407407406</v>
      </c>
      <c r="U109" s="52">
        <v>19.999999999999929</v>
      </c>
      <c r="V109" s="53">
        <v>140.26666666666665</v>
      </c>
      <c r="W109" s="54"/>
      <c r="X109" s="94"/>
      <c r="Y109" s="266"/>
      <c r="Z109" s="267"/>
      <c r="AA109" s="55">
        <f>M109-J109</f>
        <v>-606.13117870722408</v>
      </c>
      <c r="AB109" s="49">
        <f>M109/J109</f>
        <v>0.83163022813688225</v>
      </c>
      <c r="AC109" s="279"/>
    </row>
    <row r="110" spans="1:29" ht="15.75" customHeight="1">
      <c r="A110" s="282"/>
      <c r="B110" s="38"/>
      <c r="C110" s="264"/>
      <c r="D110" s="265"/>
      <c r="E110" s="39"/>
      <c r="F110" s="40"/>
      <c r="G110" s="41"/>
      <c r="H110" s="42"/>
      <c r="I110" s="43"/>
      <c r="J110" s="44"/>
      <c r="K110" s="45"/>
      <c r="L110" s="46"/>
      <c r="M110" s="44"/>
      <c r="N110" s="45"/>
      <c r="O110" s="47"/>
      <c r="P110" s="48"/>
      <c r="Q110" s="49"/>
      <c r="R110" s="274"/>
      <c r="S110" s="50"/>
      <c r="T110" s="51"/>
      <c r="U110" s="52"/>
      <c r="V110" s="53"/>
      <c r="W110" s="54"/>
      <c r="X110" s="94"/>
      <c r="Y110" s="266"/>
      <c r="Z110" s="267"/>
      <c r="AA110" s="55"/>
      <c r="AB110" s="49"/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94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94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94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94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94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68"/>
      <c r="X117" s="110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68"/>
      <c r="X118" s="110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68"/>
      <c r="X119" s="110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68"/>
      <c r="X120" s="110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68"/>
      <c r="X121" s="110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18"/>
      <c r="G123" s="79"/>
      <c r="H123" s="20"/>
      <c r="I123" s="80">
        <f t="shared" ref="I123:J123" si="37">AVERAGE(I107:I122)</f>
        <v>3</v>
      </c>
      <c r="J123" s="81">
        <f t="shared" si="37"/>
        <v>3600</v>
      </c>
      <c r="K123" s="82">
        <f t="shared" ref="K123" si="38">J123/I123</f>
        <v>1200</v>
      </c>
      <c r="L123" s="80">
        <f t="shared" ref="L123:M123" si="39">AVERAGE(L107:L122)</f>
        <v>3</v>
      </c>
      <c r="M123" s="81">
        <f t="shared" si="39"/>
        <v>2992.4290905727653</v>
      </c>
      <c r="N123" s="82">
        <f>M123/L123</f>
        <v>997.47636352425513</v>
      </c>
      <c r="O123" s="83">
        <f>L123-I123</f>
        <v>0</v>
      </c>
      <c r="P123" s="84">
        <f>N123-K123</f>
        <v>-202.52363647574487</v>
      </c>
      <c r="Q123" s="85">
        <f>N123/K123</f>
        <v>0.83123030293687927</v>
      </c>
      <c r="R123" s="275"/>
      <c r="S123" s="182">
        <f>S107</f>
        <v>0.25</v>
      </c>
      <c r="T123" s="183">
        <f>INDEX(T107:T122,COUNTA(T107:T122))</f>
        <v>0.47032407407407406</v>
      </c>
      <c r="U123" s="86"/>
      <c r="V123" s="96"/>
      <c r="W123" s="18"/>
      <c r="X123" s="20"/>
      <c r="Y123" s="262"/>
      <c r="Z123" s="263"/>
      <c r="AA123" s="97">
        <f>M123-J123</f>
        <v>-607.57090942723471</v>
      </c>
      <c r="AB123" s="85">
        <f>M123/J123</f>
        <v>0.83123030293687927</v>
      </c>
      <c r="AC123" s="280"/>
    </row>
    <row r="124" spans="1:29" ht="15.75" customHeight="1">
      <c r="A124" s="268" t="s">
        <v>46</v>
      </c>
      <c r="B124" s="16" t="s">
        <v>76</v>
      </c>
      <c r="C124" s="271" t="s">
        <v>110</v>
      </c>
      <c r="D124" s="272"/>
      <c r="E124" s="21">
        <v>24.83</v>
      </c>
      <c r="F124" s="15">
        <v>2435</v>
      </c>
      <c r="G124" s="22">
        <f t="shared" ref="G124:G127" si="40">E124*F124</f>
        <v>60461.049999999996</v>
      </c>
      <c r="H124" s="23"/>
      <c r="I124" s="24">
        <v>4</v>
      </c>
      <c r="J124" s="25">
        <v>3300</v>
      </c>
      <c r="K124" s="26">
        <f>J124/I124</f>
        <v>825</v>
      </c>
      <c r="L124" s="27">
        <v>4</v>
      </c>
      <c r="M124" s="25">
        <f>F124/V124*60</f>
        <v>2735.1014040561631</v>
      </c>
      <c r="N124" s="26">
        <f>M124/L124</f>
        <v>683.77535101404078</v>
      </c>
      <c r="O124" s="91">
        <f>L124-I124</f>
        <v>0</v>
      </c>
      <c r="P124" s="92">
        <f>N124-K124</f>
        <v>-141.22464898595922</v>
      </c>
      <c r="Q124" s="31">
        <f>N124/K124</f>
        <v>0.82881860728974643</v>
      </c>
      <c r="R124" s="273">
        <f>Q140</f>
        <v>0.82897801197237497</v>
      </c>
      <c r="S124" s="32">
        <v>0.25</v>
      </c>
      <c r="T124" s="33">
        <v>0.2870949074074074</v>
      </c>
      <c r="U124" s="34"/>
      <c r="V124" s="35">
        <v>53.41666666666665</v>
      </c>
      <c r="W124" s="33"/>
      <c r="X124" s="107"/>
      <c r="Y124" s="276"/>
      <c r="Z124" s="277"/>
      <c r="AA124" s="36">
        <f>M124-J124</f>
        <v>-564.89859594383688</v>
      </c>
      <c r="AB124" s="31">
        <f>M124/J124</f>
        <v>0.82881860728974643</v>
      </c>
      <c r="AC124" s="278">
        <f>AB140</f>
        <v>0.82897801197237497</v>
      </c>
    </row>
    <row r="125" spans="1:29" ht="15.75" customHeight="1">
      <c r="A125" s="269"/>
      <c r="B125" s="38" t="s">
        <v>76</v>
      </c>
      <c r="C125" s="264" t="s">
        <v>112</v>
      </c>
      <c r="D125" s="265"/>
      <c r="E125" s="39">
        <v>25.03</v>
      </c>
      <c r="F125" s="40">
        <v>2060</v>
      </c>
      <c r="G125" s="41">
        <f t="shared" si="40"/>
        <v>51561.8</v>
      </c>
      <c r="H125" s="42"/>
      <c r="I125" s="43">
        <v>4</v>
      </c>
      <c r="J125" s="44">
        <v>3300</v>
      </c>
      <c r="K125" s="45">
        <f t="shared" si="36"/>
        <v>825</v>
      </c>
      <c r="L125" s="46">
        <v>4</v>
      </c>
      <c r="M125" s="44">
        <f>F125/V125*60</f>
        <v>2728.476821192055</v>
      </c>
      <c r="N125" s="45">
        <f>M125/L125</f>
        <v>682.11920529801375</v>
      </c>
      <c r="O125" s="47">
        <f>L125-I125</f>
        <v>0</v>
      </c>
      <c r="P125" s="48">
        <f>N125-K125</f>
        <v>-142.88079470198625</v>
      </c>
      <c r="Q125" s="49">
        <f>N125/K125</f>
        <v>0.82681115793698634</v>
      </c>
      <c r="R125" s="274"/>
      <c r="S125" s="50">
        <v>0.29722222222222222</v>
      </c>
      <c r="T125" s="51">
        <v>0.32868055555555553</v>
      </c>
      <c r="U125" s="52">
        <v>14.583333333333348</v>
      </c>
      <c r="V125" s="53">
        <v>45.299999999999969</v>
      </c>
      <c r="W125" s="54"/>
      <c r="X125" s="58"/>
      <c r="Y125" s="266"/>
      <c r="Z125" s="267"/>
      <c r="AA125" s="55">
        <f>M125-J125</f>
        <v>-571.52317880794499</v>
      </c>
      <c r="AB125" s="49">
        <f>M125/J125</f>
        <v>0.82681115793698634</v>
      </c>
      <c r="AC125" s="279"/>
    </row>
    <row r="126" spans="1:29" ht="15.75" customHeight="1">
      <c r="A126" s="269"/>
      <c r="B126" s="38" t="s">
        <v>76</v>
      </c>
      <c r="C126" s="264" t="s">
        <v>217</v>
      </c>
      <c r="D126" s="265"/>
      <c r="E126" s="39">
        <v>30</v>
      </c>
      <c r="F126" s="40">
        <v>4231</v>
      </c>
      <c r="G126" s="41">
        <f t="shared" si="40"/>
        <v>126930</v>
      </c>
      <c r="H126" s="42"/>
      <c r="I126" s="43">
        <v>3</v>
      </c>
      <c r="J126" s="44">
        <v>3000</v>
      </c>
      <c r="K126" s="45">
        <f t="shared" si="36"/>
        <v>1000</v>
      </c>
      <c r="L126" s="46">
        <v>3</v>
      </c>
      <c r="M126" s="44">
        <f>F126/V126*60</f>
        <v>2490.4512753433614</v>
      </c>
      <c r="N126" s="45">
        <f>M126/L126</f>
        <v>830.15042511445381</v>
      </c>
      <c r="O126" s="47">
        <f>L126-I126</f>
        <v>0</v>
      </c>
      <c r="P126" s="48">
        <f>N126-K126</f>
        <v>-169.84957488554619</v>
      </c>
      <c r="Q126" s="49">
        <f>N126/K126</f>
        <v>0.8301504251144538</v>
      </c>
      <c r="R126" s="274"/>
      <c r="S126" s="50">
        <v>0.34032407407407406</v>
      </c>
      <c r="T126" s="51">
        <v>0.41111111111111109</v>
      </c>
      <c r="U126" s="52">
        <v>16.766666666666676</v>
      </c>
      <c r="V126" s="53">
        <v>101.93333333333334</v>
      </c>
      <c r="W126" s="54"/>
      <c r="X126" s="58"/>
      <c r="Y126" s="266" t="s">
        <v>329</v>
      </c>
      <c r="Z126" s="267"/>
      <c r="AA126" s="55">
        <f>M126-J126</f>
        <v>-509.54872465663857</v>
      </c>
      <c r="AB126" s="49">
        <f>M126/J126</f>
        <v>0.8301504251144538</v>
      </c>
      <c r="AC126" s="279"/>
    </row>
    <row r="127" spans="1:29" ht="15.75" customHeight="1">
      <c r="A127" s="269"/>
      <c r="B127" s="38" t="s">
        <v>76</v>
      </c>
      <c r="C127" s="264" t="s">
        <v>284</v>
      </c>
      <c r="D127" s="265"/>
      <c r="E127" s="39">
        <v>27.91</v>
      </c>
      <c r="F127" s="40">
        <v>2525</v>
      </c>
      <c r="G127" s="41">
        <f t="shared" si="40"/>
        <v>70472.75</v>
      </c>
      <c r="H127" s="42"/>
      <c r="I127" s="43">
        <v>4</v>
      </c>
      <c r="J127" s="44">
        <v>3000</v>
      </c>
      <c r="K127" s="45">
        <f t="shared" si="36"/>
        <v>750</v>
      </c>
      <c r="L127" s="46">
        <v>4</v>
      </c>
      <c r="M127" s="44">
        <f>F127/V127*60</f>
        <v>2491.0934502603445</v>
      </c>
      <c r="N127" s="45">
        <f>M127/L127</f>
        <v>622.77336256508613</v>
      </c>
      <c r="O127" s="47">
        <f>L127-I127</f>
        <v>0</v>
      </c>
      <c r="P127" s="48">
        <f>N127-K127</f>
        <v>-127.22663743491387</v>
      </c>
      <c r="Q127" s="49">
        <f>N127/K127</f>
        <v>0.83036448342011482</v>
      </c>
      <c r="R127" s="274"/>
      <c r="S127" s="50">
        <v>0.42515046296296294</v>
      </c>
      <c r="T127" s="51">
        <v>0.46738425925925925</v>
      </c>
      <c r="U127" s="52">
        <v>20.216666666666654</v>
      </c>
      <c r="V127" s="53">
        <v>60.816666666666691</v>
      </c>
      <c r="W127" s="54"/>
      <c r="X127" s="94"/>
      <c r="Y127" s="266" t="s">
        <v>239</v>
      </c>
      <c r="Z127" s="267"/>
      <c r="AA127" s="55">
        <f>M127-J127</f>
        <v>-508.90654973965547</v>
      </c>
      <c r="AB127" s="49">
        <f>M127/J127</f>
        <v>0.83036448342011482</v>
      </c>
      <c r="AC127" s="279"/>
    </row>
    <row r="128" spans="1:29" ht="15.75" customHeight="1">
      <c r="A128" s="269"/>
      <c r="B128" s="38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38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116"/>
      <c r="Y129" s="266"/>
      <c r="Z129" s="267"/>
      <c r="AA129" s="55"/>
      <c r="AB129" s="49"/>
      <c r="AC129" s="279"/>
    </row>
    <row r="130" spans="1:29" ht="15.75" customHeight="1">
      <c r="A130" s="269"/>
      <c r="B130" s="38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79"/>
    </row>
    <row r="131" spans="1:29" ht="15.75" customHeight="1">
      <c r="A131" s="269"/>
      <c r="B131" s="38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79"/>
    </row>
    <row r="132" spans="1:29" ht="15.75" customHeight="1">
      <c r="A132" s="269"/>
      <c r="B132" s="38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68"/>
      <c r="X132" s="110"/>
      <c r="Y132" s="266"/>
      <c r="Z132" s="267"/>
      <c r="AA132" s="55"/>
      <c r="AB132" s="49"/>
      <c r="AC132" s="279"/>
    </row>
    <row r="133" spans="1:29" ht="15.75" customHeight="1">
      <c r="A133" s="269"/>
      <c r="B133" s="38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68"/>
      <c r="X133" s="110"/>
      <c r="Y133" s="266"/>
      <c r="Z133" s="267"/>
      <c r="AA133" s="55"/>
      <c r="AB133" s="49"/>
      <c r="AC133" s="279"/>
    </row>
    <row r="134" spans="1:29" ht="15.75" customHeight="1">
      <c r="A134" s="269"/>
      <c r="B134" s="38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68"/>
      <c r="X134" s="110"/>
      <c r="Y134" s="266"/>
      <c r="Z134" s="267"/>
      <c r="AA134" s="55"/>
      <c r="AB134" s="49"/>
      <c r="AC134" s="279"/>
    </row>
    <row r="135" spans="1:29" ht="15.75" customHeight="1">
      <c r="A135" s="269"/>
      <c r="B135" s="38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68"/>
      <c r="X135" s="110"/>
      <c r="Y135" s="266"/>
      <c r="Z135" s="267"/>
      <c r="AA135" s="55"/>
      <c r="AB135" s="49"/>
      <c r="AC135" s="279"/>
    </row>
    <row r="136" spans="1:29" ht="15.75" customHeight="1">
      <c r="A136" s="269"/>
      <c r="B136" s="38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68"/>
      <c r="X136" s="110"/>
      <c r="Y136" s="266"/>
      <c r="Z136" s="267"/>
      <c r="AA136" s="55"/>
      <c r="AB136" s="49"/>
      <c r="AC136" s="279"/>
    </row>
    <row r="137" spans="1:29" ht="15.75" customHeight="1">
      <c r="A137" s="269"/>
      <c r="B137" s="38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68"/>
      <c r="X137" s="110"/>
      <c r="Y137" s="266"/>
      <c r="Z137" s="267"/>
      <c r="AA137" s="55"/>
      <c r="AB137" s="49"/>
      <c r="AC137" s="279"/>
    </row>
    <row r="138" spans="1:29" ht="15.75" customHeight="1">
      <c r="A138" s="269"/>
      <c r="B138" s="38"/>
      <c r="C138" s="264"/>
      <c r="D138" s="265"/>
      <c r="E138" s="39"/>
      <c r="F138" s="40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68"/>
      <c r="X138" s="110"/>
      <c r="Y138" s="266"/>
      <c r="Z138" s="267"/>
      <c r="AA138" s="55"/>
      <c r="AB138" s="49"/>
      <c r="AC138" s="279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41">AVERAGE(I124:I139)</f>
        <v>3.75</v>
      </c>
      <c r="J140" s="81">
        <f t="shared" si="41"/>
        <v>3150</v>
      </c>
      <c r="K140" s="82">
        <f t="shared" ref="K140" si="42">J140/I140</f>
        <v>840</v>
      </c>
      <c r="L140" s="80">
        <f t="shared" ref="L140:M140" si="43">AVERAGE(L124:L139)</f>
        <v>3.75</v>
      </c>
      <c r="M140" s="81">
        <f t="shared" si="43"/>
        <v>2611.2807377129811</v>
      </c>
      <c r="N140" s="82">
        <f>M140/L140</f>
        <v>696.34153005679502</v>
      </c>
      <c r="O140" s="83">
        <f>L140-I140</f>
        <v>0</v>
      </c>
      <c r="P140" s="84">
        <f>N140-K140</f>
        <v>-143.65846994320498</v>
      </c>
      <c r="Q140" s="85">
        <f>N140/K140</f>
        <v>0.82897801197237497</v>
      </c>
      <c r="R140" s="275"/>
      <c r="S140" s="182">
        <f>S124</f>
        <v>0.25</v>
      </c>
      <c r="T140" s="183">
        <f>INDEX(T124:T139,COUNTA(T124:T139))</f>
        <v>0.46738425925925925</v>
      </c>
      <c r="U140" s="86"/>
      <c r="V140" s="96"/>
      <c r="W140" s="78"/>
      <c r="X140" s="82"/>
      <c r="Y140" s="262"/>
      <c r="Z140" s="263"/>
      <c r="AA140" s="97">
        <f t="shared" ref="AA140:AA146" si="44">M140-J140</f>
        <v>-538.71926228701886</v>
      </c>
      <c r="AB140" s="85">
        <f t="shared" ref="AB140:AB146" si="45">M140/J140</f>
        <v>0.82897801197237497</v>
      </c>
      <c r="AC140" s="280"/>
    </row>
    <row r="141" spans="1:29" ht="15.75" customHeight="1">
      <c r="A141" s="281" t="s">
        <v>48</v>
      </c>
      <c r="B141" s="16" t="s">
        <v>118</v>
      </c>
      <c r="C141" s="271" t="s">
        <v>357</v>
      </c>
      <c r="D141" s="272"/>
      <c r="E141" s="21">
        <v>25.64</v>
      </c>
      <c r="F141" s="15">
        <v>110</v>
      </c>
      <c r="G141" s="22">
        <f t="shared" ref="G141:G146" si="46">E141*F141</f>
        <v>2820.4</v>
      </c>
      <c r="H141" s="23">
        <v>2</v>
      </c>
      <c r="I141" s="24">
        <v>11</v>
      </c>
      <c r="J141" s="25">
        <v>3000</v>
      </c>
      <c r="K141" s="26">
        <f>J141/I141</f>
        <v>272.72727272727275</v>
      </c>
      <c r="L141" s="27">
        <v>11</v>
      </c>
      <c r="M141" s="25">
        <f t="shared" ref="M141:M146" si="47">F141/V141*60</f>
        <v>2554.8387096774418</v>
      </c>
      <c r="N141" s="26">
        <f t="shared" ref="N141:N146" si="48">M141/L141</f>
        <v>232.25806451613107</v>
      </c>
      <c r="O141" s="91">
        <f t="shared" ref="O141:O146" si="49">L141-I141</f>
        <v>0</v>
      </c>
      <c r="P141" s="92">
        <f t="shared" ref="P141:P146" si="50">N141-K141</f>
        <v>-40.469208211141677</v>
      </c>
      <c r="Q141" s="31">
        <f t="shared" ref="Q141:Q146" si="51">N141/K141</f>
        <v>0.85161290322581384</v>
      </c>
      <c r="R141" s="273">
        <f>Q157</f>
        <v>0.84776280091904843</v>
      </c>
      <c r="S141" s="32">
        <v>0.70862268518518523</v>
      </c>
      <c r="T141" s="33">
        <v>0.7104166666666667</v>
      </c>
      <c r="U141" s="34"/>
      <c r="V141" s="35">
        <v>2.5833333333333108</v>
      </c>
      <c r="W141" s="33"/>
      <c r="X141" s="107"/>
      <c r="Y141" s="276"/>
      <c r="Z141" s="277"/>
      <c r="AA141" s="36">
        <f t="shared" si="44"/>
        <v>-445.16129032255822</v>
      </c>
      <c r="AB141" s="31">
        <f t="shared" si="45"/>
        <v>0.85161290322581396</v>
      </c>
      <c r="AC141" s="278">
        <f>AB157</f>
        <v>0.84776280091904843</v>
      </c>
    </row>
    <row r="142" spans="1:29" ht="15.75" customHeight="1">
      <c r="A142" s="282"/>
      <c r="B142" s="38" t="s">
        <v>118</v>
      </c>
      <c r="C142" s="264" t="s">
        <v>281</v>
      </c>
      <c r="D142" s="265"/>
      <c r="E142" s="39">
        <v>27.36</v>
      </c>
      <c r="F142" s="40">
        <v>1842</v>
      </c>
      <c r="G142" s="41">
        <f t="shared" si="46"/>
        <v>50397.119999999995</v>
      </c>
      <c r="H142" s="42"/>
      <c r="I142" s="43">
        <v>6</v>
      </c>
      <c r="J142" s="44">
        <v>2500</v>
      </c>
      <c r="K142" s="45">
        <f t="shared" si="36"/>
        <v>416.66666666666669</v>
      </c>
      <c r="L142" s="46">
        <v>6</v>
      </c>
      <c r="M142" s="44">
        <f t="shared" si="47"/>
        <v>2119.2713326941516</v>
      </c>
      <c r="N142" s="45">
        <f t="shared" si="48"/>
        <v>353.21188878235859</v>
      </c>
      <c r="O142" s="47">
        <f t="shared" si="49"/>
        <v>0</v>
      </c>
      <c r="P142" s="48">
        <f t="shared" si="50"/>
        <v>-63.454777884308101</v>
      </c>
      <c r="Q142" s="49">
        <f t="shared" si="51"/>
        <v>0.84770853307766059</v>
      </c>
      <c r="R142" s="274"/>
      <c r="S142" s="50">
        <v>0.71319444444444446</v>
      </c>
      <c r="T142" s="51">
        <v>0.74940972222222224</v>
      </c>
      <c r="U142" s="52">
        <v>3.9999999999999858</v>
      </c>
      <c r="V142" s="53">
        <v>52.15</v>
      </c>
      <c r="W142" s="54"/>
      <c r="X142" s="58"/>
      <c r="Y142" s="266"/>
      <c r="Z142" s="267"/>
      <c r="AA142" s="55">
        <f t="shared" si="44"/>
        <v>-380.72866730584838</v>
      </c>
      <c r="AB142" s="49">
        <f t="shared" si="45"/>
        <v>0.8477085330776607</v>
      </c>
      <c r="AC142" s="279"/>
    </row>
    <row r="143" spans="1:29" ht="15.75" customHeight="1">
      <c r="A143" s="282"/>
      <c r="B143" s="38" t="s">
        <v>118</v>
      </c>
      <c r="C143" s="264" t="s">
        <v>202</v>
      </c>
      <c r="D143" s="265"/>
      <c r="E143" s="39">
        <v>29.52</v>
      </c>
      <c r="F143" s="40">
        <v>2286</v>
      </c>
      <c r="G143" s="41">
        <f t="shared" si="46"/>
        <v>67482.720000000001</v>
      </c>
      <c r="H143" s="42"/>
      <c r="I143" s="43">
        <v>17</v>
      </c>
      <c r="J143" s="44">
        <v>3273</v>
      </c>
      <c r="K143" s="45">
        <f t="shared" si="36"/>
        <v>192.52941176470588</v>
      </c>
      <c r="L143" s="46">
        <v>17</v>
      </c>
      <c r="M143" s="44">
        <f t="shared" si="47"/>
        <v>2789.6949152542397</v>
      </c>
      <c r="N143" s="45">
        <f t="shared" si="48"/>
        <v>164.09970089730822</v>
      </c>
      <c r="O143" s="47">
        <f t="shared" si="49"/>
        <v>0</v>
      </c>
      <c r="P143" s="48">
        <f t="shared" si="50"/>
        <v>-28.42971086739766</v>
      </c>
      <c r="Q143" s="49">
        <f t="shared" si="51"/>
        <v>0.85233575168171094</v>
      </c>
      <c r="R143" s="274"/>
      <c r="S143" s="50">
        <v>0.75277777777777777</v>
      </c>
      <c r="T143" s="51">
        <v>0.78692129629629626</v>
      </c>
      <c r="U143" s="52">
        <v>4.8499999999999588</v>
      </c>
      <c r="V143" s="53">
        <v>49.166666666666629</v>
      </c>
      <c r="W143" s="54"/>
      <c r="X143" s="58"/>
      <c r="Y143" s="266"/>
      <c r="Z143" s="267"/>
      <c r="AA143" s="55">
        <f t="shared" si="44"/>
        <v>-483.30508474576027</v>
      </c>
      <c r="AB143" s="49">
        <f t="shared" si="45"/>
        <v>0.85233575168171094</v>
      </c>
      <c r="AC143" s="279"/>
    </row>
    <row r="144" spans="1:29" ht="15.75" customHeight="1">
      <c r="A144" s="282"/>
      <c r="B144" s="38" t="s">
        <v>118</v>
      </c>
      <c r="C144" s="264" t="s">
        <v>201</v>
      </c>
      <c r="D144" s="265"/>
      <c r="E144" s="39">
        <v>29.85</v>
      </c>
      <c r="F144" s="40">
        <v>2320</v>
      </c>
      <c r="G144" s="41">
        <f t="shared" si="46"/>
        <v>69252</v>
      </c>
      <c r="H144" s="42"/>
      <c r="I144" s="43">
        <v>17</v>
      </c>
      <c r="J144" s="44">
        <v>3273</v>
      </c>
      <c r="K144" s="45">
        <f t="shared" si="36"/>
        <v>192.52941176470588</v>
      </c>
      <c r="L144" s="46">
        <v>17</v>
      </c>
      <c r="M144" s="44">
        <f t="shared" si="47"/>
        <v>2791.4438502673847</v>
      </c>
      <c r="N144" s="45">
        <f t="shared" si="48"/>
        <v>164.20257942749322</v>
      </c>
      <c r="O144" s="47">
        <f t="shared" si="49"/>
        <v>0</v>
      </c>
      <c r="P144" s="48">
        <f t="shared" si="50"/>
        <v>-28.326832337212664</v>
      </c>
      <c r="Q144" s="49">
        <f t="shared" si="51"/>
        <v>0.85287010396192631</v>
      </c>
      <c r="R144" s="274"/>
      <c r="S144" s="50">
        <v>0.79037037037037039</v>
      </c>
      <c r="T144" s="51">
        <v>0.82499999999999996</v>
      </c>
      <c r="U144" s="52">
        <v>4.9666666666667503</v>
      </c>
      <c r="V144" s="53">
        <v>49.866666666666575</v>
      </c>
      <c r="W144" s="54"/>
      <c r="X144" s="94"/>
      <c r="Y144" s="266"/>
      <c r="Z144" s="267"/>
      <c r="AA144" s="55">
        <f t="shared" si="44"/>
        <v>-481.55614973261527</v>
      </c>
      <c r="AB144" s="49">
        <f t="shared" si="45"/>
        <v>0.85287010396192631</v>
      </c>
      <c r="AC144" s="279"/>
    </row>
    <row r="145" spans="1:29" ht="15.75" customHeight="1">
      <c r="A145" s="283"/>
      <c r="B145" s="38" t="s">
        <v>76</v>
      </c>
      <c r="C145" s="264" t="s">
        <v>117</v>
      </c>
      <c r="D145" s="265"/>
      <c r="E145" s="39">
        <v>28.57</v>
      </c>
      <c r="F145" s="40">
        <v>2244</v>
      </c>
      <c r="G145" s="41">
        <f t="shared" si="46"/>
        <v>64111.08</v>
      </c>
      <c r="H145" s="58"/>
      <c r="I145" s="43">
        <v>13</v>
      </c>
      <c r="J145" s="44">
        <v>3600</v>
      </c>
      <c r="K145" s="45">
        <f t="shared" si="36"/>
        <v>276.92307692307691</v>
      </c>
      <c r="L145" s="59">
        <v>13</v>
      </c>
      <c r="M145" s="44">
        <f t="shared" si="47"/>
        <v>2994.2179392142361</v>
      </c>
      <c r="N145" s="45">
        <f t="shared" si="48"/>
        <v>230.32445686263355</v>
      </c>
      <c r="O145" s="47">
        <f t="shared" si="49"/>
        <v>0</v>
      </c>
      <c r="P145" s="48">
        <f t="shared" si="50"/>
        <v>-46.598620060443352</v>
      </c>
      <c r="Q145" s="49">
        <f t="shared" si="51"/>
        <v>0.83172720533728783</v>
      </c>
      <c r="R145" s="274"/>
      <c r="S145" s="50">
        <v>0.82780092592592591</v>
      </c>
      <c r="T145" s="51">
        <v>0.85902777777777772</v>
      </c>
      <c r="U145" s="52">
        <v>4.0333333333333776</v>
      </c>
      <c r="V145" s="53">
        <v>44.966666666666612</v>
      </c>
      <c r="W145" s="54">
        <v>0.85902777777777772</v>
      </c>
      <c r="X145" s="94">
        <v>0.90026620370370369</v>
      </c>
      <c r="Y145" s="266"/>
      <c r="Z145" s="267"/>
      <c r="AA145" s="55">
        <f t="shared" si="44"/>
        <v>-605.78206078576386</v>
      </c>
      <c r="AB145" s="49">
        <f t="shared" si="45"/>
        <v>0.83172720533728783</v>
      </c>
      <c r="AC145" s="279"/>
    </row>
    <row r="146" spans="1:29" ht="15.75" customHeight="1">
      <c r="A146" s="283"/>
      <c r="B146" s="38" t="s">
        <v>118</v>
      </c>
      <c r="C146" s="264" t="s">
        <v>280</v>
      </c>
      <c r="D146" s="265"/>
      <c r="E146" s="39">
        <v>25.64</v>
      </c>
      <c r="F146" s="40">
        <v>2840</v>
      </c>
      <c r="G146" s="60">
        <f t="shared" si="46"/>
        <v>72817.600000000006</v>
      </c>
      <c r="H146" s="61"/>
      <c r="I146" s="43">
        <v>11</v>
      </c>
      <c r="J146" s="44">
        <v>3000</v>
      </c>
      <c r="K146" s="45">
        <f t="shared" si="36"/>
        <v>272.72727272727275</v>
      </c>
      <c r="L146" s="46">
        <v>11</v>
      </c>
      <c r="M146" s="44">
        <f t="shared" si="47"/>
        <v>2557.9184388291233</v>
      </c>
      <c r="N146" s="45">
        <f t="shared" si="48"/>
        <v>232.53803989355666</v>
      </c>
      <c r="O146" s="47">
        <f t="shared" si="49"/>
        <v>0</v>
      </c>
      <c r="P146" s="48">
        <f t="shared" si="50"/>
        <v>-40.18923283371609</v>
      </c>
      <c r="Q146" s="49">
        <f t="shared" si="51"/>
        <v>0.85263947960970765</v>
      </c>
      <c r="R146" s="274"/>
      <c r="S146" s="50">
        <v>0.90026620370370369</v>
      </c>
      <c r="T146" s="51">
        <v>0.94652777777777775</v>
      </c>
      <c r="U146" s="52">
        <v>59.383333333333397</v>
      </c>
      <c r="V146" s="53">
        <v>66.616666666666632</v>
      </c>
      <c r="W146" s="54"/>
      <c r="X146" s="116"/>
      <c r="Y146" s="266"/>
      <c r="Z146" s="267"/>
      <c r="AA146" s="55">
        <f t="shared" si="44"/>
        <v>-442.08156117087674</v>
      </c>
      <c r="AB146" s="49">
        <f t="shared" si="45"/>
        <v>0.85263947960970776</v>
      </c>
      <c r="AC146" s="279"/>
    </row>
    <row r="147" spans="1:29" ht="15.75" customHeight="1">
      <c r="A147" s="283"/>
      <c r="B147" s="38"/>
      <c r="C147" s="264"/>
      <c r="D147" s="265"/>
      <c r="E147" s="39"/>
      <c r="F147" s="40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79"/>
    </row>
    <row r="148" spans="1:29" ht="15.75" customHeight="1">
      <c r="A148" s="283"/>
      <c r="B148" s="38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79"/>
    </row>
    <row r="149" spans="1:29" ht="15.75" customHeight="1">
      <c r="A149" s="283"/>
      <c r="B149" s="38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68"/>
      <c r="X149" s="110"/>
      <c r="Y149" s="266"/>
      <c r="Z149" s="267"/>
      <c r="AA149" s="55"/>
      <c r="AB149" s="49"/>
      <c r="AC149" s="279"/>
    </row>
    <row r="150" spans="1:29" ht="15.75" customHeight="1">
      <c r="A150" s="283"/>
      <c r="B150" s="38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68"/>
      <c r="X150" s="110"/>
      <c r="Y150" s="266"/>
      <c r="Z150" s="267"/>
      <c r="AA150" s="55"/>
      <c r="AB150" s="49"/>
      <c r="AC150" s="279"/>
    </row>
    <row r="151" spans="1:29" ht="15.75" customHeight="1">
      <c r="A151" s="283"/>
      <c r="B151" s="38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68"/>
      <c r="X151" s="110"/>
      <c r="Y151" s="266"/>
      <c r="Z151" s="267"/>
      <c r="AA151" s="55"/>
      <c r="AB151" s="49"/>
      <c r="AC151" s="279"/>
    </row>
    <row r="152" spans="1:29" ht="15.75" customHeight="1">
      <c r="A152" s="283"/>
      <c r="B152" s="38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68"/>
      <c r="X152" s="110"/>
      <c r="Y152" s="266"/>
      <c r="Z152" s="267"/>
      <c r="AA152" s="55"/>
      <c r="AB152" s="49"/>
      <c r="AC152" s="279"/>
    </row>
    <row r="153" spans="1:29" ht="15.75" customHeight="1">
      <c r="A153" s="283"/>
      <c r="B153" s="38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68"/>
      <c r="X153" s="110"/>
      <c r="Y153" s="266"/>
      <c r="Z153" s="267"/>
      <c r="AA153" s="55"/>
      <c r="AB153" s="49"/>
      <c r="AC153" s="279"/>
    </row>
    <row r="154" spans="1:29" ht="15.75" customHeight="1">
      <c r="A154" s="283"/>
      <c r="B154" s="38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68"/>
      <c r="X154" s="110"/>
      <c r="Y154" s="266"/>
      <c r="Z154" s="267"/>
      <c r="AA154" s="55"/>
      <c r="AB154" s="49"/>
      <c r="AC154" s="279"/>
    </row>
    <row r="155" spans="1:29" ht="15.75" customHeight="1">
      <c r="A155" s="283"/>
      <c r="B155" s="38"/>
      <c r="C155" s="264"/>
      <c r="D155" s="265"/>
      <c r="E155" s="39"/>
      <c r="F155" s="40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68"/>
      <c r="X155" s="110"/>
      <c r="Y155" s="266"/>
      <c r="Z155" s="267"/>
      <c r="AA155" s="55"/>
      <c r="AB155" s="49"/>
      <c r="AC155" s="279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52">AVERAGE(I141:I156)</f>
        <v>12.5</v>
      </c>
      <c r="J157" s="81">
        <f t="shared" si="52"/>
        <v>3107.6666666666665</v>
      </c>
      <c r="K157" s="82">
        <f t="shared" ref="K157" si="53">J157/I157</f>
        <v>248.61333333333332</v>
      </c>
      <c r="L157" s="80">
        <f t="shared" ref="L157:M157" si="54">AVERAGE(L141:L156)</f>
        <v>12.5</v>
      </c>
      <c r="M157" s="81">
        <f t="shared" si="54"/>
        <v>2634.564197656096</v>
      </c>
      <c r="N157" s="82">
        <f>M157/L157</f>
        <v>210.76513581248767</v>
      </c>
      <c r="O157" s="83">
        <f>L157-I157</f>
        <v>0</v>
      </c>
      <c r="P157" s="84">
        <f>N157-K157</f>
        <v>-37.848197520845645</v>
      </c>
      <c r="Q157" s="85">
        <f>N157/K157</f>
        <v>0.84776280091904843</v>
      </c>
      <c r="R157" s="275"/>
      <c r="S157" s="182">
        <f>S141</f>
        <v>0.70862268518518523</v>
      </c>
      <c r="T157" s="183">
        <f>INDEX(T141:T156,COUNTA(T141:T156))</f>
        <v>0.94652777777777775</v>
      </c>
      <c r="U157" s="86"/>
      <c r="V157" s="96"/>
      <c r="W157" s="78"/>
      <c r="X157" s="82"/>
      <c r="Y157" s="262"/>
      <c r="Z157" s="263"/>
      <c r="AA157" s="97">
        <f>M157-J157</f>
        <v>-473.10246901057053</v>
      </c>
      <c r="AB157" s="85">
        <f>M157/J157</f>
        <v>0.84776280091904843</v>
      </c>
      <c r="AC157" s="280"/>
    </row>
    <row r="158" spans="1:29" ht="15.75" customHeight="1">
      <c r="A158" s="268" t="s">
        <v>49</v>
      </c>
      <c r="B158" s="16" t="s">
        <v>76</v>
      </c>
      <c r="C158" s="271" t="s">
        <v>120</v>
      </c>
      <c r="D158" s="272"/>
      <c r="E158" s="21">
        <v>14.03</v>
      </c>
      <c r="F158" s="15">
        <v>9670</v>
      </c>
      <c r="G158" s="22">
        <f t="shared" ref="G158" si="55">E158*F158</f>
        <v>135670.1</v>
      </c>
      <c r="H158" s="23"/>
      <c r="I158" s="24">
        <v>4</v>
      </c>
      <c r="J158" s="25">
        <v>2700</v>
      </c>
      <c r="K158" s="26">
        <f>J158/I158</f>
        <v>675</v>
      </c>
      <c r="L158" s="27">
        <v>4</v>
      </c>
      <c r="M158" s="25">
        <f>F158/V158*60</f>
        <v>2395.8706125258095</v>
      </c>
      <c r="N158" s="26">
        <f>M158/L158</f>
        <v>598.96765313145238</v>
      </c>
      <c r="O158" s="91">
        <f>L158-I158</f>
        <v>0</v>
      </c>
      <c r="P158" s="92">
        <f>N158-K158</f>
        <v>-76.03234686854762</v>
      </c>
      <c r="Q158" s="31">
        <f>N158/K158</f>
        <v>0.88735948612067017</v>
      </c>
      <c r="R158" s="273">
        <f>Q174</f>
        <v>0.88735948612067017</v>
      </c>
      <c r="S158" s="32">
        <v>0.70833333333333337</v>
      </c>
      <c r="T158" s="33">
        <v>0.87650462962962961</v>
      </c>
      <c r="U158" s="34"/>
      <c r="V158" s="35">
        <v>242.16666666666657</v>
      </c>
      <c r="W158" s="33"/>
      <c r="X158" s="107"/>
      <c r="Y158" s="276"/>
      <c r="Z158" s="277"/>
      <c r="AA158" s="36">
        <f>M158-J158</f>
        <v>-304.12938747419048</v>
      </c>
      <c r="AB158" s="31">
        <f>M158/J158</f>
        <v>0.88735948612067017</v>
      </c>
      <c r="AC158" s="278">
        <f>AB174</f>
        <v>0.88735948612067017</v>
      </c>
    </row>
    <row r="159" spans="1:29" ht="15.75" customHeight="1">
      <c r="A159" s="269"/>
      <c r="B159" s="38"/>
      <c r="C159" s="264"/>
      <c r="D159" s="265"/>
      <c r="E159" s="39"/>
      <c r="F159" s="40"/>
      <c r="G159" s="41"/>
      <c r="H159" s="42"/>
      <c r="I159" s="43"/>
      <c r="J159" s="44"/>
      <c r="K159" s="45"/>
      <c r="L159" s="46"/>
      <c r="M159" s="44"/>
      <c r="N159" s="45"/>
      <c r="O159" s="47"/>
      <c r="P159" s="48"/>
      <c r="Q159" s="49"/>
      <c r="R159" s="274"/>
      <c r="S159" s="50"/>
      <c r="T159" s="51"/>
      <c r="U159" s="52"/>
      <c r="V159" s="53"/>
      <c r="W159" s="54"/>
      <c r="X159" s="94"/>
      <c r="Y159" s="266"/>
      <c r="Z159" s="267"/>
      <c r="AA159" s="55"/>
      <c r="AB159" s="49"/>
      <c r="AC159" s="279"/>
    </row>
    <row r="160" spans="1:29" ht="15.75" customHeight="1">
      <c r="A160" s="269"/>
      <c r="B160" s="38"/>
      <c r="C160" s="264"/>
      <c r="D160" s="265"/>
      <c r="E160" s="39"/>
      <c r="F160" s="40"/>
      <c r="G160" s="41"/>
      <c r="H160" s="42"/>
      <c r="I160" s="43"/>
      <c r="J160" s="44"/>
      <c r="K160" s="45"/>
      <c r="L160" s="46"/>
      <c r="M160" s="44"/>
      <c r="N160" s="45"/>
      <c r="O160" s="47"/>
      <c r="P160" s="48"/>
      <c r="Q160" s="49"/>
      <c r="R160" s="274"/>
      <c r="S160" s="50"/>
      <c r="T160" s="51"/>
      <c r="U160" s="52"/>
      <c r="V160" s="53"/>
      <c r="W160" s="54"/>
      <c r="X160" s="58"/>
      <c r="Y160" s="266"/>
      <c r="Z160" s="267"/>
      <c r="AA160" s="55"/>
      <c r="AB160" s="49"/>
      <c r="AC160" s="279"/>
    </row>
    <row r="161" spans="1:29" ht="15.75" customHeight="1">
      <c r="A161" s="269"/>
      <c r="B161" s="38"/>
      <c r="C161" s="264"/>
      <c r="D161" s="265"/>
      <c r="E161" s="39"/>
      <c r="F161" s="40"/>
      <c r="G161" s="41"/>
      <c r="H161" s="42"/>
      <c r="I161" s="43"/>
      <c r="J161" s="44"/>
      <c r="K161" s="45"/>
      <c r="L161" s="46"/>
      <c r="M161" s="44"/>
      <c r="N161" s="45"/>
      <c r="O161" s="47"/>
      <c r="P161" s="48"/>
      <c r="Q161" s="49"/>
      <c r="R161" s="274"/>
      <c r="S161" s="50"/>
      <c r="T161" s="51"/>
      <c r="U161" s="52"/>
      <c r="V161" s="53"/>
      <c r="W161" s="54"/>
      <c r="X161" s="58"/>
      <c r="Y161" s="266"/>
      <c r="Z161" s="267"/>
      <c r="AA161" s="55"/>
      <c r="AB161" s="49"/>
      <c r="AC161" s="279"/>
    </row>
    <row r="162" spans="1:29" ht="15.75" customHeight="1">
      <c r="A162" s="269"/>
      <c r="B162" s="38"/>
      <c r="C162" s="264"/>
      <c r="D162" s="265"/>
      <c r="E162" s="39"/>
      <c r="F162" s="40"/>
      <c r="G162" s="41"/>
      <c r="H162" s="58"/>
      <c r="I162" s="43"/>
      <c r="J162" s="44"/>
      <c r="K162" s="45"/>
      <c r="L162" s="59"/>
      <c r="M162" s="44"/>
      <c r="N162" s="45"/>
      <c r="O162" s="47"/>
      <c r="P162" s="48"/>
      <c r="Q162" s="49"/>
      <c r="R162" s="274"/>
      <c r="S162" s="50"/>
      <c r="T162" s="51"/>
      <c r="U162" s="52"/>
      <c r="V162" s="53"/>
      <c r="W162" s="54"/>
      <c r="X162" s="58"/>
      <c r="Y162" s="266"/>
      <c r="Z162" s="267"/>
      <c r="AA162" s="55"/>
      <c r="AB162" s="49"/>
      <c r="AC162" s="279"/>
    </row>
    <row r="163" spans="1:29" ht="15.75" customHeight="1">
      <c r="A163" s="269"/>
      <c r="B163" s="38"/>
      <c r="C163" s="264"/>
      <c r="D163" s="265"/>
      <c r="E163" s="39"/>
      <c r="F163" s="40"/>
      <c r="G163" s="60"/>
      <c r="H163" s="61"/>
      <c r="I163" s="43"/>
      <c r="J163" s="44"/>
      <c r="K163" s="45"/>
      <c r="L163" s="46"/>
      <c r="M163" s="44"/>
      <c r="N163" s="45"/>
      <c r="O163" s="47"/>
      <c r="P163" s="48"/>
      <c r="Q163" s="49"/>
      <c r="R163" s="274"/>
      <c r="S163" s="50"/>
      <c r="T163" s="51"/>
      <c r="U163" s="52"/>
      <c r="V163" s="53"/>
      <c r="W163" s="54"/>
      <c r="X163" s="58"/>
      <c r="Y163" s="266"/>
      <c r="Z163" s="267"/>
      <c r="AA163" s="55"/>
      <c r="AB163" s="49"/>
      <c r="AC163" s="279"/>
    </row>
    <row r="164" spans="1:29" ht="15.75" customHeight="1">
      <c r="A164" s="269"/>
      <c r="B164" s="38"/>
      <c r="C164" s="264"/>
      <c r="D164" s="265"/>
      <c r="E164" s="39"/>
      <c r="F164" s="40"/>
      <c r="G164" s="60"/>
      <c r="H164" s="64"/>
      <c r="I164" s="43"/>
      <c r="J164" s="44"/>
      <c r="K164" s="45"/>
      <c r="L164" s="59"/>
      <c r="M164" s="44"/>
      <c r="N164" s="45"/>
      <c r="O164" s="65"/>
      <c r="P164" s="66"/>
      <c r="Q164" s="67"/>
      <c r="R164" s="274"/>
      <c r="S164" s="50"/>
      <c r="T164" s="51"/>
      <c r="U164" s="52"/>
      <c r="V164" s="53"/>
      <c r="W164" s="54"/>
      <c r="X164" s="58"/>
      <c r="Y164" s="266"/>
      <c r="Z164" s="267"/>
      <c r="AA164" s="55"/>
      <c r="AB164" s="49"/>
      <c r="AC164" s="279"/>
    </row>
    <row r="165" spans="1:29" ht="15.75" customHeight="1">
      <c r="A165" s="269"/>
      <c r="B165" s="38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50"/>
      <c r="T165" s="51"/>
      <c r="U165" s="52"/>
      <c r="V165" s="53"/>
      <c r="W165" s="54"/>
      <c r="X165" s="58"/>
      <c r="Y165" s="266"/>
      <c r="Z165" s="267"/>
      <c r="AA165" s="55"/>
      <c r="AB165" s="49"/>
      <c r="AC165" s="279"/>
    </row>
    <row r="166" spans="1:29" ht="15.75" customHeight="1">
      <c r="A166" s="269"/>
      <c r="B166" s="38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50"/>
      <c r="T166" s="51"/>
      <c r="U166" s="52"/>
      <c r="V166" s="53"/>
      <c r="W166" s="54"/>
      <c r="X166" s="58"/>
      <c r="Y166" s="266"/>
      <c r="Z166" s="267"/>
      <c r="AA166" s="55"/>
      <c r="AB166" s="49"/>
      <c r="AC166" s="279"/>
    </row>
    <row r="167" spans="1:29" ht="15.75" customHeight="1">
      <c r="A167" s="269"/>
      <c r="B167" s="38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50"/>
      <c r="T167" s="51"/>
      <c r="U167" s="52"/>
      <c r="V167" s="53"/>
      <c r="W167" s="54"/>
      <c r="X167" s="58"/>
      <c r="Y167" s="266"/>
      <c r="Z167" s="267"/>
      <c r="AA167" s="55"/>
      <c r="AB167" s="49"/>
      <c r="AC167" s="279"/>
    </row>
    <row r="168" spans="1:29" ht="15.75" customHeight="1">
      <c r="A168" s="269"/>
      <c r="B168" s="38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50"/>
      <c r="T168" s="51"/>
      <c r="U168" s="52"/>
      <c r="V168" s="53"/>
      <c r="W168" s="54"/>
      <c r="X168" s="58"/>
      <c r="Y168" s="266"/>
      <c r="Z168" s="267"/>
      <c r="AA168" s="55"/>
      <c r="AB168" s="49"/>
      <c r="AC168" s="279"/>
    </row>
    <row r="169" spans="1:29" ht="15.75" customHeight="1">
      <c r="A169" s="269"/>
      <c r="B169" s="38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50"/>
      <c r="T169" s="51"/>
      <c r="U169" s="52"/>
      <c r="V169" s="53"/>
      <c r="W169" s="54"/>
      <c r="X169" s="58"/>
      <c r="Y169" s="266"/>
      <c r="Z169" s="267"/>
      <c r="AA169" s="55"/>
      <c r="AB169" s="49"/>
      <c r="AC169" s="279"/>
    </row>
    <row r="170" spans="1:29" ht="15.75" customHeight="1">
      <c r="A170" s="269"/>
      <c r="B170" s="38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50"/>
      <c r="T170" s="51"/>
      <c r="U170" s="52"/>
      <c r="V170" s="53"/>
      <c r="W170" s="54"/>
      <c r="X170" s="58"/>
      <c r="Y170" s="266"/>
      <c r="Z170" s="267"/>
      <c r="AA170" s="55"/>
      <c r="AB170" s="49"/>
      <c r="AC170" s="279"/>
    </row>
    <row r="171" spans="1:29" ht="15.75" customHeight="1">
      <c r="A171" s="269"/>
      <c r="B171" s="38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50"/>
      <c r="T171" s="51"/>
      <c r="U171" s="52"/>
      <c r="V171" s="53"/>
      <c r="W171" s="54"/>
      <c r="X171" s="58"/>
      <c r="Y171" s="266"/>
      <c r="Z171" s="267"/>
      <c r="AA171" s="55"/>
      <c r="AB171" s="49"/>
      <c r="AC171" s="279"/>
    </row>
    <row r="172" spans="1:29" ht="15.75" customHeight="1">
      <c r="A172" s="269"/>
      <c r="B172" s="38"/>
      <c r="C172" s="264"/>
      <c r="D172" s="265"/>
      <c r="E172" s="39"/>
      <c r="F172" s="40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50"/>
      <c r="T172" s="51"/>
      <c r="U172" s="52"/>
      <c r="V172" s="53"/>
      <c r="W172" s="54"/>
      <c r="X172" s="58"/>
      <c r="Y172" s="266"/>
      <c r="Z172" s="267"/>
      <c r="AA172" s="55"/>
      <c r="AB172" s="49"/>
      <c r="AC172" s="279"/>
    </row>
    <row r="173" spans="1:29" ht="15.75" customHeight="1">
      <c r="A173" s="269"/>
      <c r="B173" s="38"/>
      <c r="C173" s="264"/>
      <c r="D173" s="265"/>
      <c r="E173" s="104"/>
      <c r="F173" s="40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56">AVERAGE(I158:I173)</f>
        <v>4</v>
      </c>
      <c r="J174" s="81">
        <f t="shared" si="56"/>
        <v>2700</v>
      </c>
      <c r="K174" s="82">
        <f t="shared" ref="K174" si="57">J174/I174</f>
        <v>675</v>
      </c>
      <c r="L174" s="80">
        <f t="shared" ref="L174:M174" si="58">AVERAGE(L158:L173)</f>
        <v>4</v>
      </c>
      <c r="M174" s="81">
        <f t="shared" si="58"/>
        <v>2395.8706125258095</v>
      </c>
      <c r="N174" s="82">
        <f t="shared" ref="N174:N180" si="59">M174/L174</f>
        <v>598.96765313145238</v>
      </c>
      <c r="O174" s="83">
        <f t="shared" ref="O174:O180" si="60">L174-I174</f>
        <v>0</v>
      </c>
      <c r="P174" s="84">
        <f t="shared" ref="P174:P180" si="61">N174-K174</f>
        <v>-76.03234686854762</v>
      </c>
      <c r="Q174" s="85">
        <f t="shared" ref="Q174:Q180" si="62">N174/K174</f>
        <v>0.88735948612067017</v>
      </c>
      <c r="R174" s="275"/>
      <c r="S174" s="182">
        <f>S158</f>
        <v>0.70833333333333337</v>
      </c>
      <c r="T174" s="183">
        <f>INDEX(T158:T173,COUNTA(T158:T173))</f>
        <v>0.87650462962962961</v>
      </c>
      <c r="U174" s="86"/>
      <c r="V174" s="96"/>
      <c r="W174" s="78"/>
      <c r="X174" s="82"/>
      <c r="Y174" s="262"/>
      <c r="Z174" s="263"/>
      <c r="AA174" s="97">
        <f t="shared" ref="AA174:AA180" si="63">M174-J174</f>
        <v>-304.12938747419048</v>
      </c>
      <c r="AB174" s="85">
        <f t="shared" ref="AB174:AB180" si="64">M174/J174</f>
        <v>0.88735948612067017</v>
      </c>
      <c r="AC174" s="280"/>
    </row>
    <row r="175" spans="1:29" ht="15.75" customHeight="1">
      <c r="A175" s="281" t="s">
        <v>50</v>
      </c>
      <c r="B175" s="16" t="s">
        <v>76</v>
      </c>
      <c r="C175" s="271" t="s">
        <v>124</v>
      </c>
      <c r="D175" s="272"/>
      <c r="E175" s="21">
        <v>24.15</v>
      </c>
      <c r="F175" s="15">
        <v>1247</v>
      </c>
      <c r="G175" s="22">
        <f t="shared" ref="G175:G180" si="65">E175*F175</f>
        <v>30115.05</v>
      </c>
      <c r="H175" s="23"/>
      <c r="I175" s="24">
        <v>4</v>
      </c>
      <c r="J175" s="25">
        <v>3000</v>
      </c>
      <c r="K175" s="26">
        <f>J175/I175</f>
        <v>750</v>
      </c>
      <c r="L175" s="27">
        <v>4</v>
      </c>
      <c r="M175" s="25">
        <f t="shared" ref="M175:M180" si="66">F175/V175*60</f>
        <v>2481.5920398010021</v>
      </c>
      <c r="N175" s="26">
        <f t="shared" si="59"/>
        <v>620.39800995025053</v>
      </c>
      <c r="O175" s="91">
        <f t="shared" si="60"/>
        <v>0</v>
      </c>
      <c r="P175" s="92">
        <f t="shared" si="61"/>
        <v>-129.60199004974947</v>
      </c>
      <c r="Q175" s="31">
        <f t="shared" si="62"/>
        <v>0.82719734660033406</v>
      </c>
      <c r="R175" s="273">
        <f>Q191</f>
        <v>0.83842985358702504</v>
      </c>
      <c r="S175" s="32">
        <v>0.70833333333333337</v>
      </c>
      <c r="T175" s="33">
        <v>0.72927083333333331</v>
      </c>
      <c r="U175" s="34"/>
      <c r="V175" s="35">
        <v>30.149999999999917</v>
      </c>
      <c r="W175" s="114"/>
      <c r="X175" s="115"/>
      <c r="Y175" s="276"/>
      <c r="Z175" s="277"/>
      <c r="AA175" s="36">
        <f t="shared" si="63"/>
        <v>-518.4079601989979</v>
      </c>
      <c r="AB175" s="31">
        <f t="shared" si="64"/>
        <v>0.82719734660033406</v>
      </c>
      <c r="AC175" s="278">
        <f>AB191</f>
        <v>0.83842985358702515</v>
      </c>
    </row>
    <row r="176" spans="1:29" ht="15.75" customHeight="1">
      <c r="A176" s="282"/>
      <c r="B176" s="38" t="s">
        <v>76</v>
      </c>
      <c r="C176" s="264" t="s">
        <v>209</v>
      </c>
      <c r="D176" s="265"/>
      <c r="E176" s="39">
        <v>24.15</v>
      </c>
      <c r="F176" s="40">
        <v>1604</v>
      </c>
      <c r="G176" s="41">
        <f t="shared" si="65"/>
        <v>38736.6</v>
      </c>
      <c r="H176" s="42"/>
      <c r="I176" s="43">
        <v>4</v>
      </c>
      <c r="J176" s="44">
        <v>3000</v>
      </c>
      <c r="K176" s="45">
        <f t="shared" ref="K176:K180" si="67">J176/I176</f>
        <v>750</v>
      </c>
      <c r="L176" s="46">
        <v>4</v>
      </c>
      <c r="M176" s="44">
        <f t="shared" si="66"/>
        <v>2496.4980544747114</v>
      </c>
      <c r="N176" s="45">
        <f t="shared" si="59"/>
        <v>624.12451361867784</v>
      </c>
      <c r="O176" s="47">
        <f t="shared" si="60"/>
        <v>0</v>
      </c>
      <c r="P176" s="48">
        <f t="shared" si="61"/>
        <v>-125.87548638132216</v>
      </c>
      <c r="Q176" s="49">
        <f t="shared" si="62"/>
        <v>0.8321660181582371</v>
      </c>
      <c r="R176" s="274"/>
      <c r="S176" s="50">
        <v>0.73364583333333333</v>
      </c>
      <c r="T176" s="51">
        <v>0.76041666666666663</v>
      </c>
      <c r="U176" s="52">
        <v>6.3000000000000256</v>
      </c>
      <c r="V176" s="53">
        <v>38.549999999999955</v>
      </c>
      <c r="W176" s="54"/>
      <c r="X176" s="94"/>
      <c r="Y176" s="266"/>
      <c r="Z176" s="267"/>
      <c r="AA176" s="55">
        <f t="shared" si="63"/>
        <v>-503.50194552528865</v>
      </c>
      <c r="AB176" s="49">
        <f t="shared" si="64"/>
        <v>0.8321660181582371</v>
      </c>
      <c r="AC176" s="279"/>
    </row>
    <row r="177" spans="1:29" ht="15.75" customHeight="1">
      <c r="A177" s="282"/>
      <c r="B177" s="38" t="s">
        <v>76</v>
      </c>
      <c r="C177" s="264" t="s">
        <v>210</v>
      </c>
      <c r="D177" s="265"/>
      <c r="E177" s="39">
        <v>27.58</v>
      </c>
      <c r="F177" s="40">
        <v>1882</v>
      </c>
      <c r="G177" s="41">
        <f t="shared" si="65"/>
        <v>51905.56</v>
      </c>
      <c r="H177" s="42"/>
      <c r="I177" s="43">
        <v>4</v>
      </c>
      <c r="J177" s="44">
        <v>3000</v>
      </c>
      <c r="K177" s="45">
        <f t="shared" si="67"/>
        <v>750</v>
      </c>
      <c r="L177" s="46">
        <v>4</v>
      </c>
      <c r="M177" s="44">
        <f t="shared" si="66"/>
        <v>2484.4884488448897</v>
      </c>
      <c r="N177" s="45">
        <f t="shared" si="59"/>
        <v>621.12211221122243</v>
      </c>
      <c r="O177" s="47">
        <f t="shared" si="60"/>
        <v>0</v>
      </c>
      <c r="P177" s="48">
        <f t="shared" si="61"/>
        <v>-128.87788778877757</v>
      </c>
      <c r="Q177" s="49">
        <f t="shared" si="62"/>
        <v>0.82816281628162991</v>
      </c>
      <c r="R177" s="274"/>
      <c r="S177" s="50">
        <v>0.76527777777777783</v>
      </c>
      <c r="T177" s="51">
        <v>0.79684027777777777</v>
      </c>
      <c r="U177" s="52">
        <v>7.000000000000135</v>
      </c>
      <c r="V177" s="53">
        <v>45.44999999999991</v>
      </c>
      <c r="W177" s="54"/>
      <c r="X177" s="94"/>
      <c r="Y177" s="266"/>
      <c r="Z177" s="267"/>
      <c r="AA177" s="55">
        <f t="shared" si="63"/>
        <v>-515.51155115511028</v>
      </c>
      <c r="AB177" s="49">
        <f t="shared" si="64"/>
        <v>0.82816281628162991</v>
      </c>
      <c r="AC177" s="279"/>
    </row>
    <row r="178" spans="1:29" ht="15.75" customHeight="1">
      <c r="A178" s="282"/>
      <c r="B178" s="38" t="s">
        <v>76</v>
      </c>
      <c r="C178" s="264" t="s">
        <v>340</v>
      </c>
      <c r="D178" s="265"/>
      <c r="E178" s="39">
        <v>18.18</v>
      </c>
      <c r="F178" s="40">
        <v>934</v>
      </c>
      <c r="G178" s="41">
        <f t="shared" si="65"/>
        <v>16980.12</v>
      </c>
      <c r="H178" s="42">
        <v>2</v>
      </c>
      <c r="I178" s="43">
        <v>4</v>
      </c>
      <c r="J178" s="44">
        <v>3300</v>
      </c>
      <c r="K178" s="45">
        <f t="shared" si="67"/>
        <v>825</v>
      </c>
      <c r="L178" s="46">
        <v>4</v>
      </c>
      <c r="M178" s="44">
        <f t="shared" si="66"/>
        <v>2806.6777963272079</v>
      </c>
      <c r="N178" s="45">
        <f t="shared" si="59"/>
        <v>701.66944908180199</v>
      </c>
      <c r="O178" s="47">
        <f t="shared" si="60"/>
        <v>0</v>
      </c>
      <c r="P178" s="48">
        <f t="shared" si="61"/>
        <v>-123.33055091819801</v>
      </c>
      <c r="Q178" s="49">
        <f t="shared" si="62"/>
        <v>0.85050842312945696</v>
      </c>
      <c r="R178" s="274"/>
      <c r="S178" s="50">
        <v>0.80141203703703701</v>
      </c>
      <c r="T178" s="51">
        <v>0.81527777777777777</v>
      </c>
      <c r="U178" s="52">
        <v>6.5833333333332966</v>
      </c>
      <c r="V178" s="53">
        <v>19.966666666666697</v>
      </c>
      <c r="W178" s="54"/>
      <c r="X178" s="94"/>
      <c r="Y178" s="266"/>
      <c r="Z178" s="267"/>
      <c r="AA178" s="55">
        <f t="shared" si="63"/>
        <v>-493.32220367279206</v>
      </c>
      <c r="AB178" s="49">
        <f t="shared" si="64"/>
        <v>0.85050842312945696</v>
      </c>
      <c r="AC178" s="279"/>
    </row>
    <row r="179" spans="1:29" ht="15.75" customHeight="1">
      <c r="A179" s="283"/>
      <c r="B179" s="38" t="s">
        <v>76</v>
      </c>
      <c r="C179" s="264" t="s">
        <v>121</v>
      </c>
      <c r="D179" s="265"/>
      <c r="E179" s="39">
        <v>22.28</v>
      </c>
      <c r="F179" s="40">
        <v>1889</v>
      </c>
      <c r="G179" s="41">
        <f t="shared" si="65"/>
        <v>42086.920000000006</v>
      </c>
      <c r="H179" s="58"/>
      <c r="I179" s="43">
        <v>5</v>
      </c>
      <c r="J179" s="44">
        <v>3300</v>
      </c>
      <c r="K179" s="45">
        <f t="shared" si="67"/>
        <v>660</v>
      </c>
      <c r="L179" s="59">
        <v>5</v>
      </c>
      <c r="M179" s="44">
        <f t="shared" si="66"/>
        <v>2767.7655677655675</v>
      </c>
      <c r="N179" s="45">
        <f t="shared" si="59"/>
        <v>553.55311355311346</v>
      </c>
      <c r="O179" s="47">
        <f t="shared" si="60"/>
        <v>0</v>
      </c>
      <c r="P179" s="48">
        <f t="shared" si="61"/>
        <v>-106.44688644688654</v>
      </c>
      <c r="Q179" s="49">
        <f t="shared" si="62"/>
        <v>0.83871683871683855</v>
      </c>
      <c r="R179" s="274"/>
      <c r="S179" s="50">
        <v>0.82017361111111109</v>
      </c>
      <c r="T179" s="51">
        <v>0.84861111111111109</v>
      </c>
      <c r="U179" s="52">
        <v>7.0499999999999829</v>
      </c>
      <c r="V179" s="53">
        <v>40.950000000000003</v>
      </c>
      <c r="W179" s="54">
        <v>0.84861111111111109</v>
      </c>
      <c r="X179" s="94">
        <v>0.88680555555555551</v>
      </c>
      <c r="Y179" s="266"/>
      <c r="Z179" s="267"/>
      <c r="AA179" s="55">
        <f t="shared" si="63"/>
        <v>-532.23443223443246</v>
      </c>
      <c r="AB179" s="49">
        <f t="shared" si="64"/>
        <v>0.83871683871683866</v>
      </c>
      <c r="AC179" s="279"/>
    </row>
    <row r="180" spans="1:29" ht="15.75" customHeight="1">
      <c r="A180" s="283"/>
      <c r="B180" s="38" t="s">
        <v>76</v>
      </c>
      <c r="C180" s="264" t="s">
        <v>340</v>
      </c>
      <c r="D180" s="265"/>
      <c r="E180" s="39">
        <v>18.18</v>
      </c>
      <c r="F180" s="40">
        <v>2114</v>
      </c>
      <c r="G180" s="60">
        <f t="shared" si="65"/>
        <v>38432.519999999997</v>
      </c>
      <c r="H180" s="61"/>
      <c r="I180" s="43">
        <v>4</v>
      </c>
      <c r="J180" s="44">
        <v>3300</v>
      </c>
      <c r="K180" s="45">
        <f t="shared" si="67"/>
        <v>825</v>
      </c>
      <c r="L180" s="46">
        <v>4</v>
      </c>
      <c r="M180" s="44">
        <f t="shared" si="66"/>
        <v>2809.3023255813941</v>
      </c>
      <c r="N180" s="45">
        <f t="shared" si="59"/>
        <v>702.32558139534854</v>
      </c>
      <c r="O180" s="47">
        <f t="shared" si="60"/>
        <v>0</v>
      </c>
      <c r="P180" s="48">
        <f t="shared" si="61"/>
        <v>-122.67441860465146</v>
      </c>
      <c r="Q180" s="49">
        <f t="shared" si="62"/>
        <v>0.85130373502466494</v>
      </c>
      <c r="R180" s="274"/>
      <c r="S180" s="50">
        <v>0.88680555555555551</v>
      </c>
      <c r="T180" s="51">
        <v>0.9181597222222222</v>
      </c>
      <c r="U180" s="52">
        <v>54.999999999999964</v>
      </c>
      <c r="V180" s="53">
        <v>45.15000000000002</v>
      </c>
      <c r="W180" s="54"/>
      <c r="X180" s="94"/>
      <c r="Y180" s="266"/>
      <c r="Z180" s="267"/>
      <c r="AA180" s="55">
        <f t="shared" si="63"/>
        <v>-490.69767441860586</v>
      </c>
      <c r="AB180" s="49">
        <f t="shared" si="64"/>
        <v>0.85130373502466494</v>
      </c>
      <c r="AC180" s="279"/>
    </row>
    <row r="181" spans="1:29" ht="15.75" customHeight="1">
      <c r="A181" s="283"/>
      <c r="B181" s="38"/>
      <c r="C181" s="264"/>
      <c r="D181" s="265"/>
      <c r="E181" s="39"/>
      <c r="F181" s="40"/>
      <c r="G181" s="60"/>
      <c r="H181" s="64"/>
      <c r="I181" s="43"/>
      <c r="J181" s="44"/>
      <c r="K181" s="45"/>
      <c r="L181" s="59"/>
      <c r="M181" s="44"/>
      <c r="N181" s="45"/>
      <c r="O181" s="65"/>
      <c r="P181" s="66"/>
      <c r="Q181" s="67"/>
      <c r="R181" s="274"/>
      <c r="S181" s="50"/>
      <c r="T181" s="51"/>
      <c r="U181" s="52"/>
      <c r="V181" s="53"/>
      <c r="W181" s="54"/>
      <c r="X181" s="94"/>
      <c r="Y181" s="266"/>
      <c r="Z181" s="267"/>
      <c r="AA181" s="55"/>
      <c r="AB181" s="49"/>
      <c r="AC181" s="279"/>
    </row>
    <row r="182" spans="1:29" ht="15.75" customHeight="1">
      <c r="A182" s="283"/>
      <c r="B182" s="38"/>
      <c r="C182" s="264"/>
      <c r="D182" s="265"/>
      <c r="E182" s="39"/>
      <c r="F182" s="40"/>
      <c r="G182" s="60"/>
      <c r="H182" s="64"/>
      <c r="I182" s="43"/>
      <c r="J182" s="44"/>
      <c r="K182" s="45"/>
      <c r="L182" s="59"/>
      <c r="M182" s="44"/>
      <c r="N182" s="45"/>
      <c r="O182" s="65"/>
      <c r="P182" s="66"/>
      <c r="Q182" s="67"/>
      <c r="R182" s="274"/>
      <c r="S182" s="50"/>
      <c r="T182" s="51"/>
      <c r="U182" s="52"/>
      <c r="V182" s="53"/>
      <c r="W182" s="54"/>
      <c r="X182" s="94"/>
      <c r="Y182" s="266"/>
      <c r="Z182" s="267"/>
      <c r="AA182" s="55"/>
      <c r="AB182" s="49"/>
      <c r="AC182" s="279"/>
    </row>
    <row r="183" spans="1:29" ht="15.75" customHeight="1">
      <c r="A183" s="283"/>
      <c r="B183" s="38"/>
      <c r="C183" s="264"/>
      <c r="D183" s="265"/>
      <c r="E183" s="39"/>
      <c r="F183" s="40"/>
      <c r="G183" s="60"/>
      <c r="H183" s="64"/>
      <c r="I183" s="43"/>
      <c r="J183" s="44"/>
      <c r="K183" s="45"/>
      <c r="L183" s="59"/>
      <c r="M183" s="44"/>
      <c r="N183" s="45"/>
      <c r="O183" s="65"/>
      <c r="P183" s="66"/>
      <c r="Q183" s="67"/>
      <c r="R183" s="274"/>
      <c r="S183" s="50"/>
      <c r="T183" s="51"/>
      <c r="U183" s="52"/>
      <c r="V183" s="53"/>
      <c r="W183" s="54"/>
      <c r="X183" s="94"/>
      <c r="Y183" s="266"/>
      <c r="Z183" s="267"/>
      <c r="AA183" s="55"/>
      <c r="AB183" s="49"/>
      <c r="AC183" s="279"/>
    </row>
    <row r="184" spans="1:29" ht="15.75" customHeight="1">
      <c r="A184" s="283"/>
      <c r="B184" s="38"/>
      <c r="C184" s="264"/>
      <c r="D184" s="265"/>
      <c r="E184" s="39"/>
      <c r="F184" s="40"/>
      <c r="G184" s="60"/>
      <c r="H184" s="64"/>
      <c r="I184" s="43"/>
      <c r="J184" s="44"/>
      <c r="K184" s="45"/>
      <c r="L184" s="59"/>
      <c r="M184" s="44"/>
      <c r="N184" s="45"/>
      <c r="O184" s="65"/>
      <c r="P184" s="66"/>
      <c r="Q184" s="67"/>
      <c r="R184" s="274"/>
      <c r="S184" s="50"/>
      <c r="T184" s="51"/>
      <c r="U184" s="52"/>
      <c r="V184" s="53"/>
      <c r="W184" s="54"/>
      <c r="X184" s="94"/>
      <c r="Y184" s="266"/>
      <c r="Z184" s="267"/>
      <c r="AA184" s="55"/>
      <c r="AB184" s="49"/>
      <c r="AC184" s="279"/>
    </row>
    <row r="185" spans="1:29" ht="15.75" customHeight="1">
      <c r="A185" s="283"/>
      <c r="B185" s="38"/>
      <c r="C185" s="264"/>
      <c r="D185" s="265"/>
      <c r="E185" s="39"/>
      <c r="F185" s="40"/>
      <c r="G185" s="60"/>
      <c r="H185" s="64"/>
      <c r="I185" s="43"/>
      <c r="J185" s="44"/>
      <c r="K185" s="45"/>
      <c r="L185" s="59"/>
      <c r="M185" s="44"/>
      <c r="N185" s="45"/>
      <c r="O185" s="65"/>
      <c r="P185" s="66"/>
      <c r="Q185" s="67"/>
      <c r="R185" s="274"/>
      <c r="S185" s="50"/>
      <c r="T185" s="51"/>
      <c r="U185" s="52"/>
      <c r="V185" s="53"/>
      <c r="W185" s="54"/>
      <c r="X185" s="94"/>
      <c r="Y185" s="266"/>
      <c r="Z185" s="267"/>
      <c r="AA185" s="55"/>
      <c r="AB185" s="49"/>
      <c r="AC185" s="279"/>
    </row>
    <row r="186" spans="1:29" ht="15.75" customHeight="1">
      <c r="A186" s="283"/>
      <c r="B186" s="38"/>
      <c r="C186" s="264"/>
      <c r="D186" s="265"/>
      <c r="E186" s="39"/>
      <c r="F186" s="40"/>
      <c r="G186" s="60"/>
      <c r="H186" s="64"/>
      <c r="I186" s="43"/>
      <c r="J186" s="44"/>
      <c r="K186" s="45"/>
      <c r="L186" s="59"/>
      <c r="M186" s="44"/>
      <c r="N186" s="45"/>
      <c r="O186" s="65"/>
      <c r="P186" s="66"/>
      <c r="Q186" s="67"/>
      <c r="R186" s="274"/>
      <c r="S186" s="50"/>
      <c r="T186" s="51"/>
      <c r="U186" s="52"/>
      <c r="V186" s="53"/>
      <c r="W186" s="54"/>
      <c r="X186" s="94"/>
      <c r="Y186" s="266"/>
      <c r="Z186" s="267"/>
      <c r="AA186" s="55"/>
      <c r="AB186" s="49"/>
      <c r="AC186" s="279"/>
    </row>
    <row r="187" spans="1:29" ht="15.75" customHeight="1">
      <c r="A187" s="283"/>
      <c r="B187" s="38"/>
      <c r="C187" s="264"/>
      <c r="D187" s="265"/>
      <c r="E187" s="39"/>
      <c r="F187" s="40"/>
      <c r="G187" s="60"/>
      <c r="H187" s="64"/>
      <c r="I187" s="43"/>
      <c r="J187" s="44"/>
      <c r="K187" s="45"/>
      <c r="L187" s="59"/>
      <c r="M187" s="44"/>
      <c r="N187" s="45"/>
      <c r="O187" s="65"/>
      <c r="P187" s="66"/>
      <c r="Q187" s="67"/>
      <c r="R187" s="274"/>
      <c r="S187" s="50"/>
      <c r="T187" s="51"/>
      <c r="U187" s="52"/>
      <c r="V187" s="53"/>
      <c r="W187" s="54"/>
      <c r="X187" s="94"/>
      <c r="Y187" s="266"/>
      <c r="Z187" s="267"/>
      <c r="AA187" s="55"/>
      <c r="AB187" s="49"/>
      <c r="AC187" s="279"/>
    </row>
    <row r="188" spans="1:29" ht="15.75" customHeight="1">
      <c r="A188" s="283"/>
      <c r="B188" s="38"/>
      <c r="C188" s="264"/>
      <c r="D188" s="265"/>
      <c r="E188" s="39"/>
      <c r="F188" s="40"/>
      <c r="G188" s="60"/>
      <c r="H188" s="64"/>
      <c r="I188" s="43"/>
      <c r="J188" s="44"/>
      <c r="K188" s="45"/>
      <c r="L188" s="59"/>
      <c r="M188" s="44"/>
      <c r="N188" s="45"/>
      <c r="O188" s="65"/>
      <c r="P188" s="66"/>
      <c r="Q188" s="67"/>
      <c r="R188" s="274"/>
      <c r="S188" s="50"/>
      <c r="T188" s="51"/>
      <c r="U188" s="52"/>
      <c r="V188" s="53"/>
      <c r="W188" s="54"/>
      <c r="X188" s="94"/>
      <c r="Y188" s="266"/>
      <c r="Z188" s="267"/>
      <c r="AA188" s="55"/>
      <c r="AB188" s="49"/>
      <c r="AC188" s="279"/>
    </row>
    <row r="189" spans="1:29" ht="15.75" customHeight="1">
      <c r="A189" s="283"/>
      <c r="B189" s="38"/>
      <c r="C189" s="264"/>
      <c r="D189" s="265"/>
      <c r="E189" s="39"/>
      <c r="F189" s="40"/>
      <c r="G189" s="60"/>
      <c r="H189" s="64"/>
      <c r="I189" s="43"/>
      <c r="J189" s="44"/>
      <c r="K189" s="45"/>
      <c r="L189" s="59"/>
      <c r="M189" s="44"/>
      <c r="N189" s="45"/>
      <c r="O189" s="65"/>
      <c r="P189" s="66"/>
      <c r="Q189" s="67"/>
      <c r="R189" s="274"/>
      <c r="S189" s="50"/>
      <c r="T189" s="51"/>
      <c r="U189" s="52"/>
      <c r="V189" s="53"/>
      <c r="W189" s="54"/>
      <c r="X189" s="94"/>
      <c r="Y189" s="266"/>
      <c r="Z189" s="267"/>
      <c r="AA189" s="55"/>
      <c r="AB189" s="49"/>
      <c r="AC189" s="279"/>
    </row>
    <row r="190" spans="1:29" ht="15.75" customHeight="1">
      <c r="A190" s="283"/>
      <c r="B190" s="38"/>
      <c r="C190" s="264"/>
      <c r="D190" s="265"/>
      <c r="E190" s="104"/>
      <c r="F190" s="40"/>
      <c r="G190" s="72"/>
      <c r="H190" s="64"/>
      <c r="I190" s="43"/>
      <c r="J190" s="44"/>
      <c r="K190" s="45"/>
      <c r="L190" s="59"/>
      <c r="M190" s="44"/>
      <c r="N190" s="45"/>
      <c r="O190" s="65"/>
      <c r="P190" s="66"/>
      <c r="Q190" s="67"/>
      <c r="R190" s="274"/>
      <c r="S190" s="62"/>
      <c r="T190" s="63"/>
      <c r="U190" s="73"/>
      <c r="V190" s="74"/>
      <c r="W190" s="68"/>
      <c r="X190" s="110"/>
      <c r="Y190" s="266"/>
      <c r="Z190" s="267"/>
      <c r="AA190" s="111"/>
      <c r="AB190" s="67"/>
      <c r="AC190" s="279"/>
    </row>
    <row r="191" spans="1:29" ht="15.75" customHeight="1" thickBot="1">
      <c r="A191" s="284"/>
      <c r="B191" s="76" t="s">
        <v>35</v>
      </c>
      <c r="C191" s="261"/>
      <c r="D191" s="261"/>
      <c r="E191" s="77"/>
      <c r="F191" s="18"/>
      <c r="G191" s="79"/>
      <c r="H191" s="20"/>
      <c r="I191" s="80">
        <f t="shared" ref="I191:J191" si="68">AVERAGE(I175:I190)</f>
        <v>4.166666666666667</v>
      </c>
      <c r="J191" s="81">
        <f t="shared" si="68"/>
        <v>3150</v>
      </c>
      <c r="K191" s="82">
        <f t="shared" ref="K191" si="69">J191/I191</f>
        <v>756</v>
      </c>
      <c r="L191" s="80">
        <f t="shared" ref="L191:M191" si="70">AVERAGE(L175:L190)</f>
        <v>4.166666666666667</v>
      </c>
      <c r="M191" s="81">
        <f t="shared" si="70"/>
        <v>2641.0540387991291</v>
      </c>
      <c r="N191" s="82">
        <f>M191/L191</f>
        <v>633.85296931179096</v>
      </c>
      <c r="O191" s="83">
        <f>L191-I191</f>
        <v>0</v>
      </c>
      <c r="P191" s="84">
        <f>N191-K191</f>
        <v>-122.14703068820904</v>
      </c>
      <c r="Q191" s="85">
        <f>N191/K191</f>
        <v>0.83842985358702504</v>
      </c>
      <c r="R191" s="275"/>
      <c r="S191" s="182">
        <f>S175</f>
        <v>0.70833333333333337</v>
      </c>
      <c r="T191" s="183">
        <f>INDEX(T175:T190,COUNTA(T175:T190))</f>
        <v>0.9181597222222222</v>
      </c>
      <c r="U191" s="86"/>
      <c r="V191" s="96"/>
      <c r="W191" s="18"/>
      <c r="X191" s="20"/>
      <c r="Y191" s="262"/>
      <c r="Z191" s="263"/>
      <c r="AA191" s="97">
        <f>M191-J191</f>
        <v>-508.9459612008709</v>
      </c>
      <c r="AB191" s="85">
        <f>M191/J191</f>
        <v>0.83842985358702515</v>
      </c>
      <c r="AC191" s="280"/>
    </row>
    <row r="192" spans="1:29" ht="15.75" customHeight="1">
      <c r="A192" s="268" t="s">
        <v>51</v>
      </c>
      <c r="B192" s="16" t="s">
        <v>76</v>
      </c>
      <c r="C192" s="271" t="s">
        <v>125</v>
      </c>
      <c r="D192" s="272"/>
      <c r="E192" s="21">
        <v>17.89</v>
      </c>
      <c r="F192" s="15">
        <v>5739</v>
      </c>
      <c r="G192" s="22">
        <f t="shared" ref="G192:G194" si="71">E192*F192</f>
        <v>102670.71</v>
      </c>
      <c r="H192" s="23"/>
      <c r="I192" s="24">
        <v>4</v>
      </c>
      <c r="J192" s="25">
        <v>3300</v>
      </c>
      <c r="K192" s="26">
        <f>J192/I192</f>
        <v>825</v>
      </c>
      <c r="L192" s="27">
        <v>4</v>
      </c>
      <c r="M192" s="25">
        <f>F192/V192*60</f>
        <v>2800.2710761724047</v>
      </c>
      <c r="N192" s="26">
        <f>M192/L192</f>
        <v>700.06776904310118</v>
      </c>
      <c r="O192" s="91">
        <f>L192-I192</f>
        <v>0</v>
      </c>
      <c r="P192" s="92">
        <f>N192-K192</f>
        <v>-124.93223095689882</v>
      </c>
      <c r="Q192" s="31">
        <f>N192/K192</f>
        <v>0.84856699277951653</v>
      </c>
      <c r="R192" s="273">
        <f>Q208</f>
        <v>0.84108403149314792</v>
      </c>
      <c r="S192" s="32">
        <v>0.70844907407407409</v>
      </c>
      <c r="T192" s="33">
        <v>0.7938425925925926</v>
      </c>
      <c r="U192" s="34"/>
      <c r="V192" s="35">
        <v>122.96666666666665</v>
      </c>
      <c r="W192" s="114"/>
      <c r="X192" s="115"/>
      <c r="Y192" s="276"/>
      <c r="Z192" s="277"/>
      <c r="AA192" s="36">
        <f>M192-J192</f>
        <v>-499.72892382759528</v>
      </c>
      <c r="AB192" s="31">
        <f>M192/J192</f>
        <v>0.84856699277951653</v>
      </c>
      <c r="AC192" s="278">
        <f>AB208</f>
        <v>0.84108403149314792</v>
      </c>
    </row>
    <row r="193" spans="1:29" ht="15.75" customHeight="1">
      <c r="A193" s="269"/>
      <c r="B193" s="38" t="s">
        <v>76</v>
      </c>
      <c r="C193" s="264" t="s">
        <v>126</v>
      </c>
      <c r="D193" s="265"/>
      <c r="E193" s="39">
        <v>16.66</v>
      </c>
      <c r="F193" s="40">
        <v>3655</v>
      </c>
      <c r="G193" s="41">
        <f t="shared" si="71"/>
        <v>60892.3</v>
      </c>
      <c r="H193" s="42">
        <v>2</v>
      </c>
      <c r="I193" s="43">
        <v>4</v>
      </c>
      <c r="J193" s="44">
        <v>3300</v>
      </c>
      <c r="K193" s="45">
        <f t="shared" ref="K193:K231" si="72">J193/I193</f>
        <v>825</v>
      </c>
      <c r="L193" s="46">
        <v>4</v>
      </c>
      <c r="M193" s="44">
        <f>F193/V193*60</f>
        <v>2761.3850996852084</v>
      </c>
      <c r="N193" s="45">
        <f>M193/L193</f>
        <v>690.3462749213021</v>
      </c>
      <c r="O193" s="47">
        <f>L193-I193</f>
        <v>0</v>
      </c>
      <c r="P193" s="48">
        <f>N193-K193</f>
        <v>-134.6537250786979</v>
      </c>
      <c r="Q193" s="49">
        <f>N193/K193</f>
        <v>0.83678336354097227</v>
      </c>
      <c r="R193" s="274"/>
      <c r="S193" s="50">
        <v>0.79861111111111116</v>
      </c>
      <c r="T193" s="51">
        <v>0.85376157407407405</v>
      </c>
      <c r="U193" s="52">
        <v>6.8666666666667275</v>
      </c>
      <c r="V193" s="53">
        <v>79.416666666666558</v>
      </c>
      <c r="W193" s="54">
        <v>0.85376157407407405</v>
      </c>
      <c r="X193" s="94">
        <v>0.89400462962962968</v>
      </c>
      <c r="Y193" s="266"/>
      <c r="Z193" s="267"/>
      <c r="AA193" s="55">
        <f>M193-J193</f>
        <v>-538.61490031479161</v>
      </c>
      <c r="AB193" s="49">
        <f>M193/J193</f>
        <v>0.83678336354097227</v>
      </c>
      <c r="AC193" s="279"/>
    </row>
    <row r="194" spans="1:29" ht="15.75" customHeight="1">
      <c r="A194" s="269"/>
      <c r="B194" s="38" t="s">
        <v>76</v>
      </c>
      <c r="C194" s="264" t="s">
        <v>126</v>
      </c>
      <c r="D194" s="265"/>
      <c r="E194" s="39">
        <v>16.66</v>
      </c>
      <c r="F194" s="40">
        <v>5375</v>
      </c>
      <c r="G194" s="41">
        <f t="shared" si="71"/>
        <v>89547.5</v>
      </c>
      <c r="H194" s="42"/>
      <c r="I194" s="43">
        <v>4</v>
      </c>
      <c r="J194" s="44">
        <v>3300</v>
      </c>
      <c r="K194" s="45">
        <f t="shared" si="72"/>
        <v>825</v>
      </c>
      <c r="L194" s="46">
        <v>4</v>
      </c>
      <c r="M194" s="44">
        <f>F194/V194*60</f>
        <v>2765.0757359245517</v>
      </c>
      <c r="N194" s="45">
        <f>M194/L194</f>
        <v>691.26893398113793</v>
      </c>
      <c r="O194" s="47">
        <f>L194-I194</f>
        <v>0</v>
      </c>
      <c r="P194" s="48">
        <f>N194-K194</f>
        <v>-133.73106601886207</v>
      </c>
      <c r="Q194" s="49">
        <f>N194/K194</f>
        <v>0.83790173815895508</v>
      </c>
      <c r="R194" s="274"/>
      <c r="S194" s="50">
        <v>0.89400462962962968</v>
      </c>
      <c r="T194" s="51">
        <v>0.97499999999999998</v>
      </c>
      <c r="U194" s="52">
        <v>57.950000000000102</v>
      </c>
      <c r="V194" s="53">
        <v>116.63333333333324</v>
      </c>
      <c r="W194" s="54"/>
      <c r="X194" s="94"/>
      <c r="Y194" s="266"/>
      <c r="Z194" s="267"/>
      <c r="AA194" s="55">
        <f>M194-J194</f>
        <v>-534.92426407544826</v>
      </c>
      <c r="AB194" s="49">
        <f>M194/J194</f>
        <v>0.83790173815895508</v>
      </c>
      <c r="AC194" s="279"/>
    </row>
    <row r="195" spans="1:29" ht="15.75" customHeight="1">
      <c r="A195" s="269"/>
      <c r="B195" s="38"/>
      <c r="C195" s="264"/>
      <c r="D195" s="265"/>
      <c r="E195" s="39"/>
      <c r="F195" s="40"/>
      <c r="G195" s="41"/>
      <c r="H195" s="42"/>
      <c r="I195" s="43"/>
      <c r="J195" s="44"/>
      <c r="K195" s="45"/>
      <c r="L195" s="46"/>
      <c r="M195" s="44"/>
      <c r="N195" s="45"/>
      <c r="O195" s="47"/>
      <c r="P195" s="48"/>
      <c r="Q195" s="49"/>
      <c r="R195" s="274"/>
      <c r="S195" s="50"/>
      <c r="T195" s="51"/>
      <c r="U195" s="52"/>
      <c r="V195" s="53"/>
      <c r="W195" s="54"/>
      <c r="X195" s="94"/>
      <c r="Y195" s="266"/>
      <c r="Z195" s="267"/>
      <c r="AA195" s="55"/>
      <c r="AB195" s="49"/>
      <c r="AC195" s="279"/>
    </row>
    <row r="196" spans="1:29" ht="15.75" customHeight="1">
      <c r="A196" s="269"/>
      <c r="B196" s="38"/>
      <c r="C196" s="264"/>
      <c r="D196" s="265"/>
      <c r="E196" s="39"/>
      <c r="F196" s="40"/>
      <c r="G196" s="41"/>
      <c r="H196" s="58"/>
      <c r="I196" s="43"/>
      <c r="J196" s="44"/>
      <c r="K196" s="45"/>
      <c r="L196" s="59"/>
      <c r="M196" s="44"/>
      <c r="N196" s="45"/>
      <c r="O196" s="47"/>
      <c r="P196" s="48"/>
      <c r="Q196" s="49"/>
      <c r="R196" s="274"/>
      <c r="S196" s="50"/>
      <c r="T196" s="51"/>
      <c r="U196" s="52"/>
      <c r="V196" s="53"/>
      <c r="W196" s="54"/>
      <c r="X196" s="94"/>
      <c r="Y196" s="266"/>
      <c r="Z196" s="267"/>
      <c r="AA196" s="55"/>
      <c r="AB196" s="49"/>
      <c r="AC196" s="279"/>
    </row>
    <row r="197" spans="1:29" ht="15.75" customHeight="1">
      <c r="A197" s="269"/>
      <c r="B197" s="38"/>
      <c r="C197" s="264"/>
      <c r="D197" s="265"/>
      <c r="E197" s="39"/>
      <c r="F197" s="40"/>
      <c r="G197" s="60"/>
      <c r="H197" s="61"/>
      <c r="I197" s="43"/>
      <c r="J197" s="44"/>
      <c r="K197" s="45"/>
      <c r="L197" s="46"/>
      <c r="M197" s="44"/>
      <c r="N197" s="45"/>
      <c r="O197" s="47"/>
      <c r="P197" s="48"/>
      <c r="Q197" s="49"/>
      <c r="R197" s="274"/>
      <c r="S197" s="50"/>
      <c r="T197" s="51"/>
      <c r="U197" s="52"/>
      <c r="V197" s="53"/>
      <c r="W197" s="54"/>
      <c r="X197" s="94"/>
      <c r="Y197" s="266"/>
      <c r="Z197" s="267"/>
      <c r="AA197" s="55"/>
      <c r="AB197" s="49"/>
      <c r="AC197" s="279"/>
    </row>
    <row r="198" spans="1:29" ht="15.75" customHeight="1">
      <c r="A198" s="269"/>
      <c r="B198" s="38"/>
      <c r="C198" s="264"/>
      <c r="D198" s="265"/>
      <c r="E198" s="39"/>
      <c r="F198" s="40"/>
      <c r="G198" s="60"/>
      <c r="H198" s="64"/>
      <c r="I198" s="43"/>
      <c r="J198" s="44"/>
      <c r="K198" s="45"/>
      <c r="L198" s="59"/>
      <c r="M198" s="44"/>
      <c r="N198" s="45"/>
      <c r="O198" s="65"/>
      <c r="P198" s="66"/>
      <c r="Q198" s="67"/>
      <c r="R198" s="274"/>
      <c r="S198" s="50"/>
      <c r="T198" s="51"/>
      <c r="U198" s="52"/>
      <c r="V198" s="53"/>
      <c r="W198" s="54"/>
      <c r="X198" s="94"/>
      <c r="Y198" s="266"/>
      <c r="Z198" s="267"/>
      <c r="AA198" s="55"/>
      <c r="AB198" s="49"/>
      <c r="AC198" s="279"/>
    </row>
    <row r="199" spans="1:29" ht="15.75" customHeight="1">
      <c r="A199" s="269"/>
      <c r="B199" s="38"/>
      <c r="C199" s="264"/>
      <c r="D199" s="265"/>
      <c r="E199" s="39"/>
      <c r="F199" s="40"/>
      <c r="G199" s="60"/>
      <c r="H199" s="64"/>
      <c r="I199" s="43"/>
      <c r="J199" s="44"/>
      <c r="K199" s="45"/>
      <c r="L199" s="59"/>
      <c r="M199" s="44"/>
      <c r="N199" s="45"/>
      <c r="O199" s="65"/>
      <c r="P199" s="66"/>
      <c r="Q199" s="67"/>
      <c r="R199" s="274"/>
      <c r="S199" s="50"/>
      <c r="T199" s="51"/>
      <c r="U199" s="52"/>
      <c r="V199" s="53"/>
      <c r="W199" s="54"/>
      <c r="X199" s="94"/>
      <c r="Y199" s="266"/>
      <c r="Z199" s="267"/>
      <c r="AA199" s="55"/>
      <c r="AB199" s="49"/>
      <c r="AC199" s="279"/>
    </row>
    <row r="200" spans="1:29" ht="15.75" customHeight="1">
      <c r="A200" s="269"/>
      <c r="B200" s="38"/>
      <c r="C200" s="264"/>
      <c r="D200" s="265"/>
      <c r="E200" s="39"/>
      <c r="F200" s="40"/>
      <c r="G200" s="60"/>
      <c r="H200" s="64"/>
      <c r="I200" s="43"/>
      <c r="J200" s="44"/>
      <c r="K200" s="45"/>
      <c r="L200" s="59"/>
      <c r="M200" s="44"/>
      <c r="N200" s="45"/>
      <c r="O200" s="65"/>
      <c r="P200" s="66"/>
      <c r="Q200" s="67"/>
      <c r="R200" s="274"/>
      <c r="S200" s="50"/>
      <c r="T200" s="51"/>
      <c r="U200" s="52"/>
      <c r="V200" s="53"/>
      <c r="W200" s="54"/>
      <c r="X200" s="94"/>
      <c r="Y200" s="266"/>
      <c r="Z200" s="267"/>
      <c r="AA200" s="55"/>
      <c r="AB200" s="49"/>
      <c r="AC200" s="279"/>
    </row>
    <row r="201" spans="1:29" ht="15.75" customHeight="1">
      <c r="A201" s="269"/>
      <c r="B201" s="38"/>
      <c r="C201" s="264"/>
      <c r="D201" s="265"/>
      <c r="E201" s="39"/>
      <c r="F201" s="40"/>
      <c r="G201" s="60"/>
      <c r="H201" s="64"/>
      <c r="I201" s="43"/>
      <c r="J201" s="44"/>
      <c r="K201" s="45"/>
      <c r="L201" s="59"/>
      <c r="M201" s="44"/>
      <c r="N201" s="45"/>
      <c r="O201" s="65"/>
      <c r="P201" s="66"/>
      <c r="Q201" s="67"/>
      <c r="R201" s="274"/>
      <c r="S201" s="50"/>
      <c r="T201" s="51"/>
      <c r="U201" s="52"/>
      <c r="V201" s="53"/>
      <c r="W201" s="54"/>
      <c r="X201" s="94"/>
      <c r="Y201" s="266"/>
      <c r="Z201" s="267"/>
      <c r="AA201" s="55"/>
      <c r="AB201" s="49"/>
      <c r="AC201" s="279"/>
    </row>
    <row r="202" spans="1:29" ht="15.75" customHeight="1">
      <c r="A202" s="269"/>
      <c r="B202" s="38"/>
      <c r="C202" s="264"/>
      <c r="D202" s="265"/>
      <c r="E202" s="39"/>
      <c r="F202" s="40"/>
      <c r="G202" s="60"/>
      <c r="H202" s="64"/>
      <c r="I202" s="43"/>
      <c r="J202" s="44"/>
      <c r="K202" s="45"/>
      <c r="L202" s="59"/>
      <c r="M202" s="44"/>
      <c r="N202" s="45"/>
      <c r="O202" s="65"/>
      <c r="P202" s="66"/>
      <c r="Q202" s="67"/>
      <c r="R202" s="274"/>
      <c r="S202" s="50"/>
      <c r="T202" s="51"/>
      <c r="U202" s="52"/>
      <c r="V202" s="53"/>
      <c r="W202" s="68"/>
      <c r="X202" s="110"/>
      <c r="Y202" s="266"/>
      <c r="Z202" s="267"/>
      <c r="AA202" s="55"/>
      <c r="AB202" s="49"/>
      <c r="AC202" s="279"/>
    </row>
    <row r="203" spans="1:29" ht="15.75" customHeight="1">
      <c r="A203" s="269"/>
      <c r="B203" s="38"/>
      <c r="C203" s="264"/>
      <c r="D203" s="265"/>
      <c r="E203" s="39"/>
      <c r="F203" s="40"/>
      <c r="G203" s="60"/>
      <c r="H203" s="64"/>
      <c r="I203" s="43"/>
      <c r="J203" s="44"/>
      <c r="K203" s="45"/>
      <c r="L203" s="59"/>
      <c r="M203" s="44"/>
      <c r="N203" s="45"/>
      <c r="O203" s="65"/>
      <c r="P203" s="66"/>
      <c r="Q203" s="67"/>
      <c r="R203" s="274"/>
      <c r="S203" s="50"/>
      <c r="T203" s="51"/>
      <c r="U203" s="52"/>
      <c r="V203" s="53"/>
      <c r="W203" s="68"/>
      <c r="X203" s="110"/>
      <c r="Y203" s="266"/>
      <c r="Z203" s="267"/>
      <c r="AA203" s="55"/>
      <c r="AB203" s="49"/>
      <c r="AC203" s="279"/>
    </row>
    <row r="204" spans="1:29" ht="15.75" customHeight="1">
      <c r="A204" s="269"/>
      <c r="B204" s="38"/>
      <c r="C204" s="264"/>
      <c r="D204" s="265"/>
      <c r="E204" s="39"/>
      <c r="F204" s="40"/>
      <c r="G204" s="60"/>
      <c r="H204" s="64"/>
      <c r="I204" s="43"/>
      <c r="J204" s="44"/>
      <c r="K204" s="45"/>
      <c r="L204" s="59"/>
      <c r="M204" s="44"/>
      <c r="N204" s="45"/>
      <c r="O204" s="65"/>
      <c r="P204" s="66"/>
      <c r="Q204" s="67"/>
      <c r="R204" s="274"/>
      <c r="S204" s="50"/>
      <c r="T204" s="51"/>
      <c r="U204" s="52"/>
      <c r="V204" s="53"/>
      <c r="W204" s="68"/>
      <c r="X204" s="110"/>
      <c r="Y204" s="266"/>
      <c r="Z204" s="267"/>
      <c r="AA204" s="55"/>
      <c r="AB204" s="49"/>
      <c r="AC204" s="279"/>
    </row>
    <row r="205" spans="1:29" ht="15.75" customHeight="1">
      <c r="A205" s="269"/>
      <c r="B205" s="38"/>
      <c r="C205" s="264"/>
      <c r="D205" s="265"/>
      <c r="E205" s="39"/>
      <c r="F205" s="40"/>
      <c r="G205" s="60"/>
      <c r="H205" s="64"/>
      <c r="I205" s="43"/>
      <c r="J205" s="44"/>
      <c r="K205" s="45"/>
      <c r="L205" s="59"/>
      <c r="M205" s="44"/>
      <c r="N205" s="45"/>
      <c r="O205" s="65"/>
      <c r="P205" s="66"/>
      <c r="Q205" s="67"/>
      <c r="R205" s="274"/>
      <c r="S205" s="50"/>
      <c r="T205" s="51"/>
      <c r="U205" s="52"/>
      <c r="V205" s="53"/>
      <c r="W205" s="68"/>
      <c r="X205" s="110"/>
      <c r="Y205" s="266"/>
      <c r="Z205" s="267"/>
      <c r="AA205" s="55"/>
      <c r="AB205" s="49"/>
      <c r="AC205" s="279"/>
    </row>
    <row r="206" spans="1:29" ht="15.75" customHeight="1">
      <c r="A206" s="269"/>
      <c r="B206" s="38"/>
      <c r="C206" s="264"/>
      <c r="D206" s="265"/>
      <c r="E206" s="39"/>
      <c r="F206" s="40"/>
      <c r="G206" s="60"/>
      <c r="H206" s="64"/>
      <c r="I206" s="43"/>
      <c r="J206" s="44"/>
      <c r="K206" s="45"/>
      <c r="L206" s="59"/>
      <c r="M206" s="44"/>
      <c r="N206" s="45"/>
      <c r="O206" s="65"/>
      <c r="P206" s="66"/>
      <c r="Q206" s="67"/>
      <c r="R206" s="274"/>
      <c r="S206" s="50"/>
      <c r="T206" s="51"/>
      <c r="U206" s="52"/>
      <c r="V206" s="53"/>
      <c r="W206" s="68"/>
      <c r="X206" s="110"/>
      <c r="Y206" s="266"/>
      <c r="Z206" s="267"/>
      <c r="AA206" s="55"/>
      <c r="AB206" s="49"/>
      <c r="AC206" s="279"/>
    </row>
    <row r="207" spans="1:29" ht="15.75" customHeight="1">
      <c r="A207" s="269"/>
      <c r="B207" s="38"/>
      <c r="C207" s="264"/>
      <c r="D207" s="265"/>
      <c r="E207" s="104"/>
      <c r="F207" s="40"/>
      <c r="G207" s="72"/>
      <c r="H207" s="64"/>
      <c r="I207" s="43"/>
      <c r="J207" s="44"/>
      <c r="K207" s="45"/>
      <c r="L207" s="59"/>
      <c r="M207" s="44"/>
      <c r="N207" s="45"/>
      <c r="O207" s="65"/>
      <c r="P207" s="66"/>
      <c r="Q207" s="67"/>
      <c r="R207" s="274"/>
      <c r="S207" s="62"/>
      <c r="T207" s="63"/>
      <c r="U207" s="73"/>
      <c r="V207" s="74"/>
      <c r="W207" s="68"/>
      <c r="X207" s="110"/>
      <c r="Y207" s="266"/>
      <c r="Z207" s="267"/>
      <c r="AA207" s="111"/>
      <c r="AB207" s="67"/>
      <c r="AC207" s="279"/>
    </row>
    <row r="208" spans="1:29" ht="15.75" customHeight="1" thickBot="1">
      <c r="A208" s="270"/>
      <c r="B208" s="76" t="s">
        <v>35</v>
      </c>
      <c r="C208" s="261"/>
      <c r="D208" s="261"/>
      <c r="E208" s="77"/>
      <c r="F208" s="18"/>
      <c r="G208" s="79"/>
      <c r="H208" s="20"/>
      <c r="I208" s="80">
        <f t="shared" ref="I208:J208" si="73">AVERAGE(I192:I207)</f>
        <v>4</v>
      </c>
      <c r="J208" s="81">
        <f t="shared" si="73"/>
        <v>3300</v>
      </c>
      <c r="K208" s="82">
        <f t="shared" ref="K208" si="74">J208/I208</f>
        <v>825</v>
      </c>
      <c r="L208" s="80">
        <f t="shared" ref="L208:M208" si="75">AVERAGE(L192:L207)</f>
        <v>4</v>
      </c>
      <c r="M208" s="81">
        <f t="shared" si="75"/>
        <v>2775.5773039273881</v>
      </c>
      <c r="N208" s="82">
        <f>M208/L208</f>
        <v>693.89432598184703</v>
      </c>
      <c r="O208" s="83">
        <f>L208-I208</f>
        <v>0</v>
      </c>
      <c r="P208" s="84">
        <f>N208-K208</f>
        <v>-131.10567401815297</v>
      </c>
      <c r="Q208" s="85">
        <f>N208/K208</f>
        <v>0.84108403149314792</v>
      </c>
      <c r="R208" s="275"/>
      <c r="S208" s="182">
        <f>S192</f>
        <v>0.70844907407407409</v>
      </c>
      <c r="T208" s="183">
        <f>INDEX(T192:T207,COUNTA(T192:T207))</f>
        <v>0.97499999999999998</v>
      </c>
      <c r="U208" s="86"/>
      <c r="V208" s="96"/>
      <c r="W208" s="18"/>
      <c r="X208" s="20"/>
      <c r="Y208" s="262"/>
      <c r="Z208" s="263"/>
      <c r="AA208" s="97">
        <f>M208-J208</f>
        <v>-524.42269607261187</v>
      </c>
      <c r="AB208" s="85">
        <f>M208/J208</f>
        <v>0.84108403149314792</v>
      </c>
      <c r="AC208" s="280"/>
    </row>
    <row r="209" spans="1:29" ht="15.75" customHeight="1">
      <c r="A209" s="281" t="s">
        <v>52</v>
      </c>
      <c r="B209" s="16" t="s">
        <v>76</v>
      </c>
      <c r="C209" s="271" t="s">
        <v>127</v>
      </c>
      <c r="D209" s="272"/>
      <c r="E209" s="21">
        <v>18.18</v>
      </c>
      <c r="F209" s="15">
        <v>2982</v>
      </c>
      <c r="G209" s="22">
        <f t="shared" ref="G209:G211" si="76">E209*F209</f>
        <v>54212.76</v>
      </c>
      <c r="H209" s="23"/>
      <c r="I209" s="24">
        <v>3</v>
      </c>
      <c r="J209" s="25">
        <v>3600</v>
      </c>
      <c r="K209" s="26">
        <f>J209/I209</f>
        <v>1200</v>
      </c>
      <c r="L209" s="27">
        <v>3</v>
      </c>
      <c r="M209" s="25">
        <f>F209/V209*60</f>
        <v>2988.6414253897533</v>
      </c>
      <c r="N209" s="26">
        <f>M209/L209</f>
        <v>996.2138084632511</v>
      </c>
      <c r="O209" s="91">
        <f>L209-I209</f>
        <v>0</v>
      </c>
      <c r="P209" s="92">
        <f>N209-K209</f>
        <v>-203.7861915367489</v>
      </c>
      <c r="Q209" s="31">
        <f>N209/K209</f>
        <v>0.83017817371937597</v>
      </c>
      <c r="R209" s="273">
        <f>Q225</f>
        <v>0.83181610299555864</v>
      </c>
      <c r="S209" s="32">
        <v>0.7084259259259259</v>
      </c>
      <c r="T209" s="33">
        <v>0.75</v>
      </c>
      <c r="U209" s="34"/>
      <c r="V209" s="35">
        <v>59.866666666666703</v>
      </c>
      <c r="W209" s="114"/>
      <c r="X209" s="115"/>
      <c r="Y209" s="276"/>
      <c r="Z209" s="277"/>
      <c r="AA209" s="36">
        <f>M209-J209</f>
        <v>-611.35857461024671</v>
      </c>
      <c r="AB209" s="31">
        <f>M209/J209</f>
        <v>0.83017817371937597</v>
      </c>
      <c r="AC209" s="278">
        <f>AB225</f>
        <v>0.83181610299555864</v>
      </c>
    </row>
    <row r="210" spans="1:29" ht="15.75" customHeight="1">
      <c r="A210" s="282"/>
      <c r="B210" s="38" t="s">
        <v>76</v>
      </c>
      <c r="C210" s="264" t="s">
        <v>128</v>
      </c>
      <c r="D210" s="265"/>
      <c r="E210" s="39">
        <v>14.28</v>
      </c>
      <c r="F210" s="40">
        <v>6380</v>
      </c>
      <c r="G210" s="41">
        <f t="shared" si="76"/>
        <v>91106.4</v>
      </c>
      <c r="H210" s="42">
        <v>2</v>
      </c>
      <c r="I210" s="43">
        <v>3</v>
      </c>
      <c r="J210" s="44">
        <v>3600</v>
      </c>
      <c r="K210" s="45">
        <f t="shared" si="72"/>
        <v>1200</v>
      </c>
      <c r="L210" s="46">
        <v>3</v>
      </c>
      <c r="M210" s="44">
        <f>F210/V210*60</f>
        <v>2998.4334203655371</v>
      </c>
      <c r="N210" s="45">
        <f>M210/L210</f>
        <v>999.47780678851234</v>
      </c>
      <c r="O210" s="47">
        <f>L210-I210</f>
        <v>0</v>
      </c>
      <c r="P210" s="48">
        <f>N210-K210</f>
        <v>-200.52219321148766</v>
      </c>
      <c r="Q210" s="49">
        <f>N210/K210</f>
        <v>0.83289817232376029</v>
      </c>
      <c r="R210" s="274"/>
      <c r="S210" s="50">
        <v>0.76203703703703707</v>
      </c>
      <c r="T210" s="51">
        <v>0.85069444444444442</v>
      </c>
      <c r="U210" s="52">
        <v>17.333333333333378</v>
      </c>
      <c r="V210" s="53">
        <v>127.66666666666659</v>
      </c>
      <c r="W210" s="54">
        <v>0.85069444444444442</v>
      </c>
      <c r="X210" s="94">
        <v>0.90833333333333321</v>
      </c>
      <c r="Y210" s="266" t="s">
        <v>258</v>
      </c>
      <c r="Z210" s="267"/>
      <c r="AA210" s="55">
        <f>M210-J210</f>
        <v>-601.56657963446287</v>
      </c>
      <c r="AB210" s="49">
        <f>M210/J210</f>
        <v>0.83289817232376029</v>
      </c>
      <c r="AC210" s="279"/>
    </row>
    <row r="211" spans="1:29" ht="15.75" customHeight="1">
      <c r="A211" s="282"/>
      <c r="B211" s="38" t="s">
        <v>76</v>
      </c>
      <c r="C211" s="264" t="s">
        <v>128</v>
      </c>
      <c r="D211" s="265"/>
      <c r="E211" s="39">
        <v>14.28</v>
      </c>
      <c r="F211" s="40">
        <v>4762</v>
      </c>
      <c r="G211" s="41">
        <f t="shared" si="76"/>
        <v>68001.36</v>
      </c>
      <c r="H211" s="42"/>
      <c r="I211" s="43">
        <v>3</v>
      </c>
      <c r="J211" s="44">
        <v>3600</v>
      </c>
      <c r="K211" s="45">
        <f t="shared" si="72"/>
        <v>1200</v>
      </c>
      <c r="L211" s="46">
        <v>3</v>
      </c>
      <c r="M211" s="44">
        <f>F211/V211*60</f>
        <v>2996.5390665967425</v>
      </c>
      <c r="N211" s="45">
        <f>M211/L211</f>
        <v>998.84635553224746</v>
      </c>
      <c r="O211" s="47">
        <f>L211-I211</f>
        <v>0</v>
      </c>
      <c r="P211" s="48">
        <f>N211-K211</f>
        <v>-201.15364446775254</v>
      </c>
      <c r="Q211" s="49">
        <f>N211/K211</f>
        <v>0.83237196294353955</v>
      </c>
      <c r="R211" s="274"/>
      <c r="S211" s="50">
        <v>0.90833333333333321</v>
      </c>
      <c r="T211" s="51">
        <v>0.97454861111111113</v>
      </c>
      <c r="U211" s="52">
        <v>82.999999999999858</v>
      </c>
      <c r="V211" s="53">
        <v>95.350000000000193</v>
      </c>
      <c r="W211" s="54"/>
      <c r="X211" s="94"/>
      <c r="Y211" s="266"/>
      <c r="Z211" s="267"/>
      <c r="AA211" s="55">
        <f>M211-J211</f>
        <v>-603.46093340325751</v>
      </c>
      <c r="AB211" s="49">
        <f>M211/J211</f>
        <v>0.83237196294353955</v>
      </c>
      <c r="AC211" s="279"/>
    </row>
    <row r="212" spans="1:29" ht="15.75" customHeight="1">
      <c r="A212" s="282"/>
      <c r="B212" s="38"/>
      <c r="C212" s="264"/>
      <c r="D212" s="265"/>
      <c r="E212" s="39"/>
      <c r="F212" s="40"/>
      <c r="G212" s="41"/>
      <c r="H212" s="42"/>
      <c r="I212" s="43"/>
      <c r="J212" s="44"/>
      <c r="K212" s="45"/>
      <c r="L212" s="46"/>
      <c r="M212" s="44"/>
      <c r="N212" s="45"/>
      <c r="O212" s="47"/>
      <c r="P212" s="48"/>
      <c r="Q212" s="49"/>
      <c r="R212" s="274"/>
      <c r="S212" s="50"/>
      <c r="T212" s="51"/>
      <c r="U212" s="52"/>
      <c r="V212" s="53"/>
      <c r="W212" s="54"/>
      <c r="X212" s="94"/>
      <c r="Y212" s="266"/>
      <c r="Z212" s="267"/>
      <c r="AA212" s="55"/>
      <c r="AB212" s="49"/>
      <c r="AC212" s="279"/>
    </row>
    <row r="213" spans="1:29" ht="15.75" customHeight="1">
      <c r="A213" s="283"/>
      <c r="B213" s="38"/>
      <c r="C213" s="264"/>
      <c r="D213" s="265"/>
      <c r="E213" s="39"/>
      <c r="F213" s="40"/>
      <c r="G213" s="41"/>
      <c r="H213" s="58"/>
      <c r="I213" s="43"/>
      <c r="J213" s="44"/>
      <c r="K213" s="45"/>
      <c r="L213" s="59"/>
      <c r="M213" s="44"/>
      <c r="N213" s="45"/>
      <c r="O213" s="47"/>
      <c r="P213" s="48"/>
      <c r="Q213" s="49"/>
      <c r="R213" s="274"/>
      <c r="S213" s="50"/>
      <c r="T213" s="51"/>
      <c r="U213" s="52"/>
      <c r="V213" s="53"/>
      <c r="W213" s="54"/>
      <c r="X213" s="94"/>
      <c r="Y213" s="266"/>
      <c r="Z213" s="267"/>
      <c r="AA213" s="55"/>
      <c r="AB213" s="49"/>
      <c r="AC213" s="279"/>
    </row>
    <row r="214" spans="1:29" ht="15.75" customHeight="1">
      <c r="A214" s="283"/>
      <c r="B214" s="38"/>
      <c r="C214" s="264"/>
      <c r="D214" s="265"/>
      <c r="E214" s="39"/>
      <c r="F214" s="40"/>
      <c r="G214" s="60"/>
      <c r="H214" s="61"/>
      <c r="I214" s="43"/>
      <c r="J214" s="44"/>
      <c r="K214" s="45"/>
      <c r="L214" s="46"/>
      <c r="M214" s="44"/>
      <c r="N214" s="45"/>
      <c r="O214" s="47"/>
      <c r="P214" s="48"/>
      <c r="Q214" s="49"/>
      <c r="R214" s="274"/>
      <c r="S214" s="50"/>
      <c r="T214" s="51"/>
      <c r="U214" s="52"/>
      <c r="V214" s="53"/>
      <c r="W214" s="54"/>
      <c r="X214" s="94"/>
      <c r="Y214" s="266"/>
      <c r="Z214" s="267"/>
      <c r="AA214" s="55"/>
      <c r="AB214" s="49"/>
      <c r="AC214" s="279"/>
    </row>
    <row r="215" spans="1:29" ht="15.75" customHeight="1">
      <c r="A215" s="283"/>
      <c r="B215" s="38"/>
      <c r="C215" s="264"/>
      <c r="D215" s="265"/>
      <c r="E215" s="39"/>
      <c r="F215" s="40"/>
      <c r="G215" s="60"/>
      <c r="H215" s="64"/>
      <c r="I215" s="43"/>
      <c r="J215" s="44"/>
      <c r="K215" s="45"/>
      <c r="L215" s="59"/>
      <c r="M215" s="44"/>
      <c r="N215" s="45"/>
      <c r="O215" s="65"/>
      <c r="P215" s="66"/>
      <c r="Q215" s="67"/>
      <c r="R215" s="274"/>
      <c r="S215" s="50"/>
      <c r="T215" s="51"/>
      <c r="U215" s="52"/>
      <c r="V215" s="53"/>
      <c r="W215" s="54"/>
      <c r="X215" s="94"/>
      <c r="Y215" s="266"/>
      <c r="Z215" s="267"/>
      <c r="AA215" s="55"/>
      <c r="AB215" s="49"/>
      <c r="AC215" s="279"/>
    </row>
    <row r="216" spans="1:29" ht="15.75" customHeight="1">
      <c r="A216" s="283"/>
      <c r="B216" s="38"/>
      <c r="C216" s="264"/>
      <c r="D216" s="265"/>
      <c r="E216" s="39"/>
      <c r="F216" s="40"/>
      <c r="G216" s="60"/>
      <c r="H216" s="64"/>
      <c r="I216" s="43"/>
      <c r="J216" s="44"/>
      <c r="K216" s="45"/>
      <c r="L216" s="59"/>
      <c r="M216" s="44"/>
      <c r="N216" s="45"/>
      <c r="O216" s="65"/>
      <c r="P216" s="66"/>
      <c r="Q216" s="67"/>
      <c r="R216" s="274"/>
      <c r="S216" s="50"/>
      <c r="T216" s="51"/>
      <c r="U216" s="52"/>
      <c r="V216" s="53"/>
      <c r="W216" s="54"/>
      <c r="X216" s="94"/>
      <c r="Y216" s="266"/>
      <c r="Z216" s="267"/>
      <c r="AA216" s="55"/>
      <c r="AB216" s="49"/>
      <c r="AC216" s="279"/>
    </row>
    <row r="217" spans="1:29" ht="15.75" customHeight="1">
      <c r="A217" s="283"/>
      <c r="B217" s="38"/>
      <c r="C217" s="264"/>
      <c r="D217" s="265"/>
      <c r="E217" s="39"/>
      <c r="F217" s="40"/>
      <c r="G217" s="60"/>
      <c r="H217" s="64"/>
      <c r="I217" s="43"/>
      <c r="J217" s="44"/>
      <c r="K217" s="45"/>
      <c r="L217" s="59"/>
      <c r="M217" s="44"/>
      <c r="N217" s="45"/>
      <c r="O217" s="65"/>
      <c r="P217" s="66"/>
      <c r="Q217" s="67"/>
      <c r="R217" s="274"/>
      <c r="S217" s="50"/>
      <c r="T217" s="51"/>
      <c r="U217" s="52"/>
      <c r="V217" s="53"/>
      <c r="W217" s="54"/>
      <c r="X217" s="94"/>
      <c r="Y217" s="266"/>
      <c r="Z217" s="267"/>
      <c r="AA217" s="55"/>
      <c r="AB217" s="49"/>
      <c r="AC217" s="279"/>
    </row>
    <row r="218" spans="1:29" ht="15.75" customHeight="1">
      <c r="A218" s="283"/>
      <c r="B218" s="38"/>
      <c r="C218" s="264"/>
      <c r="D218" s="265"/>
      <c r="E218" s="39"/>
      <c r="F218" s="40"/>
      <c r="G218" s="60"/>
      <c r="H218" s="64"/>
      <c r="I218" s="43"/>
      <c r="J218" s="44"/>
      <c r="K218" s="45"/>
      <c r="L218" s="59"/>
      <c r="M218" s="44"/>
      <c r="N218" s="45"/>
      <c r="O218" s="65"/>
      <c r="P218" s="66"/>
      <c r="Q218" s="67"/>
      <c r="R218" s="274"/>
      <c r="S218" s="50"/>
      <c r="T218" s="51"/>
      <c r="U218" s="52"/>
      <c r="V218" s="53"/>
      <c r="W218" s="54"/>
      <c r="X218" s="94"/>
      <c r="Y218" s="266"/>
      <c r="Z218" s="267"/>
      <c r="AA218" s="55"/>
      <c r="AB218" s="49"/>
      <c r="AC218" s="279"/>
    </row>
    <row r="219" spans="1:29" ht="15.75" customHeight="1">
      <c r="A219" s="283"/>
      <c r="B219" s="38"/>
      <c r="C219" s="264"/>
      <c r="D219" s="265"/>
      <c r="E219" s="39"/>
      <c r="F219" s="40"/>
      <c r="G219" s="60"/>
      <c r="H219" s="64"/>
      <c r="I219" s="43"/>
      <c r="J219" s="44"/>
      <c r="K219" s="45"/>
      <c r="L219" s="59"/>
      <c r="M219" s="44"/>
      <c r="N219" s="45"/>
      <c r="O219" s="65"/>
      <c r="P219" s="66"/>
      <c r="Q219" s="67"/>
      <c r="R219" s="274"/>
      <c r="S219" s="50"/>
      <c r="T219" s="51"/>
      <c r="U219" s="52"/>
      <c r="V219" s="53"/>
      <c r="W219" s="68"/>
      <c r="X219" s="110"/>
      <c r="Y219" s="266"/>
      <c r="Z219" s="267"/>
      <c r="AA219" s="55"/>
      <c r="AB219" s="49"/>
      <c r="AC219" s="279"/>
    </row>
    <row r="220" spans="1:29" ht="15.75" customHeight="1">
      <c r="A220" s="283"/>
      <c r="B220" s="38"/>
      <c r="C220" s="264"/>
      <c r="D220" s="265"/>
      <c r="E220" s="39"/>
      <c r="F220" s="40"/>
      <c r="G220" s="60"/>
      <c r="H220" s="64"/>
      <c r="I220" s="43"/>
      <c r="J220" s="44"/>
      <c r="K220" s="45"/>
      <c r="L220" s="59"/>
      <c r="M220" s="44"/>
      <c r="N220" s="45"/>
      <c r="O220" s="65"/>
      <c r="P220" s="66"/>
      <c r="Q220" s="67"/>
      <c r="R220" s="274"/>
      <c r="S220" s="50"/>
      <c r="T220" s="51"/>
      <c r="U220" s="52"/>
      <c r="V220" s="53"/>
      <c r="W220" s="68"/>
      <c r="X220" s="110"/>
      <c r="Y220" s="266"/>
      <c r="Z220" s="267"/>
      <c r="AA220" s="55"/>
      <c r="AB220" s="49"/>
      <c r="AC220" s="279"/>
    </row>
    <row r="221" spans="1:29" ht="15.75" customHeight="1">
      <c r="A221" s="283"/>
      <c r="B221" s="38"/>
      <c r="C221" s="264"/>
      <c r="D221" s="265"/>
      <c r="E221" s="39"/>
      <c r="F221" s="40"/>
      <c r="G221" s="60"/>
      <c r="H221" s="64"/>
      <c r="I221" s="43"/>
      <c r="J221" s="44"/>
      <c r="K221" s="45"/>
      <c r="L221" s="59"/>
      <c r="M221" s="44"/>
      <c r="N221" s="45"/>
      <c r="O221" s="65"/>
      <c r="P221" s="66"/>
      <c r="Q221" s="67"/>
      <c r="R221" s="274"/>
      <c r="S221" s="50"/>
      <c r="T221" s="51"/>
      <c r="U221" s="52"/>
      <c r="V221" s="53"/>
      <c r="W221" s="68"/>
      <c r="X221" s="110"/>
      <c r="Y221" s="266"/>
      <c r="Z221" s="267"/>
      <c r="AA221" s="55"/>
      <c r="AB221" s="49"/>
      <c r="AC221" s="279"/>
    </row>
    <row r="222" spans="1:29" ht="15.75" customHeight="1">
      <c r="A222" s="283"/>
      <c r="B222" s="38"/>
      <c r="C222" s="264"/>
      <c r="D222" s="265"/>
      <c r="E222" s="39"/>
      <c r="F222" s="40"/>
      <c r="G222" s="60"/>
      <c r="H222" s="64"/>
      <c r="I222" s="43"/>
      <c r="J222" s="44"/>
      <c r="K222" s="45"/>
      <c r="L222" s="59"/>
      <c r="M222" s="44"/>
      <c r="N222" s="45"/>
      <c r="O222" s="65"/>
      <c r="P222" s="66"/>
      <c r="Q222" s="67"/>
      <c r="R222" s="274"/>
      <c r="S222" s="50"/>
      <c r="T222" s="51"/>
      <c r="U222" s="52"/>
      <c r="V222" s="53"/>
      <c r="W222" s="68"/>
      <c r="X222" s="110"/>
      <c r="Y222" s="266"/>
      <c r="Z222" s="267"/>
      <c r="AA222" s="55"/>
      <c r="AB222" s="49"/>
      <c r="AC222" s="279"/>
    </row>
    <row r="223" spans="1:29" ht="15.75" customHeight="1">
      <c r="A223" s="283"/>
      <c r="B223" s="38"/>
      <c r="C223" s="264"/>
      <c r="D223" s="265"/>
      <c r="E223" s="39"/>
      <c r="F223" s="40"/>
      <c r="G223" s="60"/>
      <c r="H223" s="64"/>
      <c r="I223" s="43"/>
      <c r="J223" s="44"/>
      <c r="K223" s="45"/>
      <c r="L223" s="59"/>
      <c r="M223" s="44"/>
      <c r="N223" s="45"/>
      <c r="O223" s="65"/>
      <c r="P223" s="66"/>
      <c r="Q223" s="67"/>
      <c r="R223" s="274"/>
      <c r="S223" s="50"/>
      <c r="T223" s="51"/>
      <c r="U223" s="52"/>
      <c r="V223" s="53"/>
      <c r="W223" s="68"/>
      <c r="X223" s="110"/>
      <c r="Y223" s="266"/>
      <c r="Z223" s="267"/>
      <c r="AA223" s="55"/>
      <c r="AB223" s="49"/>
      <c r="AC223" s="279"/>
    </row>
    <row r="224" spans="1:29" ht="15.75" customHeight="1">
      <c r="A224" s="283"/>
      <c r="B224" s="38"/>
      <c r="C224" s="264"/>
      <c r="D224" s="265"/>
      <c r="E224" s="104"/>
      <c r="F224" s="40"/>
      <c r="G224" s="72"/>
      <c r="H224" s="64"/>
      <c r="I224" s="43"/>
      <c r="J224" s="44"/>
      <c r="K224" s="45"/>
      <c r="L224" s="59"/>
      <c r="M224" s="44"/>
      <c r="N224" s="45"/>
      <c r="O224" s="65"/>
      <c r="P224" s="66"/>
      <c r="Q224" s="67"/>
      <c r="R224" s="274"/>
      <c r="S224" s="62"/>
      <c r="T224" s="63"/>
      <c r="U224" s="73"/>
      <c r="V224" s="74"/>
      <c r="W224" s="68"/>
      <c r="X224" s="110"/>
      <c r="Y224" s="266"/>
      <c r="Z224" s="267"/>
      <c r="AA224" s="111"/>
      <c r="AB224" s="67"/>
      <c r="AC224" s="279"/>
    </row>
    <row r="225" spans="1:29" ht="15.75" customHeight="1" thickBot="1">
      <c r="A225" s="284"/>
      <c r="B225" s="76" t="s">
        <v>35</v>
      </c>
      <c r="C225" s="261"/>
      <c r="D225" s="261"/>
      <c r="E225" s="77"/>
      <c r="F225" s="18"/>
      <c r="G225" s="79"/>
      <c r="H225" s="20"/>
      <c r="I225" s="80">
        <f t="shared" ref="I225:J225" si="77">AVERAGE(I209:I224)</f>
        <v>3</v>
      </c>
      <c r="J225" s="81">
        <f t="shared" si="77"/>
        <v>3600</v>
      </c>
      <c r="K225" s="82">
        <f t="shared" ref="K225" si="78">J225/I225</f>
        <v>1200</v>
      </c>
      <c r="L225" s="80">
        <f t="shared" ref="L225:M225" si="79">AVERAGE(L209:L224)</f>
        <v>3</v>
      </c>
      <c r="M225" s="81">
        <f t="shared" si="79"/>
        <v>2994.5379707840111</v>
      </c>
      <c r="N225" s="82">
        <f t="shared" ref="N225:N231" si="80">M225/L225</f>
        <v>998.17932359467034</v>
      </c>
      <c r="O225" s="83">
        <f t="shared" ref="O225:O231" si="81">L225-I225</f>
        <v>0</v>
      </c>
      <c r="P225" s="84">
        <f t="shared" ref="P225:P231" si="82">N225-K225</f>
        <v>-201.82067640532966</v>
      </c>
      <c r="Q225" s="85">
        <f t="shared" ref="Q225:Q231" si="83">N225/K225</f>
        <v>0.83181610299555864</v>
      </c>
      <c r="R225" s="275"/>
      <c r="S225" s="182">
        <f>S209</f>
        <v>0.7084259259259259</v>
      </c>
      <c r="T225" s="183">
        <f>INDEX(T209:T224,COUNTA(T209:T224))</f>
        <v>0.97454861111111113</v>
      </c>
      <c r="U225" s="86"/>
      <c r="V225" s="96"/>
      <c r="W225" s="18"/>
      <c r="X225" s="20"/>
      <c r="Y225" s="262"/>
      <c r="Z225" s="263"/>
      <c r="AA225" s="97">
        <f t="shared" ref="AA225:AA231" si="84">M225-J225</f>
        <v>-605.46202921598888</v>
      </c>
      <c r="AB225" s="85">
        <f t="shared" ref="AB225:AB231" si="85">M225/J225</f>
        <v>0.83181610299555864</v>
      </c>
      <c r="AC225" s="280"/>
    </row>
    <row r="226" spans="1:29" ht="15.75" customHeight="1">
      <c r="A226" s="268" t="s">
        <v>53</v>
      </c>
      <c r="B226" s="16" t="s">
        <v>76</v>
      </c>
      <c r="C226" s="271" t="s">
        <v>122</v>
      </c>
      <c r="D226" s="272"/>
      <c r="E226" s="21">
        <v>18.18</v>
      </c>
      <c r="F226" s="15">
        <v>1216</v>
      </c>
      <c r="G226" s="22">
        <f t="shared" ref="G226:G231" si="86">E226*F226</f>
        <v>22106.880000000001</v>
      </c>
      <c r="H226" s="23">
        <v>2</v>
      </c>
      <c r="I226" s="24">
        <v>3</v>
      </c>
      <c r="J226" s="25">
        <v>3600</v>
      </c>
      <c r="K226" s="26">
        <f>J226/I226</f>
        <v>1200</v>
      </c>
      <c r="L226" s="27">
        <v>3</v>
      </c>
      <c r="M226" s="25">
        <f t="shared" ref="M226:M231" si="87">F226/V226*60</f>
        <v>2967.8644067796731</v>
      </c>
      <c r="N226" s="26">
        <f t="shared" si="80"/>
        <v>989.28813559322441</v>
      </c>
      <c r="O226" s="91">
        <f t="shared" si="81"/>
        <v>0</v>
      </c>
      <c r="P226" s="92">
        <f t="shared" si="82"/>
        <v>-210.71186440677559</v>
      </c>
      <c r="Q226" s="31">
        <f t="shared" si="83"/>
        <v>0.82440677966102038</v>
      </c>
      <c r="R226" s="273">
        <f>Q242</f>
        <v>0.82654004660482683</v>
      </c>
      <c r="S226" s="32">
        <v>0.70862268518518523</v>
      </c>
      <c r="T226" s="33">
        <v>0.72569444444444442</v>
      </c>
      <c r="U226" s="34"/>
      <c r="V226" s="35">
        <v>24.583333333333233</v>
      </c>
      <c r="W226" s="33"/>
      <c r="X226" s="107"/>
      <c r="Y226" s="276" t="s">
        <v>238</v>
      </c>
      <c r="Z226" s="277"/>
      <c r="AA226" s="119">
        <f t="shared" si="84"/>
        <v>-632.13559322032688</v>
      </c>
      <c r="AB226" s="31">
        <f t="shared" si="85"/>
        <v>0.82440677966102027</v>
      </c>
      <c r="AC226" s="278">
        <f>AB242</f>
        <v>0.82654004660482683</v>
      </c>
    </row>
    <row r="227" spans="1:29" ht="15.75" customHeight="1">
      <c r="A227" s="269"/>
      <c r="B227" s="38" t="s">
        <v>76</v>
      </c>
      <c r="C227" s="264" t="s">
        <v>130</v>
      </c>
      <c r="D227" s="265"/>
      <c r="E227" s="39">
        <v>24.83</v>
      </c>
      <c r="F227" s="40">
        <v>971</v>
      </c>
      <c r="G227" s="41">
        <f t="shared" si="86"/>
        <v>24109.929999999997</v>
      </c>
      <c r="H227" s="42">
        <v>2</v>
      </c>
      <c r="I227" s="43">
        <v>4</v>
      </c>
      <c r="J227" s="44">
        <v>3300</v>
      </c>
      <c r="K227" s="45">
        <f t="shared" si="72"/>
        <v>825</v>
      </c>
      <c r="L227" s="46">
        <v>4</v>
      </c>
      <c r="M227" s="44">
        <f t="shared" si="87"/>
        <v>2724.5518316445982</v>
      </c>
      <c r="N227" s="45">
        <f t="shared" si="80"/>
        <v>681.13795791114956</v>
      </c>
      <c r="O227" s="47">
        <f t="shared" si="81"/>
        <v>0</v>
      </c>
      <c r="P227" s="48">
        <f t="shared" si="82"/>
        <v>-143.86204208885044</v>
      </c>
      <c r="Q227" s="49">
        <f t="shared" si="83"/>
        <v>0.82562176716502977</v>
      </c>
      <c r="R227" s="274"/>
      <c r="S227" s="50">
        <v>0.73819444444444449</v>
      </c>
      <c r="T227" s="51">
        <v>0.75304398148148144</v>
      </c>
      <c r="U227" s="52">
        <v>18.000000000000096</v>
      </c>
      <c r="V227" s="53">
        <v>21.383333333333212</v>
      </c>
      <c r="W227" s="54"/>
      <c r="X227" s="58"/>
      <c r="Y227" s="266" t="s">
        <v>239</v>
      </c>
      <c r="Z227" s="267"/>
      <c r="AA227" s="120">
        <f t="shared" si="84"/>
        <v>-575.44816835540178</v>
      </c>
      <c r="AB227" s="49">
        <f t="shared" si="85"/>
        <v>0.82562176716502977</v>
      </c>
      <c r="AC227" s="279"/>
    </row>
    <row r="228" spans="1:29" ht="15.75" customHeight="1">
      <c r="A228" s="269"/>
      <c r="B228" s="38" t="s">
        <v>76</v>
      </c>
      <c r="C228" s="264" t="s">
        <v>131</v>
      </c>
      <c r="D228" s="265"/>
      <c r="E228" s="39">
        <v>18.18</v>
      </c>
      <c r="F228" s="40">
        <v>2774</v>
      </c>
      <c r="G228" s="41">
        <f t="shared" si="86"/>
        <v>50431.32</v>
      </c>
      <c r="H228" s="42"/>
      <c r="I228" s="43">
        <v>4</v>
      </c>
      <c r="J228" s="44">
        <v>3000</v>
      </c>
      <c r="K228" s="45">
        <f t="shared" si="72"/>
        <v>750</v>
      </c>
      <c r="L228" s="46">
        <v>4</v>
      </c>
      <c r="M228" s="44">
        <f t="shared" si="87"/>
        <v>2499.7246558197721</v>
      </c>
      <c r="N228" s="45">
        <f t="shared" si="80"/>
        <v>624.93116395494303</v>
      </c>
      <c r="O228" s="47">
        <f t="shared" si="81"/>
        <v>0</v>
      </c>
      <c r="P228" s="48">
        <f t="shared" si="82"/>
        <v>-125.06883604505697</v>
      </c>
      <c r="Q228" s="49">
        <f t="shared" si="83"/>
        <v>0.833241551939924</v>
      </c>
      <c r="R228" s="274"/>
      <c r="S228" s="50">
        <v>0.7641782407407407</v>
      </c>
      <c r="T228" s="51">
        <v>0.81041666666666667</v>
      </c>
      <c r="U228" s="52">
        <v>16.033333333333335</v>
      </c>
      <c r="V228" s="53">
        <v>66.5833333333334</v>
      </c>
      <c r="W228" s="54"/>
      <c r="X228" s="58"/>
      <c r="Y228" s="266"/>
      <c r="Z228" s="267"/>
      <c r="AA228" s="120">
        <f t="shared" si="84"/>
        <v>-500.27534418022788</v>
      </c>
      <c r="AB228" s="49">
        <f t="shared" si="85"/>
        <v>0.833241551939924</v>
      </c>
      <c r="AC228" s="279"/>
    </row>
    <row r="229" spans="1:29" ht="15.75" customHeight="1">
      <c r="A229" s="269"/>
      <c r="B229" s="38" t="s">
        <v>76</v>
      </c>
      <c r="C229" s="264" t="s">
        <v>129</v>
      </c>
      <c r="D229" s="265"/>
      <c r="E229" s="39">
        <v>25.03</v>
      </c>
      <c r="F229" s="40">
        <v>2421</v>
      </c>
      <c r="G229" s="41">
        <f t="shared" si="86"/>
        <v>60597.630000000005</v>
      </c>
      <c r="H229" s="42"/>
      <c r="I229" s="43">
        <v>4</v>
      </c>
      <c r="J229" s="44">
        <v>3300</v>
      </c>
      <c r="K229" s="45">
        <f t="shared" si="72"/>
        <v>825</v>
      </c>
      <c r="L229" s="46">
        <v>4</v>
      </c>
      <c r="M229" s="44">
        <f t="shared" si="87"/>
        <v>2721.0739931314265</v>
      </c>
      <c r="N229" s="45">
        <f t="shared" si="80"/>
        <v>680.26849828285663</v>
      </c>
      <c r="O229" s="47">
        <f t="shared" si="81"/>
        <v>0</v>
      </c>
      <c r="P229" s="48">
        <f t="shared" si="82"/>
        <v>-144.73150171714337</v>
      </c>
      <c r="Q229" s="49">
        <f t="shared" si="83"/>
        <v>0.8245678767064929</v>
      </c>
      <c r="R229" s="274"/>
      <c r="S229" s="50">
        <v>0.82013888888888875</v>
      </c>
      <c r="T229" s="51">
        <v>0.85721064814814818</v>
      </c>
      <c r="U229" s="52">
        <v>13.99999999999979</v>
      </c>
      <c r="V229" s="53">
        <v>53.383333333333582</v>
      </c>
      <c r="W229" s="54">
        <v>0.85721064814814818</v>
      </c>
      <c r="X229" s="94">
        <v>0.90902777777777755</v>
      </c>
      <c r="Y229" s="266"/>
      <c r="Z229" s="267"/>
      <c r="AA229" s="120">
        <f t="shared" si="84"/>
        <v>-578.9260068685735</v>
      </c>
      <c r="AB229" s="49">
        <f t="shared" si="85"/>
        <v>0.8245678767064929</v>
      </c>
      <c r="AC229" s="279"/>
    </row>
    <row r="230" spans="1:29" ht="15.75" customHeight="1">
      <c r="A230" s="269"/>
      <c r="B230" s="38" t="s">
        <v>76</v>
      </c>
      <c r="C230" s="264" t="s">
        <v>130</v>
      </c>
      <c r="D230" s="265"/>
      <c r="E230" s="39">
        <v>24.83</v>
      </c>
      <c r="F230" s="40">
        <v>2139</v>
      </c>
      <c r="G230" s="41">
        <f t="shared" si="86"/>
        <v>53111.369999999995</v>
      </c>
      <c r="H230" s="58"/>
      <c r="I230" s="43">
        <v>4</v>
      </c>
      <c r="J230" s="44">
        <v>3300</v>
      </c>
      <c r="K230" s="45">
        <f t="shared" si="72"/>
        <v>825</v>
      </c>
      <c r="L230" s="59">
        <v>4</v>
      </c>
      <c r="M230" s="44">
        <f t="shared" si="87"/>
        <v>2728.7030474840326</v>
      </c>
      <c r="N230" s="45">
        <f t="shared" si="80"/>
        <v>682.17576187100815</v>
      </c>
      <c r="O230" s="47">
        <f t="shared" si="81"/>
        <v>0</v>
      </c>
      <c r="P230" s="48">
        <f t="shared" si="82"/>
        <v>-142.82423812899185</v>
      </c>
      <c r="Q230" s="49">
        <f t="shared" si="83"/>
        <v>0.82687971135879779</v>
      </c>
      <c r="R230" s="274"/>
      <c r="S230" s="50">
        <v>0.90902777777777755</v>
      </c>
      <c r="T230" s="51">
        <v>0.94168981481481484</v>
      </c>
      <c r="U230" s="52">
        <v>74.616666666666291</v>
      </c>
      <c r="V230" s="53">
        <v>47.033333333333701</v>
      </c>
      <c r="W230" s="54"/>
      <c r="X230" s="94"/>
      <c r="Y230" s="266"/>
      <c r="Z230" s="267"/>
      <c r="AA230" s="120">
        <f t="shared" si="84"/>
        <v>-571.2969525159674</v>
      </c>
      <c r="AB230" s="49">
        <f t="shared" si="85"/>
        <v>0.82687971135879779</v>
      </c>
      <c r="AC230" s="279"/>
    </row>
    <row r="231" spans="1:29" ht="15.75" customHeight="1">
      <c r="A231" s="269"/>
      <c r="B231" s="38" t="s">
        <v>76</v>
      </c>
      <c r="C231" s="264" t="s">
        <v>122</v>
      </c>
      <c r="D231" s="265"/>
      <c r="E231" s="39">
        <v>18.18</v>
      </c>
      <c r="F231" s="40">
        <v>3045</v>
      </c>
      <c r="G231" s="60">
        <f t="shared" si="86"/>
        <v>55358.1</v>
      </c>
      <c r="H231" s="61"/>
      <c r="I231" s="43">
        <v>3</v>
      </c>
      <c r="J231" s="44">
        <v>3600</v>
      </c>
      <c r="K231" s="45">
        <f t="shared" si="72"/>
        <v>1200</v>
      </c>
      <c r="L231" s="46">
        <v>3</v>
      </c>
      <c r="M231" s="44">
        <f t="shared" si="87"/>
        <v>2971.5370018975145</v>
      </c>
      <c r="N231" s="45">
        <f t="shared" si="80"/>
        <v>990.51233396583814</v>
      </c>
      <c r="O231" s="47">
        <f t="shared" si="81"/>
        <v>0</v>
      </c>
      <c r="P231" s="48">
        <f t="shared" si="82"/>
        <v>-209.48766603416186</v>
      </c>
      <c r="Q231" s="49">
        <f t="shared" si="83"/>
        <v>0.8254269449715318</v>
      </c>
      <c r="R231" s="274"/>
      <c r="S231" s="50">
        <v>0.9527777777777775</v>
      </c>
      <c r="T231" s="51">
        <v>0.99547453703703703</v>
      </c>
      <c r="U231" s="52">
        <v>15.966666666666232</v>
      </c>
      <c r="V231" s="53">
        <v>61.483333333333725</v>
      </c>
      <c r="W231" s="54"/>
      <c r="X231" s="116"/>
      <c r="Y231" s="266"/>
      <c r="Z231" s="267"/>
      <c r="AA231" s="120">
        <f t="shared" si="84"/>
        <v>-628.46299810248547</v>
      </c>
      <c r="AB231" s="49">
        <f t="shared" si="85"/>
        <v>0.8254269449715318</v>
      </c>
      <c r="AC231" s="279"/>
    </row>
    <row r="232" spans="1:29" ht="15.75" customHeight="1">
      <c r="A232" s="269"/>
      <c r="B232" s="38"/>
      <c r="C232" s="264"/>
      <c r="D232" s="265"/>
      <c r="E232" s="39"/>
      <c r="F232" s="40"/>
      <c r="G232" s="60"/>
      <c r="H232" s="64"/>
      <c r="I232" s="43"/>
      <c r="J232" s="44"/>
      <c r="K232" s="45"/>
      <c r="L232" s="59"/>
      <c r="M232" s="44"/>
      <c r="N232" s="45"/>
      <c r="O232" s="65"/>
      <c r="P232" s="66"/>
      <c r="Q232" s="67"/>
      <c r="R232" s="274"/>
      <c r="S232" s="50"/>
      <c r="T232" s="51"/>
      <c r="U232" s="52"/>
      <c r="V232" s="53"/>
      <c r="W232" s="54"/>
      <c r="X232" s="94"/>
      <c r="Y232" s="266"/>
      <c r="Z232" s="267"/>
      <c r="AA232" s="120"/>
      <c r="AB232" s="49"/>
      <c r="AC232" s="279"/>
    </row>
    <row r="233" spans="1:29" ht="15.75" customHeight="1">
      <c r="A233" s="269"/>
      <c r="B233" s="38"/>
      <c r="C233" s="264"/>
      <c r="D233" s="265"/>
      <c r="E233" s="39"/>
      <c r="F233" s="40"/>
      <c r="G233" s="60"/>
      <c r="H233" s="64"/>
      <c r="I233" s="43"/>
      <c r="J233" s="44"/>
      <c r="K233" s="45"/>
      <c r="L233" s="59"/>
      <c r="M233" s="44"/>
      <c r="N233" s="45"/>
      <c r="O233" s="65"/>
      <c r="P233" s="66"/>
      <c r="Q233" s="67"/>
      <c r="R233" s="274"/>
      <c r="S233" s="50"/>
      <c r="T233" s="51"/>
      <c r="U233" s="52"/>
      <c r="V233" s="53"/>
      <c r="W233" s="54"/>
      <c r="X233" s="94"/>
      <c r="Y233" s="266"/>
      <c r="Z233" s="267"/>
      <c r="AA233" s="120"/>
      <c r="AB233" s="49"/>
      <c r="AC233" s="279"/>
    </row>
    <row r="234" spans="1:29" ht="15.75" customHeight="1">
      <c r="A234" s="269"/>
      <c r="B234" s="38"/>
      <c r="C234" s="264"/>
      <c r="D234" s="265"/>
      <c r="E234" s="39"/>
      <c r="F234" s="40"/>
      <c r="G234" s="60"/>
      <c r="H234" s="64"/>
      <c r="I234" s="43"/>
      <c r="J234" s="44"/>
      <c r="K234" s="45"/>
      <c r="L234" s="59"/>
      <c r="M234" s="44"/>
      <c r="N234" s="45"/>
      <c r="O234" s="65"/>
      <c r="P234" s="66"/>
      <c r="Q234" s="67"/>
      <c r="R234" s="274"/>
      <c r="S234" s="50"/>
      <c r="T234" s="51"/>
      <c r="U234" s="52"/>
      <c r="V234" s="53"/>
      <c r="W234" s="68"/>
      <c r="X234" s="110"/>
      <c r="Y234" s="266"/>
      <c r="Z234" s="267"/>
      <c r="AA234" s="120"/>
      <c r="AB234" s="49"/>
      <c r="AC234" s="279"/>
    </row>
    <row r="235" spans="1:29" ht="15.75" customHeight="1">
      <c r="A235" s="269"/>
      <c r="B235" s="38"/>
      <c r="C235" s="264"/>
      <c r="D235" s="265"/>
      <c r="E235" s="39"/>
      <c r="F235" s="40"/>
      <c r="G235" s="60"/>
      <c r="H235" s="64"/>
      <c r="I235" s="43"/>
      <c r="J235" s="44"/>
      <c r="K235" s="45"/>
      <c r="L235" s="59"/>
      <c r="M235" s="44"/>
      <c r="N235" s="45"/>
      <c r="O235" s="65"/>
      <c r="P235" s="66"/>
      <c r="Q235" s="67"/>
      <c r="R235" s="274"/>
      <c r="S235" s="50"/>
      <c r="T235" s="51"/>
      <c r="U235" s="52"/>
      <c r="V235" s="53"/>
      <c r="W235" s="68"/>
      <c r="X235" s="110"/>
      <c r="Y235" s="266"/>
      <c r="Z235" s="267"/>
      <c r="AA235" s="120"/>
      <c r="AB235" s="49"/>
      <c r="AC235" s="279"/>
    </row>
    <row r="236" spans="1:29" ht="15.75" customHeight="1">
      <c r="A236" s="269"/>
      <c r="B236" s="38"/>
      <c r="C236" s="264"/>
      <c r="D236" s="265"/>
      <c r="E236" s="39"/>
      <c r="F236" s="40"/>
      <c r="G236" s="60"/>
      <c r="H236" s="64"/>
      <c r="I236" s="43"/>
      <c r="J236" s="44"/>
      <c r="K236" s="45"/>
      <c r="L236" s="59"/>
      <c r="M236" s="44"/>
      <c r="N236" s="45"/>
      <c r="O236" s="65"/>
      <c r="P236" s="66"/>
      <c r="Q236" s="67"/>
      <c r="R236" s="274"/>
      <c r="S236" s="50"/>
      <c r="T236" s="51"/>
      <c r="U236" s="52"/>
      <c r="V236" s="53"/>
      <c r="W236" s="68"/>
      <c r="X236" s="110"/>
      <c r="Y236" s="266"/>
      <c r="Z236" s="267"/>
      <c r="AA236" s="120"/>
      <c r="AB236" s="49"/>
      <c r="AC236" s="279"/>
    </row>
    <row r="237" spans="1:29" ht="15.75" customHeight="1">
      <c r="A237" s="269"/>
      <c r="B237" s="38"/>
      <c r="C237" s="264"/>
      <c r="D237" s="265"/>
      <c r="E237" s="39"/>
      <c r="F237" s="40"/>
      <c r="G237" s="60"/>
      <c r="H237" s="64"/>
      <c r="I237" s="43"/>
      <c r="J237" s="44"/>
      <c r="K237" s="45"/>
      <c r="L237" s="59"/>
      <c r="M237" s="44"/>
      <c r="N237" s="45"/>
      <c r="O237" s="65"/>
      <c r="P237" s="66"/>
      <c r="Q237" s="67"/>
      <c r="R237" s="274"/>
      <c r="S237" s="50"/>
      <c r="T237" s="51"/>
      <c r="U237" s="52"/>
      <c r="V237" s="53"/>
      <c r="W237" s="68"/>
      <c r="X237" s="110"/>
      <c r="Y237" s="266"/>
      <c r="Z237" s="267"/>
      <c r="AA237" s="120"/>
      <c r="AB237" s="49"/>
      <c r="AC237" s="279"/>
    </row>
    <row r="238" spans="1:29" ht="15.75" customHeight="1">
      <c r="A238" s="269"/>
      <c r="B238" s="38"/>
      <c r="C238" s="264"/>
      <c r="D238" s="265"/>
      <c r="E238" s="39"/>
      <c r="F238" s="40"/>
      <c r="G238" s="60"/>
      <c r="H238" s="64"/>
      <c r="I238" s="43"/>
      <c r="J238" s="44"/>
      <c r="K238" s="45"/>
      <c r="L238" s="59"/>
      <c r="M238" s="44"/>
      <c r="N238" s="45"/>
      <c r="O238" s="65"/>
      <c r="P238" s="66"/>
      <c r="Q238" s="67"/>
      <c r="R238" s="274"/>
      <c r="S238" s="50"/>
      <c r="T238" s="51"/>
      <c r="U238" s="52"/>
      <c r="V238" s="53"/>
      <c r="W238" s="68"/>
      <c r="X238" s="110"/>
      <c r="Y238" s="266"/>
      <c r="Z238" s="267"/>
      <c r="AA238" s="120"/>
      <c r="AB238" s="49"/>
      <c r="AC238" s="279"/>
    </row>
    <row r="239" spans="1:29" ht="15.75" customHeight="1">
      <c r="A239" s="269"/>
      <c r="B239" s="38"/>
      <c r="C239" s="264"/>
      <c r="D239" s="265"/>
      <c r="E239" s="39"/>
      <c r="F239" s="40"/>
      <c r="G239" s="60"/>
      <c r="H239" s="64"/>
      <c r="I239" s="43"/>
      <c r="J239" s="44"/>
      <c r="K239" s="45"/>
      <c r="L239" s="59"/>
      <c r="M239" s="44"/>
      <c r="N239" s="45"/>
      <c r="O239" s="65"/>
      <c r="P239" s="66"/>
      <c r="Q239" s="67"/>
      <c r="R239" s="274"/>
      <c r="S239" s="50"/>
      <c r="T239" s="51"/>
      <c r="U239" s="52"/>
      <c r="V239" s="53"/>
      <c r="W239" s="54"/>
      <c r="X239" s="94"/>
      <c r="Y239" s="266"/>
      <c r="Z239" s="267"/>
      <c r="AA239" s="120"/>
      <c r="AB239" s="49"/>
      <c r="AC239" s="279"/>
    </row>
    <row r="240" spans="1:29" ht="15.75" customHeight="1">
      <c r="A240" s="269"/>
      <c r="B240" s="38"/>
      <c r="C240" s="264"/>
      <c r="D240" s="265"/>
      <c r="E240" s="39"/>
      <c r="F240" s="40"/>
      <c r="G240" s="60"/>
      <c r="H240" s="64"/>
      <c r="I240" s="43"/>
      <c r="J240" s="44"/>
      <c r="K240" s="45"/>
      <c r="L240" s="59"/>
      <c r="M240" s="44"/>
      <c r="N240" s="45"/>
      <c r="O240" s="65"/>
      <c r="P240" s="66"/>
      <c r="Q240" s="67"/>
      <c r="R240" s="274"/>
      <c r="S240" s="50"/>
      <c r="T240" s="51"/>
      <c r="U240" s="52"/>
      <c r="V240" s="53"/>
      <c r="W240" s="68"/>
      <c r="X240" s="110"/>
      <c r="Y240" s="266"/>
      <c r="Z240" s="267"/>
      <c r="AA240" s="120"/>
      <c r="AB240" s="49"/>
      <c r="AC240" s="279"/>
    </row>
    <row r="241" spans="1:29" ht="15.75" customHeight="1">
      <c r="A241" s="269"/>
      <c r="B241" s="38"/>
      <c r="C241" s="264"/>
      <c r="D241" s="265"/>
      <c r="E241" s="104"/>
      <c r="F241" s="40"/>
      <c r="G241" s="72"/>
      <c r="H241" s="64"/>
      <c r="I241" s="43"/>
      <c r="J241" s="44"/>
      <c r="K241" s="45"/>
      <c r="L241" s="59"/>
      <c r="M241" s="44"/>
      <c r="N241" s="45"/>
      <c r="O241" s="65"/>
      <c r="P241" s="66"/>
      <c r="Q241" s="67"/>
      <c r="R241" s="274"/>
      <c r="S241" s="62"/>
      <c r="T241" s="63"/>
      <c r="U241" s="73"/>
      <c r="V241" s="74"/>
      <c r="W241" s="68"/>
      <c r="X241" s="110"/>
      <c r="Y241" s="266"/>
      <c r="Z241" s="267"/>
      <c r="AA241" s="121"/>
      <c r="AB241" s="67"/>
      <c r="AC241" s="279"/>
    </row>
    <row r="242" spans="1:29" ht="15.75" customHeight="1" thickBot="1">
      <c r="A242" s="270"/>
      <c r="B242" s="76" t="s">
        <v>35</v>
      </c>
      <c r="C242" s="261"/>
      <c r="D242" s="261"/>
      <c r="E242" s="77"/>
      <c r="F242" s="78"/>
      <c r="G242" s="79"/>
      <c r="H242" s="20"/>
      <c r="I242" s="80">
        <f t="shared" ref="I242:J242" si="88">AVERAGE(I226:I241)</f>
        <v>3.6666666666666665</v>
      </c>
      <c r="J242" s="81">
        <f t="shared" si="88"/>
        <v>3350</v>
      </c>
      <c r="K242" s="82">
        <f t="shared" ref="K242" si="89">J242/I242</f>
        <v>913.63636363636363</v>
      </c>
      <c r="L242" s="80">
        <f t="shared" ref="L242:M242" si="90">AVERAGE(L226:L241)</f>
        <v>3.6666666666666665</v>
      </c>
      <c r="M242" s="81">
        <f t="shared" si="90"/>
        <v>2768.9091561261698</v>
      </c>
      <c r="N242" s="82">
        <f>M242/L242</f>
        <v>755.15704257986454</v>
      </c>
      <c r="O242" s="83">
        <f>L242-I242</f>
        <v>0</v>
      </c>
      <c r="P242" s="84">
        <f>N242-K242</f>
        <v>-158.47932105649909</v>
      </c>
      <c r="Q242" s="85">
        <f>N242/K242</f>
        <v>0.82654004660482683</v>
      </c>
      <c r="R242" s="275"/>
      <c r="S242" s="182">
        <f>S226</f>
        <v>0.70862268518518523</v>
      </c>
      <c r="T242" s="183">
        <f>INDEX(T226:T241,COUNTA(T226:T241))</f>
        <v>0.99547453703703703</v>
      </c>
      <c r="U242" s="86"/>
      <c r="V242" s="96"/>
      <c r="W242" s="78"/>
      <c r="X242" s="82"/>
      <c r="Y242" s="262"/>
      <c r="Z242" s="263"/>
      <c r="AA242" s="122">
        <f>M242-J242</f>
        <v>-581.09084387383018</v>
      </c>
      <c r="AB242" s="85">
        <f>M242/J242</f>
        <v>0.82654004660482683</v>
      </c>
      <c r="AC242" s="280"/>
    </row>
    <row r="244" spans="1:29">
      <c r="Y244" s="260" t="s">
        <v>54</v>
      </c>
      <c r="Z244" s="260"/>
    </row>
    <row r="245" spans="1:29">
      <c r="Y245" s="260" t="s">
        <v>55</v>
      </c>
      <c r="Z245" s="260"/>
    </row>
    <row r="246" spans="1:29">
      <c r="Y246" s="260" t="s">
        <v>56</v>
      </c>
      <c r="Z246" s="260"/>
    </row>
    <row r="247" spans="1:29">
      <c r="Y247" s="260" t="s">
        <v>57</v>
      </c>
      <c r="Z247" s="260"/>
    </row>
    <row r="248" spans="1:29">
      <c r="Y248" s="260" t="s">
        <v>58</v>
      </c>
      <c r="Z248" s="260"/>
    </row>
    <row r="249" spans="1:29">
      <c r="Y249" s="260" t="s">
        <v>59</v>
      </c>
      <c r="Z249" s="260"/>
    </row>
    <row r="250" spans="1:29">
      <c r="Y250" s="260" t="s">
        <v>60</v>
      </c>
      <c r="Z250" s="260"/>
    </row>
    <row r="251" spans="1:29">
      <c r="Y251" s="260" t="s">
        <v>61</v>
      </c>
      <c r="Z251" s="260"/>
    </row>
    <row r="252" spans="1:29">
      <c r="Y252" s="260" t="s">
        <v>62</v>
      </c>
      <c r="Z252" s="260"/>
    </row>
    <row r="253" spans="1:29">
      <c r="Y253" s="260" t="s">
        <v>63</v>
      </c>
      <c r="Z253" s="260"/>
    </row>
    <row r="254" spans="1:29">
      <c r="Y254" s="260" t="s">
        <v>64</v>
      </c>
      <c r="Z254" s="260"/>
    </row>
    <row r="255" spans="1:29">
      <c r="Y255" s="260" t="s">
        <v>65</v>
      </c>
      <c r="Z255" s="260"/>
    </row>
    <row r="256" spans="1:29">
      <c r="Y256" s="260" t="s">
        <v>66</v>
      </c>
      <c r="Z256" s="260"/>
    </row>
    <row r="257" spans="25:25">
      <c r="Y257" s="9" t="s">
        <v>258</v>
      </c>
    </row>
    <row r="258" spans="25:25">
      <c r="Y258" s="9" t="s">
        <v>239</v>
      </c>
    </row>
    <row r="259" spans="25:25">
      <c r="Y259" s="9" t="s">
        <v>329</v>
      </c>
    </row>
    <row r="260" spans="25:25">
      <c r="Y260" s="9" t="s">
        <v>264</v>
      </c>
    </row>
    <row r="261" spans="25:25">
      <c r="Y261" s="9" t="s">
        <v>238</v>
      </c>
    </row>
  </sheetData>
  <mergeCells count="563"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  <mergeCell ref="Y242:Z242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29:Z229"/>
    <mergeCell ref="C230:D230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C219:D219"/>
    <mergeCell ref="Y219:Z219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00:D200"/>
    <mergeCell ref="Y200:Z200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Y171:Z171"/>
    <mergeCell ref="C172:D172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42">
    <cfRule type="cellIs" dxfId="823" priority="1" operator="greaterThan">
      <formula>0</formula>
    </cfRule>
  </conditionalFormatting>
  <conditionalFormatting sqref="P5:P242 AA5:AA242">
    <cfRule type="cellIs" dxfId="822" priority="4" operator="lessThan">
      <formula>0</formula>
    </cfRule>
  </conditionalFormatting>
  <conditionalFormatting sqref="Q5:Q242 AB5:AB242">
    <cfRule type="cellIs" dxfId="821" priority="2" operator="greaterThan">
      <formula>1</formula>
    </cfRule>
    <cfRule type="cellIs" dxfId="820" priority="3" operator="lessThan">
      <formula>0.8</formula>
    </cfRule>
  </conditionalFormatting>
  <conditionalFormatting sqref="AC5:AC23 R5:R242 AC141:AC146">
    <cfRule type="cellIs" dxfId="819" priority="5" operator="lessThan">
      <formula>0.8</formula>
    </cfRule>
  </conditionalFormatting>
  <conditionalFormatting sqref="AC29:AC37">
    <cfRule type="cellIs" dxfId="818" priority="16" operator="lessThan">
      <formula>0.8</formula>
    </cfRule>
  </conditionalFormatting>
  <conditionalFormatting sqref="AC39:AC44">
    <cfRule type="cellIs" dxfId="817" priority="15" operator="lessThan">
      <formula>0.8</formula>
    </cfRule>
  </conditionalFormatting>
  <conditionalFormatting sqref="AC56">
    <cfRule type="cellIs" dxfId="816" priority="17" operator="lessThan">
      <formula>0.8</formula>
    </cfRule>
  </conditionalFormatting>
  <conditionalFormatting sqref="AC73:AC78">
    <cfRule type="cellIs" dxfId="815" priority="13" operator="lessThan">
      <formula>0.8</formula>
    </cfRule>
  </conditionalFormatting>
  <conditionalFormatting sqref="AC90">
    <cfRule type="cellIs" dxfId="814" priority="14" operator="lessThan">
      <formula>0.8</formula>
    </cfRule>
  </conditionalFormatting>
  <conditionalFormatting sqref="AC107">
    <cfRule type="cellIs" dxfId="813" priority="7" operator="lessThan">
      <formula>0.8</formula>
    </cfRule>
  </conditionalFormatting>
  <conditionalFormatting sqref="AC124:AC129">
    <cfRule type="cellIs" dxfId="812" priority="6" operator="lessThan">
      <formula>0.8</formula>
    </cfRule>
  </conditionalFormatting>
  <conditionalFormatting sqref="AC158:AC163">
    <cfRule type="cellIs" dxfId="811" priority="12" operator="lessThan">
      <formula>0.8</formula>
    </cfRule>
  </conditionalFormatting>
  <conditionalFormatting sqref="AC175">
    <cfRule type="cellIs" dxfId="810" priority="11" operator="lessThan">
      <formula>0.8</formula>
    </cfRule>
  </conditionalFormatting>
  <conditionalFormatting sqref="AC192">
    <cfRule type="cellIs" dxfId="809" priority="10" operator="lessThan">
      <formula>0.8</formula>
    </cfRule>
  </conditionalFormatting>
  <conditionalFormatting sqref="AC209">
    <cfRule type="cellIs" dxfId="808" priority="9" operator="lessThan">
      <formula>0.8</formula>
    </cfRule>
  </conditionalFormatting>
  <conditionalFormatting sqref="AC226:AC231">
    <cfRule type="cellIs" dxfId="807" priority="8" operator="lessThan">
      <formula>0.8</formula>
    </cfRule>
  </conditionalFormatting>
  <dataValidations count="1">
    <dataValidation type="list" allowBlank="1" showInputMessage="1" showErrorMessage="1" sqref="Y5:Z242" xr:uid="{6410D496-FD1B-47C9-824B-32E335016178}">
      <formula1>$Y$244:$Y$265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940D2-060A-46F6-93B1-D6F4F3F85F50}">
  <sheetPr>
    <tabColor theme="9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SUM(F5:F157)</f>
        <v>118681</v>
      </c>
      <c r="E1" s="5" t="s">
        <v>2</v>
      </c>
      <c r="F1" s="6">
        <f>SUM(G5:G157)</f>
        <v>5312475.2100000009</v>
      </c>
      <c r="G1" s="7" t="s">
        <v>3</v>
      </c>
      <c r="H1" s="8">
        <f>L21+L38+L55+L72+L89+L106+L123+L140+L157</f>
        <v>166.77575757575758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45866</v>
      </c>
      <c r="B2" s="326"/>
      <c r="C2" s="10" t="s">
        <v>10</v>
      </c>
      <c r="D2" s="11">
        <f>AVERAGE(N21,N38,N55,N72,N89,N106,N123,N140,N157)</f>
        <v>132.61844020060153</v>
      </c>
      <c r="E2" s="11" t="s">
        <v>11</v>
      </c>
      <c r="F2" s="12">
        <f>F1/D1</f>
        <v>44.762642798763075</v>
      </c>
      <c r="G2" s="13" t="s">
        <v>12</v>
      </c>
      <c r="H2" s="14">
        <f>COUNT(H5:H157)</f>
        <v>2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16" t="s">
        <v>67</v>
      </c>
      <c r="C5" s="350" t="s">
        <v>68</v>
      </c>
      <c r="D5" s="351"/>
      <c r="E5" s="21">
        <v>19.7</v>
      </c>
      <c r="F5" s="15">
        <v>1700</v>
      </c>
      <c r="G5" s="22">
        <f t="shared" ref="G5:G8" si="0">E5*F5</f>
        <v>33490</v>
      </c>
      <c r="H5" s="23">
        <v>2</v>
      </c>
      <c r="I5" s="24">
        <v>13</v>
      </c>
      <c r="J5" s="25">
        <v>1200</v>
      </c>
      <c r="K5" s="26">
        <f>J5/I5</f>
        <v>92.307692307692307</v>
      </c>
      <c r="L5" s="27">
        <v>13</v>
      </c>
      <c r="M5" s="25">
        <f>F5/V5*60</f>
        <v>1057.1774054240798</v>
      </c>
      <c r="N5" s="26">
        <f t="shared" ref="N5:N8" si="1">M5/L5</f>
        <v>81.321338878775364</v>
      </c>
      <c r="O5" s="28">
        <f t="shared" ref="O5:O8" si="2">L5-I5</f>
        <v>0</v>
      </c>
      <c r="P5" s="29">
        <f t="shared" ref="P5:P8" si="3">N5-K5</f>
        <v>-10.986353428916942</v>
      </c>
      <c r="Q5" s="30">
        <f t="shared" ref="Q5:Q8" si="4">N5/K5</f>
        <v>0.88098117118673314</v>
      </c>
      <c r="R5" s="274">
        <f>Q21</f>
        <v>0.85960656180501838</v>
      </c>
      <c r="S5" s="32">
        <v>0.25</v>
      </c>
      <c r="T5" s="33">
        <v>0.31700231481481483</v>
      </c>
      <c r="U5" s="34"/>
      <c r="V5" s="35">
        <v>96.483333333333363</v>
      </c>
      <c r="W5" s="15"/>
      <c r="X5" s="17"/>
      <c r="Y5" s="276"/>
      <c r="Z5" s="277"/>
      <c r="AA5" s="36">
        <f>M5-J5</f>
        <v>-142.82259457592022</v>
      </c>
      <c r="AB5" s="37">
        <f>M5/J5</f>
        <v>0.88098117118673314</v>
      </c>
      <c r="AC5" s="292">
        <f>AB21</f>
        <v>0.85960656180501838</v>
      </c>
    </row>
    <row r="6" spans="1:29" ht="15.75" customHeight="1">
      <c r="A6" s="282"/>
      <c r="B6" s="38" t="s">
        <v>69</v>
      </c>
      <c r="C6" s="287" t="s">
        <v>222</v>
      </c>
      <c r="D6" s="287"/>
      <c r="E6" s="39">
        <v>30.55</v>
      </c>
      <c r="F6" s="40">
        <v>1163</v>
      </c>
      <c r="G6" s="41">
        <f t="shared" si="0"/>
        <v>35529.65</v>
      </c>
      <c r="H6" s="58"/>
      <c r="I6" s="43">
        <v>16</v>
      </c>
      <c r="J6" s="44">
        <v>1750</v>
      </c>
      <c r="K6" s="45">
        <f t="shared" ref="K6:K8" si="5">J6/I6</f>
        <v>109.375</v>
      </c>
      <c r="L6" s="59">
        <v>16</v>
      </c>
      <c r="M6" s="44">
        <f>F6/V6*60</f>
        <v>1446.717346233582</v>
      </c>
      <c r="N6" s="45">
        <f t="shared" si="1"/>
        <v>90.419834139598876</v>
      </c>
      <c r="O6" s="47">
        <f t="shared" si="2"/>
        <v>0</v>
      </c>
      <c r="P6" s="48">
        <f t="shared" si="3"/>
        <v>-18.955165860401124</v>
      </c>
      <c r="Q6" s="49">
        <f t="shared" si="4"/>
        <v>0.8266956264191897</v>
      </c>
      <c r="R6" s="274"/>
      <c r="S6" s="50">
        <v>0.48194444444444434</v>
      </c>
      <c r="T6" s="51">
        <v>0.51543981481481482</v>
      </c>
      <c r="U6" s="52">
        <v>60.749999999999822</v>
      </c>
      <c r="V6" s="53">
        <v>48.233333333333491</v>
      </c>
      <c r="W6" s="54"/>
      <c r="X6" s="94"/>
      <c r="Y6" s="266"/>
      <c r="Z6" s="267"/>
      <c r="AA6" s="55">
        <f>M6-J6</f>
        <v>-303.28265376641798</v>
      </c>
      <c r="AB6" s="56">
        <f>M6/J6</f>
        <v>0.8266956264191897</v>
      </c>
      <c r="AC6" s="293"/>
    </row>
    <row r="7" spans="1:29" ht="15.75" customHeight="1">
      <c r="A7" s="282"/>
      <c r="B7" s="38" t="s">
        <v>76</v>
      </c>
      <c r="C7" s="287" t="s">
        <v>78</v>
      </c>
      <c r="D7" s="287"/>
      <c r="E7" s="39">
        <v>29.97</v>
      </c>
      <c r="F7" s="40">
        <v>2596</v>
      </c>
      <c r="G7" s="60">
        <f t="shared" si="0"/>
        <v>77802.12</v>
      </c>
      <c r="H7" s="61"/>
      <c r="I7" s="43">
        <v>20</v>
      </c>
      <c r="J7" s="44">
        <v>2600</v>
      </c>
      <c r="K7" s="45">
        <f t="shared" si="5"/>
        <v>130</v>
      </c>
      <c r="L7" s="46">
        <v>20</v>
      </c>
      <c r="M7" s="44">
        <f>F7/V7*60</f>
        <v>2241.6886543535607</v>
      </c>
      <c r="N7" s="45">
        <f t="shared" si="1"/>
        <v>112.08443271767803</v>
      </c>
      <c r="O7" s="47">
        <f t="shared" si="2"/>
        <v>0</v>
      </c>
      <c r="P7" s="48">
        <f t="shared" si="3"/>
        <v>-17.915567282321973</v>
      </c>
      <c r="Q7" s="49">
        <f t="shared" si="4"/>
        <v>0.86218794398213872</v>
      </c>
      <c r="R7" s="274"/>
      <c r="S7" s="62">
        <v>0.52083333333333326</v>
      </c>
      <c r="T7" s="63">
        <v>0.5690856481481481</v>
      </c>
      <c r="U7" s="52">
        <v>7.7666666666665485</v>
      </c>
      <c r="V7" s="53">
        <v>69.483333333333377</v>
      </c>
      <c r="W7" s="54"/>
      <c r="X7" s="94"/>
      <c r="Y7" s="266"/>
      <c r="Z7" s="267"/>
      <c r="AA7" s="55">
        <f>M7-J7</f>
        <v>-358.31134564643935</v>
      </c>
      <c r="AB7" s="56">
        <f>M7/J7</f>
        <v>0.86218794398213872</v>
      </c>
      <c r="AC7" s="293"/>
    </row>
    <row r="8" spans="1:29" ht="15.75" customHeight="1">
      <c r="A8" s="282"/>
      <c r="B8" s="38" t="s">
        <v>67</v>
      </c>
      <c r="C8" s="287" t="s">
        <v>68</v>
      </c>
      <c r="D8" s="287"/>
      <c r="E8" s="39">
        <v>19.7</v>
      </c>
      <c r="F8" s="40">
        <v>1537</v>
      </c>
      <c r="G8" s="60">
        <f t="shared" si="0"/>
        <v>30278.899999999998</v>
      </c>
      <c r="H8" s="64"/>
      <c r="I8" s="43">
        <v>13</v>
      </c>
      <c r="J8" s="44">
        <v>1200</v>
      </c>
      <c r="K8" s="45">
        <f t="shared" si="5"/>
        <v>92.307692307692307</v>
      </c>
      <c r="L8" s="59">
        <v>13</v>
      </c>
      <c r="M8" s="44">
        <f>F8/V8*60</f>
        <v>1056.760886172651</v>
      </c>
      <c r="N8" s="45">
        <f t="shared" si="1"/>
        <v>81.289298936357767</v>
      </c>
      <c r="O8" s="65">
        <f t="shared" si="2"/>
        <v>0</v>
      </c>
      <c r="P8" s="66">
        <f t="shared" si="3"/>
        <v>-11.01839337133454</v>
      </c>
      <c r="Q8" s="67">
        <f t="shared" si="4"/>
        <v>0.88063407181054254</v>
      </c>
      <c r="R8" s="274"/>
      <c r="S8" s="62">
        <v>0.57291666666666663</v>
      </c>
      <c r="T8" s="63">
        <v>0.63351851851851848</v>
      </c>
      <c r="U8" s="52">
        <v>5.5166666666666764</v>
      </c>
      <c r="V8" s="53">
        <v>87.266666666666666</v>
      </c>
      <c r="W8" s="54"/>
      <c r="X8" s="94"/>
      <c r="Y8" s="266"/>
      <c r="Z8" s="267"/>
      <c r="AA8" s="55">
        <f>M8-J8</f>
        <v>-143.239113827349</v>
      </c>
      <c r="AB8" s="56">
        <f>M8/J8</f>
        <v>0.88063407181054254</v>
      </c>
      <c r="AC8" s="293"/>
    </row>
    <row r="9" spans="1:29" ht="15.75" customHeight="1">
      <c r="A9" s="283"/>
      <c r="B9" s="38"/>
      <c r="C9" s="287"/>
      <c r="D9" s="287"/>
      <c r="E9" s="39"/>
      <c r="F9" s="40"/>
      <c r="G9" s="60"/>
      <c r="H9" s="64"/>
      <c r="I9" s="43"/>
      <c r="J9" s="44"/>
      <c r="K9" s="45"/>
      <c r="L9" s="59"/>
      <c r="M9" s="44"/>
      <c r="N9" s="45"/>
      <c r="O9" s="65"/>
      <c r="P9" s="66"/>
      <c r="Q9" s="67"/>
      <c r="R9" s="274"/>
      <c r="S9" s="62"/>
      <c r="T9" s="63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5"/>
      <c r="D10" s="286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43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43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43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43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43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6">AVERAGE(I5:I20)</f>
        <v>15.5</v>
      </c>
      <c r="J21" s="81">
        <f t="shared" si="6"/>
        <v>1687.5</v>
      </c>
      <c r="K21" s="82">
        <f t="shared" ref="K21" si="7">J21/I21</f>
        <v>108.87096774193549</v>
      </c>
      <c r="L21" s="80">
        <f t="shared" ref="L21:M21" si="8">AVERAGE(L5:L20)</f>
        <v>15.5</v>
      </c>
      <c r="M21" s="81">
        <f t="shared" si="8"/>
        <v>1450.5860730459685</v>
      </c>
      <c r="N21" s="82">
        <f t="shared" ref="N21:N26" si="9">M21/L21</f>
        <v>93.586198261030233</v>
      </c>
      <c r="O21" s="83">
        <f t="shared" ref="O21:O26" si="10">L21-I21</f>
        <v>0</v>
      </c>
      <c r="P21" s="84">
        <f t="shared" ref="P21:P26" si="11">N21-K21</f>
        <v>-15.284769480905254</v>
      </c>
      <c r="Q21" s="85">
        <f t="shared" ref="Q21:Q26" si="12">N21/K21</f>
        <v>0.85960656180501838</v>
      </c>
      <c r="R21" s="275"/>
      <c r="S21" s="182">
        <f>S5</f>
        <v>0.25</v>
      </c>
      <c r="T21" s="183">
        <f>INDEX(T5:T20,COUNTA(T5:T20))</f>
        <v>0.63351851851851848</v>
      </c>
      <c r="U21" s="86"/>
      <c r="V21" s="86"/>
      <c r="W21" s="87"/>
      <c r="X21" s="179"/>
      <c r="Y21" s="262"/>
      <c r="Z21" s="263"/>
      <c r="AA21" s="88">
        <f t="shared" ref="AA21:AA26" si="13">M21-J21</f>
        <v>-236.91392695403147</v>
      </c>
      <c r="AB21" s="89">
        <f t="shared" ref="AB21:AB26" si="14">M21/J21</f>
        <v>0.85960656180501838</v>
      </c>
      <c r="AC21" s="295"/>
    </row>
    <row r="22" spans="1:43" ht="15.75" customHeight="1">
      <c r="A22" s="268" t="s">
        <v>36</v>
      </c>
      <c r="B22" s="16" t="s">
        <v>70</v>
      </c>
      <c r="C22" s="349" t="s">
        <v>71</v>
      </c>
      <c r="D22" s="349"/>
      <c r="E22" s="21">
        <v>56.43</v>
      </c>
      <c r="F22" s="25">
        <v>2431</v>
      </c>
      <c r="G22" s="22">
        <f t="shared" ref="G22:G26" si="15">E22*F22</f>
        <v>137181.32999999999</v>
      </c>
      <c r="H22" s="23"/>
      <c r="I22" s="24">
        <v>24</v>
      </c>
      <c r="J22" s="25">
        <v>2000</v>
      </c>
      <c r="K22" s="26">
        <f>J22/I22</f>
        <v>83.333333333333329</v>
      </c>
      <c r="L22" s="27">
        <v>24</v>
      </c>
      <c r="M22" s="25">
        <f>F22/V22*60</f>
        <v>1688.8460054033187</v>
      </c>
      <c r="N22" s="26">
        <f t="shared" si="9"/>
        <v>70.368583558471613</v>
      </c>
      <c r="O22" s="91">
        <f t="shared" si="10"/>
        <v>0</v>
      </c>
      <c r="P22" s="92">
        <f t="shared" si="11"/>
        <v>-12.964749774861716</v>
      </c>
      <c r="Q22" s="31">
        <f t="shared" si="12"/>
        <v>0.84442300270165938</v>
      </c>
      <c r="R22" s="273">
        <f>Q38</f>
        <v>0.84668013517734086</v>
      </c>
      <c r="S22" s="32">
        <v>0.16666666666666666</v>
      </c>
      <c r="T22" s="33">
        <v>0.22664351851851852</v>
      </c>
      <c r="U22" s="34"/>
      <c r="V22" s="35">
        <v>86.366666666666688</v>
      </c>
      <c r="W22" s="93"/>
      <c r="X22" s="26"/>
      <c r="Y22" s="276"/>
      <c r="Z22" s="277"/>
      <c r="AA22" s="36">
        <f t="shared" si="13"/>
        <v>-311.15399459668129</v>
      </c>
      <c r="AB22" s="31">
        <f t="shared" si="14"/>
        <v>0.84442300270165938</v>
      </c>
      <c r="AC22" s="348">
        <f>AB38</f>
        <v>0.84668013517734086</v>
      </c>
    </row>
    <row r="23" spans="1:43" ht="15.75" customHeight="1">
      <c r="A23" s="269"/>
      <c r="B23" s="38" t="s">
        <v>70</v>
      </c>
      <c r="C23" s="287" t="s">
        <v>73</v>
      </c>
      <c r="D23" s="287"/>
      <c r="E23" s="39">
        <v>51.86</v>
      </c>
      <c r="F23" s="40">
        <v>1450</v>
      </c>
      <c r="G23" s="41">
        <f t="shared" si="15"/>
        <v>75197</v>
      </c>
      <c r="H23" s="42"/>
      <c r="I23" s="43">
        <v>26</v>
      </c>
      <c r="J23" s="44">
        <v>2000</v>
      </c>
      <c r="K23" s="45">
        <f t="shared" ref="K23:K63" si="16">J23/I23</f>
        <v>76.92307692307692</v>
      </c>
      <c r="L23" s="46">
        <v>26</v>
      </c>
      <c r="M23" s="44">
        <f>F23/V23*60</f>
        <v>1641.5094339622651</v>
      </c>
      <c r="N23" s="45">
        <f t="shared" si="9"/>
        <v>63.134978229317888</v>
      </c>
      <c r="O23" s="47">
        <f t="shared" si="10"/>
        <v>0</v>
      </c>
      <c r="P23" s="48">
        <f t="shared" si="11"/>
        <v>-13.788098693759032</v>
      </c>
      <c r="Q23" s="49">
        <f t="shared" si="12"/>
        <v>0.82075471698113256</v>
      </c>
      <c r="R23" s="274"/>
      <c r="S23" s="50">
        <v>0.23125000000000001</v>
      </c>
      <c r="T23" s="51">
        <v>0.26805555555555555</v>
      </c>
      <c r="U23" s="52">
        <v>6.6333333333333444</v>
      </c>
      <c r="V23" s="53">
        <v>52.999999999999972</v>
      </c>
      <c r="W23" s="54"/>
      <c r="X23" s="94"/>
      <c r="Y23" s="266"/>
      <c r="Z23" s="267"/>
      <c r="AA23" s="55">
        <f t="shared" si="13"/>
        <v>-358.49056603773488</v>
      </c>
      <c r="AB23" s="49">
        <f t="shared" si="14"/>
        <v>0.82075471698113256</v>
      </c>
      <c r="AC23" s="294"/>
    </row>
    <row r="24" spans="1:43" ht="15.75" customHeight="1">
      <c r="A24" s="269"/>
      <c r="B24" s="38" t="s">
        <v>70</v>
      </c>
      <c r="C24" s="287" t="s">
        <v>72</v>
      </c>
      <c r="D24" s="287"/>
      <c r="E24" s="39">
        <v>56.77</v>
      </c>
      <c r="F24" s="40">
        <v>4853</v>
      </c>
      <c r="G24" s="41">
        <f t="shared" si="15"/>
        <v>275504.81</v>
      </c>
      <c r="H24" s="42"/>
      <c r="I24" s="43">
        <v>26</v>
      </c>
      <c r="J24" s="44">
        <v>2000</v>
      </c>
      <c r="K24" s="45">
        <f t="shared" si="16"/>
        <v>76.92307692307692</v>
      </c>
      <c r="L24" s="46">
        <v>26</v>
      </c>
      <c r="M24" s="44">
        <f>F24/V24*60</f>
        <v>1731.324943018531</v>
      </c>
      <c r="N24" s="45">
        <f t="shared" si="9"/>
        <v>66.58942088532811</v>
      </c>
      <c r="O24" s="47">
        <f t="shared" si="10"/>
        <v>0</v>
      </c>
      <c r="P24" s="48">
        <f t="shared" si="11"/>
        <v>-10.33365603774881</v>
      </c>
      <c r="Q24" s="49">
        <f t="shared" si="12"/>
        <v>0.86566247150926545</v>
      </c>
      <c r="R24" s="274"/>
      <c r="S24" s="50">
        <v>0.27152777777777776</v>
      </c>
      <c r="T24" s="51">
        <v>0.38832175925925927</v>
      </c>
      <c r="U24" s="52">
        <v>4.9999999999999822</v>
      </c>
      <c r="V24" s="53">
        <v>168.18333333333337</v>
      </c>
      <c r="W24" s="54"/>
      <c r="X24" s="94"/>
      <c r="Y24" s="266"/>
      <c r="Z24" s="267"/>
      <c r="AA24" s="55">
        <f t="shared" si="13"/>
        <v>-268.67505698146897</v>
      </c>
      <c r="AB24" s="49">
        <f t="shared" si="14"/>
        <v>0.86566247150926556</v>
      </c>
      <c r="AC24" s="294"/>
    </row>
    <row r="25" spans="1:43" ht="15.75" customHeight="1">
      <c r="A25" s="269"/>
      <c r="B25" s="38" t="s">
        <v>74</v>
      </c>
      <c r="C25" s="287" t="s">
        <v>213</v>
      </c>
      <c r="D25" s="287"/>
      <c r="E25" s="39">
        <v>77.34</v>
      </c>
      <c r="F25" s="40">
        <v>3020</v>
      </c>
      <c r="G25" s="41">
        <f t="shared" si="15"/>
        <v>233566.80000000002</v>
      </c>
      <c r="H25" s="42"/>
      <c r="I25" s="43">
        <v>25</v>
      </c>
      <c r="J25" s="44">
        <v>2000</v>
      </c>
      <c r="K25" s="45">
        <f t="shared" si="16"/>
        <v>80</v>
      </c>
      <c r="L25" s="46">
        <v>25</v>
      </c>
      <c r="M25" s="44">
        <f>F25/V25*60</f>
        <v>1672.8727496537913</v>
      </c>
      <c r="N25" s="45">
        <f t="shared" si="9"/>
        <v>66.914909986151656</v>
      </c>
      <c r="O25" s="47">
        <f t="shared" si="10"/>
        <v>0</v>
      </c>
      <c r="P25" s="48">
        <f t="shared" si="11"/>
        <v>-13.085090013848344</v>
      </c>
      <c r="Q25" s="49">
        <f t="shared" si="12"/>
        <v>0.8364363748268957</v>
      </c>
      <c r="R25" s="274"/>
      <c r="S25" s="50">
        <v>0.39236111111111105</v>
      </c>
      <c r="T25" s="51">
        <v>0.46758101851851852</v>
      </c>
      <c r="U25" s="52">
        <v>5.8166666666665634</v>
      </c>
      <c r="V25" s="53">
        <v>108.31666666666676</v>
      </c>
      <c r="W25" s="54">
        <v>0.46758101851851852</v>
      </c>
      <c r="X25" s="94">
        <v>0.50624999999999987</v>
      </c>
      <c r="Y25" s="266"/>
      <c r="Z25" s="267"/>
      <c r="AA25" s="55">
        <f t="shared" si="13"/>
        <v>-327.12725034620871</v>
      </c>
      <c r="AB25" s="49">
        <f t="shared" si="14"/>
        <v>0.83643637482689559</v>
      </c>
      <c r="AC25" s="294"/>
    </row>
    <row r="26" spans="1:43" ht="15.75" customHeight="1">
      <c r="A26" s="269"/>
      <c r="B26" s="38" t="s">
        <v>74</v>
      </c>
      <c r="C26" s="287" t="s">
        <v>84</v>
      </c>
      <c r="D26" s="287"/>
      <c r="E26" s="39">
        <v>59.52</v>
      </c>
      <c r="F26" s="40">
        <v>5203</v>
      </c>
      <c r="G26" s="41">
        <f t="shared" si="15"/>
        <v>309682.56</v>
      </c>
      <c r="H26" s="58"/>
      <c r="I26" s="43">
        <v>25</v>
      </c>
      <c r="J26" s="44">
        <v>2000</v>
      </c>
      <c r="K26" s="45">
        <f t="shared" si="16"/>
        <v>80</v>
      </c>
      <c r="L26" s="59">
        <v>25</v>
      </c>
      <c r="M26" s="44">
        <f>F26/V26*60</f>
        <v>1732.2482197355023</v>
      </c>
      <c r="N26" s="45">
        <f t="shared" si="9"/>
        <v>69.289928789420088</v>
      </c>
      <c r="O26" s="47">
        <f t="shared" si="10"/>
        <v>0</v>
      </c>
      <c r="P26" s="48">
        <f t="shared" si="11"/>
        <v>-10.710071210579912</v>
      </c>
      <c r="Q26" s="49">
        <f t="shared" si="12"/>
        <v>0.86612410986775112</v>
      </c>
      <c r="R26" s="274"/>
      <c r="S26" s="50">
        <v>0.50624999999999987</v>
      </c>
      <c r="T26" s="51">
        <v>0.63140046296296293</v>
      </c>
      <c r="U26" s="52">
        <v>55.683333333333138</v>
      </c>
      <c r="V26" s="53">
        <v>180.21666666666681</v>
      </c>
      <c r="W26" s="54"/>
      <c r="X26" s="94"/>
      <c r="Y26" s="266"/>
      <c r="Z26" s="267"/>
      <c r="AA26" s="55">
        <f t="shared" si="13"/>
        <v>-267.75178026449771</v>
      </c>
      <c r="AB26" s="49">
        <f t="shared" si="14"/>
        <v>0.86612410986775112</v>
      </c>
      <c r="AC26" s="294"/>
    </row>
    <row r="27" spans="1:43" ht="15.75" customHeight="1">
      <c r="A27" s="269"/>
      <c r="B27" s="38"/>
      <c r="C27" s="287"/>
      <c r="D27" s="287"/>
      <c r="E27" s="39"/>
      <c r="F27" s="40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94"/>
    </row>
    <row r="28" spans="1:43" ht="15.75" customHeight="1">
      <c r="A28" s="269"/>
      <c r="B28" s="38"/>
      <c r="C28" s="287"/>
      <c r="D28" s="287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94"/>
    </row>
    <row r="29" spans="1:43" ht="15.75" customHeight="1">
      <c r="A29" s="269"/>
      <c r="B29" s="38"/>
      <c r="C29" s="287"/>
      <c r="D29" s="287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  <c r="AQ29" s="9">
        <f>AI8</f>
        <v>0</v>
      </c>
    </row>
    <row r="30" spans="1:43" ht="15.75" customHeight="1">
      <c r="A30" s="269"/>
      <c r="B30" s="38"/>
      <c r="C30" s="287"/>
      <c r="D30" s="287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43" ht="15.75" customHeight="1">
      <c r="A31" s="269"/>
      <c r="B31" s="38"/>
      <c r="C31" s="287"/>
      <c r="D31" s="287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43" ht="15.75" customHeight="1">
      <c r="A32" s="269"/>
      <c r="B32" s="38"/>
      <c r="C32" s="287"/>
      <c r="D32" s="287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38"/>
      <c r="C33" s="287"/>
      <c r="D33" s="287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38"/>
      <c r="C34" s="287"/>
      <c r="D34" s="287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38"/>
      <c r="C35" s="287"/>
      <c r="D35" s="287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94"/>
      <c r="Y35" s="266"/>
      <c r="Z35" s="267"/>
      <c r="AA35" s="55"/>
      <c r="AB35" s="49"/>
      <c r="AC35" s="294"/>
    </row>
    <row r="36" spans="1:29" ht="15.75" customHeight="1">
      <c r="A36" s="269"/>
      <c r="B36" s="38"/>
      <c r="C36" s="287"/>
      <c r="D36" s="287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94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87"/>
      <c r="D37" s="287"/>
      <c r="E37" s="95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54"/>
      <c r="X37" s="94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17">AVERAGE(I22:I37)</f>
        <v>25.2</v>
      </c>
      <c r="J38" s="81">
        <f t="shared" si="17"/>
        <v>2000</v>
      </c>
      <c r="K38" s="82">
        <f t="shared" ref="K38" si="18">J38/I38</f>
        <v>79.365079365079367</v>
      </c>
      <c r="L38" s="80">
        <f t="shared" ref="L38:M38" si="19">AVERAGE(L22:L37)</f>
        <v>25.2</v>
      </c>
      <c r="M38" s="81">
        <f t="shared" si="19"/>
        <v>1693.3602703546817</v>
      </c>
      <c r="N38" s="82">
        <f>M38/L38</f>
        <v>67.196836125185783</v>
      </c>
      <c r="O38" s="83">
        <f>L38-I38</f>
        <v>0</v>
      </c>
      <c r="P38" s="84">
        <f>N38-K38</f>
        <v>-12.168243239893584</v>
      </c>
      <c r="Q38" s="85">
        <f>N38/K38</f>
        <v>0.84668013517734086</v>
      </c>
      <c r="R38" s="275"/>
      <c r="S38" s="182">
        <f>S22</f>
        <v>0.16666666666666666</v>
      </c>
      <c r="T38" s="183">
        <f>INDEX(T22:T37,COUNTA(T22:T37))</f>
        <v>0.63140046296296293</v>
      </c>
      <c r="U38" s="86"/>
      <c r="V38" s="96"/>
      <c r="W38" s="78"/>
      <c r="X38" s="82"/>
      <c r="Y38" s="262"/>
      <c r="Z38" s="263"/>
      <c r="AA38" s="97">
        <f>M38-J38</f>
        <v>-306.63972964531831</v>
      </c>
      <c r="AB38" s="85">
        <f>M38/J38</f>
        <v>0.84668013517734086</v>
      </c>
      <c r="AC38" s="295"/>
    </row>
    <row r="39" spans="1:29" ht="15.75" customHeight="1">
      <c r="A39" s="281" t="s">
        <v>37</v>
      </c>
      <c r="B39" s="98" t="s">
        <v>79</v>
      </c>
      <c r="C39" s="271" t="s">
        <v>345</v>
      </c>
      <c r="D39" s="272"/>
      <c r="E39" s="21">
        <v>49.52</v>
      </c>
      <c r="F39" s="34">
        <v>3674</v>
      </c>
      <c r="G39" s="22">
        <f t="shared" ref="G39:G42" si="20">E39*F39</f>
        <v>181936.48</v>
      </c>
      <c r="H39" s="23"/>
      <c r="I39" s="27">
        <v>24</v>
      </c>
      <c r="J39" s="25">
        <v>2000</v>
      </c>
      <c r="K39" s="26">
        <f>J39/I39</f>
        <v>83.333333333333329</v>
      </c>
      <c r="L39" s="27">
        <v>24</v>
      </c>
      <c r="M39" s="25">
        <f>F39/V39*60</f>
        <v>1707.734021949645</v>
      </c>
      <c r="N39" s="26">
        <f>M39/L39</f>
        <v>71.155584247901871</v>
      </c>
      <c r="O39" s="91">
        <f>L39-I39</f>
        <v>0</v>
      </c>
      <c r="P39" s="92">
        <f>N39-K39</f>
        <v>-12.177749085431458</v>
      </c>
      <c r="Q39" s="31">
        <f>N39/K39</f>
        <v>0.85386701097482254</v>
      </c>
      <c r="R39" s="273">
        <f>Q55</f>
        <v>0.85452617118577334</v>
      </c>
      <c r="S39" s="32">
        <v>0.25</v>
      </c>
      <c r="T39" s="33">
        <v>0.33964120370370371</v>
      </c>
      <c r="U39" s="34"/>
      <c r="V39" s="35">
        <v>129.08333333333334</v>
      </c>
      <c r="W39" s="15"/>
      <c r="X39" s="17"/>
      <c r="Y39" s="276"/>
      <c r="Z39" s="277"/>
      <c r="AA39" s="36">
        <f>M39-J39</f>
        <v>-292.26597805035499</v>
      </c>
      <c r="AB39" s="31">
        <f>M39/J39</f>
        <v>0.85386701097482254</v>
      </c>
      <c r="AC39" s="348">
        <f>AB55</f>
        <v>0.85452617118577345</v>
      </c>
    </row>
    <row r="40" spans="1:29" ht="15.75" customHeight="1">
      <c r="A40" s="282"/>
      <c r="B40" s="99" t="s">
        <v>74</v>
      </c>
      <c r="C40" s="264" t="s">
        <v>212</v>
      </c>
      <c r="D40" s="265"/>
      <c r="E40" s="39">
        <v>59.8</v>
      </c>
      <c r="F40" s="52">
        <v>1089</v>
      </c>
      <c r="G40" s="41">
        <f t="shared" si="20"/>
        <v>65122.2</v>
      </c>
      <c r="H40" s="42"/>
      <c r="I40" s="46">
        <v>14</v>
      </c>
      <c r="J40" s="44">
        <v>2000</v>
      </c>
      <c r="K40" s="45">
        <f t="shared" si="16"/>
        <v>142.85714285714286</v>
      </c>
      <c r="L40" s="46">
        <v>14</v>
      </c>
      <c r="M40" s="44">
        <f>F40/V40*60</f>
        <v>1658.3756345177662</v>
      </c>
      <c r="N40" s="45">
        <f>M40/L40</f>
        <v>118.45540246555473</v>
      </c>
      <c r="O40" s="47">
        <f>L40-I40</f>
        <v>0</v>
      </c>
      <c r="P40" s="48">
        <f>N40-K40</f>
        <v>-24.401740391588135</v>
      </c>
      <c r="Q40" s="49">
        <f>N40/K40</f>
        <v>0.82918781725888302</v>
      </c>
      <c r="R40" s="274"/>
      <c r="S40" s="50">
        <v>0.34305555555555556</v>
      </c>
      <c r="T40" s="51">
        <v>0.37041666666666667</v>
      </c>
      <c r="U40" s="52">
        <v>4.9166666666666625</v>
      </c>
      <c r="V40" s="53">
        <v>39.400000000000006</v>
      </c>
      <c r="W40" s="54"/>
      <c r="X40" s="94"/>
      <c r="Y40" s="266"/>
      <c r="Z40" s="267"/>
      <c r="AA40" s="55">
        <f>M40-J40</f>
        <v>-341.62436548223377</v>
      </c>
      <c r="AB40" s="49">
        <f>M40/J40</f>
        <v>0.82918781725888313</v>
      </c>
      <c r="AC40" s="294"/>
    </row>
    <row r="41" spans="1:29" ht="15.75" customHeight="1">
      <c r="A41" s="282"/>
      <c r="B41" s="99" t="s">
        <v>67</v>
      </c>
      <c r="C41" s="264" t="s">
        <v>291</v>
      </c>
      <c r="D41" s="265"/>
      <c r="E41" s="39">
        <v>51.82</v>
      </c>
      <c r="F41" s="52">
        <v>3205</v>
      </c>
      <c r="G41" s="41">
        <f t="shared" si="20"/>
        <v>166083.1</v>
      </c>
      <c r="H41" s="42"/>
      <c r="I41" s="46">
        <v>23</v>
      </c>
      <c r="J41" s="44">
        <v>1800</v>
      </c>
      <c r="K41" s="45">
        <f t="shared" si="16"/>
        <v>78.260869565217391</v>
      </c>
      <c r="L41" s="46">
        <v>23</v>
      </c>
      <c r="M41" s="44">
        <f>F41/V41*60</f>
        <v>1532.4744321955106</v>
      </c>
      <c r="N41" s="45">
        <f>M41/L41</f>
        <v>66.629323138935248</v>
      </c>
      <c r="O41" s="47">
        <f>L41-I41</f>
        <v>0</v>
      </c>
      <c r="P41" s="48">
        <f>N41-K41</f>
        <v>-11.631546426282142</v>
      </c>
      <c r="Q41" s="49">
        <f>N41/K41</f>
        <v>0.85137468455306153</v>
      </c>
      <c r="R41" s="274"/>
      <c r="S41" s="50">
        <v>0.375</v>
      </c>
      <c r="T41" s="51">
        <v>0.46214120370370371</v>
      </c>
      <c r="U41" s="52">
        <v>6.5999999999999925</v>
      </c>
      <c r="V41" s="53">
        <v>125.48333333333333</v>
      </c>
      <c r="W41" s="54">
        <v>0.46214120370370371</v>
      </c>
      <c r="X41" s="94">
        <v>0.5</v>
      </c>
      <c r="Y41" s="266"/>
      <c r="Z41" s="267"/>
      <c r="AA41" s="55">
        <f>M41-J41</f>
        <v>-267.52556780448936</v>
      </c>
      <c r="AB41" s="49">
        <f>M41/J41</f>
        <v>0.85137468455306142</v>
      </c>
      <c r="AC41" s="294"/>
    </row>
    <row r="42" spans="1:29" ht="15.75" customHeight="1">
      <c r="A42" s="282"/>
      <c r="B42" s="99" t="s">
        <v>85</v>
      </c>
      <c r="C42" s="264" t="s">
        <v>208</v>
      </c>
      <c r="D42" s="265"/>
      <c r="E42" s="39">
        <v>36.86</v>
      </c>
      <c r="F42" s="52">
        <v>3371</v>
      </c>
      <c r="G42" s="41">
        <f t="shared" si="20"/>
        <v>124255.06</v>
      </c>
      <c r="H42" s="42"/>
      <c r="I42" s="46">
        <v>17</v>
      </c>
      <c r="J42" s="44">
        <v>2000</v>
      </c>
      <c r="K42" s="45">
        <f t="shared" si="16"/>
        <v>117.64705882352941</v>
      </c>
      <c r="L42" s="46">
        <v>17</v>
      </c>
      <c r="M42" s="44">
        <f>F42/V42*60</f>
        <v>1766.7200465861108</v>
      </c>
      <c r="N42" s="45">
        <f>M42/L42</f>
        <v>103.9247086227124</v>
      </c>
      <c r="O42" s="47">
        <f>L42-I42</f>
        <v>0</v>
      </c>
      <c r="P42" s="48">
        <f>N42-K42</f>
        <v>-13.722350200817004</v>
      </c>
      <c r="Q42" s="49">
        <f>N42/K42</f>
        <v>0.88336002329305541</v>
      </c>
      <c r="R42" s="274"/>
      <c r="S42" s="50">
        <v>0.5</v>
      </c>
      <c r="T42" s="51">
        <v>0.57950231481481485</v>
      </c>
      <c r="U42" s="52">
        <v>54.516666666666666</v>
      </c>
      <c r="V42" s="53">
        <v>114.48333333333338</v>
      </c>
      <c r="W42" s="54"/>
      <c r="X42" s="94"/>
      <c r="Y42" s="266"/>
      <c r="Z42" s="267"/>
      <c r="AA42" s="55">
        <f>M42-J42</f>
        <v>-233.27995341388919</v>
      </c>
      <c r="AB42" s="49">
        <f>M42/J42</f>
        <v>0.88336002329305541</v>
      </c>
      <c r="AC42" s="294"/>
    </row>
    <row r="43" spans="1:29" ht="15.75" customHeight="1">
      <c r="A43" s="283"/>
      <c r="B43" s="99"/>
      <c r="C43" s="264"/>
      <c r="D43" s="265"/>
      <c r="E43" s="39"/>
      <c r="F43" s="52"/>
      <c r="G43" s="41"/>
      <c r="H43" s="58"/>
      <c r="I43" s="59"/>
      <c r="J43" s="44"/>
      <c r="K43" s="45"/>
      <c r="L43" s="59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94"/>
      <c r="Y43" s="266"/>
      <c r="Z43" s="267"/>
      <c r="AA43" s="55"/>
      <c r="AB43" s="49"/>
      <c r="AC43" s="294"/>
    </row>
    <row r="44" spans="1:29" ht="15.75" customHeight="1">
      <c r="A44" s="283"/>
      <c r="B44" s="99"/>
      <c r="C44" s="264"/>
      <c r="D44" s="265"/>
      <c r="E44" s="39"/>
      <c r="F44" s="52"/>
      <c r="G44" s="60"/>
      <c r="H44" s="61"/>
      <c r="I44" s="46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94"/>
      <c r="Y44" s="266"/>
      <c r="Z44" s="267"/>
      <c r="AA44" s="55"/>
      <c r="AB44" s="49"/>
      <c r="AC44" s="294"/>
    </row>
    <row r="45" spans="1:29" ht="15.75" customHeight="1">
      <c r="A45" s="283"/>
      <c r="B45" s="99"/>
      <c r="C45" s="264"/>
      <c r="D45" s="265"/>
      <c r="E45" s="39"/>
      <c r="F45" s="52"/>
      <c r="G45" s="60"/>
      <c r="H45" s="64"/>
      <c r="I45" s="59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94"/>
    </row>
    <row r="46" spans="1:29" ht="15.75" customHeight="1">
      <c r="A46" s="283"/>
      <c r="B46" s="99"/>
      <c r="C46" s="264"/>
      <c r="D46" s="265"/>
      <c r="E46" s="39"/>
      <c r="F46" s="52"/>
      <c r="G46" s="60"/>
      <c r="H46" s="64"/>
      <c r="I46" s="59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94"/>
    </row>
    <row r="47" spans="1:29" ht="15.75" customHeight="1">
      <c r="A47" s="283"/>
      <c r="B47" s="99"/>
      <c r="C47" s="264"/>
      <c r="D47" s="265"/>
      <c r="E47" s="39"/>
      <c r="F47" s="52"/>
      <c r="G47" s="60"/>
      <c r="H47" s="64"/>
      <c r="I47" s="59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94"/>
      <c r="Y47" s="266"/>
      <c r="Z47" s="267"/>
      <c r="AA47" s="55"/>
      <c r="AB47" s="49"/>
      <c r="AC47" s="294"/>
    </row>
    <row r="48" spans="1:29" ht="15.75" customHeight="1">
      <c r="A48" s="283"/>
      <c r="B48" s="99"/>
      <c r="C48" s="264"/>
      <c r="D48" s="265"/>
      <c r="E48" s="39"/>
      <c r="F48" s="52"/>
      <c r="G48" s="60"/>
      <c r="H48" s="64"/>
      <c r="I48" s="59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94"/>
      <c r="Y48" s="266"/>
      <c r="Z48" s="267"/>
      <c r="AA48" s="55"/>
      <c r="AB48" s="49"/>
      <c r="AC48" s="294"/>
    </row>
    <row r="49" spans="1:29" ht="15.75" customHeight="1">
      <c r="A49" s="283"/>
      <c r="B49" s="99"/>
      <c r="C49" s="264"/>
      <c r="D49" s="265"/>
      <c r="E49" s="39"/>
      <c r="F49" s="52"/>
      <c r="G49" s="60"/>
      <c r="H49" s="64"/>
      <c r="I49" s="59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94"/>
      <c r="Y49" s="266"/>
      <c r="Z49" s="267"/>
      <c r="AA49" s="55"/>
      <c r="AB49" s="49"/>
      <c r="AC49" s="294"/>
    </row>
    <row r="50" spans="1:29" ht="15.75" customHeight="1">
      <c r="A50" s="283"/>
      <c r="B50" s="99"/>
      <c r="C50" s="264"/>
      <c r="D50" s="265"/>
      <c r="E50" s="39"/>
      <c r="F50" s="52"/>
      <c r="G50" s="60"/>
      <c r="H50" s="64"/>
      <c r="I50" s="59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94"/>
      <c r="Y50" s="266"/>
      <c r="Z50" s="267"/>
      <c r="AA50" s="55"/>
      <c r="AB50" s="49"/>
      <c r="AC50" s="294"/>
    </row>
    <row r="51" spans="1:29" ht="15.75" customHeight="1">
      <c r="A51" s="283"/>
      <c r="B51" s="99"/>
      <c r="C51" s="264"/>
      <c r="D51" s="265"/>
      <c r="E51" s="39"/>
      <c r="F51" s="52"/>
      <c r="G51" s="60"/>
      <c r="H51" s="64"/>
      <c r="I51" s="59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94"/>
      <c r="Y51" s="266"/>
      <c r="Z51" s="267"/>
      <c r="AA51" s="55"/>
      <c r="AB51" s="49"/>
      <c r="AC51" s="294"/>
    </row>
    <row r="52" spans="1:29" ht="15.75" customHeight="1">
      <c r="A52" s="283"/>
      <c r="B52" s="99"/>
      <c r="C52" s="264"/>
      <c r="D52" s="265"/>
      <c r="E52" s="39"/>
      <c r="F52" s="52"/>
      <c r="G52" s="60"/>
      <c r="H52" s="64"/>
      <c r="I52" s="59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100"/>
      <c r="X52" s="101"/>
      <c r="Y52" s="266"/>
      <c r="Z52" s="267"/>
      <c r="AA52" s="55"/>
      <c r="AB52" s="49"/>
      <c r="AC52" s="294"/>
    </row>
    <row r="53" spans="1:29" ht="15.75" customHeight="1">
      <c r="A53" s="283"/>
      <c r="B53" s="99"/>
      <c r="C53" s="264"/>
      <c r="D53" s="265"/>
      <c r="E53" s="39"/>
      <c r="F53" s="52"/>
      <c r="G53" s="60"/>
      <c r="H53" s="64"/>
      <c r="I53" s="59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102"/>
      <c r="X53" s="103"/>
      <c r="Y53" s="266"/>
      <c r="Z53" s="267"/>
      <c r="AA53" s="55"/>
      <c r="AB53" s="49"/>
      <c r="AC53" s="294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59"/>
      <c r="J54" s="44"/>
      <c r="K54" s="45"/>
      <c r="L54" s="59"/>
      <c r="M54" s="44"/>
      <c r="N54" s="45"/>
      <c r="O54" s="65"/>
      <c r="P54" s="66"/>
      <c r="Q54" s="67"/>
      <c r="R54" s="274"/>
      <c r="S54" s="50"/>
      <c r="T54" s="51"/>
      <c r="U54" s="73"/>
      <c r="V54" s="53"/>
      <c r="W54" s="102"/>
      <c r="X54" s="103"/>
      <c r="Y54" s="266"/>
      <c r="Z54" s="267"/>
      <c r="AA54" s="55"/>
      <c r="AB54" s="49"/>
      <c r="AC54" s="294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21">AVERAGE(I39:I54)</f>
        <v>19.5</v>
      </c>
      <c r="J55" s="81">
        <f t="shared" si="21"/>
        <v>1950</v>
      </c>
      <c r="K55" s="82">
        <f t="shared" ref="K55" si="22">J55/I55</f>
        <v>100</v>
      </c>
      <c r="L55" s="80">
        <f t="shared" ref="L55:M55" si="23">AVERAGE(L39:L54)</f>
        <v>19.5</v>
      </c>
      <c r="M55" s="81">
        <f t="shared" si="23"/>
        <v>1666.3260338122582</v>
      </c>
      <c r="N55" s="82">
        <f t="shared" ref="N55:N63" si="24">M55/L55</f>
        <v>85.452617118577336</v>
      </c>
      <c r="O55" s="83">
        <f t="shared" ref="O55:O63" si="25">L55-I55</f>
        <v>0</v>
      </c>
      <c r="P55" s="84">
        <f t="shared" ref="P55:P63" si="26">N55-K55</f>
        <v>-14.547382881422664</v>
      </c>
      <c r="Q55" s="85">
        <f t="shared" ref="Q55:Q63" si="27">N55/K55</f>
        <v>0.85452617118577334</v>
      </c>
      <c r="R55" s="275"/>
      <c r="S55" s="182">
        <f>S39</f>
        <v>0.25</v>
      </c>
      <c r="T55" s="183">
        <f>INDEX(T39:T54,COUNTA(T39:T54))</f>
        <v>0.57950231481481485</v>
      </c>
      <c r="U55" s="86"/>
      <c r="V55" s="96"/>
      <c r="W55" s="105"/>
      <c r="X55" s="106"/>
      <c r="Y55" s="262"/>
      <c r="Z55" s="263"/>
      <c r="AA55" s="97">
        <f t="shared" ref="AA55:AA63" si="28">M55-J55</f>
        <v>-283.67396618774183</v>
      </c>
      <c r="AB55" s="85">
        <f t="shared" ref="AB55:AB63" si="29">M55/J55</f>
        <v>0.85452617118577345</v>
      </c>
      <c r="AC55" s="295"/>
    </row>
    <row r="56" spans="1:29" ht="15.75" customHeight="1">
      <c r="A56" s="268" t="s">
        <v>38</v>
      </c>
      <c r="B56" s="98" t="s">
        <v>74</v>
      </c>
      <c r="C56" s="271" t="s">
        <v>223</v>
      </c>
      <c r="D56" s="272"/>
      <c r="E56" s="21">
        <v>59.36</v>
      </c>
      <c r="F56" s="15">
        <v>2014</v>
      </c>
      <c r="G56" s="22">
        <f t="shared" ref="G56:G63" si="30">E56*F56</f>
        <v>119551.03999999999</v>
      </c>
      <c r="H56" s="23"/>
      <c r="I56" s="24">
        <v>23</v>
      </c>
      <c r="J56" s="25">
        <v>2000</v>
      </c>
      <c r="K56" s="26">
        <f>J56/I56</f>
        <v>86.956521739130437</v>
      </c>
      <c r="L56" s="27">
        <v>23</v>
      </c>
      <c r="M56" s="25">
        <f t="shared" ref="M56:M63" si="31">F56/V56*60</f>
        <v>1703.5714285714287</v>
      </c>
      <c r="N56" s="26">
        <f t="shared" si="24"/>
        <v>74.068322981366464</v>
      </c>
      <c r="O56" s="91">
        <f t="shared" si="25"/>
        <v>0</v>
      </c>
      <c r="P56" s="92">
        <f t="shared" si="26"/>
        <v>-12.888198757763973</v>
      </c>
      <c r="Q56" s="31">
        <f t="shared" si="27"/>
        <v>0.85178571428571426</v>
      </c>
      <c r="R56" s="273">
        <f>Q72</f>
        <v>0.84251478497553633</v>
      </c>
      <c r="S56" s="32">
        <v>0.16672453703703705</v>
      </c>
      <c r="T56" s="33">
        <v>0.2159837962962963</v>
      </c>
      <c r="U56" s="34"/>
      <c r="V56" s="35">
        <v>70.933333333333323</v>
      </c>
      <c r="W56" s="33"/>
      <c r="X56" s="107"/>
      <c r="Y56" s="276"/>
      <c r="Z56" s="277"/>
      <c r="AA56" s="36">
        <f t="shared" si="28"/>
        <v>-296.42857142857133</v>
      </c>
      <c r="AB56" s="31">
        <f t="shared" si="29"/>
        <v>0.85178571428571437</v>
      </c>
      <c r="AC56" s="278">
        <f>AB72</f>
        <v>0.84251478497553622</v>
      </c>
    </row>
    <row r="57" spans="1:29" ht="15.75" customHeight="1">
      <c r="A57" s="269"/>
      <c r="B57" s="99" t="s">
        <v>74</v>
      </c>
      <c r="C57" s="264" t="s">
        <v>220</v>
      </c>
      <c r="D57" s="265"/>
      <c r="E57" s="39">
        <v>65.55</v>
      </c>
      <c r="F57" s="40">
        <v>1046</v>
      </c>
      <c r="G57" s="41">
        <f t="shared" si="30"/>
        <v>68565.3</v>
      </c>
      <c r="H57" s="42"/>
      <c r="I57" s="43">
        <v>22</v>
      </c>
      <c r="J57" s="44">
        <v>2000</v>
      </c>
      <c r="K57" s="45">
        <f t="shared" si="16"/>
        <v>90.909090909090907</v>
      </c>
      <c r="L57" s="46">
        <v>22</v>
      </c>
      <c r="M57" s="44">
        <f t="shared" si="31"/>
        <v>1683.3258828788555</v>
      </c>
      <c r="N57" s="45">
        <f t="shared" si="24"/>
        <v>76.514812858129801</v>
      </c>
      <c r="O57" s="47">
        <f t="shared" si="25"/>
        <v>0</v>
      </c>
      <c r="P57" s="48">
        <f t="shared" si="26"/>
        <v>-14.394278050961105</v>
      </c>
      <c r="Q57" s="49">
        <f t="shared" si="27"/>
        <v>0.84166294143942788</v>
      </c>
      <c r="R57" s="274"/>
      <c r="S57" s="50">
        <v>0.22083333333333333</v>
      </c>
      <c r="T57" s="51">
        <v>0.24672453703703703</v>
      </c>
      <c r="U57" s="52">
        <v>6.9833333333333192</v>
      </c>
      <c r="V57" s="53">
        <v>37.283333333333339</v>
      </c>
      <c r="W57" s="54"/>
      <c r="X57" s="94"/>
      <c r="Y57" s="266"/>
      <c r="Z57" s="267"/>
      <c r="AA57" s="55">
        <f t="shared" si="28"/>
        <v>-316.67411712114449</v>
      </c>
      <c r="AB57" s="49">
        <f t="shared" si="29"/>
        <v>0.84166294143942777</v>
      </c>
      <c r="AC57" s="279"/>
    </row>
    <row r="58" spans="1:29" ht="15.75" customHeight="1">
      <c r="A58" s="269"/>
      <c r="B58" s="99" t="s">
        <v>74</v>
      </c>
      <c r="C58" s="264" t="s">
        <v>292</v>
      </c>
      <c r="D58" s="265"/>
      <c r="E58" s="39">
        <v>102.83</v>
      </c>
      <c r="F58" s="40">
        <v>1805</v>
      </c>
      <c r="G58" s="41">
        <f t="shared" si="30"/>
        <v>185608.15</v>
      </c>
      <c r="H58" s="42"/>
      <c r="I58" s="43">
        <v>19</v>
      </c>
      <c r="J58" s="44">
        <v>2000</v>
      </c>
      <c r="K58" s="45">
        <f t="shared" si="16"/>
        <v>105.26315789473684</v>
      </c>
      <c r="L58" s="46">
        <v>19</v>
      </c>
      <c r="M58" s="44">
        <f t="shared" si="31"/>
        <v>1696.1628817541116</v>
      </c>
      <c r="N58" s="45">
        <f t="shared" si="24"/>
        <v>89.271730618637449</v>
      </c>
      <c r="O58" s="47">
        <f t="shared" si="25"/>
        <v>0</v>
      </c>
      <c r="P58" s="48">
        <f t="shared" si="26"/>
        <v>-15.991427276099387</v>
      </c>
      <c r="Q58" s="49">
        <f t="shared" si="27"/>
        <v>0.84808144087705584</v>
      </c>
      <c r="R58" s="274"/>
      <c r="S58" s="50">
        <v>0.25149305555555557</v>
      </c>
      <c r="T58" s="51">
        <v>0.29583333333333334</v>
      </c>
      <c r="U58" s="52">
        <v>6.8666666666666876</v>
      </c>
      <c r="V58" s="53">
        <v>63.849999999999987</v>
      </c>
      <c r="W58" s="54"/>
      <c r="X58" s="94"/>
      <c r="Y58" s="266"/>
      <c r="Z58" s="267"/>
      <c r="AA58" s="55">
        <f t="shared" si="28"/>
        <v>-303.8371182458884</v>
      </c>
      <c r="AB58" s="49">
        <f t="shared" si="29"/>
        <v>0.84808144087705584</v>
      </c>
      <c r="AC58" s="279"/>
    </row>
    <row r="59" spans="1:29" ht="15.75" customHeight="1">
      <c r="A59" s="269"/>
      <c r="B59" s="99" t="s">
        <v>70</v>
      </c>
      <c r="C59" s="264" t="s">
        <v>83</v>
      </c>
      <c r="D59" s="265"/>
      <c r="E59" s="39">
        <v>56.85</v>
      </c>
      <c r="F59" s="40">
        <v>1080</v>
      </c>
      <c r="G59" s="41">
        <f t="shared" si="30"/>
        <v>61398</v>
      </c>
      <c r="H59" s="42"/>
      <c r="I59" s="43">
        <v>21</v>
      </c>
      <c r="J59" s="44">
        <v>2000</v>
      </c>
      <c r="K59" s="45">
        <f t="shared" si="16"/>
        <v>95.238095238095241</v>
      </c>
      <c r="L59" s="46">
        <v>21</v>
      </c>
      <c r="M59" s="44">
        <f t="shared" si="31"/>
        <v>1630.188679245284</v>
      </c>
      <c r="N59" s="45">
        <f t="shared" si="24"/>
        <v>77.628032345013523</v>
      </c>
      <c r="O59" s="47">
        <f t="shared" si="25"/>
        <v>0</v>
      </c>
      <c r="P59" s="48">
        <f t="shared" si="26"/>
        <v>-17.610062893081718</v>
      </c>
      <c r="Q59" s="49">
        <f t="shared" si="27"/>
        <v>0.81509433962264199</v>
      </c>
      <c r="R59" s="274"/>
      <c r="S59" s="50">
        <v>0.29878472222222224</v>
      </c>
      <c r="T59" s="51">
        <v>0.3263888888888889</v>
      </c>
      <c r="U59" s="52">
        <v>4.2500000000000249</v>
      </c>
      <c r="V59" s="53">
        <v>39.749999999999979</v>
      </c>
      <c r="W59" s="54"/>
      <c r="X59" s="94"/>
      <c r="Y59" s="266"/>
      <c r="Z59" s="267"/>
      <c r="AA59" s="55">
        <f t="shared" si="28"/>
        <v>-369.81132075471601</v>
      </c>
      <c r="AB59" s="49">
        <f t="shared" si="29"/>
        <v>0.81509433962264199</v>
      </c>
      <c r="AC59" s="279"/>
    </row>
    <row r="60" spans="1:29" ht="15.75" customHeight="1">
      <c r="A60" s="269"/>
      <c r="B60" s="99" t="s">
        <v>74</v>
      </c>
      <c r="C60" s="264" t="s">
        <v>82</v>
      </c>
      <c r="D60" s="265"/>
      <c r="E60" s="39">
        <v>47.37</v>
      </c>
      <c r="F60" s="40">
        <v>2052</v>
      </c>
      <c r="G60" s="41">
        <f t="shared" si="30"/>
        <v>97203.239999999991</v>
      </c>
      <c r="H60" s="58"/>
      <c r="I60" s="43">
        <v>21</v>
      </c>
      <c r="J60" s="44">
        <v>2000</v>
      </c>
      <c r="K60" s="45">
        <f t="shared" si="16"/>
        <v>95.238095238095241</v>
      </c>
      <c r="L60" s="59">
        <v>21</v>
      </c>
      <c r="M60" s="44">
        <f t="shared" si="31"/>
        <v>1669.4237288135607</v>
      </c>
      <c r="N60" s="45">
        <f t="shared" si="24"/>
        <v>79.496368038740982</v>
      </c>
      <c r="O60" s="47">
        <f t="shared" si="25"/>
        <v>0</v>
      </c>
      <c r="P60" s="48">
        <f t="shared" si="26"/>
        <v>-15.741727199354258</v>
      </c>
      <c r="Q60" s="49">
        <f t="shared" si="27"/>
        <v>0.83471186440678025</v>
      </c>
      <c r="R60" s="274"/>
      <c r="S60" s="50">
        <v>0.33072916666666669</v>
      </c>
      <c r="T60" s="51">
        <v>0.38194444444444442</v>
      </c>
      <c r="U60" s="52">
        <v>6.2500000000000178</v>
      </c>
      <c r="V60" s="53">
        <v>73.749999999999943</v>
      </c>
      <c r="W60" s="54"/>
      <c r="X60" s="94"/>
      <c r="Y60" s="266"/>
      <c r="Z60" s="267"/>
      <c r="AA60" s="55">
        <f t="shared" si="28"/>
        <v>-330.57627118643927</v>
      </c>
      <c r="AB60" s="49">
        <f t="shared" si="29"/>
        <v>0.83471186440678036</v>
      </c>
      <c r="AC60" s="279"/>
    </row>
    <row r="61" spans="1:29" ht="15.75" customHeight="1">
      <c r="A61" s="269"/>
      <c r="B61" s="99" t="s">
        <v>74</v>
      </c>
      <c r="C61" s="264" t="s">
        <v>234</v>
      </c>
      <c r="D61" s="265"/>
      <c r="E61" s="39">
        <v>53.37</v>
      </c>
      <c r="F61" s="40">
        <v>1689</v>
      </c>
      <c r="G61" s="60">
        <f t="shared" si="30"/>
        <v>90141.93</v>
      </c>
      <c r="H61" s="61"/>
      <c r="I61" s="43">
        <v>25</v>
      </c>
      <c r="J61" s="44">
        <v>2000</v>
      </c>
      <c r="K61" s="45">
        <f t="shared" si="16"/>
        <v>80</v>
      </c>
      <c r="L61" s="46">
        <v>25</v>
      </c>
      <c r="M61" s="44">
        <f t="shared" si="31"/>
        <v>1689.9388549194007</v>
      </c>
      <c r="N61" s="45">
        <f t="shared" si="24"/>
        <v>67.597554196776031</v>
      </c>
      <c r="O61" s="47">
        <f t="shared" si="25"/>
        <v>0</v>
      </c>
      <c r="P61" s="48">
        <f t="shared" si="26"/>
        <v>-12.402445803223969</v>
      </c>
      <c r="Q61" s="49">
        <f t="shared" si="27"/>
        <v>0.84496942745970038</v>
      </c>
      <c r="R61" s="274"/>
      <c r="S61" s="50">
        <v>0.38616898148148149</v>
      </c>
      <c r="T61" s="51">
        <v>0.42781249999999998</v>
      </c>
      <c r="U61" s="52">
        <v>6.0833333333333783</v>
      </c>
      <c r="V61" s="53">
        <v>59.966666666666633</v>
      </c>
      <c r="W61" s="54"/>
      <c r="X61" s="94"/>
      <c r="Y61" s="266"/>
      <c r="Z61" s="267"/>
      <c r="AA61" s="55">
        <f t="shared" si="28"/>
        <v>-310.06114508059932</v>
      </c>
      <c r="AB61" s="49">
        <f t="shared" si="29"/>
        <v>0.84496942745970038</v>
      </c>
      <c r="AC61" s="279"/>
    </row>
    <row r="62" spans="1:29" ht="15.75" customHeight="1">
      <c r="A62" s="269"/>
      <c r="B62" s="99" t="s">
        <v>74</v>
      </c>
      <c r="C62" s="264" t="s">
        <v>75</v>
      </c>
      <c r="D62" s="265"/>
      <c r="E62" s="39">
        <v>59.34</v>
      </c>
      <c r="F62" s="40">
        <v>2328</v>
      </c>
      <c r="G62" s="60">
        <f t="shared" si="30"/>
        <v>138143.52000000002</v>
      </c>
      <c r="H62" s="64"/>
      <c r="I62" s="43">
        <v>24</v>
      </c>
      <c r="J62" s="44">
        <v>2000</v>
      </c>
      <c r="K62" s="45">
        <f t="shared" si="16"/>
        <v>83.333333333333329</v>
      </c>
      <c r="L62" s="59">
        <v>24</v>
      </c>
      <c r="M62" s="44">
        <f t="shared" si="31"/>
        <v>1691.3824419778</v>
      </c>
      <c r="N62" s="45">
        <f t="shared" si="24"/>
        <v>70.474268415741662</v>
      </c>
      <c r="O62" s="65">
        <f t="shared" si="25"/>
        <v>0</v>
      </c>
      <c r="P62" s="66">
        <f t="shared" si="26"/>
        <v>-12.859064917591667</v>
      </c>
      <c r="Q62" s="67">
        <f t="shared" si="27"/>
        <v>0.84569122098890004</v>
      </c>
      <c r="R62" s="274"/>
      <c r="S62" s="62">
        <v>0.43153935185185183</v>
      </c>
      <c r="T62" s="63">
        <v>0.48888888888888887</v>
      </c>
      <c r="U62" s="52">
        <v>5.3666666666666529</v>
      </c>
      <c r="V62" s="53">
        <v>82.583333333333343</v>
      </c>
      <c r="W62" s="54">
        <v>0.48888888888888887</v>
      </c>
      <c r="X62" s="94">
        <v>0.52986111111111101</v>
      </c>
      <c r="Y62" s="266"/>
      <c r="Z62" s="267"/>
      <c r="AA62" s="55">
        <f t="shared" si="28"/>
        <v>-308.6175580222</v>
      </c>
      <c r="AB62" s="49">
        <f t="shared" si="29"/>
        <v>0.84569122098890004</v>
      </c>
      <c r="AC62" s="279"/>
    </row>
    <row r="63" spans="1:29" ht="15.75" customHeight="1">
      <c r="A63" s="269"/>
      <c r="B63" s="99" t="s">
        <v>74</v>
      </c>
      <c r="C63" s="264" t="s">
        <v>81</v>
      </c>
      <c r="D63" s="265"/>
      <c r="E63" s="39">
        <v>58.67</v>
      </c>
      <c r="F63" s="40">
        <v>4385</v>
      </c>
      <c r="G63" s="60">
        <f t="shared" si="30"/>
        <v>257267.95</v>
      </c>
      <c r="H63" s="64"/>
      <c r="I63" s="43">
        <v>25</v>
      </c>
      <c r="J63" s="44">
        <v>2000</v>
      </c>
      <c r="K63" s="45">
        <f t="shared" si="16"/>
        <v>80</v>
      </c>
      <c r="L63" s="59">
        <v>25</v>
      </c>
      <c r="M63" s="44">
        <f t="shared" si="31"/>
        <v>1716.2426614481392</v>
      </c>
      <c r="N63" s="45">
        <f t="shared" si="24"/>
        <v>68.649706457925561</v>
      </c>
      <c r="O63" s="65">
        <f t="shared" si="25"/>
        <v>0</v>
      </c>
      <c r="P63" s="66">
        <f t="shared" si="26"/>
        <v>-11.350293542074439</v>
      </c>
      <c r="Q63" s="67">
        <f t="shared" si="27"/>
        <v>0.85812133072406949</v>
      </c>
      <c r="R63" s="274"/>
      <c r="S63" s="62">
        <v>0.52986111111111101</v>
      </c>
      <c r="T63" s="63">
        <v>0.63631944444444444</v>
      </c>
      <c r="U63" s="52">
        <v>58.999999999999872</v>
      </c>
      <c r="V63" s="53">
        <v>153.30000000000015</v>
      </c>
      <c r="W63" s="63"/>
      <c r="X63" s="108"/>
      <c r="Y63" s="266"/>
      <c r="Z63" s="267"/>
      <c r="AA63" s="55">
        <f t="shared" si="28"/>
        <v>-283.75733855186081</v>
      </c>
      <c r="AB63" s="49">
        <f t="shared" si="29"/>
        <v>0.8581213307240696</v>
      </c>
      <c r="AC63" s="279"/>
    </row>
    <row r="64" spans="1:29" ht="15.75" customHeight="1">
      <c r="A64" s="269"/>
      <c r="B64" s="99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53"/>
      <c r="W64" s="63"/>
      <c r="X64" s="108"/>
      <c r="Y64" s="266"/>
      <c r="Z64" s="267"/>
      <c r="AA64" s="55"/>
      <c r="AB64" s="49"/>
      <c r="AC64" s="279"/>
    </row>
    <row r="65" spans="1:29" ht="15.75" customHeight="1">
      <c r="A65" s="269"/>
      <c r="B65" s="99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53"/>
      <c r="W65" s="63"/>
      <c r="X65" s="108"/>
      <c r="Y65" s="266"/>
      <c r="Z65" s="267"/>
      <c r="AA65" s="55"/>
      <c r="AB65" s="49"/>
      <c r="AC65" s="279"/>
    </row>
    <row r="66" spans="1:29" ht="15.75" customHeight="1">
      <c r="A66" s="269"/>
      <c r="B66" s="99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53"/>
      <c r="W66" s="63"/>
      <c r="X66" s="108"/>
      <c r="Y66" s="266"/>
      <c r="Z66" s="267"/>
      <c r="AA66" s="55"/>
      <c r="AB66" s="49"/>
      <c r="AC66" s="279"/>
    </row>
    <row r="67" spans="1:29" ht="15.75" customHeight="1">
      <c r="A67" s="269"/>
      <c r="B67" s="99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53"/>
      <c r="W67" s="63"/>
      <c r="X67" s="108"/>
      <c r="Y67" s="266"/>
      <c r="Z67" s="267"/>
      <c r="AA67" s="55"/>
      <c r="AB67" s="49"/>
      <c r="AC67" s="279"/>
    </row>
    <row r="68" spans="1:29" ht="15.75" customHeight="1">
      <c r="A68" s="269"/>
      <c r="B68" s="99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53"/>
      <c r="W68" s="63"/>
      <c r="X68" s="108"/>
      <c r="Y68" s="266"/>
      <c r="Z68" s="267"/>
      <c r="AA68" s="55"/>
      <c r="AB68" s="49"/>
      <c r="AC68" s="279"/>
    </row>
    <row r="69" spans="1:29" ht="15.75" customHeight="1">
      <c r="A69" s="269"/>
      <c r="B69" s="99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53"/>
      <c r="W69" s="63"/>
      <c r="X69" s="108"/>
      <c r="Y69" s="266"/>
      <c r="Z69" s="267"/>
      <c r="AA69" s="55"/>
      <c r="AB69" s="49"/>
      <c r="AC69" s="279"/>
    </row>
    <row r="70" spans="1:29" ht="15.75" customHeight="1">
      <c r="A70" s="269"/>
      <c r="B70" s="99"/>
      <c r="C70" s="264"/>
      <c r="D70" s="265"/>
      <c r="E70" s="39"/>
      <c r="F70" s="71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53"/>
      <c r="W70" s="63"/>
      <c r="X70" s="108"/>
      <c r="Y70" s="266"/>
      <c r="Z70" s="267"/>
      <c r="AA70" s="55"/>
      <c r="AB70" s="49"/>
      <c r="AC70" s="279"/>
    </row>
    <row r="71" spans="1:29" ht="15.75" customHeight="1">
      <c r="A71" s="269"/>
      <c r="B71" s="99"/>
      <c r="C71" s="264"/>
      <c r="D71" s="265"/>
      <c r="E71" s="109"/>
      <c r="F71" s="71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32">AVERAGE(I56:I71)</f>
        <v>22.5</v>
      </c>
      <c r="J72" s="81">
        <f t="shared" si="32"/>
        <v>2000</v>
      </c>
      <c r="K72" s="82">
        <f t="shared" ref="K72" si="33">J72/I72</f>
        <v>88.888888888888886</v>
      </c>
      <c r="L72" s="80">
        <f t="shared" ref="L72:M72" si="34">AVERAGE(L56:L71)</f>
        <v>22.5</v>
      </c>
      <c r="M72" s="81">
        <f t="shared" si="34"/>
        <v>1685.0295699510725</v>
      </c>
      <c r="N72" s="82">
        <f t="shared" ref="N72:N83" si="35">M72/L72</f>
        <v>74.890203108936561</v>
      </c>
      <c r="O72" s="83">
        <f t="shared" ref="O72:O83" si="36">L72-I72</f>
        <v>0</v>
      </c>
      <c r="P72" s="84">
        <f t="shared" ref="P72:P83" si="37">N72-K72</f>
        <v>-13.998685779952325</v>
      </c>
      <c r="Q72" s="85">
        <f t="shared" ref="Q72:Q83" si="38">N72/K72</f>
        <v>0.84251478497553633</v>
      </c>
      <c r="R72" s="275"/>
      <c r="S72" s="182">
        <f>S56</f>
        <v>0.16672453703703705</v>
      </c>
      <c r="T72" s="183">
        <f>INDEX(T56:T71,COUNTA(T56:T71))</f>
        <v>0.63631944444444444</v>
      </c>
      <c r="U72" s="86"/>
      <c r="V72" s="96"/>
      <c r="W72" s="78"/>
      <c r="X72" s="82"/>
      <c r="Y72" s="262"/>
      <c r="Z72" s="263"/>
      <c r="AA72" s="97">
        <f t="shared" ref="AA72:AA83" si="39">M72-J72</f>
        <v>-314.97043004892748</v>
      </c>
      <c r="AB72" s="85">
        <f t="shared" ref="AB72:AB83" si="40">M72/J72</f>
        <v>0.84251478497553622</v>
      </c>
      <c r="AC72" s="280"/>
    </row>
    <row r="73" spans="1:29" ht="15.75" customHeight="1">
      <c r="A73" s="281" t="s">
        <v>39</v>
      </c>
      <c r="B73" s="16" t="s">
        <v>85</v>
      </c>
      <c r="C73" s="349" t="s">
        <v>86</v>
      </c>
      <c r="D73" s="349"/>
      <c r="E73" s="21">
        <v>37.94</v>
      </c>
      <c r="F73" s="15">
        <v>5110</v>
      </c>
      <c r="G73" s="22">
        <f t="shared" ref="G73:G83" si="41">E73*F73</f>
        <v>193873.4</v>
      </c>
      <c r="H73" s="23"/>
      <c r="I73" s="24">
        <v>21</v>
      </c>
      <c r="J73" s="25">
        <v>3600</v>
      </c>
      <c r="K73" s="26">
        <f>J73/I73</f>
        <v>171.42857142857142</v>
      </c>
      <c r="L73" s="27">
        <v>21</v>
      </c>
      <c r="M73" s="25">
        <f t="shared" ref="M73:M83" si="42">F73/V73*60</f>
        <v>2998.5330073349633</v>
      </c>
      <c r="N73" s="26">
        <f t="shared" si="35"/>
        <v>142.78728606356967</v>
      </c>
      <c r="O73" s="91">
        <f t="shared" si="36"/>
        <v>0</v>
      </c>
      <c r="P73" s="92">
        <f t="shared" si="37"/>
        <v>-28.64128536500175</v>
      </c>
      <c r="Q73" s="31">
        <f t="shared" si="38"/>
        <v>0.8329258353708231</v>
      </c>
      <c r="R73" s="273">
        <f>Q89</f>
        <v>0.84900392528837942</v>
      </c>
      <c r="S73" s="32">
        <v>0.16666666666666666</v>
      </c>
      <c r="T73" s="33">
        <v>0.2376736111111111</v>
      </c>
      <c r="U73" s="34"/>
      <c r="V73" s="35">
        <v>102.25</v>
      </c>
      <c r="W73" s="33"/>
      <c r="X73" s="107"/>
      <c r="Y73" s="276"/>
      <c r="Z73" s="277"/>
      <c r="AA73" s="36">
        <f t="shared" si="39"/>
        <v>-601.46699266503674</v>
      </c>
      <c r="AB73" s="31">
        <f t="shared" si="40"/>
        <v>0.8329258353708231</v>
      </c>
      <c r="AC73" s="278">
        <f>AB89</f>
        <v>0.84900392528837942</v>
      </c>
    </row>
    <row r="74" spans="1:29" ht="15.75" customHeight="1">
      <c r="A74" s="282"/>
      <c r="B74" s="38" t="s">
        <v>85</v>
      </c>
      <c r="C74" s="287" t="s">
        <v>344</v>
      </c>
      <c r="D74" s="287"/>
      <c r="E74" s="39">
        <v>32.06</v>
      </c>
      <c r="F74" s="40">
        <v>3369</v>
      </c>
      <c r="G74" s="41">
        <f t="shared" si="41"/>
        <v>108010.14000000001</v>
      </c>
      <c r="H74" s="42"/>
      <c r="I74" s="43">
        <v>21</v>
      </c>
      <c r="J74" s="44">
        <v>3600</v>
      </c>
      <c r="K74" s="45">
        <f t="shared" ref="K74:K110" si="43">J74/I74</f>
        <v>171.42857142857142</v>
      </c>
      <c r="L74" s="46">
        <v>21</v>
      </c>
      <c r="M74" s="44">
        <f t="shared" si="42"/>
        <v>2990.9741060419256</v>
      </c>
      <c r="N74" s="45">
        <f t="shared" si="35"/>
        <v>142.42733838294885</v>
      </c>
      <c r="O74" s="47">
        <f t="shared" si="36"/>
        <v>0</v>
      </c>
      <c r="P74" s="48">
        <f t="shared" si="37"/>
        <v>-29.00123304562257</v>
      </c>
      <c r="Q74" s="49">
        <f t="shared" si="38"/>
        <v>0.83082614056720161</v>
      </c>
      <c r="R74" s="274"/>
      <c r="S74" s="50">
        <v>0.24195601851851853</v>
      </c>
      <c r="T74" s="51">
        <v>0.28888888888888886</v>
      </c>
      <c r="U74" s="52">
        <v>6.166666666666698</v>
      </c>
      <c r="V74" s="53">
        <v>67.583333333333286</v>
      </c>
      <c r="W74" s="54"/>
      <c r="X74" s="94"/>
      <c r="Y74" s="266"/>
      <c r="Z74" s="267"/>
      <c r="AA74" s="55">
        <f t="shared" si="39"/>
        <v>-609.02589395807445</v>
      </c>
      <c r="AB74" s="49">
        <f t="shared" si="40"/>
        <v>0.8308261405672015</v>
      </c>
      <c r="AC74" s="279"/>
    </row>
    <row r="75" spans="1:29" ht="15.75" customHeight="1">
      <c r="A75" s="282"/>
      <c r="B75" s="38" t="s">
        <v>85</v>
      </c>
      <c r="C75" s="287" t="s">
        <v>221</v>
      </c>
      <c r="D75" s="287"/>
      <c r="E75" s="39">
        <v>38.1</v>
      </c>
      <c r="F75" s="40">
        <v>441</v>
      </c>
      <c r="G75" s="41">
        <f t="shared" si="41"/>
        <v>16802.100000000002</v>
      </c>
      <c r="H75" s="42"/>
      <c r="I75" s="43">
        <v>21</v>
      </c>
      <c r="J75" s="44">
        <v>3600</v>
      </c>
      <c r="K75" s="45">
        <f t="shared" si="43"/>
        <v>171.42857142857142</v>
      </c>
      <c r="L75" s="46">
        <v>21</v>
      </c>
      <c r="M75" s="44">
        <f t="shared" si="42"/>
        <v>2886.5454545454231</v>
      </c>
      <c r="N75" s="45">
        <f t="shared" si="35"/>
        <v>137.45454545454396</v>
      </c>
      <c r="O75" s="47">
        <f t="shared" si="36"/>
        <v>0</v>
      </c>
      <c r="P75" s="48">
        <f t="shared" si="37"/>
        <v>-33.974025974027455</v>
      </c>
      <c r="Q75" s="49">
        <f t="shared" si="38"/>
        <v>0.80181818181817321</v>
      </c>
      <c r="R75" s="274"/>
      <c r="S75" s="50">
        <v>0.2944444444444444</v>
      </c>
      <c r="T75" s="51">
        <v>0.30081018518518521</v>
      </c>
      <c r="U75" s="52">
        <v>7.9999999999999716</v>
      </c>
      <c r="V75" s="53">
        <v>9.1666666666667673</v>
      </c>
      <c r="W75" s="54"/>
      <c r="X75" s="94"/>
      <c r="Y75" s="266"/>
      <c r="Z75" s="267"/>
      <c r="AA75" s="55">
        <f t="shared" si="39"/>
        <v>-713.45454545457687</v>
      </c>
      <c r="AB75" s="49">
        <f t="shared" si="40"/>
        <v>0.8018181818181731</v>
      </c>
      <c r="AC75" s="279"/>
    </row>
    <row r="76" spans="1:29" ht="15.75" customHeight="1">
      <c r="A76" s="282"/>
      <c r="B76" s="38" t="s">
        <v>85</v>
      </c>
      <c r="C76" s="287" t="s">
        <v>207</v>
      </c>
      <c r="D76" s="287"/>
      <c r="E76" s="39">
        <v>28.29</v>
      </c>
      <c r="F76" s="40">
        <v>4152</v>
      </c>
      <c r="G76" s="41">
        <f t="shared" si="41"/>
        <v>117460.08</v>
      </c>
      <c r="H76" s="42"/>
      <c r="I76" s="43">
        <v>19</v>
      </c>
      <c r="J76" s="44">
        <v>3600</v>
      </c>
      <c r="K76" s="45">
        <f t="shared" si="43"/>
        <v>189.47368421052633</v>
      </c>
      <c r="L76" s="46">
        <v>19</v>
      </c>
      <c r="M76" s="44">
        <f t="shared" si="42"/>
        <v>2989.4399999999955</v>
      </c>
      <c r="N76" s="45">
        <f t="shared" si="35"/>
        <v>157.3389473684208</v>
      </c>
      <c r="O76" s="47">
        <f t="shared" si="36"/>
        <v>0</v>
      </c>
      <c r="P76" s="48">
        <f t="shared" si="37"/>
        <v>-32.134736842105525</v>
      </c>
      <c r="Q76" s="49">
        <f t="shared" si="38"/>
        <v>0.83039999999999858</v>
      </c>
      <c r="R76" s="274"/>
      <c r="S76" s="50">
        <v>0.30416666666666659</v>
      </c>
      <c r="T76" s="51">
        <v>0.36203703703703705</v>
      </c>
      <c r="U76" s="52">
        <v>4.8333333333331829</v>
      </c>
      <c r="V76" s="53">
        <v>83.333333333333456</v>
      </c>
      <c r="W76" s="54"/>
      <c r="X76" s="94"/>
      <c r="Y76" s="266"/>
      <c r="Z76" s="267"/>
      <c r="AA76" s="112">
        <f t="shared" si="39"/>
        <v>-610.56000000000449</v>
      </c>
      <c r="AB76" s="113">
        <f t="shared" si="40"/>
        <v>0.83039999999999881</v>
      </c>
      <c r="AC76" s="279"/>
    </row>
    <row r="77" spans="1:29" ht="15.75" customHeight="1">
      <c r="A77" s="283"/>
      <c r="B77" s="38" t="s">
        <v>85</v>
      </c>
      <c r="C77" s="287" t="s">
        <v>87</v>
      </c>
      <c r="D77" s="287"/>
      <c r="E77" s="39">
        <v>38.99</v>
      </c>
      <c r="F77" s="44">
        <v>2314</v>
      </c>
      <c r="G77" s="41">
        <f t="shared" si="41"/>
        <v>90222.86</v>
      </c>
      <c r="H77" s="58"/>
      <c r="I77" s="43">
        <v>19</v>
      </c>
      <c r="J77" s="44">
        <v>3600</v>
      </c>
      <c r="K77" s="45">
        <f t="shared" si="43"/>
        <v>189.47368421052633</v>
      </c>
      <c r="L77" s="59">
        <v>19</v>
      </c>
      <c r="M77" s="44">
        <f t="shared" si="42"/>
        <v>2957.1884984025619</v>
      </c>
      <c r="N77" s="45">
        <f t="shared" si="35"/>
        <v>155.6414999159243</v>
      </c>
      <c r="O77" s="47">
        <f t="shared" si="36"/>
        <v>0</v>
      </c>
      <c r="P77" s="48">
        <f t="shared" si="37"/>
        <v>-33.83218429460203</v>
      </c>
      <c r="Q77" s="49">
        <f t="shared" si="38"/>
        <v>0.82144124955626707</v>
      </c>
      <c r="R77" s="274"/>
      <c r="S77" s="50">
        <v>0.36670138888888887</v>
      </c>
      <c r="T77" s="51">
        <v>0.39930555555555547</v>
      </c>
      <c r="U77" s="52">
        <v>6.7166666666666242</v>
      </c>
      <c r="V77" s="53">
        <v>46.949999999999903</v>
      </c>
      <c r="W77" s="54"/>
      <c r="X77" s="94"/>
      <c r="Y77" s="266"/>
      <c r="Z77" s="267"/>
      <c r="AA77" s="112">
        <f t="shared" si="39"/>
        <v>-642.81150159743811</v>
      </c>
      <c r="AB77" s="113">
        <f t="shared" si="40"/>
        <v>0.82144124955626718</v>
      </c>
      <c r="AC77" s="279"/>
    </row>
    <row r="78" spans="1:29" ht="15.75" customHeight="1">
      <c r="A78" s="283"/>
      <c r="B78" s="38" t="s">
        <v>85</v>
      </c>
      <c r="C78" s="287" t="s">
        <v>88</v>
      </c>
      <c r="D78" s="287"/>
      <c r="E78" s="39">
        <v>31.27</v>
      </c>
      <c r="F78" s="44">
        <v>3802</v>
      </c>
      <c r="G78" s="60">
        <f t="shared" si="41"/>
        <v>118888.54</v>
      </c>
      <c r="H78" s="61"/>
      <c r="I78" s="43">
        <v>19</v>
      </c>
      <c r="J78" s="44">
        <v>3600</v>
      </c>
      <c r="K78" s="45">
        <f t="shared" si="43"/>
        <v>189.47368421052633</v>
      </c>
      <c r="L78" s="46">
        <v>19</v>
      </c>
      <c r="M78" s="44">
        <f t="shared" si="42"/>
        <v>2993.7007874015685</v>
      </c>
      <c r="N78" s="45">
        <f t="shared" si="35"/>
        <v>157.56319933692467</v>
      </c>
      <c r="O78" s="47">
        <f t="shared" si="36"/>
        <v>0</v>
      </c>
      <c r="P78" s="48">
        <f t="shared" si="37"/>
        <v>-31.910484873601661</v>
      </c>
      <c r="Q78" s="49">
        <f t="shared" si="38"/>
        <v>0.83158355205599122</v>
      </c>
      <c r="R78" s="274"/>
      <c r="S78" s="50">
        <v>0.40416666666666656</v>
      </c>
      <c r="T78" s="51">
        <v>0.45708333333333334</v>
      </c>
      <c r="U78" s="52">
        <v>6.9999999999999751</v>
      </c>
      <c r="V78" s="53">
        <v>76.200000000000159</v>
      </c>
      <c r="W78" s="54">
        <v>0.45708333333333334</v>
      </c>
      <c r="X78" s="94">
        <v>0.49930555555555539</v>
      </c>
      <c r="Y78" s="266"/>
      <c r="Z78" s="267"/>
      <c r="AA78" s="112">
        <f t="shared" si="39"/>
        <v>-606.2992125984315</v>
      </c>
      <c r="AB78" s="113">
        <f t="shared" si="40"/>
        <v>0.83158355205599122</v>
      </c>
      <c r="AC78" s="279"/>
    </row>
    <row r="79" spans="1:29" ht="15.75" customHeight="1">
      <c r="A79" s="283"/>
      <c r="B79" s="38" t="s">
        <v>85</v>
      </c>
      <c r="C79" s="287" t="s">
        <v>235</v>
      </c>
      <c r="D79" s="287"/>
      <c r="E79" s="39">
        <v>43.61</v>
      </c>
      <c r="F79" s="44">
        <v>1534</v>
      </c>
      <c r="G79" s="60">
        <f t="shared" si="41"/>
        <v>66897.740000000005</v>
      </c>
      <c r="H79" s="64"/>
      <c r="I79" s="43">
        <v>22</v>
      </c>
      <c r="J79" s="44">
        <v>3600</v>
      </c>
      <c r="K79" s="45">
        <f t="shared" si="43"/>
        <v>163.63636363636363</v>
      </c>
      <c r="L79" s="59">
        <v>22</v>
      </c>
      <c r="M79" s="44">
        <f t="shared" si="42"/>
        <v>3139.5110858441981</v>
      </c>
      <c r="N79" s="45">
        <f t="shared" si="35"/>
        <v>142.70504935655447</v>
      </c>
      <c r="O79" s="65">
        <f t="shared" si="36"/>
        <v>0</v>
      </c>
      <c r="P79" s="66">
        <f t="shared" si="37"/>
        <v>-20.931314279809158</v>
      </c>
      <c r="Q79" s="67">
        <f t="shared" si="38"/>
        <v>0.87208641273449961</v>
      </c>
      <c r="R79" s="274"/>
      <c r="S79" s="50">
        <v>0.49930555555555539</v>
      </c>
      <c r="T79" s="51">
        <v>0.51966435185185189</v>
      </c>
      <c r="U79" s="52">
        <v>60.799999999999756</v>
      </c>
      <c r="V79" s="53">
        <v>29.316666666666961</v>
      </c>
      <c r="W79" s="54"/>
      <c r="X79" s="94"/>
      <c r="Y79" s="266"/>
      <c r="Z79" s="267"/>
      <c r="AA79" s="112">
        <f t="shared" si="39"/>
        <v>-460.48891415580192</v>
      </c>
      <c r="AB79" s="113">
        <f t="shared" si="40"/>
        <v>0.87208641273449949</v>
      </c>
      <c r="AC79" s="279"/>
    </row>
    <row r="80" spans="1:29" ht="15.75" customHeight="1">
      <c r="A80" s="283"/>
      <c r="B80" s="38" t="s">
        <v>85</v>
      </c>
      <c r="C80" s="287" t="s">
        <v>236</v>
      </c>
      <c r="D80" s="287"/>
      <c r="E80" s="39">
        <v>46.93</v>
      </c>
      <c r="F80" s="44">
        <v>1965</v>
      </c>
      <c r="G80" s="60">
        <f t="shared" si="41"/>
        <v>92217.45</v>
      </c>
      <c r="H80" s="64"/>
      <c r="I80" s="43">
        <v>26</v>
      </c>
      <c r="J80" s="44">
        <v>3600</v>
      </c>
      <c r="K80" s="45">
        <f t="shared" si="43"/>
        <v>138.46153846153845</v>
      </c>
      <c r="L80" s="59">
        <v>26</v>
      </c>
      <c r="M80" s="44">
        <f t="shared" si="42"/>
        <v>3167.9355127630706</v>
      </c>
      <c r="N80" s="45">
        <f t="shared" si="35"/>
        <v>121.84367356781041</v>
      </c>
      <c r="O80" s="65">
        <f t="shared" si="36"/>
        <v>0</v>
      </c>
      <c r="P80" s="66">
        <f t="shared" si="37"/>
        <v>-16.61786489372804</v>
      </c>
      <c r="Q80" s="67">
        <f t="shared" si="38"/>
        <v>0.87998208687863078</v>
      </c>
      <c r="R80" s="274"/>
      <c r="S80" s="50">
        <v>0.5249999999999998</v>
      </c>
      <c r="T80" s="51">
        <v>0.55084490740740744</v>
      </c>
      <c r="U80" s="52">
        <v>7.683333333332989</v>
      </c>
      <c r="V80" s="53">
        <v>37.216666666666995</v>
      </c>
      <c r="W80" s="54"/>
      <c r="X80" s="94"/>
      <c r="Y80" s="266"/>
      <c r="Z80" s="267"/>
      <c r="AA80" s="112">
        <f t="shared" si="39"/>
        <v>-432.06448723692938</v>
      </c>
      <c r="AB80" s="113">
        <f t="shared" si="40"/>
        <v>0.87998208687863078</v>
      </c>
      <c r="AC80" s="279"/>
    </row>
    <row r="81" spans="1:29" ht="15.75" customHeight="1">
      <c r="A81" s="283"/>
      <c r="B81" s="38" t="s">
        <v>85</v>
      </c>
      <c r="C81" s="287" t="s">
        <v>90</v>
      </c>
      <c r="D81" s="287"/>
      <c r="E81" s="39">
        <v>38</v>
      </c>
      <c r="F81" s="44">
        <v>333</v>
      </c>
      <c r="G81" s="60">
        <f t="shared" si="41"/>
        <v>12654</v>
      </c>
      <c r="H81" s="64">
        <v>2</v>
      </c>
      <c r="I81" s="43">
        <v>21</v>
      </c>
      <c r="J81" s="44">
        <v>3600</v>
      </c>
      <c r="K81" s="45">
        <f t="shared" si="43"/>
        <v>171.42857142857142</v>
      </c>
      <c r="L81" s="59">
        <v>21</v>
      </c>
      <c r="M81" s="44">
        <f t="shared" si="42"/>
        <v>3154.7368421051419</v>
      </c>
      <c r="N81" s="45">
        <f t="shared" si="35"/>
        <v>150.22556390976865</v>
      </c>
      <c r="O81" s="65">
        <f t="shared" si="36"/>
        <v>0</v>
      </c>
      <c r="P81" s="66">
        <f t="shared" si="37"/>
        <v>-21.203007518802764</v>
      </c>
      <c r="Q81" s="67">
        <f t="shared" si="38"/>
        <v>0.87631578947365052</v>
      </c>
      <c r="R81" s="274"/>
      <c r="S81" s="50">
        <v>0.5562499999999998</v>
      </c>
      <c r="T81" s="51">
        <v>0.56064814814814812</v>
      </c>
      <c r="U81" s="52">
        <v>7.7833333333330046</v>
      </c>
      <c r="V81" s="53">
        <v>6.3333333333335773</v>
      </c>
      <c r="W81" s="54"/>
      <c r="X81" s="94"/>
      <c r="Y81" s="266"/>
      <c r="Z81" s="267"/>
      <c r="AA81" s="112">
        <f t="shared" si="39"/>
        <v>-445.26315789485807</v>
      </c>
      <c r="AB81" s="113">
        <f t="shared" si="40"/>
        <v>0.87631578947365052</v>
      </c>
      <c r="AC81" s="279"/>
    </row>
    <row r="82" spans="1:29" ht="15.75" customHeight="1">
      <c r="A82" s="283"/>
      <c r="B82" s="38" t="s">
        <v>85</v>
      </c>
      <c r="C82" s="287" t="s">
        <v>89</v>
      </c>
      <c r="D82" s="287"/>
      <c r="E82" s="39">
        <v>38.630000000000003</v>
      </c>
      <c r="F82" s="44">
        <v>5716</v>
      </c>
      <c r="G82" s="60">
        <f t="shared" si="41"/>
        <v>220809.08000000002</v>
      </c>
      <c r="H82" s="64"/>
      <c r="I82" s="43">
        <v>20</v>
      </c>
      <c r="J82" s="44">
        <v>3600</v>
      </c>
      <c r="K82" s="45">
        <f t="shared" si="43"/>
        <v>180</v>
      </c>
      <c r="L82" s="59">
        <v>20</v>
      </c>
      <c r="M82" s="44">
        <f t="shared" si="42"/>
        <v>3175.555555555557</v>
      </c>
      <c r="N82" s="45">
        <f t="shared" si="35"/>
        <v>158.77777777777786</v>
      </c>
      <c r="O82" s="65">
        <f t="shared" si="36"/>
        <v>0</v>
      </c>
      <c r="P82" s="66">
        <f t="shared" si="37"/>
        <v>-21.222222222222143</v>
      </c>
      <c r="Q82" s="67">
        <f t="shared" si="38"/>
        <v>0.8820987654320992</v>
      </c>
      <c r="R82" s="274"/>
      <c r="S82" s="50">
        <v>0.56597222222222199</v>
      </c>
      <c r="T82" s="51">
        <v>0.64097222222222194</v>
      </c>
      <c r="U82" s="52">
        <v>7.666666666666373</v>
      </c>
      <c r="V82" s="53">
        <v>107.99999999999994</v>
      </c>
      <c r="W82" s="54"/>
      <c r="X82" s="94"/>
      <c r="Y82" s="266"/>
      <c r="Z82" s="267"/>
      <c r="AA82" s="112">
        <f t="shared" si="39"/>
        <v>-424.44444444444298</v>
      </c>
      <c r="AB82" s="113">
        <f t="shared" si="40"/>
        <v>0.8820987654320992</v>
      </c>
      <c r="AC82" s="279"/>
    </row>
    <row r="83" spans="1:29" ht="15.75" customHeight="1">
      <c r="A83" s="283"/>
      <c r="B83" s="38" t="s">
        <v>85</v>
      </c>
      <c r="C83" s="287" t="s">
        <v>90</v>
      </c>
      <c r="D83" s="287"/>
      <c r="E83" s="39">
        <v>38</v>
      </c>
      <c r="F83" s="44">
        <v>7201</v>
      </c>
      <c r="G83" s="60">
        <f t="shared" si="41"/>
        <v>273638</v>
      </c>
      <c r="H83" s="64"/>
      <c r="I83" s="43">
        <v>21</v>
      </c>
      <c r="J83" s="44">
        <v>3600</v>
      </c>
      <c r="K83" s="45">
        <f t="shared" si="43"/>
        <v>171.42857142857142</v>
      </c>
      <c r="L83" s="59">
        <v>21</v>
      </c>
      <c r="M83" s="44">
        <f t="shared" si="42"/>
        <v>3166.4345914254218</v>
      </c>
      <c r="N83" s="45">
        <f t="shared" si="35"/>
        <v>150.78259959168676</v>
      </c>
      <c r="O83" s="65">
        <f t="shared" si="36"/>
        <v>0</v>
      </c>
      <c r="P83" s="66">
        <f t="shared" si="37"/>
        <v>-20.645971836884655</v>
      </c>
      <c r="Q83" s="67">
        <f t="shared" si="38"/>
        <v>0.87956516428483955</v>
      </c>
      <c r="R83" s="274"/>
      <c r="S83" s="50">
        <v>0.64444444444444415</v>
      </c>
      <c r="T83" s="51">
        <v>0.73920138888888887</v>
      </c>
      <c r="U83" s="52">
        <v>4.9999999999999822</v>
      </c>
      <c r="V83" s="53">
        <v>136.45000000000039</v>
      </c>
      <c r="W83" s="54"/>
      <c r="X83" s="94"/>
      <c r="Y83" s="266"/>
      <c r="Z83" s="267"/>
      <c r="AA83" s="112">
        <f t="shared" si="39"/>
        <v>-433.56540857457821</v>
      </c>
      <c r="AB83" s="113">
        <f t="shared" si="40"/>
        <v>0.87956516428483944</v>
      </c>
      <c r="AC83" s="279"/>
    </row>
    <row r="84" spans="1:29" ht="15.75" customHeight="1">
      <c r="A84" s="283"/>
      <c r="B84" s="38"/>
      <c r="C84" s="287"/>
      <c r="D84" s="287"/>
      <c r="E84" s="39"/>
      <c r="F84" s="44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112"/>
      <c r="AB84" s="113"/>
      <c r="AC84" s="279"/>
    </row>
    <row r="85" spans="1:29" ht="15.75" customHeight="1">
      <c r="A85" s="283"/>
      <c r="B85" s="38"/>
      <c r="C85" s="287"/>
      <c r="D85" s="287"/>
      <c r="E85" s="39"/>
      <c r="F85" s="44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112"/>
      <c r="AB85" s="113"/>
      <c r="AC85" s="279"/>
    </row>
    <row r="86" spans="1:29" ht="15.75" customHeight="1">
      <c r="A86" s="283"/>
      <c r="B86" s="38"/>
      <c r="C86" s="287"/>
      <c r="D86" s="287"/>
      <c r="E86" s="39"/>
      <c r="F86" s="44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112"/>
      <c r="AB86" s="113"/>
      <c r="AC86" s="279"/>
    </row>
    <row r="87" spans="1:29" ht="15.75" customHeight="1">
      <c r="A87" s="283"/>
      <c r="B87" s="38"/>
      <c r="C87" s="287"/>
      <c r="D87" s="287"/>
      <c r="E87" s="39"/>
      <c r="F87" s="44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112"/>
      <c r="AB87" s="113"/>
      <c r="AC87" s="279"/>
    </row>
    <row r="88" spans="1:29" ht="15.75" customHeight="1">
      <c r="A88" s="283"/>
      <c r="B88" s="38"/>
      <c r="C88" s="287"/>
      <c r="D88" s="287"/>
      <c r="E88" s="95"/>
      <c r="F88" s="44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44">AVERAGE(I73:I88)</f>
        <v>20.90909090909091</v>
      </c>
      <c r="J89" s="81">
        <f t="shared" si="44"/>
        <v>3600</v>
      </c>
      <c r="K89" s="82">
        <f t="shared" ref="K89" si="45">J89/I89</f>
        <v>172.17391304347825</v>
      </c>
      <c r="L89" s="80">
        <f t="shared" ref="L89:M89" si="46">AVERAGE(L73:L88)</f>
        <v>20.90909090909091</v>
      </c>
      <c r="M89" s="81">
        <f t="shared" si="46"/>
        <v>3056.414131038166</v>
      </c>
      <c r="N89" s="82">
        <f t="shared" ref="N89:N93" si="47">M89/L89</f>
        <v>146.17632800617315</v>
      </c>
      <c r="O89" s="83">
        <f t="shared" ref="O89:O93" si="48">L89-I89</f>
        <v>0</v>
      </c>
      <c r="P89" s="84">
        <f t="shared" ref="P89:P93" si="49">N89-K89</f>
        <v>-25.9975850373051</v>
      </c>
      <c r="Q89" s="85">
        <f t="shared" ref="Q89:Q93" si="50">N89/K89</f>
        <v>0.84900392528837942</v>
      </c>
      <c r="R89" s="275"/>
      <c r="S89" s="182">
        <f>S73</f>
        <v>0.16666666666666666</v>
      </c>
      <c r="T89" s="183">
        <f>INDEX(T73:T88,COUNTA(T73:T88))</f>
        <v>0.73920138888888887</v>
      </c>
      <c r="U89" s="86"/>
      <c r="V89" s="96"/>
      <c r="W89" s="78"/>
      <c r="X89" s="82"/>
      <c r="Y89" s="262"/>
      <c r="Z89" s="263"/>
      <c r="AA89" s="97">
        <f>M89-J89</f>
        <v>-543.58586896183397</v>
      </c>
      <c r="AB89" s="85">
        <f>M89/J89</f>
        <v>0.84900392528837942</v>
      </c>
      <c r="AC89" s="280"/>
    </row>
    <row r="90" spans="1:29" ht="15.75" customHeight="1">
      <c r="A90" s="268" t="s">
        <v>40</v>
      </c>
      <c r="B90" s="98" t="s">
        <v>76</v>
      </c>
      <c r="C90" s="271" t="s">
        <v>91</v>
      </c>
      <c r="D90" s="272"/>
      <c r="E90" s="21">
        <v>34.229999999999997</v>
      </c>
      <c r="F90" s="15">
        <v>2109</v>
      </c>
      <c r="G90" s="22">
        <f t="shared" ref="G90:G93" si="51">E90*F90</f>
        <v>72191.069999999992</v>
      </c>
      <c r="H90" s="23"/>
      <c r="I90" s="24">
        <v>16</v>
      </c>
      <c r="J90" s="25">
        <v>3000</v>
      </c>
      <c r="K90" s="26">
        <f>J90/I90</f>
        <v>187.5</v>
      </c>
      <c r="L90" s="27">
        <v>16</v>
      </c>
      <c r="M90" s="25">
        <f>F90/V90*60</f>
        <v>2529.9566811062973</v>
      </c>
      <c r="N90" s="26">
        <f t="shared" si="47"/>
        <v>158.12229256914358</v>
      </c>
      <c r="O90" s="91">
        <f t="shared" si="48"/>
        <v>0</v>
      </c>
      <c r="P90" s="92">
        <f t="shared" si="49"/>
        <v>-29.377707430856418</v>
      </c>
      <c r="Q90" s="31">
        <f t="shared" si="50"/>
        <v>0.84331889370209911</v>
      </c>
      <c r="R90" s="273">
        <f>Q106</f>
        <v>0.85200159279826559</v>
      </c>
      <c r="S90" s="32">
        <v>0.25</v>
      </c>
      <c r="T90" s="33">
        <v>0.2847337962962963</v>
      </c>
      <c r="U90" s="34"/>
      <c r="V90" s="35">
        <v>50.01666666666668</v>
      </c>
      <c r="W90" s="114"/>
      <c r="X90" s="115"/>
      <c r="Y90" s="276"/>
      <c r="Z90" s="277"/>
      <c r="AA90" s="36">
        <f>M90-J90</f>
        <v>-470.04331889370269</v>
      </c>
      <c r="AB90" s="31">
        <f>M90/J90</f>
        <v>0.84331889370209911</v>
      </c>
      <c r="AC90" s="278">
        <f>AB106</f>
        <v>0.85200159279826559</v>
      </c>
    </row>
    <row r="91" spans="1:29" ht="15.75" customHeight="1">
      <c r="A91" s="269"/>
      <c r="B91" s="38" t="s">
        <v>76</v>
      </c>
      <c r="C91" s="264" t="s">
        <v>92</v>
      </c>
      <c r="D91" s="265"/>
      <c r="E91" s="39">
        <v>34.770000000000003</v>
      </c>
      <c r="F91" s="40">
        <v>1654</v>
      </c>
      <c r="G91" s="41">
        <f t="shared" si="51"/>
        <v>57509.58</v>
      </c>
      <c r="H91" s="42"/>
      <c r="I91" s="43">
        <v>11</v>
      </c>
      <c r="J91" s="44">
        <v>3000</v>
      </c>
      <c r="K91" s="45">
        <f t="shared" si="43"/>
        <v>272.72727272727275</v>
      </c>
      <c r="L91" s="46">
        <v>11</v>
      </c>
      <c r="M91" s="44">
        <f>F91/V91*60</f>
        <v>2517.7167019027465</v>
      </c>
      <c r="N91" s="45">
        <f t="shared" si="47"/>
        <v>228.88333653661331</v>
      </c>
      <c r="O91" s="47">
        <f t="shared" si="48"/>
        <v>0</v>
      </c>
      <c r="P91" s="48">
        <f t="shared" si="49"/>
        <v>-43.843936190659434</v>
      </c>
      <c r="Q91" s="49">
        <f t="shared" si="50"/>
        <v>0.83923890063424877</v>
      </c>
      <c r="R91" s="274"/>
      <c r="S91" s="50">
        <v>0.28819444444444442</v>
      </c>
      <c r="T91" s="51">
        <v>0.31556712962962963</v>
      </c>
      <c r="U91" s="52">
        <v>4.9833333333332863</v>
      </c>
      <c r="V91" s="53">
        <v>39.4166666666667</v>
      </c>
      <c r="W91" s="54"/>
      <c r="X91" s="94"/>
      <c r="Y91" s="266"/>
      <c r="Z91" s="267"/>
      <c r="AA91" s="55">
        <f>M91-J91</f>
        <v>-482.28329809725346</v>
      </c>
      <c r="AB91" s="49">
        <f>M91/J91</f>
        <v>0.83923890063424889</v>
      </c>
      <c r="AC91" s="279"/>
    </row>
    <row r="92" spans="1:29" ht="15.75" customHeight="1">
      <c r="A92" s="269"/>
      <c r="B92" s="38" t="s">
        <v>76</v>
      </c>
      <c r="C92" s="264" t="s">
        <v>94</v>
      </c>
      <c r="D92" s="265"/>
      <c r="E92" s="39">
        <v>35.83</v>
      </c>
      <c r="F92" s="40">
        <v>5152</v>
      </c>
      <c r="G92" s="41">
        <f t="shared" si="51"/>
        <v>184596.16</v>
      </c>
      <c r="H92" s="42"/>
      <c r="I92" s="43">
        <v>12</v>
      </c>
      <c r="J92" s="44">
        <v>3273</v>
      </c>
      <c r="K92" s="45">
        <f t="shared" si="43"/>
        <v>272.75</v>
      </c>
      <c r="L92" s="46">
        <v>12</v>
      </c>
      <c r="M92" s="44">
        <f>F92/V92*60</f>
        <v>2841.6117665083493</v>
      </c>
      <c r="N92" s="45">
        <f t="shared" si="47"/>
        <v>236.80098054236245</v>
      </c>
      <c r="O92" s="47">
        <f t="shared" si="48"/>
        <v>0</v>
      </c>
      <c r="P92" s="48">
        <f t="shared" si="49"/>
        <v>-35.949019457637547</v>
      </c>
      <c r="Q92" s="49">
        <f t="shared" si="50"/>
        <v>0.86819791216264874</v>
      </c>
      <c r="R92" s="274"/>
      <c r="S92" s="50">
        <v>0.37306712962962962</v>
      </c>
      <c r="T92" s="51">
        <v>0.44861111111111113</v>
      </c>
      <c r="U92" s="52">
        <v>6.1666666666666181</v>
      </c>
      <c r="V92" s="53">
        <v>108.78333333333336</v>
      </c>
      <c r="W92" s="54">
        <v>0.44861111111111113</v>
      </c>
      <c r="X92" s="94">
        <v>0.48749999999999993</v>
      </c>
      <c r="Y92" s="266"/>
      <c r="Z92" s="267"/>
      <c r="AA92" s="55">
        <f>M92-J92</f>
        <v>-431.38823349165068</v>
      </c>
      <c r="AB92" s="49">
        <f>M92/J92</f>
        <v>0.86819791216264874</v>
      </c>
      <c r="AC92" s="279"/>
    </row>
    <row r="93" spans="1:29" ht="15.75" customHeight="1">
      <c r="A93" s="269"/>
      <c r="B93" s="38" t="s">
        <v>76</v>
      </c>
      <c r="C93" s="264" t="s">
        <v>95</v>
      </c>
      <c r="D93" s="265"/>
      <c r="E93" s="39">
        <v>36.409999999999997</v>
      </c>
      <c r="F93" s="40">
        <v>4252</v>
      </c>
      <c r="G93" s="41">
        <f t="shared" si="51"/>
        <v>154815.31999999998</v>
      </c>
      <c r="H93" s="58"/>
      <c r="I93" s="43">
        <v>11</v>
      </c>
      <c r="J93" s="44">
        <v>3273</v>
      </c>
      <c r="K93" s="45">
        <f t="shared" si="43"/>
        <v>297.54545454545456</v>
      </c>
      <c r="L93" s="59">
        <v>11</v>
      </c>
      <c r="M93" s="44">
        <f>F93/V93*60</f>
        <v>2799.9268337296467</v>
      </c>
      <c r="N93" s="45">
        <f t="shared" si="47"/>
        <v>254.53880306633152</v>
      </c>
      <c r="O93" s="47">
        <f t="shared" si="48"/>
        <v>0</v>
      </c>
      <c r="P93" s="48">
        <f t="shared" si="49"/>
        <v>-43.006651479123036</v>
      </c>
      <c r="Q93" s="49">
        <f t="shared" si="50"/>
        <v>0.85546191070261124</v>
      </c>
      <c r="R93" s="274"/>
      <c r="S93" s="50">
        <v>0.48749999999999993</v>
      </c>
      <c r="T93" s="51">
        <v>0.55077546296296298</v>
      </c>
      <c r="U93" s="52">
        <v>55.999999999999879</v>
      </c>
      <c r="V93" s="53">
        <v>91.116666666666788</v>
      </c>
      <c r="W93" s="54"/>
      <c r="X93" s="94"/>
      <c r="Y93" s="266"/>
      <c r="Z93" s="267"/>
      <c r="AA93" s="55">
        <f>M93-J93</f>
        <v>-473.07316627035334</v>
      </c>
      <c r="AB93" s="49">
        <f>M93/J93</f>
        <v>0.85546191070261124</v>
      </c>
      <c r="AC93" s="279"/>
    </row>
    <row r="94" spans="1:29" ht="15.75" customHeight="1">
      <c r="A94" s="269"/>
      <c r="B94" s="38"/>
      <c r="C94" s="264"/>
      <c r="D94" s="265"/>
      <c r="E94" s="39"/>
      <c r="F94" s="40"/>
      <c r="G94" s="60"/>
      <c r="H94" s="61"/>
      <c r="I94" s="43"/>
      <c r="J94" s="44"/>
      <c r="K94" s="45"/>
      <c r="L94" s="46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4"/>
      <c r="I95" s="43"/>
      <c r="J95" s="44"/>
      <c r="K95" s="45"/>
      <c r="L95" s="59"/>
      <c r="M95" s="44"/>
      <c r="N95" s="45"/>
      <c r="O95" s="65"/>
      <c r="P95" s="66"/>
      <c r="Q95" s="67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110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110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110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110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110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110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110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110"/>
      <c r="Y104" s="266"/>
      <c r="Z104" s="267"/>
      <c r="AA104" s="55"/>
      <c r="AB104" s="49"/>
      <c r="AC104" s="279"/>
    </row>
    <row r="105" spans="1:29" ht="15.75" customHeight="1">
      <c r="A105" s="269"/>
      <c r="B105" s="99"/>
      <c r="C105" s="264"/>
      <c r="D105" s="265"/>
      <c r="E105" s="109"/>
      <c r="F105" s="71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52">AVERAGE(I90:I105)</f>
        <v>12.5</v>
      </c>
      <c r="J106" s="81">
        <f t="shared" si="52"/>
        <v>3136.5</v>
      </c>
      <c r="K106" s="82">
        <f t="shared" ref="K106" si="53">J106/I106</f>
        <v>250.92</v>
      </c>
      <c r="L106" s="80">
        <f t="shared" ref="L106:M106" si="54">AVERAGE(L90:L105)</f>
        <v>12.5</v>
      </c>
      <c r="M106" s="81">
        <f t="shared" si="54"/>
        <v>2672.30299581176</v>
      </c>
      <c r="N106" s="82">
        <f>M106/L106</f>
        <v>213.7842396649408</v>
      </c>
      <c r="O106" s="83">
        <f>L106-I106</f>
        <v>0</v>
      </c>
      <c r="P106" s="84">
        <f>N106-K106</f>
        <v>-37.135760335059189</v>
      </c>
      <c r="Q106" s="85">
        <f>N106/K106</f>
        <v>0.85200159279826559</v>
      </c>
      <c r="R106" s="275"/>
      <c r="S106" s="182">
        <f>S90</f>
        <v>0.25</v>
      </c>
      <c r="T106" s="183">
        <f>INDEX(T90:T105,COUNTA(T90:T105))</f>
        <v>0.55077546296296298</v>
      </c>
      <c r="U106" s="86"/>
      <c r="V106" s="96"/>
      <c r="W106" s="78"/>
      <c r="X106" s="82"/>
      <c r="Y106" s="262"/>
      <c r="Z106" s="263"/>
      <c r="AA106" s="97">
        <f>M106-J106</f>
        <v>-464.19700418824004</v>
      </c>
      <c r="AB106" s="85">
        <f>M106/J106</f>
        <v>0.85200159279826559</v>
      </c>
      <c r="AC106" s="280"/>
    </row>
    <row r="107" spans="1:29" ht="15.75" customHeight="1">
      <c r="A107" s="281" t="s">
        <v>42</v>
      </c>
      <c r="B107" s="16" t="s">
        <v>69</v>
      </c>
      <c r="C107" s="271" t="s">
        <v>102</v>
      </c>
      <c r="D107" s="272"/>
      <c r="E107" s="21">
        <v>26.63</v>
      </c>
      <c r="F107" s="15">
        <v>885</v>
      </c>
      <c r="G107" s="22">
        <f t="shared" ref="G107:G110" si="55">E107*F107</f>
        <v>23567.55</v>
      </c>
      <c r="H107" s="23"/>
      <c r="I107" s="24">
        <v>6</v>
      </c>
      <c r="J107" s="25">
        <v>2600</v>
      </c>
      <c r="K107" s="26">
        <f>J107/I107</f>
        <v>433.33333333333331</v>
      </c>
      <c r="L107" s="27">
        <v>6</v>
      </c>
      <c r="M107" s="25">
        <f>F107/V107*60</f>
        <v>2102.9702970297008</v>
      </c>
      <c r="N107" s="26">
        <f>M107/L107</f>
        <v>350.49504950495015</v>
      </c>
      <c r="O107" s="91">
        <f>L107-I107</f>
        <v>0</v>
      </c>
      <c r="P107" s="92">
        <f>N107-K107</f>
        <v>-82.838283828383169</v>
      </c>
      <c r="Q107" s="31">
        <f>N107/K107</f>
        <v>0.80883472962680802</v>
      </c>
      <c r="R107" s="273">
        <f>Q123</f>
        <v>0.82955114545571318</v>
      </c>
      <c r="S107" s="117">
        <v>0.33888888888888885</v>
      </c>
      <c r="T107" s="118">
        <v>0.35642361111111109</v>
      </c>
      <c r="U107" s="34"/>
      <c r="V107" s="35">
        <v>25.250000000000028</v>
      </c>
      <c r="W107" s="33"/>
      <c r="X107" s="107"/>
      <c r="Y107" s="276"/>
      <c r="Z107" s="277"/>
      <c r="AA107" s="36">
        <f>M107-J107</f>
        <v>-497.02970297029924</v>
      </c>
      <c r="AB107" s="31">
        <f>M107/J107</f>
        <v>0.80883472962680802</v>
      </c>
      <c r="AC107" s="278">
        <f>AB123</f>
        <v>0.82955114545571318</v>
      </c>
    </row>
    <row r="108" spans="1:29" ht="15.75" customHeight="1">
      <c r="A108" s="282"/>
      <c r="B108" s="38" t="s">
        <v>76</v>
      </c>
      <c r="C108" s="264" t="s">
        <v>99</v>
      </c>
      <c r="D108" s="265"/>
      <c r="E108" s="39">
        <v>24.73</v>
      </c>
      <c r="F108" s="40">
        <v>1289</v>
      </c>
      <c r="G108" s="41">
        <f t="shared" si="55"/>
        <v>31876.97</v>
      </c>
      <c r="H108" s="42"/>
      <c r="I108" s="43">
        <v>6</v>
      </c>
      <c r="J108" s="44">
        <v>2600</v>
      </c>
      <c r="K108" s="45">
        <f t="shared" si="43"/>
        <v>433.33333333333331</v>
      </c>
      <c r="L108" s="46">
        <v>6</v>
      </c>
      <c r="M108" s="44">
        <f>F108/V108*60</f>
        <v>2166.3865546218494</v>
      </c>
      <c r="N108" s="45">
        <f>M108/L108</f>
        <v>361.06442577030822</v>
      </c>
      <c r="O108" s="47">
        <f>L108-I108</f>
        <v>0</v>
      </c>
      <c r="P108" s="48">
        <f>N108-K108</f>
        <v>-72.268907563025095</v>
      </c>
      <c r="Q108" s="49">
        <f>N108/K108</f>
        <v>0.83322559793148054</v>
      </c>
      <c r="R108" s="274"/>
      <c r="S108" s="50">
        <v>0.36202546296296295</v>
      </c>
      <c r="T108" s="51">
        <v>0.38681712962962961</v>
      </c>
      <c r="U108" s="52">
        <v>8.0666666666666753</v>
      </c>
      <c r="V108" s="53">
        <v>35.699999999999989</v>
      </c>
      <c r="W108" s="54"/>
      <c r="X108" s="58"/>
      <c r="Y108" s="266"/>
      <c r="Z108" s="267"/>
      <c r="AA108" s="55">
        <f>M108-J108</f>
        <v>-433.61344537815057</v>
      </c>
      <c r="AB108" s="49">
        <f>M108/J108</f>
        <v>0.83322559793148054</v>
      </c>
      <c r="AC108" s="279"/>
    </row>
    <row r="109" spans="1:29" ht="15.75" customHeight="1">
      <c r="A109" s="282"/>
      <c r="B109" s="38" t="s">
        <v>76</v>
      </c>
      <c r="C109" s="264" t="s">
        <v>100</v>
      </c>
      <c r="D109" s="265"/>
      <c r="E109" s="39">
        <v>24.94</v>
      </c>
      <c r="F109" s="40">
        <v>1443</v>
      </c>
      <c r="G109" s="41">
        <f t="shared" si="55"/>
        <v>35988.42</v>
      </c>
      <c r="H109" s="42"/>
      <c r="I109" s="43">
        <v>6</v>
      </c>
      <c r="J109" s="44">
        <v>2600</v>
      </c>
      <c r="K109" s="45">
        <f t="shared" si="43"/>
        <v>433.33333333333331</v>
      </c>
      <c r="L109" s="46">
        <v>6</v>
      </c>
      <c r="M109" s="44">
        <f>F109/V109*60</f>
        <v>2169.0187891440482</v>
      </c>
      <c r="N109" s="45">
        <f>M109/L109</f>
        <v>361.50313152400804</v>
      </c>
      <c r="O109" s="47">
        <f>L109-I109</f>
        <v>0</v>
      </c>
      <c r="P109" s="48">
        <f>N109-K109</f>
        <v>-71.830201809325274</v>
      </c>
      <c r="Q109" s="49">
        <f>N109/K109</f>
        <v>0.83423799582463398</v>
      </c>
      <c r="R109" s="274"/>
      <c r="S109" s="50">
        <v>0.39103009259259258</v>
      </c>
      <c r="T109" s="51">
        <v>0.41875000000000001</v>
      </c>
      <c r="U109" s="52">
        <v>6.0666666666666824</v>
      </c>
      <c r="V109" s="53">
        <v>39.9166666666667</v>
      </c>
      <c r="W109" s="54"/>
      <c r="X109" s="94"/>
      <c r="Y109" s="266"/>
      <c r="Z109" s="267"/>
      <c r="AA109" s="55">
        <f>M109-J109</f>
        <v>-430.98121085595176</v>
      </c>
      <c r="AB109" s="49">
        <f>M109/J109</f>
        <v>0.83423799582463398</v>
      </c>
      <c r="AC109" s="279"/>
    </row>
    <row r="110" spans="1:29" ht="15.75" customHeight="1">
      <c r="A110" s="282"/>
      <c r="B110" s="38" t="s">
        <v>76</v>
      </c>
      <c r="C110" s="264" t="s">
        <v>101</v>
      </c>
      <c r="D110" s="265"/>
      <c r="E110" s="39">
        <v>24.73</v>
      </c>
      <c r="F110" s="40">
        <v>1905</v>
      </c>
      <c r="G110" s="41">
        <f t="shared" si="55"/>
        <v>47110.65</v>
      </c>
      <c r="H110" s="42"/>
      <c r="I110" s="43">
        <v>6</v>
      </c>
      <c r="J110" s="44">
        <v>2600</v>
      </c>
      <c r="K110" s="45">
        <f t="shared" si="43"/>
        <v>433.33333333333331</v>
      </c>
      <c r="L110" s="46">
        <v>6</v>
      </c>
      <c r="M110" s="44">
        <f>F110/V110*60</f>
        <v>2188.956271943819</v>
      </c>
      <c r="N110" s="45">
        <f>M110/L110</f>
        <v>364.82604532396982</v>
      </c>
      <c r="O110" s="47">
        <f>L110-I110</f>
        <v>0</v>
      </c>
      <c r="P110" s="48">
        <f>N110-K110</f>
        <v>-68.507288009363492</v>
      </c>
      <c r="Q110" s="49">
        <f>N110/K110</f>
        <v>0.84190625843993039</v>
      </c>
      <c r="R110" s="274"/>
      <c r="S110" s="50">
        <v>0.42152777777777772</v>
      </c>
      <c r="T110" s="51">
        <v>0.45778935185185188</v>
      </c>
      <c r="U110" s="52">
        <v>3.9999999999999059</v>
      </c>
      <c r="V110" s="53">
        <v>52.216666666666782</v>
      </c>
      <c r="W110" s="54"/>
      <c r="X110" s="58"/>
      <c r="Y110" s="266"/>
      <c r="Z110" s="267"/>
      <c r="AA110" s="55">
        <f>M110-J110</f>
        <v>-411.04372805618095</v>
      </c>
      <c r="AB110" s="49">
        <f>M110/J110</f>
        <v>0.84190625843993039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58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58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58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58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58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58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58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58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58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58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78"/>
      <c r="G123" s="79"/>
      <c r="H123" s="20"/>
      <c r="I123" s="80">
        <f t="shared" ref="I123:J123" si="56">AVERAGE(I107:I122)</f>
        <v>6</v>
      </c>
      <c r="J123" s="81">
        <f t="shared" si="56"/>
        <v>2600</v>
      </c>
      <c r="K123" s="82">
        <f t="shared" ref="K123" si="57">J123/I123</f>
        <v>433.33333333333331</v>
      </c>
      <c r="L123" s="80">
        <f t="shared" ref="L123:M123" si="58">AVERAGE(L107:L122)</f>
        <v>6</v>
      </c>
      <c r="M123" s="81">
        <f t="shared" si="58"/>
        <v>2156.8329781848543</v>
      </c>
      <c r="N123" s="82">
        <f>M123/L123</f>
        <v>359.47216303080904</v>
      </c>
      <c r="O123" s="83">
        <f>L123-I123</f>
        <v>0</v>
      </c>
      <c r="P123" s="84">
        <f>N123-K123</f>
        <v>-73.861170302524272</v>
      </c>
      <c r="Q123" s="85">
        <f>N123/K123</f>
        <v>0.82955114545571318</v>
      </c>
      <c r="R123" s="275"/>
      <c r="S123" s="182">
        <f>S107</f>
        <v>0.33888888888888885</v>
      </c>
      <c r="T123" s="183">
        <f>INDEX(T107:T122,COUNTA(T107:T122))</f>
        <v>0.45778935185185188</v>
      </c>
      <c r="U123" s="86"/>
      <c r="V123" s="96"/>
      <c r="W123" s="78"/>
      <c r="X123" s="82"/>
      <c r="Y123" s="262"/>
      <c r="Z123" s="263"/>
      <c r="AA123" s="97">
        <f>M123-J123</f>
        <v>-443.16702181514574</v>
      </c>
      <c r="AB123" s="85">
        <f>M123/J123</f>
        <v>0.82955114545571318</v>
      </c>
      <c r="AC123" s="280"/>
    </row>
    <row r="124" spans="1:29" ht="15.75" customHeight="1">
      <c r="A124" s="268" t="s">
        <v>214</v>
      </c>
      <c r="B124" s="98" t="s">
        <v>70</v>
      </c>
      <c r="C124" s="271" t="s">
        <v>203</v>
      </c>
      <c r="D124" s="272"/>
      <c r="E124" s="21">
        <v>49.91</v>
      </c>
      <c r="F124" s="15">
        <v>1618</v>
      </c>
      <c r="G124" s="22">
        <f t="shared" ref="G124:G126" si="59">E124*F124</f>
        <v>80754.37999999999</v>
      </c>
      <c r="H124" s="23"/>
      <c r="I124" s="24">
        <v>26</v>
      </c>
      <c r="J124" s="25">
        <v>2000</v>
      </c>
      <c r="K124" s="26">
        <f>J124/I124</f>
        <v>76.92307692307692</v>
      </c>
      <c r="L124" s="27">
        <v>26</v>
      </c>
      <c r="M124" s="25">
        <f>F124/V124*60</f>
        <v>1700.1751313485122</v>
      </c>
      <c r="N124" s="26">
        <f>M124/L124</f>
        <v>65.391351205712013</v>
      </c>
      <c r="O124" s="91">
        <f>L124-I124</f>
        <v>0</v>
      </c>
      <c r="P124" s="92">
        <f>N124-K124</f>
        <v>-11.531725717364907</v>
      </c>
      <c r="Q124" s="31">
        <f>N124/K124</f>
        <v>0.85008756567425625</v>
      </c>
      <c r="R124" s="273">
        <f>Q140</f>
        <v>0.85478678158392762</v>
      </c>
      <c r="S124" s="32">
        <v>0.70833333333333337</v>
      </c>
      <c r="T124" s="33">
        <v>0.74798611111111113</v>
      </c>
      <c r="U124" s="34"/>
      <c r="V124" s="35">
        <v>57.099999999999973</v>
      </c>
      <c r="W124" s="33"/>
      <c r="X124" s="107"/>
      <c r="Y124" s="276"/>
      <c r="Z124" s="277"/>
      <c r="AA124" s="36">
        <f>M124-J124</f>
        <v>-299.8248686514878</v>
      </c>
      <c r="AB124" s="31">
        <f>M124/J124</f>
        <v>0.85008756567425614</v>
      </c>
      <c r="AC124" s="278">
        <f>AB140</f>
        <v>0.85478678158392751</v>
      </c>
    </row>
    <row r="125" spans="1:29" ht="15.75" customHeight="1">
      <c r="A125" s="269"/>
      <c r="B125" s="99" t="s">
        <v>70</v>
      </c>
      <c r="C125" s="264" t="s">
        <v>116</v>
      </c>
      <c r="D125" s="265"/>
      <c r="E125" s="39">
        <v>56.79</v>
      </c>
      <c r="F125" s="40">
        <v>2429</v>
      </c>
      <c r="G125" s="41">
        <f t="shared" si="59"/>
        <v>137942.91</v>
      </c>
      <c r="H125" s="42"/>
      <c r="I125" s="43">
        <v>23</v>
      </c>
      <c r="J125" s="44">
        <v>2000</v>
      </c>
      <c r="K125" s="45">
        <f t="shared" ref="K125:K126" si="60">J125/I125</f>
        <v>86.956521739130437</v>
      </c>
      <c r="L125" s="46">
        <v>23</v>
      </c>
      <c r="M125" s="44">
        <f>F125/V125*60</f>
        <v>1715.2608866222056</v>
      </c>
      <c r="N125" s="45">
        <f>M125/L125</f>
        <v>74.576560287921978</v>
      </c>
      <c r="O125" s="47">
        <f>L125-I125</f>
        <v>0</v>
      </c>
      <c r="P125" s="48">
        <f>N125-K125</f>
        <v>-12.379961451208459</v>
      </c>
      <c r="Q125" s="49">
        <f>N125/K125</f>
        <v>0.85763044331110272</v>
      </c>
      <c r="R125" s="274"/>
      <c r="S125" s="50">
        <v>0.75287037037037041</v>
      </c>
      <c r="T125" s="51">
        <v>0.81187500000000001</v>
      </c>
      <c r="U125" s="52">
        <v>6.9333333333333513</v>
      </c>
      <c r="V125" s="53">
        <v>84.966666666666626</v>
      </c>
      <c r="W125" s="54"/>
      <c r="X125" s="94"/>
      <c r="Y125" s="266"/>
      <c r="Z125" s="267"/>
      <c r="AA125" s="55">
        <f>M125-J125</f>
        <v>-284.73911337779441</v>
      </c>
      <c r="AB125" s="49">
        <f>M125/J125</f>
        <v>0.85763044331110283</v>
      </c>
      <c r="AC125" s="279"/>
    </row>
    <row r="126" spans="1:29" ht="15.75" customHeight="1">
      <c r="A126" s="269"/>
      <c r="B126" s="99" t="s">
        <v>70</v>
      </c>
      <c r="C126" s="264" t="s">
        <v>219</v>
      </c>
      <c r="D126" s="265"/>
      <c r="E126" s="39">
        <v>44.3</v>
      </c>
      <c r="F126" s="40">
        <v>2282</v>
      </c>
      <c r="G126" s="41">
        <f t="shared" si="59"/>
        <v>101092.59999999999</v>
      </c>
      <c r="H126" s="42"/>
      <c r="I126" s="43">
        <v>17</v>
      </c>
      <c r="J126" s="44">
        <v>2000</v>
      </c>
      <c r="K126" s="45">
        <f t="shared" si="60"/>
        <v>117.64705882352941</v>
      </c>
      <c r="L126" s="46">
        <v>17</v>
      </c>
      <c r="M126" s="44">
        <f>F126/V126*60</f>
        <v>1713.2846715328476</v>
      </c>
      <c r="N126" s="45">
        <f>M126/L126</f>
        <v>100.7814512666381</v>
      </c>
      <c r="O126" s="47">
        <f>L126-I126</f>
        <v>0</v>
      </c>
      <c r="P126" s="48">
        <f>N126-K126</f>
        <v>-16.865607556891305</v>
      </c>
      <c r="Q126" s="49">
        <f>N126/K126</f>
        <v>0.8566423357664239</v>
      </c>
      <c r="R126" s="274"/>
      <c r="S126" s="50">
        <v>0.81539351851851849</v>
      </c>
      <c r="T126" s="51">
        <v>0.87089120370370365</v>
      </c>
      <c r="U126" s="52">
        <v>5.066666666666606</v>
      </c>
      <c r="V126" s="53">
        <v>79.916666666666629</v>
      </c>
      <c r="W126" s="54"/>
      <c r="X126" s="94"/>
      <c r="Y126" s="266"/>
      <c r="Z126" s="267"/>
      <c r="AA126" s="55">
        <f>M126-J126</f>
        <v>-286.7153284671524</v>
      </c>
      <c r="AB126" s="49">
        <f>M126/J126</f>
        <v>0.85664233576642379</v>
      </c>
      <c r="AC126" s="279"/>
    </row>
    <row r="127" spans="1:29" ht="15.75" customHeight="1">
      <c r="A127" s="269"/>
      <c r="B127" s="99"/>
      <c r="C127" s="264"/>
      <c r="D127" s="265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79"/>
    </row>
    <row r="128" spans="1:29" ht="15.75" customHeight="1">
      <c r="A128" s="269"/>
      <c r="B128" s="99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99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94"/>
      <c r="Y129" s="266"/>
      <c r="Z129" s="267"/>
      <c r="AA129" s="55"/>
      <c r="AB129" s="49"/>
      <c r="AC129" s="279"/>
    </row>
    <row r="130" spans="1:29" ht="15.75" customHeight="1">
      <c r="A130" s="269"/>
      <c r="B130" s="99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62"/>
      <c r="T130" s="63"/>
      <c r="U130" s="52"/>
      <c r="V130" s="53"/>
      <c r="W130" s="63"/>
      <c r="X130" s="108"/>
      <c r="Y130" s="266"/>
      <c r="Z130" s="267"/>
      <c r="AA130" s="55"/>
      <c r="AB130" s="49"/>
      <c r="AC130" s="279"/>
    </row>
    <row r="131" spans="1:29" ht="15.75" customHeight="1">
      <c r="A131" s="269"/>
      <c r="B131" s="99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62"/>
      <c r="T131" s="63"/>
      <c r="U131" s="52"/>
      <c r="V131" s="53"/>
      <c r="W131" s="63"/>
      <c r="X131" s="108"/>
      <c r="Y131" s="266"/>
      <c r="Z131" s="267"/>
      <c r="AA131" s="55"/>
      <c r="AB131" s="49"/>
      <c r="AC131" s="279"/>
    </row>
    <row r="132" spans="1:29" ht="15.75" customHeight="1">
      <c r="A132" s="269"/>
      <c r="B132" s="99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62"/>
      <c r="T132" s="63"/>
      <c r="U132" s="52"/>
      <c r="V132" s="53"/>
      <c r="W132" s="63"/>
      <c r="X132" s="108"/>
      <c r="Y132" s="266"/>
      <c r="Z132" s="267"/>
      <c r="AA132" s="55"/>
      <c r="AB132" s="49"/>
      <c r="AC132" s="279"/>
    </row>
    <row r="133" spans="1:29" ht="15.75" customHeight="1">
      <c r="A133" s="269"/>
      <c r="B133" s="99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62"/>
      <c r="T133" s="63"/>
      <c r="U133" s="52"/>
      <c r="V133" s="53"/>
      <c r="W133" s="63"/>
      <c r="X133" s="108"/>
      <c r="Y133" s="266"/>
      <c r="Z133" s="267"/>
      <c r="AA133" s="55"/>
      <c r="AB133" s="49"/>
      <c r="AC133" s="279"/>
    </row>
    <row r="134" spans="1:29" ht="15.75" customHeight="1">
      <c r="A134" s="269"/>
      <c r="B134" s="99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62"/>
      <c r="T134" s="63"/>
      <c r="U134" s="52"/>
      <c r="V134" s="53"/>
      <c r="W134" s="63"/>
      <c r="X134" s="108"/>
      <c r="Y134" s="266"/>
      <c r="Z134" s="267"/>
      <c r="AA134" s="55"/>
      <c r="AB134" s="49"/>
      <c r="AC134" s="279"/>
    </row>
    <row r="135" spans="1:29" ht="15.75" customHeight="1">
      <c r="A135" s="269"/>
      <c r="B135" s="99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62"/>
      <c r="T135" s="63"/>
      <c r="U135" s="52"/>
      <c r="V135" s="53"/>
      <c r="W135" s="63"/>
      <c r="X135" s="108"/>
      <c r="Y135" s="266"/>
      <c r="Z135" s="267"/>
      <c r="AA135" s="55"/>
      <c r="AB135" s="49"/>
      <c r="AC135" s="279"/>
    </row>
    <row r="136" spans="1:29" ht="15.75" customHeight="1">
      <c r="A136" s="269"/>
      <c r="B136" s="99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62"/>
      <c r="T136" s="63"/>
      <c r="U136" s="52"/>
      <c r="V136" s="53"/>
      <c r="W136" s="63"/>
      <c r="X136" s="108"/>
      <c r="Y136" s="266"/>
      <c r="Z136" s="267"/>
      <c r="AA136" s="55"/>
      <c r="AB136" s="49"/>
      <c r="AC136" s="279"/>
    </row>
    <row r="137" spans="1:29" ht="15.75" customHeight="1">
      <c r="A137" s="269"/>
      <c r="B137" s="99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62"/>
      <c r="T137" s="63"/>
      <c r="U137" s="52"/>
      <c r="V137" s="53"/>
      <c r="W137" s="63"/>
      <c r="X137" s="108"/>
      <c r="Y137" s="266"/>
      <c r="Z137" s="267"/>
      <c r="AA137" s="55"/>
      <c r="AB137" s="49"/>
      <c r="AC137" s="279"/>
    </row>
    <row r="138" spans="1:29" ht="15.75" customHeight="1">
      <c r="A138" s="269"/>
      <c r="B138" s="99"/>
      <c r="C138" s="264"/>
      <c r="D138" s="265"/>
      <c r="E138" s="39"/>
      <c r="F138" s="71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62"/>
      <c r="T138" s="63"/>
      <c r="U138" s="52"/>
      <c r="V138" s="53"/>
      <c r="W138" s="63"/>
      <c r="X138" s="108"/>
      <c r="Y138" s="266"/>
      <c r="Z138" s="267"/>
      <c r="AA138" s="55"/>
      <c r="AB138" s="49"/>
      <c r="AC138" s="279"/>
    </row>
    <row r="139" spans="1:29" ht="15.75" customHeight="1">
      <c r="A139" s="269"/>
      <c r="B139" s="99"/>
      <c r="C139" s="264"/>
      <c r="D139" s="265"/>
      <c r="E139" s="109"/>
      <c r="F139" s="71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61">AVERAGE(I124:I139)</f>
        <v>22</v>
      </c>
      <c r="J140" s="81">
        <f t="shared" si="61"/>
        <v>2000</v>
      </c>
      <c r="K140" s="82">
        <f t="shared" ref="K140" si="62">J140/I140</f>
        <v>90.909090909090907</v>
      </c>
      <c r="L140" s="80">
        <f t="shared" ref="L140:M140" si="63">AVERAGE(L124:L139)</f>
        <v>22</v>
      </c>
      <c r="M140" s="81">
        <f t="shared" si="63"/>
        <v>1709.5735631678551</v>
      </c>
      <c r="N140" s="82">
        <f>M140/L140</f>
        <v>77.70788923490251</v>
      </c>
      <c r="O140" s="83">
        <f>L140-I140</f>
        <v>0</v>
      </c>
      <c r="P140" s="84">
        <f>N140-K140</f>
        <v>-13.201201674188397</v>
      </c>
      <c r="Q140" s="85">
        <f>N140/K140</f>
        <v>0.85478678158392762</v>
      </c>
      <c r="R140" s="275"/>
      <c r="S140" s="182">
        <f>S124</f>
        <v>0.70833333333333337</v>
      </c>
      <c r="T140" s="183">
        <f>INDEX(T124:T139,COUNTA(T124:T139))</f>
        <v>0.87089120370370365</v>
      </c>
      <c r="U140" s="86"/>
      <c r="V140" s="96"/>
      <c r="W140" s="78"/>
      <c r="X140" s="82"/>
      <c r="Y140" s="262"/>
      <c r="Z140" s="263"/>
      <c r="AA140" s="97">
        <f>M140-J140</f>
        <v>-290.42643683214487</v>
      </c>
      <c r="AB140" s="85">
        <f>M140/J140</f>
        <v>0.85478678158392751</v>
      </c>
      <c r="AC140" s="280"/>
    </row>
    <row r="141" spans="1:29" ht="15.75" customHeight="1">
      <c r="A141" s="281" t="s">
        <v>47</v>
      </c>
      <c r="B141" s="98" t="s">
        <v>70</v>
      </c>
      <c r="C141" s="271" t="s">
        <v>224</v>
      </c>
      <c r="D141" s="272"/>
      <c r="E141" s="21">
        <v>50.67</v>
      </c>
      <c r="F141" s="34">
        <v>1620</v>
      </c>
      <c r="G141" s="22">
        <f t="shared" ref="G141:G143" si="64">E141*F141</f>
        <v>82085.400000000009</v>
      </c>
      <c r="H141" s="23"/>
      <c r="I141" s="24">
        <v>22</v>
      </c>
      <c r="J141" s="25">
        <v>2000</v>
      </c>
      <c r="K141" s="26">
        <f>J141/I141</f>
        <v>90.909090909090907</v>
      </c>
      <c r="L141" s="27">
        <v>22</v>
      </c>
      <c r="M141" s="25">
        <f>F141/V141*60</f>
        <v>1699.7959778490274</v>
      </c>
      <c r="N141" s="26">
        <f>M141/L141</f>
        <v>77.263453538592159</v>
      </c>
      <c r="O141" s="91">
        <f>L141-I141</f>
        <v>0</v>
      </c>
      <c r="P141" s="92">
        <f>N141-K141</f>
        <v>-13.645637370498747</v>
      </c>
      <c r="Q141" s="31">
        <f>N141/K141</f>
        <v>0.84989798892451374</v>
      </c>
      <c r="R141" s="273">
        <f>Q157</f>
        <v>0.85339418888839591</v>
      </c>
      <c r="S141" s="32">
        <v>0.70833333333333337</v>
      </c>
      <c r="T141" s="33">
        <v>0.74804398148148143</v>
      </c>
      <c r="U141" s="34"/>
      <c r="V141" s="35">
        <v>57.183333333333209</v>
      </c>
      <c r="W141" s="15"/>
      <c r="X141" s="17"/>
      <c r="Y141" s="276"/>
      <c r="Z141" s="277"/>
      <c r="AA141" s="36">
        <f>M141-J141</f>
        <v>-300.20402215097261</v>
      </c>
      <c r="AB141" s="31">
        <f>M141/J141</f>
        <v>0.84989798892451374</v>
      </c>
      <c r="AC141" s="348">
        <f>AB157</f>
        <v>0.85339418888839591</v>
      </c>
    </row>
    <row r="142" spans="1:29" ht="15.75" customHeight="1">
      <c r="A142" s="282"/>
      <c r="B142" s="99" t="s">
        <v>70</v>
      </c>
      <c r="C142" s="264" t="s">
        <v>115</v>
      </c>
      <c r="D142" s="265"/>
      <c r="E142" s="39">
        <v>56.87</v>
      </c>
      <c r="F142" s="52">
        <v>1921</v>
      </c>
      <c r="G142" s="41">
        <f t="shared" si="64"/>
        <v>109247.26999999999</v>
      </c>
      <c r="H142" s="42"/>
      <c r="I142" s="43">
        <v>23</v>
      </c>
      <c r="J142" s="44">
        <v>2000</v>
      </c>
      <c r="K142" s="45">
        <f t="shared" ref="K142:K143" si="65">J142/I142</f>
        <v>86.956521739130437</v>
      </c>
      <c r="L142" s="46">
        <v>23</v>
      </c>
      <c r="M142" s="44">
        <f>F142/V142*60</f>
        <v>1707.1340409775337</v>
      </c>
      <c r="N142" s="45">
        <f>M142/L142</f>
        <v>74.223219172936254</v>
      </c>
      <c r="O142" s="47">
        <f>L142-I142</f>
        <v>0</v>
      </c>
      <c r="P142" s="48">
        <f>N142-K142</f>
        <v>-12.733302566194183</v>
      </c>
      <c r="Q142" s="49">
        <f>N142/K142</f>
        <v>0.85356702048876687</v>
      </c>
      <c r="R142" s="274"/>
      <c r="S142" s="50">
        <v>0.75172453703703701</v>
      </c>
      <c r="T142" s="51">
        <v>0.79861111111111116</v>
      </c>
      <c r="U142" s="52">
        <v>5.3000000000000291</v>
      </c>
      <c r="V142" s="53">
        <v>67.516666666666779</v>
      </c>
      <c r="W142" s="54"/>
      <c r="X142" s="94"/>
      <c r="Y142" s="266"/>
      <c r="Z142" s="267"/>
      <c r="AA142" s="55">
        <f>M142-J142</f>
        <v>-292.86595902246631</v>
      </c>
      <c r="AB142" s="49">
        <f>M142/J142</f>
        <v>0.85356702048876687</v>
      </c>
      <c r="AC142" s="294"/>
    </row>
    <row r="143" spans="1:29" ht="15.75" customHeight="1">
      <c r="A143" s="282"/>
      <c r="B143" s="99" t="s">
        <v>70</v>
      </c>
      <c r="C143" s="264" t="s">
        <v>211</v>
      </c>
      <c r="D143" s="265"/>
      <c r="E143" s="39">
        <v>47.6</v>
      </c>
      <c r="F143" s="52">
        <v>2494</v>
      </c>
      <c r="G143" s="41">
        <f t="shared" si="64"/>
        <v>118714.40000000001</v>
      </c>
      <c r="H143" s="42"/>
      <c r="I143" s="43">
        <v>23</v>
      </c>
      <c r="J143" s="44">
        <v>2000</v>
      </c>
      <c r="K143" s="45">
        <f t="shared" si="65"/>
        <v>86.956521739130437</v>
      </c>
      <c r="L143" s="46">
        <v>23</v>
      </c>
      <c r="M143" s="44">
        <f>F143/V143*60</f>
        <v>1713.4351145038145</v>
      </c>
      <c r="N143" s="45">
        <f>M143/L143</f>
        <v>74.497178891470199</v>
      </c>
      <c r="O143" s="47">
        <f>L143-I143</f>
        <v>0</v>
      </c>
      <c r="P143" s="48">
        <f>N143-K143</f>
        <v>-12.459342847660238</v>
      </c>
      <c r="Q143" s="49">
        <f>N143/K143</f>
        <v>0.85671755725190724</v>
      </c>
      <c r="R143" s="274"/>
      <c r="S143" s="50">
        <v>0.80208333333333326</v>
      </c>
      <c r="T143" s="51">
        <v>0.86273148148148149</v>
      </c>
      <c r="U143" s="52">
        <v>4.9999999999998224</v>
      </c>
      <c r="V143" s="53">
        <v>87.333333333333456</v>
      </c>
      <c r="W143" s="54"/>
      <c r="X143" s="94"/>
      <c r="Y143" s="266"/>
      <c r="Z143" s="267"/>
      <c r="AA143" s="55">
        <f>M143-J143</f>
        <v>-286.56488549618552</v>
      </c>
      <c r="AB143" s="49">
        <f>M143/J143</f>
        <v>0.85671755725190724</v>
      </c>
      <c r="AC143" s="294"/>
    </row>
    <row r="144" spans="1:29" ht="15.75" customHeight="1">
      <c r="A144" s="282"/>
      <c r="B144" s="99"/>
      <c r="C144" s="264"/>
      <c r="D144" s="265"/>
      <c r="E144" s="39"/>
      <c r="F144" s="52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94"/>
    </row>
    <row r="145" spans="1:29" ht="15.75" customHeight="1">
      <c r="A145" s="283"/>
      <c r="B145" s="99"/>
      <c r="C145" s="264"/>
      <c r="D145" s="265"/>
      <c r="E145" s="39"/>
      <c r="F145" s="52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94"/>
    </row>
    <row r="146" spans="1:29" ht="15.75" customHeight="1">
      <c r="A146" s="283"/>
      <c r="B146" s="99"/>
      <c r="C146" s="264"/>
      <c r="D146" s="265"/>
      <c r="E146" s="39"/>
      <c r="F146" s="52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94"/>
      <c r="Y146" s="266"/>
      <c r="Z146" s="267"/>
      <c r="AA146" s="55"/>
      <c r="AB146" s="49"/>
      <c r="AC146" s="294"/>
    </row>
    <row r="147" spans="1:29" ht="15.75" customHeight="1">
      <c r="A147" s="283"/>
      <c r="B147" s="99"/>
      <c r="C147" s="264"/>
      <c r="D147" s="265"/>
      <c r="E147" s="39"/>
      <c r="F147" s="52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94"/>
    </row>
    <row r="148" spans="1:29" ht="15.75" customHeight="1">
      <c r="A148" s="283"/>
      <c r="B148" s="99"/>
      <c r="C148" s="264"/>
      <c r="D148" s="265"/>
      <c r="E148" s="39"/>
      <c r="F148" s="52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94"/>
    </row>
    <row r="149" spans="1:29" ht="15.75" customHeight="1">
      <c r="A149" s="283"/>
      <c r="B149" s="99"/>
      <c r="C149" s="264"/>
      <c r="D149" s="265"/>
      <c r="E149" s="39"/>
      <c r="F149" s="52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54"/>
      <c r="X149" s="94"/>
      <c r="Y149" s="266"/>
      <c r="Z149" s="267"/>
      <c r="AA149" s="55"/>
      <c r="AB149" s="49"/>
      <c r="AC149" s="294"/>
    </row>
    <row r="150" spans="1:29" ht="15.75" customHeight="1">
      <c r="A150" s="283"/>
      <c r="B150" s="99"/>
      <c r="C150" s="264"/>
      <c r="D150" s="265"/>
      <c r="E150" s="39"/>
      <c r="F150" s="52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54"/>
      <c r="X150" s="94"/>
      <c r="Y150" s="266"/>
      <c r="Z150" s="267"/>
      <c r="AA150" s="55"/>
      <c r="AB150" s="49"/>
      <c r="AC150" s="294"/>
    </row>
    <row r="151" spans="1:29" ht="15.75" customHeight="1">
      <c r="A151" s="283"/>
      <c r="B151" s="99"/>
      <c r="C151" s="264"/>
      <c r="D151" s="265"/>
      <c r="E151" s="39"/>
      <c r="F151" s="52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54"/>
      <c r="X151" s="94"/>
      <c r="Y151" s="266"/>
      <c r="Z151" s="267"/>
      <c r="AA151" s="55"/>
      <c r="AB151" s="49"/>
      <c r="AC151" s="294"/>
    </row>
    <row r="152" spans="1:29" ht="15.75" customHeight="1">
      <c r="A152" s="283"/>
      <c r="B152" s="99"/>
      <c r="C152" s="264"/>
      <c r="D152" s="265"/>
      <c r="E152" s="39"/>
      <c r="F152" s="52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54"/>
      <c r="X152" s="94"/>
      <c r="Y152" s="266"/>
      <c r="Z152" s="267"/>
      <c r="AA152" s="55"/>
      <c r="AB152" s="49"/>
      <c r="AC152" s="294"/>
    </row>
    <row r="153" spans="1:29" ht="15.75" customHeight="1">
      <c r="A153" s="283"/>
      <c r="B153" s="99"/>
      <c r="C153" s="264"/>
      <c r="D153" s="265"/>
      <c r="E153" s="39"/>
      <c r="F153" s="52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54"/>
      <c r="X153" s="94"/>
      <c r="Y153" s="266"/>
      <c r="Z153" s="267"/>
      <c r="AA153" s="55"/>
      <c r="AB153" s="49"/>
      <c r="AC153" s="294"/>
    </row>
    <row r="154" spans="1:29" ht="15.75" customHeight="1">
      <c r="A154" s="283"/>
      <c r="B154" s="99"/>
      <c r="C154" s="264"/>
      <c r="D154" s="265"/>
      <c r="E154" s="39"/>
      <c r="F154" s="52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100"/>
      <c r="X154" s="101"/>
      <c r="Y154" s="266"/>
      <c r="Z154" s="267"/>
      <c r="AA154" s="55"/>
      <c r="AB154" s="49"/>
      <c r="AC154" s="294"/>
    </row>
    <row r="155" spans="1:29" ht="15.75" customHeight="1">
      <c r="A155" s="283"/>
      <c r="B155" s="99"/>
      <c r="C155" s="264"/>
      <c r="D155" s="265"/>
      <c r="E155" s="39"/>
      <c r="F155" s="52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102"/>
      <c r="X155" s="103"/>
      <c r="Y155" s="266"/>
      <c r="Z155" s="267"/>
      <c r="AA155" s="55"/>
      <c r="AB155" s="49"/>
      <c r="AC155" s="294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50"/>
      <c r="T156" s="51"/>
      <c r="U156" s="73"/>
      <c r="V156" s="53"/>
      <c r="W156" s="102"/>
      <c r="X156" s="103"/>
      <c r="Y156" s="266"/>
      <c r="Z156" s="267"/>
      <c r="AA156" s="55"/>
      <c r="AB156" s="49"/>
      <c r="AC156" s="294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66">AVERAGE(I141:I156)</f>
        <v>22.666666666666668</v>
      </c>
      <c r="J157" s="81">
        <f t="shared" si="66"/>
        <v>2000</v>
      </c>
      <c r="K157" s="82">
        <f t="shared" ref="K157" si="67">J157/I157</f>
        <v>88.235294117647058</v>
      </c>
      <c r="L157" s="80">
        <f t="shared" ref="L157:M157" si="68">AVERAGE(L141:L156)</f>
        <v>22.666666666666668</v>
      </c>
      <c r="M157" s="81">
        <f t="shared" si="68"/>
        <v>1706.7883777767918</v>
      </c>
      <c r="N157" s="82">
        <f t="shared" ref="N157" si="69">M157/L157</f>
        <v>75.299487254858462</v>
      </c>
      <c r="O157" s="83">
        <f t="shared" ref="O157" si="70">L157-I157</f>
        <v>0</v>
      </c>
      <c r="P157" s="84">
        <f t="shared" ref="P157" si="71">N157-K157</f>
        <v>-12.935806862788596</v>
      </c>
      <c r="Q157" s="85">
        <f t="shared" ref="Q157" si="72">N157/K157</f>
        <v>0.85339418888839591</v>
      </c>
      <c r="R157" s="275"/>
      <c r="S157" s="182">
        <f>S141</f>
        <v>0.70833333333333337</v>
      </c>
      <c r="T157" s="183">
        <f>INDEX(T141:T156,COUNTA(T141:T156))</f>
        <v>0.86273148148148149</v>
      </c>
      <c r="U157" s="86"/>
      <c r="V157" s="96"/>
      <c r="W157" s="105"/>
      <c r="X157" s="106"/>
      <c r="Y157" s="262"/>
      <c r="Z157" s="263"/>
      <c r="AA157" s="97">
        <f>M157-J157</f>
        <v>-293.21162222320822</v>
      </c>
      <c r="AB157" s="85">
        <f>M157/J157</f>
        <v>0.85339418888839591</v>
      </c>
      <c r="AC157" s="295"/>
    </row>
    <row r="159" spans="1:29">
      <c r="Y159" s="260" t="s">
        <v>54</v>
      </c>
      <c r="Z159" s="260"/>
    </row>
    <row r="160" spans="1:29">
      <c r="Y160" s="260" t="s">
        <v>55</v>
      </c>
      <c r="Z160" s="260"/>
    </row>
    <row r="161" spans="25:26">
      <c r="Y161" s="260" t="s">
        <v>56</v>
      </c>
      <c r="Z161" s="260"/>
    </row>
    <row r="162" spans="25:26">
      <c r="Y162" s="260" t="s">
        <v>57</v>
      </c>
      <c r="Z162" s="260"/>
    </row>
    <row r="163" spans="25:26">
      <c r="Y163" s="260" t="s">
        <v>58</v>
      </c>
      <c r="Z163" s="260"/>
    </row>
    <row r="164" spans="25:26">
      <c r="Y164" s="260" t="s">
        <v>59</v>
      </c>
      <c r="Z164" s="260"/>
    </row>
    <row r="165" spans="25:26">
      <c r="Y165" s="260" t="s">
        <v>60</v>
      </c>
      <c r="Z165" s="260"/>
    </row>
    <row r="166" spans="25:26">
      <c r="Y166" s="260" t="s">
        <v>61</v>
      </c>
      <c r="Z166" s="260"/>
    </row>
    <row r="167" spans="25:26">
      <c r="Y167" s="260" t="s">
        <v>62</v>
      </c>
      <c r="Z167" s="260"/>
    </row>
    <row r="168" spans="25:26">
      <c r="Y168" s="260" t="s">
        <v>63</v>
      </c>
      <c r="Z168" s="260"/>
    </row>
    <row r="169" spans="25:26">
      <c r="Y169" s="260" t="s">
        <v>64</v>
      </c>
      <c r="Z169" s="260"/>
    </row>
    <row r="170" spans="25:26">
      <c r="Y170" s="260" t="s">
        <v>65</v>
      </c>
      <c r="Z170" s="260"/>
    </row>
    <row r="171" spans="25:26">
      <c r="Y171" s="260" t="s">
        <v>66</v>
      </c>
      <c r="Z171" s="260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806" priority="2" operator="greaterThan">
      <formula>0</formula>
    </cfRule>
  </conditionalFormatting>
  <conditionalFormatting sqref="P5:P157 AA5:AA157">
    <cfRule type="cellIs" dxfId="805" priority="5" operator="lessThan">
      <formula>0</formula>
    </cfRule>
  </conditionalFormatting>
  <conditionalFormatting sqref="Q5:Q157 AB5:AB157">
    <cfRule type="cellIs" dxfId="804" priority="3" operator="greaterThan">
      <formula>1</formula>
    </cfRule>
    <cfRule type="cellIs" dxfId="803" priority="4" operator="lessThan">
      <formula>0.8</formula>
    </cfRule>
  </conditionalFormatting>
  <conditionalFormatting sqref="R5:R157 AC124:AC141">
    <cfRule type="cellIs" dxfId="802" priority="6" operator="lessThan">
      <formula>0.8</formula>
    </cfRule>
  </conditionalFormatting>
  <conditionalFormatting sqref="AC5:AC22 AC56:AC91">
    <cfRule type="cellIs" dxfId="801" priority="8" operator="lessThan">
      <formula>0.8</formula>
    </cfRule>
  </conditionalFormatting>
  <conditionalFormatting sqref="AC39">
    <cfRule type="cellIs" dxfId="800" priority="11" operator="lessThan">
      <formula>0.8</formula>
    </cfRule>
  </conditionalFormatting>
  <conditionalFormatting sqref="AC54">
    <cfRule type="cellIs" dxfId="799" priority="10" operator="lessThan">
      <formula>0.8</formula>
    </cfRule>
  </conditionalFormatting>
  <conditionalFormatting sqref="AC97:AC105">
    <cfRule type="cellIs" dxfId="798" priority="9" operator="lessThan">
      <formula>0.8</formula>
    </cfRule>
  </conditionalFormatting>
  <conditionalFormatting sqref="AC107:AC112">
    <cfRule type="cellIs" dxfId="797" priority="7" operator="lessThan">
      <formula>0.8</formula>
    </cfRule>
  </conditionalFormatting>
  <conditionalFormatting sqref="AC156">
    <cfRule type="cellIs" dxfId="796" priority="1" operator="lessThan">
      <formula>0.8</formula>
    </cfRule>
  </conditionalFormatting>
  <dataValidations count="1">
    <dataValidation type="list" allowBlank="1" showInputMessage="1" showErrorMessage="1" sqref="Y5:Z157" xr:uid="{F566C3B2-81BF-4622-A818-108D37F40A1E}">
      <formula1>$Y$159:$Y$180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37D1A-124E-4C68-979B-FE93ED3AACAF}">
  <sheetPr>
    <tabColor theme="8" tint="0.59999389629810485"/>
  </sheetPr>
  <dimension ref="B1:AR36"/>
  <sheetViews>
    <sheetView zoomScale="70" zoomScaleNormal="70" workbookViewId="0">
      <selection activeCell="V42" sqref="V42"/>
    </sheetView>
  </sheetViews>
  <sheetFormatPr defaultColWidth="7.6640625" defaultRowHeight="15.75"/>
  <cols>
    <col min="1" max="1" width="7.6640625" style="125"/>
    <col min="2" max="2" width="15.6640625" style="125" customWidth="1"/>
    <col min="3" max="3" width="8.109375" style="131" customWidth="1"/>
    <col min="4" max="34" width="11.109375" style="125" customWidth="1"/>
    <col min="35" max="16384" width="7.6640625" style="125"/>
  </cols>
  <sheetData>
    <row r="1" spans="2:44" ht="27.75" customHeight="1">
      <c r="B1" s="247" t="s">
        <v>132</v>
      </c>
      <c r="C1" s="247"/>
      <c r="D1" s="247"/>
      <c r="E1" s="247"/>
      <c r="F1" s="247"/>
      <c r="G1" s="247"/>
      <c r="H1" s="247"/>
      <c r="I1" s="247"/>
      <c r="J1" s="247"/>
      <c r="K1" s="124"/>
      <c r="L1" s="124"/>
      <c r="M1" s="124"/>
      <c r="N1" s="124"/>
      <c r="O1" s="124"/>
      <c r="P1" s="124"/>
    </row>
    <row r="2" spans="2:44" ht="27.75" customHeight="1">
      <c r="B2" s="248"/>
      <c r="C2" s="248"/>
      <c r="D2" s="248"/>
      <c r="E2" s="248"/>
      <c r="F2" s="248"/>
      <c r="G2" s="248"/>
      <c r="H2" s="248"/>
      <c r="I2" s="248"/>
      <c r="J2" s="248"/>
      <c r="K2" s="124"/>
      <c r="L2" s="124"/>
      <c r="M2" s="124"/>
      <c r="N2" s="124"/>
      <c r="O2" s="124"/>
      <c r="P2" s="124"/>
    </row>
    <row r="3" spans="2:44" ht="46.5" customHeight="1">
      <c r="B3" s="126" t="s">
        <v>133</v>
      </c>
      <c r="C3" s="249" t="s">
        <v>355</v>
      </c>
      <c r="D3" s="250"/>
      <c r="E3" s="126" t="s">
        <v>134</v>
      </c>
      <c r="F3" s="251">
        <f>'0727(18度C)'!D1+'0727(4度C)'!D1</f>
        <v>254082</v>
      </c>
      <c r="G3" s="252"/>
      <c r="H3" s="126" t="s">
        <v>2</v>
      </c>
      <c r="I3" s="253">
        <f>'0727(18度C)'!F1+'0727(4度C)'!F1</f>
        <v>8148876.5500000026</v>
      </c>
      <c r="J3" s="254"/>
      <c r="K3" s="127"/>
      <c r="L3" s="128"/>
      <c r="M3" s="124"/>
      <c r="N3" s="124"/>
      <c r="O3" s="124"/>
      <c r="P3" s="124"/>
    </row>
    <row r="4" spans="2:44" ht="28.5" customHeight="1">
      <c r="B4" s="255" t="s">
        <v>135</v>
      </c>
      <c r="C4" s="235" t="s">
        <v>136</v>
      </c>
      <c r="D4" s="236"/>
      <c r="E4" s="258" t="s">
        <v>137</v>
      </c>
      <c r="F4" s="259"/>
      <c r="G4" s="258" t="s">
        <v>138</v>
      </c>
      <c r="H4" s="259"/>
      <c r="I4" s="258" t="s">
        <v>139</v>
      </c>
      <c r="J4" s="259"/>
      <c r="K4" s="233" t="s">
        <v>140</v>
      </c>
      <c r="L4" s="234"/>
      <c r="M4" s="233" t="s">
        <v>141</v>
      </c>
      <c r="N4" s="234"/>
      <c r="P4" s="128"/>
      <c r="Q4" s="124"/>
      <c r="R4" s="124"/>
    </row>
    <row r="5" spans="2:44" ht="28.5" customHeight="1">
      <c r="B5" s="256"/>
      <c r="C5" s="235" t="s">
        <v>142</v>
      </c>
      <c r="D5" s="236"/>
      <c r="E5" s="237" t="s">
        <v>143</v>
      </c>
      <c r="F5" s="238"/>
      <c r="G5" s="239" t="s">
        <v>144</v>
      </c>
      <c r="H5" s="240"/>
      <c r="I5" s="241" t="s">
        <v>145</v>
      </c>
      <c r="J5" s="242"/>
      <c r="K5" s="243" t="s">
        <v>146</v>
      </c>
      <c r="L5" s="244"/>
      <c r="M5" s="245" t="s">
        <v>147</v>
      </c>
      <c r="N5" s="246"/>
      <c r="O5" s="128"/>
      <c r="P5" s="128"/>
      <c r="Q5" s="128"/>
      <c r="R5" s="128"/>
    </row>
    <row r="6" spans="2:44" ht="28.5" customHeight="1">
      <c r="B6" s="256"/>
      <c r="C6" s="235" t="s">
        <v>148</v>
      </c>
      <c r="D6" s="236"/>
      <c r="E6" s="227">
        <f>AVERAGE(D13:O13,D27:X27)</f>
        <v>501.79836770661677</v>
      </c>
      <c r="F6" s="228" t="e">
        <f>AVERAGE(#REF!,D13:K13)</f>
        <v>#REF!</v>
      </c>
      <c r="G6" s="229">
        <f>AVERAGE(D13:K13)</f>
        <v>176.45990109381162</v>
      </c>
      <c r="H6" s="230"/>
      <c r="I6" s="229">
        <f>AVERAGE(L13:O13)</f>
        <v>89.572192513368975</v>
      </c>
      <c r="J6" s="230"/>
      <c r="K6" s="229">
        <f>AVERAGE(D27:O27)</f>
        <v>688.59363344988344</v>
      </c>
      <c r="L6" s="230"/>
      <c r="M6" s="229">
        <f>AVERAGE(P27:X27)</f>
        <v>769.70828282828279</v>
      </c>
      <c r="N6" s="230"/>
      <c r="O6" s="128"/>
      <c r="P6" s="128"/>
      <c r="Q6" s="128"/>
      <c r="R6" s="128"/>
    </row>
    <row r="7" spans="2:44" ht="28.5" customHeight="1">
      <c r="B7" s="256"/>
      <c r="C7" s="221" t="s">
        <v>149</v>
      </c>
      <c r="D7" s="222"/>
      <c r="E7" s="231">
        <f>AVERAGE(D14:O14,D28:X28)</f>
        <v>422.62504239225723</v>
      </c>
      <c r="F7" s="232" t="e">
        <f>AVERAGE(#REF!,D14:K14)</f>
        <v>#REF!</v>
      </c>
      <c r="G7" s="219">
        <f>AVERAGE(D14:K14)</f>
        <v>148.8042491595414</v>
      </c>
      <c r="H7" s="220"/>
      <c r="I7" s="219">
        <f>AVERAGE(L14:O14)</f>
        <v>76.463521775611596</v>
      </c>
      <c r="J7" s="220"/>
      <c r="K7" s="219">
        <f>AVERAGE(D28:O28)</f>
        <v>579.62698370764781</v>
      </c>
      <c r="L7" s="220"/>
      <c r="M7" s="219">
        <f>AVERAGE(P28:X28)</f>
        <v>648.13388628211999</v>
      </c>
      <c r="N7" s="220"/>
      <c r="O7" s="128"/>
      <c r="P7" s="128"/>
      <c r="Q7" s="128"/>
      <c r="R7" s="128"/>
    </row>
    <row r="8" spans="2:44" ht="28.5" customHeight="1">
      <c r="B8" s="257"/>
      <c r="C8" s="221" t="s">
        <v>150</v>
      </c>
      <c r="D8" s="222"/>
      <c r="E8" s="223">
        <f>AVERAGE(D15:O15,D29:X29)</f>
        <v>0.84604185426886747</v>
      </c>
      <c r="F8" s="224" t="e">
        <f>AVERAGE(D15:K15,#REF!)</f>
        <v>#REF!</v>
      </c>
      <c r="G8" s="225">
        <f>AVERAGE(D15:K15)</f>
        <v>0.84765448838481583</v>
      </c>
      <c r="H8" s="226"/>
      <c r="I8" s="225">
        <f>AVERAGE(L15:O15)</f>
        <v>0.8536443383666058</v>
      </c>
      <c r="J8" s="226"/>
      <c r="K8" s="225">
        <f>AVERAGE(D29:O29)</f>
        <v>0.843450318450365</v>
      </c>
      <c r="L8" s="226"/>
      <c r="M8" s="225">
        <f>AVERAGE(P29:X29)</f>
        <v>0.84508166752568437</v>
      </c>
      <c r="N8" s="226"/>
      <c r="O8" s="130" t="s">
        <v>151</v>
      </c>
      <c r="P8" s="128"/>
      <c r="Q8" s="128"/>
      <c r="R8" s="128"/>
    </row>
    <row r="9" spans="2:44" ht="28.5" customHeight="1" thickBot="1">
      <c r="H9" s="132"/>
      <c r="N9" s="128"/>
      <c r="O9" s="128"/>
      <c r="P9" s="128"/>
    </row>
    <row r="10" spans="2:44" ht="30" customHeight="1">
      <c r="B10" s="209" t="s">
        <v>152</v>
      </c>
      <c r="C10" s="210"/>
      <c r="D10" s="214" t="s">
        <v>153</v>
      </c>
      <c r="E10" s="215"/>
      <c r="F10" s="215"/>
      <c r="G10" s="215"/>
      <c r="H10" s="215"/>
      <c r="I10" s="215"/>
      <c r="J10" s="215"/>
      <c r="K10" s="215"/>
      <c r="L10" s="216" t="s">
        <v>154</v>
      </c>
      <c r="M10" s="217"/>
      <c r="N10" s="217"/>
      <c r="O10" s="218"/>
    </row>
    <row r="11" spans="2:44" ht="17.25" customHeight="1">
      <c r="B11" s="205" t="s">
        <v>155</v>
      </c>
      <c r="C11" s="206"/>
      <c r="D11" s="135">
        <v>1</v>
      </c>
      <c r="E11" s="136">
        <v>2</v>
      </c>
      <c r="F11" s="136">
        <v>3</v>
      </c>
      <c r="G11" s="136">
        <v>4</v>
      </c>
      <c r="H11" s="136">
        <v>5</v>
      </c>
      <c r="I11" s="136">
        <v>6</v>
      </c>
      <c r="J11" s="136">
        <v>7</v>
      </c>
      <c r="K11" s="171">
        <v>8</v>
      </c>
      <c r="L11" s="135">
        <v>1</v>
      </c>
      <c r="M11" s="164">
        <v>2</v>
      </c>
      <c r="N11" s="136">
        <v>3</v>
      </c>
      <c r="O11" s="137">
        <v>4</v>
      </c>
    </row>
    <row r="12" spans="2:44" ht="46.5" customHeight="1">
      <c r="B12" s="205"/>
      <c r="C12" s="206"/>
      <c r="D12" s="138" t="s">
        <v>156</v>
      </c>
      <c r="E12" s="139" t="s">
        <v>157</v>
      </c>
      <c r="F12" s="139" t="s">
        <v>158</v>
      </c>
      <c r="G12" s="139" t="s">
        <v>159</v>
      </c>
      <c r="H12" s="139" t="s">
        <v>160</v>
      </c>
      <c r="I12" s="139" t="s">
        <v>161</v>
      </c>
      <c r="J12" s="139" t="s">
        <v>162</v>
      </c>
      <c r="K12" s="172" t="s">
        <v>163</v>
      </c>
      <c r="L12" s="180" t="s">
        <v>225</v>
      </c>
      <c r="M12" s="187" t="s">
        <v>157</v>
      </c>
      <c r="N12" s="139" t="s">
        <v>164</v>
      </c>
      <c r="O12" s="140" t="s">
        <v>159</v>
      </c>
    </row>
    <row r="13" spans="2:44" ht="40.15" customHeight="1">
      <c r="B13" s="207" t="s">
        <v>10</v>
      </c>
      <c r="C13" s="141" t="s">
        <v>165</v>
      </c>
      <c r="D13" s="142">
        <v>108.87096774193549</v>
      </c>
      <c r="E13" s="143">
        <v>79.365079365079367</v>
      </c>
      <c r="F13" s="143">
        <v>102.08333333333334</v>
      </c>
      <c r="G13" s="143">
        <v>88.39779005524862</v>
      </c>
      <c r="H13" s="143">
        <v>172.2488038277512</v>
      </c>
      <c r="I13" s="143">
        <v>250.92</v>
      </c>
      <c r="J13" s="143" t="s">
        <v>77</v>
      </c>
      <c r="K13" s="173">
        <v>433.33333333333331</v>
      </c>
      <c r="L13" s="142" t="s">
        <v>77</v>
      </c>
      <c r="M13" s="188">
        <v>90.909090909090907</v>
      </c>
      <c r="N13" s="143">
        <v>88.235294117647058</v>
      </c>
      <c r="O13" s="144" t="s">
        <v>77</v>
      </c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</row>
    <row r="14" spans="2:44" ht="39.6" customHeight="1">
      <c r="B14" s="207"/>
      <c r="C14" s="145" t="s">
        <v>166</v>
      </c>
      <c r="D14" s="146">
        <v>93.558074816708697</v>
      </c>
      <c r="E14" s="147">
        <v>67.155204005995998</v>
      </c>
      <c r="F14" s="147">
        <v>87.690980741660312</v>
      </c>
      <c r="G14" s="147">
        <v>74.446953259347183</v>
      </c>
      <c r="H14" s="147">
        <v>145.70219149950759</v>
      </c>
      <c r="I14" s="147">
        <v>213.70280512127604</v>
      </c>
      <c r="J14" s="147" t="s">
        <v>77</v>
      </c>
      <c r="K14" s="174">
        <v>359.373534672294</v>
      </c>
      <c r="L14" s="146" t="s">
        <v>77</v>
      </c>
      <c r="M14" s="189">
        <v>77.653450541953873</v>
      </c>
      <c r="N14" s="147">
        <v>75.27359300926932</v>
      </c>
      <c r="O14" s="148" t="s">
        <v>77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</row>
    <row r="15" spans="2:44" ht="40.15" customHeight="1">
      <c r="B15" s="207"/>
      <c r="C15" s="149" t="s">
        <v>167</v>
      </c>
      <c r="D15" s="150">
        <f t="shared" ref="D15:I15" si="0">D14/D13</f>
        <v>0.85934824276087984</v>
      </c>
      <c r="E15" s="151">
        <f t="shared" si="0"/>
        <v>0.84615557047554957</v>
      </c>
      <c r="F15" s="151">
        <f t="shared" si="0"/>
        <v>0.85901368889789687</v>
      </c>
      <c r="G15" s="151">
        <f t="shared" si="0"/>
        <v>0.84218115874636501</v>
      </c>
      <c r="H15" s="151">
        <f t="shared" si="0"/>
        <v>0.84588216731658572</v>
      </c>
      <c r="I15" s="151">
        <f t="shared" si="0"/>
        <v>0.85167704894498664</v>
      </c>
      <c r="J15" s="151" t="s">
        <v>77</v>
      </c>
      <c r="K15" s="175">
        <f t="shared" ref="K15:N15" si="1">K14/K13</f>
        <v>0.82932354155144772</v>
      </c>
      <c r="L15" s="150" t="s">
        <v>77</v>
      </c>
      <c r="M15" s="190">
        <f t="shared" si="1"/>
        <v>0.85418795596149266</v>
      </c>
      <c r="N15" s="151">
        <f t="shared" si="1"/>
        <v>0.85310072077171895</v>
      </c>
      <c r="O15" s="152" t="s">
        <v>77</v>
      </c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</row>
    <row r="16" spans="2:44" ht="17.25" customHeight="1">
      <c r="B16" s="208" t="s">
        <v>168</v>
      </c>
      <c r="C16" s="134" t="s">
        <v>169</v>
      </c>
      <c r="D16" s="50">
        <v>0.25</v>
      </c>
      <c r="E16" s="51">
        <v>0.16688657407407406</v>
      </c>
      <c r="F16" s="51">
        <v>0.25</v>
      </c>
      <c r="G16" s="51">
        <v>0.16666666666666666</v>
      </c>
      <c r="H16" s="51">
        <v>0.16666666666666666</v>
      </c>
      <c r="I16" s="51">
        <v>0.2502314814814815</v>
      </c>
      <c r="J16" s="51" t="s">
        <v>77</v>
      </c>
      <c r="K16" s="57">
        <v>0.34791666666666665</v>
      </c>
      <c r="L16" s="50" t="s">
        <v>77</v>
      </c>
      <c r="M16" s="191">
        <v>0.70848379629629632</v>
      </c>
      <c r="N16" s="51">
        <v>0.70833333333333337</v>
      </c>
      <c r="O16" s="116" t="s">
        <v>77</v>
      </c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</row>
    <row r="17" spans="2:44" ht="17.25" customHeight="1">
      <c r="B17" s="205"/>
      <c r="C17" s="134" t="s">
        <v>170</v>
      </c>
      <c r="D17" s="50">
        <v>0.63263888888888886</v>
      </c>
      <c r="E17" s="51">
        <v>0.67222222222222217</v>
      </c>
      <c r="F17" s="51">
        <v>0.65241898148148147</v>
      </c>
      <c r="G17" s="51">
        <v>0.6572337962962963</v>
      </c>
      <c r="H17" s="51">
        <v>0.7055555555555556</v>
      </c>
      <c r="I17" s="51">
        <v>0.55001157407407408</v>
      </c>
      <c r="J17" s="51" t="s">
        <v>77</v>
      </c>
      <c r="K17" s="57">
        <v>0.46736111111111112</v>
      </c>
      <c r="L17" s="50" t="s">
        <v>77</v>
      </c>
      <c r="M17" s="191">
        <v>0.88078703703703709</v>
      </c>
      <c r="N17" s="51">
        <v>0.87513888888888891</v>
      </c>
      <c r="O17" s="116" t="s">
        <v>77</v>
      </c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</row>
    <row r="18" spans="2:44" ht="17.25" customHeight="1">
      <c r="B18" s="205" t="s">
        <v>171</v>
      </c>
      <c r="C18" s="206"/>
      <c r="D18" s="153">
        <v>15.5</v>
      </c>
      <c r="E18" s="154">
        <v>25.2</v>
      </c>
      <c r="F18" s="154">
        <v>19.2</v>
      </c>
      <c r="G18" s="154">
        <v>22.625</v>
      </c>
      <c r="H18" s="154">
        <v>20.9</v>
      </c>
      <c r="I18" s="154">
        <v>12.5</v>
      </c>
      <c r="J18" s="154" t="s">
        <v>77</v>
      </c>
      <c r="K18" s="176">
        <v>6</v>
      </c>
      <c r="L18" s="153" t="s">
        <v>77</v>
      </c>
      <c r="M18" s="192">
        <v>22</v>
      </c>
      <c r="N18" s="154">
        <v>22.666666666666668</v>
      </c>
      <c r="O18" s="155" t="s">
        <v>77</v>
      </c>
    </row>
    <row r="19" spans="2:44" ht="17.25" customHeight="1">
      <c r="B19" s="198" t="s">
        <v>172</v>
      </c>
      <c r="C19" s="199"/>
      <c r="D19" s="156" t="s">
        <v>173</v>
      </c>
      <c r="E19" s="157" t="s">
        <v>174</v>
      </c>
      <c r="F19" s="157" t="s">
        <v>174</v>
      </c>
      <c r="G19" s="157" t="s">
        <v>174</v>
      </c>
      <c r="H19" s="157" t="s">
        <v>175</v>
      </c>
      <c r="I19" s="157" t="s">
        <v>176</v>
      </c>
      <c r="J19" s="157" t="s">
        <v>176</v>
      </c>
      <c r="K19" s="177" t="s">
        <v>176</v>
      </c>
      <c r="L19" s="156" t="s">
        <v>173</v>
      </c>
      <c r="M19" s="193" t="s">
        <v>174</v>
      </c>
      <c r="N19" s="157" t="s">
        <v>174</v>
      </c>
      <c r="O19" s="158" t="s">
        <v>174</v>
      </c>
    </row>
    <row r="20" spans="2:44" ht="17.25" customHeight="1">
      <c r="B20" s="198" t="s">
        <v>177</v>
      </c>
      <c r="C20" s="199"/>
      <c r="D20" s="156" t="s">
        <v>176</v>
      </c>
      <c r="E20" s="157"/>
      <c r="F20" s="157"/>
      <c r="G20" s="157"/>
      <c r="H20" s="157" t="s">
        <v>176</v>
      </c>
      <c r="I20" s="157"/>
      <c r="J20" s="157"/>
      <c r="K20" s="177"/>
      <c r="L20" s="135"/>
      <c r="M20" s="164"/>
      <c r="N20" s="157"/>
      <c r="O20" s="158"/>
    </row>
    <row r="21" spans="2:44" ht="17.25" customHeight="1" thickBot="1">
      <c r="B21" s="200" t="s">
        <v>178</v>
      </c>
      <c r="C21" s="201"/>
      <c r="D21" s="160"/>
      <c r="E21" s="161"/>
      <c r="F21" s="162"/>
      <c r="G21" s="162"/>
      <c r="H21" s="161" t="s">
        <v>179</v>
      </c>
      <c r="I21" s="161" t="s">
        <v>180</v>
      </c>
      <c r="J21" s="161"/>
      <c r="K21" s="178" t="s">
        <v>181</v>
      </c>
      <c r="L21" s="181"/>
      <c r="M21" s="194"/>
      <c r="N21" s="161"/>
      <c r="O21" s="163"/>
    </row>
    <row r="23" spans="2:44" ht="16.5" thickBot="1"/>
    <row r="24" spans="2:44" ht="30" customHeight="1">
      <c r="B24" s="209" t="s">
        <v>152</v>
      </c>
      <c r="C24" s="210"/>
      <c r="D24" s="211" t="s">
        <v>182</v>
      </c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3"/>
      <c r="P24" s="202" t="s">
        <v>183</v>
      </c>
      <c r="Q24" s="203"/>
      <c r="R24" s="203"/>
      <c r="S24" s="203"/>
      <c r="T24" s="203"/>
      <c r="U24" s="203"/>
      <c r="V24" s="203"/>
      <c r="W24" s="203"/>
      <c r="X24" s="204"/>
    </row>
    <row r="25" spans="2:44" ht="17.25" customHeight="1">
      <c r="B25" s="205" t="s">
        <v>155</v>
      </c>
      <c r="C25" s="206"/>
      <c r="D25" s="135">
        <v>1</v>
      </c>
      <c r="E25" s="164">
        <v>2</v>
      </c>
      <c r="F25" s="136">
        <v>3</v>
      </c>
      <c r="G25" s="136">
        <v>4</v>
      </c>
      <c r="H25" s="164">
        <v>5</v>
      </c>
      <c r="I25" s="136">
        <v>6</v>
      </c>
      <c r="J25" s="136">
        <v>7</v>
      </c>
      <c r="K25" s="164">
        <v>8</v>
      </c>
      <c r="L25" s="136">
        <v>9</v>
      </c>
      <c r="M25" s="136">
        <v>10</v>
      </c>
      <c r="N25" s="164">
        <v>11</v>
      </c>
      <c r="O25" s="136">
        <v>12</v>
      </c>
      <c r="P25" s="135">
        <v>1</v>
      </c>
      <c r="Q25" s="136">
        <v>2</v>
      </c>
      <c r="R25" s="136">
        <v>3</v>
      </c>
      <c r="S25" s="136">
        <v>4</v>
      </c>
      <c r="T25" s="136">
        <v>5</v>
      </c>
      <c r="U25" s="136">
        <v>6</v>
      </c>
      <c r="V25" s="136">
        <v>7</v>
      </c>
      <c r="W25" s="136">
        <v>8</v>
      </c>
      <c r="X25" s="137">
        <v>9</v>
      </c>
    </row>
    <row r="26" spans="2:44" ht="46.5" customHeight="1">
      <c r="B26" s="205"/>
      <c r="C26" s="206"/>
      <c r="D26" s="165" t="s">
        <v>156</v>
      </c>
      <c r="E26" s="166" t="s">
        <v>164</v>
      </c>
      <c r="F26" s="139" t="s">
        <v>160</v>
      </c>
      <c r="G26" s="139" t="s">
        <v>161</v>
      </c>
      <c r="H26" s="139" t="s">
        <v>184</v>
      </c>
      <c r="I26" s="139" t="s">
        <v>163</v>
      </c>
      <c r="J26" s="139" t="s">
        <v>185</v>
      </c>
      <c r="K26" s="139" t="s">
        <v>186</v>
      </c>
      <c r="L26" s="139" t="s">
        <v>187</v>
      </c>
      <c r="M26" s="139" t="s">
        <v>188</v>
      </c>
      <c r="N26" s="167" t="s">
        <v>45</v>
      </c>
      <c r="O26" s="168" t="s">
        <v>189</v>
      </c>
      <c r="P26" s="138" t="s">
        <v>190</v>
      </c>
      <c r="Q26" s="139" t="s">
        <v>162</v>
      </c>
      <c r="R26" s="139" t="s">
        <v>191</v>
      </c>
      <c r="S26" s="139" t="s">
        <v>192</v>
      </c>
      <c r="T26" s="139" t="s">
        <v>193</v>
      </c>
      <c r="U26" s="139" t="s">
        <v>187</v>
      </c>
      <c r="V26" s="139" t="s">
        <v>194</v>
      </c>
      <c r="W26" s="167" t="s">
        <v>45</v>
      </c>
      <c r="X26" s="168" t="s">
        <v>46</v>
      </c>
    </row>
    <row r="27" spans="2:44" ht="40.15" customHeight="1">
      <c r="B27" s="207" t="s">
        <v>10</v>
      </c>
      <c r="C27" s="141" t="s">
        <v>165</v>
      </c>
      <c r="D27" s="143">
        <v>226.15</v>
      </c>
      <c r="E27" s="143" t="s">
        <v>77</v>
      </c>
      <c r="F27" s="143" t="s">
        <v>77</v>
      </c>
      <c r="G27" s="143">
        <v>272.72727272727275</v>
      </c>
      <c r="H27" s="143">
        <v>433.33333333333331</v>
      </c>
      <c r="I27" s="143" t="s">
        <v>77</v>
      </c>
      <c r="J27" s="143">
        <v>675</v>
      </c>
      <c r="K27" s="143">
        <v>1100</v>
      </c>
      <c r="L27" s="143" t="s">
        <v>77</v>
      </c>
      <c r="M27" s="143">
        <v>761.53846153846155</v>
      </c>
      <c r="N27" s="143">
        <v>1200</v>
      </c>
      <c r="O27" s="143">
        <v>840</v>
      </c>
      <c r="P27" s="142">
        <v>248.61333333333332</v>
      </c>
      <c r="Q27" s="143" t="s">
        <v>77</v>
      </c>
      <c r="R27" s="143" t="s">
        <v>77</v>
      </c>
      <c r="S27" s="143">
        <v>675</v>
      </c>
      <c r="T27" s="143">
        <v>756</v>
      </c>
      <c r="U27" s="143" t="s">
        <v>77</v>
      </c>
      <c r="V27" s="143">
        <v>825</v>
      </c>
      <c r="W27" s="143">
        <v>1200</v>
      </c>
      <c r="X27" s="144">
        <v>913.63636363636363</v>
      </c>
    </row>
    <row r="28" spans="2:44" ht="39.6" customHeight="1">
      <c r="B28" s="207"/>
      <c r="C28" s="145" t="s">
        <v>166</v>
      </c>
      <c r="D28" s="147">
        <v>192.66316552885957</v>
      </c>
      <c r="E28" s="147" t="s">
        <v>77</v>
      </c>
      <c r="F28" s="147" t="s">
        <v>77</v>
      </c>
      <c r="G28" s="147">
        <v>232.76303490876577</v>
      </c>
      <c r="H28" s="147">
        <v>355.90285046650155</v>
      </c>
      <c r="I28" s="147" t="s">
        <v>77</v>
      </c>
      <c r="J28" s="147">
        <v>589.17309039943927</v>
      </c>
      <c r="K28" s="147">
        <v>934.53237410071972</v>
      </c>
      <c r="L28" s="147" t="s">
        <v>77</v>
      </c>
      <c r="M28" s="147">
        <v>639.08846324360138</v>
      </c>
      <c r="N28" s="147">
        <v>997.0304122397115</v>
      </c>
      <c r="O28" s="147">
        <v>695.86247877358403</v>
      </c>
      <c r="P28" s="146">
        <v>210.63531336305442</v>
      </c>
      <c r="Q28" s="147" t="s">
        <v>77</v>
      </c>
      <c r="R28" s="147" t="s">
        <v>77</v>
      </c>
      <c r="S28" s="147">
        <v>598.80502295436122</v>
      </c>
      <c r="T28" s="147">
        <v>633.76696463440169</v>
      </c>
      <c r="U28" s="147" t="s">
        <v>77</v>
      </c>
      <c r="V28" s="147">
        <v>693.60285302054888</v>
      </c>
      <c r="W28" s="147">
        <v>997.42111935689127</v>
      </c>
      <c r="X28" s="148">
        <v>754.57204436346251</v>
      </c>
    </row>
    <row r="29" spans="2:44" ht="40.15" customHeight="1">
      <c r="B29" s="207"/>
      <c r="C29" s="149" t="s">
        <v>167</v>
      </c>
      <c r="D29" s="151">
        <f>D28/D27</f>
        <v>0.85192644496510972</v>
      </c>
      <c r="E29" s="151" t="s">
        <v>77</v>
      </c>
      <c r="F29" s="151" t="s">
        <v>77</v>
      </c>
      <c r="G29" s="151">
        <f>G28/G27</f>
        <v>0.85346446133214116</v>
      </c>
      <c r="H29" s="151">
        <f>H28/H27</f>
        <v>0.8213142703073113</v>
      </c>
      <c r="I29" s="151" t="s">
        <v>77</v>
      </c>
      <c r="J29" s="151">
        <f>J28/J27</f>
        <v>0.87284902281398413</v>
      </c>
      <c r="K29" s="151">
        <f>K28/K27</f>
        <v>0.84957488554610883</v>
      </c>
      <c r="L29" s="151" t="s">
        <v>77</v>
      </c>
      <c r="M29" s="151">
        <f>M28/M27</f>
        <v>0.83920707294614327</v>
      </c>
      <c r="N29" s="151">
        <f>N28/N27</f>
        <v>0.83085867686642623</v>
      </c>
      <c r="O29" s="151">
        <f>O28/O27</f>
        <v>0.82840771282569525</v>
      </c>
      <c r="P29" s="150">
        <f>P28/P27</f>
        <v>0.84724061472857892</v>
      </c>
      <c r="Q29" s="151" t="s">
        <v>77</v>
      </c>
      <c r="R29" s="151" t="s">
        <v>77</v>
      </c>
      <c r="S29" s="151">
        <f>S28/S27</f>
        <v>0.88711855252497962</v>
      </c>
      <c r="T29" s="151">
        <f>T28/T27</f>
        <v>0.83831609078624558</v>
      </c>
      <c r="U29" s="151" t="s">
        <v>77</v>
      </c>
      <c r="V29" s="151">
        <f>V28/V27</f>
        <v>0.84073073093399864</v>
      </c>
      <c r="W29" s="151">
        <f>W28/W27</f>
        <v>0.8311842661307427</v>
      </c>
      <c r="X29" s="152">
        <f>X28/X27</f>
        <v>0.82589975004956095</v>
      </c>
    </row>
    <row r="30" spans="2:44" ht="17.25" customHeight="1">
      <c r="B30" s="208" t="s">
        <v>168</v>
      </c>
      <c r="C30" s="134" t="s">
        <v>169</v>
      </c>
      <c r="D30" s="51">
        <v>0.31321759259259258</v>
      </c>
      <c r="E30" s="51" t="s">
        <v>77</v>
      </c>
      <c r="F30" s="51" t="s">
        <v>77</v>
      </c>
      <c r="G30" s="51">
        <v>0.32113425925925926</v>
      </c>
      <c r="H30" s="51">
        <v>0.25011574074074072</v>
      </c>
      <c r="I30" s="51" t="s">
        <v>77</v>
      </c>
      <c r="J30" s="51">
        <v>0.25020833333333331</v>
      </c>
      <c r="K30" s="51">
        <v>0.35375000000000001</v>
      </c>
      <c r="L30" s="51" t="s">
        <v>77</v>
      </c>
      <c r="M30" s="51">
        <v>0.25024305555555554</v>
      </c>
      <c r="N30" s="51">
        <v>0.25015046296296295</v>
      </c>
      <c r="O30" s="51">
        <v>0.2502314814814815</v>
      </c>
      <c r="P30" s="50">
        <v>0.7086689814814815</v>
      </c>
      <c r="Q30" s="51" t="s">
        <v>77</v>
      </c>
      <c r="R30" s="51" t="s">
        <v>77</v>
      </c>
      <c r="S30" s="51">
        <v>0.7084259259259259</v>
      </c>
      <c r="T30" s="51">
        <v>0.70833333333333337</v>
      </c>
      <c r="U30" s="51" t="s">
        <v>77</v>
      </c>
      <c r="V30" s="51">
        <v>0.70833333333333337</v>
      </c>
      <c r="W30" s="51">
        <v>0.7086689814814815</v>
      </c>
      <c r="X30" s="116">
        <v>0.70833333333333337</v>
      </c>
    </row>
    <row r="31" spans="2:44" ht="17.25" customHeight="1">
      <c r="B31" s="205"/>
      <c r="C31" s="134" t="s">
        <v>170</v>
      </c>
      <c r="D31" s="51">
        <v>0.43916666666666665</v>
      </c>
      <c r="E31" s="51" t="s">
        <v>77</v>
      </c>
      <c r="F31" s="51" t="s">
        <v>77</v>
      </c>
      <c r="G31" s="51">
        <v>0.37291666666666667</v>
      </c>
      <c r="H31" s="51">
        <v>0.32796296296296296</v>
      </c>
      <c r="I31" s="51" t="s">
        <v>77</v>
      </c>
      <c r="J31" s="51">
        <v>0.34930555555555554</v>
      </c>
      <c r="K31" s="51">
        <v>0.3923611111111111</v>
      </c>
      <c r="L31" s="51" t="s">
        <v>77</v>
      </c>
      <c r="M31" s="51">
        <v>0.41875000000000001</v>
      </c>
      <c r="N31" s="51">
        <v>0.48268518518518516</v>
      </c>
      <c r="O31" s="51">
        <v>0.4667013888888889</v>
      </c>
      <c r="P31" s="50">
        <v>0.94444444444444442</v>
      </c>
      <c r="Q31" s="51" t="s">
        <v>77</v>
      </c>
      <c r="R31" s="51" t="s">
        <v>77</v>
      </c>
      <c r="S31" s="51">
        <v>0.87986111111111109</v>
      </c>
      <c r="T31" s="51">
        <v>0.92291666666666661</v>
      </c>
      <c r="U31" s="51" t="s">
        <v>77</v>
      </c>
      <c r="V31" s="51">
        <v>0.97638888888888886</v>
      </c>
      <c r="W31" s="51">
        <v>0.9752777777777778</v>
      </c>
      <c r="X31" s="116">
        <v>0.99398148148148147</v>
      </c>
    </row>
    <row r="32" spans="2:44" ht="17.25" customHeight="1">
      <c r="B32" s="205" t="s">
        <v>171</v>
      </c>
      <c r="C32" s="206"/>
      <c r="D32" s="154">
        <v>13.333333333333334</v>
      </c>
      <c r="E32" s="154" t="s">
        <v>77</v>
      </c>
      <c r="F32" s="154" t="s">
        <v>77</v>
      </c>
      <c r="G32" s="154">
        <v>11</v>
      </c>
      <c r="H32" s="154">
        <v>6</v>
      </c>
      <c r="I32" s="154" t="s">
        <v>77</v>
      </c>
      <c r="J32" s="154">
        <v>4</v>
      </c>
      <c r="K32" s="154">
        <v>3</v>
      </c>
      <c r="L32" s="154" t="s">
        <v>77</v>
      </c>
      <c r="M32" s="154">
        <v>4.333333333333333</v>
      </c>
      <c r="N32" s="154">
        <v>3</v>
      </c>
      <c r="O32" s="154">
        <v>3.75</v>
      </c>
      <c r="P32" s="153">
        <v>12.5</v>
      </c>
      <c r="Q32" s="154" t="s">
        <v>77</v>
      </c>
      <c r="R32" s="154" t="s">
        <v>77</v>
      </c>
      <c r="S32" s="154">
        <v>4</v>
      </c>
      <c r="T32" s="154">
        <v>4.166666666666667</v>
      </c>
      <c r="U32" s="51" t="s">
        <v>77</v>
      </c>
      <c r="V32" s="154">
        <v>4</v>
      </c>
      <c r="W32" s="154">
        <v>3</v>
      </c>
      <c r="X32" s="155">
        <v>3.6666666666666665</v>
      </c>
    </row>
    <row r="33" spans="2:24" ht="17.25" customHeight="1">
      <c r="B33" s="198" t="s">
        <v>172</v>
      </c>
      <c r="C33" s="199"/>
      <c r="D33" s="133" t="s">
        <v>176</v>
      </c>
      <c r="E33" s="157" t="s">
        <v>174</v>
      </c>
      <c r="F33" s="157" t="s">
        <v>175</v>
      </c>
      <c r="G33" s="157" t="s">
        <v>195</v>
      </c>
      <c r="H33" s="157" t="s">
        <v>176</v>
      </c>
      <c r="I33" s="157" t="s">
        <v>176</v>
      </c>
      <c r="J33" s="157" t="s">
        <v>195</v>
      </c>
      <c r="K33" s="157" t="s">
        <v>196</v>
      </c>
      <c r="L33" s="157" t="s">
        <v>196</v>
      </c>
      <c r="M33" s="157" t="s">
        <v>196</v>
      </c>
      <c r="N33" s="157" t="s">
        <v>109</v>
      </c>
      <c r="O33" s="158" t="s">
        <v>109</v>
      </c>
      <c r="P33" s="156" t="s">
        <v>195</v>
      </c>
      <c r="Q33" s="157" t="s">
        <v>176</v>
      </c>
      <c r="R33" s="157" t="s">
        <v>176</v>
      </c>
      <c r="S33" s="157" t="s">
        <v>195</v>
      </c>
      <c r="T33" s="157" t="s">
        <v>196</v>
      </c>
      <c r="U33" s="157" t="s">
        <v>196</v>
      </c>
      <c r="V33" s="157" t="s">
        <v>196</v>
      </c>
      <c r="W33" s="157" t="s">
        <v>109</v>
      </c>
      <c r="X33" s="158" t="s">
        <v>109</v>
      </c>
    </row>
    <row r="34" spans="2:24" ht="17.25" customHeight="1">
      <c r="B34" s="198" t="s">
        <v>177</v>
      </c>
      <c r="C34" s="199"/>
      <c r="D34" s="133"/>
      <c r="E34" s="129"/>
      <c r="F34" s="157"/>
      <c r="G34" s="157"/>
      <c r="H34" s="157"/>
      <c r="I34" s="157"/>
      <c r="J34" s="157"/>
      <c r="K34" s="157"/>
      <c r="L34" s="157"/>
      <c r="M34" s="157"/>
      <c r="N34" s="157"/>
      <c r="O34" s="158"/>
      <c r="P34" s="156"/>
      <c r="Q34" s="157"/>
      <c r="R34" s="157"/>
      <c r="S34" s="157"/>
      <c r="T34" s="157"/>
      <c r="U34" s="157"/>
      <c r="V34" s="157"/>
      <c r="W34" s="157"/>
      <c r="X34" s="158"/>
    </row>
    <row r="35" spans="2:24" ht="17.25" customHeight="1" thickBot="1">
      <c r="B35" s="200" t="s">
        <v>178</v>
      </c>
      <c r="C35" s="201"/>
      <c r="D35" s="159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3"/>
      <c r="P35" s="170"/>
      <c r="Q35" s="161"/>
      <c r="R35" s="161"/>
      <c r="S35" s="161"/>
      <c r="T35" s="161"/>
      <c r="U35" s="161"/>
      <c r="V35" s="161"/>
      <c r="W35" s="161"/>
      <c r="X35" s="163"/>
    </row>
    <row r="36" spans="2:24">
      <c r="T36" s="131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10943-BAA0-4E76-BC3F-9F15D6373264}">
  <sheetPr>
    <tabColor theme="8" tint="0.59999389629810485"/>
    <pageSetUpPr fitToPage="1"/>
  </sheetPr>
  <dimension ref="A1:AC260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SUM(F5:F242)</f>
        <v>131682</v>
      </c>
      <c r="E1" s="5" t="s">
        <v>2</v>
      </c>
      <c r="F1" s="6">
        <f>SUM(G5:G242)</f>
        <v>2624791.7100000004</v>
      </c>
      <c r="G1" s="7" t="s">
        <v>3</v>
      </c>
      <c r="H1" s="8">
        <f>L21+L38+L55+L72+L89+L106+L123+L140+L157+L174+L191+L208+L225+L242</f>
        <v>79.750000000000014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45865</v>
      </c>
      <c r="B2" s="326"/>
      <c r="C2" s="10" t="s">
        <v>10</v>
      </c>
      <c r="D2" s="11">
        <f>AVERAGE(N21,N38,N55,N72,N89,N106,N123,N140,N157,N174,N191,N208,N225,N242)</f>
        <v>608.987084810993</v>
      </c>
      <c r="E2" s="11" t="s">
        <v>11</v>
      </c>
      <c r="F2" s="12">
        <f>F1/D1</f>
        <v>19.932805622636355</v>
      </c>
      <c r="G2" s="13" t="s">
        <v>12</v>
      </c>
      <c r="H2" s="14">
        <f>COUNT(H5:H242)</f>
        <v>6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38" t="s">
        <v>69</v>
      </c>
      <c r="C5" s="349" t="s">
        <v>204</v>
      </c>
      <c r="D5" s="349"/>
      <c r="E5" s="39">
        <v>29.85</v>
      </c>
      <c r="F5" s="40">
        <v>2294</v>
      </c>
      <c r="G5" s="41">
        <f t="shared" ref="G5:G7" si="0">E5*F5</f>
        <v>68475.900000000009</v>
      </c>
      <c r="H5" s="42"/>
      <c r="I5" s="43">
        <v>17</v>
      </c>
      <c r="J5" s="44">
        <v>3273</v>
      </c>
      <c r="K5" s="45">
        <f t="shared" ref="K5:K7" si="1">J5/I5</f>
        <v>192.52941176470588</v>
      </c>
      <c r="L5" s="46">
        <v>17</v>
      </c>
      <c r="M5" s="44">
        <f>F5/V5*60</f>
        <v>2787.1751603104949</v>
      </c>
      <c r="N5" s="45">
        <f>M5/L5</f>
        <v>163.95148001826442</v>
      </c>
      <c r="O5" s="47">
        <f>L5-I5</f>
        <v>0</v>
      </c>
      <c r="P5" s="48">
        <f>N5-K5</f>
        <v>-28.577931746441465</v>
      </c>
      <c r="Q5" s="49">
        <f>N5/K5</f>
        <v>0.8515658907150917</v>
      </c>
      <c r="R5" s="274">
        <f>Q21</f>
        <v>0.85192644496510972</v>
      </c>
      <c r="S5" s="50">
        <v>0.31321759259259258</v>
      </c>
      <c r="T5" s="51">
        <v>0.34751157407407407</v>
      </c>
      <c r="U5" s="52">
        <v>5.8666666666666512</v>
      </c>
      <c r="V5" s="53">
        <v>49.383333333333354</v>
      </c>
      <c r="W5" s="54"/>
      <c r="X5" s="94"/>
      <c r="Y5" s="276"/>
      <c r="Z5" s="277"/>
      <c r="AA5" s="36">
        <f>M5-J5</f>
        <v>-485.8248396895051</v>
      </c>
      <c r="AB5" s="37">
        <f>M5/J5</f>
        <v>0.85156589071509159</v>
      </c>
      <c r="AC5" s="292">
        <f>AB21</f>
        <v>0.85192644496510983</v>
      </c>
    </row>
    <row r="6" spans="1:29" ht="15.75" customHeight="1">
      <c r="A6" s="282"/>
      <c r="B6" s="38" t="s">
        <v>69</v>
      </c>
      <c r="C6" s="287" t="s">
        <v>205</v>
      </c>
      <c r="D6" s="287"/>
      <c r="E6" s="39">
        <v>29.52</v>
      </c>
      <c r="F6" s="40">
        <v>2375</v>
      </c>
      <c r="G6" s="41">
        <f t="shared" si="0"/>
        <v>70110</v>
      </c>
      <c r="H6" s="42"/>
      <c r="I6" s="43">
        <v>17</v>
      </c>
      <c r="J6" s="44">
        <v>3273</v>
      </c>
      <c r="K6" s="45">
        <f t="shared" si="1"/>
        <v>192.52941176470588</v>
      </c>
      <c r="L6" s="46">
        <v>17</v>
      </c>
      <c r="M6" s="44">
        <f>F6/V6*60</f>
        <v>2788.6497064579262</v>
      </c>
      <c r="N6" s="45">
        <f>M6/L6</f>
        <v>164.03821802693685</v>
      </c>
      <c r="O6" s="47">
        <f>L6-I6</f>
        <v>0</v>
      </c>
      <c r="P6" s="48">
        <f>N6-K6</f>
        <v>-28.491193737769038</v>
      </c>
      <c r="Q6" s="49">
        <f>N6/K6</f>
        <v>0.85201640893917696</v>
      </c>
      <c r="R6" s="274"/>
      <c r="S6" s="50">
        <v>0.35210648148148149</v>
      </c>
      <c r="T6" s="51">
        <v>0.3875925925925926</v>
      </c>
      <c r="U6" s="52">
        <v>6.6166666666666885</v>
      </c>
      <c r="V6" s="53">
        <v>51.099999999999994</v>
      </c>
      <c r="W6" s="54"/>
      <c r="X6" s="94"/>
      <c r="Y6" s="266"/>
      <c r="Z6" s="267"/>
      <c r="AA6" s="55">
        <f>M6-J6</f>
        <v>-484.35029354207381</v>
      </c>
      <c r="AB6" s="56">
        <f>M6/J6</f>
        <v>0.85201640893917696</v>
      </c>
      <c r="AC6" s="293"/>
    </row>
    <row r="7" spans="1:29" ht="15.75" customHeight="1">
      <c r="A7" s="282"/>
      <c r="B7" s="38" t="s">
        <v>69</v>
      </c>
      <c r="C7" s="287" t="s">
        <v>283</v>
      </c>
      <c r="D7" s="287"/>
      <c r="E7" s="39">
        <v>21.61</v>
      </c>
      <c r="F7" s="40">
        <v>2429</v>
      </c>
      <c r="G7" s="41">
        <f t="shared" si="0"/>
        <v>52490.689999999995</v>
      </c>
      <c r="H7" s="42"/>
      <c r="I7" s="43">
        <v>6</v>
      </c>
      <c r="J7" s="44">
        <v>2500</v>
      </c>
      <c r="K7" s="45">
        <f t="shared" si="1"/>
        <v>416.66666666666669</v>
      </c>
      <c r="L7" s="46">
        <v>6</v>
      </c>
      <c r="M7" s="44">
        <f>F7/V7*60</f>
        <v>2130.7017543859629</v>
      </c>
      <c r="N7" s="45">
        <f>M7/L7</f>
        <v>355.11695906432715</v>
      </c>
      <c r="O7" s="47">
        <f>L7-I7</f>
        <v>0</v>
      </c>
      <c r="P7" s="48">
        <f>N7-K7</f>
        <v>-61.549707602339538</v>
      </c>
      <c r="Q7" s="49">
        <f>N7/K7</f>
        <v>0.85228070175438508</v>
      </c>
      <c r="R7" s="274"/>
      <c r="S7" s="50">
        <v>0.39166666666666661</v>
      </c>
      <c r="T7" s="51">
        <v>0.43916666666666665</v>
      </c>
      <c r="U7" s="52">
        <v>5.8666666666665712</v>
      </c>
      <c r="V7" s="53">
        <v>68.400000000000063</v>
      </c>
      <c r="W7" s="54">
        <v>0.43916666666666665</v>
      </c>
      <c r="X7" s="94">
        <v>0.47918981481481482</v>
      </c>
      <c r="Y7" s="266"/>
      <c r="Z7" s="267"/>
      <c r="AA7" s="55">
        <f>M7-J7</f>
        <v>-369.29824561403711</v>
      </c>
      <c r="AB7" s="56">
        <f>M7/J7</f>
        <v>0.85228070175438519</v>
      </c>
      <c r="AC7" s="293"/>
    </row>
    <row r="8" spans="1:29" ht="15.75" customHeight="1">
      <c r="A8" s="282"/>
      <c r="B8" s="38"/>
      <c r="C8" s="287"/>
      <c r="D8" s="287"/>
      <c r="E8" s="39"/>
      <c r="F8" s="40"/>
      <c r="G8" s="41"/>
      <c r="H8" s="58"/>
      <c r="I8" s="43"/>
      <c r="J8" s="44"/>
      <c r="K8" s="45"/>
      <c r="L8" s="59"/>
      <c r="M8" s="44"/>
      <c r="N8" s="45"/>
      <c r="O8" s="47"/>
      <c r="P8" s="48"/>
      <c r="Q8" s="49"/>
      <c r="R8" s="274"/>
      <c r="S8" s="50"/>
      <c r="T8" s="51"/>
      <c r="U8" s="52"/>
      <c r="V8" s="53"/>
      <c r="W8" s="54"/>
      <c r="X8" s="94"/>
      <c r="Y8" s="266"/>
      <c r="Z8" s="267"/>
      <c r="AA8" s="55"/>
      <c r="AB8" s="56"/>
      <c r="AC8" s="293"/>
    </row>
    <row r="9" spans="1:29" ht="15.75" customHeight="1">
      <c r="A9" s="283"/>
      <c r="B9" s="38"/>
      <c r="C9" s="287"/>
      <c r="D9" s="287"/>
      <c r="E9" s="39"/>
      <c r="F9" s="40"/>
      <c r="G9" s="60"/>
      <c r="H9" s="61"/>
      <c r="I9" s="43"/>
      <c r="J9" s="44"/>
      <c r="K9" s="45"/>
      <c r="L9" s="46"/>
      <c r="M9" s="44"/>
      <c r="N9" s="45"/>
      <c r="O9" s="47"/>
      <c r="P9" s="48"/>
      <c r="Q9" s="49"/>
      <c r="R9" s="274"/>
      <c r="S9" s="62"/>
      <c r="T9" s="63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7"/>
      <c r="D10" s="287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7"/>
      <c r="D11" s="287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29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29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29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29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29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13.333333333333334</v>
      </c>
      <c r="J21" s="81">
        <f t="shared" si="2"/>
        <v>3015.3333333333335</v>
      </c>
      <c r="K21" s="82">
        <f t="shared" ref="K21:K22" si="3">J21/I21</f>
        <v>226.15</v>
      </c>
      <c r="L21" s="80">
        <f t="shared" ref="L21:M21" si="4">AVERAGE(L5:L20)</f>
        <v>13.333333333333334</v>
      </c>
      <c r="M21" s="81">
        <f t="shared" si="4"/>
        <v>2568.8422070514612</v>
      </c>
      <c r="N21" s="82">
        <f>M21/L21</f>
        <v>192.66316552885957</v>
      </c>
      <c r="O21" s="83">
        <f>L21-I21</f>
        <v>0</v>
      </c>
      <c r="P21" s="84">
        <f>N21-K21</f>
        <v>-33.48683447114044</v>
      </c>
      <c r="Q21" s="85">
        <f>N21/K21</f>
        <v>0.85192644496510972</v>
      </c>
      <c r="R21" s="275"/>
      <c r="S21" s="182">
        <f>S5</f>
        <v>0.31321759259259258</v>
      </c>
      <c r="T21" s="183">
        <f>INDEX(T5:T20,COUNTA(T5:T20))</f>
        <v>0.43916666666666665</v>
      </c>
      <c r="U21" s="86"/>
      <c r="V21" s="86"/>
      <c r="W21" s="87"/>
      <c r="X21" s="179"/>
      <c r="Y21" s="262"/>
      <c r="Z21" s="263"/>
      <c r="AA21" s="88">
        <f>M21-J21</f>
        <v>-446.49112628187231</v>
      </c>
      <c r="AB21" s="89">
        <f>M21/J21</f>
        <v>0.85192644496510983</v>
      </c>
      <c r="AC21" s="295"/>
    </row>
    <row r="22" spans="1:29" ht="15.75" customHeight="1">
      <c r="A22" s="268" t="s">
        <v>40</v>
      </c>
      <c r="B22" s="38" t="s">
        <v>69</v>
      </c>
      <c r="C22" s="264" t="s">
        <v>282</v>
      </c>
      <c r="D22" s="265"/>
      <c r="E22" s="39">
        <v>25.64</v>
      </c>
      <c r="F22" s="40">
        <v>3182</v>
      </c>
      <c r="G22" s="41">
        <f t="shared" ref="G22" si="5">E22*F22</f>
        <v>81586.48</v>
      </c>
      <c r="H22" s="42"/>
      <c r="I22" s="43">
        <v>11</v>
      </c>
      <c r="J22" s="44">
        <v>3000</v>
      </c>
      <c r="K22" s="45">
        <f t="shared" si="3"/>
        <v>272.72727272727275</v>
      </c>
      <c r="L22" s="46">
        <v>11</v>
      </c>
      <c r="M22" s="44">
        <f>F22/V22*60</f>
        <v>2560.3933839964234</v>
      </c>
      <c r="N22" s="45">
        <f>M22/L22</f>
        <v>232.76303490876577</v>
      </c>
      <c r="O22" s="47">
        <f>L22-I22</f>
        <v>0</v>
      </c>
      <c r="P22" s="48">
        <f>N22-K22</f>
        <v>-39.964237818506973</v>
      </c>
      <c r="Q22" s="49">
        <f>N22/K22</f>
        <v>0.85346446133214116</v>
      </c>
      <c r="R22" s="273">
        <f>Q38</f>
        <v>0.85346446133214116</v>
      </c>
      <c r="S22" s="50">
        <v>0.32113425925925926</v>
      </c>
      <c r="T22" s="51">
        <v>0.37291666666666667</v>
      </c>
      <c r="U22" s="52">
        <v>5.4333333333333567</v>
      </c>
      <c r="V22" s="53">
        <v>74.566666666666677</v>
      </c>
      <c r="W22" s="54"/>
      <c r="X22" s="94"/>
      <c r="Y22" s="276"/>
      <c r="Z22" s="277"/>
      <c r="AA22" s="36">
        <f>M22-J22</f>
        <v>-439.60661600357662</v>
      </c>
      <c r="AB22" s="31">
        <f>M22/J22</f>
        <v>0.85346446133214116</v>
      </c>
      <c r="AC22" s="278">
        <f>AB38</f>
        <v>0.85346446133214116</v>
      </c>
    </row>
    <row r="23" spans="1:29" ht="15.75" customHeight="1">
      <c r="A23" s="269"/>
      <c r="B23" s="38"/>
      <c r="C23" s="264"/>
      <c r="D23" s="265"/>
      <c r="E23" s="39"/>
      <c r="F23" s="40"/>
      <c r="G23" s="41"/>
      <c r="H23" s="42"/>
      <c r="I23" s="43"/>
      <c r="J23" s="44"/>
      <c r="K23" s="45"/>
      <c r="L23" s="46"/>
      <c r="M23" s="44"/>
      <c r="N23" s="45"/>
      <c r="O23" s="47"/>
      <c r="P23" s="48"/>
      <c r="Q23" s="49"/>
      <c r="R23" s="274"/>
      <c r="S23" s="50"/>
      <c r="T23" s="51"/>
      <c r="U23" s="52"/>
      <c r="V23" s="53"/>
      <c r="W23" s="54"/>
      <c r="X23" s="94"/>
      <c r="Y23" s="266"/>
      <c r="Z23" s="267"/>
      <c r="AA23" s="55"/>
      <c r="AB23" s="49"/>
      <c r="AC23" s="279"/>
    </row>
    <row r="24" spans="1:29" ht="15.75" customHeight="1">
      <c r="A24" s="269"/>
      <c r="B24" s="38"/>
      <c r="C24" s="264"/>
      <c r="D24" s="265"/>
      <c r="E24" s="39"/>
      <c r="F24" s="40"/>
      <c r="G24" s="41"/>
      <c r="H24" s="42"/>
      <c r="I24" s="43"/>
      <c r="J24" s="44"/>
      <c r="K24" s="45"/>
      <c r="L24" s="46"/>
      <c r="M24" s="44"/>
      <c r="N24" s="45"/>
      <c r="O24" s="47"/>
      <c r="P24" s="48"/>
      <c r="Q24" s="49"/>
      <c r="R24" s="274"/>
      <c r="S24" s="50"/>
      <c r="T24" s="51"/>
      <c r="U24" s="52"/>
      <c r="V24" s="53"/>
      <c r="W24" s="54"/>
      <c r="X24" s="94"/>
      <c r="Y24" s="266"/>
      <c r="Z24" s="267"/>
      <c r="AA24" s="55"/>
      <c r="AB24" s="49"/>
      <c r="AC24" s="279"/>
    </row>
    <row r="25" spans="1:29" ht="15.75" customHeight="1">
      <c r="A25" s="269"/>
      <c r="B25" s="38"/>
      <c r="C25" s="264"/>
      <c r="D25" s="265"/>
      <c r="E25" s="39"/>
      <c r="F25" s="40"/>
      <c r="G25" s="41"/>
      <c r="H25" s="42"/>
      <c r="I25" s="43"/>
      <c r="J25" s="44"/>
      <c r="K25" s="45"/>
      <c r="L25" s="46"/>
      <c r="M25" s="44"/>
      <c r="N25" s="45"/>
      <c r="O25" s="47"/>
      <c r="P25" s="48"/>
      <c r="Q25" s="49"/>
      <c r="R25" s="274"/>
      <c r="S25" s="50"/>
      <c r="T25" s="51"/>
      <c r="U25" s="52"/>
      <c r="V25" s="53"/>
      <c r="W25" s="54"/>
      <c r="X25" s="94"/>
      <c r="Y25" s="266"/>
      <c r="Z25" s="267"/>
      <c r="AA25" s="55"/>
      <c r="AB25" s="49"/>
      <c r="AC25" s="279"/>
    </row>
    <row r="26" spans="1:29" ht="15.75" customHeight="1">
      <c r="A26" s="269"/>
      <c r="B26" s="38"/>
      <c r="C26" s="264"/>
      <c r="D26" s="265"/>
      <c r="E26" s="39"/>
      <c r="F26" s="40"/>
      <c r="G26" s="41"/>
      <c r="H26" s="58"/>
      <c r="I26" s="43"/>
      <c r="J26" s="44"/>
      <c r="K26" s="45"/>
      <c r="L26" s="59"/>
      <c r="M26" s="44"/>
      <c r="N26" s="45"/>
      <c r="O26" s="47"/>
      <c r="P26" s="48"/>
      <c r="Q26" s="49"/>
      <c r="R26" s="274"/>
      <c r="S26" s="50"/>
      <c r="T26" s="51"/>
      <c r="U26" s="52"/>
      <c r="V26" s="53"/>
      <c r="W26" s="54"/>
      <c r="X26" s="94"/>
      <c r="Y26" s="266"/>
      <c r="Z26" s="267"/>
      <c r="AA26" s="55"/>
      <c r="AB26" s="49"/>
      <c r="AC26" s="279"/>
    </row>
    <row r="27" spans="1:29" ht="15.75" customHeight="1">
      <c r="A27" s="269"/>
      <c r="B27" s="38"/>
      <c r="C27" s="264"/>
      <c r="D27" s="265"/>
      <c r="E27" s="39"/>
      <c r="F27" s="40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79"/>
    </row>
    <row r="28" spans="1:29" ht="15.75" customHeight="1">
      <c r="A28" s="269"/>
      <c r="B28" s="38"/>
      <c r="C28" s="264"/>
      <c r="D28" s="265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79"/>
    </row>
    <row r="29" spans="1:29" ht="15.75" customHeight="1">
      <c r="A29" s="269"/>
      <c r="B29" s="38"/>
      <c r="C29" s="264"/>
      <c r="D29" s="265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79"/>
    </row>
    <row r="30" spans="1:29" ht="15.75" customHeight="1">
      <c r="A30" s="269"/>
      <c r="B30" s="38"/>
      <c r="C30" s="264"/>
      <c r="D30" s="265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110"/>
      <c r="Y30" s="266"/>
      <c r="Z30" s="267"/>
      <c r="AA30" s="55"/>
      <c r="AB30" s="49"/>
      <c r="AC30" s="279"/>
    </row>
    <row r="31" spans="1:29" ht="15.75" customHeight="1">
      <c r="A31" s="269"/>
      <c r="B31" s="38"/>
      <c r="C31" s="264"/>
      <c r="D31" s="265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110"/>
      <c r="Y31" s="266"/>
      <c r="Z31" s="267"/>
      <c r="AA31" s="55"/>
      <c r="AB31" s="49"/>
      <c r="AC31" s="279"/>
    </row>
    <row r="32" spans="1:29" ht="15.75" customHeight="1">
      <c r="A32" s="269"/>
      <c r="B32" s="38"/>
      <c r="C32" s="264"/>
      <c r="D32" s="265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110"/>
      <c r="Y32" s="266"/>
      <c r="Z32" s="267"/>
      <c r="AA32" s="55"/>
      <c r="AB32" s="49"/>
      <c r="AC32" s="279"/>
    </row>
    <row r="33" spans="1:29" ht="15.75" customHeight="1">
      <c r="A33" s="269"/>
      <c r="B33" s="38"/>
      <c r="C33" s="264"/>
      <c r="D33" s="265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110"/>
      <c r="Y33" s="266"/>
      <c r="Z33" s="267"/>
      <c r="AA33" s="55"/>
      <c r="AB33" s="49"/>
      <c r="AC33" s="279"/>
    </row>
    <row r="34" spans="1:29" ht="15.75" customHeight="1">
      <c r="A34" s="269"/>
      <c r="B34" s="38"/>
      <c r="C34" s="264"/>
      <c r="D34" s="265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110"/>
      <c r="Y34" s="266"/>
      <c r="Z34" s="267"/>
      <c r="AA34" s="55"/>
      <c r="AB34" s="49"/>
      <c r="AC34" s="279"/>
    </row>
    <row r="35" spans="1:29" ht="15.75" customHeight="1">
      <c r="A35" s="269"/>
      <c r="B35" s="38"/>
      <c r="C35" s="264"/>
      <c r="D35" s="265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110"/>
      <c r="Y35" s="266"/>
      <c r="Z35" s="267"/>
      <c r="AA35" s="55"/>
      <c r="AB35" s="49"/>
      <c r="AC35" s="279"/>
    </row>
    <row r="36" spans="1:29" ht="15.75" customHeight="1">
      <c r="A36" s="269"/>
      <c r="B36" s="38"/>
      <c r="C36" s="264"/>
      <c r="D36" s="265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110"/>
      <c r="Y36" s="266"/>
      <c r="Z36" s="267"/>
      <c r="AA36" s="55"/>
      <c r="AB36" s="49"/>
      <c r="AC36" s="279"/>
    </row>
    <row r="37" spans="1:29" ht="15.75" customHeight="1">
      <c r="A37" s="269"/>
      <c r="B37" s="99"/>
      <c r="C37" s="264"/>
      <c r="D37" s="265"/>
      <c r="E37" s="109"/>
      <c r="F37" s="71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62"/>
      <c r="T37" s="63"/>
      <c r="U37" s="73"/>
      <c r="V37" s="74"/>
      <c r="W37" s="68"/>
      <c r="X37" s="110"/>
      <c r="Y37" s="266"/>
      <c r="Z37" s="267"/>
      <c r="AA37" s="111"/>
      <c r="AB37" s="67"/>
      <c r="AC37" s="279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6">AVERAGE(I22:I37)</f>
        <v>11</v>
      </c>
      <c r="J38" s="81">
        <f t="shared" si="6"/>
        <v>3000</v>
      </c>
      <c r="K38" s="82">
        <f t="shared" ref="K38" si="7">J38/I38</f>
        <v>272.72727272727275</v>
      </c>
      <c r="L38" s="80">
        <f t="shared" ref="L38:M38" si="8">AVERAGE(L22:L37)</f>
        <v>11</v>
      </c>
      <c r="M38" s="81">
        <f t="shared" si="8"/>
        <v>2560.3933839964234</v>
      </c>
      <c r="N38" s="82">
        <f>M38/L38</f>
        <v>232.76303490876577</v>
      </c>
      <c r="O38" s="83">
        <f>L38-I38</f>
        <v>0</v>
      </c>
      <c r="P38" s="84">
        <f>N38-K38</f>
        <v>-39.964237818506973</v>
      </c>
      <c r="Q38" s="85">
        <f>N38/K38</f>
        <v>0.85346446133214116</v>
      </c>
      <c r="R38" s="275"/>
      <c r="S38" s="182">
        <f>S22</f>
        <v>0.32113425925925926</v>
      </c>
      <c r="T38" s="183">
        <f>INDEX(T22:T37,COUNTA(T22:T37))</f>
        <v>0.37291666666666667</v>
      </c>
      <c r="U38" s="86"/>
      <c r="V38" s="96"/>
      <c r="W38" s="78"/>
      <c r="X38" s="82"/>
      <c r="Y38" s="262"/>
      <c r="Z38" s="263"/>
      <c r="AA38" s="97">
        <f>M38-J38</f>
        <v>-439.60661600357662</v>
      </c>
      <c r="AB38" s="85">
        <f>M38/J38</f>
        <v>0.85346446133214116</v>
      </c>
      <c r="AC38" s="280"/>
    </row>
    <row r="39" spans="1:29" ht="15.75" customHeight="1">
      <c r="A39" s="281" t="s">
        <v>41</v>
      </c>
      <c r="B39" s="16" t="s">
        <v>69</v>
      </c>
      <c r="C39" s="271" t="s">
        <v>96</v>
      </c>
      <c r="D39" s="272"/>
      <c r="E39" s="21">
        <v>14.06</v>
      </c>
      <c r="F39" s="15">
        <v>1317</v>
      </c>
      <c r="G39" s="22">
        <f t="shared" ref="G39:G41" si="9">E39*F39</f>
        <v>18517.02</v>
      </c>
      <c r="H39" s="23"/>
      <c r="I39" s="24">
        <v>6</v>
      </c>
      <c r="J39" s="25">
        <v>2600</v>
      </c>
      <c r="K39" s="26">
        <f>J39/I39</f>
        <v>433.33333333333331</v>
      </c>
      <c r="L39" s="27">
        <v>6</v>
      </c>
      <c r="M39" s="25">
        <f>F39/V39*60</f>
        <v>2145.3393665158342</v>
      </c>
      <c r="N39" s="26">
        <f>M39/L39</f>
        <v>357.55656108597236</v>
      </c>
      <c r="O39" s="91">
        <f>L39-I39</f>
        <v>0</v>
      </c>
      <c r="P39" s="92">
        <f>N39-K39</f>
        <v>-75.776772247360952</v>
      </c>
      <c r="Q39" s="31">
        <f>N39/K39</f>
        <v>0.82513052558301314</v>
      </c>
      <c r="R39" s="273">
        <f>Q55</f>
        <v>0.8213142703073113</v>
      </c>
      <c r="S39" s="32">
        <v>0.25011574074074072</v>
      </c>
      <c r="T39" s="33">
        <v>0.27569444444444446</v>
      </c>
      <c r="U39" s="34"/>
      <c r="V39" s="35">
        <v>36.833333333333385</v>
      </c>
      <c r="W39" s="33"/>
      <c r="X39" s="107"/>
      <c r="Y39" s="276"/>
      <c r="Z39" s="277"/>
      <c r="AA39" s="36">
        <f>M39-J39</f>
        <v>-454.66063348416583</v>
      </c>
      <c r="AB39" s="31">
        <f>M39/J39</f>
        <v>0.82513052558301314</v>
      </c>
      <c r="AC39" s="278">
        <f>AB55</f>
        <v>0.82131427030731119</v>
      </c>
    </row>
    <row r="40" spans="1:29" ht="15.75" customHeight="1">
      <c r="A40" s="282"/>
      <c r="B40" s="38" t="s">
        <v>69</v>
      </c>
      <c r="C40" s="264" t="s">
        <v>97</v>
      </c>
      <c r="D40" s="265"/>
      <c r="E40" s="39">
        <v>14.81</v>
      </c>
      <c r="F40" s="40">
        <v>1376</v>
      </c>
      <c r="G40" s="41">
        <f t="shared" si="9"/>
        <v>20378.560000000001</v>
      </c>
      <c r="H40" s="42"/>
      <c r="I40" s="43">
        <v>6</v>
      </c>
      <c r="J40" s="44">
        <v>2600</v>
      </c>
      <c r="K40" s="45">
        <f t="shared" ref="K40:K41" si="10">J40/I40</f>
        <v>433.33333333333331</v>
      </c>
      <c r="L40" s="46">
        <v>6</v>
      </c>
      <c r="M40" s="44">
        <f>F40/V40*60</f>
        <v>2166.9291338582698</v>
      </c>
      <c r="N40" s="45">
        <f>M40/L40</f>
        <v>361.15485564304498</v>
      </c>
      <c r="O40" s="47">
        <f>L40-I40</f>
        <v>0</v>
      </c>
      <c r="P40" s="48">
        <f>N40-K40</f>
        <v>-72.178477690288332</v>
      </c>
      <c r="Q40" s="49">
        <f>N40/K40</f>
        <v>0.83343428225318072</v>
      </c>
      <c r="R40" s="274"/>
      <c r="S40" s="50">
        <v>0.27986111111111112</v>
      </c>
      <c r="T40" s="51">
        <v>0.30631944444444442</v>
      </c>
      <c r="U40" s="52">
        <v>5.9999999999999787</v>
      </c>
      <c r="V40" s="53">
        <v>38.099999999999959</v>
      </c>
      <c r="W40" s="54"/>
      <c r="X40" s="58"/>
      <c r="Y40" s="266"/>
      <c r="Z40" s="267"/>
      <c r="AA40" s="55">
        <f>M40-J40</f>
        <v>-433.07086614173022</v>
      </c>
      <c r="AB40" s="49">
        <f>M40/J40</f>
        <v>0.83343428225318072</v>
      </c>
      <c r="AC40" s="279"/>
    </row>
    <row r="41" spans="1:29" ht="15.75" customHeight="1">
      <c r="A41" s="282"/>
      <c r="B41" s="38" t="s">
        <v>69</v>
      </c>
      <c r="C41" s="264" t="s">
        <v>98</v>
      </c>
      <c r="D41" s="265"/>
      <c r="E41" s="39">
        <v>17.87</v>
      </c>
      <c r="F41" s="40">
        <v>812</v>
      </c>
      <c r="G41" s="41">
        <f t="shared" si="9"/>
        <v>14510.44</v>
      </c>
      <c r="H41" s="42"/>
      <c r="I41" s="43">
        <v>6</v>
      </c>
      <c r="J41" s="44">
        <v>2600</v>
      </c>
      <c r="K41" s="45">
        <f t="shared" si="10"/>
        <v>433.33333333333331</v>
      </c>
      <c r="L41" s="46">
        <v>6</v>
      </c>
      <c r="M41" s="44">
        <f>F41/V41*60</f>
        <v>2093.982808022924</v>
      </c>
      <c r="N41" s="45">
        <f>M41/L41</f>
        <v>348.99713467048736</v>
      </c>
      <c r="O41" s="47">
        <f>L41-I41</f>
        <v>0</v>
      </c>
      <c r="P41" s="48">
        <f>N41-K41</f>
        <v>-84.336198662845959</v>
      </c>
      <c r="Q41" s="49">
        <f>N41/K41</f>
        <v>0.80537800308574004</v>
      </c>
      <c r="R41" s="274"/>
      <c r="S41" s="50">
        <v>0.31180555555555556</v>
      </c>
      <c r="T41" s="51">
        <v>0.32796296296296296</v>
      </c>
      <c r="U41" s="52">
        <v>7.9000000000000359</v>
      </c>
      <c r="V41" s="53">
        <v>23.266666666666652</v>
      </c>
      <c r="W41" s="54"/>
      <c r="X41" s="58"/>
      <c r="Y41" s="266"/>
      <c r="Z41" s="267"/>
      <c r="AA41" s="55">
        <f>M41-J41</f>
        <v>-506.01719197707598</v>
      </c>
      <c r="AB41" s="49">
        <f>M41/J41</f>
        <v>0.80537800308574004</v>
      </c>
      <c r="AC41" s="279"/>
    </row>
    <row r="42" spans="1:29" ht="15.75" customHeight="1">
      <c r="A42" s="282"/>
      <c r="B42" s="38"/>
      <c r="C42" s="264"/>
      <c r="D42" s="265"/>
      <c r="E42" s="39"/>
      <c r="F42" s="40"/>
      <c r="G42" s="41"/>
      <c r="H42" s="42"/>
      <c r="I42" s="43"/>
      <c r="J42" s="44"/>
      <c r="K42" s="45"/>
      <c r="L42" s="46"/>
      <c r="M42" s="44"/>
      <c r="N42" s="45"/>
      <c r="O42" s="47"/>
      <c r="P42" s="48"/>
      <c r="Q42" s="49"/>
      <c r="R42" s="274"/>
      <c r="S42" s="50"/>
      <c r="T42" s="51"/>
      <c r="U42" s="52"/>
      <c r="V42" s="53"/>
      <c r="W42" s="54"/>
      <c r="X42" s="94"/>
      <c r="Y42" s="266"/>
      <c r="Z42" s="267"/>
      <c r="AA42" s="55"/>
      <c r="AB42" s="49"/>
      <c r="AC42" s="279"/>
    </row>
    <row r="43" spans="1:29" ht="15.75" customHeight="1">
      <c r="A43" s="283"/>
      <c r="B43" s="38"/>
      <c r="C43" s="264"/>
      <c r="D43" s="265"/>
      <c r="E43" s="39"/>
      <c r="F43" s="40"/>
      <c r="G43" s="41"/>
      <c r="H43" s="58"/>
      <c r="I43" s="43"/>
      <c r="J43" s="44"/>
      <c r="K43" s="45"/>
      <c r="L43" s="59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58"/>
      <c r="Y43" s="266"/>
      <c r="Z43" s="267"/>
      <c r="AA43" s="55"/>
      <c r="AB43" s="49"/>
      <c r="AC43" s="279"/>
    </row>
    <row r="44" spans="1:29" ht="15.75" customHeight="1">
      <c r="A44" s="283"/>
      <c r="B44" s="38"/>
      <c r="C44" s="264"/>
      <c r="D44" s="265"/>
      <c r="E44" s="39"/>
      <c r="F44" s="40"/>
      <c r="G44" s="60"/>
      <c r="H44" s="61"/>
      <c r="I44" s="43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116"/>
      <c r="Y44" s="266"/>
      <c r="Z44" s="267"/>
      <c r="AA44" s="55"/>
      <c r="AB44" s="49"/>
      <c r="AC44" s="279"/>
    </row>
    <row r="45" spans="1:29" ht="15.75" customHeight="1">
      <c r="A45" s="283"/>
      <c r="B45" s="38"/>
      <c r="C45" s="264"/>
      <c r="D45" s="265"/>
      <c r="E45" s="39"/>
      <c r="F45" s="40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79"/>
    </row>
    <row r="46" spans="1:29" ht="15.75" customHeight="1">
      <c r="A46" s="283"/>
      <c r="B46" s="38"/>
      <c r="C46" s="264"/>
      <c r="D46" s="265"/>
      <c r="E46" s="39"/>
      <c r="F46" s="40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79"/>
    </row>
    <row r="47" spans="1:29" ht="15.75" customHeight="1">
      <c r="A47" s="283"/>
      <c r="B47" s="38"/>
      <c r="C47" s="264"/>
      <c r="D47" s="265"/>
      <c r="E47" s="39"/>
      <c r="F47" s="40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62"/>
      <c r="T47" s="63"/>
      <c r="U47" s="52"/>
      <c r="V47" s="74"/>
      <c r="W47" s="54"/>
      <c r="X47" s="94"/>
      <c r="Y47" s="266"/>
      <c r="Z47" s="267"/>
      <c r="AA47" s="55"/>
      <c r="AB47" s="49"/>
      <c r="AC47" s="279"/>
    </row>
    <row r="48" spans="1:29" ht="15.75" customHeight="1">
      <c r="A48" s="283"/>
      <c r="B48" s="38"/>
      <c r="C48" s="264"/>
      <c r="D48" s="265"/>
      <c r="E48" s="39"/>
      <c r="F48" s="40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62"/>
      <c r="T48" s="63"/>
      <c r="U48" s="52"/>
      <c r="V48" s="74"/>
      <c r="W48" s="68"/>
      <c r="X48" s="110"/>
      <c r="Y48" s="266"/>
      <c r="Z48" s="267"/>
      <c r="AA48" s="55"/>
      <c r="AB48" s="49"/>
      <c r="AC48" s="279"/>
    </row>
    <row r="49" spans="1:29" ht="15.75" customHeight="1">
      <c r="A49" s="283"/>
      <c r="B49" s="38"/>
      <c r="C49" s="264"/>
      <c r="D49" s="265"/>
      <c r="E49" s="39"/>
      <c r="F49" s="40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62"/>
      <c r="T49" s="63"/>
      <c r="U49" s="52"/>
      <c r="V49" s="74"/>
      <c r="W49" s="68"/>
      <c r="X49" s="110"/>
      <c r="Y49" s="266"/>
      <c r="Z49" s="267"/>
      <c r="AA49" s="55"/>
      <c r="AB49" s="49"/>
      <c r="AC49" s="279"/>
    </row>
    <row r="50" spans="1:29" ht="15.75" customHeight="1">
      <c r="A50" s="283"/>
      <c r="B50" s="38"/>
      <c r="C50" s="264"/>
      <c r="D50" s="265"/>
      <c r="E50" s="39"/>
      <c r="F50" s="40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62"/>
      <c r="T50" s="63"/>
      <c r="U50" s="52"/>
      <c r="V50" s="74"/>
      <c r="W50" s="68"/>
      <c r="X50" s="110"/>
      <c r="Y50" s="266"/>
      <c r="Z50" s="267"/>
      <c r="AA50" s="55"/>
      <c r="AB50" s="49"/>
      <c r="AC50" s="279"/>
    </row>
    <row r="51" spans="1:29" ht="15.75" customHeight="1">
      <c r="A51" s="283"/>
      <c r="B51" s="38"/>
      <c r="C51" s="264"/>
      <c r="D51" s="265"/>
      <c r="E51" s="39"/>
      <c r="F51" s="40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62"/>
      <c r="T51" s="63"/>
      <c r="U51" s="52"/>
      <c r="V51" s="74"/>
      <c r="W51" s="68"/>
      <c r="X51" s="110"/>
      <c r="Y51" s="266"/>
      <c r="Z51" s="267"/>
      <c r="AA51" s="55"/>
      <c r="AB51" s="49"/>
      <c r="AC51" s="279"/>
    </row>
    <row r="52" spans="1:29" ht="15.75" customHeight="1">
      <c r="A52" s="283"/>
      <c r="B52" s="38"/>
      <c r="C52" s="264"/>
      <c r="D52" s="265"/>
      <c r="E52" s="39"/>
      <c r="F52" s="40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62"/>
      <c r="T52" s="63"/>
      <c r="U52" s="52"/>
      <c r="V52" s="74"/>
      <c r="W52" s="68"/>
      <c r="X52" s="110"/>
      <c r="Y52" s="266"/>
      <c r="Z52" s="267"/>
      <c r="AA52" s="55"/>
      <c r="AB52" s="49"/>
      <c r="AC52" s="279"/>
    </row>
    <row r="53" spans="1:29" ht="15.75" customHeight="1">
      <c r="A53" s="283"/>
      <c r="B53" s="38"/>
      <c r="C53" s="264"/>
      <c r="D53" s="265"/>
      <c r="E53" s="39"/>
      <c r="F53" s="40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62"/>
      <c r="T53" s="63"/>
      <c r="U53" s="52"/>
      <c r="V53" s="74"/>
      <c r="W53" s="68"/>
      <c r="X53" s="110"/>
      <c r="Y53" s="266"/>
      <c r="Z53" s="267"/>
      <c r="AA53" s="55"/>
      <c r="AB53" s="49"/>
      <c r="AC53" s="279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62"/>
      <c r="T54" s="63"/>
      <c r="U54" s="73"/>
      <c r="V54" s="74"/>
      <c r="W54" s="68"/>
      <c r="X54" s="110"/>
      <c r="Y54" s="266"/>
      <c r="Z54" s="267"/>
      <c r="AA54" s="111"/>
      <c r="AB54" s="67"/>
      <c r="AC54" s="279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11">AVERAGE(I39:I54)</f>
        <v>6</v>
      </c>
      <c r="J55" s="81">
        <f t="shared" si="11"/>
        <v>2600</v>
      </c>
      <c r="K55" s="82">
        <f t="shared" ref="K55" si="12">J55/I55</f>
        <v>433.33333333333331</v>
      </c>
      <c r="L55" s="80">
        <f t="shared" ref="L55:M55" si="13">AVERAGE(L39:L54)</f>
        <v>6</v>
      </c>
      <c r="M55" s="81">
        <f t="shared" si="13"/>
        <v>2135.4171027990092</v>
      </c>
      <c r="N55" s="82">
        <f>M55/L55</f>
        <v>355.90285046650155</v>
      </c>
      <c r="O55" s="83">
        <f>L55-I55</f>
        <v>0</v>
      </c>
      <c r="P55" s="84">
        <f>N55-K55</f>
        <v>-77.430482866831767</v>
      </c>
      <c r="Q55" s="85">
        <f>N55/K55</f>
        <v>0.8213142703073113</v>
      </c>
      <c r="R55" s="275"/>
      <c r="S55" s="182">
        <f>S39</f>
        <v>0.25011574074074072</v>
      </c>
      <c r="T55" s="183">
        <f>INDEX(T39:T54,COUNTA(T39:T54))</f>
        <v>0.32796296296296296</v>
      </c>
      <c r="U55" s="86"/>
      <c r="V55" s="96"/>
      <c r="W55" s="78"/>
      <c r="X55" s="82"/>
      <c r="Y55" s="262"/>
      <c r="Z55" s="263"/>
      <c r="AA55" s="97">
        <f>M55-J55</f>
        <v>-464.58289720099083</v>
      </c>
      <c r="AB55" s="85">
        <f>M55/J55</f>
        <v>0.82131427030731119</v>
      </c>
      <c r="AC55" s="280"/>
    </row>
    <row r="56" spans="1:29" ht="15.75" customHeight="1">
      <c r="A56" s="268" t="s">
        <v>43</v>
      </c>
      <c r="B56" s="16" t="s">
        <v>76</v>
      </c>
      <c r="C56" s="271" t="s">
        <v>103</v>
      </c>
      <c r="D56" s="272"/>
      <c r="E56" s="21">
        <v>14.03</v>
      </c>
      <c r="F56" s="15">
        <v>5605</v>
      </c>
      <c r="G56" s="22">
        <f t="shared" ref="G56" si="14">E56*F56</f>
        <v>78638.149999999994</v>
      </c>
      <c r="H56" s="23"/>
      <c r="I56" s="24">
        <v>4</v>
      </c>
      <c r="J56" s="25">
        <v>2700</v>
      </c>
      <c r="K56" s="26">
        <f>J56/I56</f>
        <v>675</v>
      </c>
      <c r="L56" s="27">
        <v>4</v>
      </c>
      <c r="M56" s="25">
        <f>F56/V56*60</f>
        <v>2356.6923615977571</v>
      </c>
      <c r="N56" s="26">
        <f>M56/L56</f>
        <v>589.17309039943927</v>
      </c>
      <c r="O56" s="91">
        <f>L56-I56</f>
        <v>0</v>
      </c>
      <c r="P56" s="92">
        <f>N56-K56</f>
        <v>-85.826909600560725</v>
      </c>
      <c r="Q56" s="31">
        <f>N56/K56</f>
        <v>0.87284902281398413</v>
      </c>
      <c r="R56" s="273">
        <f>Q72</f>
        <v>0.87284902281398413</v>
      </c>
      <c r="S56" s="32">
        <v>0.25020833333333331</v>
      </c>
      <c r="T56" s="33">
        <v>0.34930555555555554</v>
      </c>
      <c r="U56" s="34"/>
      <c r="V56" s="35">
        <v>142.70000000000002</v>
      </c>
      <c r="W56" s="114"/>
      <c r="X56" s="115"/>
      <c r="Y56" s="276"/>
      <c r="Z56" s="277"/>
      <c r="AA56" s="36">
        <f>M56-J56</f>
        <v>-343.3076384022429</v>
      </c>
      <c r="AB56" s="31">
        <f>M56/J56</f>
        <v>0.87284902281398413</v>
      </c>
      <c r="AC56" s="278">
        <f>AB72</f>
        <v>0.87284902281398413</v>
      </c>
    </row>
    <row r="57" spans="1:29" ht="15.75" customHeight="1">
      <c r="A57" s="269"/>
      <c r="B57" s="38"/>
      <c r="C57" s="264"/>
      <c r="D57" s="265"/>
      <c r="E57" s="39"/>
      <c r="F57" s="40"/>
      <c r="G57" s="41"/>
      <c r="H57" s="42"/>
      <c r="I57" s="43"/>
      <c r="J57" s="44"/>
      <c r="K57" s="45"/>
      <c r="L57" s="46"/>
      <c r="M57" s="44"/>
      <c r="N57" s="45"/>
      <c r="O57" s="47"/>
      <c r="P57" s="48"/>
      <c r="Q57" s="49"/>
      <c r="R57" s="274"/>
      <c r="S57" s="50"/>
      <c r="T57" s="51"/>
      <c r="U57" s="52"/>
      <c r="V57" s="53"/>
      <c r="W57" s="54"/>
      <c r="X57" s="94"/>
      <c r="Y57" s="266"/>
      <c r="Z57" s="267"/>
      <c r="AA57" s="55"/>
      <c r="AB57" s="49"/>
      <c r="AC57" s="279"/>
    </row>
    <row r="58" spans="1:29" ht="15.75" customHeight="1">
      <c r="A58" s="269"/>
      <c r="B58" s="38"/>
      <c r="C58" s="264"/>
      <c r="D58" s="265"/>
      <c r="E58" s="39"/>
      <c r="F58" s="40"/>
      <c r="G58" s="41"/>
      <c r="H58" s="42"/>
      <c r="I58" s="43"/>
      <c r="J58" s="44"/>
      <c r="K58" s="45"/>
      <c r="L58" s="46"/>
      <c r="M58" s="44"/>
      <c r="N58" s="45"/>
      <c r="O58" s="47"/>
      <c r="P58" s="48"/>
      <c r="Q58" s="49"/>
      <c r="R58" s="274"/>
      <c r="S58" s="50"/>
      <c r="T58" s="51"/>
      <c r="U58" s="52"/>
      <c r="V58" s="53"/>
      <c r="W58" s="54"/>
      <c r="X58" s="94"/>
      <c r="Y58" s="266"/>
      <c r="Z58" s="267"/>
      <c r="AA58" s="55"/>
      <c r="AB58" s="49"/>
      <c r="AC58" s="279"/>
    </row>
    <row r="59" spans="1:29" ht="15.75" customHeight="1">
      <c r="A59" s="269"/>
      <c r="B59" s="38"/>
      <c r="C59" s="264"/>
      <c r="D59" s="265"/>
      <c r="E59" s="39"/>
      <c r="F59" s="40"/>
      <c r="G59" s="41"/>
      <c r="H59" s="42"/>
      <c r="I59" s="43"/>
      <c r="J59" s="44"/>
      <c r="K59" s="45"/>
      <c r="L59" s="46"/>
      <c r="M59" s="44"/>
      <c r="N59" s="45"/>
      <c r="O59" s="47"/>
      <c r="P59" s="48"/>
      <c r="Q59" s="49"/>
      <c r="R59" s="274"/>
      <c r="S59" s="50"/>
      <c r="T59" s="51"/>
      <c r="U59" s="52"/>
      <c r="V59" s="53"/>
      <c r="W59" s="54"/>
      <c r="X59" s="94"/>
      <c r="Y59" s="266"/>
      <c r="Z59" s="267"/>
      <c r="AA59" s="55"/>
      <c r="AB59" s="49"/>
      <c r="AC59" s="279"/>
    </row>
    <row r="60" spans="1:29" ht="15.75" customHeight="1">
      <c r="A60" s="269"/>
      <c r="B60" s="38"/>
      <c r="C60" s="264"/>
      <c r="D60" s="265"/>
      <c r="E60" s="39"/>
      <c r="F60" s="40"/>
      <c r="G60" s="41"/>
      <c r="H60" s="58"/>
      <c r="I60" s="43"/>
      <c r="J60" s="44"/>
      <c r="K60" s="45"/>
      <c r="L60" s="59"/>
      <c r="M60" s="44"/>
      <c r="N60" s="45"/>
      <c r="O60" s="47"/>
      <c r="P60" s="48"/>
      <c r="Q60" s="49"/>
      <c r="R60" s="274"/>
      <c r="S60" s="50"/>
      <c r="T60" s="51"/>
      <c r="U60" s="52"/>
      <c r="V60" s="53"/>
      <c r="W60" s="54"/>
      <c r="X60" s="94"/>
      <c r="Y60" s="266"/>
      <c r="Z60" s="267"/>
      <c r="AA60" s="55"/>
      <c r="AB60" s="49"/>
      <c r="AC60" s="279"/>
    </row>
    <row r="61" spans="1:29" ht="15.75" customHeight="1">
      <c r="A61" s="269"/>
      <c r="B61" s="38"/>
      <c r="C61" s="264"/>
      <c r="D61" s="265"/>
      <c r="E61" s="39"/>
      <c r="F61" s="40"/>
      <c r="G61" s="60"/>
      <c r="H61" s="61"/>
      <c r="I61" s="43"/>
      <c r="J61" s="44"/>
      <c r="K61" s="45"/>
      <c r="L61" s="46"/>
      <c r="M61" s="44"/>
      <c r="N61" s="45"/>
      <c r="O61" s="47"/>
      <c r="P61" s="48"/>
      <c r="Q61" s="49"/>
      <c r="R61" s="274"/>
      <c r="S61" s="50"/>
      <c r="T61" s="51"/>
      <c r="U61" s="52"/>
      <c r="V61" s="53"/>
      <c r="W61" s="54"/>
      <c r="X61" s="94"/>
      <c r="Y61" s="266"/>
      <c r="Z61" s="267"/>
      <c r="AA61" s="55"/>
      <c r="AB61" s="49"/>
      <c r="AC61" s="279"/>
    </row>
    <row r="62" spans="1:29" ht="15.75" customHeight="1">
      <c r="A62" s="269"/>
      <c r="B62" s="38"/>
      <c r="C62" s="264"/>
      <c r="D62" s="265"/>
      <c r="E62" s="39"/>
      <c r="F62" s="40"/>
      <c r="G62" s="60"/>
      <c r="H62" s="64"/>
      <c r="I62" s="43"/>
      <c r="J62" s="44"/>
      <c r="K62" s="45"/>
      <c r="L62" s="59"/>
      <c r="M62" s="44"/>
      <c r="N62" s="45"/>
      <c r="O62" s="65"/>
      <c r="P62" s="66"/>
      <c r="Q62" s="67"/>
      <c r="R62" s="274"/>
      <c r="S62" s="50"/>
      <c r="T62" s="51"/>
      <c r="U62" s="52"/>
      <c r="V62" s="53"/>
      <c r="W62" s="54"/>
      <c r="X62" s="94"/>
      <c r="Y62" s="266"/>
      <c r="Z62" s="267"/>
      <c r="AA62" s="55"/>
      <c r="AB62" s="49"/>
      <c r="AC62" s="279"/>
    </row>
    <row r="63" spans="1:29" ht="15.75" customHeight="1">
      <c r="A63" s="269"/>
      <c r="B63" s="38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50"/>
      <c r="T63" s="51"/>
      <c r="U63" s="52"/>
      <c r="V63" s="53"/>
      <c r="W63" s="54"/>
      <c r="X63" s="94"/>
      <c r="Y63" s="266"/>
      <c r="Z63" s="267"/>
      <c r="AA63" s="55"/>
      <c r="AB63" s="49"/>
      <c r="AC63" s="279"/>
    </row>
    <row r="64" spans="1:29" ht="15.75" customHeight="1">
      <c r="A64" s="269"/>
      <c r="B64" s="38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50"/>
      <c r="T64" s="51"/>
      <c r="U64" s="52"/>
      <c r="V64" s="53"/>
      <c r="W64" s="54"/>
      <c r="X64" s="94"/>
      <c r="Y64" s="266"/>
      <c r="Z64" s="267"/>
      <c r="AA64" s="55"/>
      <c r="AB64" s="49"/>
      <c r="AC64" s="279"/>
    </row>
    <row r="65" spans="1:29" ht="15.75" customHeight="1">
      <c r="A65" s="269"/>
      <c r="B65" s="38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50"/>
      <c r="T65" s="51"/>
      <c r="U65" s="52"/>
      <c r="V65" s="53"/>
      <c r="W65" s="54"/>
      <c r="X65" s="94"/>
      <c r="Y65" s="266"/>
      <c r="Z65" s="267"/>
      <c r="AA65" s="55"/>
      <c r="AB65" s="49"/>
      <c r="AC65" s="279"/>
    </row>
    <row r="66" spans="1:29" ht="15.75" customHeight="1">
      <c r="A66" s="269"/>
      <c r="B66" s="38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50"/>
      <c r="T66" s="51"/>
      <c r="U66" s="52"/>
      <c r="V66" s="53"/>
      <c r="W66" s="54"/>
      <c r="X66" s="94"/>
      <c r="Y66" s="266"/>
      <c r="Z66" s="267"/>
      <c r="AA66" s="55"/>
      <c r="AB66" s="49"/>
      <c r="AC66" s="279"/>
    </row>
    <row r="67" spans="1:29" ht="15.75" customHeight="1">
      <c r="A67" s="269"/>
      <c r="B67" s="38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50"/>
      <c r="T67" s="51"/>
      <c r="U67" s="52"/>
      <c r="V67" s="53"/>
      <c r="W67" s="54"/>
      <c r="X67" s="94"/>
      <c r="Y67" s="266"/>
      <c r="Z67" s="267"/>
      <c r="AA67" s="55"/>
      <c r="AB67" s="49"/>
      <c r="AC67" s="279"/>
    </row>
    <row r="68" spans="1:29" ht="15.75" customHeight="1">
      <c r="A68" s="269"/>
      <c r="B68" s="38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50"/>
      <c r="T68" s="51"/>
      <c r="U68" s="52"/>
      <c r="V68" s="53"/>
      <c r="W68" s="54"/>
      <c r="X68" s="94"/>
      <c r="Y68" s="266"/>
      <c r="Z68" s="267"/>
      <c r="AA68" s="55"/>
      <c r="AB68" s="49"/>
      <c r="AC68" s="279"/>
    </row>
    <row r="69" spans="1:29" ht="15.75" customHeight="1">
      <c r="A69" s="269"/>
      <c r="B69" s="38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50"/>
      <c r="T69" s="51"/>
      <c r="U69" s="52"/>
      <c r="V69" s="53"/>
      <c r="W69" s="54"/>
      <c r="X69" s="94"/>
      <c r="Y69" s="266"/>
      <c r="Z69" s="267"/>
      <c r="AA69" s="55"/>
      <c r="AB69" s="49"/>
      <c r="AC69" s="279"/>
    </row>
    <row r="70" spans="1:29" ht="15.75" customHeight="1">
      <c r="A70" s="269"/>
      <c r="B70" s="38"/>
      <c r="C70" s="264"/>
      <c r="D70" s="265"/>
      <c r="E70" s="39"/>
      <c r="F70" s="40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50"/>
      <c r="T70" s="51"/>
      <c r="U70" s="52"/>
      <c r="V70" s="53"/>
      <c r="W70" s="54"/>
      <c r="X70" s="94"/>
      <c r="Y70" s="266"/>
      <c r="Z70" s="267"/>
      <c r="AA70" s="55"/>
      <c r="AB70" s="49"/>
      <c r="AC70" s="279"/>
    </row>
    <row r="71" spans="1:29" ht="15.75" customHeight="1">
      <c r="A71" s="269"/>
      <c r="B71" s="38"/>
      <c r="C71" s="264"/>
      <c r="D71" s="265"/>
      <c r="E71" s="104"/>
      <c r="F71" s="40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18"/>
      <c r="G72" s="79"/>
      <c r="H72" s="20"/>
      <c r="I72" s="80">
        <f t="shared" ref="I72:J72" si="15">AVERAGE(I56:I71)</f>
        <v>4</v>
      </c>
      <c r="J72" s="81">
        <f t="shared" si="15"/>
        <v>2700</v>
      </c>
      <c r="K72" s="82">
        <f t="shared" ref="K72" si="16">J72/I72</f>
        <v>675</v>
      </c>
      <c r="L72" s="80">
        <f t="shared" ref="L72:M72" si="17">AVERAGE(L56:L71)</f>
        <v>4</v>
      </c>
      <c r="M72" s="81">
        <f t="shared" si="17"/>
        <v>2356.6923615977571</v>
      </c>
      <c r="N72" s="82">
        <f>M72/L72</f>
        <v>589.17309039943927</v>
      </c>
      <c r="O72" s="83">
        <f>L72-I72</f>
        <v>0</v>
      </c>
      <c r="P72" s="84">
        <f>N72-K72</f>
        <v>-85.826909600560725</v>
      </c>
      <c r="Q72" s="85">
        <f>N72/K72</f>
        <v>0.87284902281398413</v>
      </c>
      <c r="R72" s="275"/>
      <c r="S72" s="182">
        <f>S56</f>
        <v>0.25020833333333331</v>
      </c>
      <c r="T72" s="183">
        <f>INDEX(T56:T71,COUNTA(T56:T71))</f>
        <v>0.34930555555555554</v>
      </c>
      <c r="U72" s="86"/>
      <c r="V72" s="96"/>
      <c r="W72" s="18"/>
      <c r="X72" s="20"/>
      <c r="Y72" s="262"/>
      <c r="Z72" s="263"/>
      <c r="AA72" s="97">
        <f>M72-J72</f>
        <v>-343.3076384022429</v>
      </c>
      <c r="AB72" s="85">
        <f>M72/J72</f>
        <v>0.87284902281398413</v>
      </c>
      <c r="AC72" s="280"/>
    </row>
    <row r="73" spans="1:29" ht="15.75" customHeight="1">
      <c r="A73" s="281" t="s">
        <v>197</v>
      </c>
      <c r="B73" s="16" t="s">
        <v>76</v>
      </c>
      <c r="C73" s="271" t="s">
        <v>226</v>
      </c>
      <c r="D73" s="272"/>
      <c r="E73" s="21">
        <v>21.45</v>
      </c>
      <c r="F73" s="15">
        <v>2598</v>
      </c>
      <c r="G73" s="22">
        <f t="shared" ref="G73" si="18">E73*F73</f>
        <v>55727.1</v>
      </c>
      <c r="H73" s="23"/>
      <c r="I73" s="24">
        <v>3</v>
      </c>
      <c r="J73" s="25">
        <v>3300</v>
      </c>
      <c r="K73" s="26">
        <f>J73/I73</f>
        <v>1100</v>
      </c>
      <c r="L73" s="27">
        <v>3</v>
      </c>
      <c r="M73" s="25">
        <f>F73/V73*60</f>
        <v>2803.5971223021593</v>
      </c>
      <c r="N73" s="26">
        <f>M73/L73</f>
        <v>934.53237410071972</v>
      </c>
      <c r="O73" s="91">
        <f>L73-I73</f>
        <v>0</v>
      </c>
      <c r="P73" s="92">
        <f>N73-K73</f>
        <v>-165.46762589928028</v>
      </c>
      <c r="Q73" s="31">
        <f>N73/K73</f>
        <v>0.84957488554610883</v>
      </c>
      <c r="R73" s="273">
        <f>Q89</f>
        <v>0.84957488554610883</v>
      </c>
      <c r="S73" s="32">
        <v>0.35375000000000001</v>
      </c>
      <c r="T73" s="33">
        <v>0.3923611111111111</v>
      </c>
      <c r="U73" s="34"/>
      <c r="V73" s="35">
        <v>55.59999999999998</v>
      </c>
      <c r="W73" s="33"/>
      <c r="X73" s="107"/>
      <c r="Y73" s="276"/>
      <c r="Z73" s="277"/>
      <c r="AA73" s="36">
        <f>M73-J73</f>
        <v>-496.40287769784072</v>
      </c>
      <c r="AB73" s="31">
        <f>M73/J73</f>
        <v>0.84957488554610883</v>
      </c>
      <c r="AC73" s="278">
        <f>AB89</f>
        <v>0.84957488554610883</v>
      </c>
    </row>
    <row r="74" spans="1:29" ht="15.75" customHeight="1">
      <c r="A74" s="282"/>
      <c r="B74" s="38"/>
      <c r="C74" s="264"/>
      <c r="D74" s="265"/>
      <c r="E74" s="39"/>
      <c r="F74" s="40"/>
      <c r="G74" s="41"/>
      <c r="H74" s="42"/>
      <c r="I74" s="43"/>
      <c r="J74" s="44"/>
      <c r="K74" s="45"/>
      <c r="L74" s="46"/>
      <c r="M74" s="44"/>
      <c r="N74" s="45"/>
      <c r="O74" s="47"/>
      <c r="P74" s="48"/>
      <c r="Q74" s="49"/>
      <c r="R74" s="274"/>
      <c r="S74" s="50"/>
      <c r="T74" s="51"/>
      <c r="U74" s="52"/>
      <c r="V74" s="53"/>
      <c r="W74" s="54"/>
      <c r="X74" s="94"/>
      <c r="Y74" s="266"/>
      <c r="Z74" s="267"/>
      <c r="AA74" s="55"/>
      <c r="AB74" s="49"/>
      <c r="AC74" s="279"/>
    </row>
    <row r="75" spans="1:29" ht="15.75" customHeight="1">
      <c r="A75" s="282"/>
      <c r="B75" s="38"/>
      <c r="C75" s="264"/>
      <c r="D75" s="265"/>
      <c r="E75" s="39"/>
      <c r="F75" s="40"/>
      <c r="G75" s="41"/>
      <c r="H75" s="42"/>
      <c r="I75" s="43"/>
      <c r="J75" s="44"/>
      <c r="K75" s="45"/>
      <c r="L75" s="46"/>
      <c r="M75" s="44"/>
      <c r="N75" s="45"/>
      <c r="O75" s="47"/>
      <c r="P75" s="48"/>
      <c r="Q75" s="49"/>
      <c r="R75" s="274"/>
      <c r="S75" s="50"/>
      <c r="T75" s="51"/>
      <c r="U75" s="52"/>
      <c r="V75" s="53"/>
      <c r="W75" s="54"/>
      <c r="X75" s="58"/>
      <c r="Y75" s="266"/>
      <c r="Z75" s="267"/>
      <c r="AA75" s="55"/>
      <c r="AB75" s="49"/>
      <c r="AC75" s="279"/>
    </row>
    <row r="76" spans="1:29" ht="15.75" customHeight="1">
      <c r="A76" s="282"/>
      <c r="B76" s="38"/>
      <c r="C76" s="264"/>
      <c r="D76" s="265"/>
      <c r="E76" s="39"/>
      <c r="F76" s="40"/>
      <c r="G76" s="41"/>
      <c r="H76" s="42"/>
      <c r="I76" s="43"/>
      <c r="J76" s="44"/>
      <c r="K76" s="45"/>
      <c r="L76" s="46"/>
      <c r="M76" s="44"/>
      <c r="N76" s="45"/>
      <c r="O76" s="47"/>
      <c r="P76" s="48"/>
      <c r="Q76" s="49"/>
      <c r="R76" s="274"/>
      <c r="S76" s="50"/>
      <c r="T76" s="51"/>
      <c r="U76" s="52"/>
      <c r="V76" s="53"/>
      <c r="W76" s="54"/>
      <c r="X76" s="58"/>
      <c r="Y76" s="266"/>
      <c r="Z76" s="267"/>
      <c r="AA76" s="55"/>
      <c r="AB76" s="49"/>
      <c r="AC76" s="279"/>
    </row>
    <row r="77" spans="1:29" ht="15.75" customHeight="1">
      <c r="A77" s="283"/>
      <c r="B77" s="38"/>
      <c r="C77" s="264"/>
      <c r="D77" s="265"/>
      <c r="E77" s="39"/>
      <c r="F77" s="40"/>
      <c r="G77" s="41"/>
      <c r="H77" s="58"/>
      <c r="I77" s="43"/>
      <c r="J77" s="44"/>
      <c r="K77" s="45"/>
      <c r="L77" s="59"/>
      <c r="M77" s="44"/>
      <c r="N77" s="45"/>
      <c r="O77" s="47"/>
      <c r="P77" s="48"/>
      <c r="Q77" s="49"/>
      <c r="R77" s="274"/>
      <c r="S77" s="50"/>
      <c r="T77" s="51"/>
      <c r="U77" s="52"/>
      <c r="V77" s="53"/>
      <c r="W77" s="54"/>
      <c r="X77" s="58"/>
      <c r="Y77" s="266"/>
      <c r="Z77" s="267"/>
      <c r="AA77" s="55"/>
      <c r="AB77" s="49"/>
      <c r="AC77" s="279"/>
    </row>
    <row r="78" spans="1:29" ht="15.75" customHeight="1">
      <c r="A78" s="283"/>
      <c r="B78" s="38"/>
      <c r="C78" s="264"/>
      <c r="D78" s="265"/>
      <c r="E78" s="39"/>
      <c r="F78" s="40"/>
      <c r="G78" s="60"/>
      <c r="H78" s="61"/>
      <c r="I78" s="43"/>
      <c r="J78" s="44"/>
      <c r="K78" s="45"/>
      <c r="L78" s="46"/>
      <c r="M78" s="44"/>
      <c r="N78" s="45"/>
      <c r="O78" s="47"/>
      <c r="P78" s="48"/>
      <c r="Q78" s="49"/>
      <c r="R78" s="274"/>
      <c r="S78" s="50"/>
      <c r="T78" s="51"/>
      <c r="U78" s="52"/>
      <c r="V78" s="53"/>
      <c r="W78" s="54"/>
      <c r="X78" s="94"/>
      <c r="Y78" s="266"/>
      <c r="Z78" s="267"/>
      <c r="AA78" s="55"/>
      <c r="AB78" s="49"/>
      <c r="AC78" s="279"/>
    </row>
    <row r="79" spans="1:29" ht="15.75" customHeight="1">
      <c r="A79" s="283"/>
      <c r="B79" s="38"/>
      <c r="C79" s="264"/>
      <c r="D79" s="265"/>
      <c r="E79" s="39"/>
      <c r="F79" s="40"/>
      <c r="G79" s="60"/>
      <c r="H79" s="64"/>
      <c r="I79" s="43"/>
      <c r="J79" s="44"/>
      <c r="K79" s="45"/>
      <c r="L79" s="59"/>
      <c r="M79" s="44"/>
      <c r="N79" s="45"/>
      <c r="O79" s="65"/>
      <c r="P79" s="66"/>
      <c r="Q79" s="67"/>
      <c r="R79" s="274"/>
      <c r="S79" s="50"/>
      <c r="T79" s="51"/>
      <c r="U79" s="52"/>
      <c r="V79" s="53"/>
      <c r="W79" s="54"/>
      <c r="X79" s="94"/>
      <c r="Y79" s="266"/>
      <c r="Z79" s="267"/>
      <c r="AA79" s="55"/>
      <c r="AB79" s="49"/>
      <c r="AC79" s="279"/>
    </row>
    <row r="80" spans="1:29" ht="15.75" customHeight="1">
      <c r="A80" s="283"/>
      <c r="B80" s="38"/>
      <c r="C80" s="264"/>
      <c r="D80" s="265"/>
      <c r="E80" s="39"/>
      <c r="F80" s="40"/>
      <c r="G80" s="60"/>
      <c r="H80" s="64"/>
      <c r="I80" s="43"/>
      <c r="J80" s="44"/>
      <c r="K80" s="45"/>
      <c r="L80" s="59"/>
      <c r="M80" s="44"/>
      <c r="N80" s="45"/>
      <c r="O80" s="65"/>
      <c r="P80" s="66"/>
      <c r="Q80" s="67"/>
      <c r="R80" s="274"/>
      <c r="S80" s="50"/>
      <c r="T80" s="51"/>
      <c r="U80" s="52"/>
      <c r="V80" s="53"/>
      <c r="W80" s="54"/>
      <c r="X80" s="94"/>
      <c r="Y80" s="266"/>
      <c r="Z80" s="267"/>
      <c r="AA80" s="55"/>
      <c r="AB80" s="49"/>
      <c r="AC80" s="279"/>
    </row>
    <row r="81" spans="1:29" ht="15.75" customHeight="1">
      <c r="A81" s="283"/>
      <c r="B81" s="38"/>
      <c r="C81" s="264"/>
      <c r="D81" s="265"/>
      <c r="E81" s="39"/>
      <c r="F81" s="40"/>
      <c r="G81" s="60"/>
      <c r="H81" s="64"/>
      <c r="I81" s="43"/>
      <c r="J81" s="44"/>
      <c r="K81" s="45"/>
      <c r="L81" s="59"/>
      <c r="M81" s="44"/>
      <c r="N81" s="45"/>
      <c r="O81" s="65"/>
      <c r="P81" s="66"/>
      <c r="Q81" s="67"/>
      <c r="R81" s="274"/>
      <c r="S81" s="50"/>
      <c r="T81" s="51"/>
      <c r="U81" s="52"/>
      <c r="V81" s="53"/>
      <c r="W81" s="54"/>
      <c r="X81" s="94"/>
      <c r="Y81" s="266"/>
      <c r="Z81" s="267"/>
      <c r="AA81" s="55"/>
      <c r="AB81" s="49"/>
      <c r="AC81" s="279"/>
    </row>
    <row r="82" spans="1:29" ht="15.75" customHeight="1">
      <c r="A82" s="283"/>
      <c r="B82" s="38"/>
      <c r="C82" s="264"/>
      <c r="D82" s="265"/>
      <c r="E82" s="39"/>
      <c r="F82" s="40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55"/>
      <c r="AB82" s="49"/>
      <c r="AC82" s="279"/>
    </row>
    <row r="83" spans="1:29" ht="15.75" customHeight="1">
      <c r="A83" s="283"/>
      <c r="B83" s="38"/>
      <c r="C83" s="264"/>
      <c r="D83" s="265"/>
      <c r="E83" s="39"/>
      <c r="F83" s="40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55"/>
      <c r="AB83" s="49"/>
      <c r="AC83" s="279"/>
    </row>
    <row r="84" spans="1:29" ht="15.75" customHeight="1">
      <c r="A84" s="283"/>
      <c r="B84" s="38"/>
      <c r="C84" s="264"/>
      <c r="D84" s="265"/>
      <c r="E84" s="39"/>
      <c r="F84" s="40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55"/>
      <c r="AB84" s="49"/>
      <c r="AC84" s="279"/>
    </row>
    <row r="85" spans="1:29" ht="15.75" customHeight="1">
      <c r="A85" s="283"/>
      <c r="B85" s="38"/>
      <c r="C85" s="264"/>
      <c r="D85" s="265"/>
      <c r="E85" s="39"/>
      <c r="F85" s="40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55"/>
      <c r="AB85" s="49"/>
      <c r="AC85" s="279"/>
    </row>
    <row r="86" spans="1:29" ht="15.75" customHeight="1">
      <c r="A86" s="283"/>
      <c r="B86" s="38"/>
      <c r="C86" s="264"/>
      <c r="D86" s="265"/>
      <c r="E86" s="39"/>
      <c r="F86" s="40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55"/>
      <c r="AB86" s="49"/>
      <c r="AC86" s="279"/>
    </row>
    <row r="87" spans="1:29" ht="15.75" customHeight="1">
      <c r="A87" s="283"/>
      <c r="B87" s="38"/>
      <c r="C87" s="264"/>
      <c r="D87" s="265"/>
      <c r="E87" s="39"/>
      <c r="F87" s="40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55"/>
      <c r="AB87" s="49"/>
      <c r="AC87" s="279"/>
    </row>
    <row r="88" spans="1:29" ht="15.75" customHeight="1">
      <c r="A88" s="283"/>
      <c r="B88" s="38"/>
      <c r="C88" s="264"/>
      <c r="D88" s="265"/>
      <c r="E88" s="104"/>
      <c r="F88" s="40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19">AVERAGE(I73:I88)</f>
        <v>3</v>
      </c>
      <c r="J89" s="81">
        <f t="shared" si="19"/>
        <v>3300</v>
      </c>
      <c r="K89" s="82">
        <f t="shared" ref="K89" si="20">J89/I89</f>
        <v>1100</v>
      </c>
      <c r="L89" s="80">
        <f t="shared" ref="L89:M89" si="21">AVERAGE(L73:L88)</f>
        <v>3</v>
      </c>
      <c r="M89" s="81">
        <f t="shared" si="21"/>
        <v>2803.5971223021593</v>
      </c>
      <c r="N89" s="82">
        <f>M89/L89</f>
        <v>934.53237410071972</v>
      </c>
      <c r="O89" s="83">
        <f>L89-I89</f>
        <v>0</v>
      </c>
      <c r="P89" s="84">
        <f>N89-K89</f>
        <v>-165.46762589928028</v>
      </c>
      <c r="Q89" s="85">
        <f>N89/K89</f>
        <v>0.84957488554610883</v>
      </c>
      <c r="R89" s="275"/>
      <c r="S89" s="182">
        <f>S73</f>
        <v>0.35375000000000001</v>
      </c>
      <c r="T89" s="183">
        <f>INDEX(T73:T88,COUNTA(T73:T88))</f>
        <v>0.3923611111111111</v>
      </c>
      <c r="U89" s="86"/>
      <c r="V89" s="96"/>
      <c r="W89" s="78"/>
      <c r="X89" s="82"/>
      <c r="Y89" s="262"/>
      <c r="Z89" s="263"/>
      <c r="AA89" s="97">
        <f>M89-J89</f>
        <v>-496.40287769784072</v>
      </c>
      <c r="AB89" s="85">
        <f>M89/J89</f>
        <v>0.84957488554610883</v>
      </c>
      <c r="AC89" s="280"/>
    </row>
    <row r="90" spans="1:29" ht="15.75" customHeight="1">
      <c r="A90" s="268" t="s">
        <v>44</v>
      </c>
      <c r="B90" s="16" t="s">
        <v>76</v>
      </c>
      <c r="C90" s="271" t="s">
        <v>105</v>
      </c>
      <c r="D90" s="272"/>
      <c r="E90" s="21">
        <v>22.28</v>
      </c>
      <c r="F90" s="15">
        <v>1531</v>
      </c>
      <c r="G90" s="22">
        <f t="shared" ref="G90:G92" si="22">E90*F90</f>
        <v>34110.68</v>
      </c>
      <c r="H90" s="23"/>
      <c r="I90" s="24">
        <v>5</v>
      </c>
      <c r="J90" s="25">
        <v>3300</v>
      </c>
      <c r="K90" s="26">
        <f>J90/I90</f>
        <v>660</v>
      </c>
      <c r="L90" s="27">
        <v>5</v>
      </c>
      <c r="M90" s="25">
        <f>F90/V90*60</f>
        <v>2729.8662704309013</v>
      </c>
      <c r="N90" s="26">
        <f>M90/L90</f>
        <v>545.9732540861803</v>
      </c>
      <c r="O90" s="91">
        <f>L90-I90</f>
        <v>0</v>
      </c>
      <c r="P90" s="92">
        <f>N90-K90</f>
        <v>-114.0267459138197</v>
      </c>
      <c r="Q90" s="31">
        <f>N90/K90</f>
        <v>0.8272322031608792</v>
      </c>
      <c r="R90" s="273">
        <f>Q106</f>
        <v>0.83920707294614327</v>
      </c>
      <c r="S90" s="32">
        <v>0.25024305555555554</v>
      </c>
      <c r="T90" s="33">
        <v>0.27361111111111114</v>
      </c>
      <c r="U90" s="34"/>
      <c r="V90" s="35">
        <v>33.650000000000063</v>
      </c>
      <c r="W90" s="114"/>
      <c r="X90" s="115"/>
      <c r="Y90" s="276"/>
      <c r="Z90" s="277"/>
      <c r="AA90" s="36">
        <f>M90-J90</f>
        <v>-570.1337295690987</v>
      </c>
      <c r="AB90" s="31">
        <f>M90/J90</f>
        <v>0.8272322031608792</v>
      </c>
      <c r="AC90" s="278">
        <f>AB106</f>
        <v>0.83920707294614316</v>
      </c>
    </row>
    <row r="91" spans="1:29" ht="15.75" customHeight="1">
      <c r="A91" s="269"/>
      <c r="B91" s="38" t="s">
        <v>76</v>
      </c>
      <c r="C91" s="264" t="s">
        <v>104</v>
      </c>
      <c r="D91" s="265"/>
      <c r="E91" s="39">
        <v>17.89</v>
      </c>
      <c r="F91" s="40">
        <v>3613</v>
      </c>
      <c r="G91" s="41">
        <f t="shared" si="22"/>
        <v>64636.57</v>
      </c>
      <c r="H91" s="42"/>
      <c r="I91" s="43">
        <v>4</v>
      </c>
      <c r="J91" s="44">
        <v>3300</v>
      </c>
      <c r="K91" s="45">
        <f t="shared" ref="K91:K92" si="23">J91/I91</f>
        <v>825</v>
      </c>
      <c r="L91" s="46">
        <v>4</v>
      </c>
      <c r="M91" s="44">
        <f>F91/V91*60</f>
        <v>2763.8759031024192</v>
      </c>
      <c r="N91" s="45">
        <f>M91/L91</f>
        <v>690.9689757756048</v>
      </c>
      <c r="O91" s="47">
        <f>L91-I91</f>
        <v>0</v>
      </c>
      <c r="P91" s="48">
        <f>N91-K91</f>
        <v>-134.0310242243952</v>
      </c>
      <c r="Q91" s="49">
        <f>N91/K91</f>
        <v>0.83753815245527852</v>
      </c>
      <c r="R91" s="274"/>
      <c r="S91" s="50">
        <v>0.27708333333333329</v>
      </c>
      <c r="T91" s="51">
        <v>0.33155092592592594</v>
      </c>
      <c r="U91" s="52">
        <v>4.9999999999999023</v>
      </c>
      <c r="V91" s="53">
        <v>78.433333333333422</v>
      </c>
      <c r="W91" s="54"/>
      <c r="X91" s="94"/>
      <c r="Y91" s="266"/>
      <c r="Z91" s="267"/>
      <c r="AA91" s="55">
        <f>M91-J91</f>
        <v>-536.12409689758078</v>
      </c>
      <c r="AB91" s="49">
        <f>M91/J91</f>
        <v>0.83753815245527852</v>
      </c>
      <c r="AC91" s="279"/>
    </row>
    <row r="92" spans="1:29" ht="15.75" customHeight="1">
      <c r="A92" s="269"/>
      <c r="B92" s="38" t="s">
        <v>76</v>
      </c>
      <c r="C92" s="264" t="s">
        <v>108</v>
      </c>
      <c r="D92" s="265"/>
      <c r="E92" s="39">
        <v>16.66</v>
      </c>
      <c r="F92" s="40">
        <v>5578</v>
      </c>
      <c r="G92" s="41">
        <f t="shared" si="22"/>
        <v>92929.48</v>
      </c>
      <c r="H92" s="42"/>
      <c r="I92" s="43">
        <v>4</v>
      </c>
      <c r="J92" s="44">
        <v>3300</v>
      </c>
      <c r="K92" s="45">
        <f t="shared" si="23"/>
        <v>825</v>
      </c>
      <c r="L92" s="46">
        <v>4</v>
      </c>
      <c r="M92" s="44">
        <f>F92/V92*60</f>
        <v>2814.407848633497</v>
      </c>
      <c r="N92" s="45">
        <f>M92/L92</f>
        <v>703.60196215837425</v>
      </c>
      <c r="O92" s="47">
        <f>L92-I92</f>
        <v>0</v>
      </c>
      <c r="P92" s="48">
        <f>N92-K92</f>
        <v>-121.39803784162575</v>
      </c>
      <c r="Q92" s="49">
        <f>N92/K92</f>
        <v>0.85285086322227177</v>
      </c>
      <c r="R92" s="274"/>
      <c r="S92" s="50">
        <v>0.3361689814814815</v>
      </c>
      <c r="T92" s="51">
        <v>0.41875000000000001</v>
      </c>
      <c r="U92" s="52">
        <v>6.65</v>
      </c>
      <c r="V92" s="53">
        <v>118.91666666666666</v>
      </c>
      <c r="W92" s="54"/>
      <c r="X92" s="94"/>
      <c r="Y92" s="266"/>
      <c r="Z92" s="267"/>
      <c r="AA92" s="55">
        <f>M92-J92</f>
        <v>-485.592151366503</v>
      </c>
      <c r="AB92" s="49">
        <f>M92/J92</f>
        <v>0.85285086322227177</v>
      </c>
      <c r="AC92" s="279"/>
    </row>
    <row r="93" spans="1:29" ht="15.75" customHeight="1">
      <c r="A93" s="269"/>
      <c r="B93" s="38"/>
      <c r="C93" s="264"/>
      <c r="D93" s="265"/>
      <c r="E93" s="39"/>
      <c r="F93" s="40"/>
      <c r="G93" s="41"/>
      <c r="H93" s="42"/>
      <c r="I93" s="43"/>
      <c r="J93" s="44"/>
      <c r="K93" s="45"/>
      <c r="L93" s="46"/>
      <c r="M93" s="44"/>
      <c r="N93" s="45"/>
      <c r="O93" s="47"/>
      <c r="P93" s="48"/>
      <c r="Q93" s="49"/>
      <c r="R93" s="274"/>
      <c r="S93" s="50"/>
      <c r="T93" s="51"/>
      <c r="U93" s="52"/>
      <c r="V93" s="53"/>
      <c r="W93" s="54"/>
      <c r="X93" s="94"/>
      <c r="Y93" s="266"/>
      <c r="Z93" s="267"/>
      <c r="AA93" s="55"/>
      <c r="AB93" s="49"/>
      <c r="AC93" s="279"/>
    </row>
    <row r="94" spans="1:29" ht="15.75" customHeight="1">
      <c r="A94" s="269"/>
      <c r="B94" s="38"/>
      <c r="C94" s="264"/>
      <c r="D94" s="265"/>
      <c r="E94" s="39"/>
      <c r="F94" s="40"/>
      <c r="G94" s="41"/>
      <c r="H94" s="58"/>
      <c r="I94" s="43"/>
      <c r="J94" s="44"/>
      <c r="K94" s="45"/>
      <c r="L94" s="59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1"/>
      <c r="I95" s="43"/>
      <c r="J95" s="44"/>
      <c r="K95" s="45"/>
      <c r="L95" s="46"/>
      <c r="M95" s="44"/>
      <c r="N95" s="45"/>
      <c r="O95" s="47"/>
      <c r="P95" s="48"/>
      <c r="Q95" s="49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94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94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94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94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94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94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94"/>
      <c r="Y104" s="266"/>
      <c r="Z104" s="267"/>
      <c r="AA104" s="55"/>
      <c r="AB104" s="49"/>
      <c r="AC104" s="279"/>
    </row>
    <row r="105" spans="1:29" ht="15.75" customHeight="1">
      <c r="A105" s="269"/>
      <c r="B105" s="38"/>
      <c r="C105" s="264"/>
      <c r="D105" s="265"/>
      <c r="E105" s="104"/>
      <c r="F105" s="40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18"/>
      <c r="G106" s="79"/>
      <c r="H106" s="20"/>
      <c r="I106" s="80">
        <f t="shared" ref="I106:J106" si="24">AVERAGE(I90:I105)</f>
        <v>4.333333333333333</v>
      </c>
      <c r="J106" s="81">
        <f t="shared" si="24"/>
        <v>3300</v>
      </c>
      <c r="K106" s="82">
        <f t="shared" ref="K106" si="25">J106/I106</f>
        <v>761.53846153846155</v>
      </c>
      <c r="L106" s="80">
        <f t="shared" ref="L106:M106" si="26">AVERAGE(L90:L105)</f>
        <v>4.333333333333333</v>
      </c>
      <c r="M106" s="81">
        <f t="shared" si="26"/>
        <v>2769.3833407222724</v>
      </c>
      <c r="N106" s="82">
        <f>M106/L106</f>
        <v>639.08846324360138</v>
      </c>
      <c r="O106" s="83">
        <f>L106-I106</f>
        <v>0</v>
      </c>
      <c r="P106" s="84">
        <f>N106-K106</f>
        <v>-122.44999829486017</v>
      </c>
      <c r="Q106" s="85">
        <f>N106/K106</f>
        <v>0.83920707294614327</v>
      </c>
      <c r="R106" s="275"/>
      <c r="S106" s="182">
        <f>S90</f>
        <v>0.25024305555555554</v>
      </c>
      <c r="T106" s="183">
        <f>INDEX(T90:T105,COUNTA(T90:T105))</f>
        <v>0.41875000000000001</v>
      </c>
      <c r="U106" s="86"/>
      <c r="V106" s="96"/>
      <c r="W106" s="18"/>
      <c r="X106" s="20"/>
      <c r="Y106" s="262"/>
      <c r="Z106" s="263"/>
      <c r="AA106" s="97">
        <f>M106-J106</f>
        <v>-530.61665927772765</v>
      </c>
      <c r="AB106" s="85">
        <f>M106/J106</f>
        <v>0.83920707294614316</v>
      </c>
      <c r="AC106" s="280"/>
    </row>
    <row r="107" spans="1:29" ht="15.75" customHeight="1">
      <c r="A107" s="281" t="s">
        <v>45</v>
      </c>
      <c r="B107" s="16" t="s">
        <v>76</v>
      </c>
      <c r="C107" s="271" t="s">
        <v>107</v>
      </c>
      <c r="D107" s="272"/>
      <c r="E107" s="21">
        <v>18.18</v>
      </c>
      <c r="F107" s="15">
        <v>3233</v>
      </c>
      <c r="G107" s="22">
        <f t="shared" ref="G107:G109" si="27">E107*F107</f>
        <v>58775.94</v>
      </c>
      <c r="H107" s="23"/>
      <c r="I107" s="24">
        <v>3</v>
      </c>
      <c r="J107" s="25">
        <v>3600</v>
      </c>
      <c r="K107" s="26">
        <f>J107/I107</f>
        <v>1200</v>
      </c>
      <c r="L107" s="27">
        <v>3</v>
      </c>
      <c r="M107" s="25">
        <f>F107/V107*60</f>
        <v>2993.518518518516</v>
      </c>
      <c r="N107" s="26">
        <f>M107/L107</f>
        <v>997.8395061728387</v>
      </c>
      <c r="O107" s="91">
        <f>L107-I107</f>
        <v>0</v>
      </c>
      <c r="P107" s="92">
        <f>N107-K107</f>
        <v>-202.1604938271613</v>
      </c>
      <c r="Q107" s="31">
        <f>N107/K107</f>
        <v>0.83153292181069893</v>
      </c>
      <c r="R107" s="273">
        <f>Q123</f>
        <v>0.83085867686642623</v>
      </c>
      <c r="S107" s="32">
        <v>0.25015046296296295</v>
      </c>
      <c r="T107" s="33">
        <v>0.29515046296296299</v>
      </c>
      <c r="U107" s="34"/>
      <c r="V107" s="35">
        <v>64.800000000000054</v>
      </c>
      <c r="W107" s="114"/>
      <c r="X107" s="115"/>
      <c r="Y107" s="276" t="s">
        <v>264</v>
      </c>
      <c r="Z107" s="277"/>
      <c r="AA107" s="36">
        <f>M107-J107</f>
        <v>-606.48148148148402</v>
      </c>
      <c r="AB107" s="31">
        <f>M107/J107</f>
        <v>0.83153292181069893</v>
      </c>
      <c r="AC107" s="278">
        <f>AB123</f>
        <v>0.83085867686642623</v>
      </c>
    </row>
    <row r="108" spans="1:29" ht="15.75" customHeight="1">
      <c r="A108" s="282"/>
      <c r="B108" s="38" t="s">
        <v>76</v>
      </c>
      <c r="C108" s="264" t="s">
        <v>111</v>
      </c>
      <c r="D108" s="265"/>
      <c r="E108" s="39">
        <v>18.18</v>
      </c>
      <c r="F108" s="40">
        <v>4644</v>
      </c>
      <c r="G108" s="41">
        <f t="shared" si="27"/>
        <v>84427.92</v>
      </c>
      <c r="H108" s="42"/>
      <c r="I108" s="43">
        <v>3</v>
      </c>
      <c r="J108" s="44">
        <v>3600</v>
      </c>
      <c r="K108" s="45">
        <f t="shared" ref="K108:K146" si="28">J108/I108</f>
        <v>1200</v>
      </c>
      <c r="L108" s="46">
        <v>3</v>
      </c>
      <c r="M108" s="44">
        <f>F108/V108*60</f>
        <v>2988.0965147453103</v>
      </c>
      <c r="N108" s="45">
        <f>M108/L108</f>
        <v>996.03217158177006</v>
      </c>
      <c r="O108" s="47">
        <f>L108-I108</f>
        <v>0</v>
      </c>
      <c r="P108" s="48">
        <f>N108-K108</f>
        <v>-203.96782841822994</v>
      </c>
      <c r="Q108" s="49">
        <f>N108/K108</f>
        <v>0.83002680965147502</v>
      </c>
      <c r="R108" s="274"/>
      <c r="S108" s="50">
        <v>0.30763888888888891</v>
      </c>
      <c r="T108" s="51">
        <v>0.37239583333333331</v>
      </c>
      <c r="U108" s="52">
        <v>17.98333333333332</v>
      </c>
      <c r="V108" s="53">
        <v>93.249999999999943</v>
      </c>
      <c r="W108" s="54"/>
      <c r="X108" s="94"/>
      <c r="Y108" s="266"/>
      <c r="Z108" s="267"/>
      <c r="AA108" s="55">
        <f>M108-J108</f>
        <v>-611.90348525468971</v>
      </c>
      <c r="AB108" s="49">
        <f>M108/J108</f>
        <v>0.83002680965147513</v>
      </c>
      <c r="AC108" s="279"/>
    </row>
    <row r="109" spans="1:29" ht="15.75" customHeight="1">
      <c r="A109" s="282"/>
      <c r="B109" s="38" t="s">
        <v>76</v>
      </c>
      <c r="C109" s="264" t="s">
        <v>113</v>
      </c>
      <c r="D109" s="265"/>
      <c r="E109" s="39">
        <v>14.28</v>
      </c>
      <c r="F109" s="40">
        <v>6934</v>
      </c>
      <c r="G109" s="41">
        <f t="shared" si="27"/>
        <v>99017.51999999999</v>
      </c>
      <c r="H109" s="42"/>
      <c r="I109" s="43">
        <v>3</v>
      </c>
      <c r="J109" s="44">
        <v>3600</v>
      </c>
      <c r="K109" s="45">
        <f t="shared" si="28"/>
        <v>1200</v>
      </c>
      <c r="L109" s="46">
        <v>3</v>
      </c>
      <c r="M109" s="44">
        <f>F109/V109*60</f>
        <v>2991.6586768935776</v>
      </c>
      <c r="N109" s="45">
        <f>M109/L109</f>
        <v>997.21955896452585</v>
      </c>
      <c r="O109" s="47">
        <f>L109-I109</f>
        <v>0</v>
      </c>
      <c r="P109" s="48">
        <f>N109-K109</f>
        <v>-202.78044103547415</v>
      </c>
      <c r="Q109" s="49">
        <f>N109/K109</f>
        <v>0.83101629913710484</v>
      </c>
      <c r="R109" s="274"/>
      <c r="S109" s="50">
        <v>0.38611111111111113</v>
      </c>
      <c r="T109" s="51">
        <v>0.48268518518518516</v>
      </c>
      <c r="U109" s="52">
        <v>19.75000000000005</v>
      </c>
      <c r="V109" s="53">
        <v>139.06666666666661</v>
      </c>
      <c r="W109" s="54"/>
      <c r="X109" s="94"/>
      <c r="Y109" s="266"/>
      <c r="Z109" s="267"/>
      <c r="AA109" s="55">
        <f>M109-J109</f>
        <v>-608.34132310642235</v>
      </c>
      <c r="AB109" s="49">
        <f>M109/J109</f>
        <v>0.83101629913710495</v>
      </c>
      <c r="AC109" s="279"/>
    </row>
    <row r="110" spans="1:29" ht="15.75" customHeight="1">
      <c r="A110" s="282"/>
      <c r="B110" s="38"/>
      <c r="C110" s="264"/>
      <c r="D110" s="265"/>
      <c r="E110" s="39"/>
      <c r="F110" s="40"/>
      <c r="G110" s="41"/>
      <c r="H110" s="42"/>
      <c r="I110" s="43"/>
      <c r="J110" s="44"/>
      <c r="K110" s="45"/>
      <c r="L110" s="46"/>
      <c r="M110" s="44"/>
      <c r="N110" s="45"/>
      <c r="O110" s="47"/>
      <c r="P110" s="48"/>
      <c r="Q110" s="49"/>
      <c r="R110" s="274"/>
      <c r="S110" s="50"/>
      <c r="T110" s="51"/>
      <c r="U110" s="52"/>
      <c r="V110" s="53"/>
      <c r="W110" s="54"/>
      <c r="X110" s="94"/>
      <c r="Y110" s="266"/>
      <c r="Z110" s="267"/>
      <c r="AA110" s="55"/>
      <c r="AB110" s="49"/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94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94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94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94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94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68"/>
      <c r="X117" s="110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68"/>
      <c r="X118" s="110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68"/>
      <c r="X119" s="110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68"/>
      <c r="X120" s="110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68"/>
      <c r="X121" s="110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18"/>
      <c r="G123" s="79"/>
      <c r="H123" s="20"/>
      <c r="I123" s="80">
        <f t="shared" ref="I123:J123" si="29">AVERAGE(I107:I122)</f>
        <v>3</v>
      </c>
      <c r="J123" s="81">
        <f t="shared" si="29"/>
        <v>3600</v>
      </c>
      <c r="K123" s="82">
        <f t="shared" ref="K123" si="30">J123/I123</f>
        <v>1200</v>
      </c>
      <c r="L123" s="80">
        <f t="shared" ref="L123:M123" si="31">AVERAGE(L107:L122)</f>
        <v>3</v>
      </c>
      <c r="M123" s="81">
        <f t="shared" si="31"/>
        <v>2991.0912367191345</v>
      </c>
      <c r="N123" s="82">
        <f>M123/L123</f>
        <v>997.0304122397115</v>
      </c>
      <c r="O123" s="83">
        <f>L123-I123</f>
        <v>0</v>
      </c>
      <c r="P123" s="84">
        <f>N123-K123</f>
        <v>-202.9695877602885</v>
      </c>
      <c r="Q123" s="85">
        <f>N123/K123</f>
        <v>0.83085867686642623</v>
      </c>
      <c r="R123" s="275"/>
      <c r="S123" s="182">
        <f>S107</f>
        <v>0.25015046296296295</v>
      </c>
      <c r="T123" s="183">
        <f>INDEX(T107:T122,COUNTA(T107:T122))</f>
        <v>0.48268518518518516</v>
      </c>
      <c r="U123" s="86"/>
      <c r="V123" s="96"/>
      <c r="W123" s="18"/>
      <c r="X123" s="20"/>
      <c r="Y123" s="262"/>
      <c r="Z123" s="263"/>
      <c r="AA123" s="97">
        <f>M123-J123</f>
        <v>-608.90876328086551</v>
      </c>
      <c r="AB123" s="85">
        <f>M123/J123</f>
        <v>0.83085867686642623</v>
      </c>
      <c r="AC123" s="280"/>
    </row>
    <row r="124" spans="1:29" ht="15.75" customHeight="1">
      <c r="A124" s="268" t="s">
        <v>46</v>
      </c>
      <c r="B124" s="16" t="s">
        <v>76</v>
      </c>
      <c r="C124" s="271" t="s">
        <v>110</v>
      </c>
      <c r="D124" s="272"/>
      <c r="E124" s="21">
        <v>24.83</v>
      </c>
      <c r="F124" s="15">
        <v>2399</v>
      </c>
      <c r="G124" s="22">
        <f t="shared" ref="G124:G127" si="32">E124*F124</f>
        <v>59567.17</v>
      </c>
      <c r="H124" s="23"/>
      <c r="I124" s="24">
        <v>4</v>
      </c>
      <c r="J124" s="25">
        <v>3300</v>
      </c>
      <c r="K124" s="26">
        <f>J124/I124</f>
        <v>825</v>
      </c>
      <c r="L124" s="27">
        <v>4</v>
      </c>
      <c r="M124" s="25">
        <f>F124/V124*60</f>
        <v>2733.037974683547</v>
      </c>
      <c r="N124" s="26">
        <f>M124/L124</f>
        <v>683.25949367088674</v>
      </c>
      <c r="O124" s="91">
        <f>L124-I124</f>
        <v>0</v>
      </c>
      <c r="P124" s="92">
        <f>N124-K124</f>
        <v>-141.74050632911326</v>
      </c>
      <c r="Q124" s="31">
        <f>N124/K124</f>
        <v>0.82819332566168091</v>
      </c>
      <c r="R124" s="273">
        <f>Q140</f>
        <v>0.82840771282569525</v>
      </c>
      <c r="S124" s="32">
        <v>0.2502314814814815</v>
      </c>
      <c r="T124" s="33">
        <v>0.28680555555555554</v>
      </c>
      <c r="U124" s="34"/>
      <c r="V124" s="35">
        <v>52.666666666666615</v>
      </c>
      <c r="W124" s="33"/>
      <c r="X124" s="107"/>
      <c r="Y124" s="276"/>
      <c r="Z124" s="277"/>
      <c r="AA124" s="36">
        <f>M124-J124</f>
        <v>-566.96202531645304</v>
      </c>
      <c r="AB124" s="31">
        <f>M124/J124</f>
        <v>0.82819332566168091</v>
      </c>
      <c r="AC124" s="278">
        <f>AB140</f>
        <v>0.82840771282569525</v>
      </c>
    </row>
    <row r="125" spans="1:29" ht="15.75" customHeight="1">
      <c r="A125" s="269"/>
      <c r="B125" s="38" t="s">
        <v>76</v>
      </c>
      <c r="C125" s="264" t="s">
        <v>112</v>
      </c>
      <c r="D125" s="265"/>
      <c r="E125" s="39">
        <v>25.03</v>
      </c>
      <c r="F125" s="40">
        <v>2081</v>
      </c>
      <c r="G125" s="41">
        <f t="shared" si="32"/>
        <v>52087.43</v>
      </c>
      <c r="H125" s="42"/>
      <c r="I125" s="43">
        <v>4</v>
      </c>
      <c r="J125" s="44">
        <v>3300</v>
      </c>
      <c r="K125" s="45">
        <f t="shared" si="28"/>
        <v>825</v>
      </c>
      <c r="L125" s="46">
        <v>4</v>
      </c>
      <c r="M125" s="44">
        <f>F125/V125*60</f>
        <v>2725.2091669698075</v>
      </c>
      <c r="N125" s="45">
        <f>M125/L125</f>
        <v>681.30229174245187</v>
      </c>
      <c r="O125" s="47">
        <f>L125-I125</f>
        <v>0</v>
      </c>
      <c r="P125" s="48">
        <f>N125-K125</f>
        <v>-143.69770825754813</v>
      </c>
      <c r="Q125" s="49">
        <f>N125/K125</f>
        <v>0.82582095968782043</v>
      </c>
      <c r="R125" s="274"/>
      <c r="S125" s="50">
        <v>0.29873842592592592</v>
      </c>
      <c r="T125" s="51">
        <v>0.33055555555555555</v>
      </c>
      <c r="U125" s="52">
        <v>17.183333333333355</v>
      </c>
      <c r="V125" s="53">
        <v>45.816666666666663</v>
      </c>
      <c r="W125" s="54"/>
      <c r="X125" s="58"/>
      <c r="Y125" s="266"/>
      <c r="Z125" s="267"/>
      <c r="AA125" s="55">
        <f>M125-J125</f>
        <v>-574.79083303019252</v>
      </c>
      <c r="AB125" s="49">
        <f>M125/J125</f>
        <v>0.82582095968782043</v>
      </c>
      <c r="AC125" s="279"/>
    </row>
    <row r="126" spans="1:29" ht="15.75" customHeight="1">
      <c r="A126" s="269"/>
      <c r="B126" s="38" t="s">
        <v>76</v>
      </c>
      <c r="C126" s="264" t="s">
        <v>217</v>
      </c>
      <c r="D126" s="265"/>
      <c r="E126" s="39">
        <v>30</v>
      </c>
      <c r="F126" s="40">
        <v>4231</v>
      </c>
      <c r="G126" s="41">
        <f t="shared" si="32"/>
        <v>126930</v>
      </c>
      <c r="H126" s="42"/>
      <c r="I126" s="43">
        <v>3</v>
      </c>
      <c r="J126" s="44">
        <v>3000</v>
      </c>
      <c r="K126" s="45">
        <f t="shared" si="28"/>
        <v>1000</v>
      </c>
      <c r="L126" s="46">
        <v>3</v>
      </c>
      <c r="M126" s="44">
        <f>F126/V126*60</f>
        <v>2488.8235294117658</v>
      </c>
      <c r="N126" s="45">
        <f>M126/L126</f>
        <v>829.60784313725526</v>
      </c>
      <c r="O126" s="47">
        <f>L126-I126</f>
        <v>0</v>
      </c>
      <c r="P126" s="48">
        <f>N126-K126</f>
        <v>-170.39215686274474</v>
      </c>
      <c r="Q126" s="49">
        <f>N126/K126</f>
        <v>0.82960784313725522</v>
      </c>
      <c r="R126" s="274"/>
      <c r="S126" s="50">
        <v>0.34027777777777779</v>
      </c>
      <c r="T126" s="51">
        <v>0.41111111111111109</v>
      </c>
      <c r="U126" s="52">
        <v>14.00000000000003</v>
      </c>
      <c r="V126" s="53">
        <v>101.99999999999996</v>
      </c>
      <c r="W126" s="54"/>
      <c r="X126" s="58"/>
      <c r="Y126" s="266"/>
      <c r="Z126" s="267"/>
      <c r="AA126" s="55">
        <f>M126-J126</f>
        <v>-511.17647058823422</v>
      </c>
      <c r="AB126" s="49">
        <f>M126/J126</f>
        <v>0.82960784313725522</v>
      </c>
      <c r="AC126" s="279"/>
    </row>
    <row r="127" spans="1:29" ht="15.75" customHeight="1">
      <c r="A127" s="269"/>
      <c r="B127" s="38" t="s">
        <v>76</v>
      </c>
      <c r="C127" s="264" t="s">
        <v>284</v>
      </c>
      <c r="D127" s="265"/>
      <c r="E127" s="39">
        <v>27.91</v>
      </c>
      <c r="F127" s="40">
        <v>2659</v>
      </c>
      <c r="G127" s="41">
        <f t="shared" si="32"/>
        <v>74212.69</v>
      </c>
      <c r="H127" s="42"/>
      <c r="I127" s="43">
        <v>4</v>
      </c>
      <c r="J127" s="44">
        <v>3000</v>
      </c>
      <c r="K127" s="45">
        <f t="shared" si="28"/>
        <v>750</v>
      </c>
      <c r="L127" s="46">
        <v>4</v>
      </c>
      <c r="M127" s="44">
        <f>F127/V127*60</f>
        <v>2490.8665105386408</v>
      </c>
      <c r="N127" s="45">
        <f>M127/L127</f>
        <v>622.7166276346602</v>
      </c>
      <c r="O127" s="47">
        <f>L127-I127</f>
        <v>0</v>
      </c>
      <c r="P127" s="48">
        <f>N127-K127</f>
        <v>-127.2833723653398</v>
      </c>
      <c r="Q127" s="49">
        <f>N127/K127</f>
        <v>0.83028883684621357</v>
      </c>
      <c r="R127" s="274"/>
      <c r="S127" s="50">
        <v>0.42222222222222222</v>
      </c>
      <c r="T127" s="51">
        <v>0.4667013888888889</v>
      </c>
      <c r="U127" s="52">
        <v>16.000000000000021</v>
      </c>
      <c r="V127" s="53">
        <v>64.050000000000026</v>
      </c>
      <c r="W127" s="54"/>
      <c r="X127" s="94"/>
      <c r="Y127" s="266" t="s">
        <v>239</v>
      </c>
      <c r="Z127" s="267"/>
      <c r="AA127" s="55">
        <f>M127-J127</f>
        <v>-509.1334894613592</v>
      </c>
      <c r="AB127" s="49">
        <f>M127/J127</f>
        <v>0.83028883684621357</v>
      </c>
      <c r="AC127" s="279"/>
    </row>
    <row r="128" spans="1:29" ht="15.75" customHeight="1">
      <c r="A128" s="269"/>
      <c r="B128" s="38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38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116"/>
      <c r="Y129" s="266"/>
      <c r="Z129" s="267"/>
      <c r="AA129" s="55"/>
      <c r="AB129" s="49"/>
      <c r="AC129" s="279"/>
    </row>
    <row r="130" spans="1:29" ht="15.75" customHeight="1">
      <c r="A130" s="269"/>
      <c r="B130" s="38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79"/>
    </row>
    <row r="131" spans="1:29" ht="15.75" customHeight="1">
      <c r="A131" s="269"/>
      <c r="B131" s="38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79"/>
    </row>
    <row r="132" spans="1:29" ht="15.75" customHeight="1">
      <c r="A132" s="269"/>
      <c r="B132" s="38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68"/>
      <c r="X132" s="110"/>
      <c r="Y132" s="266"/>
      <c r="Z132" s="267"/>
      <c r="AA132" s="55"/>
      <c r="AB132" s="49"/>
      <c r="AC132" s="279"/>
    </row>
    <row r="133" spans="1:29" ht="15.75" customHeight="1">
      <c r="A133" s="269"/>
      <c r="B133" s="38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68"/>
      <c r="X133" s="110"/>
      <c r="Y133" s="266"/>
      <c r="Z133" s="267"/>
      <c r="AA133" s="55"/>
      <c r="AB133" s="49"/>
      <c r="AC133" s="279"/>
    </row>
    <row r="134" spans="1:29" ht="15.75" customHeight="1">
      <c r="A134" s="269"/>
      <c r="B134" s="38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68"/>
      <c r="X134" s="110"/>
      <c r="Y134" s="266"/>
      <c r="Z134" s="267"/>
      <c r="AA134" s="55"/>
      <c r="AB134" s="49"/>
      <c r="AC134" s="279"/>
    </row>
    <row r="135" spans="1:29" ht="15.75" customHeight="1">
      <c r="A135" s="269"/>
      <c r="B135" s="38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68"/>
      <c r="X135" s="110"/>
      <c r="Y135" s="266"/>
      <c r="Z135" s="267"/>
      <c r="AA135" s="55"/>
      <c r="AB135" s="49"/>
      <c r="AC135" s="279"/>
    </row>
    <row r="136" spans="1:29" ht="15.75" customHeight="1">
      <c r="A136" s="269"/>
      <c r="B136" s="38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68"/>
      <c r="X136" s="110"/>
      <c r="Y136" s="266"/>
      <c r="Z136" s="267"/>
      <c r="AA136" s="55"/>
      <c r="AB136" s="49"/>
      <c r="AC136" s="279"/>
    </row>
    <row r="137" spans="1:29" ht="15.75" customHeight="1">
      <c r="A137" s="269"/>
      <c r="B137" s="38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68"/>
      <c r="X137" s="110"/>
      <c r="Y137" s="266"/>
      <c r="Z137" s="267"/>
      <c r="AA137" s="55"/>
      <c r="AB137" s="49"/>
      <c r="AC137" s="279"/>
    </row>
    <row r="138" spans="1:29" ht="15.75" customHeight="1">
      <c r="A138" s="269"/>
      <c r="B138" s="38"/>
      <c r="C138" s="264"/>
      <c r="D138" s="265"/>
      <c r="E138" s="39"/>
      <c r="F138" s="40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68"/>
      <c r="X138" s="110"/>
      <c r="Y138" s="266"/>
      <c r="Z138" s="267"/>
      <c r="AA138" s="55"/>
      <c r="AB138" s="49"/>
      <c r="AC138" s="279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33">AVERAGE(I124:I139)</f>
        <v>3.75</v>
      </c>
      <c r="J140" s="81">
        <f t="shared" si="33"/>
        <v>3150</v>
      </c>
      <c r="K140" s="82">
        <f t="shared" ref="K140" si="34">J140/I140</f>
        <v>840</v>
      </c>
      <c r="L140" s="80">
        <f t="shared" ref="L140:M140" si="35">AVERAGE(L124:L139)</f>
        <v>3.75</v>
      </c>
      <c r="M140" s="81">
        <f t="shared" si="35"/>
        <v>2609.48429540094</v>
      </c>
      <c r="N140" s="82">
        <f t="shared" ref="N140:N146" si="36">M140/L140</f>
        <v>695.86247877358403</v>
      </c>
      <c r="O140" s="83">
        <f t="shared" ref="O140:O146" si="37">L140-I140</f>
        <v>0</v>
      </c>
      <c r="P140" s="84">
        <f t="shared" ref="P140:P146" si="38">N140-K140</f>
        <v>-144.13752122641597</v>
      </c>
      <c r="Q140" s="85">
        <f t="shared" ref="Q140:Q146" si="39">N140/K140</f>
        <v>0.82840771282569525</v>
      </c>
      <c r="R140" s="275"/>
      <c r="S140" s="182">
        <f>S124</f>
        <v>0.2502314814814815</v>
      </c>
      <c r="T140" s="183">
        <f>INDEX(T124:T139,COUNTA(T124:T139))</f>
        <v>0.4667013888888889</v>
      </c>
      <c r="U140" s="86"/>
      <c r="V140" s="96"/>
      <c r="W140" s="78"/>
      <c r="X140" s="82"/>
      <c r="Y140" s="262"/>
      <c r="Z140" s="263"/>
      <c r="AA140" s="97">
        <f t="shared" ref="AA140:AA146" si="40">M140-J140</f>
        <v>-540.51570459905997</v>
      </c>
      <c r="AB140" s="85">
        <f t="shared" ref="AB140:AB146" si="41">M140/J140</f>
        <v>0.82840771282569525</v>
      </c>
      <c r="AC140" s="280"/>
    </row>
    <row r="141" spans="1:29" ht="15.75" customHeight="1">
      <c r="A141" s="281" t="s">
        <v>48</v>
      </c>
      <c r="B141" s="16" t="s">
        <v>118</v>
      </c>
      <c r="C141" s="271" t="s">
        <v>280</v>
      </c>
      <c r="D141" s="272"/>
      <c r="E141" s="21">
        <v>25.64</v>
      </c>
      <c r="F141" s="15">
        <v>107</v>
      </c>
      <c r="G141" s="22">
        <f t="shared" ref="G141:G146" si="42">E141*F141</f>
        <v>2743.48</v>
      </c>
      <c r="H141" s="23">
        <v>2</v>
      </c>
      <c r="I141" s="24">
        <v>11</v>
      </c>
      <c r="J141" s="25">
        <v>3000</v>
      </c>
      <c r="K141" s="26">
        <f>J141/I141</f>
        <v>272.72727272727275</v>
      </c>
      <c r="L141" s="27">
        <v>11</v>
      </c>
      <c r="M141" s="25">
        <f t="shared" ref="M141:M146" si="43">F141/V141*60</f>
        <v>2550.993377483423</v>
      </c>
      <c r="N141" s="26">
        <f t="shared" si="36"/>
        <v>231.90848886212936</v>
      </c>
      <c r="O141" s="91">
        <f t="shared" si="37"/>
        <v>0</v>
      </c>
      <c r="P141" s="92">
        <f t="shared" si="38"/>
        <v>-40.818783865143388</v>
      </c>
      <c r="Q141" s="31">
        <f t="shared" si="39"/>
        <v>0.85033112582780757</v>
      </c>
      <c r="R141" s="273">
        <f>Q157</f>
        <v>0.84724061472857892</v>
      </c>
      <c r="S141" s="32">
        <v>0.7086689814814815</v>
      </c>
      <c r="T141" s="33">
        <v>0.7104166666666667</v>
      </c>
      <c r="U141" s="34"/>
      <c r="V141" s="35">
        <v>2.516666666666687</v>
      </c>
      <c r="W141" s="33"/>
      <c r="X141" s="107"/>
      <c r="Y141" s="276"/>
      <c r="Z141" s="277"/>
      <c r="AA141" s="36">
        <f t="shared" si="40"/>
        <v>-449.00662251657695</v>
      </c>
      <c r="AB141" s="31">
        <f t="shared" si="41"/>
        <v>0.85033112582780768</v>
      </c>
      <c r="AC141" s="278">
        <f>AB157</f>
        <v>0.84724061472857892</v>
      </c>
    </row>
    <row r="142" spans="1:29" ht="15.75" customHeight="1">
      <c r="A142" s="282"/>
      <c r="B142" s="38" t="s">
        <v>118</v>
      </c>
      <c r="C142" s="264" t="s">
        <v>281</v>
      </c>
      <c r="D142" s="265"/>
      <c r="E142" s="39">
        <v>27.36</v>
      </c>
      <c r="F142" s="40">
        <v>1776</v>
      </c>
      <c r="G142" s="41">
        <f t="shared" si="42"/>
        <v>48591.360000000001</v>
      </c>
      <c r="H142" s="42"/>
      <c r="I142" s="43">
        <v>6</v>
      </c>
      <c r="J142" s="44">
        <v>2500</v>
      </c>
      <c r="K142" s="45">
        <f t="shared" si="28"/>
        <v>416.66666666666669</v>
      </c>
      <c r="L142" s="46">
        <v>6</v>
      </c>
      <c r="M142" s="44">
        <f t="shared" si="43"/>
        <v>2119.1912495856841</v>
      </c>
      <c r="N142" s="45">
        <f t="shared" si="36"/>
        <v>353.198541597614</v>
      </c>
      <c r="O142" s="47">
        <f t="shared" si="37"/>
        <v>0</v>
      </c>
      <c r="P142" s="48">
        <f t="shared" si="38"/>
        <v>-63.468125069052689</v>
      </c>
      <c r="Q142" s="49">
        <f t="shared" si="39"/>
        <v>0.84767649983427351</v>
      </c>
      <c r="R142" s="274"/>
      <c r="S142" s="50">
        <v>0.71319444444444446</v>
      </c>
      <c r="T142" s="51">
        <v>0.74811342592592589</v>
      </c>
      <c r="U142" s="52">
        <v>3.9999999999999858</v>
      </c>
      <c r="V142" s="53">
        <v>50.283333333333253</v>
      </c>
      <c r="W142" s="54"/>
      <c r="X142" s="58"/>
      <c r="Y142" s="266"/>
      <c r="Z142" s="267"/>
      <c r="AA142" s="55">
        <f t="shared" si="40"/>
        <v>-380.80875041431591</v>
      </c>
      <c r="AB142" s="49">
        <f t="shared" si="41"/>
        <v>0.84767649983427362</v>
      </c>
      <c r="AC142" s="279"/>
    </row>
    <row r="143" spans="1:29" ht="15.75" customHeight="1">
      <c r="A143" s="282"/>
      <c r="B143" s="38" t="s">
        <v>118</v>
      </c>
      <c r="C143" s="264" t="s">
        <v>202</v>
      </c>
      <c r="D143" s="265"/>
      <c r="E143" s="39">
        <v>29.52</v>
      </c>
      <c r="F143" s="40">
        <v>2194</v>
      </c>
      <c r="G143" s="41">
        <f t="shared" si="42"/>
        <v>64766.879999999997</v>
      </c>
      <c r="H143" s="42"/>
      <c r="I143" s="43">
        <v>17</v>
      </c>
      <c r="J143" s="44">
        <v>3273</v>
      </c>
      <c r="K143" s="45">
        <f t="shared" si="28"/>
        <v>192.52941176470588</v>
      </c>
      <c r="L143" s="46">
        <v>17</v>
      </c>
      <c r="M143" s="44">
        <f t="shared" si="43"/>
        <v>2787.9985880691866</v>
      </c>
      <c r="N143" s="45">
        <f t="shared" si="36"/>
        <v>163.99991694524627</v>
      </c>
      <c r="O143" s="47">
        <f t="shared" si="37"/>
        <v>0</v>
      </c>
      <c r="P143" s="48">
        <f t="shared" si="38"/>
        <v>-28.529494819459615</v>
      </c>
      <c r="Q143" s="49">
        <f t="shared" si="39"/>
        <v>0.85181747267619512</v>
      </c>
      <c r="R143" s="274"/>
      <c r="S143" s="50">
        <v>0.75138888888888888</v>
      </c>
      <c r="T143" s="51">
        <v>0.78417824074074072</v>
      </c>
      <c r="U143" s="52">
        <v>4.7166666666667112</v>
      </c>
      <c r="V143" s="53">
        <v>47.21666666666664</v>
      </c>
      <c r="W143" s="54"/>
      <c r="X143" s="58"/>
      <c r="Y143" s="266"/>
      <c r="Z143" s="267"/>
      <c r="AA143" s="55">
        <f t="shared" si="40"/>
        <v>-485.00141193081345</v>
      </c>
      <c r="AB143" s="49">
        <f t="shared" si="41"/>
        <v>0.85181747267619512</v>
      </c>
      <c r="AC143" s="279"/>
    </row>
    <row r="144" spans="1:29" ht="15.75" customHeight="1">
      <c r="A144" s="282"/>
      <c r="B144" s="38" t="s">
        <v>118</v>
      </c>
      <c r="C144" s="264" t="s">
        <v>201</v>
      </c>
      <c r="D144" s="265"/>
      <c r="E144" s="39">
        <v>29.85</v>
      </c>
      <c r="F144" s="40">
        <v>2247</v>
      </c>
      <c r="G144" s="41">
        <f t="shared" si="42"/>
        <v>67072.95</v>
      </c>
      <c r="H144" s="42"/>
      <c r="I144" s="43">
        <v>17</v>
      </c>
      <c r="J144" s="44">
        <v>3273</v>
      </c>
      <c r="K144" s="45">
        <f t="shared" si="28"/>
        <v>192.52941176470588</v>
      </c>
      <c r="L144" s="46">
        <v>17</v>
      </c>
      <c r="M144" s="44">
        <f t="shared" si="43"/>
        <v>2789.3793103448224</v>
      </c>
      <c r="N144" s="45">
        <f t="shared" si="36"/>
        <v>164.08113590263662</v>
      </c>
      <c r="O144" s="47">
        <f t="shared" si="37"/>
        <v>0</v>
      </c>
      <c r="P144" s="48">
        <f t="shared" si="38"/>
        <v>-28.448275862069266</v>
      </c>
      <c r="Q144" s="49">
        <f t="shared" si="39"/>
        <v>0.85223932488384435</v>
      </c>
      <c r="R144" s="274"/>
      <c r="S144" s="50">
        <v>0.78749999999999998</v>
      </c>
      <c r="T144" s="51">
        <v>0.82106481481481486</v>
      </c>
      <c r="U144" s="52">
        <v>4.783333333333335</v>
      </c>
      <c r="V144" s="53">
        <v>48.333333333333428</v>
      </c>
      <c r="W144" s="54"/>
      <c r="X144" s="94"/>
      <c r="Y144" s="266"/>
      <c r="Z144" s="267"/>
      <c r="AA144" s="55">
        <f t="shared" si="40"/>
        <v>-483.62068965517756</v>
      </c>
      <c r="AB144" s="49">
        <f t="shared" si="41"/>
        <v>0.85223932488384435</v>
      </c>
      <c r="AC144" s="279"/>
    </row>
    <row r="145" spans="1:29" ht="15.75" customHeight="1">
      <c r="A145" s="283"/>
      <c r="B145" s="38" t="s">
        <v>76</v>
      </c>
      <c r="C145" s="264" t="s">
        <v>117</v>
      </c>
      <c r="D145" s="265"/>
      <c r="E145" s="39">
        <v>28.57</v>
      </c>
      <c r="F145" s="40">
        <v>2340</v>
      </c>
      <c r="G145" s="41">
        <f t="shared" si="42"/>
        <v>66853.8</v>
      </c>
      <c r="H145" s="58"/>
      <c r="I145" s="43">
        <v>13</v>
      </c>
      <c r="J145" s="44">
        <v>3600</v>
      </c>
      <c r="K145" s="45">
        <f t="shared" si="28"/>
        <v>276.92307692307691</v>
      </c>
      <c r="L145" s="59">
        <v>13</v>
      </c>
      <c r="M145" s="44">
        <f t="shared" si="43"/>
        <v>2992.5399644760259</v>
      </c>
      <c r="N145" s="45">
        <f t="shared" si="36"/>
        <v>230.19538188277122</v>
      </c>
      <c r="O145" s="47">
        <f t="shared" si="37"/>
        <v>0</v>
      </c>
      <c r="P145" s="48">
        <f t="shared" si="38"/>
        <v>-46.72769504030569</v>
      </c>
      <c r="Q145" s="49">
        <f t="shared" si="39"/>
        <v>0.83126110124334052</v>
      </c>
      <c r="R145" s="274"/>
      <c r="S145" s="50">
        <v>0.82436342592592593</v>
      </c>
      <c r="T145" s="51">
        <v>0.8569444444444444</v>
      </c>
      <c r="U145" s="52">
        <v>4.7499999999999432</v>
      </c>
      <c r="V145" s="53">
        <v>46.916666666666593</v>
      </c>
      <c r="W145" s="54">
        <v>0.8569444444444444</v>
      </c>
      <c r="X145" s="94">
        <v>0.89728009259259256</v>
      </c>
      <c r="Y145" s="266"/>
      <c r="Z145" s="267"/>
      <c r="AA145" s="55">
        <f t="shared" si="40"/>
        <v>-607.46003552397406</v>
      </c>
      <c r="AB145" s="49">
        <f t="shared" si="41"/>
        <v>0.83126110124334052</v>
      </c>
      <c r="AC145" s="279"/>
    </row>
    <row r="146" spans="1:29" ht="15.75" customHeight="1">
      <c r="A146" s="283"/>
      <c r="B146" s="38" t="s">
        <v>118</v>
      </c>
      <c r="C146" s="264" t="s">
        <v>280</v>
      </c>
      <c r="D146" s="265"/>
      <c r="E146" s="39">
        <v>25.64</v>
      </c>
      <c r="F146" s="40">
        <v>2895</v>
      </c>
      <c r="G146" s="60">
        <f t="shared" si="42"/>
        <v>74227.8</v>
      </c>
      <c r="H146" s="61"/>
      <c r="I146" s="43">
        <v>11</v>
      </c>
      <c r="J146" s="44">
        <v>3000</v>
      </c>
      <c r="K146" s="45">
        <f t="shared" si="28"/>
        <v>272.72727272727275</v>
      </c>
      <c r="L146" s="46">
        <v>11</v>
      </c>
      <c r="M146" s="44">
        <f t="shared" si="43"/>
        <v>2557.5460122699378</v>
      </c>
      <c r="N146" s="45">
        <f t="shared" si="36"/>
        <v>232.50418293363072</v>
      </c>
      <c r="O146" s="47">
        <f t="shared" si="37"/>
        <v>0</v>
      </c>
      <c r="P146" s="48">
        <f t="shared" si="38"/>
        <v>-40.223089793642032</v>
      </c>
      <c r="Q146" s="49">
        <f t="shared" si="39"/>
        <v>0.85251533742331254</v>
      </c>
      <c r="R146" s="274"/>
      <c r="S146" s="50">
        <v>0.89728009259259256</v>
      </c>
      <c r="T146" s="51">
        <v>0.94444444444444442</v>
      </c>
      <c r="U146" s="52">
        <v>58.083333333333357</v>
      </c>
      <c r="V146" s="53">
        <v>67.916666666666686</v>
      </c>
      <c r="W146" s="54"/>
      <c r="X146" s="116"/>
      <c r="Y146" s="266"/>
      <c r="Z146" s="267"/>
      <c r="AA146" s="55">
        <f t="shared" si="40"/>
        <v>-442.45398773006218</v>
      </c>
      <c r="AB146" s="49">
        <f t="shared" si="41"/>
        <v>0.85251533742331265</v>
      </c>
      <c r="AC146" s="279"/>
    </row>
    <row r="147" spans="1:29" ht="15.75" customHeight="1">
      <c r="A147" s="283"/>
      <c r="B147" s="38"/>
      <c r="C147" s="264"/>
      <c r="D147" s="265"/>
      <c r="E147" s="39"/>
      <c r="F147" s="40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79"/>
    </row>
    <row r="148" spans="1:29" ht="15.75" customHeight="1">
      <c r="A148" s="283"/>
      <c r="B148" s="38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79"/>
    </row>
    <row r="149" spans="1:29" ht="15.75" customHeight="1">
      <c r="A149" s="283"/>
      <c r="B149" s="38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68"/>
      <c r="X149" s="110"/>
      <c r="Y149" s="266"/>
      <c r="Z149" s="267"/>
      <c r="AA149" s="55"/>
      <c r="AB149" s="49"/>
      <c r="AC149" s="279"/>
    </row>
    <row r="150" spans="1:29" ht="15.75" customHeight="1">
      <c r="A150" s="283"/>
      <c r="B150" s="38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68"/>
      <c r="X150" s="110"/>
      <c r="Y150" s="266"/>
      <c r="Z150" s="267"/>
      <c r="AA150" s="55"/>
      <c r="AB150" s="49"/>
      <c r="AC150" s="279"/>
    </row>
    <row r="151" spans="1:29" ht="15.75" customHeight="1">
      <c r="A151" s="283"/>
      <c r="B151" s="38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68"/>
      <c r="X151" s="110"/>
      <c r="Y151" s="266"/>
      <c r="Z151" s="267"/>
      <c r="AA151" s="55"/>
      <c r="AB151" s="49"/>
      <c r="AC151" s="279"/>
    </row>
    <row r="152" spans="1:29" ht="15.75" customHeight="1">
      <c r="A152" s="283"/>
      <c r="B152" s="38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68"/>
      <c r="X152" s="110"/>
      <c r="Y152" s="266"/>
      <c r="Z152" s="267"/>
      <c r="AA152" s="55"/>
      <c r="AB152" s="49"/>
      <c r="AC152" s="279"/>
    </row>
    <row r="153" spans="1:29" ht="15.75" customHeight="1">
      <c r="A153" s="283"/>
      <c r="B153" s="38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68"/>
      <c r="X153" s="110"/>
      <c r="Y153" s="266"/>
      <c r="Z153" s="267"/>
      <c r="AA153" s="55"/>
      <c r="AB153" s="49"/>
      <c r="AC153" s="279"/>
    </row>
    <row r="154" spans="1:29" ht="15.75" customHeight="1">
      <c r="A154" s="283"/>
      <c r="B154" s="38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68"/>
      <c r="X154" s="110"/>
      <c r="Y154" s="266"/>
      <c r="Z154" s="267"/>
      <c r="AA154" s="55"/>
      <c r="AB154" s="49"/>
      <c r="AC154" s="279"/>
    </row>
    <row r="155" spans="1:29" ht="15.75" customHeight="1">
      <c r="A155" s="283"/>
      <c r="B155" s="38"/>
      <c r="C155" s="264"/>
      <c r="D155" s="265"/>
      <c r="E155" s="39"/>
      <c r="F155" s="40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68"/>
      <c r="X155" s="110"/>
      <c r="Y155" s="266"/>
      <c r="Z155" s="267"/>
      <c r="AA155" s="55"/>
      <c r="AB155" s="49"/>
      <c r="AC155" s="279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44">AVERAGE(I141:I156)</f>
        <v>12.5</v>
      </c>
      <c r="J157" s="81">
        <f t="shared" si="44"/>
        <v>3107.6666666666665</v>
      </c>
      <c r="K157" s="82">
        <f t="shared" ref="K157" si="45">J157/I157</f>
        <v>248.61333333333332</v>
      </c>
      <c r="L157" s="80">
        <f t="shared" ref="L157:M157" si="46">AVERAGE(L141:L156)</f>
        <v>12.5</v>
      </c>
      <c r="M157" s="81">
        <f t="shared" si="46"/>
        <v>2632.9414170381801</v>
      </c>
      <c r="N157" s="82">
        <f>M157/L157</f>
        <v>210.63531336305442</v>
      </c>
      <c r="O157" s="83">
        <f>L157-I157</f>
        <v>0</v>
      </c>
      <c r="P157" s="84">
        <f>N157-K157</f>
        <v>-37.978019970278893</v>
      </c>
      <c r="Q157" s="85">
        <f>N157/K157</f>
        <v>0.84724061472857892</v>
      </c>
      <c r="R157" s="275"/>
      <c r="S157" s="182">
        <f>S141</f>
        <v>0.7086689814814815</v>
      </c>
      <c r="T157" s="183">
        <f>INDEX(T141:T156,COUNTA(T141:T156))</f>
        <v>0.94444444444444442</v>
      </c>
      <c r="U157" s="86"/>
      <c r="V157" s="96"/>
      <c r="W157" s="78"/>
      <c r="X157" s="82"/>
      <c r="Y157" s="262"/>
      <c r="Z157" s="263"/>
      <c r="AA157" s="97">
        <f>M157-J157</f>
        <v>-474.72524962848638</v>
      </c>
      <c r="AB157" s="85">
        <f>M157/J157</f>
        <v>0.84724061472857892</v>
      </c>
      <c r="AC157" s="280"/>
    </row>
    <row r="158" spans="1:29" ht="15.75" customHeight="1">
      <c r="A158" s="268" t="s">
        <v>49</v>
      </c>
      <c r="B158" s="16" t="s">
        <v>76</v>
      </c>
      <c r="C158" s="271" t="s">
        <v>120</v>
      </c>
      <c r="D158" s="272"/>
      <c r="E158" s="21">
        <v>14.03</v>
      </c>
      <c r="F158" s="15">
        <v>9855</v>
      </c>
      <c r="G158" s="22">
        <f t="shared" ref="G158" si="47">E158*F158</f>
        <v>138265.65</v>
      </c>
      <c r="H158" s="23"/>
      <c r="I158" s="24">
        <v>4</v>
      </c>
      <c r="J158" s="25">
        <v>2700</v>
      </c>
      <c r="K158" s="26">
        <f>J158/I158</f>
        <v>675</v>
      </c>
      <c r="L158" s="27">
        <v>4</v>
      </c>
      <c r="M158" s="25">
        <f>F158/V158*60</f>
        <v>2395.2200918174449</v>
      </c>
      <c r="N158" s="26">
        <f>M158/L158</f>
        <v>598.80502295436122</v>
      </c>
      <c r="O158" s="91">
        <f>L158-I158</f>
        <v>0</v>
      </c>
      <c r="P158" s="92">
        <f>N158-K158</f>
        <v>-76.19497704563878</v>
      </c>
      <c r="Q158" s="31">
        <f>N158/K158</f>
        <v>0.88711855252497962</v>
      </c>
      <c r="R158" s="273">
        <f>Q174</f>
        <v>0.88711855252497962</v>
      </c>
      <c r="S158" s="32">
        <v>0.7084259259259259</v>
      </c>
      <c r="T158" s="33">
        <v>0.87986111111111109</v>
      </c>
      <c r="U158" s="34"/>
      <c r="V158" s="35">
        <v>246.86666666666667</v>
      </c>
      <c r="W158" s="33"/>
      <c r="X158" s="107"/>
      <c r="Y158" s="276"/>
      <c r="Z158" s="277"/>
      <c r="AA158" s="36">
        <f>M158-J158</f>
        <v>-304.77990818255512</v>
      </c>
      <c r="AB158" s="31">
        <f>M158/J158</f>
        <v>0.88711855252497962</v>
      </c>
      <c r="AC158" s="278">
        <f>AB174</f>
        <v>0.88711855252497962</v>
      </c>
    </row>
    <row r="159" spans="1:29" ht="15.75" customHeight="1">
      <c r="A159" s="269"/>
      <c r="B159" s="38"/>
      <c r="C159" s="264"/>
      <c r="D159" s="265"/>
      <c r="E159" s="39"/>
      <c r="F159" s="40"/>
      <c r="G159" s="41"/>
      <c r="H159" s="42"/>
      <c r="I159" s="43"/>
      <c r="J159" s="44"/>
      <c r="K159" s="45"/>
      <c r="L159" s="46"/>
      <c r="M159" s="44"/>
      <c r="N159" s="45"/>
      <c r="O159" s="47"/>
      <c r="P159" s="48"/>
      <c r="Q159" s="49"/>
      <c r="R159" s="274"/>
      <c r="S159" s="50"/>
      <c r="T159" s="51"/>
      <c r="U159" s="52"/>
      <c r="V159" s="53"/>
      <c r="W159" s="54"/>
      <c r="X159" s="94"/>
      <c r="Y159" s="266"/>
      <c r="Z159" s="267"/>
      <c r="AA159" s="55"/>
      <c r="AB159" s="49"/>
      <c r="AC159" s="279"/>
    </row>
    <row r="160" spans="1:29" ht="15.75" customHeight="1">
      <c r="A160" s="269"/>
      <c r="B160" s="38"/>
      <c r="C160" s="264"/>
      <c r="D160" s="265"/>
      <c r="E160" s="39"/>
      <c r="F160" s="40"/>
      <c r="G160" s="41"/>
      <c r="H160" s="42"/>
      <c r="I160" s="43"/>
      <c r="J160" s="44"/>
      <c r="K160" s="45"/>
      <c r="L160" s="46"/>
      <c r="M160" s="44"/>
      <c r="N160" s="45"/>
      <c r="O160" s="47"/>
      <c r="P160" s="48"/>
      <c r="Q160" s="49"/>
      <c r="R160" s="274"/>
      <c r="S160" s="50"/>
      <c r="T160" s="51"/>
      <c r="U160" s="52"/>
      <c r="V160" s="53"/>
      <c r="W160" s="54"/>
      <c r="X160" s="58"/>
      <c r="Y160" s="266"/>
      <c r="Z160" s="267"/>
      <c r="AA160" s="55"/>
      <c r="AB160" s="49"/>
      <c r="AC160" s="279"/>
    </row>
    <row r="161" spans="1:29" ht="15.75" customHeight="1">
      <c r="A161" s="269"/>
      <c r="B161" s="38"/>
      <c r="C161" s="264"/>
      <c r="D161" s="265"/>
      <c r="E161" s="39"/>
      <c r="F161" s="40"/>
      <c r="G161" s="41"/>
      <c r="H161" s="42"/>
      <c r="I161" s="43"/>
      <c r="J161" s="44"/>
      <c r="K161" s="45"/>
      <c r="L161" s="46"/>
      <c r="M161" s="44"/>
      <c r="N161" s="45"/>
      <c r="O161" s="47"/>
      <c r="P161" s="48"/>
      <c r="Q161" s="49"/>
      <c r="R161" s="274"/>
      <c r="S161" s="50"/>
      <c r="T161" s="51"/>
      <c r="U161" s="52"/>
      <c r="V161" s="53"/>
      <c r="W161" s="54"/>
      <c r="X161" s="58"/>
      <c r="Y161" s="266"/>
      <c r="Z161" s="267"/>
      <c r="AA161" s="55"/>
      <c r="AB161" s="49"/>
      <c r="AC161" s="279"/>
    </row>
    <row r="162" spans="1:29" ht="15.75" customHeight="1">
      <c r="A162" s="269"/>
      <c r="B162" s="38"/>
      <c r="C162" s="264"/>
      <c r="D162" s="265"/>
      <c r="E162" s="39"/>
      <c r="F162" s="40"/>
      <c r="G162" s="41"/>
      <c r="H162" s="58"/>
      <c r="I162" s="43"/>
      <c r="J162" s="44"/>
      <c r="K162" s="45"/>
      <c r="L162" s="59"/>
      <c r="M162" s="44"/>
      <c r="N162" s="45"/>
      <c r="O162" s="47"/>
      <c r="P162" s="48"/>
      <c r="Q162" s="49"/>
      <c r="R162" s="274"/>
      <c r="S162" s="50"/>
      <c r="T162" s="51"/>
      <c r="U162" s="52"/>
      <c r="V162" s="53"/>
      <c r="W162" s="54"/>
      <c r="X162" s="58"/>
      <c r="Y162" s="266"/>
      <c r="Z162" s="267"/>
      <c r="AA162" s="55"/>
      <c r="AB162" s="49"/>
      <c r="AC162" s="279"/>
    </row>
    <row r="163" spans="1:29" ht="15.75" customHeight="1">
      <c r="A163" s="269"/>
      <c r="B163" s="38"/>
      <c r="C163" s="264"/>
      <c r="D163" s="265"/>
      <c r="E163" s="39"/>
      <c r="F163" s="40"/>
      <c r="G163" s="60"/>
      <c r="H163" s="61"/>
      <c r="I163" s="43"/>
      <c r="J163" s="44"/>
      <c r="K163" s="45"/>
      <c r="L163" s="46"/>
      <c r="M163" s="44"/>
      <c r="N163" s="45"/>
      <c r="O163" s="47"/>
      <c r="P163" s="48"/>
      <c r="Q163" s="49"/>
      <c r="R163" s="274"/>
      <c r="S163" s="50"/>
      <c r="T163" s="51"/>
      <c r="U163" s="52"/>
      <c r="V163" s="53"/>
      <c r="W163" s="54"/>
      <c r="X163" s="58"/>
      <c r="Y163" s="266"/>
      <c r="Z163" s="267"/>
      <c r="AA163" s="55"/>
      <c r="AB163" s="49"/>
      <c r="AC163" s="279"/>
    </row>
    <row r="164" spans="1:29" ht="15.75" customHeight="1">
      <c r="A164" s="269"/>
      <c r="B164" s="38"/>
      <c r="C164" s="264"/>
      <c r="D164" s="265"/>
      <c r="E164" s="39"/>
      <c r="F164" s="40"/>
      <c r="G164" s="60"/>
      <c r="H164" s="64"/>
      <c r="I164" s="43"/>
      <c r="J164" s="44"/>
      <c r="K164" s="45"/>
      <c r="L164" s="59"/>
      <c r="M164" s="44"/>
      <c r="N164" s="45"/>
      <c r="O164" s="65"/>
      <c r="P164" s="66"/>
      <c r="Q164" s="67"/>
      <c r="R164" s="274"/>
      <c r="S164" s="50"/>
      <c r="T164" s="51"/>
      <c r="U164" s="52"/>
      <c r="V164" s="53"/>
      <c r="W164" s="54"/>
      <c r="X164" s="58"/>
      <c r="Y164" s="266"/>
      <c r="Z164" s="267"/>
      <c r="AA164" s="55"/>
      <c r="AB164" s="49"/>
      <c r="AC164" s="279"/>
    </row>
    <row r="165" spans="1:29" ht="15.75" customHeight="1">
      <c r="A165" s="269"/>
      <c r="B165" s="38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50"/>
      <c r="T165" s="51"/>
      <c r="U165" s="52"/>
      <c r="V165" s="53"/>
      <c r="W165" s="54"/>
      <c r="X165" s="58"/>
      <c r="Y165" s="266"/>
      <c r="Z165" s="267"/>
      <c r="AA165" s="55"/>
      <c r="AB165" s="49"/>
      <c r="AC165" s="279"/>
    </row>
    <row r="166" spans="1:29" ht="15.75" customHeight="1">
      <c r="A166" s="269"/>
      <c r="B166" s="38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50"/>
      <c r="T166" s="51"/>
      <c r="U166" s="52"/>
      <c r="V166" s="53"/>
      <c r="W166" s="54"/>
      <c r="X166" s="58"/>
      <c r="Y166" s="266"/>
      <c r="Z166" s="267"/>
      <c r="AA166" s="55"/>
      <c r="AB166" s="49"/>
      <c r="AC166" s="279"/>
    </row>
    <row r="167" spans="1:29" ht="15.75" customHeight="1">
      <c r="A167" s="269"/>
      <c r="B167" s="38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50"/>
      <c r="T167" s="51"/>
      <c r="U167" s="52"/>
      <c r="V167" s="53"/>
      <c r="W167" s="54"/>
      <c r="X167" s="58"/>
      <c r="Y167" s="266"/>
      <c r="Z167" s="267"/>
      <c r="AA167" s="55"/>
      <c r="AB167" s="49"/>
      <c r="AC167" s="279"/>
    </row>
    <row r="168" spans="1:29" ht="15.75" customHeight="1">
      <c r="A168" s="269"/>
      <c r="B168" s="38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50"/>
      <c r="T168" s="51"/>
      <c r="U168" s="52"/>
      <c r="V168" s="53"/>
      <c r="W168" s="54"/>
      <c r="X168" s="58"/>
      <c r="Y168" s="266"/>
      <c r="Z168" s="267"/>
      <c r="AA168" s="55"/>
      <c r="AB168" s="49"/>
      <c r="AC168" s="279"/>
    </row>
    <row r="169" spans="1:29" ht="15.75" customHeight="1">
      <c r="A169" s="269"/>
      <c r="B169" s="38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50"/>
      <c r="T169" s="51"/>
      <c r="U169" s="52"/>
      <c r="V169" s="53"/>
      <c r="W169" s="54"/>
      <c r="X169" s="58"/>
      <c r="Y169" s="266"/>
      <c r="Z169" s="267"/>
      <c r="AA169" s="55"/>
      <c r="AB169" s="49"/>
      <c r="AC169" s="279"/>
    </row>
    <row r="170" spans="1:29" ht="15.75" customHeight="1">
      <c r="A170" s="269"/>
      <c r="B170" s="38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50"/>
      <c r="T170" s="51"/>
      <c r="U170" s="52"/>
      <c r="V170" s="53"/>
      <c r="W170" s="54"/>
      <c r="X170" s="58"/>
      <c r="Y170" s="266"/>
      <c r="Z170" s="267"/>
      <c r="AA170" s="55"/>
      <c r="AB170" s="49"/>
      <c r="AC170" s="279"/>
    </row>
    <row r="171" spans="1:29" ht="15.75" customHeight="1">
      <c r="A171" s="269"/>
      <c r="B171" s="38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50"/>
      <c r="T171" s="51"/>
      <c r="U171" s="52"/>
      <c r="V171" s="53"/>
      <c r="W171" s="54"/>
      <c r="X171" s="58"/>
      <c r="Y171" s="266"/>
      <c r="Z171" s="267"/>
      <c r="AA171" s="55"/>
      <c r="AB171" s="49"/>
      <c r="AC171" s="279"/>
    </row>
    <row r="172" spans="1:29" ht="15.75" customHeight="1">
      <c r="A172" s="269"/>
      <c r="B172" s="38"/>
      <c r="C172" s="264"/>
      <c r="D172" s="265"/>
      <c r="E172" s="39"/>
      <c r="F172" s="40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50"/>
      <c r="T172" s="51"/>
      <c r="U172" s="52"/>
      <c r="V172" s="53"/>
      <c r="W172" s="54"/>
      <c r="X172" s="58"/>
      <c r="Y172" s="266"/>
      <c r="Z172" s="267"/>
      <c r="AA172" s="55"/>
      <c r="AB172" s="49"/>
      <c r="AC172" s="279"/>
    </row>
    <row r="173" spans="1:29" ht="15.75" customHeight="1">
      <c r="A173" s="269"/>
      <c r="B173" s="38"/>
      <c r="C173" s="264"/>
      <c r="D173" s="265"/>
      <c r="E173" s="104"/>
      <c r="F173" s="40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48">AVERAGE(I158:I173)</f>
        <v>4</v>
      </c>
      <c r="J174" s="81">
        <f t="shared" si="48"/>
        <v>2700</v>
      </c>
      <c r="K174" s="82">
        <f t="shared" ref="K174" si="49">J174/I174</f>
        <v>675</v>
      </c>
      <c r="L174" s="80">
        <f t="shared" ref="L174:M174" si="50">AVERAGE(L158:L173)</f>
        <v>4</v>
      </c>
      <c r="M174" s="81">
        <f t="shared" si="50"/>
        <v>2395.2200918174449</v>
      </c>
      <c r="N174" s="82">
        <f t="shared" ref="N174:N180" si="51">M174/L174</f>
        <v>598.80502295436122</v>
      </c>
      <c r="O174" s="83">
        <f t="shared" ref="O174:O180" si="52">L174-I174</f>
        <v>0</v>
      </c>
      <c r="P174" s="84">
        <f t="shared" ref="P174:P180" si="53">N174-K174</f>
        <v>-76.19497704563878</v>
      </c>
      <c r="Q174" s="85">
        <f t="shared" ref="Q174:Q180" si="54">N174/K174</f>
        <v>0.88711855252497962</v>
      </c>
      <c r="R174" s="275"/>
      <c r="S174" s="182">
        <f>S158</f>
        <v>0.7084259259259259</v>
      </c>
      <c r="T174" s="183">
        <f>INDEX(T158:T173,COUNTA(T158:T173))</f>
        <v>0.87986111111111109</v>
      </c>
      <c r="U174" s="86"/>
      <c r="V174" s="96"/>
      <c r="W174" s="78"/>
      <c r="X174" s="82"/>
      <c r="Y174" s="262"/>
      <c r="Z174" s="263"/>
      <c r="AA174" s="97">
        <f t="shared" ref="AA174:AA180" si="55">M174-J174</f>
        <v>-304.77990818255512</v>
      </c>
      <c r="AB174" s="85">
        <f t="shared" ref="AB174:AB180" si="56">M174/J174</f>
        <v>0.88711855252497962</v>
      </c>
      <c r="AC174" s="280"/>
    </row>
    <row r="175" spans="1:29" ht="15.75" customHeight="1">
      <c r="A175" s="281" t="s">
        <v>50</v>
      </c>
      <c r="B175" s="16" t="s">
        <v>76</v>
      </c>
      <c r="C175" s="271" t="s">
        <v>124</v>
      </c>
      <c r="D175" s="272"/>
      <c r="E175" s="21">
        <v>24.15</v>
      </c>
      <c r="F175" s="15">
        <v>1292</v>
      </c>
      <c r="G175" s="22">
        <f t="shared" ref="G175:G180" si="57">E175*F175</f>
        <v>31201.8</v>
      </c>
      <c r="H175" s="23"/>
      <c r="I175" s="24">
        <v>4</v>
      </c>
      <c r="J175" s="25">
        <v>3000</v>
      </c>
      <c r="K175" s="26">
        <f>J175/I175</f>
        <v>750</v>
      </c>
      <c r="L175" s="27">
        <v>4</v>
      </c>
      <c r="M175" s="25">
        <f t="shared" ref="M175:M180" si="58">F175/V175*60</f>
        <v>2480.6400000000058</v>
      </c>
      <c r="N175" s="26">
        <f t="shared" si="51"/>
        <v>620.16000000000145</v>
      </c>
      <c r="O175" s="91">
        <f t="shared" si="52"/>
        <v>0</v>
      </c>
      <c r="P175" s="92">
        <f t="shared" si="53"/>
        <v>-129.83999999999855</v>
      </c>
      <c r="Q175" s="31">
        <f t="shared" si="54"/>
        <v>0.82688000000000195</v>
      </c>
      <c r="R175" s="273">
        <f>Q191</f>
        <v>0.83831609078624558</v>
      </c>
      <c r="S175" s="32">
        <v>0.70833333333333337</v>
      </c>
      <c r="T175" s="33">
        <v>0.73003472222222221</v>
      </c>
      <c r="U175" s="34"/>
      <c r="V175" s="35">
        <v>31.249999999999929</v>
      </c>
      <c r="W175" s="114"/>
      <c r="X175" s="115"/>
      <c r="Y175" s="276"/>
      <c r="Z175" s="277"/>
      <c r="AA175" s="36">
        <f t="shared" si="55"/>
        <v>-519.35999999999422</v>
      </c>
      <c r="AB175" s="31">
        <f t="shared" si="56"/>
        <v>0.82688000000000195</v>
      </c>
      <c r="AC175" s="278">
        <f>AB191</f>
        <v>0.83831609078624558</v>
      </c>
    </row>
    <row r="176" spans="1:29" ht="15.75" customHeight="1">
      <c r="A176" s="282"/>
      <c r="B176" s="38" t="s">
        <v>76</v>
      </c>
      <c r="C176" s="264" t="s">
        <v>209</v>
      </c>
      <c r="D176" s="265"/>
      <c r="E176" s="39">
        <v>24.15</v>
      </c>
      <c r="F176" s="40">
        <v>1658</v>
      </c>
      <c r="G176" s="41">
        <f t="shared" si="57"/>
        <v>40040.699999999997</v>
      </c>
      <c r="H176" s="42"/>
      <c r="I176" s="43">
        <v>4</v>
      </c>
      <c r="J176" s="44">
        <v>3000</v>
      </c>
      <c r="K176" s="45">
        <f t="shared" ref="K176:K180" si="59">J176/I176</f>
        <v>750</v>
      </c>
      <c r="L176" s="46">
        <v>4</v>
      </c>
      <c r="M176" s="44">
        <f t="shared" si="58"/>
        <v>2497.4058577405931</v>
      </c>
      <c r="N176" s="45">
        <f t="shared" si="51"/>
        <v>624.35146443514827</v>
      </c>
      <c r="O176" s="47">
        <f t="shared" si="52"/>
        <v>0</v>
      </c>
      <c r="P176" s="48">
        <f t="shared" si="53"/>
        <v>-125.64853556485173</v>
      </c>
      <c r="Q176" s="49">
        <f t="shared" si="54"/>
        <v>0.83246861924686433</v>
      </c>
      <c r="R176" s="274"/>
      <c r="S176" s="50">
        <v>0.734837962962963</v>
      </c>
      <c r="T176" s="51">
        <v>0.76249999999999996</v>
      </c>
      <c r="U176" s="52">
        <v>6.9166666666667354</v>
      </c>
      <c r="V176" s="53">
        <v>39.833333333333215</v>
      </c>
      <c r="W176" s="54"/>
      <c r="X176" s="94"/>
      <c r="Y176" s="266"/>
      <c r="Z176" s="267"/>
      <c r="AA176" s="55">
        <f t="shared" si="55"/>
        <v>-502.59414225940691</v>
      </c>
      <c r="AB176" s="49">
        <f t="shared" si="56"/>
        <v>0.83246861924686433</v>
      </c>
      <c r="AC176" s="279"/>
    </row>
    <row r="177" spans="1:29" ht="15.75" customHeight="1">
      <c r="A177" s="282"/>
      <c r="B177" s="38" t="s">
        <v>76</v>
      </c>
      <c r="C177" s="264" t="s">
        <v>210</v>
      </c>
      <c r="D177" s="265"/>
      <c r="E177" s="39">
        <v>27.58</v>
      </c>
      <c r="F177" s="40">
        <v>1915</v>
      </c>
      <c r="G177" s="41">
        <f t="shared" si="57"/>
        <v>52815.7</v>
      </c>
      <c r="H177" s="42"/>
      <c r="I177" s="43">
        <v>4</v>
      </c>
      <c r="J177" s="44">
        <v>3000</v>
      </c>
      <c r="K177" s="45">
        <f t="shared" si="59"/>
        <v>750</v>
      </c>
      <c r="L177" s="46">
        <v>4</v>
      </c>
      <c r="M177" s="44">
        <f t="shared" si="58"/>
        <v>2483.429394812681</v>
      </c>
      <c r="N177" s="45">
        <f t="shared" si="51"/>
        <v>620.85734870317026</v>
      </c>
      <c r="O177" s="47">
        <f t="shared" si="52"/>
        <v>0</v>
      </c>
      <c r="P177" s="48">
        <f t="shared" si="53"/>
        <v>-129.14265129682974</v>
      </c>
      <c r="Q177" s="49">
        <f t="shared" si="54"/>
        <v>0.82780979827089363</v>
      </c>
      <c r="R177" s="274"/>
      <c r="S177" s="50">
        <v>0.76666666666666672</v>
      </c>
      <c r="T177" s="51">
        <v>0.79879629629629634</v>
      </c>
      <c r="U177" s="52">
        <v>6.0000000000001386</v>
      </c>
      <c r="V177" s="53">
        <v>46.266666666666652</v>
      </c>
      <c r="W177" s="54"/>
      <c r="X177" s="94"/>
      <c r="Y177" s="266"/>
      <c r="Z177" s="267"/>
      <c r="AA177" s="55">
        <f t="shared" si="55"/>
        <v>-516.57060518731896</v>
      </c>
      <c r="AB177" s="49">
        <f t="shared" si="56"/>
        <v>0.82780979827089363</v>
      </c>
      <c r="AC177" s="279"/>
    </row>
    <row r="178" spans="1:29" ht="15.75" customHeight="1">
      <c r="A178" s="282"/>
      <c r="B178" s="38" t="s">
        <v>76</v>
      </c>
      <c r="C178" s="264" t="s">
        <v>340</v>
      </c>
      <c r="D178" s="265"/>
      <c r="E178" s="39">
        <v>18.18</v>
      </c>
      <c r="F178" s="40">
        <v>927</v>
      </c>
      <c r="G178" s="41">
        <f t="shared" si="57"/>
        <v>16852.86</v>
      </c>
      <c r="H178" s="42">
        <v>2</v>
      </c>
      <c r="I178" s="43">
        <v>4</v>
      </c>
      <c r="J178" s="44">
        <v>3300</v>
      </c>
      <c r="K178" s="45">
        <f t="shared" si="59"/>
        <v>825</v>
      </c>
      <c r="L178" s="46">
        <v>4</v>
      </c>
      <c r="M178" s="44">
        <f t="shared" si="58"/>
        <v>2806.7283431455221</v>
      </c>
      <c r="N178" s="45">
        <f t="shared" si="51"/>
        <v>701.68208578638053</v>
      </c>
      <c r="O178" s="47">
        <f t="shared" si="52"/>
        <v>0</v>
      </c>
      <c r="P178" s="48">
        <f t="shared" si="53"/>
        <v>-123.31791421361947</v>
      </c>
      <c r="Q178" s="49">
        <f t="shared" si="54"/>
        <v>0.85052374034712797</v>
      </c>
      <c r="R178" s="274"/>
      <c r="S178" s="50">
        <v>0.80430555555555561</v>
      </c>
      <c r="T178" s="51">
        <v>0.81806712962962957</v>
      </c>
      <c r="U178" s="52">
        <v>7.9333333333333478</v>
      </c>
      <c r="V178" s="53">
        <v>19.816666666666514</v>
      </c>
      <c r="W178" s="54"/>
      <c r="X178" s="94"/>
      <c r="Y178" s="266"/>
      <c r="Z178" s="267"/>
      <c r="AA178" s="55">
        <f t="shared" si="55"/>
        <v>-493.2716568544779</v>
      </c>
      <c r="AB178" s="49">
        <f t="shared" si="56"/>
        <v>0.85052374034712797</v>
      </c>
      <c r="AC178" s="279"/>
    </row>
    <row r="179" spans="1:29" ht="15.75" customHeight="1">
      <c r="A179" s="283"/>
      <c r="B179" s="38" t="s">
        <v>76</v>
      </c>
      <c r="C179" s="264" t="s">
        <v>121</v>
      </c>
      <c r="D179" s="265"/>
      <c r="E179" s="39">
        <v>22.28</v>
      </c>
      <c r="F179" s="40">
        <v>1910</v>
      </c>
      <c r="G179" s="41">
        <f t="shared" si="57"/>
        <v>42554.8</v>
      </c>
      <c r="H179" s="58"/>
      <c r="I179" s="43">
        <v>5</v>
      </c>
      <c r="J179" s="44">
        <v>3300</v>
      </c>
      <c r="K179" s="45">
        <f t="shared" si="59"/>
        <v>660</v>
      </c>
      <c r="L179" s="59">
        <v>5</v>
      </c>
      <c r="M179" s="44">
        <f t="shared" si="58"/>
        <v>2765.8889782783604</v>
      </c>
      <c r="N179" s="45">
        <f t="shared" si="51"/>
        <v>553.17779565567207</v>
      </c>
      <c r="O179" s="47">
        <f t="shared" si="52"/>
        <v>0</v>
      </c>
      <c r="P179" s="48">
        <f t="shared" si="53"/>
        <v>-106.82220434432793</v>
      </c>
      <c r="Q179" s="49">
        <f t="shared" si="54"/>
        <v>0.83814817523586682</v>
      </c>
      <c r="R179" s="274"/>
      <c r="S179" s="50">
        <v>0.82222222222222219</v>
      </c>
      <c r="T179" s="51">
        <v>0.85099537037037032</v>
      </c>
      <c r="U179" s="52">
        <v>5.9833333333333627</v>
      </c>
      <c r="V179" s="53">
        <v>41.433333333333309</v>
      </c>
      <c r="W179" s="54">
        <v>0.85099537037037032</v>
      </c>
      <c r="X179" s="94">
        <v>0.8916898148148148</v>
      </c>
      <c r="Y179" s="266"/>
      <c r="Z179" s="267"/>
      <c r="AA179" s="55">
        <f t="shared" si="55"/>
        <v>-534.11102172163964</v>
      </c>
      <c r="AB179" s="49">
        <f t="shared" si="56"/>
        <v>0.83814817523586682</v>
      </c>
      <c r="AC179" s="279"/>
    </row>
    <row r="180" spans="1:29" ht="15.75" customHeight="1">
      <c r="A180" s="283"/>
      <c r="B180" s="38" t="s">
        <v>76</v>
      </c>
      <c r="C180" s="264" t="s">
        <v>340</v>
      </c>
      <c r="D180" s="265"/>
      <c r="E180" s="39">
        <v>18.18</v>
      </c>
      <c r="F180" s="40">
        <v>2106</v>
      </c>
      <c r="G180" s="60">
        <f t="shared" si="57"/>
        <v>38287.08</v>
      </c>
      <c r="H180" s="61"/>
      <c r="I180" s="43">
        <v>4</v>
      </c>
      <c r="J180" s="44">
        <v>3300</v>
      </c>
      <c r="K180" s="45">
        <f t="shared" si="59"/>
        <v>825</v>
      </c>
      <c r="L180" s="46">
        <v>4</v>
      </c>
      <c r="M180" s="44">
        <f t="shared" si="58"/>
        <v>2810.0815418828797</v>
      </c>
      <c r="N180" s="45">
        <f t="shared" si="51"/>
        <v>702.52038547071993</v>
      </c>
      <c r="O180" s="47">
        <f t="shared" si="52"/>
        <v>0</v>
      </c>
      <c r="P180" s="48">
        <f t="shared" si="53"/>
        <v>-122.47961452928007</v>
      </c>
      <c r="Q180" s="49">
        <f t="shared" si="54"/>
        <v>0.85153986117663016</v>
      </c>
      <c r="R180" s="274"/>
      <c r="S180" s="50">
        <v>0.8916898148148148</v>
      </c>
      <c r="T180" s="51">
        <v>0.92291666666666661</v>
      </c>
      <c r="U180" s="52">
        <v>58.600000000000051</v>
      </c>
      <c r="V180" s="53">
        <v>44.966666666666612</v>
      </c>
      <c r="W180" s="54"/>
      <c r="X180" s="94"/>
      <c r="Y180" s="266"/>
      <c r="Z180" s="267"/>
      <c r="AA180" s="55">
        <f t="shared" si="55"/>
        <v>-489.91845811712028</v>
      </c>
      <c r="AB180" s="49">
        <f t="shared" si="56"/>
        <v>0.85153986117663016</v>
      </c>
      <c r="AC180" s="279"/>
    </row>
    <row r="181" spans="1:29" ht="15.75" customHeight="1">
      <c r="A181" s="283"/>
      <c r="B181" s="38"/>
      <c r="C181" s="264"/>
      <c r="D181" s="265"/>
      <c r="E181" s="39"/>
      <c r="F181" s="40"/>
      <c r="G181" s="60"/>
      <c r="H181" s="64"/>
      <c r="I181" s="43"/>
      <c r="J181" s="44"/>
      <c r="K181" s="45"/>
      <c r="L181" s="59"/>
      <c r="M181" s="44"/>
      <c r="N181" s="45"/>
      <c r="O181" s="65"/>
      <c r="P181" s="66"/>
      <c r="Q181" s="67"/>
      <c r="R181" s="274"/>
      <c r="S181" s="50"/>
      <c r="T181" s="51"/>
      <c r="U181" s="52"/>
      <c r="V181" s="53"/>
      <c r="W181" s="54"/>
      <c r="X181" s="94"/>
      <c r="Y181" s="266"/>
      <c r="Z181" s="267"/>
      <c r="AA181" s="55"/>
      <c r="AB181" s="49"/>
      <c r="AC181" s="279"/>
    </row>
    <row r="182" spans="1:29" ht="15.75" customHeight="1">
      <c r="A182" s="283"/>
      <c r="B182" s="38"/>
      <c r="C182" s="264"/>
      <c r="D182" s="265"/>
      <c r="E182" s="39"/>
      <c r="F182" s="40"/>
      <c r="G182" s="60"/>
      <c r="H182" s="64"/>
      <c r="I182" s="43"/>
      <c r="J182" s="44"/>
      <c r="K182" s="45"/>
      <c r="L182" s="59"/>
      <c r="M182" s="44"/>
      <c r="N182" s="45"/>
      <c r="O182" s="65"/>
      <c r="P182" s="66"/>
      <c r="Q182" s="67"/>
      <c r="R182" s="274"/>
      <c r="S182" s="50"/>
      <c r="T182" s="51"/>
      <c r="U182" s="52"/>
      <c r="V182" s="53"/>
      <c r="W182" s="54"/>
      <c r="X182" s="94"/>
      <c r="Y182" s="266"/>
      <c r="Z182" s="267"/>
      <c r="AA182" s="55"/>
      <c r="AB182" s="49"/>
      <c r="AC182" s="279"/>
    </row>
    <row r="183" spans="1:29" ht="15.75" customHeight="1">
      <c r="A183" s="283"/>
      <c r="B183" s="38"/>
      <c r="C183" s="264"/>
      <c r="D183" s="265"/>
      <c r="E183" s="39"/>
      <c r="F183" s="40"/>
      <c r="G183" s="60"/>
      <c r="H183" s="64"/>
      <c r="I183" s="43"/>
      <c r="J183" s="44"/>
      <c r="K183" s="45"/>
      <c r="L183" s="59"/>
      <c r="M183" s="44"/>
      <c r="N183" s="45"/>
      <c r="O183" s="65"/>
      <c r="P183" s="66"/>
      <c r="Q183" s="67"/>
      <c r="R183" s="274"/>
      <c r="S183" s="50"/>
      <c r="T183" s="51"/>
      <c r="U183" s="52"/>
      <c r="V183" s="53"/>
      <c r="W183" s="54"/>
      <c r="X183" s="94"/>
      <c r="Y183" s="266"/>
      <c r="Z183" s="267"/>
      <c r="AA183" s="55"/>
      <c r="AB183" s="49"/>
      <c r="AC183" s="279"/>
    </row>
    <row r="184" spans="1:29" ht="15.75" customHeight="1">
      <c r="A184" s="283"/>
      <c r="B184" s="38"/>
      <c r="C184" s="264"/>
      <c r="D184" s="265"/>
      <c r="E184" s="39"/>
      <c r="F184" s="40"/>
      <c r="G184" s="60"/>
      <c r="H184" s="64"/>
      <c r="I184" s="43"/>
      <c r="J184" s="44"/>
      <c r="K184" s="45"/>
      <c r="L184" s="59"/>
      <c r="M184" s="44"/>
      <c r="N184" s="45"/>
      <c r="O184" s="65"/>
      <c r="P184" s="66"/>
      <c r="Q184" s="67"/>
      <c r="R184" s="274"/>
      <c r="S184" s="50"/>
      <c r="T184" s="51"/>
      <c r="U184" s="52"/>
      <c r="V184" s="53"/>
      <c r="W184" s="54"/>
      <c r="X184" s="94"/>
      <c r="Y184" s="266"/>
      <c r="Z184" s="267"/>
      <c r="AA184" s="55"/>
      <c r="AB184" s="49"/>
      <c r="AC184" s="279"/>
    </row>
    <row r="185" spans="1:29" ht="15.75" customHeight="1">
      <c r="A185" s="283"/>
      <c r="B185" s="38"/>
      <c r="C185" s="264"/>
      <c r="D185" s="265"/>
      <c r="E185" s="39"/>
      <c r="F185" s="40"/>
      <c r="G185" s="60"/>
      <c r="H185" s="64"/>
      <c r="I185" s="43"/>
      <c r="J185" s="44"/>
      <c r="K185" s="45"/>
      <c r="L185" s="59"/>
      <c r="M185" s="44"/>
      <c r="N185" s="45"/>
      <c r="O185" s="65"/>
      <c r="P185" s="66"/>
      <c r="Q185" s="67"/>
      <c r="R185" s="274"/>
      <c r="S185" s="50"/>
      <c r="T185" s="51"/>
      <c r="U185" s="52"/>
      <c r="V185" s="53"/>
      <c r="W185" s="54"/>
      <c r="X185" s="94"/>
      <c r="Y185" s="266"/>
      <c r="Z185" s="267"/>
      <c r="AA185" s="55"/>
      <c r="AB185" s="49"/>
      <c r="AC185" s="279"/>
    </row>
    <row r="186" spans="1:29" ht="15.75" customHeight="1">
      <c r="A186" s="283"/>
      <c r="B186" s="38"/>
      <c r="C186" s="264"/>
      <c r="D186" s="265"/>
      <c r="E186" s="39"/>
      <c r="F186" s="40"/>
      <c r="G186" s="60"/>
      <c r="H186" s="64"/>
      <c r="I186" s="43"/>
      <c r="J186" s="44"/>
      <c r="K186" s="45"/>
      <c r="L186" s="59"/>
      <c r="M186" s="44"/>
      <c r="N186" s="45"/>
      <c r="O186" s="65"/>
      <c r="P186" s="66"/>
      <c r="Q186" s="67"/>
      <c r="R186" s="274"/>
      <c r="S186" s="50"/>
      <c r="T186" s="51"/>
      <c r="U186" s="52"/>
      <c r="V186" s="53"/>
      <c r="W186" s="54"/>
      <c r="X186" s="94"/>
      <c r="Y186" s="266"/>
      <c r="Z186" s="267"/>
      <c r="AA186" s="55"/>
      <c r="AB186" s="49"/>
      <c r="AC186" s="279"/>
    </row>
    <row r="187" spans="1:29" ht="15.75" customHeight="1">
      <c r="A187" s="283"/>
      <c r="B187" s="38"/>
      <c r="C187" s="264"/>
      <c r="D187" s="265"/>
      <c r="E187" s="39"/>
      <c r="F187" s="40"/>
      <c r="G187" s="60"/>
      <c r="H187" s="64"/>
      <c r="I187" s="43"/>
      <c r="J187" s="44"/>
      <c r="K187" s="45"/>
      <c r="L187" s="59"/>
      <c r="M187" s="44"/>
      <c r="N187" s="45"/>
      <c r="O187" s="65"/>
      <c r="P187" s="66"/>
      <c r="Q187" s="67"/>
      <c r="R187" s="274"/>
      <c r="S187" s="50"/>
      <c r="T187" s="51"/>
      <c r="U187" s="52"/>
      <c r="V187" s="53"/>
      <c r="W187" s="54"/>
      <c r="X187" s="94"/>
      <c r="Y187" s="266"/>
      <c r="Z187" s="267"/>
      <c r="AA187" s="55"/>
      <c r="AB187" s="49"/>
      <c r="AC187" s="279"/>
    </row>
    <row r="188" spans="1:29" ht="15.75" customHeight="1">
      <c r="A188" s="283"/>
      <c r="B188" s="38"/>
      <c r="C188" s="264"/>
      <c r="D188" s="265"/>
      <c r="E188" s="39"/>
      <c r="F188" s="40"/>
      <c r="G188" s="60"/>
      <c r="H188" s="64"/>
      <c r="I188" s="43"/>
      <c r="J188" s="44"/>
      <c r="K188" s="45"/>
      <c r="L188" s="59"/>
      <c r="M188" s="44"/>
      <c r="N188" s="45"/>
      <c r="O188" s="65"/>
      <c r="P188" s="66"/>
      <c r="Q188" s="67"/>
      <c r="R188" s="274"/>
      <c r="S188" s="50"/>
      <c r="T188" s="51"/>
      <c r="U188" s="52"/>
      <c r="V188" s="53"/>
      <c r="W188" s="54"/>
      <c r="X188" s="94"/>
      <c r="Y188" s="266"/>
      <c r="Z188" s="267"/>
      <c r="AA188" s="55"/>
      <c r="AB188" s="49"/>
      <c r="AC188" s="279"/>
    </row>
    <row r="189" spans="1:29" ht="15.75" customHeight="1">
      <c r="A189" s="283"/>
      <c r="B189" s="38"/>
      <c r="C189" s="264"/>
      <c r="D189" s="265"/>
      <c r="E189" s="39"/>
      <c r="F189" s="40"/>
      <c r="G189" s="60"/>
      <c r="H189" s="64"/>
      <c r="I189" s="43"/>
      <c r="J189" s="44"/>
      <c r="K189" s="45"/>
      <c r="L189" s="59"/>
      <c r="M189" s="44"/>
      <c r="N189" s="45"/>
      <c r="O189" s="65"/>
      <c r="P189" s="66"/>
      <c r="Q189" s="67"/>
      <c r="R189" s="274"/>
      <c r="S189" s="50"/>
      <c r="T189" s="51"/>
      <c r="U189" s="52"/>
      <c r="V189" s="53"/>
      <c r="W189" s="54"/>
      <c r="X189" s="94"/>
      <c r="Y189" s="266"/>
      <c r="Z189" s="267"/>
      <c r="AA189" s="55"/>
      <c r="AB189" s="49"/>
      <c r="AC189" s="279"/>
    </row>
    <row r="190" spans="1:29" ht="15.75" customHeight="1">
      <c r="A190" s="283"/>
      <c r="B190" s="38"/>
      <c r="C190" s="264"/>
      <c r="D190" s="265"/>
      <c r="E190" s="104"/>
      <c r="F190" s="40"/>
      <c r="G190" s="72"/>
      <c r="H190" s="64"/>
      <c r="I190" s="43"/>
      <c r="J190" s="44"/>
      <c r="K190" s="45"/>
      <c r="L190" s="59"/>
      <c r="M190" s="44"/>
      <c r="N190" s="45"/>
      <c r="O190" s="65"/>
      <c r="P190" s="66"/>
      <c r="Q190" s="67"/>
      <c r="R190" s="274"/>
      <c r="S190" s="62"/>
      <c r="T190" s="63"/>
      <c r="U190" s="73"/>
      <c r="V190" s="74"/>
      <c r="W190" s="68"/>
      <c r="X190" s="110"/>
      <c r="Y190" s="266"/>
      <c r="Z190" s="267"/>
      <c r="AA190" s="111"/>
      <c r="AB190" s="67"/>
      <c r="AC190" s="279"/>
    </row>
    <row r="191" spans="1:29" ht="15.75" customHeight="1" thickBot="1">
      <c r="A191" s="284"/>
      <c r="B191" s="76" t="s">
        <v>35</v>
      </c>
      <c r="C191" s="261"/>
      <c r="D191" s="261"/>
      <c r="E191" s="77"/>
      <c r="F191" s="18"/>
      <c r="G191" s="79"/>
      <c r="H191" s="20"/>
      <c r="I191" s="80">
        <f t="shared" ref="I191:J191" si="60">AVERAGE(I175:I190)</f>
        <v>4.166666666666667</v>
      </c>
      <c r="J191" s="81">
        <f t="shared" si="60"/>
        <v>3150</v>
      </c>
      <c r="K191" s="82">
        <f t="shared" ref="K191" si="61">J191/I191</f>
        <v>756</v>
      </c>
      <c r="L191" s="80">
        <f t="shared" ref="L191:M191" si="62">AVERAGE(L175:L190)</f>
        <v>4.166666666666667</v>
      </c>
      <c r="M191" s="81">
        <f t="shared" si="62"/>
        <v>2640.6956859766738</v>
      </c>
      <c r="N191" s="82">
        <f>M191/L191</f>
        <v>633.76696463440169</v>
      </c>
      <c r="O191" s="83">
        <f>L191-I191</f>
        <v>0</v>
      </c>
      <c r="P191" s="84">
        <f>N191-K191</f>
        <v>-122.23303536559831</v>
      </c>
      <c r="Q191" s="85">
        <f>N191/K191</f>
        <v>0.83831609078624558</v>
      </c>
      <c r="R191" s="275"/>
      <c r="S191" s="182">
        <f>S175</f>
        <v>0.70833333333333337</v>
      </c>
      <c r="T191" s="183">
        <f>INDEX(T175:T190,COUNTA(T175:T190))</f>
        <v>0.92291666666666661</v>
      </c>
      <c r="U191" s="86"/>
      <c r="V191" s="96"/>
      <c r="W191" s="18"/>
      <c r="X191" s="20"/>
      <c r="Y191" s="262"/>
      <c r="Z191" s="263"/>
      <c r="AA191" s="97">
        <f>M191-J191</f>
        <v>-509.30431402332624</v>
      </c>
      <c r="AB191" s="85">
        <f>M191/J191</f>
        <v>0.83831609078624558</v>
      </c>
      <c r="AC191" s="280"/>
    </row>
    <row r="192" spans="1:29" ht="15.75" customHeight="1">
      <c r="A192" s="268" t="s">
        <v>51</v>
      </c>
      <c r="B192" s="16" t="s">
        <v>76</v>
      </c>
      <c r="C192" s="271" t="s">
        <v>125</v>
      </c>
      <c r="D192" s="272"/>
      <c r="E192" s="21">
        <v>17.89</v>
      </c>
      <c r="F192" s="15">
        <v>5792</v>
      </c>
      <c r="G192" s="22">
        <f t="shared" ref="G192:G194" si="63">E192*F192</f>
        <v>103618.88</v>
      </c>
      <c r="H192" s="23"/>
      <c r="I192" s="24">
        <v>4</v>
      </c>
      <c r="J192" s="25">
        <v>3300</v>
      </c>
      <c r="K192" s="26">
        <f>J192/I192</f>
        <v>825</v>
      </c>
      <c r="L192" s="27">
        <v>4</v>
      </c>
      <c r="M192" s="25">
        <f>F192/V192*60</f>
        <v>2799.9462870954744</v>
      </c>
      <c r="N192" s="26">
        <f>M192/L192</f>
        <v>699.9865717738686</v>
      </c>
      <c r="O192" s="91">
        <f>L192-I192</f>
        <v>0</v>
      </c>
      <c r="P192" s="92">
        <f>N192-K192</f>
        <v>-125.0134282261314</v>
      </c>
      <c r="Q192" s="31">
        <f>N192/K192</f>
        <v>0.84846857184711344</v>
      </c>
      <c r="R192" s="273">
        <f>Q208</f>
        <v>0.84073073093399864</v>
      </c>
      <c r="S192" s="32">
        <v>0.70833333333333337</v>
      </c>
      <c r="T192" s="33">
        <v>0.794525462962963</v>
      </c>
      <c r="U192" s="34"/>
      <c r="V192" s="35">
        <v>124.11666666666667</v>
      </c>
      <c r="W192" s="114"/>
      <c r="X192" s="115"/>
      <c r="Y192" s="276"/>
      <c r="Z192" s="277"/>
      <c r="AA192" s="36">
        <f>M192-J192</f>
        <v>-500.05371290452558</v>
      </c>
      <c r="AB192" s="31">
        <f>M192/J192</f>
        <v>0.84846857184711344</v>
      </c>
      <c r="AC192" s="278">
        <f>AB208</f>
        <v>0.84073073093399864</v>
      </c>
    </row>
    <row r="193" spans="1:29" ht="15.75" customHeight="1">
      <c r="A193" s="269"/>
      <c r="B193" s="38" t="s">
        <v>76</v>
      </c>
      <c r="C193" s="264" t="s">
        <v>126</v>
      </c>
      <c r="D193" s="265"/>
      <c r="E193" s="39">
        <v>16.66</v>
      </c>
      <c r="F193" s="40">
        <v>3646</v>
      </c>
      <c r="G193" s="41">
        <f t="shared" si="63"/>
        <v>60742.36</v>
      </c>
      <c r="H193" s="42">
        <v>2</v>
      </c>
      <c r="I193" s="43">
        <v>4</v>
      </c>
      <c r="J193" s="44">
        <v>3300</v>
      </c>
      <c r="K193" s="45">
        <f t="shared" ref="K193:K231" si="64">J193/I193</f>
        <v>825</v>
      </c>
      <c r="L193" s="46">
        <v>4</v>
      </c>
      <c r="M193" s="44">
        <f>F193/V193*60</f>
        <v>2760.378548895902</v>
      </c>
      <c r="N193" s="45">
        <f>M193/L193</f>
        <v>690.0946372239755</v>
      </c>
      <c r="O193" s="47">
        <f>L193-I193</f>
        <v>0</v>
      </c>
      <c r="P193" s="48">
        <f>N193-K193</f>
        <v>-134.9053627760245</v>
      </c>
      <c r="Q193" s="49">
        <f>N193/K193</f>
        <v>0.83647834815027333</v>
      </c>
      <c r="R193" s="274"/>
      <c r="S193" s="50">
        <v>0.7993055555555556</v>
      </c>
      <c r="T193" s="51">
        <v>0.85434027777777777</v>
      </c>
      <c r="U193" s="52">
        <v>6.8833333333333435</v>
      </c>
      <c r="V193" s="53">
        <v>79.249999999999915</v>
      </c>
      <c r="W193" s="54">
        <v>0.85434027777777777</v>
      </c>
      <c r="X193" s="94">
        <v>0.89475694444444442</v>
      </c>
      <c r="Y193" s="266"/>
      <c r="Z193" s="267"/>
      <c r="AA193" s="55">
        <f>M193-J193</f>
        <v>-539.62145110409801</v>
      </c>
      <c r="AB193" s="49">
        <f>M193/J193</f>
        <v>0.83647834815027333</v>
      </c>
      <c r="AC193" s="279"/>
    </row>
    <row r="194" spans="1:29" ht="15.75" customHeight="1">
      <c r="A194" s="269"/>
      <c r="B194" s="38" t="s">
        <v>76</v>
      </c>
      <c r="C194" s="264" t="s">
        <v>126</v>
      </c>
      <c r="D194" s="265"/>
      <c r="E194" s="39">
        <v>16.66</v>
      </c>
      <c r="F194" s="40">
        <v>5413</v>
      </c>
      <c r="G194" s="41">
        <f t="shared" si="63"/>
        <v>90180.58</v>
      </c>
      <c r="H194" s="42"/>
      <c r="I194" s="43">
        <v>4</v>
      </c>
      <c r="J194" s="44">
        <v>3300</v>
      </c>
      <c r="K194" s="45">
        <f t="shared" si="64"/>
        <v>825</v>
      </c>
      <c r="L194" s="46">
        <v>4</v>
      </c>
      <c r="M194" s="44">
        <f>F194/V194*60</f>
        <v>2762.909400255211</v>
      </c>
      <c r="N194" s="45">
        <f>M194/L194</f>
        <v>690.72735006380276</v>
      </c>
      <c r="O194" s="47">
        <f>L194-I194</f>
        <v>0</v>
      </c>
      <c r="P194" s="48">
        <f>N194-K194</f>
        <v>-134.27264993619724</v>
      </c>
      <c r="Q194" s="49">
        <f>N194/K194</f>
        <v>0.83724527280460936</v>
      </c>
      <c r="R194" s="274"/>
      <c r="S194" s="50">
        <v>0.89475694444444442</v>
      </c>
      <c r="T194" s="51">
        <v>0.97638888888888886</v>
      </c>
      <c r="U194" s="52">
        <v>58.199999999999989</v>
      </c>
      <c r="V194" s="53">
        <v>117.54999999999998</v>
      </c>
      <c r="W194" s="54"/>
      <c r="X194" s="94"/>
      <c r="Y194" s="266"/>
      <c r="Z194" s="267"/>
      <c r="AA194" s="55">
        <f>M194-J194</f>
        <v>-537.09059974478896</v>
      </c>
      <c r="AB194" s="49">
        <f>M194/J194</f>
        <v>0.83724527280460936</v>
      </c>
      <c r="AC194" s="279"/>
    </row>
    <row r="195" spans="1:29" ht="15.75" customHeight="1">
      <c r="A195" s="269"/>
      <c r="B195" s="38"/>
      <c r="C195" s="264"/>
      <c r="D195" s="265"/>
      <c r="E195" s="39"/>
      <c r="F195" s="40"/>
      <c r="G195" s="41"/>
      <c r="H195" s="42"/>
      <c r="I195" s="43"/>
      <c r="J195" s="44"/>
      <c r="K195" s="45"/>
      <c r="L195" s="46"/>
      <c r="M195" s="44"/>
      <c r="N195" s="45"/>
      <c r="O195" s="47"/>
      <c r="P195" s="48"/>
      <c r="Q195" s="49"/>
      <c r="R195" s="274"/>
      <c r="S195" s="50"/>
      <c r="T195" s="51"/>
      <c r="U195" s="52"/>
      <c r="V195" s="53"/>
      <c r="W195" s="54"/>
      <c r="X195" s="94"/>
      <c r="Y195" s="266"/>
      <c r="Z195" s="267"/>
      <c r="AA195" s="55"/>
      <c r="AB195" s="49"/>
      <c r="AC195" s="279"/>
    </row>
    <row r="196" spans="1:29" ht="15.75" customHeight="1">
      <c r="A196" s="269"/>
      <c r="B196" s="38"/>
      <c r="C196" s="264"/>
      <c r="D196" s="265"/>
      <c r="E196" s="39"/>
      <c r="F196" s="40"/>
      <c r="G196" s="41"/>
      <c r="H196" s="58"/>
      <c r="I196" s="43"/>
      <c r="J196" s="44"/>
      <c r="K196" s="45"/>
      <c r="L196" s="59"/>
      <c r="M196" s="44"/>
      <c r="N196" s="45"/>
      <c r="O196" s="47"/>
      <c r="P196" s="48"/>
      <c r="Q196" s="49"/>
      <c r="R196" s="274"/>
      <c r="S196" s="50"/>
      <c r="T196" s="51"/>
      <c r="U196" s="52"/>
      <c r="V196" s="53"/>
      <c r="W196" s="54"/>
      <c r="X196" s="94"/>
      <c r="Y196" s="266"/>
      <c r="Z196" s="267"/>
      <c r="AA196" s="55"/>
      <c r="AB196" s="49"/>
      <c r="AC196" s="279"/>
    </row>
    <row r="197" spans="1:29" ht="15.75" customHeight="1">
      <c r="A197" s="269"/>
      <c r="B197" s="38"/>
      <c r="C197" s="264"/>
      <c r="D197" s="265"/>
      <c r="E197" s="39"/>
      <c r="F197" s="40"/>
      <c r="G197" s="60"/>
      <c r="H197" s="61"/>
      <c r="I197" s="43"/>
      <c r="J197" s="44"/>
      <c r="K197" s="45"/>
      <c r="L197" s="46"/>
      <c r="M197" s="44"/>
      <c r="N197" s="45"/>
      <c r="O197" s="47"/>
      <c r="P197" s="48"/>
      <c r="Q197" s="49"/>
      <c r="R197" s="274"/>
      <c r="S197" s="50"/>
      <c r="T197" s="51"/>
      <c r="U197" s="52"/>
      <c r="V197" s="53"/>
      <c r="W197" s="54"/>
      <c r="X197" s="94"/>
      <c r="Y197" s="266"/>
      <c r="Z197" s="267"/>
      <c r="AA197" s="55"/>
      <c r="AB197" s="49"/>
      <c r="AC197" s="279"/>
    </row>
    <row r="198" spans="1:29" ht="15.75" customHeight="1">
      <c r="A198" s="269"/>
      <c r="B198" s="38"/>
      <c r="C198" s="264"/>
      <c r="D198" s="265"/>
      <c r="E198" s="39"/>
      <c r="F198" s="40"/>
      <c r="G198" s="60"/>
      <c r="H198" s="64"/>
      <c r="I198" s="43"/>
      <c r="J198" s="44"/>
      <c r="K198" s="45"/>
      <c r="L198" s="59"/>
      <c r="M198" s="44"/>
      <c r="N198" s="45"/>
      <c r="O198" s="65"/>
      <c r="P198" s="66"/>
      <c r="Q198" s="67"/>
      <c r="R198" s="274"/>
      <c r="S198" s="50"/>
      <c r="T198" s="51"/>
      <c r="U198" s="52"/>
      <c r="V198" s="53"/>
      <c r="W198" s="54"/>
      <c r="X198" s="94"/>
      <c r="Y198" s="266"/>
      <c r="Z198" s="267"/>
      <c r="AA198" s="55"/>
      <c r="AB198" s="49"/>
      <c r="AC198" s="279"/>
    </row>
    <row r="199" spans="1:29" ht="15.75" customHeight="1">
      <c r="A199" s="269"/>
      <c r="B199" s="38"/>
      <c r="C199" s="264"/>
      <c r="D199" s="265"/>
      <c r="E199" s="39"/>
      <c r="F199" s="40"/>
      <c r="G199" s="60"/>
      <c r="H199" s="64"/>
      <c r="I199" s="43"/>
      <c r="J199" s="44"/>
      <c r="K199" s="45"/>
      <c r="L199" s="59"/>
      <c r="M199" s="44"/>
      <c r="N199" s="45"/>
      <c r="O199" s="65"/>
      <c r="P199" s="66"/>
      <c r="Q199" s="67"/>
      <c r="R199" s="274"/>
      <c r="S199" s="50"/>
      <c r="T199" s="51"/>
      <c r="U199" s="52"/>
      <c r="V199" s="53"/>
      <c r="W199" s="54"/>
      <c r="X199" s="94"/>
      <c r="Y199" s="266"/>
      <c r="Z199" s="267"/>
      <c r="AA199" s="55"/>
      <c r="AB199" s="49"/>
      <c r="AC199" s="279"/>
    </row>
    <row r="200" spans="1:29" ht="15.75" customHeight="1">
      <c r="A200" s="269"/>
      <c r="B200" s="38"/>
      <c r="C200" s="264"/>
      <c r="D200" s="265"/>
      <c r="E200" s="39"/>
      <c r="F200" s="40"/>
      <c r="G200" s="60"/>
      <c r="H200" s="64"/>
      <c r="I200" s="43"/>
      <c r="J200" s="44"/>
      <c r="K200" s="45"/>
      <c r="L200" s="59"/>
      <c r="M200" s="44"/>
      <c r="N200" s="45"/>
      <c r="O200" s="65"/>
      <c r="P200" s="66"/>
      <c r="Q200" s="67"/>
      <c r="R200" s="274"/>
      <c r="S200" s="50"/>
      <c r="T200" s="51"/>
      <c r="U200" s="52"/>
      <c r="V200" s="53"/>
      <c r="W200" s="54"/>
      <c r="X200" s="94"/>
      <c r="Y200" s="266"/>
      <c r="Z200" s="267"/>
      <c r="AA200" s="55"/>
      <c r="AB200" s="49"/>
      <c r="AC200" s="279"/>
    </row>
    <row r="201" spans="1:29" ht="15.75" customHeight="1">
      <c r="A201" s="269"/>
      <c r="B201" s="38"/>
      <c r="C201" s="264"/>
      <c r="D201" s="265"/>
      <c r="E201" s="39"/>
      <c r="F201" s="40"/>
      <c r="G201" s="60"/>
      <c r="H201" s="64"/>
      <c r="I201" s="43"/>
      <c r="J201" s="44"/>
      <c r="K201" s="45"/>
      <c r="L201" s="59"/>
      <c r="M201" s="44"/>
      <c r="N201" s="45"/>
      <c r="O201" s="65"/>
      <c r="P201" s="66"/>
      <c r="Q201" s="67"/>
      <c r="R201" s="274"/>
      <c r="S201" s="50"/>
      <c r="T201" s="51"/>
      <c r="U201" s="52"/>
      <c r="V201" s="53"/>
      <c r="W201" s="54"/>
      <c r="X201" s="94"/>
      <c r="Y201" s="266"/>
      <c r="Z201" s="267"/>
      <c r="AA201" s="55"/>
      <c r="AB201" s="49"/>
      <c r="AC201" s="279"/>
    </row>
    <row r="202" spans="1:29" ht="15.75" customHeight="1">
      <c r="A202" s="269"/>
      <c r="B202" s="38"/>
      <c r="C202" s="264"/>
      <c r="D202" s="265"/>
      <c r="E202" s="39"/>
      <c r="F202" s="40"/>
      <c r="G202" s="60"/>
      <c r="H202" s="64"/>
      <c r="I202" s="43"/>
      <c r="J202" s="44"/>
      <c r="K202" s="45"/>
      <c r="L202" s="59"/>
      <c r="M202" s="44"/>
      <c r="N202" s="45"/>
      <c r="O202" s="65"/>
      <c r="P202" s="66"/>
      <c r="Q202" s="67"/>
      <c r="R202" s="274"/>
      <c r="S202" s="50"/>
      <c r="T202" s="51"/>
      <c r="U202" s="52"/>
      <c r="V202" s="53"/>
      <c r="W202" s="68"/>
      <c r="X202" s="110"/>
      <c r="Y202" s="266"/>
      <c r="Z202" s="267"/>
      <c r="AA202" s="55"/>
      <c r="AB202" s="49"/>
      <c r="AC202" s="279"/>
    </row>
    <row r="203" spans="1:29" ht="15.75" customHeight="1">
      <c r="A203" s="269"/>
      <c r="B203" s="38"/>
      <c r="C203" s="264"/>
      <c r="D203" s="265"/>
      <c r="E203" s="39"/>
      <c r="F203" s="40"/>
      <c r="G203" s="60"/>
      <c r="H203" s="64"/>
      <c r="I203" s="43"/>
      <c r="J203" s="44"/>
      <c r="K203" s="45"/>
      <c r="L203" s="59"/>
      <c r="M203" s="44"/>
      <c r="N203" s="45"/>
      <c r="O203" s="65"/>
      <c r="P203" s="66"/>
      <c r="Q203" s="67"/>
      <c r="R203" s="274"/>
      <c r="S203" s="50"/>
      <c r="T203" s="51"/>
      <c r="U203" s="52"/>
      <c r="V203" s="53"/>
      <c r="W203" s="68"/>
      <c r="X203" s="110"/>
      <c r="Y203" s="266"/>
      <c r="Z203" s="267"/>
      <c r="AA203" s="55"/>
      <c r="AB203" s="49"/>
      <c r="AC203" s="279"/>
    </row>
    <row r="204" spans="1:29" ht="15.75" customHeight="1">
      <c r="A204" s="269"/>
      <c r="B204" s="38"/>
      <c r="C204" s="264"/>
      <c r="D204" s="265"/>
      <c r="E204" s="39"/>
      <c r="F204" s="40"/>
      <c r="G204" s="60"/>
      <c r="H204" s="64"/>
      <c r="I204" s="43"/>
      <c r="J204" s="44"/>
      <c r="K204" s="45"/>
      <c r="L204" s="59"/>
      <c r="M204" s="44"/>
      <c r="N204" s="45"/>
      <c r="O204" s="65"/>
      <c r="P204" s="66"/>
      <c r="Q204" s="67"/>
      <c r="R204" s="274"/>
      <c r="S204" s="50"/>
      <c r="T204" s="51"/>
      <c r="U204" s="52"/>
      <c r="V204" s="53"/>
      <c r="W204" s="68"/>
      <c r="X204" s="110"/>
      <c r="Y204" s="266"/>
      <c r="Z204" s="267"/>
      <c r="AA204" s="55"/>
      <c r="AB204" s="49"/>
      <c r="AC204" s="279"/>
    </row>
    <row r="205" spans="1:29" ht="15.75" customHeight="1">
      <c r="A205" s="269"/>
      <c r="B205" s="38"/>
      <c r="C205" s="264"/>
      <c r="D205" s="265"/>
      <c r="E205" s="39"/>
      <c r="F205" s="40"/>
      <c r="G205" s="60"/>
      <c r="H205" s="64"/>
      <c r="I205" s="43"/>
      <c r="J205" s="44"/>
      <c r="K205" s="45"/>
      <c r="L205" s="59"/>
      <c r="M205" s="44"/>
      <c r="N205" s="45"/>
      <c r="O205" s="65"/>
      <c r="P205" s="66"/>
      <c r="Q205" s="67"/>
      <c r="R205" s="274"/>
      <c r="S205" s="50"/>
      <c r="T205" s="51"/>
      <c r="U205" s="52"/>
      <c r="V205" s="53"/>
      <c r="W205" s="68"/>
      <c r="X205" s="110"/>
      <c r="Y205" s="266"/>
      <c r="Z205" s="267"/>
      <c r="AA205" s="55"/>
      <c r="AB205" s="49"/>
      <c r="AC205" s="279"/>
    </row>
    <row r="206" spans="1:29" ht="15.75" customHeight="1">
      <c r="A206" s="269"/>
      <c r="B206" s="38"/>
      <c r="C206" s="264"/>
      <c r="D206" s="265"/>
      <c r="E206" s="39"/>
      <c r="F206" s="40"/>
      <c r="G206" s="60"/>
      <c r="H206" s="64"/>
      <c r="I206" s="43"/>
      <c r="J206" s="44"/>
      <c r="K206" s="45"/>
      <c r="L206" s="59"/>
      <c r="M206" s="44"/>
      <c r="N206" s="45"/>
      <c r="O206" s="65"/>
      <c r="P206" s="66"/>
      <c r="Q206" s="67"/>
      <c r="R206" s="274"/>
      <c r="S206" s="50"/>
      <c r="T206" s="51"/>
      <c r="U206" s="52"/>
      <c r="V206" s="53"/>
      <c r="W206" s="68"/>
      <c r="X206" s="110"/>
      <c r="Y206" s="266"/>
      <c r="Z206" s="267"/>
      <c r="AA206" s="55"/>
      <c r="AB206" s="49"/>
      <c r="AC206" s="279"/>
    </row>
    <row r="207" spans="1:29" ht="15.75" customHeight="1">
      <c r="A207" s="269"/>
      <c r="B207" s="38"/>
      <c r="C207" s="264"/>
      <c r="D207" s="265"/>
      <c r="E207" s="104"/>
      <c r="F207" s="40"/>
      <c r="G207" s="72"/>
      <c r="H207" s="64"/>
      <c r="I207" s="43"/>
      <c r="J207" s="44"/>
      <c r="K207" s="45"/>
      <c r="L207" s="59"/>
      <c r="M207" s="44"/>
      <c r="N207" s="45"/>
      <c r="O207" s="65"/>
      <c r="P207" s="66"/>
      <c r="Q207" s="67"/>
      <c r="R207" s="274"/>
      <c r="S207" s="62"/>
      <c r="T207" s="63"/>
      <c r="U207" s="73"/>
      <c r="V207" s="74"/>
      <c r="W207" s="68"/>
      <c r="X207" s="110"/>
      <c r="Y207" s="266"/>
      <c r="Z207" s="267"/>
      <c r="AA207" s="111"/>
      <c r="AB207" s="67"/>
      <c r="AC207" s="279"/>
    </row>
    <row r="208" spans="1:29" ht="15.75" customHeight="1" thickBot="1">
      <c r="A208" s="270"/>
      <c r="B208" s="76" t="s">
        <v>35</v>
      </c>
      <c r="C208" s="261"/>
      <c r="D208" s="261"/>
      <c r="E208" s="77"/>
      <c r="F208" s="18"/>
      <c r="G208" s="79"/>
      <c r="H208" s="20"/>
      <c r="I208" s="80">
        <f t="shared" ref="I208:J208" si="65">AVERAGE(I192:I207)</f>
        <v>4</v>
      </c>
      <c r="J208" s="81">
        <f t="shared" si="65"/>
        <v>3300</v>
      </c>
      <c r="K208" s="82">
        <f t="shared" ref="K208" si="66">J208/I208</f>
        <v>825</v>
      </c>
      <c r="L208" s="80">
        <f t="shared" ref="L208:M208" si="67">AVERAGE(L192:L207)</f>
        <v>4</v>
      </c>
      <c r="M208" s="81">
        <f t="shared" si="67"/>
        <v>2774.4114120821955</v>
      </c>
      <c r="N208" s="82">
        <f>M208/L208</f>
        <v>693.60285302054888</v>
      </c>
      <c r="O208" s="83">
        <f>L208-I208</f>
        <v>0</v>
      </c>
      <c r="P208" s="84">
        <f>N208-K208</f>
        <v>-131.39714697945112</v>
      </c>
      <c r="Q208" s="85">
        <f>N208/K208</f>
        <v>0.84073073093399864</v>
      </c>
      <c r="R208" s="275"/>
      <c r="S208" s="182">
        <f>S192</f>
        <v>0.70833333333333337</v>
      </c>
      <c r="T208" s="183">
        <f>INDEX(T192:T207,COUNTA(T192:T207))</f>
        <v>0.97638888888888886</v>
      </c>
      <c r="U208" s="86"/>
      <c r="V208" s="96"/>
      <c r="W208" s="18"/>
      <c r="X208" s="20"/>
      <c r="Y208" s="262"/>
      <c r="Z208" s="263"/>
      <c r="AA208" s="97">
        <f>M208-J208</f>
        <v>-525.58858791780449</v>
      </c>
      <c r="AB208" s="85">
        <f>M208/J208</f>
        <v>0.84073073093399864</v>
      </c>
      <c r="AC208" s="280"/>
    </row>
    <row r="209" spans="1:29" ht="15.75" customHeight="1">
      <c r="A209" s="281" t="s">
        <v>52</v>
      </c>
      <c r="B209" s="16" t="s">
        <v>76</v>
      </c>
      <c r="C209" s="271" t="s">
        <v>127</v>
      </c>
      <c r="D209" s="272"/>
      <c r="E209" s="21">
        <v>18.18</v>
      </c>
      <c r="F209" s="15">
        <v>2863</v>
      </c>
      <c r="G209" s="22">
        <f t="shared" ref="G209:G211" si="68">E209*F209</f>
        <v>52049.34</v>
      </c>
      <c r="H209" s="23"/>
      <c r="I209" s="24">
        <v>3</v>
      </c>
      <c r="J209" s="25">
        <v>3600</v>
      </c>
      <c r="K209" s="26">
        <f>J209/I209</f>
        <v>1200</v>
      </c>
      <c r="L209" s="27">
        <v>3</v>
      </c>
      <c r="M209" s="25">
        <f>F209/V209*60</f>
        <v>2986.6125760649093</v>
      </c>
      <c r="N209" s="26">
        <f>M209/L209</f>
        <v>995.53752535496972</v>
      </c>
      <c r="O209" s="91">
        <f>L209-I209</f>
        <v>0</v>
      </c>
      <c r="P209" s="92">
        <f>N209-K209</f>
        <v>-204.46247464503028</v>
      </c>
      <c r="Q209" s="31">
        <f>N209/K209</f>
        <v>0.82961460446247481</v>
      </c>
      <c r="R209" s="273">
        <f>Q225</f>
        <v>0.8311842661307427</v>
      </c>
      <c r="S209" s="32">
        <v>0.7086689814814815</v>
      </c>
      <c r="T209" s="33">
        <v>0.74861111111111112</v>
      </c>
      <c r="U209" s="34"/>
      <c r="V209" s="35">
        <v>57.516666666666652</v>
      </c>
      <c r="W209" s="114"/>
      <c r="X209" s="115"/>
      <c r="Y209" s="276"/>
      <c r="Z209" s="277"/>
      <c r="AA209" s="36">
        <f>M209-J209</f>
        <v>-613.38742393509074</v>
      </c>
      <c r="AB209" s="31">
        <f>M209/J209</f>
        <v>0.82961460446247481</v>
      </c>
      <c r="AC209" s="278">
        <f>AB225</f>
        <v>0.8311842661307427</v>
      </c>
    </row>
    <row r="210" spans="1:29" ht="15.75" customHeight="1">
      <c r="A210" s="282"/>
      <c r="B210" s="38" t="s">
        <v>76</v>
      </c>
      <c r="C210" s="264" t="s">
        <v>128</v>
      </c>
      <c r="D210" s="265"/>
      <c r="E210" s="39">
        <v>14.28</v>
      </c>
      <c r="F210" s="40">
        <v>6384</v>
      </c>
      <c r="G210" s="41">
        <f t="shared" si="68"/>
        <v>91163.51999999999</v>
      </c>
      <c r="H210" s="42">
        <v>2</v>
      </c>
      <c r="I210" s="43">
        <v>3</v>
      </c>
      <c r="J210" s="44">
        <v>3600</v>
      </c>
      <c r="K210" s="45">
        <f t="shared" si="64"/>
        <v>1200</v>
      </c>
      <c r="L210" s="46">
        <v>3</v>
      </c>
      <c r="M210" s="44">
        <f>F210/V210*60</f>
        <v>2996.4015645371601</v>
      </c>
      <c r="N210" s="45">
        <f>M210/L210</f>
        <v>998.80052151238669</v>
      </c>
      <c r="O210" s="47">
        <f>L210-I210</f>
        <v>0</v>
      </c>
      <c r="P210" s="48">
        <f>N210-K210</f>
        <v>-201.19947848761331</v>
      </c>
      <c r="Q210" s="49">
        <f>N210/K210</f>
        <v>0.83233376792698888</v>
      </c>
      <c r="R210" s="274"/>
      <c r="S210" s="50">
        <v>0.76261574074074079</v>
      </c>
      <c r="T210" s="51">
        <v>0.85138888888888886</v>
      </c>
      <c r="U210" s="52">
        <v>20.166666666666728</v>
      </c>
      <c r="V210" s="53">
        <v>127.83333333333323</v>
      </c>
      <c r="W210" s="54">
        <v>0.85138888888888886</v>
      </c>
      <c r="X210" s="94">
        <v>0.90833333333333321</v>
      </c>
      <c r="Y210" s="266" t="s">
        <v>258</v>
      </c>
      <c r="Z210" s="267"/>
      <c r="AA210" s="55">
        <f>M210-J210</f>
        <v>-603.59843546283992</v>
      </c>
      <c r="AB210" s="49">
        <f>M210/J210</f>
        <v>0.83233376792698888</v>
      </c>
      <c r="AC210" s="279"/>
    </row>
    <row r="211" spans="1:29" ht="15.75" customHeight="1">
      <c r="A211" s="282"/>
      <c r="B211" s="38" t="s">
        <v>76</v>
      </c>
      <c r="C211" s="264" t="s">
        <v>128</v>
      </c>
      <c r="D211" s="265"/>
      <c r="E211" s="39">
        <v>14.28</v>
      </c>
      <c r="F211" s="40">
        <v>4810</v>
      </c>
      <c r="G211" s="41">
        <f t="shared" si="68"/>
        <v>68686.8</v>
      </c>
      <c r="H211" s="42"/>
      <c r="I211" s="43">
        <v>3</v>
      </c>
      <c r="J211" s="44">
        <v>3600</v>
      </c>
      <c r="K211" s="45">
        <f t="shared" si="64"/>
        <v>1200</v>
      </c>
      <c r="L211" s="46">
        <v>3</v>
      </c>
      <c r="M211" s="44">
        <f>F211/V211*60</f>
        <v>2993.7759336099525</v>
      </c>
      <c r="N211" s="45">
        <f>M211/L211</f>
        <v>997.92531120331751</v>
      </c>
      <c r="O211" s="47">
        <f>L211-I211</f>
        <v>0</v>
      </c>
      <c r="P211" s="48">
        <f>N211-K211</f>
        <v>-202.07468879668249</v>
      </c>
      <c r="Q211" s="49">
        <f>N211/K211</f>
        <v>0.83160442600276463</v>
      </c>
      <c r="R211" s="274"/>
      <c r="S211" s="50">
        <v>0.90833333333333321</v>
      </c>
      <c r="T211" s="51">
        <v>0.9752777777777778</v>
      </c>
      <c r="U211" s="52">
        <v>81.999999999999872</v>
      </c>
      <c r="V211" s="53">
        <v>96.400000000000205</v>
      </c>
      <c r="W211" s="54"/>
      <c r="X211" s="94"/>
      <c r="Y211" s="266"/>
      <c r="Z211" s="267"/>
      <c r="AA211" s="55">
        <f>M211-J211</f>
        <v>-606.22406639004748</v>
      </c>
      <c r="AB211" s="49">
        <f>M211/J211</f>
        <v>0.83160442600276463</v>
      </c>
      <c r="AC211" s="279"/>
    </row>
    <row r="212" spans="1:29" ht="15.75" customHeight="1">
      <c r="A212" s="282"/>
      <c r="B212" s="38"/>
      <c r="C212" s="264"/>
      <c r="D212" s="265"/>
      <c r="E212" s="39"/>
      <c r="F212" s="40"/>
      <c r="G212" s="41"/>
      <c r="H212" s="42"/>
      <c r="I212" s="43"/>
      <c r="J212" s="44"/>
      <c r="K212" s="45"/>
      <c r="L212" s="46"/>
      <c r="M212" s="44"/>
      <c r="N212" s="45"/>
      <c r="O212" s="47"/>
      <c r="P212" s="48"/>
      <c r="Q212" s="49"/>
      <c r="R212" s="274"/>
      <c r="S212" s="50"/>
      <c r="T212" s="51"/>
      <c r="U212" s="52"/>
      <c r="V212" s="53"/>
      <c r="W212" s="54"/>
      <c r="X212" s="94"/>
      <c r="Y212" s="266"/>
      <c r="Z212" s="267"/>
      <c r="AA212" s="55"/>
      <c r="AB212" s="49"/>
      <c r="AC212" s="279"/>
    </row>
    <row r="213" spans="1:29" ht="15.75" customHeight="1">
      <c r="A213" s="283"/>
      <c r="B213" s="38"/>
      <c r="C213" s="264"/>
      <c r="D213" s="265"/>
      <c r="E213" s="39"/>
      <c r="F213" s="40"/>
      <c r="G213" s="41"/>
      <c r="H213" s="58"/>
      <c r="I213" s="43"/>
      <c r="J213" s="44"/>
      <c r="K213" s="45"/>
      <c r="L213" s="59"/>
      <c r="M213" s="44"/>
      <c r="N213" s="45"/>
      <c r="O213" s="47"/>
      <c r="P213" s="48"/>
      <c r="Q213" s="49"/>
      <c r="R213" s="274"/>
      <c r="S213" s="50"/>
      <c r="T213" s="51"/>
      <c r="U213" s="52"/>
      <c r="V213" s="53"/>
      <c r="W213" s="54"/>
      <c r="X213" s="94"/>
      <c r="Y213" s="266"/>
      <c r="Z213" s="267"/>
      <c r="AA213" s="55"/>
      <c r="AB213" s="49"/>
      <c r="AC213" s="279"/>
    </row>
    <row r="214" spans="1:29" ht="15.75" customHeight="1">
      <c r="A214" s="283"/>
      <c r="B214" s="38"/>
      <c r="C214" s="264"/>
      <c r="D214" s="265"/>
      <c r="E214" s="39"/>
      <c r="F214" s="40"/>
      <c r="G214" s="60"/>
      <c r="H214" s="61"/>
      <c r="I214" s="43"/>
      <c r="J214" s="44"/>
      <c r="K214" s="45"/>
      <c r="L214" s="46"/>
      <c r="M214" s="44"/>
      <c r="N214" s="45"/>
      <c r="O214" s="47"/>
      <c r="P214" s="48"/>
      <c r="Q214" s="49"/>
      <c r="R214" s="274"/>
      <c r="S214" s="50"/>
      <c r="T214" s="51"/>
      <c r="U214" s="52"/>
      <c r="V214" s="53"/>
      <c r="W214" s="54"/>
      <c r="X214" s="94"/>
      <c r="Y214" s="266"/>
      <c r="Z214" s="267"/>
      <c r="AA214" s="55"/>
      <c r="AB214" s="49"/>
      <c r="AC214" s="279"/>
    </row>
    <row r="215" spans="1:29" ht="15.75" customHeight="1">
      <c r="A215" s="283"/>
      <c r="B215" s="38"/>
      <c r="C215" s="264"/>
      <c r="D215" s="265"/>
      <c r="E215" s="39"/>
      <c r="F215" s="40"/>
      <c r="G215" s="60"/>
      <c r="H215" s="64"/>
      <c r="I215" s="43"/>
      <c r="J215" s="44"/>
      <c r="K215" s="45"/>
      <c r="L215" s="59"/>
      <c r="M215" s="44"/>
      <c r="N215" s="45"/>
      <c r="O215" s="65"/>
      <c r="P215" s="66"/>
      <c r="Q215" s="67"/>
      <c r="R215" s="274"/>
      <c r="S215" s="50"/>
      <c r="T215" s="51"/>
      <c r="U215" s="52"/>
      <c r="V215" s="53"/>
      <c r="W215" s="54"/>
      <c r="X215" s="94"/>
      <c r="Y215" s="266"/>
      <c r="Z215" s="267"/>
      <c r="AA215" s="55"/>
      <c r="AB215" s="49"/>
      <c r="AC215" s="279"/>
    </row>
    <row r="216" spans="1:29" ht="15.75" customHeight="1">
      <c r="A216" s="283"/>
      <c r="B216" s="38"/>
      <c r="C216" s="264"/>
      <c r="D216" s="265"/>
      <c r="E216" s="39"/>
      <c r="F216" s="40"/>
      <c r="G216" s="60"/>
      <c r="H216" s="64"/>
      <c r="I216" s="43"/>
      <c r="J216" s="44"/>
      <c r="K216" s="45"/>
      <c r="L216" s="59"/>
      <c r="M216" s="44"/>
      <c r="N216" s="45"/>
      <c r="O216" s="65"/>
      <c r="P216" s="66"/>
      <c r="Q216" s="67"/>
      <c r="R216" s="274"/>
      <c r="S216" s="50"/>
      <c r="T216" s="51"/>
      <c r="U216" s="52"/>
      <c r="V216" s="53"/>
      <c r="W216" s="54"/>
      <c r="X216" s="94"/>
      <c r="Y216" s="266"/>
      <c r="Z216" s="267"/>
      <c r="AA216" s="55"/>
      <c r="AB216" s="49"/>
      <c r="AC216" s="279"/>
    </row>
    <row r="217" spans="1:29" ht="15.75" customHeight="1">
      <c r="A217" s="283"/>
      <c r="B217" s="38"/>
      <c r="C217" s="264"/>
      <c r="D217" s="265"/>
      <c r="E217" s="39"/>
      <c r="F217" s="40"/>
      <c r="G217" s="60"/>
      <c r="H217" s="64"/>
      <c r="I217" s="43"/>
      <c r="J217" s="44"/>
      <c r="K217" s="45"/>
      <c r="L217" s="59"/>
      <c r="M217" s="44"/>
      <c r="N217" s="45"/>
      <c r="O217" s="65"/>
      <c r="P217" s="66"/>
      <c r="Q217" s="67"/>
      <c r="R217" s="274"/>
      <c r="S217" s="50"/>
      <c r="T217" s="51"/>
      <c r="U217" s="52"/>
      <c r="V217" s="53"/>
      <c r="W217" s="54"/>
      <c r="X217" s="94"/>
      <c r="Y217" s="266"/>
      <c r="Z217" s="267"/>
      <c r="AA217" s="55"/>
      <c r="AB217" s="49"/>
      <c r="AC217" s="279"/>
    </row>
    <row r="218" spans="1:29" ht="15.75" customHeight="1">
      <c r="A218" s="283"/>
      <c r="B218" s="38"/>
      <c r="C218" s="264"/>
      <c r="D218" s="265"/>
      <c r="E218" s="39"/>
      <c r="F218" s="40"/>
      <c r="G218" s="60"/>
      <c r="H218" s="64"/>
      <c r="I218" s="43"/>
      <c r="J218" s="44"/>
      <c r="K218" s="45"/>
      <c r="L218" s="59"/>
      <c r="M218" s="44"/>
      <c r="N218" s="45"/>
      <c r="O218" s="65"/>
      <c r="P218" s="66"/>
      <c r="Q218" s="67"/>
      <c r="R218" s="274"/>
      <c r="S218" s="50"/>
      <c r="T218" s="51"/>
      <c r="U218" s="52"/>
      <c r="V218" s="53"/>
      <c r="W218" s="54"/>
      <c r="X218" s="94"/>
      <c r="Y218" s="266"/>
      <c r="Z218" s="267"/>
      <c r="AA218" s="55"/>
      <c r="AB218" s="49"/>
      <c r="AC218" s="279"/>
    </row>
    <row r="219" spans="1:29" ht="15.75" customHeight="1">
      <c r="A219" s="283"/>
      <c r="B219" s="38"/>
      <c r="C219" s="264"/>
      <c r="D219" s="265"/>
      <c r="E219" s="39"/>
      <c r="F219" s="40"/>
      <c r="G219" s="60"/>
      <c r="H219" s="64"/>
      <c r="I219" s="43"/>
      <c r="J219" s="44"/>
      <c r="K219" s="45"/>
      <c r="L219" s="59"/>
      <c r="M219" s="44"/>
      <c r="N219" s="45"/>
      <c r="O219" s="65"/>
      <c r="P219" s="66"/>
      <c r="Q219" s="67"/>
      <c r="R219" s="274"/>
      <c r="S219" s="50"/>
      <c r="T219" s="51"/>
      <c r="U219" s="52"/>
      <c r="V219" s="53"/>
      <c r="W219" s="68"/>
      <c r="X219" s="110"/>
      <c r="Y219" s="266"/>
      <c r="Z219" s="267"/>
      <c r="AA219" s="55"/>
      <c r="AB219" s="49"/>
      <c r="AC219" s="279"/>
    </row>
    <row r="220" spans="1:29" ht="15.75" customHeight="1">
      <c r="A220" s="283"/>
      <c r="B220" s="38"/>
      <c r="C220" s="264"/>
      <c r="D220" s="265"/>
      <c r="E220" s="39"/>
      <c r="F220" s="40"/>
      <c r="G220" s="60"/>
      <c r="H220" s="64"/>
      <c r="I220" s="43"/>
      <c r="J220" s="44"/>
      <c r="K220" s="45"/>
      <c r="L220" s="59"/>
      <c r="M220" s="44"/>
      <c r="N220" s="45"/>
      <c r="O220" s="65"/>
      <c r="P220" s="66"/>
      <c r="Q220" s="67"/>
      <c r="R220" s="274"/>
      <c r="S220" s="50"/>
      <c r="T220" s="51"/>
      <c r="U220" s="52"/>
      <c r="V220" s="53"/>
      <c r="W220" s="68"/>
      <c r="X220" s="110"/>
      <c r="Y220" s="266"/>
      <c r="Z220" s="267"/>
      <c r="AA220" s="55"/>
      <c r="AB220" s="49"/>
      <c r="AC220" s="279"/>
    </row>
    <row r="221" spans="1:29" ht="15.75" customHeight="1">
      <c r="A221" s="283"/>
      <c r="B221" s="38"/>
      <c r="C221" s="264"/>
      <c r="D221" s="265"/>
      <c r="E221" s="39"/>
      <c r="F221" s="40"/>
      <c r="G221" s="60"/>
      <c r="H221" s="64"/>
      <c r="I221" s="43"/>
      <c r="J221" s="44"/>
      <c r="K221" s="45"/>
      <c r="L221" s="59"/>
      <c r="M221" s="44"/>
      <c r="N221" s="45"/>
      <c r="O221" s="65"/>
      <c r="P221" s="66"/>
      <c r="Q221" s="67"/>
      <c r="R221" s="274"/>
      <c r="S221" s="50"/>
      <c r="T221" s="51"/>
      <c r="U221" s="52"/>
      <c r="V221" s="53"/>
      <c r="W221" s="68"/>
      <c r="X221" s="110"/>
      <c r="Y221" s="266"/>
      <c r="Z221" s="267"/>
      <c r="AA221" s="55"/>
      <c r="AB221" s="49"/>
      <c r="AC221" s="279"/>
    </row>
    <row r="222" spans="1:29" ht="15.75" customHeight="1">
      <c r="A222" s="283"/>
      <c r="B222" s="38"/>
      <c r="C222" s="264"/>
      <c r="D222" s="265"/>
      <c r="E222" s="39"/>
      <c r="F222" s="40"/>
      <c r="G222" s="60"/>
      <c r="H222" s="64"/>
      <c r="I222" s="43"/>
      <c r="J222" s="44"/>
      <c r="K222" s="45"/>
      <c r="L222" s="59"/>
      <c r="M222" s="44"/>
      <c r="N222" s="45"/>
      <c r="O222" s="65"/>
      <c r="P222" s="66"/>
      <c r="Q222" s="67"/>
      <c r="R222" s="274"/>
      <c r="S222" s="50"/>
      <c r="T222" s="51"/>
      <c r="U222" s="52"/>
      <c r="V222" s="53"/>
      <c r="W222" s="68"/>
      <c r="X222" s="110"/>
      <c r="Y222" s="266"/>
      <c r="Z222" s="267"/>
      <c r="AA222" s="55"/>
      <c r="AB222" s="49"/>
      <c r="AC222" s="279"/>
    </row>
    <row r="223" spans="1:29" ht="15.75" customHeight="1">
      <c r="A223" s="283"/>
      <c r="B223" s="38"/>
      <c r="C223" s="264"/>
      <c r="D223" s="265"/>
      <c r="E223" s="39"/>
      <c r="F223" s="40"/>
      <c r="G223" s="60"/>
      <c r="H223" s="64"/>
      <c r="I223" s="43"/>
      <c r="J223" s="44"/>
      <c r="K223" s="45"/>
      <c r="L223" s="59"/>
      <c r="M223" s="44"/>
      <c r="N223" s="45"/>
      <c r="O223" s="65"/>
      <c r="P223" s="66"/>
      <c r="Q223" s="67"/>
      <c r="R223" s="274"/>
      <c r="S223" s="50"/>
      <c r="T223" s="51"/>
      <c r="U223" s="52"/>
      <c r="V223" s="53"/>
      <c r="W223" s="68"/>
      <c r="X223" s="110"/>
      <c r="Y223" s="266"/>
      <c r="Z223" s="267"/>
      <c r="AA223" s="55"/>
      <c r="AB223" s="49"/>
      <c r="AC223" s="279"/>
    </row>
    <row r="224" spans="1:29" ht="15.75" customHeight="1">
      <c r="A224" s="283"/>
      <c r="B224" s="38"/>
      <c r="C224" s="264"/>
      <c r="D224" s="265"/>
      <c r="E224" s="104"/>
      <c r="F224" s="40"/>
      <c r="G224" s="72"/>
      <c r="H224" s="64"/>
      <c r="I224" s="43"/>
      <c r="J224" s="44"/>
      <c r="K224" s="45"/>
      <c r="L224" s="59"/>
      <c r="M224" s="44"/>
      <c r="N224" s="45"/>
      <c r="O224" s="65"/>
      <c r="P224" s="66"/>
      <c r="Q224" s="67"/>
      <c r="R224" s="274"/>
      <c r="S224" s="62"/>
      <c r="T224" s="63"/>
      <c r="U224" s="73"/>
      <c r="V224" s="74"/>
      <c r="W224" s="68"/>
      <c r="X224" s="110"/>
      <c r="Y224" s="266"/>
      <c r="Z224" s="267"/>
      <c r="AA224" s="111"/>
      <c r="AB224" s="67"/>
      <c r="AC224" s="279"/>
    </row>
    <row r="225" spans="1:29" ht="15.75" customHeight="1" thickBot="1">
      <c r="A225" s="284"/>
      <c r="B225" s="76" t="s">
        <v>35</v>
      </c>
      <c r="C225" s="261"/>
      <c r="D225" s="261"/>
      <c r="E225" s="77"/>
      <c r="F225" s="18"/>
      <c r="G225" s="79"/>
      <c r="H225" s="20"/>
      <c r="I225" s="80">
        <f t="shared" ref="I225:J225" si="69">AVERAGE(I209:I224)</f>
        <v>3</v>
      </c>
      <c r="J225" s="81">
        <f t="shared" si="69"/>
        <v>3600</v>
      </c>
      <c r="K225" s="82">
        <f t="shared" ref="K225" si="70">J225/I225</f>
        <v>1200</v>
      </c>
      <c r="L225" s="80">
        <f t="shared" ref="L225:M225" si="71">AVERAGE(L209:L224)</f>
        <v>3</v>
      </c>
      <c r="M225" s="81">
        <f t="shared" si="71"/>
        <v>2992.2633580706738</v>
      </c>
      <c r="N225" s="82">
        <f t="shared" ref="N225:N231" si="72">M225/L225</f>
        <v>997.42111935689127</v>
      </c>
      <c r="O225" s="83">
        <f t="shared" ref="O225:O231" si="73">L225-I225</f>
        <v>0</v>
      </c>
      <c r="P225" s="84">
        <f t="shared" ref="P225:P231" si="74">N225-K225</f>
        <v>-202.57888064310873</v>
      </c>
      <c r="Q225" s="85">
        <f t="shared" ref="Q225:Q231" si="75">N225/K225</f>
        <v>0.8311842661307427</v>
      </c>
      <c r="R225" s="275"/>
      <c r="S225" s="182">
        <f>S209</f>
        <v>0.7086689814814815</v>
      </c>
      <c r="T225" s="183">
        <f>INDEX(T209:T224,COUNTA(T209:T224))</f>
        <v>0.9752777777777778</v>
      </c>
      <c r="U225" s="86"/>
      <c r="V225" s="96"/>
      <c r="W225" s="18"/>
      <c r="X225" s="20"/>
      <c r="Y225" s="262"/>
      <c r="Z225" s="263"/>
      <c r="AA225" s="97">
        <f t="shared" ref="AA225:AA231" si="76">M225-J225</f>
        <v>-607.7366419293262</v>
      </c>
      <c r="AB225" s="85">
        <f t="shared" ref="AB225:AB231" si="77">M225/J225</f>
        <v>0.8311842661307427</v>
      </c>
      <c r="AC225" s="280"/>
    </row>
    <row r="226" spans="1:29" ht="15.75" customHeight="1">
      <c r="A226" s="268" t="s">
        <v>53</v>
      </c>
      <c r="B226" s="16" t="s">
        <v>76</v>
      </c>
      <c r="C226" s="271" t="s">
        <v>122</v>
      </c>
      <c r="D226" s="272"/>
      <c r="E226" s="21">
        <v>18.18</v>
      </c>
      <c r="F226" s="15">
        <v>1245</v>
      </c>
      <c r="G226" s="22">
        <f t="shared" ref="G226:G231" si="78">E226*F226</f>
        <v>22634.1</v>
      </c>
      <c r="H226" s="23">
        <v>2</v>
      </c>
      <c r="I226" s="24">
        <v>3</v>
      </c>
      <c r="J226" s="25">
        <v>3600</v>
      </c>
      <c r="K226" s="26">
        <f>J226/I226</f>
        <v>1200</v>
      </c>
      <c r="L226" s="27">
        <v>3</v>
      </c>
      <c r="M226" s="25">
        <f t="shared" ref="M226:M231" si="79">F226/V226*60</f>
        <v>2966.2475181998684</v>
      </c>
      <c r="N226" s="26">
        <f t="shared" si="72"/>
        <v>988.74917273328947</v>
      </c>
      <c r="O226" s="91">
        <f t="shared" si="73"/>
        <v>0</v>
      </c>
      <c r="P226" s="92">
        <f t="shared" si="74"/>
        <v>-211.25082726671053</v>
      </c>
      <c r="Q226" s="31">
        <f t="shared" si="75"/>
        <v>0.82395764394440785</v>
      </c>
      <c r="R226" s="273">
        <f>Q242</f>
        <v>0.82589975004956095</v>
      </c>
      <c r="S226" s="32">
        <v>0.70833333333333337</v>
      </c>
      <c r="T226" s="33">
        <v>0.72582175925925929</v>
      </c>
      <c r="U226" s="34"/>
      <c r="V226" s="35">
        <v>25.183333333333326</v>
      </c>
      <c r="W226" s="33"/>
      <c r="X226" s="107"/>
      <c r="Y226" s="276" t="s">
        <v>238</v>
      </c>
      <c r="Z226" s="277"/>
      <c r="AA226" s="119">
        <f t="shared" si="76"/>
        <v>-633.75248180013159</v>
      </c>
      <c r="AB226" s="31">
        <f t="shared" si="77"/>
        <v>0.82395764394440785</v>
      </c>
      <c r="AC226" s="278">
        <f>AB242</f>
        <v>0.82589975004956095</v>
      </c>
    </row>
    <row r="227" spans="1:29" ht="15.75" customHeight="1">
      <c r="A227" s="269"/>
      <c r="B227" s="38" t="s">
        <v>76</v>
      </c>
      <c r="C227" s="264" t="s">
        <v>130</v>
      </c>
      <c r="D227" s="265"/>
      <c r="E227" s="39">
        <v>24.83</v>
      </c>
      <c r="F227" s="40">
        <v>931</v>
      </c>
      <c r="G227" s="41">
        <f t="shared" si="78"/>
        <v>23116.73</v>
      </c>
      <c r="H227" s="42">
        <v>2</v>
      </c>
      <c r="I227" s="43">
        <v>4</v>
      </c>
      <c r="J227" s="44">
        <v>3300</v>
      </c>
      <c r="K227" s="45">
        <f t="shared" si="64"/>
        <v>825</v>
      </c>
      <c r="L227" s="46">
        <v>4</v>
      </c>
      <c r="M227" s="44">
        <f t="shared" si="79"/>
        <v>2727.0951993490776</v>
      </c>
      <c r="N227" s="45">
        <f t="shared" si="72"/>
        <v>681.77379983726939</v>
      </c>
      <c r="O227" s="47">
        <f t="shared" si="73"/>
        <v>0</v>
      </c>
      <c r="P227" s="48">
        <f t="shared" si="74"/>
        <v>-143.22620016273061</v>
      </c>
      <c r="Q227" s="49">
        <f t="shared" si="75"/>
        <v>0.8263924846512356</v>
      </c>
      <c r="R227" s="274"/>
      <c r="S227" s="50">
        <v>0.73611111111111116</v>
      </c>
      <c r="T227" s="51">
        <v>0.75033564814814813</v>
      </c>
      <c r="U227" s="52">
        <v>14.816666666666691</v>
      </c>
      <c r="V227" s="53">
        <v>20.483333333333231</v>
      </c>
      <c r="W227" s="54"/>
      <c r="X227" s="58"/>
      <c r="Y227" s="266" t="s">
        <v>239</v>
      </c>
      <c r="Z227" s="267"/>
      <c r="AA227" s="120">
        <f t="shared" si="76"/>
        <v>-572.90480065092243</v>
      </c>
      <c r="AB227" s="49">
        <f t="shared" si="77"/>
        <v>0.8263924846512356</v>
      </c>
      <c r="AC227" s="279"/>
    </row>
    <row r="228" spans="1:29" ht="15.75" customHeight="1">
      <c r="A228" s="269"/>
      <c r="B228" s="38" t="s">
        <v>76</v>
      </c>
      <c r="C228" s="264" t="s">
        <v>131</v>
      </c>
      <c r="D228" s="265"/>
      <c r="E228" s="39">
        <v>18.18</v>
      </c>
      <c r="F228" s="40">
        <v>2830</v>
      </c>
      <c r="G228" s="41">
        <f t="shared" si="78"/>
        <v>51449.4</v>
      </c>
      <c r="H228" s="42"/>
      <c r="I228" s="43">
        <v>4</v>
      </c>
      <c r="J228" s="44">
        <v>3000</v>
      </c>
      <c r="K228" s="45">
        <f t="shared" si="64"/>
        <v>750</v>
      </c>
      <c r="L228" s="46">
        <v>4</v>
      </c>
      <c r="M228" s="44">
        <f t="shared" si="79"/>
        <v>2497.670997793578</v>
      </c>
      <c r="N228" s="45">
        <f t="shared" si="72"/>
        <v>624.41774944839449</v>
      </c>
      <c r="O228" s="47">
        <f t="shared" si="73"/>
        <v>0</v>
      </c>
      <c r="P228" s="48">
        <f t="shared" si="74"/>
        <v>-125.58225055160551</v>
      </c>
      <c r="Q228" s="49">
        <f t="shared" si="75"/>
        <v>0.83255699926452598</v>
      </c>
      <c r="R228" s="274"/>
      <c r="S228" s="50">
        <v>0.76042824074074078</v>
      </c>
      <c r="T228" s="51">
        <v>0.80763888888888891</v>
      </c>
      <c r="U228" s="52">
        <v>14.53333333333342</v>
      </c>
      <c r="V228" s="53">
        <v>67.983333333333306</v>
      </c>
      <c r="W228" s="54"/>
      <c r="X228" s="58"/>
      <c r="Y228" s="266"/>
      <c r="Z228" s="267"/>
      <c r="AA228" s="120">
        <f t="shared" si="76"/>
        <v>-502.32900220642205</v>
      </c>
      <c r="AB228" s="49">
        <f t="shared" si="77"/>
        <v>0.83255699926452598</v>
      </c>
      <c r="AC228" s="279"/>
    </row>
    <row r="229" spans="1:29" ht="15.75" customHeight="1">
      <c r="A229" s="269"/>
      <c r="B229" s="38" t="s">
        <v>76</v>
      </c>
      <c r="C229" s="264" t="s">
        <v>129</v>
      </c>
      <c r="D229" s="265"/>
      <c r="E229" s="39">
        <v>25.03</v>
      </c>
      <c r="F229" s="40">
        <v>2398</v>
      </c>
      <c r="G229" s="41">
        <f t="shared" si="78"/>
        <v>60021.94</v>
      </c>
      <c r="H229" s="42"/>
      <c r="I229" s="43">
        <v>4</v>
      </c>
      <c r="J229" s="44">
        <v>3300</v>
      </c>
      <c r="K229" s="45">
        <f t="shared" si="64"/>
        <v>825</v>
      </c>
      <c r="L229" s="46">
        <v>4</v>
      </c>
      <c r="M229" s="44">
        <f t="shared" si="79"/>
        <v>2718.9921259842567</v>
      </c>
      <c r="N229" s="45">
        <f t="shared" si="72"/>
        <v>679.74803149606419</v>
      </c>
      <c r="O229" s="47">
        <f t="shared" si="73"/>
        <v>0</v>
      </c>
      <c r="P229" s="48">
        <f t="shared" si="74"/>
        <v>-145.25196850393581</v>
      </c>
      <c r="Q229" s="49">
        <f t="shared" si="75"/>
        <v>0.82393700787401725</v>
      </c>
      <c r="R229" s="274"/>
      <c r="S229" s="50">
        <v>0.81811342592592595</v>
      </c>
      <c r="T229" s="51">
        <v>0.85486111111111107</v>
      </c>
      <c r="U229" s="52">
        <v>15.083333333333346</v>
      </c>
      <c r="V229" s="53">
        <v>52.916666666666572</v>
      </c>
      <c r="W229" s="54">
        <v>0.85486111111111107</v>
      </c>
      <c r="X229" s="94">
        <v>0.90775462962962961</v>
      </c>
      <c r="Y229" s="266"/>
      <c r="Z229" s="267"/>
      <c r="AA229" s="120">
        <f t="shared" si="76"/>
        <v>-581.00787401574325</v>
      </c>
      <c r="AB229" s="49">
        <f t="shared" si="77"/>
        <v>0.82393700787401725</v>
      </c>
      <c r="AC229" s="279"/>
    </row>
    <row r="230" spans="1:29" ht="15.75" customHeight="1">
      <c r="A230" s="269"/>
      <c r="B230" s="38" t="s">
        <v>76</v>
      </c>
      <c r="C230" s="264" t="s">
        <v>130</v>
      </c>
      <c r="D230" s="265"/>
      <c r="E230" s="39">
        <v>24.83</v>
      </c>
      <c r="F230" s="40">
        <v>2128</v>
      </c>
      <c r="G230" s="41">
        <f t="shared" si="78"/>
        <v>52838.239999999998</v>
      </c>
      <c r="H230" s="58"/>
      <c r="I230" s="43">
        <v>4</v>
      </c>
      <c r="J230" s="44">
        <v>3300</v>
      </c>
      <c r="K230" s="45">
        <f t="shared" si="64"/>
        <v>825</v>
      </c>
      <c r="L230" s="59">
        <v>4</v>
      </c>
      <c r="M230" s="44">
        <f t="shared" si="79"/>
        <v>2726.2633451957281</v>
      </c>
      <c r="N230" s="45">
        <f t="shared" si="72"/>
        <v>681.56583629893203</v>
      </c>
      <c r="O230" s="47">
        <f t="shared" si="73"/>
        <v>0</v>
      </c>
      <c r="P230" s="48">
        <f t="shared" si="74"/>
        <v>-143.43416370106797</v>
      </c>
      <c r="Q230" s="49">
        <f t="shared" si="75"/>
        <v>0.82614040763506913</v>
      </c>
      <c r="R230" s="274"/>
      <c r="S230" s="50">
        <v>0.90775462962962961</v>
      </c>
      <c r="T230" s="51">
        <v>0.94027777777777777</v>
      </c>
      <c r="U230" s="52">
        <v>76.166666666666686</v>
      </c>
      <c r="V230" s="53">
        <v>46.833333333333357</v>
      </c>
      <c r="W230" s="54"/>
      <c r="X230" s="94"/>
      <c r="Y230" s="266"/>
      <c r="Z230" s="267"/>
      <c r="AA230" s="120">
        <f t="shared" si="76"/>
        <v>-573.73665480427189</v>
      </c>
      <c r="AB230" s="49">
        <f t="shared" si="77"/>
        <v>0.82614040763506913</v>
      </c>
      <c r="AC230" s="279"/>
    </row>
    <row r="231" spans="1:29" ht="15.75" customHeight="1">
      <c r="A231" s="269"/>
      <c r="B231" s="38" t="s">
        <v>76</v>
      </c>
      <c r="C231" s="264" t="s">
        <v>122</v>
      </c>
      <c r="D231" s="265"/>
      <c r="E231" s="39">
        <v>18.18</v>
      </c>
      <c r="F231" s="40">
        <v>3129</v>
      </c>
      <c r="G231" s="60">
        <f t="shared" si="78"/>
        <v>56885.22</v>
      </c>
      <c r="H231" s="61"/>
      <c r="I231" s="43">
        <v>3</v>
      </c>
      <c r="J231" s="44">
        <v>3600</v>
      </c>
      <c r="K231" s="45">
        <f t="shared" si="64"/>
        <v>1200</v>
      </c>
      <c r="L231" s="46">
        <v>3</v>
      </c>
      <c r="M231" s="44">
        <f t="shared" si="79"/>
        <v>2964.3157894736673</v>
      </c>
      <c r="N231" s="45">
        <f t="shared" si="72"/>
        <v>988.10526315788911</v>
      </c>
      <c r="O231" s="47">
        <f t="shared" si="73"/>
        <v>0</v>
      </c>
      <c r="P231" s="48">
        <f t="shared" si="74"/>
        <v>-211.89473684211089</v>
      </c>
      <c r="Q231" s="49">
        <f t="shared" si="75"/>
        <v>0.82342105263157428</v>
      </c>
      <c r="R231" s="274"/>
      <c r="S231" s="50">
        <v>0.94999999999999973</v>
      </c>
      <c r="T231" s="51">
        <v>0.99398148148148147</v>
      </c>
      <c r="U231" s="52">
        <v>13.999999999999631</v>
      </c>
      <c r="V231" s="53">
        <v>63.333333333333698</v>
      </c>
      <c r="W231" s="54"/>
      <c r="X231" s="116"/>
      <c r="Y231" s="266"/>
      <c r="Z231" s="267"/>
      <c r="AA231" s="120">
        <f t="shared" si="76"/>
        <v>-635.68421052633266</v>
      </c>
      <c r="AB231" s="49">
        <f t="shared" si="77"/>
        <v>0.82342105263157428</v>
      </c>
      <c r="AC231" s="279"/>
    </row>
    <row r="232" spans="1:29" ht="15.75" customHeight="1">
      <c r="A232" s="269"/>
      <c r="B232" s="38"/>
      <c r="C232" s="264"/>
      <c r="D232" s="265"/>
      <c r="E232" s="39"/>
      <c r="F232" s="40"/>
      <c r="G232" s="60"/>
      <c r="H232" s="64"/>
      <c r="I232" s="43"/>
      <c r="J232" s="44"/>
      <c r="K232" s="45"/>
      <c r="L232" s="59"/>
      <c r="M232" s="44"/>
      <c r="N232" s="45"/>
      <c r="O232" s="65"/>
      <c r="P232" s="66"/>
      <c r="Q232" s="67"/>
      <c r="R232" s="274"/>
      <c r="S232" s="50"/>
      <c r="T232" s="51"/>
      <c r="U232" s="52"/>
      <c r="V232" s="53"/>
      <c r="W232" s="54"/>
      <c r="X232" s="94"/>
      <c r="Y232" s="266"/>
      <c r="Z232" s="267"/>
      <c r="AA232" s="120"/>
      <c r="AB232" s="49"/>
      <c r="AC232" s="279"/>
    </row>
    <row r="233" spans="1:29" ht="15.75" customHeight="1">
      <c r="A233" s="269"/>
      <c r="B233" s="38"/>
      <c r="C233" s="264"/>
      <c r="D233" s="265"/>
      <c r="E233" s="39"/>
      <c r="F233" s="40"/>
      <c r="G233" s="60"/>
      <c r="H233" s="64"/>
      <c r="I233" s="43"/>
      <c r="J233" s="44"/>
      <c r="K233" s="45"/>
      <c r="L233" s="59"/>
      <c r="M233" s="44"/>
      <c r="N233" s="45"/>
      <c r="O233" s="65"/>
      <c r="P233" s="66"/>
      <c r="Q233" s="67"/>
      <c r="R233" s="274"/>
      <c r="S233" s="50"/>
      <c r="T233" s="51"/>
      <c r="U233" s="52"/>
      <c r="V233" s="53"/>
      <c r="W233" s="54"/>
      <c r="X233" s="94"/>
      <c r="Y233" s="266"/>
      <c r="Z233" s="267"/>
      <c r="AA233" s="120"/>
      <c r="AB233" s="49"/>
      <c r="AC233" s="279"/>
    </row>
    <row r="234" spans="1:29" ht="15.75" customHeight="1">
      <c r="A234" s="269"/>
      <c r="B234" s="38"/>
      <c r="C234" s="264"/>
      <c r="D234" s="265"/>
      <c r="E234" s="39"/>
      <c r="F234" s="40"/>
      <c r="G234" s="60"/>
      <c r="H234" s="64"/>
      <c r="I234" s="43"/>
      <c r="J234" s="44"/>
      <c r="K234" s="45"/>
      <c r="L234" s="59"/>
      <c r="M234" s="44"/>
      <c r="N234" s="45"/>
      <c r="O234" s="65"/>
      <c r="P234" s="66"/>
      <c r="Q234" s="67"/>
      <c r="R234" s="274"/>
      <c r="S234" s="50"/>
      <c r="T234" s="51"/>
      <c r="U234" s="52"/>
      <c r="V234" s="53"/>
      <c r="W234" s="68"/>
      <c r="X234" s="110"/>
      <c r="Y234" s="266"/>
      <c r="Z234" s="267"/>
      <c r="AA234" s="120"/>
      <c r="AB234" s="49"/>
      <c r="AC234" s="279"/>
    </row>
    <row r="235" spans="1:29" ht="15.75" customHeight="1">
      <c r="A235" s="269"/>
      <c r="B235" s="38"/>
      <c r="C235" s="264"/>
      <c r="D235" s="265"/>
      <c r="E235" s="39"/>
      <c r="F235" s="40"/>
      <c r="G235" s="60"/>
      <c r="H235" s="64"/>
      <c r="I235" s="43"/>
      <c r="J235" s="44"/>
      <c r="K235" s="45"/>
      <c r="L235" s="59"/>
      <c r="M235" s="44"/>
      <c r="N235" s="45"/>
      <c r="O235" s="65"/>
      <c r="P235" s="66"/>
      <c r="Q235" s="67"/>
      <c r="R235" s="274"/>
      <c r="S235" s="50"/>
      <c r="T235" s="51"/>
      <c r="U235" s="52"/>
      <c r="V235" s="53"/>
      <c r="W235" s="68"/>
      <c r="X235" s="110"/>
      <c r="Y235" s="266"/>
      <c r="Z235" s="267"/>
      <c r="AA235" s="120"/>
      <c r="AB235" s="49"/>
      <c r="AC235" s="279"/>
    </row>
    <row r="236" spans="1:29" ht="15.75" customHeight="1">
      <c r="A236" s="269"/>
      <c r="B236" s="38"/>
      <c r="C236" s="264"/>
      <c r="D236" s="265"/>
      <c r="E236" s="39"/>
      <c r="F236" s="40"/>
      <c r="G236" s="60"/>
      <c r="H236" s="64"/>
      <c r="I236" s="43"/>
      <c r="J236" s="44"/>
      <c r="K236" s="45"/>
      <c r="L236" s="59"/>
      <c r="M236" s="44"/>
      <c r="N236" s="45"/>
      <c r="O236" s="65"/>
      <c r="P236" s="66"/>
      <c r="Q236" s="67"/>
      <c r="R236" s="274"/>
      <c r="S236" s="50"/>
      <c r="T236" s="51"/>
      <c r="U236" s="52"/>
      <c r="V236" s="53"/>
      <c r="W236" s="68"/>
      <c r="X236" s="110"/>
      <c r="Y236" s="266"/>
      <c r="Z236" s="267"/>
      <c r="AA236" s="120"/>
      <c r="AB236" s="49"/>
      <c r="AC236" s="279"/>
    </row>
    <row r="237" spans="1:29" ht="15.75" customHeight="1">
      <c r="A237" s="269"/>
      <c r="B237" s="38"/>
      <c r="C237" s="264"/>
      <c r="D237" s="265"/>
      <c r="E237" s="39"/>
      <c r="F237" s="40"/>
      <c r="G237" s="60"/>
      <c r="H237" s="64"/>
      <c r="I237" s="43"/>
      <c r="J237" s="44"/>
      <c r="K237" s="45"/>
      <c r="L237" s="59"/>
      <c r="M237" s="44"/>
      <c r="N237" s="45"/>
      <c r="O237" s="65"/>
      <c r="P237" s="66"/>
      <c r="Q237" s="67"/>
      <c r="R237" s="274"/>
      <c r="S237" s="50"/>
      <c r="T237" s="51"/>
      <c r="U237" s="52"/>
      <c r="V237" s="53"/>
      <c r="W237" s="68"/>
      <c r="X237" s="110"/>
      <c r="Y237" s="266"/>
      <c r="Z237" s="267"/>
      <c r="AA237" s="120"/>
      <c r="AB237" s="49"/>
      <c r="AC237" s="279"/>
    </row>
    <row r="238" spans="1:29" ht="15.75" customHeight="1">
      <c r="A238" s="269"/>
      <c r="B238" s="38"/>
      <c r="C238" s="264"/>
      <c r="D238" s="265"/>
      <c r="E238" s="39"/>
      <c r="F238" s="40"/>
      <c r="G238" s="60"/>
      <c r="H238" s="64"/>
      <c r="I238" s="43"/>
      <c r="J238" s="44"/>
      <c r="K238" s="45"/>
      <c r="L238" s="59"/>
      <c r="M238" s="44"/>
      <c r="N238" s="45"/>
      <c r="O238" s="65"/>
      <c r="P238" s="66"/>
      <c r="Q238" s="67"/>
      <c r="R238" s="274"/>
      <c r="S238" s="50"/>
      <c r="T238" s="51"/>
      <c r="U238" s="52"/>
      <c r="V238" s="53"/>
      <c r="W238" s="68"/>
      <c r="X238" s="110"/>
      <c r="Y238" s="266"/>
      <c r="Z238" s="267"/>
      <c r="AA238" s="120"/>
      <c r="AB238" s="49"/>
      <c r="AC238" s="279"/>
    </row>
    <row r="239" spans="1:29" ht="15.75" customHeight="1">
      <c r="A239" s="269"/>
      <c r="B239" s="38"/>
      <c r="C239" s="264"/>
      <c r="D239" s="265"/>
      <c r="E239" s="39"/>
      <c r="F239" s="40"/>
      <c r="G239" s="60"/>
      <c r="H239" s="64"/>
      <c r="I239" s="43"/>
      <c r="J239" s="44"/>
      <c r="K239" s="45"/>
      <c r="L239" s="59"/>
      <c r="M239" s="44"/>
      <c r="N239" s="45"/>
      <c r="O239" s="65"/>
      <c r="P239" s="66"/>
      <c r="Q239" s="67"/>
      <c r="R239" s="274"/>
      <c r="S239" s="50"/>
      <c r="T239" s="51"/>
      <c r="U239" s="52"/>
      <c r="V239" s="53"/>
      <c r="W239" s="54"/>
      <c r="X239" s="94"/>
      <c r="Y239" s="266"/>
      <c r="Z239" s="267"/>
      <c r="AA239" s="120"/>
      <c r="AB239" s="49"/>
      <c r="AC239" s="279"/>
    </row>
    <row r="240" spans="1:29" ht="15.75" customHeight="1">
      <c r="A240" s="269"/>
      <c r="B240" s="38"/>
      <c r="C240" s="264"/>
      <c r="D240" s="265"/>
      <c r="E240" s="39"/>
      <c r="F240" s="40"/>
      <c r="G240" s="60"/>
      <c r="H240" s="64"/>
      <c r="I240" s="43"/>
      <c r="J240" s="44"/>
      <c r="K240" s="45"/>
      <c r="L240" s="59"/>
      <c r="M240" s="44"/>
      <c r="N240" s="45"/>
      <c r="O240" s="65"/>
      <c r="P240" s="66"/>
      <c r="Q240" s="67"/>
      <c r="R240" s="274"/>
      <c r="S240" s="50"/>
      <c r="T240" s="51"/>
      <c r="U240" s="52"/>
      <c r="V240" s="53"/>
      <c r="W240" s="68"/>
      <c r="X240" s="110"/>
      <c r="Y240" s="266"/>
      <c r="Z240" s="267"/>
      <c r="AA240" s="120"/>
      <c r="AB240" s="49"/>
      <c r="AC240" s="279"/>
    </row>
    <row r="241" spans="1:29" ht="15.75" customHeight="1">
      <c r="A241" s="269"/>
      <c r="B241" s="38"/>
      <c r="C241" s="264"/>
      <c r="D241" s="265"/>
      <c r="E241" s="104"/>
      <c r="F241" s="40"/>
      <c r="G241" s="72"/>
      <c r="H241" s="64"/>
      <c r="I241" s="43"/>
      <c r="J241" s="44"/>
      <c r="K241" s="45"/>
      <c r="L241" s="59"/>
      <c r="M241" s="44"/>
      <c r="N241" s="45"/>
      <c r="O241" s="65"/>
      <c r="P241" s="66"/>
      <c r="Q241" s="67"/>
      <c r="R241" s="274"/>
      <c r="S241" s="62"/>
      <c r="T241" s="63"/>
      <c r="U241" s="73"/>
      <c r="V241" s="74"/>
      <c r="W241" s="68"/>
      <c r="X241" s="110"/>
      <c r="Y241" s="266"/>
      <c r="Z241" s="267"/>
      <c r="AA241" s="121"/>
      <c r="AB241" s="67"/>
      <c r="AC241" s="279"/>
    </row>
    <row r="242" spans="1:29" ht="15.75" customHeight="1" thickBot="1">
      <c r="A242" s="270"/>
      <c r="B242" s="76" t="s">
        <v>35</v>
      </c>
      <c r="C242" s="261"/>
      <c r="D242" s="261"/>
      <c r="E242" s="77"/>
      <c r="F242" s="78"/>
      <c r="G242" s="79"/>
      <c r="H242" s="20"/>
      <c r="I242" s="80">
        <f t="shared" ref="I242:J242" si="80">AVERAGE(I226:I241)</f>
        <v>3.6666666666666665</v>
      </c>
      <c r="J242" s="81">
        <f t="shared" si="80"/>
        <v>3350</v>
      </c>
      <c r="K242" s="82">
        <f t="shared" ref="K242" si="81">J242/I242</f>
        <v>913.63636363636363</v>
      </c>
      <c r="L242" s="80">
        <f t="shared" ref="L242:M242" si="82">AVERAGE(L226:L241)</f>
        <v>3.6666666666666665</v>
      </c>
      <c r="M242" s="81">
        <f t="shared" si="82"/>
        <v>2766.7641626660293</v>
      </c>
      <c r="N242" s="82">
        <f>M242/L242</f>
        <v>754.57204436346251</v>
      </c>
      <c r="O242" s="83">
        <f>L242-I242</f>
        <v>0</v>
      </c>
      <c r="P242" s="84">
        <f>N242-K242</f>
        <v>-159.06431927290112</v>
      </c>
      <c r="Q242" s="85">
        <f>N242/K242</f>
        <v>0.82589975004956095</v>
      </c>
      <c r="R242" s="275"/>
      <c r="S242" s="182">
        <f>S226</f>
        <v>0.70833333333333337</v>
      </c>
      <c r="T242" s="183">
        <f>INDEX(T226:T241,COUNTA(T226:T241))</f>
        <v>0.99398148148148147</v>
      </c>
      <c r="U242" s="86"/>
      <c r="V242" s="96"/>
      <c r="W242" s="78"/>
      <c r="X242" s="82"/>
      <c r="Y242" s="262"/>
      <c r="Z242" s="263"/>
      <c r="AA242" s="122">
        <f>M242-J242</f>
        <v>-583.23583733397072</v>
      </c>
      <c r="AB242" s="85">
        <f>M242/J242</f>
        <v>0.82589975004956095</v>
      </c>
      <c r="AC242" s="280"/>
    </row>
    <row r="244" spans="1:29">
      <c r="Y244" s="260" t="s">
        <v>54</v>
      </c>
      <c r="Z244" s="260"/>
    </row>
    <row r="245" spans="1:29">
      <c r="Y245" s="260" t="s">
        <v>55</v>
      </c>
      <c r="Z245" s="260"/>
    </row>
    <row r="246" spans="1:29">
      <c r="Y246" s="260" t="s">
        <v>56</v>
      </c>
      <c r="Z246" s="260"/>
    </row>
    <row r="247" spans="1:29">
      <c r="Y247" s="260" t="s">
        <v>57</v>
      </c>
      <c r="Z247" s="260"/>
    </row>
    <row r="248" spans="1:29">
      <c r="Y248" s="260" t="s">
        <v>58</v>
      </c>
      <c r="Z248" s="260"/>
    </row>
    <row r="249" spans="1:29">
      <c r="Y249" s="260" t="s">
        <v>59</v>
      </c>
      <c r="Z249" s="260"/>
    </row>
    <row r="250" spans="1:29">
      <c r="Y250" s="260" t="s">
        <v>60</v>
      </c>
      <c r="Z250" s="260"/>
    </row>
    <row r="251" spans="1:29">
      <c r="Y251" s="260" t="s">
        <v>61</v>
      </c>
      <c r="Z251" s="260"/>
    </row>
    <row r="252" spans="1:29">
      <c r="Y252" s="260" t="s">
        <v>62</v>
      </c>
      <c r="Z252" s="260"/>
    </row>
    <row r="253" spans="1:29">
      <c r="Y253" s="260" t="s">
        <v>63</v>
      </c>
      <c r="Z253" s="260"/>
    </row>
    <row r="254" spans="1:29">
      <c r="Y254" s="260" t="s">
        <v>64</v>
      </c>
      <c r="Z254" s="260"/>
    </row>
    <row r="255" spans="1:29">
      <c r="Y255" s="260" t="s">
        <v>65</v>
      </c>
      <c r="Z255" s="260"/>
    </row>
    <row r="256" spans="1:29">
      <c r="Y256" s="260" t="s">
        <v>66</v>
      </c>
      <c r="Z256" s="260"/>
    </row>
    <row r="257" spans="25:25">
      <c r="Y257" s="9" t="s">
        <v>258</v>
      </c>
    </row>
    <row r="258" spans="25:25">
      <c r="Y258" s="9" t="s">
        <v>239</v>
      </c>
    </row>
    <row r="259" spans="25:25">
      <c r="Y259" s="9" t="s">
        <v>264</v>
      </c>
    </row>
    <row r="260" spans="25:25">
      <c r="Y260" s="9" t="s">
        <v>238</v>
      </c>
    </row>
  </sheetData>
  <mergeCells count="563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Y164:Z164"/>
    <mergeCell ref="R158:R174"/>
    <mergeCell ref="Y158:Z158"/>
    <mergeCell ref="C171:D171"/>
    <mergeCell ref="Y171:Z171"/>
    <mergeCell ref="C172:D172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8:D168"/>
    <mergeCell ref="Y168:Z168"/>
    <mergeCell ref="C169:D169"/>
    <mergeCell ref="Y169:Z169"/>
    <mergeCell ref="C170:D170"/>
    <mergeCell ref="Y170:Z170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200:D200"/>
    <mergeCell ref="Y200:Z200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</mergeCells>
  <phoneticPr fontId="4" type="noConversion"/>
  <conditionalFormatting sqref="O5:O242">
    <cfRule type="cellIs" dxfId="795" priority="1" operator="greaterThan">
      <formula>0</formula>
    </cfRule>
  </conditionalFormatting>
  <conditionalFormatting sqref="P5:P242 AA5:AA242">
    <cfRule type="cellIs" dxfId="794" priority="4" operator="lessThan">
      <formula>0</formula>
    </cfRule>
  </conditionalFormatting>
  <conditionalFormatting sqref="Q5:Q242 AB5:AB242">
    <cfRule type="cellIs" dxfId="793" priority="2" operator="greaterThan">
      <formula>1</formula>
    </cfRule>
    <cfRule type="cellIs" dxfId="792" priority="3" operator="lessThan">
      <formula>0.8</formula>
    </cfRule>
  </conditionalFormatting>
  <conditionalFormatting sqref="AC5:AC23 R5:R242 AC141:AC146">
    <cfRule type="cellIs" dxfId="791" priority="5" operator="lessThan">
      <formula>0.8</formula>
    </cfRule>
  </conditionalFormatting>
  <conditionalFormatting sqref="AC29:AC37">
    <cfRule type="cellIs" dxfId="790" priority="16" operator="lessThan">
      <formula>0.8</formula>
    </cfRule>
  </conditionalFormatting>
  <conditionalFormatting sqref="AC39:AC44">
    <cfRule type="cellIs" dxfId="789" priority="15" operator="lessThan">
      <formula>0.8</formula>
    </cfRule>
  </conditionalFormatting>
  <conditionalFormatting sqref="AC56">
    <cfRule type="cellIs" dxfId="788" priority="17" operator="lessThan">
      <formula>0.8</formula>
    </cfRule>
  </conditionalFormatting>
  <conditionalFormatting sqref="AC73:AC78">
    <cfRule type="cellIs" dxfId="787" priority="13" operator="lessThan">
      <formula>0.8</formula>
    </cfRule>
  </conditionalFormatting>
  <conditionalFormatting sqref="AC90">
    <cfRule type="cellIs" dxfId="786" priority="14" operator="lessThan">
      <formula>0.8</formula>
    </cfRule>
  </conditionalFormatting>
  <conditionalFormatting sqref="AC107">
    <cfRule type="cellIs" dxfId="785" priority="7" operator="lessThan">
      <formula>0.8</formula>
    </cfRule>
  </conditionalFormatting>
  <conditionalFormatting sqref="AC124:AC129">
    <cfRule type="cellIs" dxfId="784" priority="6" operator="lessThan">
      <formula>0.8</formula>
    </cfRule>
  </conditionalFormatting>
  <conditionalFormatting sqref="AC158:AC163">
    <cfRule type="cellIs" dxfId="783" priority="12" operator="lessThan">
      <formula>0.8</formula>
    </cfRule>
  </conditionalFormatting>
  <conditionalFormatting sqref="AC175">
    <cfRule type="cellIs" dxfId="782" priority="11" operator="lessThan">
      <formula>0.8</formula>
    </cfRule>
  </conditionalFormatting>
  <conditionalFormatting sqref="AC192">
    <cfRule type="cellIs" dxfId="781" priority="10" operator="lessThan">
      <formula>0.8</formula>
    </cfRule>
  </conditionalFormatting>
  <conditionalFormatting sqref="AC209">
    <cfRule type="cellIs" dxfId="780" priority="9" operator="lessThan">
      <formula>0.8</formula>
    </cfRule>
  </conditionalFormatting>
  <conditionalFormatting sqref="AC226:AC231">
    <cfRule type="cellIs" dxfId="779" priority="8" operator="lessThan">
      <formula>0.8</formula>
    </cfRule>
  </conditionalFormatting>
  <dataValidations count="1">
    <dataValidation type="list" allowBlank="1" showInputMessage="1" showErrorMessage="1" sqref="Y5:Z242" xr:uid="{94BF112A-78B3-4794-A44A-C34B89DB8362}">
      <formula1>$Y$244:$Y$264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E72EC-047F-4B3F-85B5-1AE6FF079817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SUM(F5:F157)</f>
        <v>122400</v>
      </c>
      <c r="E1" s="5" t="s">
        <v>2</v>
      </c>
      <c r="F1" s="6">
        <f>SUM(G5:G157)</f>
        <v>5524084.8400000026</v>
      </c>
      <c r="G1" s="7" t="s">
        <v>3</v>
      </c>
      <c r="H1" s="8">
        <f>L21+L38+L55+L72+L89+L106+L123+L140+L157</f>
        <v>166.59166666666667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45865</v>
      </c>
      <c r="B2" s="326"/>
      <c r="C2" s="10" t="s">
        <v>10</v>
      </c>
      <c r="D2" s="11">
        <f>AVERAGE(N21,N38,N55,N72,N89,N106,N123,N140,N157)</f>
        <v>132.72853196311254</v>
      </c>
      <c r="E2" s="11" t="s">
        <v>11</v>
      </c>
      <c r="F2" s="12">
        <f>F1/D1</f>
        <v>45.131412091503293</v>
      </c>
      <c r="G2" s="13" t="s">
        <v>12</v>
      </c>
      <c r="H2" s="14">
        <f>COUNT(H5:H157)</f>
        <v>2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16" t="s">
        <v>67</v>
      </c>
      <c r="C5" s="350" t="s">
        <v>68</v>
      </c>
      <c r="D5" s="351"/>
      <c r="E5" s="21">
        <v>19.7</v>
      </c>
      <c r="F5" s="15">
        <v>1500</v>
      </c>
      <c r="G5" s="22">
        <f t="shared" ref="G5:G8" si="0">E5*F5</f>
        <v>29550</v>
      </c>
      <c r="H5" s="23">
        <v>2</v>
      </c>
      <c r="I5" s="24">
        <v>13</v>
      </c>
      <c r="J5" s="25">
        <v>1200</v>
      </c>
      <c r="K5" s="26">
        <f>J5/I5</f>
        <v>92.307692307692307</v>
      </c>
      <c r="L5" s="27">
        <v>13</v>
      </c>
      <c r="M5" s="25">
        <f>F5/V5*60</f>
        <v>1056.7514677103718</v>
      </c>
      <c r="N5" s="26">
        <f>M5/L5</f>
        <v>81.288574439259364</v>
      </c>
      <c r="O5" s="28">
        <f>L5-I5</f>
        <v>0</v>
      </c>
      <c r="P5" s="29">
        <f>N5-K5</f>
        <v>-11.019117868432943</v>
      </c>
      <c r="Q5" s="30">
        <f>N5/K5</f>
        <v>0.88062622309197647</v>
      </c>
      <c r="R5" s="274">
        <f>Q21</f>
        <v>0.85934824276087984</v>
      </c>
      <c r="S5" s="32">
        <v>0.25</v>
      </c>
      <c r="T5" s="33">
        <v>0.30914351851851851</v>
      </c>
      <c r="U5" s="34"/>
      <c r="V5" s="35">
        <v>85.166666666666657</v>
      </c>
      <c r="W5" s="15"/>
      <c r="X5" s="17"/>
      <c r="Y5" s="276"/>
      <c r="Z5" s="277"/>
      <c r="AA5" s="36">
        <f>M5-J5</f>
        <v>-143.2485322896282</v>
      </c>
      <c r="AB5" s="37">
        <f>M5/J5</f>
        <v>0.88062622309197647</v>
      </c>
      <c r="AC5" s="292">
        <f>AB21</f>
        <v>0.85934824276087995</v>
      </c>
    </row>
    <row r="6" spans="1:29" ht="15.75" customHeight="1">
      <c r="A6" s="282"/>
      <c r="B6" s="38" t="s">
        <v>69</v>
      </c>
      <c r="C6" s="287" t="s">
        <v>222</v>
      </c>
      <c r="D6" s="287"/>
      <c r="E6" s="39">
        <v>30.55</v>
      </c>
      <c r="F6" s="40">
        <v>1253</v>
      </c>
      <c r="G6" s="41">
        <f t="shared" si="0"/>
        <v>38279.15</v>
      </c>
      <c r="H6" s="58"/>
      <c r="I6" s="43">
        <v>16</v>
      </c>
      <c r="J6" s="44">
        <v>1750</v>
      </c>
      <c r="K6" s="45">
        <f t="shared" ref="K6:K8" si="1">J6/I6</f>
        <v>109.375</v>
      </c>
      <c r="L6" s="59">
        <v>16</v>
      </c>
      <c r="M6" s="44">
        <f>F6/V6*60</f>
        <v>1446.6966003848643</v>
      </c>
      <c r="N6" s="45">
        <f>M6/L6</f>
        <v>90.418537524054017</v>
      </c>
      <c r="O6" s="47">
        <f>L6-I6</f>
        <v>0</v>
      </c>
      <c r="P6" s="48">
        <f>N6-K6</f>
        <v>-18.956462475945983</v>
      </c>
      <c r="Q6" s="49">
        <f>N6/K6</f>
        <v>0.82668377164849383</v>
      </c>
      <c r="R6" s="274"/>
      <c r="S6" s="50">
        <v>0.47918981481481482</v>
      </c>
      <c r="T6" s="51">
        <v>0.51527777777777772</v>
      </c>
      <c r="U6" s="52">
        <v>57.633333333333361</v>
      </c>
      <c r="V6" s="53">
        <v>51.966666666666583</v>
      </c>
      <c r="W6" s="54"/>
      <c r="X6" s="94"/>
      <c r="Y6" s="266"/>
      <c r="Z6" s="267"/>
      <c r="AA6" s="55">
        <f>M6-J6</f>
        <v>-303.30339961513573</v>
      </c>
      <c r="AB6" s="56">
        <f>M6/J6</f>
        <v>0.82668377164849383</v>
      </c>
      <c r="AC6" s="293"/>
    </row>
    <row r="7" spans="1:29" ht="15.75" customHeight="1">
      <c r="A7" s="282"/>
      <c r="B7" s="38" t="s">
        <v>76</v>
      </c>
      <c r="C7" s="287" t="s">
        <v>78</v>
      </c>
      <c r="D7" s="287"/>
      <c r="E7" s="39">
        <v>29.97</v>
      </c>
      <c r="F7" s="40">
        <v>2553</v>
      </c>
      <c r="G7" s="60">
        <f t="shared" si="0"/>
        <v>76513.41</v>
      </c>
      <c r="H7" s="61"/>
      <c r="I7" s="43">
        <v>20</v>
      </c>
      <c r="J7" s="44">
        <v>2600</v>
      </c>
      <c r="K7" s="45">
        <f t="shared" si="1"/>
        <v>130</v>
      </c>
      <c r="L7" s="46">
        <v>20</v>
      </c>
      <c r="M7" s="44">
        <f>F7/V7*60</f>
        <v>2240.5655777669404</v>
      </c>
      <c r="N7" s="45">
        <f>M7/L7</f>
        <v>112.02827888834702</v>
      </c>
      <c r="O7" s="47">
        <f>L7-I7</f>
        <v>0</v>
      </c>
      <c r="P7" s="48">
        <f>N7-K7</f>
        <v>-17.971721111652982</v>
      </c>
      <c r="Q7" s="49">
        <f>N7/K7</f>
        <v>0.8617559914488232</v>
      </c>
      <c r="R7" s="274"/>
      <c r="S7" s="62">
        <v>0.51874999999999993</v>
      </c>
      <c r="T7" s="63">
        <v>0.56622685185185184</v>
      </c>
      <c r="U7" s="52">
        <v>4.9999999999999822</v>
      </c>
      <c r="V7" s="53">
        <v>68.366666666666745</v>
      </c>
      <c r="W7" s="54"/>
      <c r="X7" s="94"/>
      <c r="Y7" s="266"/>
      <c r="Z7" s="267"/>
      <c r="AA7" s="55">
        <f>M7-J7</f>
        <v>-359.43442223305965</v>
      </c>
      <c r="AB7" s="56">
        <f>M7/J7</f>
        <v>0.8617559914488232</v>
      </c>
      <c r="AC7" s="293"/>
    </row>
    <row r="8" spans="1:29" ht="15.75" customHeight="1">
      <c r="A8" s="282"/>
      <c r="B8" s="38" t="s">
        <v>67</v>
      </c>
      <c r="C8" s="287" t="s">
        <v>68</v>
      </c>
      <c r="D8" s="287"/>
      <c r="E8" s="39">
        <v>19.7</v>
      </c>
      <c r="F8" s="40">
        <v>1584</v>
      </c>
      <c r="G8" s="60">
        <f t="shared" si="0"/>
        <v>31204.799999999999</v>
      </c>
      <c r="H8" s="64"/>
      <c r="I8" s="43">
        <v>13</v>
      </c>
      <c r="J8" s="44">
        <v>1200</v>
      </c>
      <c r="K8" s="45">
        <f t="shared" si="1"/>
        <v>92.307692307692307</v>
      </c>
      <c r="L8" s="59">
        <v>13</v>
      </c>
      <c r="M8" s="44">
        <f>F8/V8*60</f>
        <v>1056.5869927737633</v>
      </c>
      <c r="N8" s="45">
        <f>M8/L8</f>
        <v>81.275922521058718</v>
      </c>
      <c r="O8" s="65">
        <f>L8-I8</f>
        <v>0</v>
      </c>
      <c r="P8" s="66">
        <f>N8-K8</f>
        <v>-11.031769786633589</v>
      </c>
      <c r="Q8" s="67">
        <f>N8/K8</f>
        <v>0.88048916064480276</v>
      </c>
      <c r="R8" s="274"/>
      <c r="S8" s="62">
        <v>0.57017361111111109</v>
      </c>
      <c r="T8" s="63">
        <v>0.63263888888888886</v>
      </c>
      <c r="U8" s="52">
        <v>5.6833333333333158</v>
      </c>
      <c r="V8" s="53">
        <v>89.949999999999989</v>
      </c>
      <c r="W8" s="54"/>
      <c r="X8" s="94"/>
      <c r="Y8" s="266"/>
      <c r="Z8" s="267"/>
      <c r="AA8" s="55">
        <f>M8-J8</f>
        <v>-143.41300722623669</v>
      </c>
      <c r="AB8" s="56">
        <f>M8/J8</f>
        <v>0.88048916064480276</v>
      </c>
      <c r="AC8" s="293"/>
    </row>
    <row r="9" spans="1:29" ht="15.75" customHeight="1">
      <c r="A9" s="283"/>
      <c r="B9" s="38"/>
      <c r="C9" s="287"/>
      <c r="D9" s="287"/>
      <c r="E9" s="39"/>
      <c r="F9" s="40"/>
      <c r="G9" s="60"/>
      <c r="H9" s="64"/>
      <c r="I9" s="43"/>
      <c r="J9" s="44"/>
      <c r="K9" s="45"/>
      <c r="L9" s="59"/>
      <c r="M9" s="44"/>
      <c r="N9" s="45"/>
      <c r="O9" s="65"/>
      <c r="P9" s="66"/>
      <c r="Q9" s="67"/>
      <c r="R9" s="274"/>
      <c r="S9" s="62"/>
      <c r="T9" s="63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7"/>
      <c r="D10" s="287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43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43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43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43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43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15.5</v>
      </c>
      <c r="J21" s="81">
        <f t="shared" si="2"/>
        <v>1687.5</v>
      </c>
      <c r="K21" s="82">
        <f t="shared" ref="K21" si="3">J21/I21</f>
        <v>108.87096774193549</v>
      </c>
      <c r="L21" s="80">
        <f t="shared" ref="L21:M21" si="4">AVERAGE(L5:L20)</f>
        <v>15.5</v>
      </c>
      <c r="M21" s="81">
        <f t="shared" si="4"/>
        <v>1450.1501596589849</v>
      </c>
      <c r="N21" s="82">
        <f t="shared" ref="N21:N26" si="5">M21/L21</f>
        <v>93.558074816708697</v>
      </c>
      <c r="O21" s="83">
        <f t="shared" ref="O21:O26" si="6">L21-I21</f>
        <v>0</v>
      </c>
      <c r="P21" s="84">
        <f t="shared" ref="P21:P26" si="7">N21-K21</f>
        <v>-15.312892925226791</v>
      </c>
      <c r="Q21" s="85">
        <f t="shared" ref="Q21:Q26" si="8">N21/K21</f>
        <v>0.85934824276087984</v>
      </c>
      <c r="R21" s="275"/>
      <c r="S21" s="182">
        <f>S5</f>
        <v>0.25</v>
      </c>
      <c r="T21" s="183">
        <f>INDEX(T5:T20,COUNTA(T5:T20))</f>
        <v>0.63263888888888886</v>
      </c>
      <c r="U21" s="86"/>
      <c r="V21" s="86"/>
      <c r="W21" s="87"/>
      <c r="X21" s="179"/>
      <c r="Y21" s="262"/>
      <c r="Z21" s="263"/>
      <c r="AA21" s="88">
        <f t="shared" ref="AA21:AA26" si="9">M21-J21</f>
        <v>-237.34984034101512</v>
      </c>
      <c r="AB21" s="89">
        <f t="shared" ref="AB21:AB26" si="10">M21/J21</f>
        <v>0.85934824276087995</v>
      </c>
      <c r="AC21" s="295"/>
    </row>
    <row r="22" spans="1:43" ht="15.75" customHeight="1">
      <c r="A22" s="268" t="s">
        <v>36</v>
      </c>
      <c r="B22" s="16" t="s">
        <v>70</v>
      </c>
      <c r="C22" s="349" t="s">
        <v>71</v>
      </c>
      <c r="D22" s="349"/>
      <c r="E22" s="21">
        <v>56.43</v>
      </c>
      <c r="F22" s="25">
        <v>2495</v>
      </c>
      <c r="G22" s="22">
        <f t="shared" ref="G22:G26" si="11">E22*F22</f>
        <v>140792.85</v>
      </c>
      <c r="H22" s="23"/>
      <c r="I22" s="24">
        <v>24</v>
      </c>
      <c r="J22" s="25">
        <v>2000</v>
      </c>
      <c r="K22" s="26">
        <f>J22/I22</f>
        <v>83.333333333333329</v>
      </c>
      <c r="L22" s="27">
        <v>24</v>
      </c>
      <c r="M22" s="25">
        <f>F22/V22*60</f>
        <v>1688.0285660590114</v>
      </c>
      <c r="N22" s="26">
        <f t="shared" si="5"/>
        <v>70.334523585792141</v>
      </c>
      <c r="O22" s="91">
        <f t="shared" si="6"/>
        <v>0</v>
      </c>
      <c r="P22" s="92">
        <f t="shared" si="7"/>
        <v>-12.998809747541188</v>
      </c>
      <c r="Q22" s="31">
        <f t="shared" si="8"/>
        <v>0.84401428302950576</v>
      </c>
      <c r="R22" s="273">
        <f>Q38</f>
        <v>0.84615557047554957</v>
      </c>
      <c r="S22" s="32">
        <v>0.16688657407407406</v>
      </c>
      <c r="T22" s="33">
        <v>0.22847222222222222</v>
      </c>
      <c r="U22" s="34"/>
      <c r="V22" s="35">
        <v>88.683333333333337</v>
      </c>
      <c r="W22" s="93"/>
      <c r="X22" s="26"/>
      <c r="Y22" s="276"/>
      <c r="Z22" s="277"/>
      <c r="AA22" s="36">
        <f t="shared" si="9"/>
        <v>-311.97143394098862</v>
      </c>
      <c r="AB22" s="31">
        <f t="shared" si="10"/>
        <v>0.84401428302950565</v>
      </c>
      <c r="AC22" s="348">
        <f>AB38</f>
        <v>0.84615557047554957</v>
      </c>
    </row>
    <row r="23" spans="1:43" ht="15.75" customHeight="1">
      <c r="A23" s="269"/>
      <c r="B23" s="38" t="s">
        <v>70</v>
      </c>
      <c r="C23" s="287" t="s">
        <v>73</v>
      </c>
      <c r="D23" s="287"/>
      <c r="E23" s="39">
        <v>51.86</v>
      </c>
      <c r="F23" s="40">
        <v>1576</v>
      </c>
      <c r="G23" s="41">
        <f t="shared" si="11"/>
        <v>81731.360000000001</v>
      </c>
      <c r="H23" s="42"/>
      <c r="I23" s="43">
        <v>26</v>
      </c>
      <c r="J23" s="44">
        <v>2000</v>
      </c>
      <c r="K23" s="45">
        <f t="shared" ref="K23:K63" si="12">J23/I23</f>
        <v>76.92307692307692</v>
      </c>
      <c r="L23" s="46">
        <v>26</v>
      </c>
      <c r="M23" s="44">
        <f>F23/V23*60</f>
        <v>1640.2428447528196</v>
      </c>
      <c r="N23" s="45">
        <f t="shared" si="5"/>
        <v>63.086263259723829</v>
      </c>
      <c r="O23" s="47">
        <f t="shared" si="6"/>
        <v>0</v>
      </c>
      <c r="P23" s="48">
        <f t="shared" si="7"/>
        <v>-13.836813663353091</v>
      </c>
      <c r="Q23" s="49">
        <f t="shared" si="8"/>
        <v>0.82012142237640984</v>
      </c>
      <c r="R23" s="274"/>
      <c r="S23" s="50">
        <v>0.23149305555555555</v>
      </c>
      <c r="T23" s="51">
        <v>0.27152777777777776</v>
      </c>
      <c r="U23" s="52">
        <v>4.3500000000000005</v>
      </c>
      <c r="V23" s="53">
        <v>57.649999999999977</v>
      </c>
      <c r="W23" s="54"/>
      <c r="X23" s="94"/>
      <c r="Y23" s="266"/>
      <c r="Z23" s="267"/>
      <c r="AA23" s="55">
        <f t="shared" si="9"/>
        <v>-359.75715524718044</v>
      </c>
      <c r="AB23" s="49">
        <f t="shared" si="10"/>
        <v>0.82012142237640984</v>
      </c>
      <c r="AC23" s="294"/>
    </row>
    <row r="24" spans="1:43" ht="15.75" customHeight="1">
      <c r="A24" s="269"/>
      <c r="B24" s="38" t="s">
        <v>70</v>
      </c>
      <c r="C24" s="287" t="s">
        <v>72</v>
      </c>
      <c r="D24" s="287"/>
      <c r="E24" s="39">
        <v>56.77</v>
      </c>
      <c r="F24" s="40">
        <v>4902</v>
      </c>
      <c r="G24" s="41">
        <f t="shared" si="11"/>
        <v>278286.54000000004</v>
      </c>
      <c r="H24" s="42"/>
      <c r="I24" s="43">
        <v>26</v>
      </c>
      <c r="J24" s="44">
        <v>2000</v>
      </c>
      <c r="K24" s="45">
        <f t="shared" si="12"/>
        <v>76.92307692307692</v>
      </c>
      <c r="L24" s="46">
        <v>26</v>
      </c>
      <c r="M24" s="44">
        <f>F24/V24*60</f>
        <v>1730.1176470588241</v>
      </c>
      <c r="N24" s="45">
        <f t="shared" si="5"/>
        <v>66.542986425339393</v>
      </c>
      <c r="O24" s="47">
        <f t="shared" si="6"/>
        <v>0</v>
      </c>
      <c r="P24" s="48">
        <f t="shared" si="7"/>
        <v>-10.380090497737527</v>
      </c>
      <c r="Q24" s="49">
        <f t="shared" si="8"/>
        <v>0.8650588235294121</v>
      </c>
      <c r="R24" s="274"/>
      <c r="S24" s="50">
        <v>0.27638888888888885</v>
      </c>
      <c r="T24" s="51">
        <v>0.39444444444444438</v>
      </c>
      <c r="U24" s="52">
        <v>6.9999999999999751</v>
      </c>
      <c r="V24" s="53">
        <v>169.99999999999994</v>
      </c>
      <c r="W24" s="54"/>
      <c r="X24" s="94"/>
      <c r="Y24" s="266"/>
      <c r="Z24" s="267"/>
      <c r="AA24" s="55">
        <f t="shared" si="9"/>
        <v>-269.8823529411759</v>
      </c>
      <c r="AB24" s="49">
        <f t="shared" si="10"/>
        <v>0.8650588235294121</v>
      </c>
      <c r="AC24" s="294"/>
    </row>
    <row r="25" spans="1:43" ht="15.75" customHeight="1">
      <c r="A25" s="269"/>
      <c r="B25" s="38" t="s">
        <v>74</v>
      </c>
      <c r="C25" s="287" t="s">
        <v>213</v>
      </c>
      <c r="D25" s="287"/>
      <c r="E25" s="39">
        <v>77.34</v>
      </c>
      <c r="F25" s="40">
        <v>2982</v>
      </c>
      <c r="G25" s="41">
        <f t="shared" si="11"/>
        <v>230627.88</v>
      </c>
      <c r="H25" s="42"/>
      <c r="I25" s="43">
        <v>25</v>
      </c>
      <c r="J25" s="44">
        <v>2000</v>
      </c>
      <c r="K25" s="45">
        <f t="shared" si="12"/>
        <v>80</v>
      </c>
      <c r="L25" s="46">
        <v>25</v>
      </c>
      <c r="M25" s="44">
        <f>F25/V25*60</f>
        <v>1671.8891138451936</v>
      </c>
      <c r="N25" s="45">
        <f t="shared" si="5"/>
        <v>66.875564553807749</v>
      </c>
      <c r="O25" s="47">
        <f t="shared" si="6"/>
        <v>0</v>
      </c>
      <c r="P25" s="48">
        <f t="shared" si="7"/>
        <v>-13.124435446192251</v>
      </c>
      <c r="Q25" s="49">
        <f t="shared" si="8"/>
        <v>0.83594455692259684</v>
      </c>
      <c r="R25" s="274"/>
      <c r="S25" s="50">
        <v>0.39999999999999991</v>
      </c>
      <c r="T25" s="51">
        <v>0.47431712962962963</v>
      </c>
      <c r="U25" s="52">
        <v>7.9999999999999716</v>
      </c>
      <c r="V25" s="53">
        <v>107.01666666666679</v>
      </c>
      <c r="W25" s="54">
        <v>0.47431712962962963</v>
      </c>
      <c r="X25" s="94">
        <v>0.51458333333333328</v>
      </c>
      <c r="Y25" s="266"/>
      <c r="Z25" s="267"/>
      <c r="AA25" s="55">
        <f t="shared" si="9"/>
        <v>-328.11088615480639</v>
      </c>
      <c r="AB25" s="49">
        <f t="shared" si="10"/>
        <v>0.83594455692259684</v>
      </c>
      <c r="AC25" s="294"/>
    </row>
    <row r="26" spans="1:43" ht="15.75" customHeight="1">
      <c r="A26" s="269"/>
      <c r="B26" s="38" t="s">
        <v>74</v>
      </c>
      <c r="C26" s="287" t="s">
        <v>84</v>
      </c>
      <c r="D26" s="287"/>
      <c r="E26" s="39">
        <v>59.52</v>
      </c>
      <c r="F26" s="40">
        <v>6550</v>
      </c>
      <c r="G26" s="41">
        <f t="shared" si="11"/>
        <v>389856</v>
      </c>
      <c r="H26" s="58"/>
      <c r="I26" s="43">
        <v>25</v>
      </c>
      <c r="J26" s="44">
        <v>2000</v>
      </c>
      <c r="K26" s="45">
        <f t="shared" si="12"/>
        <v>80</v>
      </c>
      <c r="L26" s="59">
        <v>25</v>
      </c>
      <c r="M26" s="44">
        <f>F26/V26*60</f>
        <v>1731.2775330396476</v>
      </c>
      <c r="N26" s="45">
        <f t="shared" si="5"/>
        <v>69.251101321585907</v>
      </c>
      <c r="O26" s="47">
        <f t="shared" si="6"/>
        <v>0</v>
      </c>
      <c r="P26" s="48">
        <f t="shared" si="7"/>
        <v>-10.748898678414093</v>
      </c>
      <c r="Q26" s="49">
        <f t="shared" si="8"/>
        <v>0.86563876651982385</v>
      </c>
      <c r="R26" s="274"/>
      <c r="S26" s="50">
        <v>0.51458333333333328</v>
      </c>
      <c r="T26" s="51">
        <v>0.67222222222222217</v>
      </c>
      <c r="U26" s="52">
        <v>57.983333333333256</v>
      </c>
      <c r="V26" s="53">
        <v>227</v>
      </c>
      <c r="W26" s="54"/>
      <c r="X26" s="94"/>
      <c r="Y26" s="266"/>
      <c r="Z26" s="267"/>
      <c r="AA26" s="55">
        <f t="shared" si="9"/>
        <v>-268.72246696035245</v>
      </c>
      <c r="AB26" s="49">
        <f t="shared" si="10"/>
        <v>0.86563876651982374</v>
      </c>
      <c r="AC26" s="294"/>
    </row>
    <row r="27" spans="1:43" ht="15.75" customHeight="1">
      <c r="A27" s="269"/>
      <c r="B27" s="38"/>
      <c r="C27" s="287"/>
      <c r="D27" s="287"/>
      <c r="E27" s="39"/>
      <c r="F27" s="40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94"/>
    </row>
    <row r="28" spans="1:43" ht="15.75" customHeight="1">
      <c r="A28" s="269"/>
      <c r="B28" s="38"/>
      <c r="C28" s="287"/>
      <c r="D28" s="287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94"/>
    </row>
    <row r="29" spans="1:43" ht="15.75" customHeight="1">
      <c r="A29" s="269"/>
      <c r="B29" s="38"/>
      <c r="C29" s="287"/>
      <c r="D29" s="287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  <c r="AQ29" s="9">
        <f>AI8</f>
        <v>0</v>
      </c>
    </row>
    <row r="30" spans="1:43" ht="15.75" customHeight="1">
      <c r="A30" s="269"/>
      <c r="B30" s="38"/>
      <c r="C30" s="287"/>
      <c r="D30" s="287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43" ht="15.75" customHeight="1">
      <c r="A31" s="269"/>
      <c r="B31" s="38"/>
      <c r="C31" s="287"/>
      <c r="D31" s="287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43" ht="15.75" customHeight="1">
      <c r="A32" s="269"/>
      <c r="B32" s="38"/>
      <c r="C32" s="287"/>
      <c r="D32" s="287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38"/>
      <c r="C33" s="287"/>
      <c r="D33" s="287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38"/>
      <c r="C34" s="287"/>
      <c r="D34" s="287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38"/>
      <c r="C35" s="287"/>
      <c r="D35" s="287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94"/>
      <c r="Y35" s="266"/>
      <c r="Z35" s="267"/>
      <c r="AA35" s="55"/>
      <c r="AB35" s="49"/>
      <c r="AC35" s="294"/>
    </row>
    <row r="36" spans="1:29" ht="15.75" customHeight="1">
      <c r="A36" s="269"/>
      <c r="B36" s="38"/>
      <c r="C36" s="287"/>
      <c r="D36" s="287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94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87"/>
      <c r="D37" s="287"/>
      <c r="E37" s="95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54"/>
      <c r="X37" s="94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13">AVERAGE(I22:I37)</f>
        <v>25.2</v>
      </c>
      <c r="J38" s="81">
        <f t="shared" si="13"/>
        <v>2000</v>
      </c>
      <c r="K38" s="82">
        <f t="shared" ref="K38" si="14">J38/I38</f>
        <v>79.365079365079367</v>
      </c>
      <c r="L38" s="80">
        <f t="shared" ref="L38:M38" si="15">AVERAGE(L22:L37)</f>
        <v>25.2</v>
      </c>
      <c r="M38" s="81">
        <f t="shared" si="15"/>
        <v>1692.3111409510991</v>
      </c>
      <c r="N38" s="82">
        <f t="shared" ref="N38:N43" si="16">M38/L38</f>
        <v>67.155204005995998</v>
      </c>
      <c r="O38" s="83">
        <f t="shared" ref="O38:O43" si="17">L38-I38</f>
        <v>0</v>
      </c>
      <c r="P38" s="84">
        <f t="shared" ref="P38:P43" si="18">N38-K38</f>
        <v>-12.20987535908337</v>
      </c>
      <c r="Q38" s="85">
        <f t="shared" ref="Q38:Q43" si="19">N38/K38</f>
        <v>0.84615557047554957</v>
      </c>
      <c r="R38" s="275"/>
      <c r="S38" s="182">
        <f>S22</f>
        <v>0.16688657407407406</v>
      </c>
      <c r="T38" s="183">
        <f>INDEX(T22:T37,COUNTA(T22:T37))</f>
        <v>0.67222222222222217</v>
      </c>
      <c r="U38" s="86"/>
      <c r="V38" s="96"/>
      <c r="W38" s="78"/>
      <c r="X38" s="82"/>
      <c r="Y38" s="262"/>
      <c r="Z38" s="263"/>
      <c r="AA38" s="97">
        <f t="shared" ref="AA38:AA43" si="20">M38-J38</f>
        <v>-307.68885904890089</v>
      </c>
      <c r="AB38" s="85">
        <f t="shared" ref="AB38:AB43" si="21">M38/J38</f>
        <v>0.84615557047554957</v>
      </c>
      <c r="AC38" s="295"/>
    </row>
    <row r="39" spans="1:29" ht="15.75" customHeight="1">
      <c r="A39" s="281" t="s">
        <v>37</v>
      </c>
      <c r="B39" s="98" t="s">
        <v>79</v>
      </c>
      <c r="C39" s="271" t="s">
        <v>345</v>
      </c>
      <c r="D39" s="272"/>
      <c r="E39" s="21">
        <v>49.52</v>
      </c>
      <c r="F39" s="34">
        <v>3954</v>
      </c>
      <c r="G39" s="22">
        <f t="shared" ref="G39:G43" si="22">E39*F39</f>
        <v>195802.08000000002</v>
      </c>
      <c r="H39" s="23"/>
      <c r="I39" s="27">
        <v>24</v>
      </c>
      <c r="J39" s="25">
        <v>2000</v>
      </c>
      <c r="K39" s="26">
        <f>J39/I39</f>
        <v>83.333333333333329</v>
      </c>
      <c r="L39" s="27">
        <v>24</v>
      </c>
      <c r="M39" s="25">
        <f>F39/V39*60</f>
        <v>1706.1488673139161</v>
      </c>
      <c r="N39" s="26">
        <f t="shared" si="16"/>
        <v>71.089536138079836</v>
      </c>
      <c r="O39" s="91">
        <f t="shared" si="17"/>
        <v>0</v>
      </c>
      <c r="P39" s="92">
        <f t="shared" si="18"/>
        <v>-12.243797195253492</v>
      </c>
      <c r="Q39" s="31">
        <f t="shared" si="19"/>
        <v>0.85307443365695812</v>
      </c>
      <c r="R39" s="273">
        <f>Q55</f>
        <v>0.85901368889789687</v>
      </c>
      <c r="S39" s="32">
        <v>0.25</v>
      </c>
      <c r="T39" s="33">
        <v>0.3465625</v>
      </c>
      <c r="U39" s="34"/>
      <c r="V39" s="35">
        <v>139.04999999999998</v>
      </c>
      <c r="W39" s="15"/>
      <c r="X39" s="17"/>
      <c r="Y39" s="276"/>
      <c r="Z39" s="277"/>
      <c r="AA39" s="36">
        <f t="shared" si="20"/>
        <v>-293.85113268608393</v>
      </c>
      <c r="AB39" s="31">
        <f t="shared" si="21"/>
        <v>0.85307443365695801</v>
      </c>
      <c r="AC39" s="348">
        <f>AB55</f>
        <v>0.85901368889789698</v>
      </c>
    </row>
    <row r="40" spans="1:29" ht="15.75" customHeight="1">
      <c r="A40" s="282"/>
      <c r="B40" s="99" t="s">
        <v>74</v>
      </c>
      <c r="C40" s="264" t="s">
        <v>212</v>
      </c>
      <c r="D40" s="265"/>
      <c r="E40" s="39">
        <v>59.8</v>
      </c>
      <c r="F40" s="52">
        <v>1094</v>
      </c>
      <c r="G40" s="41">
        <f t="shared" si="22"/>
        <v>65421.2</v>
      </c>
      <c r="H40" s="42"/>
      <c r="I40" s="46">
        <v>14</v>
      </c>
      <c r="J40" s="44">
        <v>2000</v>
      </c>
      <c r="K40" s="45">
        <f t="shared" si="12"/>
        <v>142.85714285714286</v>
      </c>
      <c r="L40" s="46">
        <v>14</v>
      </c>
      <c r="M40" s="44">
        <f>F40/V40*60</f>
        <v>1658.273684210526</v>
      </c>
      <c r="N40" s="45">
        <f t="shared" si="16"/>
        <v>118.44812030075185</v>
      </c>
      <c r="O40" s="47">
        <f t="shared" si="17"/>
        <v>0</v>
      </c>
      <c r="P40" s="48">
        <f t="shared" si="18"/>
        <v>-24.409022556391008</v>
      </c>
      <c r="Q40" s="49">
        <f t="shared" si="19"/>
        <v>0.82913684210526295</v>
      </c>
      <c r="R40" s="274"/>
      <c r="S40" s="50">
        <v>0.35167824074074072</v>
      </c>
      <c r="T40" s="51">
        <v>0.37916666666666665</v>
      </c>
      <c r="U40" s="52">
        <v>7.3666666666666458</v>
      </c>
      <c r="V40" s="53">
        <v>39.583333333333343</v>
      </c>
      <c r="W40" s="54"/>
      <c r="X40" s="94"/>
      <c r="Y40" s="266"/>
      <c r="Z40" s="267"/>
      <c r="AA40" s="55">
        <f t="shared" si="20"/>
        <v>-341.72631578947403</v>
      </c>
      <c r="AB40" s="49">
        <f t="shared" si="21"/>
        <v>0.82913684210526295</v>
      </c>
      <c r="AC40" s="294"/>
    </row>
    <row r="41" spans="1:29" ht="15.75" customHeight="1">
      <c r="A41" s="282"/>
      <c r="B41" s="99" t="s">
        <v>67</v>
      </c>
      <c r="C41" s="264" t="s">
        <v>291</v>
      </c>
      <c r="D41" s="265"/>
      <c r="E41" s="39">
        <v>51.82</v>
      </c>
      <c r="F41" s="52">
        <v>3355</v>
      </c>
      <c r="G41" s="41">
        <f t="shared" si="22"/>
        <v>173856.1</v>
      </c>
      <c r="H41" s="42"/>
      <c r="I41" s="46">
        <v>23</v>
      </c>
      <c r="J41" s="44">
        <v>1800</v>
      </c>
      <c r="K41" s="45">
        <f t="shared" si="12"/>
        <v>78.260869565217391</v>
      </c>
      <c r="L41" s="46">
        <v>23</v>
      </c>
      <c r="M41" s="44">
        <f>F41/V41*60</f>
        <v>1530.9925212320943</v>
      </c>
      <c r="N41" s="45">
        <f t="shared" si="16"/>
        <v>66.56489222748236</v>
      </c>
      <c r="O41" s="47">
        <f t="shared" si="17"/>
        <v>0</v>
      </c>
      <c r="P41" s="48">
        <f t="shared" si="18"/>
        <v>-11.69597733773503</v>
      </c>
      <c r="Q41" s="49">
        <f t="shared" si="19"/>
        <v>0.85055140068449686</v>
      </c>
      <c r="R41" s="274"/>
      <c r="S41" s="50">
        <v>0.38402777777777775</v>
      </c>
      <c r="T41" s="51">
        <v>0.47533564814814816</v>
      </c>
      <c r="U41" s="52">
        <v>6.9999999999999751</v>
      </c>
      <c r="V41" s="53">
        <v>131.48333333333341</v>
      </c>
      <c r="W41" s="54">
        <v>0.47533564814814816</v>
      </c>
      <c r="X41" s="94">
        <v>0.51491898148148152</v>
      </c>
      <c r="Y41" s="266"/>
      <c r="Z41" s="267"/>
      <c r="AA41" s="55">
        <f t="shared" si="20"/>
        <v>-269.0074787679057</v>
      </c>
      <c r="AB41" s="49">
        <f t="shared" si="21"/>
        <v>0.85055140068449686</v>
      </c>
      <c r="AC41" s="294"/>
    </row>
    <row r="42" spans="1:29" ht="15.75" customHeight="1">
      <c r="A42" s="282"/>
      <c r="B42" s="99" t="s">
        <v>85</v>
      </c>
      <c r="C42" s="264" t="s">
        <v>90</v>
      </c>
      <c r="D42" s="265"/>
      <c r="E42" s="39">
        <v>38</v>
      </c>
      <c r="F42" s="52">
        <v>1977</v>
      </c>
      <c r="G42" s="41">
        <f t="shared" si="22"/>
        <v>75126</v>
      </c>
      <c r="H42" s="42">
        <v>2</v>
      </c>
      <c r="I42" s="46">
        <v>18</v>
      </c>
      <c r="J42" s="44">
        <v>2000</v>
      </c>
      <c r="K42" s="45">
        <f t="shared" si="12"/>
        <v>111.11111111111111</v>
      </c>
      <c r="L42" s="46">
        <v>18</v>
      </c>
      <c r="M42" s="44">
        <f>F42/V42*60</f>
        <v>1756.8995309800061</v>
      </c>
      <c r="N42" s="45">
        <f t="shared" si="16"/>
        <v>97.605529498889226</v>
      </c>
      <c r="O42" s="47">
        <f t="shared" si="17"/>
        <v>0</v>
      </c>
      <c r="P42" s="48">
        <f t="shared" si="18"/>
        <v>-13.505581612221889</v>
      </c>
      <c r="Q42" s="49">
        <f t="shared" si="19"/>
        <v>0.87844976549000298</v>
      </c>
      <c r="R42" s="274"/>
      <c r="S42" s="50">
        <v>0.51491898148148152</v>
      </c>
      <c r="T42" s="51">
        <v>0.56180555555555556</v>
      </c>
      <c r="U42" s="52">
        <v>57.000000000000036</v>
      </c>
      <c r="V42" s="53">
        <v>67.516666666666623</v>
      </c>
      <c r="W42" s="54"/>
      <c r="X42" s="94"/>
      <c r="Y42" s="266"/>
      <c r="Z42" s="267"/>
      <c r="AA42" s="55">
        <f t="shared" si="20"/>
        <v>-243.10046901999385</v>
      </c>
      <c r="AB42" s="49">
        <f t="shared" si="21"/>
        <v>0.87844976549000309</v>
      </c>
      <c r="AC42" s="294"/>
    </row>
    <row r="43" spans="1:29" ht="15.75" customHeight="1">
      <c r="A43" s="283"/>
      <c r="B43" s="99" t="s">
        <v>85</v>
      </c>
      <c r="C43" s="264" t="s">
        <v>208</v>
      </c>
      <c r="D43" s="265"/>
      <c r="E43" s="39">
        <v>36.86</v>
      </c>
      <c r="F43" s="52">
        <v>3664</v>
      </c>
      <c r="G43" s="41">
        <f t="shared" si="22"/>
        <v>135055.04000000001</v>
      </c>
      <c r="H43" s="58"/>
      <c r="I43" s="59">
        <v>17</v>
      </c>
      <c r="J43" s="44">
        <v>2000</v>
      </c>
      <c r="K43" s="45">
        <f t="shared" si="12"/>
        <v>117.64705882352941</v>
      </c>
      <c r="L43" s="59">
        <v>17</v>
      </c>
      <c r="M43" s="44">
        <f>F43/V43*60</f>
        <v>1766.0195474628463</v>
      </c>
      <c r="N43" s="45">
        <f t="shared" si="16"/>
        <v>103.88350279193213</v>
      </c>
      <c r="O43" s="47">
        <f t="shared" si="17"/>
        <v>0</v>
      </c>
      <c r="P43" s="48">
        <f t="shared" si="18"/>
        <v>-13.763556031597275</v>
      </c>
      <c r="Q43" s="49">
        <f t="shared" si="19"/>
        <v>0.8830097737314232</v>
      </c>
      <c r="R43" s="274"/>
      <c r="S43" s="50">
        <v>0.56597222222222221</v>
      </c>
      <c r="T43" s="51">
        <v>0.65241898148148147</v>
      </c>
      <c r="U43" s="52">
        <v>5.9999999999999787</v>
      </c>
      <c r="V43" s="53">
        <v>124.48333333333335</v>
      </c>
      <c r="W43" s="54"/>
      <c r="X43" s="94"/>
      <c r="Y43" s="266"/>
      <c r="Z43" s="267"/>
      <c r="AA43" s="55">
        <f t="shared" si="20"/>
        <v>-233.98045253715372</v>
      </c>
      <c r="AB43" s="49">
        <f t="shared" si="21"/>
        <v>0.88300977373142309</v>
      </c>
      <c r="AC43" s="294"/>
    </row>
    <row r="44" spans="1:29" ht="15.75" customHeight="1">
      <c r="A44" s="283"/>
      <c r="B44" s="99"/>
      <c r="C44" s="264"/>
      <c r="D44" s="265"/>
      <c r="E44" s="39"/>
      <c r="F44" s="52"/>
      <c r="G44" s="60"/>
      <c r="H44" s="61"/>
      <c r="I44" s="46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94"/>
      <c r="Y44" s="266"/>
      <c r="Z44" s="267"/>
      <c r="AA44" s="55"/>
      <c r="AB44" s="49"/>
      <c r="AC44" s="294"/>
    </row>
    <row r="45" spans="1:29" ht="15.75" customHeight="1">
      <c r="A45" s="283"/>
      <c r="B45" s="99"/>
      <c r="C45" s="264"/>
      <c r="D45" s="265"/>
      <c r="E45" s="39"/>
      <c r="F45" s="52"/>
      <c r="G45" s="60"/>
      <c r="H45" s="64"/>
      <c r="I45" s="59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94"/>
    </row>
    <row r="46" spans="1:29" ht="15.75" customHeight="1">
      <c r="A46" s="283"/>
      <c r="B46" s="99"/>
      <c r="C46" s="264"/>
      <c r="D46" s="265"/>
      <c r="E46" s="39"/>
      <c r="F46" s="52"/>
      <c r="G46" s="60"/>
      <c r="H46" s="64"/>
      <c r="I46" s="59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94"/>
    </row>
    <row r="47" spans="1:29" ht="15.75" customHeight="1">
      <c r="A47" s="283"/>
      <c r="B47" s="99"/>
      <c r="C47" s="264"/>
      <c r="D47" s="265"/>
      <c r="E47" s="39"/>
      <c r="F47" s="52"/>
      <c r="G47" s="60"/>
      <c r="H47" s="64"/>
      <c r="I47" s="59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94"/>
      <c r="Y47" s="266"/>
      <c r="Z47" s="267"/>
      <c r="AA47" s="55"/>
      <c r="AB47" s="49"/>
      <c r="AC47" s="294"/>
    </row>
    <row r="48" spans="1:29" ht="15.75" customHeight="1">
      <c r="A48" s="283"/>
      <c r="B48" s="99"/>
      <c r="C48" s="264"/>
      <c r="D48" s="265"/>
      <c r="E48" s="39"/>
      <c r="F48" s="52"/>
      <c r="G48" s="60"/>
      <c r="H48" s="64"/>
      <c r="I48" s="59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94"/>
      <c r="Y48" s="266"/>
      <c r="Z48" s="267"/>
      <c r="AA48" s="55"/>
      <c r="AB48" s="49"/>
      <c r="AC48" s="294"/>
    </row>
    <row r="49" spans="1:29" ht="15.75" customHeight="1">
      <c r="A49" s="283"/>
      <c r="B49" s="99"/>
      <c r="C49" s="264"/>
      <c r="D49" s="265"/>
      <c r="E49" s="39"/>
      <c r="F49" s="52"/>
      <c r="G49" s="60"/>
      <c r="H49" s="64"/>
      <c r="I49" s="59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94"/>
      <c r="Y49" s="266"/>
      <c r="Z49" s="267"/>
      <c r="AA49" s="55"/>
      <c r="AB49" s="49"/>
      <c r="AC49" s="294"/>
    </row>
    <row r="50" spans="1:29" ht="15.75" customHeight="1">
      <c r="A50" s="283"/>
      <c r="B50" s="99"/>
      <c r="C50" s="264"/>
      <c r="D50" s="265"/>
      <c r="E50" s="39"/>
      <c r="F50" s="52"/>
      <c r="G50" s="60"/>
      <c r="H50" s="64"/>
      <c r="I50" s="59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94"/>
      <c r="Y50" s="266"/>
      <c r="Z50" s="267"/>
      <c r="AA50" s="55"/>
      <c r="AB50" s="49"/>
      <c r="AC50" s="294"/>
    </row>
    <row r="51" spans="1:29" ht="15.75" customHeight="1">
      <c r="A51" s="283"/>
      <c r="B51" s="99"/>
      <c r="C51" s="264"/>
      <c r="D51" s="265"/>
      <c r="E51" s="39"/>
      <c r="F51" s="52"/>
      <c r="G51" s="60"/>
      <c r="H51" s="64"/>
      <c r="I51" s="59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94"/>
      <c r="Y51" s="266"/>
      <c r="Z51" s="267"/>
      <c r="AA51" s="55"/>
      <c r="AB51" s="49"/>
      <c r="AC51" s="294"/>
    </row>
    <row r="52" spans="1:29" ht="15.75" customHeight="1">
      <c r="A52" s="283"/>
      <c r="B52" s="99"/>
      <c r="C52" s="264"/>
      <c r="D52" s="265"/>
      <c r="E52" s="39"/>
      <c r="F52" s="52"/>
      <c r="G52" s="60"/>
      <c r="H52" s="64"/>
      <c r="I52" s="59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100"/>
      <c r="X52" s="101"/>
      <c r="Y52" s="266"/>
      <c r="Z52" s="267"/>
      <c r="AA52" s="55"/>
      <c r="AB52" s="49"/>
      <c r="AC52" s="294"/>
    </row>
    <row r="53" spans="1:29" ht="15.75" customHeight="1">
      <c r="A53" s="283"/>
      <c r="B53" s="99"/>
      <c r="C53" s="264"/>
      <c r="D53" s="265"/>
      <c r="E53" s="39"/>
      <c r="F53" s="52"/>
      <c r="G53" s="60"/>
      <c r="H53" s="64"/>
      <c r="I53" s="59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102"/>
      <c r="X53" s="103"/>
      <c r="Y53" s="266"/>
      <c r="Z53" s="267"/>
      <c r="AA53" s="55"/>
      <c r="AB53" s="49"/>
      <c r="AC53" s="294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59"/>
      <c r="J54" s="44"/>
      <c r="K54" s="45"/>
      <c r="L54" s="59"/>
      <c r="M54" s="44"/>
      <c r="N54" s="45"/>
      <c r="O54" s="65"/>
      <c r="P54" s="66"/>
      <c r="Q54" s="67"/>
      <c r="R54" s="274"/>
      <c r="S54" s="50"/>
      <c r="T54" s="51"/>
      <c r="U54" s="73"/>
      <c r="V54" s="53"/>
      <c r="W54" s="102"/>
      <c r="X54" s="103"/>
      <c r="Y54" s="266"/>
      <c r="Z54" s="267"/>
      <c r="AA54" s="55"/>
      <c r="AB54" s="49"/>
      <c r="AC54" s="294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23">AVERAGE(I39:I54)</f>
        <v>19.2</v>
      </c>
      <c r="J55" s="81">
        <f t="shared" si="23"/>
        <v>1960</v>
      </c>
      <c r="K55" s="82">
        <f t="shared" ref="K55" si="24">J55/I55</f>
        <v>102.08333333333334</v>
      </c>
      <c r="L55" s="80">
        <f t="shared" ref="L55:M55" si="25">AVERAGE(L39:L54)</f>
        <v>19.2</v>
      </c>
      <c r="M55" s="81">
        <f t="shared" si="25"/>
        <v>1683.666830239878</v>
      </c>
      <c r="N55" s="82">
        <f t="shared" ref="N55:N63" si="26">M55/L55</f>
        <v>87.690980741660312</v>
      </c>
      <c r="O55" s="83">
        <f t="shared" ref="O55:O63" si="27">L55-I55</f>
        <v>0</v>
      </c>
      <c r="P55" s="84">
        <f t="shared" ref="P55:P63" si="28">N55-K55</f>
        <v>-14.392352591673031</v>
      </c>
      <c r="Q55" s="85">
        <f t="shared" ref="Q55:Q63" si="29">N55/K55</f>
        <v>0.85901368889789687</v>
      </c>
      <c r="R55" s="275"/>
      <c r="S55" s="182">
        <f>S39</f>
        <v>0.25</v>
      </c>
      <c r="T55" s="183">
        <f>INDEX(T39:T54,COUNTA(T39:T54))</f>
        <v>0.65241898148148147</v>
      </c>
      <c r="U55" s="86"/>
      <c r="V55" s="96"/>
      <c r="W55" s="105"/>
      <c r="X55" s="106"/>
      <c r="Y55" s="262"/>
      <c r="Z55" s="263"/>
      <c r="AA55" s="97">
        <f t="shared" ref="AA55:AA63" si="30">M55-J55</f>
        <v>-276.33316976012202</v>
      </c>
      <c r="AB55" s="85">
        <f t="shared" ref="AB55:AB63" si="31">M55/J55</f>
        <v>0.85901368889789698</v>
      </c>
      <c r="AC55" s="295"/>
    </row>
    <row r="56" spans="1:29" ht="15.75" customHeight="1">
      <c r="A56" s="268" t="s">
        <v>38</v>
      </c>
      <c r="B56" s="98" t="s">
        <v>74</v>
      </c>
      <c r="C56" s="271" t="s">
        <v>220</v>
      </c>
      <c r="D56" s="272"/>
      <c r="E56" s="21">
        <v>65.55</v>
      </c>
      <c r="F56" s="15">
        <v>1123</v>
      </c>
      <c r="G56" s="22">
        <f t="shared" ref="G56:G63" si="32">E56*F56</f>
        <v>73612.649999999994</v>
      </c>
      <c r="H56" s="23"/>
      <c r="I56" s="24">
        <v>22</v>
      </c>
      <c r="J56" s="25">
        <v>2000</v>
      </c>
      <c r="K56" s="26">
        <f>J56/I56</f>
        <v>90.909090909090907</v>
      </c>
      <c r="L56" s="27">
        <v>22</v>
      </c>
      <c r="M56" s="25">
        <f t="shared" ref="M56:M63" si="33">F56/V56*60</f>
        <v>1684.4999999999993</v>
      </c>
      <c r="N56" s="26">
        <f t="shared" si="26"/>
        <v>76.568181818181785</v>
      </c>
      <c r="O56" s="91">
        <f t="shared" si="27"/>
        <v>0</v>
      </c>
      <c r="P56" s="92">
        <f t="shared" si="28"/>
        <v>-14.340909090909122</v>
      </c>
      <c r="Q56" s="31">
        <f t="shared" si="29"/>
        <v>0.84224999999999961</v>
      </c>
      <c r="R56" s="273">
        <f>Q72</f>
        <v>0.84218115874636501</v>
      </c>
      <c r="S56" s="32">
        <v>0.16666666666666666</v>
      </c>
      <c r="T56" s="33">
        <v>0.19444444444444445</v>
      </c>
      <c r="U56" s="34"/>
      <c r="V56" s="35">
        <v>40.000000000000014</v>
      </c>
      <c r="W56" s="33"/>
      <c r="X56" s="107"/>
      <c r="Y56" s="276"/>
      <c r="Z56" s="277"/>
      <c r="AA56" s="36">
        <f t="shared" si="30"/>
        <v>-315.50000000000068</v>
      </c>
      <c r="AB56" s="31">
        <f t="shared" si="31"/>
        <v>0.84224999999999961</v>
      </c>
      <c r="AC56" s="278">
        <f>AB72</f>
        <v>0.84218115874636501</v>
      </c>
    </row>
    <row r="57" spans="1:29" ht="15.75" customHeight="1">
      <c r="A57" s="269"/>
      <c r="B57" s="99" t="s">
        <v>74</v>
      </c>
      <c r="C57" s="264" t="s">
        <v>223</v>
      </c>
      <c r="D57" s="265"/>
      <c r="E57" s="39">
        <v>59.36</v>
      </c>
      <c r="F57" s="40">
        <v>2181</v>
      </c>
      <c r="G57" s="41">
        <f t="shared" si="32"/>
        <v>129464.16</v>
      </c>
      <c r="H57" s="42"/>
      <c r="I57" s="43">
        <v>23</v>
      </c>
      <c r="J57" s="44">
        <v>2000</v>
      </c>
      <c r="K57" s="45">
        <f t="shared" si="12"/>
        <v>86.956521739130437</v>
      </c>
      <c r="L57" s="46">
        <v>23</v>
      </c>
      <c r="M57" s="44">
        <f t="shared" si="33"/>
        <v>1703.1670281995662</v>
      </c>
      <c r="N57" s="45">
        <f t="shared" si="26"/>
        <v>74.050740356502871</v>
      </c>
      <c r="O57" s="47">
        <f t="shared" si="27"/>
        <v>0</v>
      </c>
      <c r="P57" s="48">
        <f t="shared" si="28"/>
        <v>-12.905781382627566</v>
      </c>
      <c r="Q57" s="49">
        <f t="shared" si="29"/>
        <v>0.85158351409978295</v>
      </c>
      <c r="R57" s="274"/>
      <c r="S57" s="50">
        <v>0.19803240740740741</v>
      </c>
      <c r="T57" s="51">
        <v>0.25138888888888888</v>
      </c>
      <c r="U57" s="52">
        <v>5.1666666666666616</v>
      </c>
      <c r="V57" s="53">
        <v>76.833333333333329</v>
      </c>
      <c r="W57" s="54"/>
      <c r="X57" s="94"/>
      <c r="Y57" s="266"/>
      <c r="Z57" s="267"/>
      <c r="AA57" s="55">
        <f t="shared" si="30"/>
        <v>-296.83297180043382</v>
      </c>
      <c r="AB57" s="49">
        <f t="shared" si="31"/>
        <v>0.85158351409978306</v>
      </c>
      <c r="AC57" s="279"/>
    </row>
    <row r="58" spans="1:29" ht="15.75" customHeight="1">
      <c r="A58" s="269"/>
      <c r="B58" s="99" t="s">
        <v>74</v>
      </c>
      <c r="C58" s="264" t="s">
        <v>292</v>
      </c>
      <c r="D58" s="265"/>
      <c r="E58" s="39">
        <v>102.83</v>
      </c>
      <c r="F58" s="40">
        <v>2008</v>
      </c>
      <c r="G58" s="41">
        <f t="shared" si="32"/>
        <v>206482.63999999998</v>
      </c>
      <c r="H58" s="42"/>
      <c r="I58" s="43">
        <v>20</v>
      </c>
      <c r="J58" s="44">
        <v>2000</v>
      </c>
      <c r="K58" s="45">
        <f t="shared" si="12"/>
        <v>100</v>
      </c>
      <c r="L58" s="46">
        <v>20</v>
      </c>
      <c r="M58" s="44">
        <f t="shared" si="33"/>
        <v>1696.105114969497</v>
      </c>
      <c r="N58" s="45">
        <f t="shared" si="26"/>
        <v>84.805255748474849</v>
      </c>
      <c r="O58" s="47">
        <f t="shared" si="27"/>
        <v>0</v>
      </c>
      <c r="P58" s="48">
        <f t="shared" si="28"/>
        <v>-15.194744251525151</v>
      </c>
      <c r="Q58" s="49">
        <f t="shared" si="29"/>
        <v>0.8480525574847485</v>
      </c>
      <c r="R58" s="274"/>
      <c r="S58" s="50">
        <v>0.25486111111111109</v>
      </c>
      <c r="T58" s="51">
        <v>0.30418981481481483</v>
      </c>
      <c r="U58" s="52">
        <v>4.9999999999999822</v>
      </c>
      <c r="V58" s="53">
        <v>71.033333333333374</v>
      </c>
      <c r="W58" s="54"/>
      <c r="X58" s="94"/>
      <c r="Y58" s="266"/>
      <c r="Z58" s="267"/>
      <c r="AA58" s="55">
        <f t="shared" si="30"/>
        <v>-303.89488503050302</v>
      </c>
      <c r="AB58" s="49">
        <f t="shared" si="31"/>
        <v>0.8480525574847485</v>
      </c>
      <c r="AC58" s="279"/>
    </row>
    <row r="59" spans="1:29" ht="15.75" customHeight="1">
      <c r="A59" s="269"/>
      <c r="B59" s="99" t="s">
        <v>70</v>
      </c>
      <c r="C59" s="264" t="s">
        <v>83</v>
      </c>
      <c r="D59" s="265"/>
      <c r="E59" s="39">
        <v>56.85</v>
      </c>
      <c r="F59" s="40">
        <v>1134</v>
      </c>
      <c r="G59" s="41">
        <f t="shared" si="32"/>
        <v>64467.9</v>
      </c>
      <c r="H59" s="42"/>
      <c r="I59" s="43">
        <v>21</v>
      </c>
      <c r="J59" s="44">
        <v>2000</v>
      </c>
      <c r="K59" s="45">
        <f t="shared" si="12"/>
        <v>95.238095238095241</v>
      </c>
      <c r="L59" s="46">
        <v>21</v>
      </c>
      <c r="M59" s="44">
        <f t="shared" si="33"/>
        <v>1629.7005988023932</v>
      </c>
      <c r="N59" s="45">
        <f t="shared" si="26"/>
        <v>77.604790419161574</v>
      </c>
      <c r="O59" s="47">
        <f t="shared" si="27"/>
        <v>0</v>
      </c>
      <c r="P59" s="48">
        <f t="shared" si="28"/>
        <v>-17.633304818933667</v>
      </c>
      <c r="Q59" s="49">
        <f t="shared" si="29"/>
        <v>0.81485029940119647</v>
      </c>
      <c r="R59" s="274"/>
      <c r="S59" s="50">
        <v>0.30920138888888887</v>
      </c>
      <c r="T59" s="51">
        <v>0.33819444444444446</v>
      </c>
      <c r="U59" s="52">
        <v>7.2166666666666224</v>
      </c>
      <c r="V59" s="53">
        <v>41.75000000000005</v>
      </c>
      <c r="W59" s="54"/>
      <c r="X59" s="94"/>
      <c r="Y59" s="266"/>
      <c r="Z59" s="267"/>
      <c r="AA59" s="55">
        <f t="shared" si="30"/>
        <v>-370.29940119760681</v>
      </c>
      <c r="AB59" s="49">
        <f t="shared" si="31"/>
        <v>0.81485029940119658</v>
      </c>
      <c r="AC59" s="279"/>
    </row>
    <row r="60" spans="1:29" ht="15.75" customHeight="1">
      <c r="A60" s="269"/>
      <c r="B60" s="99" t="s">
        <v>74</v>
      </c>
      <c r="C60" s="264" t="s">
        <v>82</v>
      </c>
      <c r="D60" s="265"/>
      <c r="E60" s="39">
        <v>47.37</v>
      </c>
      <c r="F60" s="40">
        <v>2091</v>
      </c>
      <c r="G60" s="41">
        <f t="shared" si="32"/>
        <v>99050.67</v>
      </c>
      <c r="H60" s="58"/>
      <c r="I60" s="43">
        <v>21</v>
      </c>
      <c r="J60" s="44">
        <v>2000</v>
      </c>
      <c r="K60" s="45">
        <f t="shared" si="12"/>
        <v>95.238095238095241</v>
      </c>
      <c r="L60" s="59">
        <v>21</v>
      </c>
      <c r="M60" s="44">
        <f t="shared" si="33"/>
        <v>1668.3510638297853</v>
      </c>
      <c r="N60" s="45">
        <f t="shared" si="26"/>
        <v>79.445288753799304</v>
      </c>
      <c r="O60" s="47">
        <f t="shared" si="27"/>
        <v>0</v>
      </c>
      <c r="P60" s="48">
        <f t="shared" si="28"/>
        <v>-15.792806484295937</v>
      </c>
      <c r="Q60" s="49">
        <f t="shared" si="29"/>
        <v>0.83417553191489269</v>
      </c>
      <c r="R60" s="274"/>
      <c r="S60" s="50">
        <v>0.3430555555555555</v>
      </c>
      <c r="T60" s="51">
        <v>0.39527777777777778</v>
      </c>
      <c r="U60" s="52">
        <v>6.9999999999998952</v>
      </c>
      <c r="V60" s="53">
        <v>75.200000000000088</v>
      </c>
      <c r="W60" s="54"/>
      <c r="X60" s="94"/>
      <c r="Y60" s="266"/>
      <c r="Z60" s="267"/>
      <c r="AA60" s="55">
        <f t="shared" si="30"/>
        <v>-331.64893617021471</v>
      </c>
      <c r="AB60" s="49">
        <f t="shared" si="31"/>
        <v>0.83417553191489269</v>
      </c>
      <c r="AC60" s="279"/>
    </row>
    <row r="61" spans="1:29" ht="15.75" customHeight="1">
      <c r="A61" s="269"/>
      <c r="B61" s="99" t="s">
        <v>74</v>
      </c>
      <c r="C61" s="264" t="s">
        <v>234</v>
      </c>
      <c r="D61" s="265"/>
      <c r="E61" s="39">
        <v>53.37</v>
      </c>
      <c r="F61" s="40">
        <v>1809</v>
      </c>
      <c r="G61" s="60">
        <f t="shared" si="32"/>
        <v>96546.33</v>
      </c>
      <c r="H61" s="61"/>
      <c r="I61" s="43">
        <v>25</v>
      </c>
      <c r="J61" s="44">
        <v>2000</v>
      </c>
      <c r="K61" s="45">
        <f t="shared" si="12"/>
        <v>80</v>
      </c>
      <c r="L61" s="46">
        <v>25</v>
      </c>
      <c r="M61" s="44">
        <f t="shared" si="33"/>
        <v>1690.6542056074732</v>
      </c>
      <c r="N61" s="45">
        <f t="shared" si="26"/>
        <v>67.626168224298922</v>
      </c>
      <c r="O61" s="47">
        <f t="shared" si="27"/>
        <v>0</v>
      </c>
      <c r="P61" s="48">
        <f t="shared" si="28"/>
        <v>-12.373831775701078</v>
      </c>
      <c r="Q61" s="49">
        <f t="shared" si="29"/>
        <v>0.84532710280373657</v>
      </c>
      <c r="R61" s="274"/>
      <c r="S61" s="50">
        <v>0.40069444444444435</v>
      </c>
      <c r="T61" s="51">
        <v>0.44527777777777777</v>
      </c>
      <c r="U61" s="52">
        <v>7.7999999999998604</v>
      </c>
      <c r="V61" s="53">
        <v>64.200000000000131</v>
      </c>
      <c r="W61" s="54">
        <v>0.44527777777777777</v>
      </c>
      <c r="X61" s="94">
        <v>0.48541666666666655</v>
      </c>
      <c r="Y61" s="266"/>
      <c r="Z61" s="267"/>
      <c r="AA61" s="55">
        <f t="shared" si="30"/>
        <v>-309.34579439252684</v>
      </c>
      <c r="AB61" s="49">
        <f t="shared" si="31"/>
        <v>0.84532710280373657</v>
      </c>
      <c r="AC61" s="279"/>
    </row>
    <row r="62" spans="1:29" ht="15.75" customHeight="1">
      <c r="A62" s="269"/>
      <c r="B62" s="99" t="s">
        <v>74</v>
      </c>
      <c r="C62" s="264" t="s">
        <v>75</v>
      </c>
      <c r="D62" s="265"/>
      <c r="E62" s="39">
        <v>59.34</v>
      </c>
      <c r="F62" s="40">
        <v>2449</v>
      </c>
      <c r="G62" s="60">
        <f t="shared" si="32"/>
        <v>145323.66</v>
      </c>
      <c r="H62" s="64"/>
      <c r="I62" s="43">
        <v>24</v>
      </c>
      <c r="J62" s="44">
        <v>2000</v>
      </c>
      <c r="K62" s="45">
        <f t="shared" si="12"/>
        <v>83.333333333333329</v>
      </c>
      <c r="L62" s="59">
        <v>24</v>
      </c>
      <c r="M62" s="44">
        <f t="shared" si="33"/>
        <v>1688.318651857523</v>
      </c>
      <c r="N62" s="45">
        <f t="shared" si="26"/>
        <v>70.346610494063455</v>
      </c>
      <c r="O62" s="65">
        <f t="shared" si="27"/>
        <v>0</v>
      </c>
      <c r="P62" s="66">
        <f t="shared" si="28"/>
        <v>-12.986722839269873</v>
      </c>
      <c r="Q62" s="67">
        <f t="shared" si="29"/>
        <v>0.84415932592876153</v>
      </c>
      <c r="R62" s="274"/>
      <c r="S62" s="62">
        <v>0.48541666666666655</v>
      </c>
      <c r="T62" s="63">
        <v>0.54585648148148147</v>
      </c>
      <c r="U62" s="52">
        <v>57.799999999999841</v>
      </c>
      <c r="V62" s="53">
        <v>87.033333333333488</v>
      </c>
      <c r="W62" s="63"/>
      <c r="X62" s="108"/>
      <c r="Y62" s="266"/>
      <c r="Z62" s="267"/>
      <c r="AA62" s="55">
        <f t="shared" si="30"/>
        <v>-311.68134814247696</v>
      </c>
      <c r="AB62" s="49">
        <f t="shared" si="31"/>
        <v>0.84415932592876153</v>
      </c>
      <c r="AC62" s="279"/>
    </row>
    <row r="63" spans="1:29" ht="15.75" customHeight="1">
      <c r="A63" s="269"/>
      <c r="B63" s="99" t="s">
        <v>74</v>
      </c>
      <c r="C63" s="264" t="s">
        <v>81</v>
      </c>
      <c r="D63" s="265"/>
      <c r="E63" s="39">
        <v>58.67</v>
      </c>
      <c r="F63" s="40">
        <v>4440</v>
      </c>
      <c r="G63" s="60">
        <f t="shared" si="32"/>
        <v>260494.80000000002</v>
      </c>
      <c r="H63" s="64"/>
      <c r="I63" s="43">
        <v>25</v>
      </c>
      <c r="J63" s="44">
        <v>2000</v>
      </c>
      <c r="K63" s="45">
        <f t="shared" si="12"/>
        <v>80</v>
      </c>
      <c r="L63" s="59">
        <v>25</v>
      </c>
      <c r="M63" s="44">
        <f t="shared" si="33"/>
        <v>1714.1018766756006</v>
      </c>
      <c r="N63" s="45">
        <f t="shared" si="26"/>
        <v>68.564075067024021</v>
      </c>
      <c r="O63" s="65">
        <f t="shared" si="27"/>
        <v>0</v>
      </c>
      <c r="P63" s="66">
        <f t="shared" si="28"/>
        <v>-11.435924932975979</v>
      </c>
      <c r="Q63" s="67">
        <f t="shared" si="29"/>
        <v>0.85705093833780022</v>
      </c>
      <c r="R63" s="274"/>
      <c r="S63" s="62">
        <v>0.54930555555555538</v>
      </c>
      <c r="T63" s="63">
        <v>0.6572337962962963</v>
      </c>
      <c r="U63" s="52">
        <v>4.9666666666664305</v>
      </c>
      <c r="V63" s="53">
        <v>155.41666666666691</v>
      </c>
      <c r="W63" s="63"/>
      <c r="X63" s="108"/>
      <c r="Y63" s="266"/>
      <c r="Z63" s="267"/>
      <c r="AA63" s="55">
        <f t="shared" si="30"/>
        <v>-285.89812332439942</v>
      </c>
      <c r="AB63" s="49">
        <f t="shared" si="31"/>
        <v>0.85705093833780033</v>
      </c>
      <c r="AC63" s="279"/>
    </row>
    <row r="64" spans="1:29" ht="15.75" customHeight="1">
      <c r="A64" s="269"/>
      <c r="B64" s="99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53"/>
      <c r="W64" s="63"/>
      <c r="X64" s="108"/>
      <c r="Y64" s="266"/>
      <c r="Z64" s="267"/>
      <c r="AA64" s="55"/>
      <c r="AB64" s="49"/>
      <c r="AC64" s="279"/>
    </row>
    <row r="65" spans="1:29" ht="15.75" customHeight="1">
      <c r="A65" s="269"/>
      <c r="B65" s="99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53"/>
      <c r="W65" s="63"/>
      <c r="X65" s="108"/>
      <c r="Y65" s="266"/>
      <c r="Z65" s="267"/>
      <c r="AA65" s="55"/>
      <c r="AB65" s="49"/>
      <c r="AC65" s="279"/>
    </row>
    <row r="66" spans="1:29" ht="15.75" customHeight="1">
      <c r="A66" s="269"/>
      <c r="B66" s="99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53"/>
      <c r="W66" s="63"/>
      <c r="X66" s="108"/>
      <c r="Y66" s="266"/>
      <c r="Z66" s="267"/>
      <c r="AA66" s="55"/>
      <c r="AB66" s="49"/>
      <c r="AC66" s="279"/>
    </row>
    <row r="67" spans="1:29" ht="15.75" customHeight="1">
      <c r="A67" s="269"/>
      <c r="B67" s="99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53"/>
      <c r="W67" s="63"/>
      <c r="X67" s="108"/>
      <c r="Y67" s="266"/>
      <c r="Z67" s="267"/>
      <c r="AA67" s="55"/>
      <c r="AB67" s="49"/>
      <c r="AC67" s="279"/>
    </row>
    <row r="68" spans="1:29" ht="15.75" customHeight="1">
      <c r="A68" s="269"/>
      <c r="B68" s="99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53"/>
      <c r="W68" s="63"/>
      <c r="X68" s="108"/>
      <c r="Y68" s="266"/>
      <c r="Z68" s="267"/>
      <c r="AA68" s="55"/>
      <c r="AB68" s="49"/>
      <c r="AC68" s="279"/>
    </row>
    <row r="69" spans="1:29" ht="15.75" customHeight="1">
      <c r="A69" s="269"/>
      <c r="B69" s="99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53"/>
      <c r="W69" s="63"/>
      <c r="X69" s="108"/>
      <c r="Y69" s="266"/>
      <c r="Z69" s="267"/>
      <c r="AA69" s="55"/>
      <c r="AB69" s="49"/>
      <c r="AC69" s="279"/>
    </row>
    <row r="70" spans="1:29" ht="15.75" customHeight="1">
      <c r="A70" s="269"/>
      <c r="B70" s="99"/>
      <c r="C70" s="264"/>
      <c r="D70" s="265"/>
      <c r="E70" s="39"/>
      <c r="F70" s="71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53"/>
      <c r="W70" s="63"/>
      <c r="X70" s="108"/>
      <c r="Y70" s="266"/>
      <c r="Z70" s="267"/>
      <c r="AA70" s="55"/>
      <c r="AB70" s="49"/>
      <c r="AC70" s="279"/>
    </row>
    <row r="71" spans="1:29" ht="15.75" customHeight="1">
      <c r="A71" s="269"/>
      <c r="B71" s="99"/>
      <c r="C71" s="264"/>
      <c r="D71" s="265"/>
      <c r="E71" s="109"/>
      <c r="F71" s="71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34">AVERAGE(I56:I71)</f>
        <v>22.625</v>
      </c>
      <c r="J72" s="81">
        <f t="shared" si="34"/>
        <v>2000</v>
      </c>
      <c r="K72" s="82">
        <f t="shared" ref="K72" si="35">J72/I72</f>
        <v>88.39779005524862</v>
      </c>
      <c r="L72" s="80">
        <f t="shared" ref="L72:M72" si="36">AVERAGE(L56:L71)</f>
        <v>22.625</v>
      </c>
      <c r="M72" s="81">
        <f t="shared" si="36"/>
        <v>1684.36231749273</v>
      </c>
      <c r="N72" s="82">
        <f t="shared" ref="N72:N82" si="37">M72/L72</f>
        <v>74.446953259347183</v>
      </c>
      <c r="O72" s="83">
        <f t="shared" ref="O72:O82" si="38">L72-I72</f>
        <v>0</v>
      </c>
      <c r="P72" s="84">
        <f t="shared" ref="P72:P82" si="39">N72-K72</f>
        <v>-13.950836795901438</v>
      </c>
      <c r="Q72" s="85">
        <f t="shared" ref="Q72:Q82" si="40">N72/K72</f>
        <v>0.84218115874636501</v>
      </c>
      <c r="R72" s="275"/>
      <c r="S72" s="182">
        <f>S56</f>
        <v>0.16666666666666666</v>
      </c>
      <c r="T72" s="183">
        <f>INDEX(T56:T71,COUNTA(T56:T71))</f>
        <v>0.6572337962962963</v>
      </c>
      <c r="U72" s="86"/>
      <c r="V72" s="96"/>
      <c r="W72" s="78"/>
      <c r="X72" s="82"/>
      <c r="Y72" s="262"/>
      <c r="Z72" s="263"/>
      <c r="AA72" s="97">
        <f t="shared" ref="AA72:AA82" si="41">M72-J72</f>
        <v>-315.63768250727003</v>
      </c>
      <c r="AB72" s="85">
        <f t="shared" ref="AB72:AB82" si="42">M72/J72</f>
        <v>0.84218115874636501</v>
      </c>
      <c r="AC72" s="280"/>
    </row>
    <row r="73" spans="1:29" ht="15.75" customHeight="1">
      <c r="A73" s="281" t="s">
        <v>39</v>
      </c>
      <c r="B73" s="16" t="s">
        <v>85</v>
      </c>
      <c r="C73" s="349" t="s">
        <v>86</v>
      </c>
      <c r="D73" s="349"/>
      <c r="E73" s="21">
        <v>37.94</v>
      </c>
      <c r="F73" s="15">
        <v>4860</v>
      </c>
      <c r="G73" s="22">
        <f t="shared" ref="G73:G82" si="43">E73*F73</f>
        <v>184388.4</v>
      </c>
      <c r="H73" s="23"/>
      <c r="I73" s="24">
        <v>21</v>
      </c>
      <c r="J73" s="25">
        <v>3600</v>
      </c>
      <c r="K73" s="26">
        <f>J73/I73</f>
        <v>171.42857142857142</v>
      </c>
      <c r="L73" s="27">
        <v>21</v>
      </c>
      <c r="M73" s="25">
        <f t="shared" ref="M73:M82" si="44">F73/V73*60</f>
        <v>2995.8904109589043</v>
      </c>
      <c r="N73" s="26">
        <f t="shared" si="37"/>
        <v>142.66144814090021</v>
      </c>
      <c r="O73" s="91">
        <f t="shared" si="38"/>
        <v>0</v>
      </c>
      <c r="P73" s="92">
        <f t="shared" si="39"/>
        <v>-28.767123287671211</v>
      </c>
      <c r="Q73" s="31">
        <f t="shared" si="40"/>
        <v>0.83219178082191791</v>
      </c>
      <c r="R73" s="273">
        <f>Q89</f>
        <v>0.84588216731658572</v>
      </c>
      <c r="S73" s="32">
        <v>0.16666666666666666</v>
      </c>
      <c r="T73" s="33">
        <v>0.23425925925925925</v>
      </c>
      <c r="U73" s="34"/>
      <c r="V73" s="35">
        <v>97.333333333333329</v>
      </c>
      <c r="W73" s="33"/>
      <c r="X73" s="107"/>
      <c r="Y73" s="276"/>
      <c r="Z73" s="277"/>
      <c r="AA73" s="36">
        <f t="shared" si="41"/>
        <v>-604.10958904109566</v>
      </c>
      <c r="AB73" s="31">
        <f t="shared" si="42"/>
        <v>0.83219178082191791</v>
      </c>
      <c r="AC73" s="278">
        <f>AB89</f>
        <v>0.84588216731658572</v>
      </c>
    </row>
    <row r="74" spans="1:29" ht="15.75" customHeight="1">
      <c r="A74" s="282"/>
      <c r="B74" s="38" t="s">
        <v>85</v>
      </c>
      <c r="C74" s="287" t="s">
        <v>344</v>
      </c>
      <c r="D74" s="287"/>
      <c r="E74" s="39">
        <v>32.06</v>
      </c>
      <c r="F74" s="40">
        <v>3795</v>
      </c>
      <c r="G74" s="41">
        <f t="shared" si="43"/>
        <v>121667.70000000001</v>
      </c>
      <c r="H74" s="42"/>
      <c r="I74" s="43">
        <v>21</v>
      </c>
      <c r="J74" s="44">
        <v>3600</v>
      </c>
      <c r="K74" s="45">
        <f t="shared" ref="K74:K110" si="45">J74/I74</f>
        <v>171.42857142857142</v>
      </c>
      <c r="L74" s="46">
        <v>21</v>
      </c>
      <c r="M74" s="44">
        <f t="shared" si="44"/>
        <v>2989.4967177242897</v>
      </c>
      <c r="N74" s="45">
        <f t="shared" si="37"/>
        <v>142.35698655829952</v>
      </c>
      <c r="O74" s="47">
        <f t="shared" si="38"/>
        <v>0</v>
      </c>
      <c r="P74" s="48">
        <f t="shared" si="39"/>
        <v>-29.071584870271892</v>
      </c>
      <c r="Q74" s="49">
        <f t="shared" si="40"/>
        <v>0.83041575492341391</v>
      </c>
      <c r="R74" s="274"/>
      <c r="S74" s="50">
        <v>0.24027777777777778</v>
      </c>
      <c r="T74" s="51">
        <v>0.29317129629629629</v>
      </c>
      <c r="U74" s="52">
        <v>8.6666666666666892</v>
      </c>
      <c r="V74" s="53">
        <v>76.166666666666643</v>
      </c>
      <c r="W74" s="54"/>
      <c r="X74" s="94"/>
      <c r="Y74" s="266"/>
      <c r="Z74" s="267"/>
      <c r="AA74" s="55">
        <f t="shared" si="41"/>
        <v>-610.50328227571026</v>
      </c>
      <c r="AB74" s="49">
        <f t="shared" si="42"/>
        <v>0.8304157549234138</v>
      </c>
      <c r="AC74" s="279"/>
    </row>
    <row r="75" spans="1:29" ht="15.75" customHeight="1">
      <c r="A75" s="282"/>
      <c r="B75" s="38" t="s">
        <v>85</v>
      </c>
      <c r="C75" s="287" t="s">
        <v>221</v>
      </c>
      <c r="D75" s="287"/>
      <c r="E75" s="39">
        <v>38.1</v>
      </c>
      <c r="F75" s="40">
        <v>447</v>
      </c>
      <c r="G75" s="41">
        <f t="shared" si="43"/>
        <v>17030.7</v>
      </c>
      <c r="H75" s="42"/>
      <c r="I75" s="43">
        <v>21</v>
      </c>
      <c r="J75" s="44">
        <v>3600</v>
      </c>
      <c r="K75" s="45">
        <f t="shared" si="45"/>
        <v>171.42857142857142</v>
      </c>
      <c r="L75" s="46">
        <v>21</v>
      </c>
      <c r="M75" s="44">
        <f t="shared" si="44"/>
        <v>2889.0484739676886</v>
      </c>
      <c r="N75" s="45">
        <f t="shared" si="37"/>
        <v>137.57373685560421</v>
      </c>
      <c r="O75" s="47">
        <f t="shared" si="38"/>
        <v>0</v>
      </c>
      <c r="P75" s="48">
        <f t="shared" si="39"/>
        <v>-33.854834572967206</v>
      </c>
      <c r="Q75" s="49">
        <f t="shared" si="40"/>
        <v>0.80251346499102461</v>
      </c>
      <c r="R75" s="274"/>
      <c r="S75" s="50">
        <v>0.29722222222222222</v>
      </c>
      <c r="T75" s="51">
        <v>0.30366898148148147</v>
      </c>
      <c r="U75" s="52">
        <v>5.8333333333333393</v>
      </c>
      <c r="V75" s="53">
        <v>9.283333333333319</v>
      </c>
      <c r="W75" s="54"/>
      <c r="X75" s="94"/>
      <c r="Y75" s="266"/>
      <c r="Z75" s="267"/>
      <c r="AA75" s="55">
        <f t="shared" si="41"/>
        <v>-710.95152603231145</v>
      </c>
      <c r="AB75" s="49">
        <f t="shared" si="42"/>
        <v>0.80251346499102461</v>
      </c>
      <c r="AC75" s="279"/>
    </row>
    <row r="76" spans="1:29" ht="15.75" customHeight="1">
      <c r="A76" s="282"/>
      <c r="B76" s="38" t="s">
        <v>85</v>
      </c>
      <c r="C76" s="287" t="s">
        <v>207</v>
      </c>
      <c r="D76" s="287"/>
      <c r="E76" s="39">
        <v>28.29</v>
      </c>
      <c r="F76" s="40">
        <v>4365</v>
      </c>
      <c r="G76" s="41">
        <f t="shared" si="43"/>
        <v>123485.84999999999</v>
      </c>
      <c r="H76" s="42"/>
      <c r="I76" s="43">
        <v>19</v>
      </c>
      <c r="J76" s="44">
        <v>3600</v>
      </c>
      <c r="K76" s="45">
        <f t="shared" si="45"/>
        <v>189.47368421052633</v>
      </c>
      <c r="L76" s="46">
        <v>19</v>
      </c>
      <c r="M76" s="44">
        <f t="shared" si="44"/>
        <v>2985.7495724871774</v>
      </c>
      <c r="N76" s="45">
        <f t="shared" si="37"/>
        <v>157.14471434143039</v>
      </c>
      <c r="O76" s="47">
        <f t="shared" si="38"/>
        <v>0</v>
      </c>
      <c r="P76" s="48">
        <f t="shared" si="39"/>
        <v>-32.328969869095943</v>
      </c>
      <c r="Q76" s="49">
        <f t="shared" si="40"/>
        <v>0.8293748812464381</v>
      </c>
      <c r="R76" s="274"/>
      <c r="S76" s="50">
        <v>0.30922453703703706</v>
      </c>
      <c r="T76" s="51">
        <v>0.37013888888888885</v>
      </c>
      <c r="U76" s="52">
        <v>8.0000000000000515</v>
      </c>
      <c r="V76" s="53">
        <v>87.716666666666583</v>
      </c>
      <c r="W76" s="54"/>
      <c r="X76" s="94"/>
      <c r="Y76" s="266"/>
      <c r="Z76" s="267"/>
      <c r="AA76" s="112">
        <f t="shared" si="41"/>
        <v>-614.25042751282263</v>
      </c>
      <c r="AB76" s="113">
        <f t="shared" si="42"/>
        <v>0.82937488124643821</v>
      </c>
      <c r="AC76" s="279"/>
    </row>
    <row r="77" spans="1:29" ht="15.75" customHeight="1">
      <c r="A77" s="283"/>
      <c r="B77" s="38" t="s">
        <v>85</v>
      </c>
      <c r="C77" s="287" t="s">
        <v>87</v>
      </c>
      <c r="D77" s="287"/>
      <c r="E77" s="39">
        <v>38.99</v>
      </c>
      <c r="F77" s="44">
        <v>2452</v>
      </c>
      <c r="G77" s="41">
        <f t="shared" si="43"/>
        <v>95603.48000000001</v>
      </c>
      <c r="H77" s="58"/>
      <c r="I77" s="43">
        <v>19</v>
      </c>
      <c r="J77" s="44">
        <v>3600</v>
      </c>
      <c r="K77" s="45">
        <f t="shared" si="45"/>
        <v>189.47368421052633</v>
      </c>
      <c r="L77" s="59">
        <v>19</v>
      </c>
      <c r="M77" s="44">
        <f t="shared" si="44"/>
        <v>2954.2168674698823</v>
      </c>
      <c r="N77" s="45">
        <f t="shared" si="37"/>
        <v>155.48509828788855</v>
      </c>
      <c r="O77" s="47">
        <f t="shared" si="38"/>
        <v>0</v>
      </c>
      <c r="P77" s="48">
        <f t="shared" si="39"/>
        <v>-33.988585922637782</v>
      </c>
      <c r="Q77" s="49">
        <f t="shared" si="40"/>
        <v>0.82061579651941174</v>
      </c>
      <c r="R77" s="274"/>
      <c r="S77" s="50">
        <v>0.37513888888888891</v>
      </c>
      <c r="T77" s="51">
        <v>0.40972222222222221</v>
      </c>
      <c r="U77" s="52">
        <v>7.2000000000000863</v>
      </c>
      <c r="V77" s="53">
        <v>49.799999999999955</v>
      </c>
      <c r="W77" s="54"/>
      <c r="X77" s="94"/>
      <c r="Y77" s="266"/>
      <c r="Z77" s="267"/>
      <c r="AA77" s="112">
        <f t="shared" si="41"/>
        <v>-645.78313253011765</v>
      </c>
      <c r="AB77" s="113">
        <f t="shared" si="42"/>
        <v>0.82061579651941174</v>
      </c>
      <c r="AC77" s="279"/>
    </row>
    <row r="78" spans="1:29" ht="15.75" customHeight="1">
      <c r="A78" s="283"/>
      <c r="B78" s="38" t="s">
        <v>85</v>
      </c>
      <c r="C78" s="287" t="s">
        <v>88</v>
      </c>
      <c r="D78" s="287"/>
      <c r="E78" s="39">
        <v>31.27</v>
      </c>
      <c r="F78" s="44">
        <v>3736</v>
      </c>
      <c r="G78" s="60">
        <f t="shared" si="43"/>
        <v>116824.72</v>
      </c>
      <c r="H78" s="61"/>
      <c r="I78" s="43">
        <v>19</v>
      </c>
      <c r="J78" s="44">
        <v>3600</v>
      </c>
      <c r="K78" s="45">
        <f t="shared" si="45"/>
        <v>189.47368421052633</v>
      </c>
      <c r="L78" s="46">
        <v>19</v>
      </c>
      <c r="M78" s="44">
        <f t="shared" si="44"/>
        <v>2990.1289461983174</v>
      </c>
      <c r="N78" s="45">
        <f t="shared" si="37"/>
        <v>157.37520769464828</v>
      </c>
      <c r="O78" s="47">
        <f t="shared" si="38"/>
        <v>0</v>
      </c>
      <c r="P78" s="48">
        <f t="shared" si="39"/>
        <v>-32.098476515878048</v>
      </c>
      <c r="Q78" s="49">
        <f t="shared" si="40"/>
        <v>0.83059137394397697</v>
      </c>
      <c r="R78" s="274"/>
      <c r="S78" s="50">
        <v>0.41460648148148149</v>
      </c>
      <c r="T78" s="51">
        <v>0.46666666666666656</v>
      </c>
      <c r="U78" s="52">
        <v>7.033333333333367</v>
      </c>
      <c r="V78" s="53">
        <v>74.966666666666498</v>
      </c>
      <c r="W78" s="54">
        <v>0.46666666666666656</v>
      </c>
      <c r="X78" s="94">
        <v>0.50486111111111109</v>
      </c>
      <c r="Y78" s="266"/>
      <c r="Z78" s="267"/>
      <c r="AA78" s="112">
        <f t="shared" si="41"/>
        <v>-609.87105380168259</v>
      </c>
      <c r="AB78" s="113">
        <f t="shared" si="42"/>
        <v>0.83059137394397708</v>
      </c>
      <c r="AC78" s="279"/>
    </row>
    <row r="79" spans="1:29" ht="15.75" customHeight="1">
      <c r="A79" s="283"/>
      <c r="B79" s="38" t="s">
        <v>85</v>
      </c>
      <c r="C79" s="287" t="s">
        <v>235</v>
      </c>
      <c r="D79" s="287"/>
      <c r="E79" s="39">
        <v>43.61</v>
      </c>
      <c r="F79" s="44">
        <v>1625</v>
      </c>
      <c r="G79" s="60">
        <f t="shared" si="43"/>
        <v>70866.25</v>
      </c>
      <c r="H79" s="64"/>
      <c r="I79" s="43">
        <v>22</v>
      </c>
      <c r="J79" s="44">
        <v>3600</v>
      </c>
      <c r="K79" s="45">
        <f t="shared" si="45"/>
        <v>163.63636363636363</v>
      </c>
      <c r="L79" s="59">
        <v>22</v>
      </c>
      <c r="M79" s="44">
        <f t="shared" si="44"/>
        <v>3138.4120171673812</v>
      </c>
      <c r="N79" s="45">
        <f t="shared" si="37"/>
        <v>142.65509168942643</v>
      </c>
      <c r="O79" s="65">
        <f t="shared" si="38"/>
        <v>0</v>
      </c>
      <c r="P79" s="66">
        <f t="shared" si="39"/>
        <v>-20.981271946937198</v>
      </c>
      <c r="Q79" s="67">
        <f t="shared" si="40"/>
        <v>0.87178111587982821</v>
      </c>
      <c r="R79" s="274"/>
      <c r="S79" s="50">
        <v>0.50486111111111109</v>
      </c>
      <c r="T79" s="51">
        <v>0.52643518518518517</v>
      </c>
      <c r="U79" s="52">
        <v>55.000000000000128</v>
      </c>
      <c r="V79" s="53">
        <v>31.066666666666674</v>
      </c>
      <c r="W79" s="54"/>
      <c r="X79" s="94"/>
      <c r="Y79" s="266"/>
      <c r="Z79" s="267"/>
      <c r="AA79" s="112">
        <f t="shared" si="41"/>
        <v>-461.58798283261876</v>
      </c>
      <c r="AB79" s="113">
        <f t="shared" si="42"/>
        <v>0.87178111587982809</v>
      </c>
      <c r="AC79" s="279"/>
    </row>
    <row r="80" spans="1:29" ht="15.75" customHeight="1">
      <c r="A80" s="283"/>
      <c r="B80" s="38" t="s">
        <v>85</v>
      </c>
      <c r="C80" s="287" t="s">
        <v>236</v>
      </c>
      <c r="D80" s="287"/>
      <c r="E80" s="39">
        <v>46.93</v>
      </c>
      <c r="F80" s="44">
        <v>1963</v>
      </c>
      <c r="G80" s="60">
        <f t="shared" si="43"/>
        <v>92123.59</v>
      </c>
      <c r="H80" s="64"/>
      <c r="I80" s="43">
        <v>26</v>
      </c>
      <c r="J80" s="44">
        <v>3600</v>
      </c>
      <c r="K80" s="45">
        <f t="shared" si="45"/>
        <v>138.46153846153845</v>
      </c>
      <c r="L80" s="59">
        <v>26</v>
      </c>
      <c r="M80" s="44">
        <f t="shared" si="44"/>
        <v>3166.1290322580462</v>
      </c>
      <c r="N80" s="45">
        <f t="shared" si="37"/>
        <v>121.77419354838639</v>
      </c>
      <c r="O80" s="65">
        <f t="shared" si="38"/>
        <v>0</v>
      </c>
      <c r="P80" s="66">
        <f t="shared" si="39"/>
        <v>-16.68734491315206</v>
      </c>
      <c r="Q80" s="67">
        <f t="shared" si="40"/>
        <v>0.87948028673834622</v>
      </c>
      <c r="R80" s="274"/>
      <c r="S80" s="50">
        <v>0.52916666666666656</v>
      </c>
      <c r="T80" s="51">
        <v>0.55500000000000005</v>
      </c>
      <c r="U80" s="52">
        <v>3.9333333333332021</v>
      </c>
      <c r="V80" s="53">
        <v>37.200000000000216</v>
      </c>
      <c r="W80" s="54"/>
      <c r="X80" s="94"/>
      <c r="Y80" s="266"/>
      <c r="Z80" s="267"/>
      <c r="AA80" s="112">
        <f t="shared" si="41"/>
        <v>-433.87096774195379</v>
      </c>
      <c r="AB80" s="113">
        <f t="shared" si="42"/>
        <v>0.87948028673834622</v>
      </c>
      <c r="AC80" s="279"/>
    </row>
    <row r="81" spans="1:29" ht="15.75" customHeight="1">
      <c r="A81" s="283"/>
      <c r="B81" s="38" t="s">
        <v>85</v>
      </c>
      <c r="C81" s="287" t="s">
        <v>89</v>
      </c>
      <c r="D81" s="287"/>
      <c r="E81" s="39">
        <v>38.630000000000003</v>
      </c>
      <c r="F81" s="44">
        <v>5487</v>
      </c>
      <c r="G81" s="60">
        <f t="shared" si="43"/>
        <v>211962.81000000003</v>
      </c>
      <c r="H81" s="64"/>
      <c r="I81" s="43">
        <v>20</v>
      </c>
      <c r="J81" s="44">
        <v>3600</v>
      </c>
      <c r="K81" s="45">
        <f t="shared" si="45"/>
        <v>180</v>
      </c>
      <c r="L81" s="59">
        <v>20</v>
      </c>
      <c r="M81" s="44">
        <f t="shared" si="44"/>
        <v>3173.7146529562942</v>
      </c>
      <c r="N81" s="45">
        <f t="shared" si="37"/>
        <v>158.68573264781472</v>
      </c>
      <c r="O81" s="65">
        <f t="shared" si="38"/>
        <v>0</v>
      </c>
      <c r="P81" s="66">
        <f t="shared" si="39"/>
        <v>-21.314267352185283</v>
      </c>
      <c r="Q81" s="67">
        <f t="shared" si="40"/>
        <v>0.8815874035989707</v>
      </c>
      <c r="R81" s="274"/>
      <c r="S81" s="50">
        <v>0.56064814814814812</v>
      </c>
      <c r="T81" s="51">
        <v>0.63268518518518524</v>
      </c>
      <c r="U81" s="52">
        <v>8.1333333333332192</v>
      </c>
      <c r="V81" s="53">
        <v>103.73333333333346</v>
      </c>
      <c r="W81" s="54"/>
      <c r="X81" s="94"/>
      <c r="Y81" s="266"/>
      <c r="Z81" s="267"/>
      <c r="AA81" s="112">
        <f t="shared" si="41"/>
        <v>-426.28534704370577</v>
      </c>
      <c r="AB81" s="113">
        <f t="shared" si="42"/>
        <v>0.88158740359897059</v>
      </c>
      <c r="AC81" s="279"/>
    </row>
    <row r="82" spans="1:29" ht="15.75" customHeight="1">
      <c r="A82" s="283"/>
      <c r="B82" s="38" t="s">
        <v>85</v>
      </c>
      <c r="C82" s="287" t="s">
        <v>90</v>
      </c>
      <c r="D82" s="287"/>
      <c r="E82" s="39">
        <v>38</v>
      </c>
      <c r="F82" s="44">
        <v>5220</v>
      </c>
      <c r="G82" s="60">
        <f t="shared" si="43"/>
        <v>198360</v>
      </c>
      <c r="H82" s="64"/>
      <c r="I82" s="43">
        <v>21</v>
      </c>
      <c r="J82" s="44">
        <v>3600</v>
      </c>
      <c r="K82" s="45">
        <f t="shared" si="45"/>
        <v>171.42857142857142</v>
      </c>
      <c r="L82" s="59">
        <v>21</v>
      </c>
      <c r="M82" s="44">
        <f t="shared" si="44"/>
        <v>3168.9713322091061</v>
      </c>
      <c r="N82" s="45">
        <f t="shared" si="37"/>
        <v>150.90339677186219</v>
      </c>
      <c r="O82" s="65">
        <f t="shared" si="38"/>
        <v>0</v>
      </c>
      <c r="P82" s="66">
        <f t="shared" si="39"/>
        <v>-20.525174656709225</v>
      </c>
      <c r="Q82" s="67">
        <f t="shared" si="40"/>
        <v>0.8802698145025295</v>
      </c>
      <c r="R82" s="274"/>
      <c r="S82" s="50">
        <v>0.63692129629629635</v>
      </c>
      <c r="T82" s="51">
        <v>0.7055555555555556</v>
      </c>
      <c r="U82" s="52">
        <v>6.0999999999999943</v>
      </c>
      <c r="V82" s="53">
        <v>98.833333333333329</v>
      </c>
      <c r="W82" s="54"/>
      <c r="X82" s="94"/>
      <c r="Y82" s="266"/>
      <c r="Z82" s="267"/>
      <c r="AA82" s="112">
        <f t="shared" si="41"/>
        <v>-431.02866779089391</v>
      </c>
      <c r="AB82" s="113">
        <f t="shared" si="42"/>
        <v>0.8802698145025295</v>
      </c>
      <c r="AC82" s="279"/>
    </row>
    <row r="83" spans="1:29" ht="15.75" customHeight="1">
      <c r="A83" s="283"/>
      <c r="B83" s="38"/>
      <c r="C83" s="287"/>
      <c r="D83" s="287"/>
      <c r="E83" s="39"/>
      <c r="F83" s="44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112"/>
      <c r="AB83" s="113"/>
      <c r="AC83" s="279"/>
    </row>
    <row r="84" spans="1:29" ht="15.75" customHeight="1">
      <c r="A84" s="283"/>
      <c r="B84" s="38"/>
      <c r="C84" s="287"/>
      <c r="D84" s="287"/>
      <c r="E84" s="39"/>
      <c r="F84" s="44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112"/>
      <c r="AB84" s="113"/>
      <c r="AC84" s="279"/>
    </row>
    <row r="85" spans="1:29" ht="15.75" customHeight="1">
      <c r="A85" s="283"/>
      <c r="B85" s="38"/>
      <c r="C85" s="287"/>
      <c r="D85" s="287"/>
      <c r="E85" s="39"/>
      <c r="F85" s="44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112"/>
      <c r="AB85" s="113"/>
      <c r="AC85" s="279"/>
    </row>
    <row r="86" spans="1:29" ht="15.75" customHeight="1">
      <c r="A86" s="283"/>
      <c r="B86" s="38"/>
      <c r="C86" s="287"/>
      <c r="D86" s="287"/>
      <c r="E86" s="39"/>
      <c r="F86" s="44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112"/>
      <c r="AB86" s="113"/>
      <c r="AC86" s="279"/>
    </row>
    <row r="87" spans="1:29" ht="15.75" customHeight="1">
      <c r="A87" s="283"/>
      <c r="B87" s="38"/>
      <c r="C87" s="287"/>
      <c r="D87" s="287"/>
      <c r="E87" s="39"/>
      <c r="F87" s="44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112"/>
      <c r="AB87" s="113"/>
      <c r="AC87" s="279"/>
    </row>
    <row r="88" spans="1:29" ht="15.75" customHeight="1">
      <c r="A88" s="283"/>
      <c r="B88" s="38"/>
      <c r="C88" s="287"/>
      <c r="D88" s="287"/>
      <c r="E88" s="95"/>
      <c r="F88" s="44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46">AVERAGE(I73:I88)</f>
        <v>20.9</v>
      </c>
      <c r="J89" s="81">
        <f t="shared" si="46"/>
        <v>3600</v>
      </c>
      <c r="K89" s="82">
        <f t="shared" ref="K89" si="47">J89/I89</f>
        <v>172.2488038277512</v>
      </c>
      <c r="L89" s="80">
        <f t="shared" ref="L89:M89" si="48">AVERAGE(L73:L88)</f>
        <v>20.9</v>
      </c>
      <c r="M89" s="81">
        <f t="shared" si="48"/>
        <v>3045.1758023397088</v>
      </c>
      <c r="N89" s="82">
        <f>M89/L89</f>
        <v>145.70219149950759</v>
      </c>
      <c r="O89" s="83">
        <f>L89-I89</f>
        <v>0</v>
      </c>
      <c r="P89" s="84">
        <f>N89-K89</f>
        <v>-26.546612328243612</v>
      </c>
      <c r="Q89" s="85">
        <f>N89/K89</f>
        <v>0.84588216731658572</v>
      </c>
      <c r="R89" s="275"/>
      <c r="S89" s="182">
        <f>S73</f>
        <v>0.16666666666666666</v>
      </c>
      <c r="T89" s="183">
        <f>INDEX(T73:T88,COUNTA(T73:T88))</f>
        <v>0.7055555555555556</v>
      </c>
      <c r="U89" s="86"/>
      <c r="V89" s="96"/>
      <c r="W89" s="78"/>
      <c r="X89" s="82"/>
      <c r="Y89" s="262"/>
      <c r="Z89" s="263"/>
      <c r="AA89" s="97">
        <f>M89-J89</f>
        <v>-554.82419766029125</v>
      </c>
      <c r="AB89" s="85">
        <f>M89/J89</f>
        <v>0.84588216731658572</v>
      </c>
      <c r="AC89" s="280"/>
    </row>
    <row r="90" spans="1:29" ht="15.75" customHeight="1">
      <c r="A90" s="268" t="s">
        <v>40</v>
      </c>
      <c r="B90" s="98" t="s">
        <v>76</v>
      </c>
      <c r="C90" s="271" t="s">
        <v>91</v>
      </c>
      <c r="D90" s="272"/>
      <c r="E90" s="21">
        <v>34.229999999999997</v>
      </c>
      <c r="F90" s="15">
        <v>2136</v>
      </c>
      <c r="G90" s="22">
        <f t="shared" ref="G90:G93" si="49">E90*F90</f>
        <v>73115.28</v>
      </c>
      <c r="H90" s="23"/>
      <c r="I90" s="24">
        <v>16</v>
      </c>
      <c r="J90" s="25">
        <v>3000</v>
      </c>
      <c r="K90" s="26">
        <f>J90/I90</f>
        <v>187.5</v>
      </c>
      <c r="L90" s="27">
        <v>16</v>
      </c>
      <c r="M90" s="25">
        <f>F90/V90*60</f>
        <v>2529.4736842105285</v>
      </c>
      <c r="N90" s="26">
        <f>M90/L90</f>
        <v>158.09210526315803</v>
      </c>
      <c r="O90" s="91">
        <f>L90-I90</f>
        <v>0</v>
      </c>
      <c r="P90" s="92">
        <f>N90-K90</f>
        <v>-29.407894736841968</v>
      </c>
      <c r="Q90" s="31">
        <f>N90/K90</f>
        <v>0.84315789473684288</v>
      </c>
      <c r="R90" s="273">
        <f>Q106</f>
        <v>0.85167704894498664</v>
      </c>
      <c r="S90" s="32">
        <v>0.2502314814814815</v>
      </c>
      <c r="T90" s="33">
        <v>0.28541666666666665</v>
      </c>
      <c r="U90" s="34"/>
      <c r="V90" s="35">
        <v>50.666666666666622</v>
      </c>
      <c r="W90" s="114"/>
      <c r="X90" s="115"/>
      <c r="Y90" s="276"/>
      <c r="Z90" s="277"/>
      <c r="AA90" s="36">
        <f>M90-J90</f>
        <v>-470.52631578947148</v>
      </c>
      <c r="AB90" s="31">
        <f>M90/J90</f>
        <v>0.84315789473684288</v>
      </c>
      <c r="AC90" s="278">
        <f>AB106</f>
        <v>0.85167704894498653</v>
      </c>
    </row>
    <row r="91" spans="1:29" ht="15.75" customHeight="1">
      <c r="A91" s="269"/>
      <c r="B91" s="38" t="s">
        <v>76</v>
      </c>
      <c r="C91" s="264" t="s">
        <v>92</v>
      </c>
      <c r="D91" s="265"/>
      <c r="E91" s="39">
        <v>34.770000000000003</v>
      </c>
      <c r="F91" s="40">
        <v>1677</v>
      </c>
      <c r="G91" s="41">
        <f t="shared" si="49"/>
        <v>58309.290000000008</v>
      </c>
      <c r="H91" s="42"/>
      <c r="I91" s="43">
        <v>11</v>
      </c>
      <c r="J91" s="44">
        <v>3000</v>
      </c>
      <c r="K91" s="45">
        <f t="shared" si="45"/>
        <v>272.72727272727275</v>
      </c>
      <c r="L91" s="46">
        <v>11</v>
      </c>
      <c r="M91" s="44">
        <f>F91/V91*60</f>
        <v>2517.5979983319457</v>
      </c>
      <c r="N91" s="45">
        <f>M91/L91</f>
        <v>228.87254530290417</v>
      </c>
      <c r="O91" s="47">
        <f>L91-I91</f>
        <v>0</v>
      </c>
      <c r="P91" s="48">
        <f>N91-K91</f>
        <v>-43.854727424368576</v>
      </c>
      <c r="Q91" s="49">
        <f>N91/K91</f>
        <v>0.83919933277731529</v>
      </c>
      <c r="R91" s="274"/>
      <c r="S91" s="50">
        <v>0.28960648148148149</v>
      </c>
      <c r="T91" s="51">
        <v>0.31736111111111109</v>
      </c>
      <c r="U91" s="52">
        <v>6.0333333333333705</v>
      </c>
      <c r="V91" s="53">
        <v>39.966666666666626</v>
      </c>
      <c r="W91" s="54"/>
      <c r="X91" s="94"/>
      <c r="Y91" s="266"/>
      <c r="Z91" s="267"/>
      <c r="AA91" s="55">
        <f>M91-J91</f>
        <v>-482.40200166805425</v>
      </c>
      <c r="AB91" s="49">
        <f>M91/J91</f>
        <v>0.83919933277731529</v>
      </c>
      <c r="AC91" s="279"/>
    </row>
    <row r="92" spans="1:29" ht="15.75" customHeight="1">
      <c r="A92" s="269"/>
      <c r="B92" s="38" t="s">
        <v>76</v>
      </c>
      <c r="C92" s="264" t="s">
        <v>94</v>
      </c>
      <c r="D92" s="265"/>
      <c r="E92" s="39">
        <v>35.83</v>
      </c>
      <c r="F92" s="40">
        <v>4930</v>
      </c>
      <c r="G92" s="41">
        <f t="shared" si="49"/>
        <v>176641.9</v>
      </c>
      <c r="H92" s="42"/>
      <c r="I92" s="43">
        <v>12</v>
      </c>
      <c r="J92" s="44">
        <v>3273</v>
      </c>
      <c r="K92" s="45">
        <f t="shared" si="45"/>
        <v>272.75</v>
      </c>
      <c r="L92" s="46">
        <v>12</v>
      </c>
      <c r="M92" s="44">
        <f>F92/V92*60</f>
        <v>2839.679999999998</v>
      </c>
      <c r="N92" s="45">
        <f>M92/L92</f>
        <v>236.63999999999984</v>
      </c>
      <c r="O92" s="47">
        <f>L92-I92</f>
        <v>0</v>
      </c>
      <c r="P92" s="48">
        <f>N92-K92</f>
        <v>-36.110000000000156</v>
      </c>
      <c r="Q92" s="49">
        <f>N92/K92</f>
        <v>0.86760769935838622</v>
      </c>
      <c r="R92" s="274"/>
      <c r="S92" s="50">
        <v>0.37638888888888883</v>
      </c>
      <c r="T92" s="51">
        <v>0.44872685185185185</v>
      </c>
      <c r="U92" s="52">
        <v>4.9999999999999023</v>
      </c>
      <c r="V92" s="53">
        <v>104.16666666666674</v>
      </c>
      <c r="W92" s="54">
        <v>0.44872685185185185</v>
      </c>
      <c r="X92" s="94">
        <v>0.48680555555555549</v>
      </c>
      <c r="Y92" s="266"/>
      <c r="Z92" s="267"/>
      <c r="AA92" s="55">
        <f>M92-J92</f>
        <v>-433.32000000000198</v>
      </c>
      <c r="AB92" s="49">
        <f>M92/J92</f>
        <v>0.86760769935838622</v>
      </c>
      <c r="AC92" s="279"/>
    </row>
    <row r="93" spans="1:29" ht="15.75" customHeight="1">
      <c r="A93" s="269"/>
      <c r="B93" s="38" t="s">
        <v>76</v>
      </c>
      <c r="C93" s="264" t="s">
        <v>95</v>
      </c>
      <c r="D93" s="265"/>
      <c r="E93" s="39">
        <v>36.409999999999997</v>
      </c>
      <c r="F93" s="40">
        <v>4245</v>
      </c>
      <c r="G93" s="41">
        <f t="shared" si="49"/>
        <v>154560.44999999998</v>
      </c>
      <c r="H93" s="58"/>
      <c r="I93" s="43">
        <v>11</v>
      </c>
      <c r="J93" s="44">
        <v>3273</v>
      </c>
      <c r="K93" s="45">
        <f t="shared" si="45"/>
        <v>297.54545454545456</v>
      </c>
      <c r="L93" s="59">
        <v>11</v>
      </c>
      <c r="M93" s="44">
        <f>F93/V93*60</f>
        <v>2798.3885735213298</v>
      </c>
      <c r="N93" s="45">
        <f>M93/L93</f>
        <v>254.39896122921181</v>
      </c>
      <c r="O93" s="47">
        <f>L93-I93</f>
        <v>0</v>
      </c>
      <c r="P93" s="48">
        <f>N93-K93</f>
        <v>-43.146493316242754</v>
      </c>
      <c r="Q93" s="49">
        <f>N93/K93</f>
        <v>0.85499192591546891</v>
      </c>
      <c r="R93" s="274"/>
      <c r="S93" s="50">
        <v>0.48680555555555549</v>
      </c>
      <c r="T93" s="51">
        <v>0.55001157407407408</v>
      </c>
      <c r="U93" s="52">
        <v>54.833333333333243</v>
      </c>
      <c r="V93" s="53">
        <v>91.016666666666765</v>
      </c>
      <c r="W93" s="54"/>
      <c r="X93" s="94"/>
      <c r="Y93" s="266"/>
      <c r="Z93" s="267"/>
      <c r="AA93" s="55">
        <f>M93-J93</f>
        <v>-474.61142647867018</v>
      </c>
      <c r="AB93" s="49">
        <f>M93/J93</f>
        <v>0.85499192591546891</v>
      </c>
      <c r="AC93" s="279"/>
    </row>
    <row r="94" spans="1:29" ht="15.75" customHeight="1">
      <c r="A94" s="269"/>
      <c r="B94" s="38"/>
      <c r="C94" s="264"/>
      <c r="D94" s="265"/>
      <c r="E94" s="39"/>
      <c r="F94" s="40"/>
      <c r="G94" s="60"/>
      <c r="H94" s="61"/>
      <c r="I94" s="43"/>
      <c r="J94" s="44"/>
      <c r="K94" s="45"/>
      <c r="L94" s="46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4"/>
      <c r="I95" s="43"/>
      <c r="J95" s="44"/>
      <c r="K95" s="45"/>
      <c r="L95" s="59"/>
      <c r="M95" s="44"/>
      <c r="N95" s="45"/>
      <c r="O95" s="65"/>
      <c r="P95" s="66"/>
      <c r="Q95" s="67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110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110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110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110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110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110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110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110"/>
      <c r="Y104" s="266"/>
      <c r="Z104" s="267"/>
      <c r="AA104" s="55"/>
      <c r="AB104" s="49"/>
      <c r="AC104" s="279"/>
    </row>
    <row r="105" spans="1:29" ht="15.75" customHeight="1">
      <c r="A105" s="269"/>
      <c r="B105" s="99"/>
      <c r="C105" s="264"/>
      <c r="D105" s="265"/>
      <c r="E105" s="109"/>
      <c r="F105" s="71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50">AVERAGE(I90:I105)</f>
        <v>12.5</v>
      </c>
      <c r="J106" s="81">
        <f t="shared" si="50"/>
        <v>3136.5</v>
      </c>
      <c r="K106" s="82">
        <f t="shared" ref="K106" si="51">J106/I106</f>
        <v>250.92</v>
      </c>
      <c r="L106" s="80">
        <f t="shared" ref="L106:M106" si="52">AVERAGE(L90:L105)</f>
        <v>12.5</v>
      </c>
      <c r="M106" s="81">
        <f t="shared" si="52"/>
        <v>2671.2850640159504</v>
      </c>
      <c r="N106" s="82">
        <f>M106/L106</f>
        <v>213.70280512127604</v>
      </c>
      <c r="O106" s="83">
        <f>L106-I106</f>
        <v>0</v>
      </c>
      <c r="P106" s="84">
        <f>N106-K106</f>
        <v>-37.217194878723944</v>
      </c>
      <c r="Q106" s="85">
        <f>N106/K106</f>
        <v>0.85167704894498664</v>
      </c>
      <c r="R106" s="275"/>
      <c r="S106" s="182">
        <f>S90</f>
        <v>0.2502314814814815</v>
      </c>
      <c r="T106" s="183">
        <f>INDEX(T90:T105,COUNTA(T90:T105))</f>
        <v>0.55001157407407408</v>
      </c>
      <c r="U106" s="86"/>
      <c r="V106" s="96"/>
      <c r="W106" s="78"/>
      <c r="X106" s="82"/>
      <c r="Y106" s="262"/>
      <c r="Z106" s="263"/>
      <c r="AA106" s="97">
        <f>M106-J106</f>
        <v>-465.21493598404959</v>
      </c>
      <c r="AB106" s="85">
        <f>M106/J106</f>
        <v>0.85167704894498653</v>
      </c>
      <c r="AC106" s="280"/>
    </row>
    <row r="107" spans="1:29" ht="15.75" customHeight="1">
      <c r="A107" s="281" t="s">
        <v>42</v>
      </c>
      <c r="B107" s="16" t="s">
        <v>69</v>
      </c>
      <c r="C107" s="271" t="s">
        <v>102</v>
      </c>
      <c r="D107" s="272"/>
      <c r="E107" s="21">
        <v>26.63</v>
      </c>
      <c r="F107" s="15">
        <v>956</v>
      </c>
      <c r="G107" s="22">
        <f t="shared" ref="G107:G110" si="53">E107*F107</f>
        <v>25458.28</v>
      </c>
      <c r="H107" s="23"/>
      <c r="I107" s="24">
        <v>6</v>
      </c>
      <c r="J107" s="25">
        <v>2600</v>
      </c>
      <c r="K107" s="26">
        <f>J107/I107</f>
        <v>433.33333333333331</v>
      </c>
      <c r="L107" s="27">
        <v>6</v>
      </c>
      <c r="M107" s="25">
        <f>F107/V107*60</f>
        <v>2102.3824068417834</v>
      </c>
      <c r="N107" s="26">
        <f>M107/L107</f>
        <v>350.39706780696389</v>
      </c>
      <c r="O107" s="91">
        <f>L107-I107</f>
        <v>0</v>
      </c>
      <c r="P107" s="92">
        <f>N107-K107</f>
        <v>-82.936265526369425</v>
      </c>
      <c r="Q107" s="31">
        <f>N107/K107</f>
        <v>0.80860861801607054</v>
      </c>
      <c r="R107" s="273">
        <f>Q123</f>
        <v>0.82932354155144772</v>
      </c>
      <c r="S107" s="117">
        <v>0.34791666666666665</v>
      </c>
      <c r="T107" s="118">
        <v>0.36686342592592591</v>
      </c>
      <c r="U107" s="34"/>
      <c r="V107" s="35">
        <v>27.283333333333335</v>
      </c>
      <c r="W107" s="33"/>
      <c r="X107" s="107"/>
      <c r="Y107" s="276"/>
      <c r="Z107" s="277"/>
      <c r="AA107" s="36">
        <f>M107-J107</f>
        <v>-497.61759315821655</v>
      </c>
      <c r="AB107" s="31">
        <f>M107/J107</f>
        <v>0.80860861801607054</v>
      </c>
      <c r="AC107" s="278">
        <f>AB123</f>
        <v>0.82932354155144772</v>
      </c>
    </row>
    <row r="108" spans="1:29" ht="15.75" customHeight="1">
      <c r="A108" s="282"/>
      <c r="B108" s="38" t="s">
        <v>76</v>
      </c>
      <c r="C108" s="264" t="s">
        <v>99</v>
      </c>
      <c r="D108" s="265"/>
      <c r="E108" s="39">
        <v>24.73</v>
      </c>
      <c r="F108" s="40">
        <v>1279</v>
      </c>
      <c r="G108" s="41">
        <f t="shared" si="53"/>
        <v>31629.670000000002</v>
      </c>
      <c r="H108" s="42"/>
      <c r="I108" s="43">
        <v>6</v>
      </c>
      <c r="J108" s="44">
        <v>2600</v>
      </c>
      <c r="K108" s="45">
        <f t="shared" si="45"/>
        <v>433.33333333333331</v>
      </c>
      <c r="L108" s="46">
        <v>6</v>
      </c>
      <c r="M108" s="44">
        <f>F108/V108*60</f>
        <v>2166.7764705882328</v>
      </c>
      <c r="N108" s="45">
        <f>M108/L108</f>
        <v>361.12941176470548</v>
      </c>
      <c r="O108" s="47">
        <f>L108-I108</f>
        <v>0</v>
      </c>
      <c r="P108" s="48">
        <f>N108-K108</f>
        <v>-72.203921568627834</v>
      </c>
      <c r="Q108" s="49">
        <f>N108/K108</f>
        <v>0.83337556561085879</v>
      </c>
      <c r="R108" s="274"/>
      <c r="S108" s="50">
        <v>0.37013888888888885</v>
      </c>
      <c r="T108" s="51">
        <v>0.39473379629629629</v>
      </c>
      <c r="U108" s="52">
        <v>4.7166666666666313</v>
      </c>
      <c r="V108" s="53">
        <v>35.416666666666714</v>
      </c>
      <c r="W108" s="54"/>
      <c r="X108" s="58"/>
      <c r="Y108" s="266"/>
      <c r="Z108" s="267"/>
      <c r="AA108" s="55">
        <f>M108-J108</f>
        <v>-433.22352941176723</v>
      </c>
      <c r="AB108" s="49">
        <f>M108/J108</f>
        <v>0.83337556561085879</v>
      </c>
      <c r="AC108" s="279"/>
    </row>
    <row r="109" spans="1:29" ht="15.75" customHeight="1">
      <c r="A109" s="282"/>
      <c r="B109" s="38" t="s">
        <v>76</v>
      </c>
      <c r="C109" s="264" t="s">
        <v>100</v>
      </c>
      <c r="D109" s="265"/>
      <c r="E109" s="39">
        <v>24.94</v>
      </c>
      <c r="F109" s="40">
        <v>1435</v>
      </c>
      <c r="G109" s="41">
        <f t="shared" si="53"/>
        <v>35788.9</v>
      </c>
      <c r="H109" s="42"/>
      <c r="I109" s="43">
        <v>6</v>
      </c>
      <c r="J109" s="44">
        <v>2600</v>
      </c>
      <c r="K109" s="45">
        <f t="shared" si="45"/>
        <v>433.33333333333331</v>
      </c>
      <c r="L109" s="46">
        <v>6</v>
      </c>
      <c r="M109" s="44">
        <f>F109/V109*60</f>
        <v>2167.8556441460341</v>
      </c>
      <c r="N109" s="45">
        <f>M109/L109</f>
        <v>361.309274024339</v>
      </c>
      <c r="O109" s="47">
        <f>L109-I109</f>
        <v>0</v>
      </c>
      <c r="P109" s="48">
        <f>N109-K109</f>
        <v>-72.02405930899431</v>
      </c>
      <c r="Q109" s="49">
        <f>N109/K109</f>
        <v>0.83379063236385931</v>
      </c>
      <c r="R109" s="274"/>
      <c r="S109" s="50">
        <v>0.39811342592592591</v>
      </c>
      <c r="T109" s="51">
        <v>0.42569444444444443</v>
      </c>
      <c r="U109" s="52">
        <v>4.8666666666666547</v>
      </c>
      <c r="V109" s="53">
        <v>39.716666666666669</v>
      </c>
      <c r="W109" s="54"/>
      <c r="X109" s="94"/>
      <c r="Y109" s="266"/>
      <c r="Z109" s="267"/>
      <c r="AA109" s="55">
        <f>M109-J109</f>
        <v>-432.14435585396586</v>
      </c>
      <c r="AB109" s="49">
        <f>M109/J109</f>
        <v>0.83379063236385931</v>
      </c>
      <c r="AC109" s="279"/>
    </row>
    <row r="110" spans="1:29" ht="15.75" customHeight="1">
      <c r="A110" s="282"/>
      <c r="B110" s="38" t="s">
        <v>76</v>
      </c>
      <c r="C110" s="264" t="s">
        <v>101</v>
      </c>
      <c r="D110" s="265"/>
      <c r="E110" s="39">
        <v>24.73</v>
      </c>
      <c r="F110" s="40">
        <v>1957</v>
      </c>
      <c r="G110" s="41">
        <f t="shared" si="53"/>
        <v>48396.61</v>
      </c>
      <c r="H110" s="42"/>
      <c r="I110" s="43">
        <v>6</v>
      </c>
      <c r="J110" s="44">
        <v>2600</v>
      </c>
      <c r="K110" s="45">
        <f t="shared" si="45"/>
        <v>433.33333333333331</v>
      </c>
      <c r="L110" s="46">
        <v>6</v>
      </c>
      <c r="M110" s="44">
        <f>F110/V110*60</f>
        <v>2187.9503105590052</v>
      </c>
      <c r="N110" s="45">
        <f>M110/L110</f>
        <v>364.65838509316751</v>
      </c>
      <c r="O110" s="47">
        <f>L110-I110</f>
        <v>0</v>
      </c>
      <c r="P110" s="48">
        <f>N110-K110</f>
        <v>-68.674948240165804</v>
      </c>
      <c r="Q110" s="49">
        <f>N110/K110</f>
        <v>0.84151935021500202</v>
      </c>
      <c r="R110" s="274"/>
      <c r="S110" s="50">
        <v>0.43009259259259258</v>
      </c>
      <c r="T110" s="51">
        <v>0.46736111111111112</v>
      </c>
      <c r="U110" s="52">
        <v>6.3333333333333375</v>
      </c>
      <c r="V110" s="53">
        <v>53.666666666666686</v>
      </c>
      <c r="W110" s="54"/>
      <c r="X110" s="58"/>
      <c r="Y110" s="266"/>
      <c r="Z110" s="267"/>
      <c r="AA110" s="55">
        <f>M110-J110</f>
        <v>-412.04968944099483</v>
      </c>
      <c r="AB110" s="49">
        <f>M110/J110</f>
        <v>0.84151935021500202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58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58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58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58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58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58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58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58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58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58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78"/>
      <c r="G123" s="79"/>
      <c r="H123" s="20"/>
      <c r="I123" s="80">
        <f t="shared" ref="I123:J123" si="54">AVERAGE(I107:I122)</f>
        <v>6</v>
      </c>
      <c r="J123" s="81">
        <f t="shared" si="54"/>
        <v>2600</v>
      </c>
      <c r="K123" s="82">
        <f t="shared" ref="K123" si="55">J123/I123</f>
        <v>433.33333333333331</v>
      </c>
      <c r="L123" s="80">
        <f t="shared" ref="L123:M123" si="56">AVERAGE(L107:L122)</f>
        <v>6</v>
      </c>
      <c r="M123" s="81">
        <f t="shared" si="56"/>
        <v>2156.241208033764</v>
      </c>
      <c r="N123" s="82">
        <f>M123/L123</f>
        <v>359.373534672294</v>
      </c>
      <c r="O123" s="83">
        <f>L123-I123</f>
        <v>0</v>
      </c>
      <c r="P123" s="84">
        <f>N123-K123</f>
        <v>-73.959798661039315</v>
      </c>
      <c r="Q123" s="85">
        <f>N123/K123</f>
        <v>0.82932354155144772</v>
      </c>
      <c r="R123" s="275"/>
      <c r="S123" s="182">
        <f>S107</f>
        <v>0.34791666666666665</v>
      </c>
      <c r="T123" s="183">
        <f>INDEX(T107:T122,COUNTA(T107:T122))</f>
        <v>0.46736111111111112</v>
      </c>
      <c r="U123" s="86"/>
      <c r="V123" s="96"/>
      <c r="W123" s="78"/>
      <c r="X123" s="82"/>
      <c r="Y123" s="262"/>
      <c r="Z123" s="263"/>
      <c r="AA123" s="97">
        <f>M123-J123</f>
        <v>-443.758791966236</v>
      </c>
      <c r="AB123" s="85">
        <f>M123/J123</f>
        <v>0.82932354155144772</v>
      </c>
      <c r="AC123" s="280"/>
    </row>
    <row r="124" spans="1:29" ht="15.75" customHeight="1">
      <c r="A124" s="268" t="s">
        <v>214</v>
      </c>
      <c r="B124" s="98" t="s">
        <v>70</v>
      </c>
      <c r="C124" s="271" t="s">
        <v>203</v>
      </c>
      <c r="D124" s="272"/>
      <c r="E124" s="21">
        <v>49.91</v>
      </c>
      <c r="F124" s="15">
        <v>1745</v>
      </c>
      <c r="G124" s="22">
        <f t="shared" ref="G124:G126" si="57">E124*F124</f>
        <v>87092.95</v>
      </c>
      <c r="H124" s="23"/>
      <c r="I124" s="24">
        <v>26</v>
      </c>
      <c r="J124" s="25">
        <v>2000</v>
      </c>
      <c r="K124" s="26">
        <f>J124/I124</f>
        <v>76.92307692307692</v>
      </c>
      <c r="L124" s="27">
        <v>26</v>
      </c>
      <c r="M124" s="25">
        <f>F124/V124*60</f>
        <v>1694.6317777178324</v>
      </c>
      <c r="N124" s="26">
        <f>M124/L124</f>
        <v>65.178145296839702</v>
      </c>
      <c r="O124" s="91">
        <f>L124-I124</f>
        <v>0</v>
      </c>
      <c r="P124" s="92">
        <f>N124-K124</f>
        <v>-11.744931626237218</v>
      </c>
      <c r="Q124" s="31">
        <f>N124/K124</f>
        <v>0.84731588885891618</v>
      </c>
      <c r="R124" s="273">
        <f>Q140</f>
        <v>0.85418795596149266</v>
      </c>
      <c r="S124" s="32">
        <v>0.70848379629629632</v>
      </c>
      <c r="T124" s="33">
        <v>0.75138888888888888</v>
      </c>
      <c r="U124" s="34"/>
      <c r="V124" s="35">
        <v>61.783333333333289</v>
      </c>
      <c r="W124" s="33"/>
      <c r="X124" s="107"/>
      <c r="Y124" s="276"/>
      <c r="Z124" s="277"/>
      <c r="AA124" s="36">
        <f>M124-J124</f>
        <v>-305.36822228216761</v>
      </c>
      <c r="AB124" s="31">
        <f>M124/J124</f>
        <v>0.84731588885891618</v>
      </c>
      <c r="AC124" s="278">
        <f>AB140</f>
        <v>0.85418795596149266</v>
      </c>
    </row>
    <row r="125" spans="1:29" ht="15.75" customHeight="1">
      <c r="A125" s="269"/>
      <c r="B125" s="99" t="s">
        <v>70</v>
      </c>
      <c r="C125" s="264" t="s">
        <v>116</v>
      </c>
      <c r="D125" s="265"/>
      <c r="E125" s="39">
        <v>56.79</v>
      </c>
      <c r="F125" s="40">
        <v>2562</v>
      </c>
      <c r="G125" s="41">
        <f t="shared" si="57"/>
        <v>145495.98000000001</v>
      </c>
      <c r="H125" s="42"/>
      <c r="I125" s="43">
        <v>23</v>
      </c>
      <c r="J125" s="44">
        <v>2000</v>
      </c>
      <c r="K125" s="45">
        <f t="shared" ref="K125:K126" si="58">J125/I125</f>
        <v>86.956521739130437</v>
      </c>
      <c r="L125" s="46">
        <v>23</v>
      </c>
      <c r="M125" s="44">
        <f>F125/V125*60</f>
        <v>1716.5829145728658</v>
      </c>
      <c r="N125" s="45">
        <f>M125/L125</f>
        <v>74.634039764037638</v>
      </c>
      <c r="O125" s="47">
        <f>L125-I125</f>
        <v>0</v>
      </c>
      <c r="P125" s="48">
        <f>N125-K125</f>
        <v>-12.322481975092799</v>
      </c>
      <c r="Q125" s="49">
        <f>N125/K125</f>
        <v>0.85829145728643286</v>
      </c>
      <c r="R125" s="274"/>
      <c r="S125" s="50">
        <v>0.75517361111111114</v>
      </c>
      <c r="T125" s="51">
        <v>0.81736111111111109</v>
      </c>
      <c r="U125" s="52">
        <v>5.4500000000000526</v>
      </c>
      <c r="V125" s="53">
        <v>89.549999999999926</v>
      </c>
      <c r="W125" s="54"/>
      <c r="X125" s="94"/>
      <c r="Y125" s="266"/>
      <c r="Z125" s="267"/>
      <c r="AA125" s="55">
        <f>M125-J125</f>
        <v>-283.41708542713423</v>
      </c>
      <c r="AB125" s="49">
        <f>M125/J125</f>
        <v>0.85829145728643286</v>
      </c>
      <c r="AC125" s="279"/>
    </row>
    <row r="126" spans="1:29" ht="15.75" customHeight="1">
      <c r="A126" s="269"/>
      <c r="B126" s="99" t="s">
        <v>70</v>
      </c>
      <c r="C126" s="264" t="s">
        <v>219</v>
      </c>
      <c r="D126" s="265"/>
      <c r="E126" s="39">
        <v>44.3</v>
      </c>
      <c r="F126" s="40">
        <v>2409</v>
      </c>
      <c r="G126" s="41">
        <f t="shared" si="57"/>
        <v>106718.7</v>
      </c>
      <c r="H126" s="42"/>
      <c r="I126" s="43">
        <v>17</v>
      </c>
      <c r="J126" s="44">
        <v>2000</v>
      </c>
      <c r="K126" s="45">
        <f t="shared" si="58"/>
        <v>117.64705882352941</v>
      </c>
      <c r="L126" s="46">
        <v>17</v>
      </c>
      <c r="M126" s="44">
        <f>F126/V126*60</f>
        <v>1713.9130434782583</v>
      </c>
      <c r="N126" s="45">
        <f>M126/L126</f>
        <v>100.81841432225049</v>
      </c>
      <c r="O126" s="47">
        <f>L126-I126</f>
        <v>0</v>
      </c>
      <c r="P126" s="48">
        <f>N126-K126</f>
        <v>-16.828644501278916</v>
      </c>
      <c r="Q126" s="49">
        <f>N126/K126</f>
        <v>0.85695652173912917</v>
      </c>
      <c r="R126" s="274"/>
      <c r="S126" s="50">
        <v>0.82222222222222219</v>
      </c>
      <c r="T126" s="51">
        <v>0.88078703703703709</v>
      </c>
      <c r="U126" s="52">
        <v>6.9999999999999751</v>
      </c>
      <c r="V126" s="53">
        <v>84.333333333333456</v>
      </c>
      <c r="W126" s="54"/>
      <c r="X126" s="94"/>
      <c r="Y126" s="266"/>
      <c r="Z126" s="267"/>
      <c r="AA126" s="55">
        <f>M126-J126</f>
        <v>-286.08695652174174</v>
      </c>
      <c r="AB126" s="49">
        <f>M126/J126</f>
        <v>0.85695652173912917</v>
      </c>
      <c r="AC126" s="279"/>
    </row>
    <row r="127" spans="1:29" ht="15.75" customHeight="1">
      <c r="A127" s="269"/>
      <c r="B127" s="99"/>
      <c r="C127" s="264"/>
      <c r="D127" s="265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79"/>
    </row>
    <row r="128" spans="1:29" ht="15.75" customHeight="1">
      <c r="A128" s="269"/>
      <c r="B128" s="99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99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94"/>
      <c r="Y129" s="266"/>
      <c r="Z129" s="267"/>
      <c r="AA129" s="55"/>
      <c r="AB129" s="49"/>
      <c r="AC129" s="279"/>
    </row>
    <row r="130" spans="1:29" ht="15.75" customHeight="1">
      <c r="A130" s="269"/>
      <c r="B130" s="99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62"/>
      <c r="T130" s="63"/>
      <c r="U130" s="52"/>
      <c r="V130" s="53"/>
      <c r="W130" s="63"/>
      <c r="X130" s="108"/>
      <c r="Y130" s="266"/>
      <c r="Z130" s="267"/>
      <c r="AA130" s="55"/>
      <c r="AB130" s="49"/>
      <c r="AC130" s="279"/>
    </row>
    <row r="131" spans="1:29" ht="15.75" customHeight="1">
      <c r="A131" s="269"/>
      <c r="B131" s="99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62"/>
      <c r="T131" s="63"/>
      <c r="U131" s="52"/>
      <c r="V131" s="53"/>
      <c r="W131" s="63"/>
      <c r="X131" s="108"/>
      <c r="Y131" s="266"/>
      <c r="Z131" s="267"/>
      <c r="AA131" s="55"/>
      <c r="AB131" s="49"/>
      <c r="AC131" s="279"/>
    </row>
    <row r="132" spans="1:29" ht="15.75" customHeight="1">
      <c r="A132" s="269"/>
      <c r="B132" s="99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62"/>
      <c r="T132" s="63"/>
      <c r="U132" s="52"/>
      <c r="V132" s="53"/>
      <c r="W132" s="63"/>
      <c r="X132" s="108"/>
      <c r="Y132" s="266"/>
      <c r="Z132" s="267"/>
      <c r="AA132" s="55"/>
      <c r="AB132" s="49"/>
      <c r="AC132" s="279"/>
    </row>
    <row r="133" spans="1:29" ht="15.75" customHeight="1">
      <c r="A133" s="269"/>
      <c r="B133" s="99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62"/>
      <c r="T133" s="63"/>
      <c r="U133" s="52"/>
      <c r="V133" s="53"/>
      <c r="W133" s="63"/>
      <c r="X133" s="108"/>
      <c r="Y133" s="266"/>
      <c r="Z133" s="267"/>
      <c r="AA133" s="55"/>
      <c r="AB133" s="49"/>
      <c r="AC133" s="279"/>
    </row>
    <row r="134" spans="1:29" ht="15.75" customHeight="1">
      <c r="A134" s="269"/>
      <c r="B134" s="99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62"/>
      <c r="T134" s="63"/>
      <c r="U134" s="52"/>
      <c r="V134" s="53"/>
      <c r="W134" s="63"/>
      <c r="X134" s="108"/>
      <c r="Y134" s="266"/>
      <c r="Z134" s="267"/>
      <c r="AA134" s="55"/>
      <c r="AB134" s="49"/>
      <c r="AC134" s="279"/>
    </row>
    <row r="135" spans="1:29" ht="15.75" customHeight="1">
      <c r="A135" s="269"/>
      <c r="B135" s="99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62"/>
      <c r="T135" s="63"/>
      <c r="U135" s="52"/>
      <c r="V135" s="53"/>
      <c r="W135" s="63"/>
      <c r="X135" s="108"/>
      <c r="Y135" s="266"/>
      <c r="Z135" s="267"/>
      <c r="AA135" s="55"/>
      <c r="AB135" s="49"/>
      <c r="AC135" s="279"/>
    </row>
    <row r="136" spans="1:29" ht="15.75" customHeight="1">
      <c r="A136" s="269"/>
      <c r="B136" s="99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62"/>
      <c r="T136" s="63"/>
      <c r="U136" s="52"/>
      <c r="V136" s="53"/>
      <c r="W136" s="63"/>
      <c r="X136" s="108"/>
      <c r="Y136" s="266"/>
      <c r="Z136" s="267"/>
      <c r="AA136" s="55"/>
      <c r="AB136" s="49"/>
      <c r="AC136" s="279"/>
    </row>
    <row r="137" spans="1:29" ht="15.75" customHeight="1">
      <c r="A137" s="269"/>
      <c r="B137" s="99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62"/>
      <c r="T137" s="63"/>
      <c r="U137" s="52"/>
      <c r="V137" s="53"/>
      <c r="W137" s="63"/>
      <c r="X137" s="108"/>
      <c r="Y137" s="266"/>
      <c r="Z137" s="267"/>
      <c r="AA137" s="55"/>
      <c r="AB137" s="49"/>
      <c r="AC137" s="279"/>
    </row>
    <row r="138" spans="1:29" ht="15.75" customHeight="1">
      <c r="A138" s="269"/>
      <c r="B138" s="99"/>
      <c r="C138" s="264"/>
      <c r="D138" s="265"/>
      <c r="E138" s="39"/>
      <c r="F138" s="71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62"/>
      <c r="T138" s="63"/>
      <c r="U138" s="52"/>
      <c r="V138" s="53"/>
      <c r="W138" s="63"/>
      <c r="X138" s="108"/>
      <c r="Y138" s="266"/>
      <c r="Z138" s="267"/>
      <c r="AA138" s="55"/>
      <c r="AB138" s="49"/>
      <c r="AC138" s="279"/>
    </row>
    <row r="139" spans="1:29" ht="15.75" customHeight="1">
      <c r="A139" s="269"/>
      <c r="B139" s="99"/>
      <c r="C139" s="264"/>
      <c r="D139" s="265"/>
      <c r="E139" s="109"/>
      <c r="F139" s="71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59">AVERAGE(I124:I139)</f>
        <v>22</v>
      </c>
      <c r="J140" s="81">
        <f t="shared" si="59"/>
        <v>2000</v>
      </c>
      <c r="K140" s="82">
        <f t="shared" ref="K140" si="60">J140/I140</f>
        <v>90.909090909090907</v>
      </c>
      <c r="L140" s="80">
        <f t="shared" ref="L140:M140" si="61">AVERAGE(L124:L139)</f>
        <v>22</v>
      </c>
      <c r="M140" s="81">
        <f t="shared" si="61"/>
        <v>1708.3759119229853</v>
      </c>
      <c r="N140" s="82">
        <f>M140/L140</f>
        <v>77.653450541953873</v>
      </c>
      <c r="O140" s="83">
        <f>L140-I140</f>
        <v>0</v>
      </c>
      <c r="P140" s="84">
        <f>N140-K140</f>
        <v>-13.255640367137033</v>
      </c>
      <c r="Q140" s="85">
        <f>N140/K140</f>
        <v>0.85418795596149266</v>
      </c>
      <c r="R140" s="275"/>
      <c r="S140" s="182">
        <f>S124</f>
        <v>0.70848379629629632</v>
      </c>
      <c r="T140" s="183">
        <f>INDEX(T124:T139,COUNTA(T124:T139))</f>
        <v>0.88078703703703709</v>
      </c>
      <c r="U140" s="86"/>
      <c r="V140" s="96"/>
      <c r="W140" s="78"/>
      <c r="X140" s="82"/>
      <c r="Y140" s="262"/>
      <c r="Z140" s="263"/>
      <c r="AA140" s="97">
        <f>M140-J140</f>
        <v>-291.62408807701468</v>
      </c>
      <c r="AB140" s="85">
        <f>M140/J140</f>
        <v>0.85418795596149266</v>
      </c>
      <c r="AC140" s="280"/>
    </row>
    <row r="141" spans="1:29" ht="15.75" customHeight="1">
      <c r="A141" s="281" t="s">
        <v>47</v>
      </c>
      <c r="B141" s="98" t="s">
        <v>70</v>
      </c>
      <c r="C141" s="271" t="s">
        <v>224</v>
      </c>
      <c r="D141" s="272"/>
      <c r="E141" s="21">
        <v>50.67</v>
      </c>
      <c r="F141" s="34">
        <v>1792</v>
      </c>
      <c r="G141" s="22">
        <f t="shared" ref="G141:G143" si="62">E141*F141</f>
        <v>90800.639999999999</v>
      </c>
      <c r="H141" s="23"/>
      <c r="I141" s="24">
        <v>22</v>
      </c>
      <c r="J141" s="25">
        <v>2000</v>
      </c>
      <c r="K141" s="26">
        <f>J141/I141</f>
        <v>90.909090909090907</v>
      </c>
      <c r="L141" s="27">
        <v>22</v>
      </c>
      <c r="M141" s="25">
        <f>F141/V141*60</f>
        <v>1699.9209486166017</v>
      </c>
      <c r="N141" s="26">
        <f>M141/L141</f>
        <v>77.269134028027352</v>
      </c>
      <c r="O141" s="91">
        <f>L141-I141</f>
        <v>0</v>
      </c>
      <c r="P141" s="92">
        <f>N141-K141</f>
        <v>-13.639956881063554</v>
      </c>
      <c r="Q141" s="31">
        <f>N141/K141</f>
        <v>0.84996047430830091</v>
      </c>
      <c r="R141" s="273">
        <f>Q157</f>
        <v>0.85310072077171895</v>
      </c>
      <c r="S141" s="32">
        <v>0.70833333333333337</v>
      </c>
      <c r="T141" s="33">
        <v>0.75225694444444446</v>
      </c>
      <c r="U141" s="34"/>
      <c r="V141" s="35">
        <v>63.249999999999972</v>
      </c>
      <c r="W141" s="15"/>
      <c r="X141" s="17"/>
      <c r="Y141" s="276"/>
      <c r="Z141" s="277"/>
      <c r="AA141" s="36">
        <f>M141-J141</f>
        <v>-300.07905138339834</v>
      </c>
      <c r="AB141" s="31">
        <f>M141/J141</f>
        <v>0.8499604743083008</v>
      </c>
      <c r="AC141" s="348">
        <f>AB157</f>
        <v>0.85310072077171906</v>
      </c>
    </row>
    <row r="142" spans="1:29" ht="15.75" customHeight="1">
      <c r="A142" s="282"/>
      <c r="B142" s="99" t="s">
        <v>70</v>
      </c>
      <c r="C142" s="264" t="s">
        <v>115</v>
      </c>
      <c r="D142" s="265"/>
      <c r="E142" s="39">
        <v>56.87</v>
      </c>
      <c r="F142" s="52">
        <v>2021</v>
      </c>
      <c r="G142" s="41">
        <f t="shared" si="62"/>
        <v>114934.26999999999</v>
      </c>
      <c r="H142" s="42"/>
      <c r="I142" s="43">
        <v>23</v>
      </c>
      <c r="J142" s="44">
        <v>2000</v>
      </c>
      <c r="K142" s="45">
        <f t="shared" ref="K142:K143" si="63">J142/I142</f>
        <v>86.956521739130437</v>
      </c>
      <c r="L142" s="46">
        <v>23</v>
      </c>
      <c r="M142" s="44">
        <f>F142/V142*60</f>
        <v>1705.88511137163</v>
      </c>
      <c r="N142" s="45">
        <f>M142/L142</f>
        <v>74.168917885723047</v>
      </c>
      <c r="O142" s="47">
        <f>L142-I142</f>
        <v>0</v>
      </c>
      <c r="P142" s="48">
        <f>N142-K142</f>
        <v>-12.78760385340739</v>
      </c>
      <c r="Q142" s="49">
        <f>N142/K142</f>
        <v>0.85294255568581501</v>
      </c>
      <c r="R142" s="274"/>
      <c r="S142" s="50">
        <v>0.75694444444444442</v>
      </c>
      <c r="T142" s="51">
        <v>0.80630787037037033</v>
      </c>
      <c r="U142" s="52">
        <v>6.7499999999999361</v>
      </c>
      <c r="V142" s="53">
        <v>71.083333333333314</v>
      </c>
      <c r="W142" s="54"/>
      <c r="X142" s="94"/>
      <c r="Y142" s="266"/>
      <c r="Z142" s="267"/>
      <c r="AA142" s="55">
        <f>M142-J142</f>
        <v>-294.11488862836995</v>
      </c>
      <c r="AB142" s="49">
        <f>M142/J142</f>
        <v>0.85294255568581501</v>
      </c>
      <c r="AC142" s="294"/>
    </row>
    <row r="143" spans="1:29" ht="15.75" customHeight="1">
      <c r="A143" s="282"/>
      <c r="B143" s="99" t="s">
        <v>70</v>
      </c>
      <c r="C143" s="264" t="s">
        <v>211</v>
      </c>
      <c r="D143" s="265"/>
      <c r="E143" s="39">
        <v>47.6</v>
      </c>
      <c r="F143" s="52">
        <v>2632</v>
      </c>
      <c r="G143" s="41">
        <f t="shared" si="62"/>
        <v>125283.2</v>
      </c>
      <c r="H143" s="42"/>
      <c r="I143" s="43">
        <v>23</v>
      </c>
      <c r="J143" s="44">
        <v>2000</v>
      </c>
      <c r="K143" s="45">
        <f t="shared" si="63"/>
        <v>86.956521739130437</v>
      </c>
      <c r="L143" s="46">
        <v>23</v>
      </c>
      <c r="M143" s="44">
        <f>F143/V143*60</f>
        <v>1712.7982646420821</v>
      </c>
      <c r="N143" s="45">
        <f>M143/L143</f>
        <v>74.469489767047051</v>
      </c>
      <c r="O143" s="47">
        <f>L143-I143</f>
        <v>0</v>
      </c>
      <c r="P143" s="48">
        <f>N143-K143</f>
        <v>-12.487031972083386</v>
      </c>
      <c r="Q143" s="49">
        <f>N143/K143</f>
        <v>0.85639913232104103</v>
      </c>
      <c r="R143" s="274"/>
      <c r="S143" s="50">
        <v>0.81111111111111112</v>
      </c>
      <c r="T143" s="51">
        <v>0.87513888888888891</v>
      </c>
      <c r="U143" s="52">
        <v>6.9166666666667354</v>
      </c>
      <c r="V143" s="53">
        <v>92.200000000000017</v>
      </c>
      <c r="W143" s="54"/>
      <c r="X143" s="94"/>
      <c r="Y143" s="266"/>
      <c r="Z143" s="267"/>
      <c r="AA143" s="55">
        <f>M143-J143</f>
        <v>-287.20173535791787</v>
      </c>
      <c r="AB143" s="49">
        <f>M143/J143</f>
        <v>0.85639913232104103</v>
      </c>
      <c r="AC143" s="294"/>
    </row>
    <row r="144" spans="1:29" ht="15.75" customHeight="1">
      <c r="A144" s="282"/>
      <c r="B144" s="99"/>
      <c r="C144" s="264"/>
      <c r="D144" s="265"/>
      <c r="E144" s="39"/>
      <c r="F144" s="52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94"/>
    </row>
    <row r="145" spans="1:29" ht="15.75" customHeight="1">
      <c r="A145" s="283"/>
      <c r="B145" s="99"/>
      <c r="C145" s="264"/>
      <c r="D145" s="265"/>
      <c r="E145" s="39"/>
      <c r="F145" s="52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94"/>
    </row>
    <row r="146" spans="1:29" ht="15.75" customHeight="1">
      <c r="A146" s="283"/>
      <c r="B146" s="99"/>
      <c r="C146" s="264"/>
      <c r="D146" s="265"/>
      <c r="E146" s="39"/>
      <c r="F146" s="52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94"/>
      <c r="Y146" s="266"/>
      <c r="Z146" s="267"/>
      <c r="AA146" s="55"/>
      <c r="AB146" s="49"/>
      <c r="AC146" s="294"/>
    </row>
    <row r="147" spans="1:29" ht="15.75" customHeight="1">
      <c r="A147" s="283"/>
      <c r="B147" s="99"/>
      <c r="C147" s="264"/>
      <c r="D147" s="265"/>
      <c r="E147" s="39"/>
      <c r="F147" s="52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94"/>
    </row>
    <row r="148" spans="1:29" ht="15.75" customHeight="1">
      <c r="A148" s="283"/>
      <c r="B148" s="99"/>
      <c r="C148" s="264"/>
      <c r="D148" s="265"/>
      <c r="E148" s="39"/>
      <c r="F148" s="52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94"/>
    </row>
    <row r="149" spans="1:29" ht="15.75" customHeight="1">
      <c r="A149" s="283"/>
      <c r="B149" s="99"/>
      <c r="C149" s="264"/>
      <c r="D149" s="265"/>
      <c r="E149" s="39"/>
      <c r="F149" s="52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54"/>
      <c r="X149" s="94"/>
      <c r="Y149" s="266"/>
      <c r="Z149" s="267"/>
      <c r="AA149" s="55"/>
      <c r="AB149" s="49"/>
      <c r="AC149" s="294"/>
    </row>
    <row r="150" spans="1:29" ht="15.75" customHeight="1">
      <c r="A150" s="283"/>
      <c r="B150" s="99"/>
      <c r="C150" s="264"/>
      <c r="D150" s="265"/>
      <c r="E150" s="39"/>
      <c r="F150" s="52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54"/>
      <c r="X150" s="94"/>
      <c r="Y150" s="266"/>
      <c r="Z150" s="267"/>
      <c r="AA150" s="55"/>
      <c r="AB150" s="49"/>
      <c r="AC150" s="294"/>
    </row>
    <row r="151" spans="1:29" ht="15.75" customHeight="1">
      <c r="A151" s="283"/>
      <c r="B151" s="99"/>
      <c r="C151" s="264"/>
      <c r="D151" s="265"/>
      <c r="E151" s="39"/>
      <c r="F151" s="52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54"/>
      <c r="X151" s="94"/>
      <c r="Y151" s="266"/>
      <c r="Z151" s="267"/>
      <c r="AA151" s="55"/>
      <c r="AB151" s="49"/>
      <c r="AC151" s="294"/>
    </row>
    <row r="152" spans="1:29" ht="15.75" customHeight="1">
      <c r="A152" s="283"/>
      <c r="B152" s="99"/>
      <c r="C152" s="264"/>
      <c r="D152" s="265"/>
      <c r="E152" s="39"/>
      <c r="F152" s="52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54"/>
      <c r="X152" s="94"/>
      <c r="Y152" s="266"/>
      <c r="Z152" s="267"/>
      <c r="AA152" s="55"/>
      <c r="AB152" s="49"/>
      <c r="AC152" s="294"/>
    </row>
    <row r="153" spans="1:29" ht="15.75" customHeight="1">
      <c r="A153" s="283"/>
      <c r="B153" s="99"/>
      <c r="C153" s="264"/>
      <c r="D153" s="265"/>
      <c r="E153" s="39"/>
      <c r="F153" s="52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54"/>
      <c r="X153" s="94"/>
      <c r="Y153" s="266"/>
      <c r="Z153" s="267"/>
      <c r="AA153" s="55"/>
      <c r="AB153" s="49"/>
      <c r="AC153" s="294"/>
    </row>
    <row r="154" spans="1:29" ht="15.75" customHeight="1">
      <c r="A154" s="283"/>
      <c r="B154" s="99"/>
      <c r="C154" s="264"/>
      <c r="D154" s="265"/>
      <c r="E154" s="39"/>
      <c r="F154" s="52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100"/>
      <c r="X154" s="101"/>
      <c r="Y154" s="266"/>
      <c r="Z154" s="267"/>
      <c r="AA154" s="55"/>
      <c r="AB154" s="49"/>
      <c r="AC154" s="294"/>
    </row>
    <row r="155" spans="1:29" ht="15.75" customHeight="1">
      <c r="A155" s="283"/>
      <c r="B155" s="99"/>
      <c r="C155" s="264"/>
      <c r="D155" s="265"/>
      <c r="E155" s="39"/>
      <c r="F155" s="52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102"/>
      <c r="X155" s="103"/>
      <c r="Y155" s="266"/>
      <c r="Z155" s="267"/>
      <c r="AA155" s="55"/>
      <c r="AB155" s="49"/>
      <c r="AC155" s="294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50"/>
      <c r="T156" s="51"/>
      <c r="U156" s="73"/>
      <c r="V156" s="53"/>
      <c r="W156" s="102"/>
      <c r="X156" s="103"/>
      <c r="Y156" s="266"/>
      <c r="Z156" s="267"/>
      <c r="AA156" s="55"/>
      <c r="AB156" s="49"/>
      <c r="AC156" s="294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64">AVERAGE(I141:I156)</f>
        <v>22.666666666666668</v>
      </c>
      <c r="J157" s="81">
        <f t="shared" si="64"/>
        <v>2000</v>
      </c>
      <c r="K157" s="82">
        <f t="shared" ref="K157" si="65">J157/I157</f>
        <v>88.235294117647058</v>
      </c>
      <c r="L157" s="80">
        <f t="shared" ref="L157:M157" si="66">AVERAGE(L141:L156)</f>
        <v>22.666666666666668</v>
      </c>
      <c r="M157" s="81">
        <f t="shared" si="66"/>
        <v>1706.201441543438</v>
      </c>
      <c r="N157" s="82">
        <f>M157/L157</f>
        <v>75.27359300926932</v>
      </c>
      <c r="O157" s="83">
        <f>L157-I157</f>
        <v>0</v>
      </c>
      <c r="P157" s="84">
        <f>N157-K157</f>
        <v>-12.961701108377738</v>
      </c>
      <c r="Q157" s="85">
        <f>N157/K157</f>
        <v>0.85310072077171895</v>
      </c>
      <c r="R157" s="275"/>
      <c r="S157" s="182">
        <f>S141</f>
        <v>0.70833333333333337</v>
      </c>
      <c r="T157" s="183">
        <f>INDEX(T141:T156,COUNTA(T141:T156))</f>
        <v>0.87513888888888891</v>
      </c>
      <c r="U157" s="86"/>
      <c r="V157" s="96"/>
      <c r="W157" s="105"/>
      <c r="X157" s="106"/>
      <c r="Y157" s="262"/>
      <c r="Z157" s="263"/>
      <c r="AA157" s="97">
        <f>M157-J157</f>
        <v>-293.79855845656198</v>
      </c>
      <c r="AB157" s="85">
        <f>M157/J157</f>
        <v>0.85310072077171906</v>
      </c>
      <c r="AC157" s="295"/>
    </row>
    <row r="159" spans="1:29">
      <c r="Y159" s="260" t="s">
        <v>54</v>
      </c>
      <c r="Z159" s="260"/>
    </row>
    <row r="160" spans="1:29">
      <c r="Y160" s="260" t="s">
        <v>55</v>
      </c>
      <c r="Z160" s="260"/>
    </row>
    <row r="161" spans="25:26">
      <c r="Y161" s="260" t="s">
        <v>56</v>
      </c>
      <c r="Z161" s="260"/>
    </row>
    <row r="162" spans="25:26">
      <c r="Y162" s="260" t="s">
        <v>57</v>
      </c>
      <c r="Z162" s="260"/>
    </row>
    <row r="163" spans="25:26">
      <c r="Y163" s="260" t="s">
        <v>58</v>
      </c>
      <c r="Z163" s="260"/>
    </row>
    <row r="164" spans="25:26">
      <c r="Y164" s="260" t="s">
        <v>59</v>
      </c>
      <c r="Z164" s="260"/>
    </row>
    <row r="165" spans="25:26">
      <c r="Y165" s="260" t="s">
        <v>60</v>
      </c>
      <c r="Z165" s="260"/>
    </row>
    <row r="166" spans="25:26">
      <c r="Y166" s="260" t="s">
        <v>61</v>
      </c>
      <c r="Z166" s="260"/>
    </row>
    <row r="167" spans="25:26">
      <c r="Y167" s="260" t="s">
        <v>62</v>
      </c>
      <c r="Z167" s="260"/>
    </row>
    <row r="168" spans="25:26">
      <c r="Y168" s="260" t="s">
        <v>63</v>
      </c>
      <c r="Z168" s="260"/>
    </row>
    <row r="169" spans="25:26">
      <c r="Y169" s="260" t="s">
        <v>64</v>
      </c>
      <c r="Z169" s="260"/>
    </row>
    <row r="170" spans="25:26">
      <c r="Y170" s="260" t="s">
        <v>65</v>
      </c>
      <c r="Z170" s="260"/>
    </row>
    <row r="171" spans="25:26">
      <c r="Y171" s="260" t="s">
        <v>66</v>
      </c>
      <c r="Z171" s="260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778" priority="2" operator="greaterThan">
      <formula>0</formula>
    </cfRule>
  </conditionalFormatting>
  <conditionalFormatting sqref="P5:P157 AA5:AA157">
    <cfRule type="cellIs" dxfId="777" priority="5" operator="lessThan">
      <formula>0</formula>
    </cfRule>
  </conditionalFormatting>
  <conditionalFormatting sqref="Q5:Q157 AB5:AB157">
    <cfRule type="cellIs" dxfId="776" priority="3" operator="greaterThan">
      <formula>1</formula>
    </cfRule>
    <cfRule type="cellIs" dxfId="775" priority="4" operator="lessThan">
      <formula>0.8</formula>
    </cfRule>
  </conditionalFormatting>
  <conditionalFormatting sqref="R5:R157 AC124:AC141">
    <cfRule type="cellIs" dxfId="774" priority="6" operator="lessThan">
      <formula>0.8</formula>
    </cfRule>
  </conditionalFormatting>
  <conditionalFormatting sqref="AC5:AC22 AC56:AC91">
    <cfRule type="cellIs" dxfId="773" priority="8" operator="lessThan">
      <formula>0.8</formula>
    </cfRule>
  </conditionalFormatting>
  <conditionalFormatting sqref="AC39">
    <cfRule type="cellIs" dxfId="772" priority="11" operator="lessThan">
      <formula>0.8</formula>
    </cfRule>
  </conditionalFormatting>
  <conditionalFormatting sqref="AC54">
    <cfRule type="cellIs" dxfId="771" priority="10" operator="lessThan">
      <formula>0.8</formula>
    </cfRule>
  </conditionalFormatting>
  <conditionalFormatting sqref="AC97:AC105">
    <cfRule type="cellIs" dxfId="770" priority="9" operator="lessThan">
      <formula>0.8</formula>
    </cfRule>
  </conditionalFormatting>
  <conditionalFormatting sqref="AC107:AC112">
    <cfRule type="cellIs" dxfId="769" priority="7" operator="lessThan">
      <formula>0.8</formula>
    </cfRule>
  </conditionalFormatting>
  <conditionalFormatting sqref="AC156">
    <cfRule type="cellIs" dxfId="768" priority="1" operator="lessThan">
      <formula>0.8</formula>
    </cfRule>
  </conditionalFormatting>
  <dataValidations count="1">
    <dataValidation type="list" allowBlank="1" showInputMessage="1" showErrorMessage="1" sqref="Y5:Z157" xr:uid="{350DEAAE-913A-409E-83B2-F13EC6E3D8C1}">
      <formula1>$Y$159:$Y$179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2F94F-A09A-4FF6-B7A5-3FF91F5A3129}">
  <sheetPr>
    <tabColor theme="9" tint="0.59999389629810485"/>
  </sheetPr>
  <dimension ref="B1:AR36"/>
  <sheetViews>
    <sheetView zoomScale="70" zoomScaleNormal="70" workbookViewId="0">
      <selection activeCell="V42" sqref="V42"/>
    </sheetView>
  </sheetViews>
  <sheetFormatPr defaultColWidth="7.6640625" defaultRowHeight="15.75"/>
  <cols>
    <col min="1" max="1" width="7.6640625" style="125"/>
    <col min="2" max="2" width="15.6640625" style="125" customWidth="1"/>
    <col min="3" max="3" width="8.109375" style="131" customWidth="1"/>
    <col min="4" max="34" width="11.109375" style="125" customWidth="1"/>
    <col min="35" max="16384" width="7.6640625" style="125"/>
  </cols>
  <sheetData>
    <row r="1" spans="2:44" ht="27.75" customHeight="1">
      <c r="B1" s="247" t="s">
        <v>132</v>
      </c>
      <c r="C1" s="247"/>
      <c r="D1" s="247"/>
      <c r="E1" s="247"/>
      <c r="F1" s="247"/>
      <c r="G1" s="247"/>
      <c r="H1" s="247"/>
      <c r="I1" s="247"/>
      <c r="J1" s="247"/>
      <c r="K1" s="124"/>
      <c r="L1" s="124"/>
      <c r="M1" s="124"/>
      <c r="N1" s="124"/>
      <c r="O1" s="124"/>
      <c r="P1" s="124"/>
    </row>
    <row r="2" spans="2:44" ht="27.75" customHeight="1">
      <c r="B2" s="248"/>
      <c r="C2" s="248"/>
      <c r="D2" s="248"/>
      <c r="E2" s="248"/>
      <c r="F2" s="248"/>
      <c r="G2" s="248"/>
      <c r="H2" s="248"/>
      <c r="I2" s="248"/>
      <c r="J2" s="248"/>
      <c r="K2" s="124"/>
      <c r="L2" s="124"/>
      <c r="M2" s="124"/>
      <c r="N2" s="124"/>
      <c r="O2" s="124"/>
      <c r="P2" s="124"/>
    </row>
    <row r="3" spans="2:44" ht="46.5" customHeight="1">
      <c r="B3" s="126" t="s">
        <v>133</v>
      </c>
      <c r="C3" s="249" t="s">
        <v>353</v>
      </c>
      <c r="D3" s="250"/>
      <c r="E3" s="126" t="s">
        <v>134</v>
      </c>
      <c r="F3" s="251">
        <f>'0726(18度C)'!D1+'0726(4度C)'!D1</f>
        <v>201020</v>
      </c>
      <c r="G3" s="252"/>
      <c r="H3" s="126" t="s">
        <v>2</v>
      </c>
      <c r="I3" s="253">
        <f>'0726(18度C)'!F1+'0726(4度C)'!F1</f>
        <v>6329023.0600000024</v>
      </c>
      <c r="J3" s="254"/>
      <c r="K3" s="127"/>
      <c r="L3" s="128"/>
      <c r="M3" s="124"/>
      <c r="N3" s="124"/>
      <c r="O3" s="124"/>
      <c r="P3" s="124"/>
    </row>
    <row r="4" spans="2:44" ht="28.5" customHeight="1">
      <c r="B4" s="255" t="s">
        <v>135</v>
      </c>
      <c r="C4" s="235" t="s">
        <v>136</v>
      </c>
      <c r="D4" s="236"/>
      <c r="E4" s="258" t="s">
        <v>137</v>
      </c>
      <c r="F4" s="259"/>
      <c r="G4" s="258" t="s">
        <v>138</v>
      </c>
      <c r="H4" s="259"/>
      <c r="I4" s="258" t="s">
        <v>139</v>
      </c>
      <c r="J4" s="259"/>
      <c r="K4" s="233" t="s">
        <v>140</v>
      </c>
      <c r="L4" s="234"/>
      <c r="M4" s="233" t="s">
        <v>141</v>
      </c>
      <c r="N4" s="234"/>
      <c r="P4" s="128"/>
      <c r="Q4" s="124"/>
      <c r="R4" s="124"/>
    </row>
    <row r="5" spans="2:44" ht="28.5" customHeight="1">
      <c r="B5" s="256"/>
      <c r="C5" s="235" t="s">
        <v>142</v>
      </c>
      <c r="D5" s="236"/>
      <c r="E5" s="237" t="s">
        <v>143</v>
      </c>
      <c r="F5" s="238"/>
      <c r="G5" s="239" t="s">
        <v>144</v>
      </c>
      <c r="H5" s="240"/>
      <c r="I5" s="241" t="s">
        <v>145</v>
      </c>
      <c r="J5" s="242"/>
      <c r="K5" s="243" t="s">
        <v>146</v>
      </c>
      <c r="L5" s="244"/>
      <c r="M5" s="245" t="s">
        <v>147</v>
      </c>
      <c r="N5" s="246"/>
      <c r="O5" s="128"/>
      <c r="P5" s="128"/>
      <c r="Q5" s="128"/>
      <c r="R5" s="128"/>
    </row>
    <row r="6" spans="2:44" ht="28.5" customHeight="1">
      <c r="B6" s="256"/>
      <c r="C6" s="235" t="s">
        <v>148</v>
      </c>
      <c r="D6" s="236"/>
      <c r="E6" s="227">
        <f>AVERAGE(D13:O13,D27:X27)</f>
        <v>502.13481401066258</v>
      </c>
      <c r="F6" s="228" t="e">
        <f>AVERAGE(#REF!,D13:K13)</f>
        <v>#REF!</v>
      </c>
      <c r="G6" s="229">
        <f>AVERAGE(D13:K13)</f>
        <v>176.62906572794606</v>
      </c>
      <c r="H6" s="230"/>
      <c r="I6" s="229">
        <f>AVERAGE(L13:O13)</f>
        <v>89.572192513368975</v>
      </c>
      <c r="J6" s="230"/>
      <c r="K6" s="229">
        <f>AVERAGE(D27:O27)</f>
        <v>688.59363344988344</v>
      </c>
      <c r="L6" s="230"/>
      <c r="M6" s="229">
        <f>AVERAGE(P27:X27)</f>
        <v>770.80063492063482</v>
      </c>
      <c r="N6" s="230"/>
      <c r="O6" s="128"/>
      <c r="P6" s="128"/>
      <c r="Q6" s="128"/>
      <c r="R6" s="128"/>
    </row>
    <row r="7" spans="2:44" ht="28.5" customHeight="1">
      <c r="B7" s="256"/>
      <c r="C7" s="221" t="s">
        <v>149</v>
      </c>
      <c r="D7" s="222"/>
      <c r="E7" s="231">
        <f>AVERAGE(D14:O14,D28:X28)</f>
        <v>422.57835525354551</v>
      </c>
      <c r="F7" s="232" t="e">
        <f>AVERAGE(#REF!,D14:K14)</f>
        <v>#REF!</v>
      </c>
      <c r="G7" s="219">
        <f>AVERAGE(D14:K14)</f>
        <v>148.83038845193246</v>
      </c>
      <c r="H7" s="220"/>
      <c r="I7" s="219">
        <f>AVERAGE(L14:O14)</f>
        <v>76.42772982341998</v>
      </c>
      <c r="J7" s="220"/>
      <c r="K7" s="219">
        <f>AVERAGE(D28:O28)</f>
        <v>579.3733790556031</v>
      </c>
      <c r="L7" s="220"/>
      <c r="M7" s="219">
        <f>AVERAGE(P28:X28)</f>
        <v>648.27449326272574</v>
      </c>
      <c r="N7" s="220"/>
      <c r="O7" s="128"/>
      <c r="P7" s="128"/>
      <c r="Q7" s="128"/>
      <c r="R7" s="128"/>
    </row>
    <row r="8" spans="2:44" ht="28.5" customHeight="1">
      <c r="B8" s="257"/>
      <c r="C8" s="221" t="s">
        <v>150</v>
      </c>
      <c r="D8" s="222"/>
      <c r="E8" s="223">
        <f>AVERAGE(D15:O15,D29:X29)</f>
        <v>0.84527433864611057</v>
      </c>
      <c r="F8" s="224" t="e">
        <f>AVERAGE(D15:K15,#REF!)</f>
        <v>#REF!</v>
      </c>
      <c r="G8" s="225">
        <f>AVERAGE(D15:K15)</f>
        <v>0.84643459039911562</v>
      </c>
      <c r="H8" s="226"/>
      <c r="I8" s="225">
        <f>AVERAGE(L15:O15)</f>
        <v>0.85324415169227441</v>
      </c>
      <c r="J8" s="226"/>
      <c r="K8" s="225">
        <f>AVERAGE(D29:O29)</f>
        <v>0.84306894565165913</v>
      </c>
      <c r="L8" s="226"/>
      <c r="M8" s="225">
        <f>AVERAGE(P29:X29)</f>
        <v>0.84420463124481815</v>
      </c>
      <c r="N8" s="226"/>
      <c r="O8" s="130" t="s">
        <v>151</v>
      </c>
      <c r="P8" s="128"/>
      <c r="Q8" s="128"/>
      <c r="R8" s="128"/>
    </row>
    <row r="9" spans="2:44" ht="28.5" customHeight="1" thickBot="1">
      <c r="H9" s="132"/>
      <c r="N9" s="128"/>
      <c r="O9" s="128"/>
      <c r="P9" s="128"/>
    </row>
    <row r="10" spans="2:44" ht="30" customHeight="1">
      <c r="B10" s="209" t="s">
        <v>152</v>
      </c>
      <c r="C10" s="210"/>
      <c r="D10" s="214" t="s">
        <v>153</v>
      </c>
      <c r="E10" s="215"/>
      <c r="F10" s="215"/>
      <c r="G10" s="215"/>
      <c r="H10" s="215"/>
      <c r="I10" s="215"/>
      <c r="J10" s="215"/>
      <c r="K10" s="215"/>
      <c r="L10" s="216" t="s">
        <v>154</v>
      </c>
      <c r="M10" s="217"/>
      <c r="N10" s="217"/>
      <c r="O10" s="218"/>
    </row>
    <row r="11" spans="2:44" ht="17.25" customHeight="1">
      <c r="B11" s="205" t="s">
        <v>155</v>
      </c>
      <c r="C11" s="206"/>
      <c r="D11" s="135">
        <v>1</v>
      </c>
      <c r="E11" s="136">
        <v>2</v>
      </c>
      <c r="F11" s="136">
        <v>3</v>
      </c>
      <c r="G11" s="136">
        <v>4</v>
      </c>
      <c r="H11" s="136">
        <v>5</v>
      </c>
      <c r="I11" s="136">
        <v>6</v>
      </c>
      <c r="J11" s="136">
        <v>7</v>
      </c>
      <c r="K11" s="171">
        <v>8</v>
      </c>
      <c r="L11" s="135">
        <v>1</v>
      </c>
      <c r="M11" s="164">
        <v>2</v>
      </c>
      <c r="N11" s="136">
        <v>3</v>
      </c>
      <c r="O11" s="137">
        <v>4</v>
      </c>
    </row>
    <row r="12" spans="2:44" ht="46.5" customHeight="1">
      <c r="B12" s="205"/>
      <c r="C12" s="206"/>
      <c r="D12" s="138" t="s">
        <v>156</v>
      </c>
      <c r="E12" s="139" t="s">
        <v>157</v>
      </c>
      <c r="F12" s="139" t="s">
        <v>158</v>
      </c>
      <c r="G12" s="139" t="s">
        <v>159</v>
      </c>
      <c r="H12" s="139" t="s">
        <v>160</v>
      </c>
      <c r="I12" s="139" t="s">
        <v>161</v>
      </c>
      <c r="J12" s="139" t="s">
        <v>162</v>
      </c>
      <c r="K12" s="172" t="s">
        <v>163</v>
      </c>
      <c r="L12" s="180" t="s">
        <v>225</v>
      </c>
      <c r="M12" s="187" t="s">
        <v>157</v>
      </c>
      <c r="N12" s="139" t="s">
        <v>164</v>
      </c>
      <c r="O12" s="140" t="s">
        <v>159</v>
      </c>
    </row>
    <row r="13" spans="2:44" ht="40.15" customHeight="1">
      <c r="B13" s="207" t="s">
        <v>10</v>
      </c>
      <c r="C13" s="141" t="s">
        <v>165</v>
      </c>
      <c r="D13" s="142">
        <v>113.26530612244899</v>
      </c>
      <c r="E13" s="143">
        <v>79.365079365079367</v>
      </c>
      <c r="F13" s="143">
        <v>95.121951219512198</v>
      </c>
      <c r="G13" s="143">
        <v>88.39779005524862</v>
      </c>
      <c r="H13" s="143">
        <v>176</v>
      </c>
      <c r="I13" s="143">
        <v>250.92</v>
      </c>
      <c r="J13" s="143" t="s">
        <v>77</v>
      </c>
      <c r="K13" s="173">
        <v>433.33333333333331</v>
      </c>
      <c r="L13" s="142" t="s">
        <v>77</v>
      </c>
      <c r="M13" s="188">
        <v>90.909090909090907</v>
      </c>
      <c r="N13" s="143">
        <v>88.235294117647058</v>
      </c>
      <c r="O13" s="144" t="s">
        <v>77</v>
      </c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</row>
    <row r="14" spans="2:44" ht="39.6" customHeight="1">
      <c r="B14" s="207"/>
      <c r="C14" s="145" t="s">
        <v>166</v>
      </c>
      <c r="D14" s="146">
        <v>96.804014190067363</v>
      </c>
      <c r="E14" s="147">
        <v>67.133954022898763</v>
      </c>
      <c r="F14" s="147">
        <v>81.128269352116476</v>
      </c>
      <c r="G14" s="147">
        <v>74.432388089613198</v>
      </c>
      <c r="H14" s="147">
        <v>149.45324693738414</v>
      </c>
      <c r="I14" s="147">
        <v>213.65240232760021</v>
      </c>
      <c r="J14" s="147" t="s">
        <v>77</v>
      </c>
      <c r="K14" s="174">
        <v>359.208444243847</v>
      </c>
      <c r="L14" s="146" t="s">
        <v>77</v>
      </c>
      <c r="M14" s="189">
        <v>77.620717838913237</v>
      </c>
      <c r="N14" s="147">
        <v>75.234741807926738</v>
      </c>
      <c r="O14" s="148" t="s">
        <v>77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</row>
    <row r="15" spans="2:44" ht="40.15" customHeight="1">
      <c r="B15" s="207"/>
      <c r="C15" s="149" t="s">
        <v>167</v>
      </c>
      <c r="D15" s="150">
        <f t="shared" ref="D15:I15" si="0">D14/D13</f>
        <v>0.85466607122762173</v>
      </c>
      <c r="E15" s="151">
        <f t="shared" si="0"/>
        <v>0.84588782068852442</v>
      </c>
      <c r="F15" s="151">
        <f t="shared" si="0"/>
        <v>0.85288693421455775</v>
      </c>
      <c r="G15" s="151">
        <f t="shared" si="0"/>
        <v>0.8420163902637493</v>
      </c>
      <c r="H15" s="151">
        <f t="shared" si="0"/>
        <v>0.84916617578059173</v>
      </c>
      <c r="I15" s="151">
        <f t="shared" si="0"/>
        <v>0.8514761769791177</v>
      </c>
      <c r="J15" s="151" t="s">
        <v>77</v>
      </c>
      <c r="K15" s="175">
        <f t="shared" ref="K15:N15" si="1">K14/K13</f>
        <v>0.82894256363964691</v>
      </c>
      <c r="L15" s="150" t="s">
        <v>77</v>
      </c>
      <c r="M15" s="190">
        <f t="shared" si="1"/>
        <v>0.85382789622804567</v>
      </c>
      <c r="N15" s="151">
        <f t="shared" si="1"/>
        <v>0.85266040715650304</v>
      </c>
      <c r="O15" s="152" t="s">
        <v>77</v>
      </c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</row>
    <row r="16" spans="2:44" ht="17.25" customHeight="1">
      <c r="B16" s="208" t="s">
        <v>168</v>
      </c>
      <c r="C16" s="134" t="s">
        <v>169</v>
      </c>
      <c r="D16" s="50">
        <v>0.25</v>
      </c>
      <c r="E16" s="51">
        <v>0.25011574074074072</v>
      </c>
      <c r="F16" s="51">
        <v>0.29166666666666669</v>
      </c>
      <c r="G16" s="51">
        <v>0.25</v>
      </c>
      <c r="H16" s="51">
        <v>0.16692129629629629</v>
      </c>
      <c r="I16" s="51">
        <v>0.25011574074074072</v>
      </c>
      <c r="J16" s="51" t="s">
        <v>77</v>
      </c>
      <c r="K16" s="57">
        <v>0.3208333333333333</v>
      </c>
      <c r="L16" s="50" t="s">
        <v>77</v>
      </c>
      <c r="M16" s="191">
        <v>0.70847222222222217</v>
      </c>
      <c r="N16" s="51">
        <v>0.7084259259259259</v>
      </c>
      <c r="O16" s="116" t="s">
        <v>77</v>
      </c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</row>
    <row r="17" spans="2:44" ht="17.25" customHeight="1">
      <c r="B17" s="205"/>
      <c r="C17" s="134" t="s">
        <v>170</v>
      </c>
      <c r="D17" s="50">
        <v>0.57708333333333328</v>
      </c>
      <c r="E17" s="51">
        <v>0.60069444444444442</v>
      </c>
      <c r="F17" s="51">
        <v>0.57085648148148149</v>
      </c>
      <c r="G17" s="51">
        <v>0.59444444444444444</v>
      </c>
      <c r="H17" s="51">
        <v>0.67162037037037037</v>
      </c>
      <c r="I17" s="51">
        <v>0.44930555555555557</v>
      </c>
      <c r="J17" s="51" t="s">
        <v>77</v>
      </c>
      <c r="K17" s="57">
        <v>0.41249999999999998</v>
      </c>
      <c r="L17" s="50" t="s">
        <v>77</v>
      </c>
      <c r="M17" s="191">
        <v>0.86736111111111114</v>
      </c>
      <c r="N17" s="51">
        <v>0.86111111111111116</v>
      </c>
      <c r="O17" s="116" t="s">
        <v>77</v>
      </c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</row>
    <row r="18" spans="2:44" ht="17.25" customHeight="1">
      <c r="B18" s="205" t="s">
        <v>171</v>
      </c>
      <c r="C18" s="206"/>
      <c r="D18" s="153">
        <v>16.333333333333332</v>
      </c>
      <c r="E18" s="154">
        <v>25.2</v>
      </c>
      <c r="F18" s="154">
        <v>20.5</v>
      </c>
      <c r="G18" s="154">
        <v>22.625</v>
      </c>
      <c r="H18" s="154">
        <v>20.454545454545453</v>
      </c>
      <c r="I18" s="154">
        <v>12.5</v>
      </c>
      <c r="J18" s="154" t="s">
        <v>77</v>
      </c>
      <c r="K18" s="176">
        <v>6</v>
      </c>
      <c r="L18" s="153" t="s">
        <v>77</v>
      </c>
      <c r="M18" s="192">
        <v>22</v>
      </c>
      <c r="N18" s="154">
        <v>22.666666666666668</v>
      </c>
      <c r="O18" s="155" t="s">
        <v>77</v>
      </c>
    </row>
    <row r="19" spans="2:44" ht="17.25" customHeight="1">
      <c r="B19" s="198" t="s">
        <v>172</v>
      </c>
      <c r="C19" s="199"/>
      <c r="D19" s="156" t="s">
        <v>173</v>
      </c>
      <c r="E19" s="157" t="s">
        <v>174</v>
      </c>
      <c r="F19" s="157" t="s">
        <v>174</v>
      </c>
      <c r="G19" s="157" t="s">
        <v>174</v>
      </c>
      <c r="H19" s="157" t="s">
        <v>175</v>
      </c>
      <c r="I19" s="157" t="s">
        <v>176</v>
      </c>
      <c r="J19" s="157" t="s">
        <v>176</v>
      </c>
      <c r="K19" s="177" t="s">
        <v>176</v>
      </c>
      <c r="L19" s="156" t="s">
        <v>173</v>
      </c>
      <c r="M19" s="193" t="s">
        <v>174</v>
      </c>
      <c r="N19" s="157" t="s">
        <v>174</v>
      </c>
      <c r="O19" s="158" t="s">
        <v>174</v>
      </c>
    </row>
    <row r="20" spans="2:44" ht="17.25" customHeight="1">
      <c r="B20" s="198" t="s">
        <v>177</v>
      </c>
      <c r="C20" s="199"/>
      <c r="D20" s="156" t="s">
        <v>176</v>
      </c>
      <c r="E20" s="157"/>
      <c r="F20" s="157"/>
      <c r="G20" s="157"/>
      <c r="H20" s="157" t="s">
        <v>176</v>
      </c>
      <c r="I20" s="157"/>
      <c r="J20" s="157"/>
      <c r="K20" s="177"/>
      <c r="L20" s="135"/>
      <c r="M20" s="164"/>
      <c r="N20" s="157"/>
      <c r="O20" s="158"/>
    </row>
    <row r="21" spans="2:44" ht="17.25" customHeight="1" thickBot="1">
      <c r="B21" s="200" t="s">
        <v>178</v>
      </c>
      <c r="C21" s="201"/>
      <c r="D21" s="160"/>
      <c r="E21" s="161"/>
      <c r="F21" s="162"/>
      <c r="G21" s="162"/>
      <c r="H21" s="161" t="s">
        <v>179</v>
      </c>
      <c r="I21" s="161" t="s">
        <v>180</v>
      </c>
      <c r="J21" s="161"/>
      <c r="K21" s="178" t="s">
        <v>181</v>
      </c>
      <c r="L21" s="181"/>
      <c r="M21" s="194"/>
      <c r="N21" s="161"/>
      <c r="O21" s="163"/>
    </row>
    <row r="23" spans="2:44" ht="16.5" thickBot="1"/>
    <row r="24" spans="2:44" ht="30" customHeight="1">
      <c r="B24" s="209" t="s">
        <v>152</v>
      </c>
      <c r="C24" s="210"/>
      <c r="D24" s="211" t="s">
        <v>182</v>
      </c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3"/>
      <c r="P24" s="202" t="s">
        <v>183</v>
      </c>
      <c r="Q24" s="203"/>
      <c r="R24" s="203"/>
      <c r="S24" s="203"/>
      <c r="T24" s="203"/>
      <c r="U24" s="203"/>
      <c r="V24" s="203"/>
      <c r="W24" s="203"/>
      <c r="X24" s="204"/>
    </row>
    <row r="25" spans="2:44" ht="17.25" customHeight="1">
      <c r="B25" s="205" t="s">
        <v>155</v>
      </c>
      <c r="C25" s="206"/>
      <c r="D25" s="135">
        <v>1</v>
      </c>
      <c r="E25" s="164">
        <v>2</v>
      </c>
      <c r="F25" s="136">
        <v>3</v>
      </c>
      <c r="G25" s="136">
        <v>4</v>
      </c>
      <c r="H25" s="164">
        <v>5</v>
      </c>
      <c r="I25" s="136">
        <v>6</v>
      </c>
      <c r="J25" s="136">
        <v>7</v>
      </c>
      <c r="K25" s="164">
        <v>8</v>
      </c>
      <c r="L25" s="136">
        <v>9</v>
      </c>
      <c r="M25" s="136">
        <v>10</v>
      </c>
      <c r="N25" s="164">
        <v>11</v>
      </c>
      <c r="O25" s="136">
        <v>12</v>
      </c>
      <c r="P25" s="135">
        <v>1</v>
      </c>
      <c r="Q25" s="136">
        <v>2</v>
      </c>
      <c r="R25" s="136">
        <v>3</v>
      </c>
      <c r="S25" s="136">
        <v>4</v>
      </c>
      <c r="T25" s="136">
        <v>5</v>
      </c>
      <c r="U25" s="136">
        <v>6</v>
      </c>
      <c r="V25" s="136">
        <v>7</v>
      </c>
      <c r="W25" s="136">
        <v>8</v>
      </c>
      <c r="X25" s="137">
        <v>9</v>
      </c>
    </row>
    <row r="26" spans="2:44" ht="46.5" customHeight="1">
      <c r="B26" s="205"/>
      <c r="C26" s="206"/>
      <c r="D26" s="165" t="s">
        <v>156</v>
      </c>
      <c r="E26" s="166" t="s">
        <v>164</v>
      </c>
      <c r="F26" s="139" t="s">
        <v>160</v>
      </c>
      <c r="G26" s="139" t="s">
        <v>161</v>
      </c>
      <c r="H26" s="139" t="s">
        <v>184</v>
      </c>
      <c r="I26" s="139" t="s">
        <v>163</v>
      </c>
      <c r="J26" s="139" t="s">
        <v>185</v>
      </c>
      <c r="K26" s="139" t="s">
        <v>186</v>
      </c>
      <c r="L26" s="139" t="s">
        <v>187</v>
      </c>
      <c r="M26" s="139" t="s">
        <v>188</v>
      </c>
      <c r="N26" s="167" t="s">
        <v>45</v>
      </c>
      <c r="O26" s="168" t="s">
        <v>189</v>
      </c>
      <c r="P26" s="138" t="s">
        <v>190</v>
      </c>
      <c r="Q26" s="139" t="s">
        <v>162</v>
      </c>
      <c r="R26" s="139" t="s">
        <v>191</v>
      </c>
      <c r="S26" s="139" t="s">
        <v>192</v>
      </c>
      <c r="T26" s="139" t="s">
        <v>193</v>
      </c>
      <c r="U26" s="139" t="s">
        <v>187</v>
      </c>
      <c r="V26" s="139" t="s">
        <v>194</v>
      </c>
      <c r="W26" s="167" t="s">
        <v>45</v>
      </c>
      <c r="X26" s="168" t="s">
        <v>46</v>
      </c>
    </row>
    <row r="27" spans="2:44" ht="40.15" customHeight="1">
      <c r="B27" s="207" t="s">
        <v>10</v>
      </c>
      <c r="C27" s="141" t="s">
        <v>165</v>
      </c>
      <c r="D27" s="143">
        <v>226.15</v>
      </c>
      <c r="E27" s="143" t="s">
        <v>77</v>
      </c>
      <c r="F27" s="143" t="s">
        <v>77</v>
      </c>
      <c r="G27" s="143">
        <v>272.72727272727275</v>
      </c>
      <c r="H27" s="143">
        <v>433.33333333333331</v>
      </c>
      <c r="I27" s="143" t="s">
        <v>77</v>
      </c>
      <c r="J27" s="143">
        <v>675</v>
      </c>
      <c r="K27" s="143">
        <v>1100</v>
      </c>
      <c r="L27" s="143" t="s">
        <v>77</v>
      </c>
      <c r="M27" s="143">
        <v>761.53846153846155</v>
      </c>
      <c r="N27" s="143">
        <v>1200</v>
      </c>
      <c r="O27" s="143">
        <v>840</v>
      </c>
      <c r="P27" s="142">
        <v>248.61333333333332</v>
      </c>
      <c r="Q27" s="143" t="s">
        <v>77</v>
      </c>
      <c r="R27" s="143" t="s">
        <v>77</v>
      </c>
      <c r="S27" s="143">
        <v>675</v>
      </c>
      <c r="T27" s="143">
        <v>742.85714285714278</v>
      </c>
      <c r="U27" s="143" t="s">
        <v>77</v>
      </c>
      <c r="V27" s="143">
        <v>825</v>
      </c>
      <c r="W27" s="143">
        <v>1200</v>
      </c>
      <c r="X27" s="144">
        <v>933.33333333333326</v>
      </c>
    </row>
    <row r="28" spans="2:44" ht="39.6" customHeight="1">
      <c r="B28" s="207"/>
      <c r="C28" s="145" t="s">
        <v>166</v>
      </c>
      <c r="D28" s="147">
        <v>192.5390163658879</v>
      </c>
      <c r="E28" s="147" t="s">
        <v>77</v>
      </c>
      <c r="F28" s="147" t="s">
        <v>77</v>
      </c>
      <c r="G28" s="147">
        <v>232.70613107822382</v>
      </c>
      <c r="H28" s="147">
        <v>355.72177723620467</v>
      </c>
      <c r="I28" s="147" t="s">
        <v>77</v>
      </c>
      <c r="J28" s="147">
        <v>589.02439024390219</v>
      </c>
      <c r="K28" s="147">
        <v>934.28932939687968</v>
      </c>
      <c r="L28" s="147" t="s">
        <v>77</v>
      </c>
      <c r="M28" s="147">
        <v>638.74999030399465</v>
      </c>
      <c r="N28" s="147">
        <v>996.68020774903368</v>
      </c>
      <c r="O28" s="147">
        <v>695.27619007069791</v>
      </c>
      <c r="P28" s="146">
        <v>210.65724570235199</v>
      </c>
      <c r="Q28" s="147" t="s">
        <v>77</v>
      </c>
      <c r="R28" s="147" t="s">
        <v>77</v>
      </c>
      <c r="S28" s="147">
        <v>598.68141861170034</v>
      </c>
      <c r="T28" s="147">
        <v>620.24856994260585</v>
      </c>
      <c r="U28" s="147" t="s">
        <v>77</v>
      </c>
      <c r="V28" s="147">
        <v>692.98319426301987</v>
      </c>
      <c r="W28" s="147">
        <v>996.5020447248038</v>
      </c>
      <c r="X28" s="148">
        <v>770.57448633187221</v>
      </c>
    </row>
    <row r="29" spans="2:44" ht="40.15" customHeight="1">
      <c r="B29" s="207"/>
      <c r="C29" s="149" t="s">
        <v>167</v>
      </c>
      <c r="D29" s="151">
        <f>D28/D27</f>
        <v>0.85137747674502717</v>
      </c>
      <c r="E29" s="151" t="s">
        <v>77</v>
      </c>
      <c r="F29" s="151" t="s">
        <v>77</v>
      </c>
      <c r="G29" s="151">
        <f>G28/G27</f>
        <v>0.85325581395348726</v>
      </c>
      <c r="H29" s="151">
        <f>H28/H27</f>
        <v>0.82089640900662619</v>
      </c>
      <c r="I29" s="151" t="s">
        <v>77</v>
      </c>
      <c r="J29" s="151">
        <f>J28/J27</f>
        <v>0.87262872628726251</v>
      </c>
      <c r="K29" s="151">
        <f>K28/K27</f>
        <v>0.84935393581534513</v>
      </c>
      <c r="L29" s="151" t="s">
        <v>77</v>
      </c>
      <c r="M29" s="151">
        <f>M28/M27</f>
        <v>0.83876261353049797</v>
      </c>
      <c r="N29" s="151">
        <f>N28/N27</f>
        <v>0.83056683979086143</v>
      </c>
      <c r="O29" s="151">
        <f>O28/O27</f>
        <v>0.82770975008416414</v>
      </c>
      <c r="P29" s="150">
        <f>P28/P27</f>
        <v>0.84732883340536314</v>
      </c>
      <c r="Q29" s="151" t="s">
        <v>77</v>
      </c>
      <c r="R29" s="151" t="s">
        <v>77</v>
      </c>
      <c r="S29" s="151">
        <f>S28/S27</f>
        <v>0.88693543498029681</v>
      </c>
      <c r="T29" s="151">
        <f>T28/T27</f>
        <v>0.83494999799966185</v>
      </c>
      <c r="U29" s="151" t="s">
        <v>77</v>
      </c>
      <c r="V29" s="151">
        <f>V28/V27</f>
        <v>0.83997962940972104</v>
      </c>
      <c r="W29" s="151">
        <f>W28/W27</f>
        <v>0.83041837060400314</v>
      </c>
      <c r="X29" s="152">
        <f>X28/X27</f>
        <v>0.82561552106986313</v>
      </c>
    </row>
    <row r="30" spans="2:44" ht="17.25" customHeight="1">
      <c r="B30" s="208" t="s">
        <v>168</v>
      </c>
      <c r="C30" s="134" t="s">
        <v>169</v>
      </c>
      <c r="D30" s="51">
        <v>0.37861111111111112</v>
      </c>
      <c r="E30" s="51" t="s">
        <v>77</v>
      </c>
      <c r="F30" s="51" t="s">
        <v>77</v>
      </c>
      <c r="G30" s="51">
        <v>0.30555555555555552</v>
      </c>
      <c r="H30" s="51">
        <v>0.25002314814814813</v>
      </c>
      <c r="I30" s="51" t="s">
        <v>77</v>
      </c>
      <c r="J30" s="51">
        <v>0.25</v>
      </c>
      <c r="K30" s="51">
        <v>0.32394675925925925</v>
      </c>
      <c r="L30" s="51" t="s">
        <v>77</v>
      </c>
      <c r="M30" s="51">
        <v>0.25027777777777777</v>
      </c>
      <c r="N30" s="51">
        <v>0.25</v>
      </c>
      <c r="O30" s="51">
        <v>0.25033564814814813</v>
      </c>
      <c r="P30" s="50">
        <v>0.70862268518518523</v>
      </c>
      <c r="Q30" s="51" t="s">
        <v>77</v>
      </c>
      <c r="R30" s="51" t="s">
        <v>77</v>
      </c>
      <c r="S30" s="51">
        <v>0.70837962962962964</v>
      </c>
      <c r="T30" s="51">
        <v>0.70833333333333337</v>
      </c>
      <c r="U30" s="51" t="s">
        <v>77</v>
      </c>
      <c r="V30" s="51">
        <v>0.70856481481481481</v>
      </c>
      <c r="W30" s="51">
        <v>0.7086689814814815</v>
      </c>
      <c r="X30" s="116">
        <v>0.70833333333333337</v>
      </c>
    </row>
    <row r="31" spans="2:44" ht="17.25" customHeight="1">
      <c r="B31" s="205"/>
      <c r="C31" s="134" t="s">
        <v>170</v>
      </c>
      <c r="D31" s="51">
        <v>0.47321759259259261</v>
      </c>
      <c r="E31" s="51" t="s">
        <v>77</v>
      </c>
      <c r="F31" s="51" t="s">
        <v>77</v>
      </c>
      <c r="G31" s="51">
        <v>0.34537037037037038</v>
      </c>
      <c r="H31" s="51">
        <v>0.30150462962962965</v>
      </c>
      <c r="I31" s="51" t="s">
        <v>77</v>
      </c>
      <c r="J31" s="51">
        <v>0.31833333333333336</v>
      </c>
      <c r="K31" s="51">
        <v>0.35138888888888886</v>
      </c>
      <c r="L31" s="51" t="s">
        <v>77</v>
      </c>
      <c r="M31" s="51">
        <v>0.36736111111111114</v>
      </c>
      <c r="N31" s="51">
        <v>0.42777777777777776</v>
      </c>
      <c r="O31" s="51">
        <v>0.41875000000000001</v>
      </c>
      <c r="P31" s="50">
        <v>0.92291666666666672</v>
      </c>
      <c r="Q31" s="51" t="s">
        <v>77</v>
      </c>
      <c r="R31" s="51" t="s">
        <v>77</v>
      </c>
      <c r="S31" s="51">
        <v>0.86111111111111116</v>
      </c>
      <c r="T31" s="51">
        <v>0.86458333333333337</v>
      </c>
      <c r="U31" s="51" t="s">
        <v>77</v>
      </c>
      <c r="V31" s="51">
        <v>0.94374999999999998</v>
      </c>
      <c r="W31" s="51">
        <v>0.94861111111111096</v>
      </c>
      <c r="X31" s="116">
        <v>0.96388888888888868</v>
      </c>
    </row>
    <row r="32" spans="2:44" ht="17.25" customHeight="1">
      <c r="B32" s="205" t="s">
        <v>171</v>
      </c>
      <c r="C32" s="206"/>
      <c r="D32" s="154">
        <v>13.333333333333334</v>
      </c>
      <c r="E32" s="154" t="s">
        <v>77</v>
      </c>
      <c r="F32" s="154" t="s">
        <v>77</v>
      </c>
      <c r="G32" s="154">
        <v>11</v>
      </c>
      <c r="H32" s="154">
        <v>6</v>
      </c>
      <c r="I32" s="154" t="s">
        <v>77</v>
      </c>
      <c r="J32" s="154">
        <v>4</v>
      </c>
      <c r="K32" s="154">
        <v>3</v>
      </c>
      <c r="L32" s="154" t="s">
        <v>77</v>
      </c>
      <c r="M32" s="154">
        <v>4.333333333333333</v>
      </c>
      <c r="N32" s="154">
        <v>3</v>
      </c>
      <c r="O32" s="154">
        <v>3.75</v>
      </c>
      <c r="P32" s="153">
        <v>12.5</v>
      </c>
      <c r="Q32" s="154" t="s">
        <v>77</v>
      </c>
      <c r="R32" s="154" t="s">
        <v>77</v>
      </c>
      <c r="S32" s="154">
        <v>4</v>
      </c>
      <c r="T32" s="154">
        <v>4.2</v>
      </c>
      <c r="U32" s="51" t="s">
        <v>77</v>
      </c>
      <c r="V32" s="154">
        <v>4</v>
      </c>
      <c r="W32" s="154">
        <v>3</v>
      </c>
      <c r="X32" s="155">
        <v>3.6</v>
      </c>
    </row>
    <row r="33" spans="2:24" ht="17.25" customHeight="1">
      <c r="B33" s="198" t="s">
        <v>172</v>
      </c>
      <c r="C33" s="199"/>
      <c r="D33" s="133" t="s">
        <v>176</v>
      </c>
      <c r="E33" s="157" t="s">
        <v>174</v>
      </c>
      <c r="F33" s="157" t="s">
        <v>175</v>
      </c>
      <c r="G33" s="157" t="s">
        <v>195</v>
      </c>
      <c r="H33" s="157" t="s">
        <v>176</v>
      </c>
      <c r="I33" s="157" t="s">
        <v>176</v>
      </c>
      <c r="J33" s="157" t="s">
        <v>195</v>
      </c>
      <c r="K33" s="157" t="s">
        <v>196</v>
      </c>
      <c r="L33" s="157" t="s">
        <v>196</v>
      </c>
      <c r="M33" s="157" t="s">
        <v>196</v>
      </c>
      <c r="N33" s="157" t="s">
        <v>109</v>
      </c>
      <c r="O33" s="158" t="s">
        <v>109</v>
      </c>
      <c r="P33" s="156" t="s">
        <v>195</v>
      </c>
      <c r="Q33" s="157" t="s">
        <v>176</v>
      </c>
      <c r="R33" s="157" t="s">
        <v>176</v>
      </c>
      <c r="S33" s="157" t="s">
        <v>195</v>
      </c>
      <c r="T33" s="157" t="s">
        <v>196</v>
      </c>
      <c r="U33" s="157" t="s">
        <v>196</v>
      </c>
      <c r="V33" s="157" t="s">
        <v>196</v>
      </c>
      <c r="W33" s="157" t="s">
        <v>109</v>
      </c>
      <c r="X33" s="158" t="s">
        <v>109</v>
      </c>
    </row>
    <row r="34" spans="2:24" ht="17.25" customHeight="1">
      <c r="B34" s="198" t="s">
        <v>177</v>
      </c>
      <c r="C34" s="199"/>
      <c r="D34" s="133"/>
      <c r="E34" s="129"/>
      <c r="F34" s="157"/>
      <c r="G34" s="157"/>
      <c r="H34" s="157"/>
      <c r="I34" s="157"/>
      <c r="J34" s="157"/>
      <c r="K34" s="157"/>
      <c r="L34" s="157"/>
      <c r="M34" s="157"/>
      <c r="N34" s="157"/>
      <c r="O34" s="158"/>
      <c r="P34" s="156"/>
      <c r="Q34" s="157"/>
      <c r="R34" s="157"/>
      <c r="S34" s="157"/>
      <c r="T34" s="157"/>
      <c r="U34" s="157"/>
      <c r="V34" s="157"/>
      <c r="W34" s="157"/>
      <c r="X34" s="158"/>
    </row>
    <row r="35" spans="2:24" ht="17.25" customHeight="1" thickBot="1">
      <c r="B35" s="200" t="s">
        <v>178</v>
      </c>
      <c r="C35" s="201"/>
      <c r="D35" s="159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3"/>
      <c r="P35" s="170"/>
      <c r="Q35" s="161"/>
      <c r="R35" s="161"/>
      <c r="S35" s="161"/>
      <c r="T35" s="161"/>
      <c r="U35" s="161"/>
      <c r="V35" s="161"/>
      <c r="W35" s="161"/>
      <c r="X35" s="163"/>
    </row>
    <row r="36" spans="2:24">
      <c r="T36" s="131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CAA64-7C07-4BD5-954C-3CBED560E680}">
  <sheetPr>
    <tabColor theme="9" tint="0.59999389629810485"/>
    <pageSetUpPr fitToPage="1"/>
  </sheetPr>
  <dimension ref="A1:AC261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SUM(F5:F242)</f>
        <v>106242</v>
      </c>
      <c r="E1" s="5" t="s">
        <v>2</v>
      </c>
      <c r="F1" s="6">
        <f>SUM(G5:G242)</f>
        <v>2118983.7500000005</v>
      </c>
      <c r="G1" s="7" t="s">
        <v>3</v>
      </c>
      <c r="H1" s="8">
        <f>L21+L38+L55+L72+L89+L106+L123+L140+L157+L174+L191+L208+L225+L242</f>
        <v>79.716666666666669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45864</v>
      </c>
      <c r="B2" s="326"/>
      <c r="C2" s="10" t="s">
        <v>10</v>
      </c>
      <c r="D2" s="11">
        <f>AVERAGE(N21,N38,N55,N72,N89,N106,N123,N140,N157,N174,N191,N208,N225,N242)</f>
        <v>608.9024280015127</v>
      </c>
      <c r="E2" s="11" t="s">
        <v>11</v>
      </c>
      <c r="F2" s="12">
        <f>F1/D1</f>
        <v>19.944878202594083</v>
      </c>
      <c r="G2" s="13" t="s">
        <v>12</v>
      </c>
      <c r="H2" s="14">
        <f>COUNT(H5:H242)</f>
        <v>4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38" t="s">
        <v>69</v>
      </c>
      <c r="C5" s="349" t="s">
        <v>204</v>
      </c>
      <c r="D5" s="349"/>
      <c r="E5" s="39">
        <v>29.85</v>
      </c>
      <c r="F5" s="40">
        <v>1708</v>
      </c>
      <c r="G5" s="41">
        <f t="shared" ref="G5:G7" si="0">E5*F5</f>
        <v>50983.8</v>
      </c>
      <c r="H5" s="42"/>
      <c r="I5" s="43">
        <v>17</v>
      </c>
      <c r="J5" s="44">
        <v>3273</v>
      </c>
      <c r="K5" s="45">
        <f t="shared" ref="K5:K7" si="1">J5/I5</f>
        <v>192.52941176470588</v>
      </c>
      <c r="L5" s="46">
        <v>17</v>
      </c>
      <c r="M5" s="44">
        <f>F5/V5*60</f>
        <v>2784.7826086956525</v>
      </c>
      <c r="N5" s="45">
        <f>M5/L5</f>
        <v>163.81074168797954</v>
      </c>
      <c r="O5" s="47">
        <f>L5-I5</f>
        <v>0</v>
      </c>
      <c r="P5" s="48">
        <f>N5-K5</f>
        <v>-28.71867007672634</v>
      </c>
      <c r="Q5" s="49">
        <f>N5/K5</f>
        <v>0.85083489419359981</v>
      </c>
      <c r="R5" s="274">
        <f>Q21</f>
        <v>0.85137747674502717</v>
      </c>
      <c r="S5" s="50">
        <v>0.37861111111111112</v>
      </c>
      <c r="T5" s="51">
        <v>0.40416666666666667</v>
      </c>
      <c r="U5" s="52">
        <v>7.7833333333333243</v>
      </c>
      <c r="V5" s="53">
        <v>36.799999999999997</v>
      </c>
      <c r="W5" s="54"/>
      <c r="X5" s="94"/>
      <c r="Y5" s="276"/>
      <c r="Z5" s="277"/>
      <c r="AA5" s="36">
        <f>M5-J5</f>
        <v>-488.21739130434753</v>
      </c>
      <c r="AB5" s="37">
        <f>M5/J5</f>
        <v>0.85083489419359992</v>
      </c>
      <c r="AC5" s="292">
        <f>AB21</f>
        <v>0.85137747674502728</v>
      </c>
    </row>
    <row r="6" spans="1:29" ht="15.75" customHeight="1">
      <c r="A6" s="282"/>
      <c r="B6" s="38" t="s">
        <v>69</v>
      </c>
      <c r="C6" s="287" t="s">
        <v>205</v>
      </c>
      <c r="D6" s="287"/>
      <c r="E6" s="39">
        <v>29.52</v>
      </c>
      <c r="F6" s="40">
        <v>1708</v>
      </c>
      <c r="G6" s="41">
        <f t="shared" si="0"/>
        <v>50420.159999999996</v>
      </c>
      <c r="H6" s="42"/>
      <c r="I6" s="43">
        <v>17</v>
      </c>
      <c r="J6" s="44">
        <v>3273</v>
      </c>
      <c r="K6" s="45">
        <f t="shared" si="1"/>
        <v>192.52941176470588</v>
      </c>
      <c r="L6" s="46">
        <v>17</v>
      </c>
      <c r="M6" s="44">
        <f>F6/V6*60</f>
        <v>2786.044404168551</v>
      </c>
      <c r="N6" s="45">
        <f>M6/L6</f>
        <v>163.88496495109123</v>
      </c>
      <c r="O6" s="47">
        <f>L6-I6</f>
        <v>0</v>
      </c>
      <c r="P6" s="48">
        <f>N6-K6</f>
        <v>-28.64444681361465</v>
      </c>
      <c r="Q6" s="49">
        <f>N6/K6</f>
        <v>0.85122041068394472</v>
      </c>
      <c r="R6" s="274"/>
      <c r="S6" s="50">
        <v>0.40848379629629628</v>
      </c>
      <c r="T6" s="51">
        <v>0.43402777777777779</v>
      </c>
      <c r="U6" s="52">
        <v>6.2166666666666259</v>
      </c>
      <c r="V6" s="53">
        <v>36.783333333333381</v>
      </c>
      <c r="W6" s="54"/>
      <c r="X6" s="94"/>
      <c r="Y6" s="266"/>
      <c r="Z6" s="267"/>
      <c r="AA6" s="55">
        <f>M6-J6</f>
        <v>-486.95559583144905</v>
      </c>
      <c r="AB6" s="56">
        <f>M6/J6</f>
        <v>0.85122041068394472</v>
      </c>
      <c r="AC6" s="293"/>
    </row>
    <row r="7" spans="1:29" ht="15.75" customHeight="1">
      <c r="A7" s="282"/>
      <c r="B7" s="38" t="s">
        <v>69</v>
      </c>
      <c r="C7" s="287" t="s">
        <v>283</v>
      </c>
      <c r="D7" s="287"/>
      <c r="E7" s="39">
        <v>21.61</v>
      </c>
      <c r="F7" s="40">
        <v>1791</v>
      </c>
      <c r="G7" s="41">
        <f t="shared" si="0"/>
        <v>38703.51</v>
      </c>
      <c r="H7" s="42"/>
      <c r="I7" s="43">
        <v>6</v>
      </c>
      <c r="J7" s="44">
        <v>2500</v>
      </c>
      <c r="K7" s="45">
        <f t="shared" si="1"/>
        <v>416.66666666666669</v>
      </c>
      <c r="L7" s="46">
        <v>6</v>
      </c>
      <c r="M7" s="44">
        <f>F7/V7*60</f>
        <v>2130.7336417713141</v>
      </c>
      <c r="N7" s="45">
        <f>M7/L7</f>
        <v>355.12227362855236</v>
      </c>
      <c r="O7" s="47">
        <f>L7-I7</f>
        <v>0</v>
      </c>
      <c r="P7" s="48">
        <f>N7-K7</f>
        <v>-61.544393038114322</v>
      </c>
      <c r="Q7" s="49">
        <f>N7/K7</f>
        <v>0.85229345670852563</v>
      </c>
      <c r="R7" s="274"/>
      <c r="S7" s="50">
        <v>0.43819444444444444</v>
      </c>
      <c r="T7" s="51">
        <v>0.47321759259259261</v>
      </c>
      <c r="U7" s="52">
        <v>5.9999999999999787</v>
      </c>
      <c r="V7" s="53">
        <v>50.433333333333358</v>
      </c>
      <c r="W7" s="54">
        <v>0.47321759259259261</v>
      </c>
      <c r="X7" s="94">
        <v>0.51209490740740737</v>
      </c>
      <c r="Y7" s="266"/>
      <c r="Z7" s="267"/>
      <c r="AA7" s="55">
        <f>M7-J7</f>
        <v>-369.26635822868593</v>
      </c>
      <c r="AB7" s="56">
        <f>M7/J7</f>
        <v>0.85229345670852563</v>
      </c>
      <c r="AC7" s="293"/>
    </row>
    <row r="8" spans="1:29" ht="15.75" customHeight="1">
      <c r="A8" s="282"/>
      <c r="B8" s="38"/>
      <c r="C8" s="287"/>
      <c r="D8" s="287"/>
      <c r="E8" s="39"/>
      <c r="F8" s="40"/>
      <c r="G8" s="41"/>
      <c r="H8" s="58"/>
      <c r="I8" s="43"/>
      <c r="J8" s="44"/>
      <c r="K8" s="45"/>
      <c r="L8" s="59"/>
      <c r="M8" s="44"/>
      <c r="N8" s="45"/>
      <c r="O8" s="47"/>
      <c r="P8" s="48"/>
      <c r="Q8" s="49"/>
      <c r="R8" s="274"/>
      <c r="S8" s="50"/>
      <c r="T8" s="51"/>
      <c r="U8" s="52"/>
      <c r="V8" s="53"/>
      <c r="W8" s="54"/>
      <c r="X8" s="94"/>
      <c r="Y8" s="266"/>
      <c r="Z8" s="267"/>
      <c r="AA8" s="55"/>
      <c r="AB8" s="56"/>
      <c r="AC8" s="293"/>
    </row>
    <row r="9" spans="1:29" ht="15.75" customHeight="1">
      <c r="A9" s="283"/>
      <c r="B9" s="38"/>
      <c r="C9" s="287"/>
      <c r="D9" s="287"/>
      <c r="E9" s="39"/>
      <c r="F9" s="40"/>
      <c r="G9" s="60"/>
      <c r="H9" s="61"/>
      <c r="I9" s="43"/>
      <c r="J9" s="44"/>
      <c r="K9" s="45"/>
      <c r="L9" s="46"/>
      <c r="M9" s="44"/>
      <c r="N9" s="45"/>
      <c r="O9" s="47"/>
      <c r="P9" s="48"/>
      <c r="Q9" s="49"/>
      <c r="R9" s="274"/>
      <c r="S9" s="62"/>
      <c r="T9" s="63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7"/>
      <c r="D10" s="287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29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29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29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29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29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13.333333333333334</v>
      </c>
      <c r="J21" s="81">
        <f t="shared" si="2"/>
        <v>3015.3333333333335</v>
      </c>
      <c r="K21" s="82">
        <f t="shared" ref="K21:K22" si="3">J21/I21</f>
        <v>226.15</v>
      </c>
      <c r="L21" s="80">
        <f t="shared" ref="L21:M21" si="4">AVERAGE(L5:L20)</f>
        <v>13.333333333333334</v>
      </c>
      <c r="M21" s="81">
        <f t="shared" si="4"/>
        <v>2567.1868848785057</v>
      </c>
      <c r="N21" s="82">
        <f>M21/L21</f>
        <v>192.5390163658879</v>
      </c>
      <c r="O21" s="83">
        <f>L21-I21</f>
        <v>0</v>
      </c>
      <c r="P21" s="84">
        <f>N21-K21</f>
        <v>-33.610983634112102</v>
      </c>
      <c r="Q21" s="85">
        <f>N21/K21</f>
        <v>0.85137747674502717</v>
      </c>
      <c r="R21" s="275"/>
      <c r="S21" s="182">
        <f>S5</f>
        <v>0.37861111111111112</v>
      </c>
      <c r="T21" s="183">
        <f>INDEX(T5:T20,COUNTA(T5:T20))</f>
        <v>0.47321759259259261</v>
      </c>
      <c r="U21" s="86"/>
      <c r="V21" s="86"/>
      <c r="W21" s="87"/>
      <c r="X21" s="179"/>
      <c r="Y21" s="262"/>
      <c r="Z21" s="263"/>
      <c r="AA21" s="88">
        <f>M21-J21</f>
        <v>-448.14644845482781</v>
      </c>
      <c r="AB21" s="89">
        <f>M21/J21</f>
        <v>0.85137747674502728</v>
      </c>
      <c r="AC21" s="295"/>
    </row>
    <row r="22" spans="1:29" ht="15.75" customHeight="1">
      <c r="A22" s="268" t="s">
        <v>40</v>
      </c>
      <c r="B22" s="38" t="s">
        <v>69</v>
      </c>
      <c r="C22" s="264" t="s">
        <v>282</v>
      </c>
      <c r="D22" s="265"/>
      <c r="E22" s="39">
        <v>25.64</v>
      </c>
      <c r="F22" s="40">
        <v>2446</v>
      </c>
      <c r="G22" s="41">
        <f t="shared" ref="G22" si="5">E22*F22</f>
        <v>62715.44</v>
      </c>
      <c r="H22" s="42"/>
      <c r="I22" s="43">
        <v>11</v>
      </c>
      <c r="J22" s="44">
        <v>3000</v>
      </c>
      <c r="K22" s="45">
        <f t="shared" si="3"/>
        <v>272.72727272727275</v>
      </c>
      <c r="L22" s="46">
        <v>11</v>
      </c>
      <c r="M22" s="44">
        <f>F22/V22*60</f>
        <v>2559.767441860462</v>
      </c>
      <c r="N22" s="45">
        <f>M22/L22</f>
        <v>232.70613107822382</v>
      </c>
      <c r="O22" s="47">
        <f>L22-I22</f>
        <v>0</v>
      </c>
      <c r="P22" s="48">
        <f>N22-K22</f>
        <v>-40.021141649048928</v>
      </c>
      <c r="Q22" s="49">
        <f>N22/K22</f>
        <v>0.85325581395348726</v>
      </c>
      <c r="R22" s="273">
        <f>Q38</f>
        <v>0.85325581395348726</v>
      </c>
      <c r="S22" s="50">
        <v>0.30555555555555552</v>
      </c>
      <c r="T22" s="51">
        <v>0.34537037037037038</v>
      </c>
      <c r="U22" s="52">
        <v>6.9999999999999751</v>
      </c>
      <c r="V22" s="53">
        <v>57.3333333333334</v>
      </c>
      <c r="W22" s="54"/>
      <c r="X22" s="115"/>
      <c r="Y22" s="276"/>
      <c r="Z22" s="277"/>
      <c r="AA22" s="36">
        <f>M22-J22</f>
        <v>-440.23255813953801</v>
      </c>
      <c r="AB22" s="31">
        <f>M22/J22</f>
        <v>0.85325581395348737</v>
      </c>
      <c r="AC22" s="278">
        <f>AB38</f>
        <v>0.85325581395348737</v>
      </c>
    </row>
    <row r="23" spans="1:29" ht="15.75" customHeight="1">
      <c r="A23" s="269"/>
      <c r="B23" s="38"/>
      <c r="C23" s="264"/>
      <c r="D23" s="265"/>
      <c r="E23" s="39"/>
      <c r="F23" s="40"/>
      <c r="G23" s="41"/>
      <c r="H23" s="42"/>
      <c r="I23" s="43"/>
      <c r="J23" s="44"/>
      <c r="K23" s="45"/>
      <c r="L23" s="46"/>
      <c r="M23" s="44"/>
      <c r="N23" s="45"/>
      <c r="O23" s="47"/>
      <c r="P23" s="48"/>
      <c r="Q23" s="49"/>
      <c r="R23" s="274"/>
      <c r="S23" s="50"/>
      <c r="T23" s="51"/>
      <c r="U23" s="52"/>
      <c r="V23" s="53"/>
      <c r="W23" s="54"/>
      <c r="X23" s="94"/>
      <c r="Y23" s="266"/>
      <c r="Z23" s="267"/>
      <c r="AA23" s="55"/>
      <c r="AB23" s="49"/>
      <c r="AC23" s="279"/>
    </row>
    <row r="24" spans="1:29" ht="15.75" customHeight="1">
      <c r="A24" s="269"/>
      <c r="B24" s="38"/>
      <c r="C24" s="264"/>
      <c r="D24" s="265"/>
      <c r="E24" s="39"/>
      <c r="F24" s="40"/>
      <c r="G24" s="41"/>
      <c r="H24" s="42"/>
      <c r="I24" s="43"/>
      <c r="J24" s="44"/>
      <c r="K24" s="45"/>
      <c r="L24" s="46"/>
      <c r="M24" s="44"/>
      <c r="N24" s="45"/>
      <c r="O24" s="47"/>
      <c r="P24" s="48"/>
      <c r="Q24" s="49"/>
      <c r="R24" s="274"/>
      <c r="S24" s="50"/>
      <c r="T24" s="51"/>
      <c r="U24" s="52"/>
      <c r="V24" s="53"/>
      <c r="W24" s="54"/>
      <c r="X24" s="94"/>
      <c r="Y24" s="266"/>
      <c r="Z24" s="267"/>
      <c r="AA24" s="55"/>
      <c r="AB24" s="49"/>
      <c r="AC24" s="279"/>
    </row>
    <row r="25" spans="1:29" ht="15.75" customHeight="1">
      <c r="A25" s="269"/>
      <c r="B25" s="38"/>
      <c r="C25" s="264"/>
      <c r="D25" s="265"/>
      <c r="E25" s="39"/>
      <c r="F25" s="40"/>
      <c r="G25" s="41"/>
      <c r="H25" s="42"/>
      <c r="I25" s="43"/>
      <c r="J25" s="44"/>
      <c r="K25" s="45"/>
      <c r="L25" s="46"/>
      <c r="M25" s="44"/>
      <c r="N25" s="45"/>
      <c r="O25" s="47"/>
      <c r="P25" s="48"/>
      <c r="Q25" s="49"/>
      <c r="R25" s="274"/>
      <c r="S25" s="50"/>
      <c r="T25" s="51"/>
      <c r="U25" s="52"/>
      <c r="V25" s="53"/>
      <c r="W25" s="54"/>
      <c r="X25" s="94"/>
      <c r="Y25" s="266"/>
      <c r="Z25" s="267"/>
      <c r="AA25" s="55"/>
      <c r="AB25" s="49"/>
      <c r="AC25" s="279"/>
    </row>
    <row r="26" spans="1:29" ht="15.75" customHeight="1">
      <c r="A26" s="269"/>
      <c r="B26" s="38"/>
      <c r="C26" s="264"/>
      <c r="D26" s="265"/>
      <c r="E26" s="39"/>
      <c r="F26" s="40"/>
      <c r="G26" s="41"/>
      <c r="H26" s="58"/>
      <c r="I26" s="43"/>
      <c r="J26" s="44"/>
      <c r="K26" s="45"/>
      <c r="L26" s="59"/>
      <c r="M26" s="44"/>
      <c r="N26" s="45"/>
      <c r="O26" s="47"/>
      <c r="P26" s="48"/>
      <c r="Q26" s="49"/>
      <c r="R26" s="274"/>
      <c r="S26" s="50"/>
      <c r="T26" s="51"/>
      <c r="U26" s="52"/>
      <c r="V26" s="53"/>
      <c r="W26" s="54"/>
      <c r="X26" s="94"/>
      <c r="Y26" s="266"/>
      <c r="Z26" s="267"/>
      <c r="AA26" s="55"/>
      <c r="AB26" s="49"/>
      <c r="AC26" s="279"/>
    </row>
    <row r="27" spans="1:29" ht="15.75" customHeight="1">
      <c r="A27" s="269"/>
      <c r="B27" s="38"/>
      <c r="C27" s="264"/>
      <c r="D27" s="265"/>
      <c r="E27" s="39"/>
      <c r="F27" s="40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79"/>
    </row>
    <row r="28" spans="1:29" ht="15.75" customHeight="1">
      <c r="A28" s="269"/>
      <c r="B28" s="38"/>
      <c r="C28" s="264"/>
      <c r="D28" s="265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79"/>
    </row>
    <row r="29" spans="1:29" ht="15.75" customHeight="1">
      <c r="A29" s="269"/>
      <c r="B29" s="38"/>
      <c r="C29" s="264"/>
      <c r="D29" s="265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79"/>
    </row>
    <row r="30" spans="1:29" ht="15.75" customHeight="1">
      <c r="A30" s="269"/>
      <c r="B30" s="38"/>
      <c r="C30" s="264"/>
      <c r="D30" s="265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110"/>
      <c r="Y30" s="266"/>
      <c r="Z30" s="267"/>
      <c r="AA30" s="55"/>
      <c r="AB30" s="49"/>
      <c r="AC30" s="279"/>
    </row>
    <row r="31" spans="1:29" ht="15.75" customHeight="1">
      <c r="A31" s="269"/>
      <c r="B31" s="38"/>
      <c r="C31" s="264"/>
      <c r="D31" s="265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110"/>
      <c r="Y31" s="266"/>
      <c r="Z31" s="267"/>
      <c r="AA31" s="55"/>
      <c r="AB31" s="49"/>
      <c r="AC31" s="279"/>
    </row>
    <row r="32" spans="1:29" ht="15.75" customHeight="1">
      <c r="A32" s="269"/>
      <c r="B32" s="38"/>
      <c r="C32" s="264"/>
      <c r="D32" s="265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110"/>
      <c r="Y32" s="266"/>
      <c r="Z32" s="267"/>
      <c r="AA32" s="55"/>
      <c r="AB32" s="49"/>
      <c r="AC32" s="279"/>
    </row>
    <row r="33" spans="1:29" ht="15.75" customHeight="1">
      <c r="A33" s="269"/>
      <c r="B33" s="38"/>
      <c r="C33" s="264"/>
      <c r="D33" s="265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110"/>
      <c r="Y33" s="266"/>
      <c r="Z33" s="267"/>
      <c r="AA33" s="55"/>
      <c r="AB33" s="49"/>
      <c r="AC33" s="279"/>
    </row>
    <row r="34" spans="1:29" ht="15.75" customHeight="1">
      <c r="A34" s="269"/>
      <c r="B34" s="38"/>
      <c r="C34" s="264"/>
      <c r="D34" s="265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110"/>
      <c r="Y34" s="266"/>
      <c r="Z34" s="267"/>
      <c r="AA34" s="55"/>
      <c r="AB34" s="49"/>
      <c r="AC34" s="279"/>
    </row>
    <row r="35" spans="1:29" ht="15.75" customHeight="1">
      <c r="A35" s="269"/>
      <c r="B35" s="38"/>
      <c r="C35" s="264"/>
      <c r="D35" s="265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110"/>
      <c r="Y35" s="266"/>
      <c r="Z35" s="267"/>
      <c r="AA35" s="55"/>
      <c r="AB35" s="49"/>
      <c r="AC35" s="279"/>
    </row>
    <row r="36" spans="1:29" ht="15.75" customHeight="1">
      <c r="A36" s="269"/>
      <c r="B36" s="38"/>
      <c r="C36" s="264"/>
      <c r="D36" s="265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110"/>
      <c r="Y36" s="266"/>
      <c r="Z36" s="267"/>
      <c r="AA36" s="55"/>
      <c r="AB36" s="49"/>
      <c r="AC36" s="279"/>
    </row>
    <row r="37" spans="1:29" ht="15.75" customHeight="1">
      <c r="A37" s="269"/>
      <c r="B37" s="99"/>
      <c r="C37" s="264"/>
      <c r="D37" s="265"/>
      <c r="E37" s="109"/>
      <c r="F37" s="71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62"/>
      <c r="T37" s="63"/>
      <c r="U37" s="73"/>
      <c r="V37" s="74"/>
      <c r="W37" s="68"/>
      <c r="X37" s="110"/>
      <c r="Y37" s="266"/>
      <c r="Z37" s="267"/>
      <c r="AA37" s="111"/>
      <c r="AB37" s="67"/>
      <c r="AC37" s="279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6">AVERAGE(I22:I37)</f>
        <v>11</v>
      </c>
      <c r="J38" s="81">
        <f t="shared" si="6"/>
        <v>3000</v>
      </c>
      <c r="K38" s="82">
        <f t="shared" ref="K38" si="7">J38/I38</f>
        <v>272.72727272727275</v>
      </c>
      <c r="L38" s="80">
        <f t="shared" ref="L38:M38" si="8">AVERAGE(L22:L37)</f>
        <v>11</v>
      </c>
      <c r="M38" s="81">
        <f t="shared" si="8"/>
        <v>2559.767441860462</v>
      </c>
      <c r="N38" s="82">
        <f>M38/L38</f>
        <v>232.70613107822382</v>
      </c>
      <c r="O38" s="83">
        <f>L38-I38</f>
        <v>0</v>
      </c>
      <c r="P38" s="84">
        <f>N38-K38</f>
        <v>-40.021141649048928</v>
      </c>
      <c r="Q38" s="85">
        <f>N38/K38</f>
        <v>0.85325581395348726</v>
      </c>
      <c r="R38" s="275"/>
      <c r="S38" s="182">
        <f>S22</f>
        <v>0.30555555555555552</v>
      </c>
      <c r="T38" s="183">
        <f>INDEX(T22:T37,COUNTA(T22:T37))</f>
        <v>0.34537037037037038</v>
      </c>
      <c r="U38" s="86"/>
      <c r="V38" s="96"/>
      <c r="W38" s="78"/>
      <c r="X38" s="82"/>
      <c r="Y38" s="262"/>
      <c r="Z38" s="263"/>
      <c r="AA38" s="97">
        <f>M38-J38</f>
        <v>-440.23255813953801</v>
      </c>
      <c r="AB38" s="85">
        <f>M38/J38</f>
        <v>0.85325581395348737</v>
      </c>
      <c r="AC38" s="280"/>
    </row>
    <row r="39" spans="1:29" ht="15.75" customHeight="1">
      <c r="A39" s="281" t="s">
        <v>41</v>
      </c>
      <c r="B39" s="16" t="s">
        <v>69</v>
      </c>
      <c r="C39" s="271" t="s">
        <v>96</v>
      </c>
      <c r="D39" s="272"/>
      <c r="E39" s="21">
        <v>14.06</v>
      </c>
      <c r="F39" s="15">
        <v>821</v>
      </c>
      <c r="G39" s="22">
        <f t="shared" ref="G39:G41" si="9">E39*F39</f>
        <v>11543.26</v>
      </c>
      <c r="H39" s="23"/>
      <c r="I39" s="24">
        <v>6</v>
      </c>
      <c r="J39" s="25">
        <v>2600</v>
      </c>
      <c r="K39" s="26">
        <f>J39/I39</f>
        <v>433.33333333333331</v>
      </c>
      <c r="L39" s="27">
        <v>6</v>
      </c>
      <c r="M39" s="25">
        <f>F39/V39*60</f>
        <v>2144.8476052249621</v>
      </c>
      <c r="N39" s="26">
        <f>M39/L39</f>
        <v>357.47460087082703</v>
      </c>
      <c r="O39" s="91">
        <f>L39-I39</f>
        <v>0</v>
      </c>
      <c r="P39" s="92">
        <f>N39-K39</f>
        <v>-75.858732462506282</v>
      </c>
      <c r="Q39" s="31">
        <f>N39/K39</f>
        <v>0.82494138662498551</v>
      </c>
      <c r="R39" s="273">
        <f>Q55</f>
        <v>0.82089640900662619</v>
      </c>
      <c r="S39" s="32">
        <v>0.25002314814814813</v>
      </c>
      <c r="T39" s="33">
        <v>0.26597222222222222</v>
      </c>
      <c r="U39" s="34"/>
      <c r="V39" s="35">
        <v>22.966666666666686</v>
      </c>
      <c r="W39" s="33"/>
      <c r="X39" s="107"/>
      <c r="Y39" s="276"/>
      <c r="Z39" s="277"/>
      <c r="AA39" s="36">
        <f>M39-J39</f>
        <v>-455.15239477503792</v>
      </c>
      <c r="AB39" s="31">
        <f>M39/J39</f>
        <v>0.8249413866249854</v>
      </c>
      <c r="AC39" s="278">
        <f>AB55</f>
        <v>0.82089640900662619</v>
      </c>
    </row>
    <row r="40" spans="1:29" ht="15.75" customHeight="1">
      <c r="A40" s="282"/>
      <c r="B40" s="38" t="s">
        <v>69</v>
      </c>
      <c r="C40" s="264" t="s">
        <v>97</v>
      </c>
      <c r="D40" s="265"/>
      <c r="E40" s="39">
        <v>14.81</v>
      </c>
      <c r="F40" s="40">
        <v>953</v>
      </c>
      <c r="G40" s="41">
        <f t="shared" si="9"/>
        <v>14113.93</v>
      </c>
      <c r="H40" s="42"/>
      <c r="I40" s="43">
        <v>6</v>
      </c>
      <c r="J40" s="44">
        <v>2600</v>
      </c>
      <c r="K40" s="45">
        <f t="shared" ref="K40:K41" si="10">J40/I40</f>
        <v>433.33333333333331</v>
      </c>
      <c r="L40" s="46">
        <v>6</v>
      </c>
      <c r="M40" s="44">
        <f>F40/V40*60</f>
        <v>2165.9090909090869</v>
      </c>
      <c r="N40" s="45">
        <f>M40/L40</f>
        <v>360.98484848484782</v>
      </c>
      <c r="O40" s="47">
        <f>L40-I40</f>
        <v>0</v>
      </c>
      <c r="P40" s="48">
        <f>N40-K40</f>
        <v>-72.348484848485498</v>
      </c>
      <c r="Q40" s="49">
        <f>N40/K40</f>
        <v>0.83304195804195658</v>
      </c>
      <c r="R40" s="274"/>
      <c r="S40" s="50">
        <v>0.26944444444444443</v>
      </c>
      <c r="T40" s="51">
        <v>0.2877777777777778</v>
      </c>
      <c r="U40" s="52">
        <v>4.9999999999999822</v>
      </c>
      <c r="V40" s="53">
        <v>26.400000000000048</v>
      </c>
      <c r="W40" s="54"/>
      <c r="X40" s="58"/>
      <c r="Y40" s="266"/>
      <c r="Z40" s="267"/>
      <c r="AA40" s="55">
        <f>M40-J40</f>
        <v>-434.0909090909131</v>
      </c>
      <c r="AB40" s="49">
        <f>M40/J40</f>
        <v>0.83304195804195647</v>
      </c>
      <c r="AC40" s="279"/>
    </row>
    <row r="41" spans="1:29" ht="15.75" customHeight="1">
      <c r="A41" s="282"/>
      <c r="B41" s="38" t="s">
        <v>69</v>
      </c>
      <c r="C41" s="264" t="s">
        <v>98</v>
      </c>
      <c r="D41" s="265"/>
      <c r="E41" s="39">
        <v>17.87</v>
      </c>
      <c r="F41" s="40">
        <v>494</v>
      </c>
      <c r="G41" s="41">
        <f t="shared" si="9"/>
        <v>8827.7800000000007</v>
      </c>
      <c r="H41" s="42"/>
      <c r="I41" s="43">
        <v>6</v>
      </c>
      <c r="J41" s="44">
        <v>2600</v>
      </c>
      <c r="K41" s="45">
        <f t="shared" si="10"/>
        <v>433.33333333333331</v>
      </c>
      <c r="L41" s="46">
        <v>6</v>
      </c>
      <c r="M41" s="44">
        <f>F41/V41*60</f>
        <v>2092.235294117635</v>
      </c>
      <c r="N41" s="45">
        <f>M41/L41</f>
        <v>348.70588235293917</v>
      </c>
      <c r="O41" s="47">
        <f>L41-I41</f>
        <v>0</v>
      </c>
      <c r="P41" s="48">
        <f>N41-K41</f>
        <v>-84.627450980394144</v>
      </c>
      <c r="Q41" s="49">
        <f>N41/K41</f>
        <v>0.80470588235293661</v>
      </c>
      <c r="R41" s="274"/>
      <c r="S41" s="50">
        <v>0.29166666666666663</v>
      </c>
      <c r="T41" s="51">
        <v>0.30150462962962965</v>
      </c>
      <c r="U41" s="52">
        <v>5.5999999999999162</v>
      </c>
      <c r="V41" s="53">
        <v>14.16666666666675</v>
      </c>
      <c r="W41" s="54"/>
      <c r="X41" s="58"/>
      <c r="Y41" s="266"/>
      <c r="Z41" s="267"/>
      <c r="AA41" s="55">
        <f>M41-J41</f>
        <v>-507.76470588236498</v>
      </c>
      <c r="AB41" s="49">
        <f>M41/J41</f>
        <v>0.8047058823529365</v>
      </c>
      <c r="AC41" s="279"/>
    </row>
    <row r="42" spans="1:29" ht="15.75" customHeight="1">
      <c r="A42" s="282"/>
      <c r="B42" s="38"/>
      <c r="C42" s="264"/>
      <c r="D42" s="265"/>
      <c r="E42" s="39"/>
      <c r="F42" s="40"/>
      <c r="G42" s="41"/>
      <c r="H42" s="42"/>
      <c r="I42" s="43"/>
      <c r="J42" s="44"/>
      <c r="K42" s="45"/>
      <c r="L42" s="46"/>
      <c r="M42" s="44"/>
      <c r="N42" s="45"/>
      <c r="O42" s="47"/>
      <c r="P42" s="48"/>
      <c r="Q42" s="49"/>
      <c r="R42" s="274"/>
      <c r="S42" s="50"/>
      <c r="T42" s="51"/>
      <c r="U42" s="52"/>
      <c r="V42" s="53"/>
      <c r="W42" s="54"/>
      <c r="X42" s="94"/>
      <c r="Y42" s="266"/>
      <c r="Z42" s="267"/>
      <c r="AA42" s="55"/>
      <c r="AB42" s="49"/>
      <c r="AC42" s="279"/>
    </row>
    <row r="43" spans="1:29" ht="15.75" customHeight="1">
      <c r="A43" s="283"/>
      <c r="B43" s="38"/>
      <c r="C43" s="264"/>
      <c r="D43" s="265"/>
      <c r="E43" s="39"/>
      <c r="F43" s="40"/>
      <c r="G43" s="41"/>
      <c r="H43" s="58"/>
      <c r="I43" s="43"/>
      <c r="J43" s="44"/>
      <c r="K43" s="45"/>
      <c r="L43" s="59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58"/>
      <c r="Y43" s="266"/>
      <c r="Z43" s="267"/>
      <c r="AA43" s="55"/>
      <c r="AB43" s="49"/>
      <c r="AC43" s="279"/>
    </row>
    <row r="44" spans="1:29" ht="15.75" customHeight="1">
      <c r="A44" s="283"/>
      <c r="B44" s="38"/>
      <c r="C44" s="264"/>
      <c r="D44" s="265"/>
      <c r="E44" s="39"/>
      <c r="F44" s="40"/>
      <c r="G44" s="60"/>
      <c r="H44" s="61"/>
      <c r="I44" s="43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116"/>
      <c r="Y44" s="266"/>
      <c r="Z44" s="267"/>
      <c r="AA44" s="55"/>
      <c r="AB44" s="49"/>
      <c r="AC44" s="279"/>
    </row>
    <row r="45" spans="1:29" ht="15.75" customHeight="1">
      <c r="A45" s="283"/>
      <c r="B45" s="38"/>
      <c r="C45" s="264"/>
      <c r="D45" s="265"/>
      <c r="E45" s="39"/>
      <c r="F45" s="40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79"/>
    </row>
    <row r="46" spans="1:29" ht="15.75" customHeight="1">
      <c r="A46" s="283"/>
      <c r="B46" s="38"/>
      <c r="C46" s="264"/>
      <c r="D46" s="265"/>
      <c r="E46" s="39"/>
      <c r="F46" s="40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79"/>
    </row>
    <row r="47" spans="1:29" ht="15.75" customHeight="1">
      <c r="A47" s="283"/>
      <c r="B47" s="38"/>
      <c r="C47" s="264"/>
      <c r="D47" s="265"/>
      <c r="E47" s="39"/>
      <c r="F47" s="40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62"/>
      <c r="T47" s="63"/>
      <c r="U47" s="52"/>
      <c r="V47" s="74"/>
      <c r="W47" s="54"/>
      <c r="X47" s="94"/>
      <c r="Y47" s="266"/>
      <c r="Z47" s="267"/>
      <c r="AA47" s="55"/>
      <c r="AB47" s="49"/>
      <c r="AC47" s="279"/>
    </row>
    <row r="48" spans="1:29" ht="15.75" customHeight="1">
      <c r="A48" s="283"/>
      <c r="B48" s="38"/>
      <c r="C48" s="264"/>
      <c r="D48" s="265"/>
      <c r="E48" s="39"/>
      <c r="F48" s="40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62"/>
      <c r="T48" s="63"/>
      <c r="U48" s="52"/>
      <c r="V48" s="74"/>
      <c r="W48" s="68"/>
      <c r="X48" s="110"/>
      <c r="Y48" s="266"/>
      <c r="Z48" s="267"/>
      <c r="AA48" s="55"/>
      <c r="AB48" s="49"/>
      <c r="AC48" s="279"/>
    </row>
    <row r="49" spans="1:29" ht="15.75" customHeight="1">
      <c r="A49" s="283"/>
      <c r="B49" s="38"/>
      <c r="C49" s="264"/>
      <c r="D49" s="265"/>
      <c r="E49" s="39"/>
      <c r="F49" s="40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62"/>
      <c r="T49" s="63"/>
      <c r="U49" s="52"/>
      <c r="V49" s="74"/>
      <c r="W49" s="68"/>
      <c r="X49" s="110"/>
      <c r="Y49" s="266"/>
      <c r="Z49" s="267"/>
      <c r="AA49" s="55"/>
      <c r="AB49" s="49"/>
      <c r="AC49" s="279"/>
    </row>
    <row r="50" spans="1:29" ht="15.75" customHeight="1">
      <c r="A50" s="283"/>
      <c r="B50" s="38"/>
      <c r="C50" s="264"/>
      <c r="D50" s="265"/>
      <c r="E50" s="39"/>
      <c r="F50" s="40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62"/>
      <c r="T50" s="63"/>
      <c r="U50" s="52"/>
      <c r="V50" s="74"/>
      <c r="W50" s="68"/>
      <c r="X50" s="110"/>
      <c r="Y50" s="266"/>
      <c r="Z50" s="267"/>
      <c r="AA50" s="55"/>
      <c r="AB50" s="49"/>
      <c r="AC50" s="279"/>
    </row>
    <row r="51" spans="1:29" ht="15.75" customHeight="1">
      <c r="A51" s="283"/>
      <c r="B51" s="38"/>
      <c r="C51" s="264"/>
      <c r="D51" s="265"/>
      <c r="E51" s="39"/>
      <c r="F51" s="40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62"/>
      <c r="T51" s="63"/>
      <c r="U51" s="52"/>
      <c r="V51" s="74"/>
      <c r="W51" s="68"/>
      <c r="X51" s="110"/>
      <c r="Y51" s="266"/>
      <c r="Z51" s="267"/>
      <c r="AA51" s="55"/>
      <c r="AB51" s="49"/>
      <c r="AC51" s="279"/>
    </row>
    <row r="52" spans="1:29" ht="15.75" customHeight="1">
      <c r="A52" s="283"/>
      <c r="B52" s="38"/>
      <c r="C52" s="264"/>
      <c r="D52" s="265"/>
      <c r="E52" s="39"/>
      <c r="F52" s="40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62"/>
      <c r="T52" s="63"/>
      <c r="U52" s="52"/>
      <c r="V52" s="74"/>
      <c r="W52" s="68"/>
      <c r="X52" s="110"/>
      <c r="Y52" s="266"/>
      <c r="Z52" s="267"/>
      <c r="AA52" s="55"/>
      <c r="AB52" s="49"/>
      <c r="AC52" s="279"/>
    </row>
    <row r="53" spans="1:29" ht="15.75" customHeight="1">
      <c r="A53" s="283"/>
      <c r="B53" s="38"/>
      <c r="C53" s="264"/>
      <c r="D53" s="265"/>
      <c r="E53" s="39"/>
      <c r="F53" s="40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62"/>
      <c r="T53" s="63"/>
      <c r="U53" s="52"/>
      <c r="V53" s="74"/>
      <c r="W53" s="68"/>
      <c r="X53" s="110"/>
      <c r="Y53" s="266"/>
      <c r="Z53" s="267"/>
      <c r="AA53" s="55"/>
      <c r="AB53" s="49"/>
      <c r="AC53" s="279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62"/>
      <c r="T54" s="63"/>
      <c r="U54" s="73"/>
      <c r="V54" s="74"/>
      <c r="W54" s="68"/>
      <c r="X54" s="110"/>
      <c r="Y54" s="266"/>
      <c r="Z54" s="267"/>
      <c r="AA54" s="111"/>
      <c r="AB54" s="67"/>
      <c r="AC54" s="279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11">AVERAGE(I39:I54)</f>
        <v>6</v>
      </c>
      <c r="J55" s="81">
        <f t="shared" si="11"/>
        <v>2600</v>
      </c>
      <c r="K55" s="82">
        <f t="shared" ref="K55" si="12">J55/I55</f>
        <v>433.33333333333331</v>
      </c>
      <c r="L55" s="80">
        <f t="shared" ref="L55:M55" si="13">AVERAGE(L39:L54)</f>
        <v>6</v>
      </c>
      <c r="M55" s="81">
        <f t="shared" si="13"/>
        <v>2134.3306634172282</v>
      </c>
      <c r="N55" s="82">
        <f>M55/L55</f>
        <v>355.72177723620467</v>
      </c>
      <c r="O55" s="83">
        <f>L55-I55</f>
        <v>0</v>
      </c>
      <c r="P55" s="84">
        <f>N55-K55</f>
        <v>-77.611556097128641</v>
      </c>
      <c r="Q55" s="85">
        <f>N55/K55</f>
        <v>0.82089640900662619</v>
      </c>
      <c r="R55" s="275"/>
      <c r="S55" s="182">
        <f>S39</f>
        <v>0.25002314814814813</v>
      </c>
      <c r="T55" s="183">
        <f>INDEX(T39:T54,COUNTA(T39:T54))</f>
        <v>0.30150462962962965</v>
      </c>
      <c r="U55" s="86"/>
      <c r="V55" s="96"/>
      <c r="W55" s="78"/>
      <c r="X55" s="82"/>
      <c r="Y55" s="262"/>
      <c r="Z55" s="263"/>
      <c r="AA55" s="97">
        <f>M55-J55</f>
        <v>-465.66933658277185</v>
      </c>
      <c r="AB55" s="85">
        <f>M55/J55</f>
        <v>0.82089640900662619</v>
      </c>
      <c r="AC55" s="280"/>
    </row>
    <row r="56" spans="1:29" ht="15.75" customHeight="1">
      <c r="A56" s="268" t="s">
        <v>43</v>
      </c>
      <c r="B56" s="16" t="s">
        <v>76</v>
      </c>
      <c r="C56" s="271" t="s">
        <v>103</v>
      </c>
      <c r="D56" s="272"/>
      <c r="E56" s="21">
        <v>14.03</v>
      </c>
      <c r="F56" s="15">
        <v>3864</v>
      </c>
      <c r="G56" s="22">
        <f t="shared" ref="G56" si="14">E56*F56</f>
        <v>54211.92</v>
      </c>
      <c r="H56" s="23"/>
      <c r="I56" s="24">
        <v>4</v>
      </c>
      <c r="J56" s="25">
        <v>2700</v>
      </c>
      <c r="K56" s="26">
        <f>J56/I56</f>
        <v>675</v>
      </c>
      <c r="L56" s="27">
        <v>4</v>
      </c>
      <c r="M56" s="25">
        <f>F56/V56*60</f>
        <v>2356.0975609756088</v>
      </c>
      <c r="N56" s="26">
        <f>M56/L56</f>
        <v>589.02439024390219</v>
      </c>
      <c r="O56" s="91">
        <f>L56-I56</f>
        <v>0</v>
      </c>
      <c r="P56" s="92">
        <f>N56-K56</f>
        <v>-85.975609756097811</v>
      </c>
      <c r="Q56" s="31">
        <f>N56/K56</f>
        <v>0.87262872628726251</v>
      </c>
      <c r="R56" s="273">
        <f>Q72</f>
        <v>0.87262872628726251</v>
      </c>
      <c r="S56" s="32">
        <v>0.25</v>
      </c>
      <c r="T56" s="33">
        <v>0.31833333333333336</v>
      </c>
      <c r="U56" s="34"/>
      <c r="V56" s="35">
        <v>98.400000000000034</v>
      </c>
      <c r="W56" s="114"/>
      <c r="X56" s="115"/>
      <c r="Y56" s="276"/>
      <c r="Z56" s="277"/>
      <c r="AA56" s="36">
        <f>M56-J56</f>
        <v>-343.90243902439124</v>
      </c>
      <c r="AB56" s="31">
        <f>M56/J56</f>
        <v>0.87262872628726251</v>
      </c>
      <c r="AC56" s="278">
        <f>AB72</f>
        <v>0.87262872628726251</v>
      </c>
    </row>
    <row r="57" spans="1:29" ht="15.75" customHeight="1">
      <c r="A57" s="269"/>
      <c r="B57" s="38"/>
      <c r="C57" s="264"/>
      <c r="D57" s="265"/>
      <c r="E57" s="39"/>
      <c r="F57" s="40"/>
      <c r="G57" s="41"/>
      <c r="H57" s="42"/>
      <c r="I57" s="43"/>
      <c r="J57" s="44"/>
      <c r="K57" s="45"/>
      <c r="L57" s="46"/>
      <c r="M57" s="44"/>
      <c r="N57" s="45"/>
      <c r="O57" s="47"/>
      <c r="P57" s="48"/>
      <c r="Q57" s="49"/>
      <c r="R57" s="274"/>
      <c r="S57" s="50"/>
      <c r="T57" s="51"/>
      <c r="U57" s="52"/>
      <c r="V57" s="53"/>
      <c r="W57" s="54"/>
      <c r="X57" s="94"/>
      <c r="Y57" s="266"/>
      <c r="Z57" s="267"/>
      <c r="AA57" s="55"/>
      <c r="AB57" s="49"/>
      <c r="AC57" s="279"/>
    </row>
    <row r="58" spans="1:29" ht="15.75" customHeight="1">
      <c r="A58" s="269"/>
      <c r="B58" s="38"/>
      <c r="C58" s="264"/>
      <c r="D58" s="265"/>
      <c r="E58" s="39"/>
      <c r="F58" s="40"/>
      <c r="G58" s="41"/>
      <c r="H58" s="42"/>
      <c r="I58" s="43"/>
      <c r="J58" s="44"/>
      <c r="K58" s="45"/>
      <c r="L58" s="46"/>
      <c r="M58" s="44"/>
      <c r="N58" s="45"/>
      <c r="O58" s="47"/>
      <c r="P58" s="48"/>
      <c r="Q58" s="49"/>
      <c r="R58" s="274"/>
      <c r="S58" s="50"/>
      <c r="T58" s="51"/>
      <c r="U58" s="52"/>
      <c r="V58" s="53"/>
      <c r="W58" s="54"/>
      <c r="X58" s="94"/>
      <c r="Y58" s="266"/>
      <c r="Z58" s="267"/>
      <c r="AA58" s="55"/>
      <c r="AB58" s="49"/>
      <c r="AC58" s="279"/>
    </row>
    <row r="59" spans="1:29" ht="15.75" customHeight="1">
      <c r="A59" s="269"/>
      <c r="B59" s="38"/>
      <c r="C59" s="264"/>
      <c r="D59" s="265"/>
      <c r="E59" s="39"/>
      <c r="F59" s="40"/>
      <c r="G59" s="41"/>
      <c r="H59" s="42"/>
      <c r="I59" s="43"/>
      <c r="J59" s="44"/>
      <c r="K59" s="45"/>
      <c r="L59" s="46"/>
      <c r="M59" s="44"/>
      <c r="N59" s="45"/>
      <c r="O59" s="47"/>
      <c r="P59" s="48"/>
      <c r="Q59" s="49"/>
      <c r="R59" s="274"/>
      <c r="S59" s="50"/>
      <c r="T59" s="51"/>
      <c r="U59" s="52"/>
      <c r="V59" s="53"/>
      <c r="W59" s="54"/>
      <c r="X59" s="94"/>
      <c r="Y59" s="266"/>
      <c r="Z59" s="267"/>
      <c r="AA59" s="55"/>
      <c r="AB59" s="49"/>
      <c r="AC59" s="279"/>
    </row>
    <row r="60" spans="1:29" ht="15.75" customHeight="1">
      <c r="A60" s="269"/>
      <c r="B60" s="38"/>
      <c r="C60" s="264"/>
      <c r="D60" s="265"/>
      <c r="E60" s="39"/>
      <c r="F60" s="40"/>
      <c r="G60" s="41"/>
      <c r="H60" s="58"/>
      <c r="I60" s="43"/>
      <c r="J60" s="44"/>
      <c r="K60" s="45"/>
      <c r="L60" s="59"/>
      <c r="M60" s="44"/>
      <c r="N60" s="45"/>
      <c r="O60" s="47"/>
      <c r="P60" s="48"/>
      <c r="Q60" s="49"/>
      <c r="R60" s="274"/>
      <c r="S60" s="50"/>
      <c r="T60" s="51"/>
      <c r="U60" s="52"/>
      <c r="V60" s="53"/>
      <c r="W60" s="54"/>
      <c r="X60" s="94"/>
      <c r="Y60" s="266"/>
      <c r="Z60" s="267"/>
      <c r="AA60" s="55"/>
      <c r="AB60" s="49"/>
      <c r="AC60" s="279"/>
    </row>
    <row r="61" spans="1:29" ht="15.75" customHeight="1">
      <c r="A61" s="269"/>
      <c r="B61" s="38"/>
      <c r="C61" s="264"/>
      <c r="D61" s="265"/>
      <c r="E61" s="39"/>
      <c r="F61" s="40"/>
      <c r="G61" s="60"/>
      <c r="H61" s="61"/>
      <c r="I61" s="43"/>
      <c r="J61" s="44"/>
      <c r="K61" s="45"/>
      <c r="L61" s="46"/>
      <c r="M61" s="44"/>
      <c r="N61" s="45"/>
      <c r="O61" s="47"/>
      <c r="P61" s="48"/>
      <c r="Q61" s="49"/>
      <c r="R61" s="274"/>
      <c r="S61" s="50"/>
      <c r="T61" s="51"/>
      <c r="U61" s="52"/>
      <c r="V61" s="53"/>
      <c r="W61" s="54"/>
      <c r="X61" s="94"/>
      <c r="Y61" s="266"/>
      <c r="Z61" s="267"/>
      <c r="AA61" s="55"/>
      <c r="AB61" s="49"/>
      <c r="AC61" s="279"/>
    </row>
    <row r="62" spans="1:29" ht="15.75" customHeight="1">
      <c r="A62" s="269"/>
      <c r="B62" s="38"/>
      <c r="C62" s="264"/>
      <c r="D62" s="265"/>
      <c r="E62" s="39"/>
      <c r="F62" s="40"/>
      <c r="G62" s="60"/>
      <c r="H62" s="64"/>
      <c r="I62" s="43"/>
      <c r="J62" s="44"/>
      <c r="K62" s="45"/>
      <c r="L62" s="59"/>
      <c r="M62" s="44"/>
      <c r="N62" s="45"/>
      <c r="O62" s="65"/>
      <c r="P62" s="66"/>
      <c r="Q62" s="67"/>
      <c r="R62" s="274"/>
      <c r="S62" s="50"/>
      <c r="T62" s="51"/>
      <c r="U62" s="52"/>
      <c r="V62" s="53"/>
      <c r="W62" s="54"/>
      <c r="X62" s="94"/>
      <c r="Y62" s="266"/>
      <c r="Z62" s="267"/>
      <c r="AA62" s="55"/>
      <c r="AB62" s="49"/>
      <c r="AC62" s="279"/>
    </row>
    <row r="63" spans="1:29" ht="15.75" customHeight="1">
      <c r="A63" s="269"/>
      <c r="B63" s="38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50"/>
      <c r="T63" s="51"/>
      <c r="U63" s="52"/>
      <c r="V63" s="53"/>
      <c r="W63" s="54"/>
      <c r="X63" s="94"/>
      <c r="Y63" s="266"/>
      <c r="Z63" s="267"/>
      <c r="AA63" s="55"/>
      <c r="AB63" s="49"/>
      <c r="AC63" s="279"/>
    </row>
    <row r="64" spans="1:29" ht="15.75" customHeight="1">
      <c r="A64" s="269"/>
      <c r="B64" s="38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50"/>
      <c r="T64" s="51"/>
      <c r="U64" s="52"/>
      <c r="V64" s="53"/>
      <c r="W64" s="54"/>
      <c r="X64" s="94"/>
      <c r="Y64" s="266"/>
      <c r="Z64" s="267"/>
      <c r="AA64" s="55"/>
      <c r="AB64" s="49"/>
      <c r="AC64" s="279"/>
    </row>
    <row r="65" spans="1:29" ht="15.75" customHeight="1">
      <c r="A65" s="269"/>
      <c r="B65" s="38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50"/>
      <c r="T65" s="51"/>
      <c r="U65" s="52"/>
      <c r="V65" s="53"/>
      <c r="W65" s="54"/>
      <c r="X65" s="94"/>
      <c r="Y65" s="266"/>
      <c r="Z65" s="267"/>
      <c r="AA65" s="55"/>
      <c r="AB65" s="49"/>
      <c r="AC65" s="279"/>
    </row>
    <row r="66" spans="1:29" ht="15.75" customHeight="1">
      <c r="A66" s="269"/>
      <c r="B66" s="38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50"/>
      <c r="T66" s="51"/>
      <c r="U66" s="52"/>
      <c r="V66" s="53"/>
      <c r="W66" s="54"/>
      <c r="X66" s="94"/>
      <c r="Y66" s="266"/>
      <c r="Z66" s="267"/>
      <c r="AA66" s="55"/>
      <c r="AB66" s="49"/>
      <c r="AC66" s="279"/>
    </row>
    <row r="67" spans="1:29" ht="15.75" customHeight="1">
      <c r="A67" s="269"/>
      <c r="B67" s="38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50"/>
      <c r="T67" s="51"/>
      <c r="U67" s="52"/>
      <c r="V67" s="53"/>
      <c r="W67" s="54"/>
      <c r="X67" s="94"/>
      <c r="Y67" s="266"/>
      <c r="Z67" s="267"/>
      <c r="AA67" s="55"/>
      <c r="AB67" s="49"/>
      <c r="AC67" s="279"/>
    </row>
    <row r="68" spans="1:29" ht="15.75" customHeight="1">
      <c r="A68" s="269"/>
      <c r="B68" s="38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50"/>
      <c r="T68" s="51"/>
      <c r="U68" s="52"/>
      <c r="V68" s="53"/>
      <c r="W68" s="54"/>
      <c r="X68" s="94"/>
      <c r="Y68" s="266"/>
      <c r="Z68" s="267"/>
      <c r="AA68" s="55"/>
      <c r="AB68" s="49"/>
      <c r="AC68" s="279"/>
    </row>
    <row r="69" spans="1:29" ht="15.75" customHeight="1">
      <c r="A69" s="269"/>
      <c r="B69" s="38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50"/>
      <c r="T69" s="51"/>
      <c r="U69" s="52"/>
      <c r="V69" s="53"/>
      <c r="W69" s="54"/>
      <c r="X69" s="94"/>
      <c r="Y69" s="266"/>
      <c r="Z69" s="267"/>
      <c r="AA69" s="55"/>
      <c r="AB69" s="49"/>
      <c r="AC69" s="279"/>
    </row>
    <row r="70" spans="1:29" ht="15.75" customHeight="1">
      <c r="A70" s="269"/>
      <c r="B70" s="38"/>
      <c r="C70" s="264"/>
      <c r="D70" s="265"/>
      <c r="E70" s="39"/>
      <c r="F70" s="40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50"/>
      <c r="T70" s="51"/>
      <c r="U70" s="52"/>
      <c r="V70" s="53"/>
      <c r="W70" s="54"/>
      <c r="X70" s="94"/>
      <c r="Y70" s="266"/>
      <c r="Z70" s="267"/>
      <c r="AA70" s="55"/>
      <c r="AB70" s="49"/>
      <c r="AC70" s="279"/>
    </row>
    <row r="71" spans="1:29" ht="15.75" customHeight="1">
      <c r="A71" s="269"/>
      <c r="B71" s="38"/>
      <c r="C71" s="264"/>
      <c r="D71" s="265"/>
      <c r="E71" s="104"/>
      <c r="F71" s="40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18"/>
      <c r="G72" s="79"/>
      <c r="H72" s="20"/>
      <c r="I72" s="80">
        <f t="shared" ref="I72:J72" si="15">AVERAGE(I56:I71)</f>
        <v>4</v>
      </c>
      <c r="J72" s="81">
        <f t="shared" si="15"/>
        <v>2700</v>
      </c>
      <c r="K72" s="82">
        <f t="shared" ref="K72" si="16">J72/I72</f>
        <v>675</v>
      </c>
      <c r="L72" s="80">
        <f t="shared" ref="L72:M72" si="17">AVERAGE(L56:L71)</f>
        <v>4</v>
      </c>
      <c r="M72" s="81">
        <f t="shared" si="17"/>
        <v>2356.0975609756088</v>
      </c>
      <c r="N72" s="82">
        <f>M72/L72</f>
        <v>589.02439024390219</v>
      </c>
      <c r="O72" s="83">
        <f>L72-I72</f>
        <v>0</v>
      </c>
      <c r="P72" s="84">
        <f>N72-K72</f>
        <v>-85.975609756097811</v>
      </c>
      <c r="Q72" s="85">
        <f>N72/K72</f>
        <v>0.87262872628726251</v>
      </c>
      <c r="R72" s="275"/>
      <c r="S72" s="182">
        <f>S56</f>
        <v>0.25</v>
      </c>
      <c r="T72" s="183">
        <f>INDEX(T56:T71,COUNTA(T56:T71))</f>
        <v>0.31833333333333336</v>
      </c>
      <c r="U72" s="86"/>
      <c r="V72" s="96"/>
      <c r="W72" s="18"/>
      <c r="X72" s="20"/>
      <c r="Y72" s="262"/>
      <c r="Z72" s="263"/>
      <c r="AA72" s="97">
        <f>M72-J72</f>
        <v>-343.90243902439124</v>
      </c>
      <c r="AB72" s="85">
        <f>M72/J72</f>
        <v>0.87262872628726251</v>
      </c>
      <c r="AC72" s="280"/>
    </row>
    <row r="73" spans="1:29" ht="15.75" customHeight="1">
      <c r="A73" s="281" t="s">
        <v>197</v>
      </c>
      <c r="B73" s="16" t="s">
        <v>76</v>
      </c>
      <c r="C73" s="271" t="s">
        <v>226</v>
      </c>
      <c r="D73" s="272"/>
      <c r="E73" s="21">
        <v>21.45</v>
      </c>
      <c r="F73" s="15">
        <v>1846</v>
      </c>
      <c r="G73" s="22">
        <f t="shared" ref="G73" si="18">E73*F73</f>
        <v>39596.699999999997</v>
      </c>
      <c r="H73" s="23"/>
      <c r="I73" s="24">
        <v>3</v>
      </c>
      <c r="J73" s="25">
        <v>3300</v>
      </c>
      <c r="K73" s="26">
        <f>J73/I73</f>
        <v>1100</v>
      </c>
      <c r="L73" s="27">
        <v>3</v>
      </c>
      <c r="M73" s="25">
        <f>F73/V73*60</f>
        <v>2802.8679881906392</v>
      </c>
      <c r="N73" s="26">
        <f>M73/L73</f>
        <v>934.28932939687968</v>
      </c>
      <c r="O73" s="91">
        <f>L73-I73</f>
        <v>0</v>
      </c>
      <c r="P73" s="92">
        <f>N73-K73</f>
        <v>-165.71067060312032</v>
      </c>
      <c r="Q73" s="31">
        <f>N73/K73</f>
        <v>0.84935393581534513</v>
      </c>
      <c r="R73" s="273">
        <f>Q89</f>
        <v>0.84935393581534513</v>
      </c>
      <c r="S73" s="32">
        <v>0.32394675925925925</v>
      </c>
      <c r="T73" s="33">
        <v>0.35138888888888886</v>
      </c>
      <c r="U73" s="34"/>
      <c r="V73" s="35">
        <v>39.516666666666637</v>
      </c>
      <c r="W73" s="33"/>
      <c r="X73" s="107"/>
      <c r="Y73" s="276"/>
      <c r="Z73" s="277"/>
      <c r="AA73" s="36">
        <f>M73-J73</f>
        <v>-497.13201180936085</v>
      </c>
      <c r="AB73" s="31">
        <f>M73/J73</f>
        <v>0.84935393581534524</v>
      </c>
      <c r="AC73" s="278">
        <f>AB89</f>
        <v>0.84935393581534524</v>
      </c>
    </row>
    <row r="74" spans="1:29" ht="15.75" customHeight="1">
      <c r="A74" s="282"/>
      <c r="B74" s="38"/>
      <c r="C74" s="264"/>
      <c r="D74" s="265"/>
      <c r="E74" s="39"/>
      <c r="F74" s="40"/>
      <c r="G74" s="41"/>
      <c r="H74" s="42"/>
      <c r="I74" s="43"/>
      <c r="J74" s="44"/>
      <c r="K74" s="45"/>
      <c r="L74" s="46"/>
      <c r="M74" s="44"/>
      <c r="N74" s="45"/>
      <c r="O74" s="47"/>
      <c r="P74" s="48"/>
      <c r="Q74" s="49"/>
      <c r="R74" s="274"/>
      <c r="S74" s="50"/>
      <c r="T74" s="51"/>
      <c r="U74" s="52"/>
      <c r="V74" s="53"/>
      <c r="W74" s="54"/>
      <c r="X74" s="94"/>
      <c r="Y74" s="266"/>
      <c r="Z74" s="267"/>
      <c r="AA74" s="55"/>
      <c r="AB74" s="49"/>
      <c r="AC74" s="279"/>
    </row>
    <row r="75" spans="1:29" ht="15.75" customHeight="1">
      <c r="A75" s="282"/>
      <c r="B75" s="38"/>
      <c r="C75" s="264"/>
      <c r="D75" s="265"/>
      <c r="E75" s="39"/>
      <c r="F75" s="40"/>
      <c r="G75" s="41"/>
      <c r="H75" s="42"/>
      <c r="I75" s="43"/>
      <c r="J75" s="44"/>
      <c r="K75" s="45"/>
      <c r="L75" s="46"/>
      <c r="M75" s="44"/>
      <c r="N75" s="45"/>
      <c r="O75" s="47"/>
      <c r="P75" s="48"/>
      <c r="Q75" s="49"/>
      <c r="R75" s="274"/>
      <c r="S75" s="50"/>
      <c r="T75" s="51"/>
      <c r="U75" s="52"/>
      <c r="V75" s="53"/>
      <c r="W75" s="54"/>
      <c r="X75" s="58"/>
      <c r="Y75" s="266"/>
      <c r="Z75" s="267"/>
      <c r="AA75" s="55"/>
      <c r="AB75" s="49"/>
      <c r="AC75" s="279"/>
    </row>
    <row r="76" spans="1:29" ht="15.75" customHeight="1">
      <c r="A76" s="282"/>
      <c r="B76" s="38"/>
      <c r="C76" s="264"/>
      <c r="D76" s="265"/>
      <c r="E76" s="39"/>
      <c r="F76" s="40"/>
      <c r="G76" s="41"/>
      <c r="H76" s="42"/>
      <c r="I76" s="43"/>
      <c r="J76" s="44"/>
      <c r="K76" s="45"/>
      <c r="L76" s="46"/>
      <c r="M76" s="44"/>
      <c r="N76" s="45"/>
      <c r="O76" s="47"/>
      <c r="P76" s="48"/>
      <c r="Q76" s="49"/>
      <c r="R76" s="274"/>
      <c r="S76" s="50"/>
      <c r="T76" s="51"/>
      <c r="U76" s="52"/>
      <c r="V76" s="53"/>
      <c r="W76" s="54"/>
      <c r="X76" s="58"/>
      <c r="Y76" s="266"/>
      <c r="Z76" s="267"/>
      <c r="AA76" s="55"/>
      <c r="AB76" s="49"/>
      <c r="AC76" s="279"/>
    </row>
    <row r="77" spans="1:29" ht="15.75" customHeight="1">
      <c r="A77" s="283"/>
      <c r="B77" s="38"/>
      <c r="C77" s="264"/>
      <c r="D77" s="265"/>
      <c r="E77" s="39"/>
      <c r="F77" s="40"/>
      <c r="G77" s="41"/>
      <c r="H77" s="58"/>
      <c r="I77" s="43"/>
      <c r="J77" s="44"/>
      <c r="K77" s="45"/>
      <c r="L77" s="59"/>
      <c r="M77" s="44"/>
      <c r="N77" s="45"/>
      <c r="O77" s="47"/>
      <c r="P77" s="48"/>
      <c r="Q77" s="49"/>
      <c r="R77" s="274"/>
      <c r="S77" s="50"/>
      <c r="T77" s="51"/>
      <c r="U77" s="52"/>
      <c r="V77" s="53"/>
      <c r="W77" s="54"/>
      <c r="X77" s="58"/>
      <c r="Y77" s="266"/>
      <c r="Z77" s="267"/>
      <c r="AA77" s="55"/>
      <c r="AB77" s="49"/>
      <c r="AC77" s="279"/>
    </row>
    <row r="78" spans="1:29" ht="15.75" customHeight="1">
      <c r="A78" s="283"/>
      <c r="B78" s="38"/>
      <c r="C78" s="264"/>
      <c r="D78" s="265"/>
      <c r="E78" s="39"/>
      <c r="F78" s="40"/>
      <c r="G78" s="60"/>
      <c r="H78" s="61"/>
      <c r="I78" s="43"/>
      <c r="J78" s="44"/>
      <c r="K78" s="45"/>
      <c r="L78" s="46"/>
      <c r="M78" s="44"/>
      <c r="N78" s="45"/>
      <c r="O78" s="47"/>
      <c r="P78" s="48"/>
      <c r="Q78" s="49"/>
      <c r="R78" s="274"/>
      <c r="S78" s="50"/>
      <c r="T78" s="51"/>
      <c r="U78" s="52"/>
      <c r="V78" s="53"/>
      <c r="W78" s="54"/>
      <c r="X78" s="94"/>
      <c r="Y78" s="266"/>
      <c r="Z78" s="267"/>
      <c r="AA78" s="55"/>
      <c r="AB78" s="49"/>
      <c r="AC78" s="279"/>
    </row>
    <row r="79" spans="1:29" ht="15.75" customHeight="1">
      <c r="A79" s="283"/>
      <c r="B79" s="38"/>
      <c r="C79" s="264"/>
      <c r="D79" s="265"/>
      <c r="E79" s="39"/>
      <c r="F79" s="40"/>
      <c r="G79" s="60"/>
      <c r="H79" s="64"/>
      <c r="I79" s="43"/>
      <c r="J79" s="44"/>
      <c r="K79" s="45"/>
      <c r="L79" s="59"/>
      <c r="M79" s="44"/>
      <c r="N79" s="45"/>
      <c r="O79" s="65"/>
      <c r="P79" s="66"/>
      <c r="Q79" s="67"/>
      <c r="R79" s="274"/>
      <c r="S79" s="50"/>
      <c r="T79" s="51"/>
      <c r="U79" s="52"/>
      <c r="V79" s="53"/>
      <c r="W79" s="54"/>
      <c r="X79" s="94"/>
      <c r="Y79" s="266"/>
      <c r="Z79" s="267"/>
      <c r="AA79" s="55"/>
      <c r="AB79" s="49"/>
      <c r="AC79" s="279"/>
    </row>
    <row r="80" spans="1:29" ht="15.75" customHeight="1">
      <c r="A80" s="283"/>
      <c r="B80" s="38"/>
      <c r="C80" s="264"/>
      <c r="D80" s="265"/>
      <c r="E80" s="39"/>
      <c r="F80" s="40"/>
      <c r="G80" s="60"/>
      <c r="H80" s="64"/>
      <c r="I80" s="43"/>
      <c r="J80" s="44"/>
      <c r="K80" s="45"/>
      <c r="L80" s="59"/>
      <c r="M80" s="44"/>
      <c r="N80" s="45"/>
      <c r="O80" s="65"/>
      <c r="P80" s="66"/>
      <c r="Q80" s="67"/>
      <c r="R80" s="274"/>
      <c r="S80" s="50"/>
      <c r="T80" s="51"/>
      <c r="U80" s="52"/>
      <c r="V80" s="53"/>
      <c r="W80" s="54"/>
      <c r="X80" s="94"/>
      <c r="Y80" s="266"/>
      <c r="Z80" s="267"/>
      <c r="AA80" s="55"/>
      <c r="AB80" s="49"/>
      <c r="AC80" s="279"/>
    </row>
    <row r="81" spans="1:29" ht="15.75" customHeight="1">
      <c r="A81" s="283"/>
      <c r="B81" s="38"/>
      <c r="C81" s="264"/>
      <c r="D81" s="265"/>
      <c r="E81" s="39"/>
      <c r="F81" s="40"/>
      <c r="G81" s="60"/>
      <c r="H81" s="64"/>
      <c r="I81" s="43"/>
      <c r="J81" s="44"/>
      <c r="K81" s="45"/>
      <c r="L81" s="59"/>
      <c r="M81" s="44"/>
      <c r="N81" s="45"/>
      <c r="O81" s="65"/>
      <c r="P81" s="66"/>
      <c r="Q81" s="67"/>
      <c r="R81" s="274"/>
      <c r="S81" s="50"/>
      <c r="T81" s="51"/>
      <c r="U81" s="52"/>
      <c r="V81" s="53"/>
      <c r="W81" s="54"/>
      <c r="X81" s="94"/>
      <c r="Y81" s="266"/>
      <c r="Z81" s="267"/>
      <c r="AA81" s="55"/>
      <c r="AB81" s="49"/>
      <c r="AC81" s="279"/>
    </row>
    <row r="82" spans="1:29" ht="15.75" customHeight="1">
      <c r="A82" s="283"/>
      <c r="B82" s="38"/>
      <c r="C82" s="264"/>
      <c r="D82" s="265"/>
      <c r="E82" s="39"/>
      <c r="F82" s="40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55"/>
      <c r="AB82" s="49"/>
      <c r="AC82" s="279"/>
    </row>
    <row r="83" spans="1:29" ht="15.75" customHeight="1">
      <c r="A83" s="283"/>
      <c r="B83" s="38"/>
      <c r="C83" s="264"/>
      <c r="D83" s="265"/>
      <c r="E83" s="39"/>
      <c r="F83" s="40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55"/>
      <c r="AB83" s="49"/>
      <c r="AC83" s="279"/>
    </row>
    <row r="84" spans="1:29" ht="15.75" customHeight="1">
      <c r="A84" s="283"/>
      <c r="B84" s="38"/>
      <c r="C84" s="264"/>
      <c r="D84" s="265"/>
      <c r="E84" s="39"/>
      <c r="F84" s="40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55"/>
      <c r="AB84" s="49"/>
      <c r="AC84" s="279"/>
    </row>
    <row r="85" spans="1:29" ht="15.75" customHeight="1">
      <c r="A85" s="283"/>
      <c r="B85" s="38"/>
      <c r="C85" s="264"/>
      <c r="D85" s="265"/>
      <c r="E85" s="39"/>
      <c r="F85" s="40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55"/>
      <c r="AB85" s="49"/>
      <c r="AC85" s="279"/>
    </row>
    <row r="86" spans="1:29" ht="15.75" customHeight="1">
      <c r="A86" s="283"/>
      <c r="B86" s="38"/>
      <c r="C86" s="264"/>
      <c r="D86" s="265"/>
      <c r="E86" s="39"/>
      <c r="F86" s="40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55"/>
      <c r="AB86" s="49"/>
      <c r="AC86" s="279"/>
    </row>
    <row r="87" spans="1:29" ht="15.75" customHeight="1">
      <c r="A87" s="283"/>
      <c r="B87" s="38"/>
      <c r="C87" s="264"/>
      <c r="D87" s="265"/>
      <c r="E87" s="39"/>
      <c r="F87" s="40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55"/>
      <c r="AB87" s="49"/>
      <c r="AC87" s="279"/>
    </row>
    <row r="88" spans="1:29" ht="15.75" customHeight="1">
      <c r="A88" s="283"/>
      <c r="B88" s="38"/>
      <c r="C88" s="264"/>
      <c r="D88" s="265"/>
      <c r="E88" s="104"/>
      <c r="F88" s="40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19">AVERAGE(I73:I88)</f>
        <v>3</v>
      </c>
      <c r="J89" s="81">
        <f t="shared" si="19"/>
        <v>3300</v>
      </c>
      <c r="K89" s="82">
        <f t="shared" ref="K89" si="20">J89/I89</f>
        <v>1100</v>
      </c>
      <c r="L89" s="80">
        <f t="shared" ref="L89:M89" si="21">AVERAGE(L73:L88)</f>
        <v>3</v>
      </c>
      <c r="M89" s="81">
        <f t="shared" si="21"/>
        <v>2802.8679881906392</v>
      </c>
      <c r="N89" s="82">
        <f>M89/L89</f>
        <v>934.28932939687968</v>
      </c>
      <c r="O89" s="83">
        <f>L89-I89</f>
        <v>0</v>
      </c>
      <c r="P89" s="84">
        <f>N89-K89</f>
        <v>-165.71067060312032</v>
      </c>
      <c r="Q89" s="85">
        <f>N89/K89</f>
        <v>0.84935393581534513</v>
      </c>
      <c r="R89" s="275"/>
      <c r="S89" s="182">
        <f>S73</f>
        <v>0.32394675925925925</v>
      </c>
      <c r="T89" s="183">
        <f>INDEX(T73:T88,COUNTA(T73:T88))</f>
        <v>0.35138888888888886</v>
      </c>
      <c r="U89" s="86"/>
      <c r="V89" s="96"/>
      <c r="W89" s="78"/>
      <c r="X89" s="82"/>
      <c r="Y89" s="262"/>
      <c r="Z89" s="263"/>
      <c r="AA89" s="97">
        <f>M89-J89</f>
        <v>-497.13201180936085</v>
      </c>
      <c r="AB89" s="85">
        <f>M89/J89</f>
        <v>0.84935393581534524</v>
      </c>
      <c r="AC89" s="280"/>
    </row>
    <row r="90" spans="1:29" ht="15.75" customHeight="1">
      <c r="A90" s="268" t="s">
        <v>44</v>
      </c>
      <c r="B90" s="16" t="s">
        <v>76</v>
      </c>
      <c r="C90" s="271" t="s">
        <v>105</v>
      </c>
      <c r="D90" s="272"/>
      <c r="E90" s="21">
        <v>22.28</v>
      </c>
      <c r="F90" s="15">
        <v>1119</v>
      </c>
      <c r="G90" s="22">
        <f t="shared" ref="G90:G92" si="22">E90*F90</f>
        <v>24931.32</v>
      </c>
      <c r="H90" s="23"/>
      <c r="I90" s="24">
        <v>5</v>
      </c>
      <c r="J90" s="25">
        <v>3300</v>
      </c>
      <c r="K90" s="26">
        <f>J90/I90</f>
        <v>660</v>
      </c>
      <c r="L90" s="27">
        <v>5</v>
      </c>
      <c r="M90" s="25">
        <f>F90/V90*60</f>
        <v>2729.2682926829257</v>
      </c>
      <c r="N90" s="26">
        <f>M90/L90</f>
        <v>545.85365853658516</v>
      </c>
      <c r="O90" s="91">
        <f>L90-I90</f>
        <v>0</v>
      </c>
      <c r="P90" s="92">
        <f>N90-K90</f>
        <v>-114.14634146341484</v>
      </c>
      <c r="Q90" s="31">
        <f>N90/K90</f>
        <v>0.82705099778270474</v>
      </c>
      <c r="R90" s="273">
        <f>Q106</f>
        <v>0.83876261353049797</v>
      </c>
      <c r="S90" s="32">
        <v>0.25027777777777777</v>
      </c>
      <c r="T90" s="33">
        <v>0.2673611111111111</v>
      </c>
      <c r="U90" s="34"/>
      <c r="V90" s="35">
        <v>24.600000000000009</v>
      </c>
      <c r="W90" s="114"/>
      <c r="X90" s="115"/>
      <c r="Y90" s="276"/>
      <c r="Z90" s="277"/>
      <c r="AA90" s="36">
        <f>M90-J90</f>
        <v>-570.73170731707432</v>
      </c>
      <c r="AB90" s="31">
        <f>M90/J90</f>
        <v>0.82705099778270474</v>
      </c>
      <c r="AC90" s="278">
        <f>AB106</f>
        <v>0.83876261353049797</v>
      </c>
    </row>
    <row r="91" spans="1:29" ht="15.75" customHeight="1">
      <c r="A91" s="269"/>
      <c r="B91" s="38" t="s">
        <v>76</v>
      </c>
      <c r="C91" s="264" t="s">
        <v>104</v>
      </c>
      <c r="D91" s="265"/>
      <c r="E91" s="39">
        <v>17.89</v>
      </c>
      <c r="F91" s="40">
        <v>2424</v>
      </c>
      <c r="G91" s="41">
        <f t="shared" si="22"/>
        <v>43365.36</v>
      </c>
      <c r="H91" s="42"/>
      <c r="I91" s="43">
        <v>4</v>
      </c>
      <c r="J91" s="44">
        <v>3300</v>
      </c>
      <c r="K91" s="45">
        <f t="shared" ref="K91:K92" si="23">J91/I91</f>
        <v>825</v>
      </c>
      <c r="L91" s="46">
        <v>4</v>
      </c>
      <c r="M91" s="44">
        <f>F91/V91*60</f>
        <v>2760.6453653906965</v>
      </c>
      <c r="N91" s="45">
        <f>M91/L91</f>
        <v>690.16134134767412</v>
      </c>
      <c r="O91" s="47">
        <f>L91-I91</f>
        <v>0</v>
      </c>
      <c r="P91" s="48">
        <f>N91-K91</f>
        <v>-134.83865865232588</v>
      </c>
      <c r="Q91" s="49">
        <f>N91/K91</f>
        <v>0.83655920163354436</v>
      </c>
      <c r="R91" s="274"/>
      <c r="S91" s="50">
        <v>0.27035879629629628</v>
      </c>
      <c r="T91" s="51">
        <v>0.30694444444444446</v>
      </c>
      <c r="U91" s="52">
        <v>4.3166666666666487</v>
      </c>
      <c r="V91" s="53">
        <v>52.683333333333387</v>
      </c>
      <c r="W91" s="54"/>
      <c r="X91" s="94"/>
      <c r="Y91" s="266"/>
      <c r="Z91" s="267"/>
      <c r="AA91" s="55">
        <f>M91-J91</f>
        <v>-539.3546346093035</v>
      </c>
      <c r="AB91" s="49">
        <f>M91/J91</f>
        <v>0.83655920163354436</v>
      </c>
      <c r="AC91" s="279"/>
    </row>
    <row r="92" spans="1:29" ht="15.75" customHeight="1">
      <c r="A92" s="269"/>
      <c r="B92" s="38" t="s">
        <v>76</v>
      </c>
      <c r="C92" s="264" t="s">
        <v>108</v>
      </c>
      <c r="D92" s="265"/>
      <c r="E92" s="39">
        <v>16.66</v>
      </c>
      <c r="F92" s="40">
        <v>3751</v>
      </c>
      <c r="G92" s="41">
        <f t="shared" si="22"/>
        <v>62491.66</v>
      </c>
      <c r="H92" s="42"/>
      <c r="I92" s="43">
        <v>4</v>
      </c>
      <c r="J92" s="44">
        <v>3300</v>
      </c>
      <c r="K92" s="45">
        <f t="shared" si="23"/>
        <v>825</v>
      </c>
      <c r="L92" s="46">
        <v>4</v>
      </c>
      <c r="M92" s="44">
        <f>F92/V92*60</f>
        <v>2813.8362158783079</v>
      </c>
      <c r="N92" s="45">
        <f>M92/L92</f>
        <v>703.45905396957698</v>
      </c>
      <c r="O92" s="47">
        <f>L92-I92</f>
        <v>0</v>
      </c>
      <c r="P92" s="48">
        <f>N92-K92</f>
        <v>-121.54094603042302</v>
      </c>
      <c r="Q92" s="49">
        <f>N92/K92</f>
        <v>0.8526776411752448</v>
      </c>
      <c r="R92" s="274"/>
      <c r="S92" s="50">
        <v>0.31181712962962965</v>
      </c>
      <c r="T92" s="51">
        <v>0.36736111111111114</v>
      </c>
      <c r="U92" s="52">
        <v>7.016666666666671</v>
      </c>
      <c r="V92" s="53">
        <v>79.983333333333334</v>
      </c>
      <c r="W92" s="54"/>
      <c r="X92" s="94"/>
      <c r="Y92" s="266"/>
      <c r="Z92" s="267"/>
      <c r="AA92" s="55">
        <f>M92-J92</f>
        <v>-486.16378412169206</v>
      </c>
      <c r="AB92" s="49">
        <f>M92/J92</f>
        <v>0.8526776411752448</v>
      </c>
      <c r="AC92" s="279"/>
    </row>
    <row r="93" spans="1:29" ht="15.75" customHeight="1">
      <c r="A93" s="269"/>
      <c r="B93" s="38"/>
      <c r="C93" s="264"/>
      <c r="D93" s="265"/>
      <c r="E93" s="39"/>
      <c r="F93" s="40"/>
      <c r="G93" s="41"/>
      <c r="H93" s="42"/>
      <c r="I93" s="43"/>
      <c r="J93" s="44"/>
      <c r="K93" s="45"/>
      <c r="L93" s="46"/>
      <c r="M93" s="44"/>
      <c r="N93" s="45"/>
      <c r="O93" s="47"/>
      <c r="P93" s="48"/>
      <c r="Q93" s="49"/>
      <c r="R93" s="274"/>
      <c r="S93" s="50"/>
      <c r="T93" s="51"/>
      <c r="U93" s="52"/>
      <c r="V93" s="53"/>
      <c r="W93" s="54"/>
      <c r="X93" s="94"/>
      <c r="Y93" s="266"/>
      <c r="Z93" s="267"/>
      <c r="AA93" s="55"/>
      <c r="AB93" s="49"/>
      <c r="AC93" s="279"/>
    </row>
    <row r="94" spans="1:29" ht="15.75" customHeight="1">
      <c r="A94" s="269"/>
      <c r="B94" s="38"/>
      <c r="C94" s="264"/>
      <c r="D94" s="265"/>
      <c r="E94" s="39"/>
      <c r="F94" s="40"/>
      <c r="G94" s="41"/>
      <c r="H94" s="58"/>
      <c r="I94" s="43"/>
      <c r="J94" s="44"/>
      <c r="K94" s="45"/>
      <c r="L94" s="59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1"/>
      <c r="I95" s="43"/>
      <c r="J95" s="44"/>
      <c r="K95" s="45"/>
      <c r="L95" s="46"/>
      <c r="M95" s="44"/>
      <c r="N95" s="45"/>
      <c r="O95" s="47"/>
      <c r="P95" s="48"/>
      <c r="Q95" s="49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94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94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94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94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94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94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94"/>
      <c r="Y104" s="266"/>
      <c r="Z104" s="267"/>
      <c r="AA104" s="55"/>
      <c r="AB104" s="49"/>
      <c r="AC104" s="279"/>
    </row>
    <row r="105" spans="1:29" ht="15.75" customHeight="1">
      <c r="A105" s="269"/>
      <c r="B105" s="38"/>
      <c r="C105" s="264"/>
      <c r="D105" s="265"/>
      <c r="E105" s="104"/>
      <c r="F105" s="40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18"/>
      <c r="G106" s="79"/>
      <c r="H106" s="20"/>
      <c r="I106" s="80">
        <f t="shared" ref="I106:J106" si="24">AVERAGE(I90:I105)</f>
        <v>4.333333333333333</v>
      </c>
      <c r="J106" s="81">
        <f t="shared" si="24"/>
        <v>3300</v>
      </c>
      <c r="K106" s="82">
        <f t="shared" ref="K106" si="25">J106/I106</f>
        <v>761.53846153846155</v>
      </c>
      <c r="L106" s="80">
        <f t="shared" ref="L106:M106" si="26">AVERAGE(L90:L105)</f>
        <v>4.333333333333333</v>
      </c>
      <c r="M106" s="81">
        <f t="shared" si="26"/>
        <v>2767.9166246506434</v>
      </c>
      <c r="N106" s="82">
        <f>M106/L106</f>
        <v>638.74999030399465</v>
      </c>
      <c r="O106" s="83">
        <f>L106-I106</f>
        <v>0</v>
      </c>
      <c r="P106" s="84">
        <f>N106-K106</f>
        <v>-122.7884712344669</v>
      </c>
      <c r="Q106" s="85">
        <f>N106/K106</f>
        <v>0.83876261353049797</v>
      </c>
      <c r="R106" s="275"/>
      <c r="S106" s="182">
        <f>S90</f>
        <v>0.25027777777777777</v>
      </c>
      <c r="T106" s="183">
        <f>INDEX(T90:T105,COUNTA(T90:T105))</f>
        <v>0.36736111111111114</v>
      </c>
      <c r="U106" s="86"/>
      <c r="V106" s="96"/>
      <c r="W106" s="18"/>
      <c r="X106" s="20"/>
      <c r="Y106" s="262"/>
      <c r="Z106" s="263"/>
      <c r="AA106" s="97">
        <f>M106-J106</f>
        <v>-532.08337534935663</v>
      </c>
      <c r="AB106" s="85">
        <f>M106/J106</f>
        <v>0.83876261353049797</v>
      </c>
      <c r="AC106" s="280"/>
    </row>
    <row r="107" spans="1:29" ht="15.75" customHeight="1">
      <c r="A107" s="281" t="s">
        <v>45</v>
      </c>
      <c r="B107" s="16" t="s">
        <v>76</v>
      </c>
      <c r="C107" s="271" t="s">
        <v>107</v>
      </c>
      <c r="D107" s="272"/>
      <c r="E107" s="21">
        <v>18.18</v>
      </c>
      <c r="F107" s="15">
        <v>2206</v>
      </c>
      <c r="G107" s="22">
        <f t="shared" ref="G107:G109" si="27">E107*F107</f>
        <v>40105.08</v>
      </c>
      <c r="H107" s="23"/>
      <c r="I107" s="24">
        <v>3</v>
      </c>
      <c r="J107" s="25">
        <v>3600</v>
      </c>
      <c r="K107" s="26">
        <f>J107/I107</f>
        <v>1200</v>
      </c>
      <c r="L107" s="27">
        <v>3</v>
      </c>
      <c r="M107" s="25">
        <f>F107/V107*60</f>
        <v>2993.4413871089341</v>
      </c>
      <c r="N107" s="26">
        <f>M107/L107</f>
        <v>997.81379570297804</v>
      </c>
      <c r="O107" s="91">
        <f>L107-I107</f>
        <v>0</v>
      </c>
      <c r="P107" s="92">
        <f>N107-K107</f>
        <v>-202.18620429702196</v>
      </c>
      <c r="Q107" s="31">
        <f>N107/K107</f>
        <v>0.83151149641914834</v>
      </c>
      <c r="R107" s="273">
        <f>Q123</f>
        <v>0.83056683979086143</v>
      </c>
      <c r="S107" s="32">
        <v>0.25</v>
      </c>
      <c r="T107" s="33">
        <v>0.28070601851851851</v>
      </c>
      <c r="U107" s="34"/>
      <c r="V107" s="35">
        <v>44.216666666666654</v>
      </c>
      <c r="W107" s="114"/>
      <c r="X107" s="115"/>
      <c r="Y107" s="276"/>
      <c r="Z107" s="277"/>
      <c r="AA107" s="36">
        <f>M107-J107</f>
        <v>-606.55861289106588</v>
      </c>
      <c r="AB107" s="31">
        <f>M107/J107</f>
        <v>0.83151149641914834</v>
      </c>
      <c r="AC107" s="278">
        <f>AB123</f>
        <v>0.83056683979086132</v>
      </c>
    </row>
    <row r="108" spans="1:29" ht="15.75" customHeight="1">
      <c r="A108" s="282"/>
      <c r="B108" s="38" t="s">
        <v>76</v>
      </c>
      <c r="C108" s="264" t="s">
        <v>111</v>
      </c>
      <c r="D108" s="265"/>
      <c r="E108" s="39">
        <v>18.18</v>
      </c>
      <c r="F108" s="40">
        <v>3909</v>
      </c>
      <c r="G108" s="41">
        <f t="shared" si="27"/>
        <v>71065.62</v>
      </c>
      <c r="H108" s="42"/>
      <c r="I108" s="43">
        <v>3</v>
      </c>
      <c r="J108" s="44">
        <v>3600</v>
      </c>
      <c r="K108" s="45">
        <f t="shared" ref="K108:K146" si="28">J108/I108</f>
        <v>1200</v>
      </c>
      <c r="L108" s="46">
        <v>3</v>
      </c>
      <c r="M108" s="44">
        <f>F108/V108*60</f>
        <v>2986.5025466893062</v>
      </c>
      <c r="N108" s="45">
        <f>M108/L108</f>
        <v>995.5008488964354</v>
      </c>
      <c r="O108" s="47">
        <f>L108-I108</f>
        <v>0</v>
      </c>
      <c r="P108" s="48">
        <f>N108-K108</f>
        <v>-204.4991511035646</v>
      </c>
      <c r="Q108" s="49">
        <f>N108/K108</f>
        <v>0.82958404074702952</v>
      </c>
      <c r="R108" s="274"/>
      <c r="S108" s="50">
        <v>0.29476851851851854</v>
      </c>
      <c r="T108" s="51">
        <v>0.34930555555555554</v>
      </c>
      <c r="U108" s="52">
        <v>20.25000000000005</v>
      </c>
      <c r="V108" s="53">
        <v>78.533333333333275</v>
      </c>
      <c r="W108" s="54"/>
      <c r="X108" s="94"/>
      <c r="Y108" s="266"/>
      <c r="Z108" s="267"/>
      <c r="AA108" s="55">
        <f>M108-J108</f>
        <v>-613.4974533106938</v>
      </c>
      <c r="AB108" s="49">
        <f>M108/J108</f>
        <v>0.82958404074702952</v>
      </c>
      <c r="AC108" s="279"/>
    </row>
    <row r="109" spans="1:29" ht="15.75" customHeight="1">
      <c r="A109" s="282"/>
      <c r="B109" s="38" t="s">
        <v>76</v>
      </c>
      <c r="C109" s="264" t="s">
        <v>113</v>
      </c>
      <c r="D109" s="265"/>
      <c r="E109" s="39">
        <v>14.28</v>
      </c>
      <c r="F109" s="40">
        <v>4668</v>
      </c>
      <c r="G109" s="41">
        <f t="shared" si="27"/>
        <v>66659.039999999994</v>
      </c>
      <c r="H109" s="42"/>
      <c r="I109" s="43">
        <v>3</v>
      </c>
      <c r="J109" s="44">
        <v>3600</v>
      </c>
      <c r="K109" s="45">
        <f t="shared" si="28"/>
        <v>1200</v>
      </c>
      <c r="L109" s="46">
        <v>3</v>
      </c>
      <c r="M109" s="44">
        <f>F109/V109*60</f>
        <v>2990.1779359430616</v>
      </c>
      <c r="N109" s="45">
        <f>M109/L109</f>
        <v>996.72597864768716</v>
      </c>
      <c r="O109" s="47">
        <f>L109-I109</f>
        <v>0</v>
      </c>
      <c r="P109" s="48">
        <f>N109-K109</f>
        <v>-203.27402135231284</v>
      </c>
      <c r="Q109" s="49">
        <f>N109/K109</f>
        <v>0.830604982206406</v>
      </c>
      <c r="R109" s="274"/>
      <c r="S109" s="50">
        <v>0.36273148148148149</v>
      </c>
      <c r="T109" s="51">
        <v>0.42777777777777776</v>
      </c>
      <c r="U109" s="52">
        <v>19.333333333333371</v>
      </c>
      <c r="V109" s="53">
        <v>93.666666666666629</v>
      </c>
      <c r="W109" s="54"/>
      <c r="X109" s="94"/>
      <c r="Y109" s="266"/>
      <c r="Z109" s="267"/>
      <c r="AA109" s="55">
        <f>M109-J109</f>
        <v>-609.82206405693842</v>
      </c>
      <c r="AB109" s="49">
        <f>M109/J109</f>
        <v>0.830604982206406</v>
      </c>
      <c r="AC109" s="279"/>
    </row>
    <row r="110" spans="1:29" ht="15.75" customHeight="1">
      <c r="A110" s="282"/>
      <c r="B110" s="38"/>
      <c r="C110" s="264"/>
      <c r="D110" s="265"/>
      <c r="E110" s="39"/>
      <c r="F110" s="40"/>
      <c r="G110" s="41"/>
      <c r="H110" s="42"/>
      <c r="I110" s="43"/>
      <c r="J110" s="44"/>
      <c r="K110" s="45"/>
      <c r="L110" s="46"/>
      <c r="M110" s="44"/>
      <c r="N110" s="45"/>
      <c r="O110" s="47"/>
      <c r="P110" s="48"/>
      <c r="Q110" s="49"/>
      <c r="R110" s="274"/>
      <c r="S110" s="50"/>
      <c r="T110" s="51"/>
      <c r="U110" s="52"/>
      <c r="V110" s="53"/>
      <c r="W110" s="54"/>
      <c r="X110" s="94"/>
      <c r="Y110" s="266"/>
      <c r="Z110" s="267"/>
      <c r="AA110" s="55"/>
      <c r="AB110" s="49"/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94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94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94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94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94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68"/>
      <c r="X117" s="110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68"/>
      <c r="X118" s="110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68"/>
      <c r="X119" s="110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68"/>
      <c r="X120" s="110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68"/>
      <c r="X121" s="110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18"/>
      <c r="G123" s="79"/>
      <c r="H123" s="20"/>
      <c r="I123" s="80">
        <f t="shared" ref="I123:J123" si="29">AVERAGE(I107:I122)</f>
        <v>3</v>
      </c>
      <c r="J123" s="81">
        <f t="shared" si="29"/>
        <v>3600</v>
      </c>
      <c r="K123" s="82">
        <f t="shared" ref="K123" si="30">J123/I123</f>
        <v>1200</v>
      </c>
      <c r="L123" s="80">
        <f t="shared" ref="L123:M123" si="31">AVERAGE(L107:L122)</f>
        <v>3</v>
      </c>
      <c r="M123" s="81">
        <f t="shared" si="31"/>
        <v>2990.0406232471009</v>
      </c>
      <c r="N123" s="82">
        <f>M123/L123</f>
        <v>996.68020774903368</v>
      </c>
      <c r="O123" s="83">
        <f>L123-I123</f>
        <v>0</v>
      </c>
      <c r="P123" s="84">
        <f>N123-K123</f>
        <v>-203.31979225096632</v>
      </c>
      <c r="Q123" s="85">
        <f>N123/K123</f>
        <v>0.83056683979086143</v>
      </c>
      <c r="R123" s="275"/>
      <c r="S123" s="182">
        <f>S107</f>
        <v>0.25</v>
      </c>
      <c r="T123" s="183">
        <f>INDEX(T107:T122,COUNTA(T107:T122))</f>
        <v>0.42777777777777776</v>
      </c>
      <c r="U123" s="86"/>
      <c r="V123" s="96"/>
      <c r="W123" s="18"/>
      <c r="X123" s="20"/>
      <c r="Y123" s="262"/>
      <c r="Z123" s="263"/>
      <c r="AA123" s="97">
        <f>M123-J123</f>
        <v>-609.95937675289906</v>
      </c>
      <c r="AB123" s="85">
        <f>M123/J123</f>
        <v>0.83056683979086132</v>
      </c>
      <c r="AC123" s="280"/>
    </row>
    <row r="124" spans="1:29" ht="15.75" customHeight="1">
      <c r="A124" s="268" t="s">
        <v>46</v>
      </c>
      <c r="B124" s="16" t="s">
        <v>76</v>
      </c>
      <c r="C124" s="271" t="s">
        <v>110</v>
      </c>
      <c r="D124" s="272"/>
      <c r="E124" s="21">
        <v>24.83</v>
      </c>
      <c r="F124" s="15">
        <v>1800</v>
      </c>
      <c r="G124" s="22">
        <f t="shared" ref="G124:G127" si="32">E124*F124</f>
        <v>44694</v>
      </c>
      <c r="H124" s="23"/>
      <c r="I124" s="24">
        <v>4</v>
      </c>
      <c r="J124" s="25">
        <v>3300</v>
      </c>
      <c r="K124" s="26">
        <f>J124/I124</f>
        <v>825</v>
      </c>
      <c r="L124" s="27">
        <v>4</v>
      </c>
      <c r="M124" s="25">
        <f>F124/V124*60</f>
        <v>2733.0240404892415</v>
      </c>
      <c r="N124" s="26">
        <f>M124/L124</f>
        <v>683.25601012231039</v>
      </c>
      <c r="O124" s="91">
        <f>L124-I124</f>
        <v>0</v>
      </c>
      <c r="P124" s="92">
        <f>N124-K124</f>
        <v>-141.74398987768961</v>
      </c>
      <c r="Q124" s="31">
        <f>N124/K124</f>
        <v>0.82818910317855809</v>
      </c>
      <c r="R124" s="273">
        <f>Q140</f>
        <v>0.82770975008416414</v>
      </c>
      <c r="S124" s="32">
        <v>0.25033564814814813</v>
      </c>
      <c r="T124" s="33">
        <v>0.27777777777777779</v>
      </c>
      <c r="U124" s="34"/>
      <c r="V124" s="35">
        <v>39.516666666666715</v>
      </c>
      <c r="W124" s="33"/>
      <c r="X124" s="107"/>
      <c r="Y124" s="276"/>
      <c r="Z124" s="277"/>
      <c r="AA124" s="36">
        <f>M124-J124</f>
        <v>-566.97595951075846</v>
      </c>
      <c r="AB124" s="31">
        <f>M124/J124</f>
        <v>0.82818910317855809</v>
      </c>
      <c r="AC124" s="278">
        <f>AB140</f>
        <v>0.82770975008416425</v>
      </c>
    </row>
    <row r="125" spans="1:29" ht="15.75" customHeight="1">
      <c r="A125" s="269"/>
      <c r="B125" s="38" t="s">
        <v>76</v>
      </c>
      <c r="C125" s="264" t="s">
        <v>112</v>
      </c>
      <c r="D125" s="265"/>
      <c r="E125" s="39">
        <v>25.03</v>
      </c>
      <c r="F125" s="40">
        <v>1483</v>
      </c>
      <c r="G125" s="41">
        <f t="shared" si="32"/>
        <v>37119.490000000005</v>
      </c>
      <c r="H125" s="42"/>
      <c r="I125" s="43">
        <v>4</v>
      </c>
      <c r="J125" s="44">
        <v>3300</v>
      </c>
      <c r="K125" s="45">
        <f t="shared" si="28"/>
        <v>825</v>
      </c>
      <c r="L125" s="46">
        <v>4</v>
      </c>
      <c r="M125" s="44">
        <f>F125/V125*60</f>
        <v>2723.8775510204064</v>
      </c>
      <c r="N125" s="45">
        <f>M125/L125</f>
        <v>680.96938775510159</v>
      </c>
      <c r="O125" s="47">
        <f>L125-I125</f>
        <v>0</v>
      </c>
      <c r="P125" s="48">
        <f>N125-K125</f>
        <v>-144.03061224489841</v>
      </c>
      <c r="Q125" s="49">
        <f>N125/K125</f>
        <v>0.8254174397031534</v>
      </c>
      <c r="R125" s="274"/>
      <c r="S125" s="50">
        <v>0.2898148148148148</v>
      </c>
      <c r="T125" s="51">
        <v>0.3125</v>
      </c>
      <c r="U125" s="52">
        <v>17.3333333333333</v>
      </c>
      <c r="V125" s="53">
        <v>32.666666666666686</v>
      </c>
      <c r="W125" s="54"/>
      <c r="X125" s="58"/>
      <c r="Y125" s="266"/>
      <c r="Z125" s="267"/>
      <c r="AA125" s="55">
        <f>M125-J125</f>
        <v>-576.12244897959363</v>
      </c>
      <c r="AB125" s="49">
        <f>M125/J125</f>
        <v>0.8254174397031534</v>
      </c>
      <c r="AC125" s="279"/>
    </row>
    <row r="126" spans="1:29" ht="15.75" customHeight="1">
      <c r="A126" s="269"/>
      <c r="B126" s="38" t="s">
        <v>76</v>
      </c>
      <c r="C126" s="264" t="s">
        <v>217</v>
      </c>
      <c r="D126" s="265"/>
      <c r="E126" s="39">
        <v>30</v>
      </c>
      <c r="F126" s="40">
        <v>2978</v>
      </c>
      <c r="G126" s="41">
        <f t="shared" si="32"/>
        <v>89340</v>
      </c>
      <c r="H126" s="42"/>
      <c r="I126" s="43">
        <v>3</v>
      </c>
      <c r="J126" s="44">
        <v>3000</v>
      </c>
      <c r="K126" s="45">
        <f t="shared" si="28"/>
        <v>1000</v>
      </c>
      <c r="L126" s="46">
        <v>3</v>
      </c>
      <c r="M126" s="44">
        <f>F126/V126*60</f>
        <v>2482.2412595508208</v>
      </c>
      <c r="N126" s="45">
        <f>M126/L126</f>
        <v>827.4137531836069</v>
      </c>
      <c r="O126" s="47">
        <f>L126-I126</f>
        <v>0</v>
      </c>
      <c r="P126" s="48">
        <f>N126-K126</f>
        <v>-172.5862468163931</v>
      </c>
      <c r="Q126" s="49">
        <f>N126/K126</f>
        <v>0.82741375318360688</v>
      </c>
      <c r="R126" s="274"/>
      <c r="S126" s="50">
        <v>0.32431712962962961</v>
      </c>
      <c r="T126" s="51">
        <v>0.37430555555555556</v>
      </c>
      <c r="U126" s="52">
        <v>17.016666666666637</v>
      </c>
      <c r="V126" s="53">
        <v>71.983333333333363</v>
      </c>
      <c r="W126" s="54"/>
      <c r="X126" s="58"/>
      <c r="Y126" s="266" t="s">
        <v>257</v>
      </c>
      <c r="Z126" s="267"/>
      <c r="AA126" s="55">
        <f>M126-J126</f>
        <v>-517.75874044917919</v>
      </c>
      <c r="AB126" s="49">
        <f>M126/J126</f>
        <v>0.82741375318360699</v>
      </c>
      <c r="AC126" s="279"/>
    </row>
    <row r="127" spans="1:29" ht="15.75" customHeight="1">
      <c r="A127" s="269"/>
      <c r="B127" s="38" t="s">
        <v>76</v>
      </c>
      <c r="C127" s="264" t="s">
        <v>284</v>
      </c>
      <c r="D127" s="265"/>
      <c r="E127" s="39">
        <v>27.91</v>
      </c>
      <c r="F127" s="40">
        <v>1909</v>
      </c>
      <c r="G127" s="41">
        <f t="shared" si="32"/>
        <v>53280.19</v>
      </c>
      <c r="H127" s="42"/>
      <c r="I127" s="43">
        <v>4</v>
      </c>
      <c r="J127" s="44">
        <v>3000</v>
      </c>
      <c r="K127" s="45">
        <f t="shared" si="28"/>
        <v>750</v>
      </c>
      <c r="L127" s="46">
        <v>4</v>
      </c>
      <c r="M127" s="44">
        <f>F127/V127*60</f>
        <v>2490</v>
      </c>
      <c r="N127" s="45">
        <f>M127/L127</f>
        <v>622.5</v>
      </c>
      <c r="O127" s="47">
        <f>L127-I127</f>
        <v>0</v>
      </c>
      <c r="P127" s="48">
        <f>N127-K127</f>
        <v>-127.5</v>
      </c>
      <c r="Q127" s="49">
        <f>N127/K127</f>
        <v>0.83</v>
      </c>
      <c r="R127" s="274"/>
      <c r="S127" s="50">
        <v>0.38680555555555557</v>
      </c>
      <c r="T127" s="51">
        <v>0.41875000000000001</v>
      </c>
      <c r="U127" s="52">
        <v>18.000000000000014</v>
      </c>
      <c r="V127" s="53">
        <v>46</v>
      </c>
      <c r="W127" s="54"/>
      <c r="X127" s="94"/>
      <c r="Y127" s="266" t="s">
        <v>329</v>
      </c>
      <c r="Z127" s="267"/>
      <c r="AA127" s="55">
        <f>M127-J127</f>
        <v>-510</v>
      </c>
      <c r="AB127" s="49">
        <f>M127/J127</f>
        <v>0.83</v>
      </c>
      <c r="AC127" s="279"/>
    </row>
    <row r="128" spans="1:29" ht="15.75" customHeight="1">
      <c r="A128" s="269"/>
      <c r="B128" s="38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38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116"/>
      <c r="Y129" s="266"/>
      <c r="Z129" s="267"/>
      <c r="AA129" s="55"/>
      <c r="AB129" s="49"/>
      <c r="AC129" s="279"/>
    </row>
    <row r="130" spans="1:29" ht="15.75" customHeight="1">
      <c r="A130" s="269"/>
      <c r="B130" s="38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79"/>
    </row>
    <row r="131" spans="1:29" ht="15.75" customHeight="1">
      <c r="A131" s="269"/>
      <c r="B131" s="38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79"/>
    </row>
    <row r="132" spans="1:29" ht="15.75" customHeight="1">
      <c r="A132" s="269"/>
      <c r="B132" s="38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68"/>
      <c r="X132" s="110"/>
      <c r="Y132" s="266"/>
      <c r="Z132" s="267"/>
      <c r="AA132" s="55"/>
      <c r="AB132" s="49"/>
      <c r="AC132" s="279"/>
    </row>
    <row r="133" spans="1:29" ht="15.75" customHeight="1">
      <c r="A133" s="269"/>
      <c r="B133" s="38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68"/>
      <c r="X133" s="110"/>
      <c r="Y133" s="266"/>
      <c r="Z133" s="267"/>
      <c r="AA133" s="55"/>
      <c r="AB133" s="49"/>
      <c r="AC133" s="279"/>
    </row>
    <row r="134" spans="1:29" ht="15.75" customHeight="1">
      <c r="A134" s="269"/>
      <c r="B134" s="38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68"/>
      <c r="X134" s="110"/>
      <c r="Y134" s="266"/>
      <c r="Z134" s="267"/>
      <c r="AA134" s="55"/>
      <c r="AB134" s="49"/>
      <c r="AC134" s="279"/>
    </row>
    <row r="135" spans="1:29" ht="15.75" customHeight="1">
      <c r="A135" s="269"/>
      <c r="B135" s="38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68"/>
      <c r="X135" s="110"/>
      <c r="Y135" s="266"/>
      <c r="Z135" s="267"/>
      <c r="AA135" s="55"/>
      <c r="AB135" s="49"/>
      <c r="AC135" s="279"/>
    </row>
    <row r="136" spans="1:29" ht="15.75" customHeight="1">
      <c r="A136" s="269"/>
      <c r="B136" s="38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68"/>
      <c r="X136" s="110"/>
      <c r="Y136" s="266"/>
      <c r="Z136" s="267"/>
      <c r="AA136" s="55"/>
      <c r="AB136" s="49"/>
      <c r="AC136" s="279"/>
    </row>
    <row r="137" spans="1:29" ht="15.75" customHeight="1">
      <c r="A137" s="269"/>
      <c r="B137" s="38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68"/>
      <c r="X137" s="110"/>
      <c r="Y137" s="266"/>
      <c r="Z137" s="267"/>
      <c r="AA137" s="55"/>
      <c r="AB137" s="49"/>
      <c r="AC137" s="279"/>
    </row>
    <row r="138" spans="1:29" ht="15.75" customHeight="1">
      <c r="A138" s="269"/>
      <c r="B138" s="38"/>
      <c r="C138" s="264"/>
      <c r="D138" s="265"/>
      <c r="E138" s="39"/>
      <c r="F138" s="40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68"/>
      <c r="X138" s="110"/>
      <c r="Y138" s="266"/>
      <c r="Z138" s="267"/>
      <c r="AA138" s="55"/>
      <c r="AB138" s="49"/>
      <c r="AC138" s="279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33">AVERAGE(I124:I139)</f>
        <v>3.75</v>
      </c>
      <c r="J140" s="81">
        <f t="shared" si="33"/>
        <v>3150</v>
      </c>
      <c r="K140" s="82">
        <f t="shared" ref="K140" si="34">J140/I140</f>
        <v>840</v>
      </c>
      <c r="L140" s="80">
        <f t="shared" ref="L140:M140" si="35">AVERAGE(L124:L139)</f>
        <v>3.75</v>
      </c>
      <c r="M140" s="81">
        <f t="shared" si="35"/>
        <v>2607.2857127651173</v>
      </c>
      <c r="N140" s="82">
        <f t="shared" ref="N140:N146" si="36">M140/L140</f>
        <v>695.27619007069791</v>
      </c>
      <c r="O140" s="83">
        <f t="shared" ref="O140:O146" si="37">L140-I140</f>
        <v>0</v>
      </c>
      <c r="P140" s="84">
        <f t="shared" ref="P140:P146" si="38">N140-K140</f>
        <v>-144.72380992930209</v>
      </c>
      <c r="Q140" s="85">
        <f t="shared" ref="Q140:Q146" si="39">N140/K140</f>
        <v>0.82770975008416414</v>
      </c>
      <c r="R140" s="275"/>
      <c r="S140" s="182">
        <f>S124</f>
        <v>0.25033564814814813</v>
      </c>
      <c r="T140" s="183">
        <f>INDEX(T124:T139,COUNTA(T124:T139))</f>
        <v>0.41875000000000001</v>
      </c>
      <c r="U140" s="86"/>
      <c r="V140" s="96"/>
      <c r="W140" s="78"/>
      <c r="X140" s="82"/>
      <c r="Y140" s="262"/>
      <c r="Z140" s="263"/>
      <c r="AA140" s="97">
        <f t="shared" ref="AA140:AA146" si="40">M140-J140</f>
        <v>-542.7142872348827</v>
      </c>
      <c r="AB140" s="85">
        <f t="shared" ref="AB140:AB146" si="41">M140/J140</f>
        <v>0.82770975008416425</v>
      </c>
      <c r="AC140" s="280"/>
    </row>
    <row r="141" spans="1:29" ht="15.75" customHeight="1">
      <c r="A141" s="281" t="s">
        <v>48</v>
      </c>
      <c r="B141" s="16" t="s">
        <v>118</v>
      </c>
      <c r="C141" s="271" t="s">
        <v>280</v>
      </c>
      <c r="D141" s="272"/>
      <c r="E141" s="21">
        <v>25.64</v>
      </c>
      <c r="F141" s="15">
        <v>792</v>
      </c>
      <c r="G141" s="22">
        <f t="shared" ref="G141:G146" si="42">E141*F141</f>
        <v>20306.88</v>
      </c>
      <c r="H141" s="23">
        <v>2</v>
      </c>
      <c r="I141" s="24">
        <v>11</v>
      </c>
      <c r="J141" s="25">
        <v>3000</v>
      </c>
      <c r="K141" s="26">
        <f>J141/I141</f>
        <v>272.72727272727275</v>
      </c>
      <c r="L141" s="27">
        <v>11</v>
      </c>
      <c r="M141" s="25">
        <f t="shared" ref="M141:M146" si="43">F141/V141*60</f>
        <v>2557.1300448430602</v>
      </c>
      <c r="N141" s="26">
        <f t="shared" si="36"/>
        <v>232.46636771300547</v>
      </c>
      <c r="O141" s="91">
        <f t="shared" si="37"/>
        <v>0</v>
      </c>
      <c r="P141" s="92">
        <f t="shared" si="38"/>
        <v>-40.26090501426728</v>
      </c>
      <c r="Q141" s="31">
        <f t="shared" si="39"/>
        <v>0.85237668161435332</v>
      </c>
      <c r="R141" s="273">
        <f>Q157</f>
        <v>0.84732883340536314</v>
      </c>
      <c r="S141" s="32">
        <v>0.70862268518518523</v>
      </c>
      <c r="T141" s="33">
        <v>0.72152777777777777</v>
      </c>
      <c r="U141" s="34"/>
      <c r="V141" s="35">
        <v>18.583333333333254</v>
      </c>
      <c r="W141" s="33"/>
      <c r="X141" s="107"/>
      <c r="Y141" s="276"/>
      <c r="Z141" s="277"/>
      <c r="AA141" s="36">
        <f t="shared" si="40"/>
        <v>-442.8699551569398</v>
      </c>
      <c r="AB141" s="31">
        <f t="shared" si="41"/>
        <v>0.85237668161435343</v>
      </c>
      <c r="AC141" s="278">
        <f>AB157</f>
        <v>0.84732883340536302</v>
      </c>
    </row>
    <row r="142" spans="1:29" ht="15.75" customHeight="1">
      <c r="A142" s="282"/>
      <c r="B142" s="38" t="s">
        <v>118</v>
      </c>
      <c r="C142" s="264" t="s">
        <v>281</v>
      </c>
      <c r="D142" s="265"/>
      <c r="E142" s="39">
        <v>27.36</v>
      </c>
      <c r="F142" s="40">
        <v>1604</v>
      </c>
      <c r="G142" s="41">
        <f t="shared" si="42"/>
        <v>43885.440000000002</v>
      </c>
      <c r="H142" s="42"/>
      <c r="I142" s="43">
        <v>6</v>
      </c>
      <c r="J142" s="44">
        <v>2500</v>
      </c>
      <c r="K142" s="45">
        <f t="shared" si="28"/>
        <v>416.66666666666669</v>
      </c>
      <c r="L142" s="46">
        <v>6</v>
      </c>
      <c r="M142" s="44">
        <f t="shared" si="43"/>
        <v>2119.0458715596324</v>
      </c>
      <c r="N142" s="45">
        <f t="shared" si="36"/>
        <v>353.17431192660541</v>
      </c>
      <c r="O142" s="47">
        <f t="shared" si="37"/>
        <v>0</v>
      </c>
      <c r="P142" s="48">
        <f t="shared" si="38"/>
        <v>-63.492354740061273</v>
      </c>
      <c r="Q142" s="49">
        <f t="shared" si="39"/>
        <v>0.84761834862385299</v>
      </c>
      <c r="R142" s="274"/>
      <c r="S142" s="50">
        <v>0.72569444444444442</v>
      </c>
      <c r="T142" s="51">
        <v>0.75723379629629628</v>
      </c>
      <c r="U142" s="52">
        <v>5.9999999999999787</v>
      </c>
      <c r="V142" s="53">
        <v>45.416666666666679</v>
      </c>
      <c r="W142" s="54"/>
      <c r="X142" s="58"/>
      <c r="Y142" s="266"/>
      <c r="Z142" s="267"/>
      <c r="AA142" s="55">
        <f t="shared" si="40"/>
        <v>-380.95412844036764</v>
      </c>
      <c r="AB142" s="49">
        <f t="shared" si="41"/>
        <v>0.84761834862385299</v>
      </c>
      <c r="AC142" s="279"/>
    </row>
    <row r="143" spans="1:29" ht="15.75" customHeight="1">
      <c r="A143" s="282"/>
      <c r="B143" s="38" t="s">
        <v>118</v>
      </c>
      <c r="C143" s="264" t="s">
        <v>202</v>
      </c>
      <c r="D143" s="265"/>
      <c r="E143" s="39">
        <v>29.52</v>
      </c>
      <c r="F143" s="40">
        <v>1833</v>
      </c>
      <c r="G143" s="41">
        <f t="shared" si="42"/>
        <v>54110.159999999996</v>
      </c>
      <c r="H143" s="42"/>
      <c r="I143" s="43">
        <v>17</v>
      </c>
      <c r="J143" s="44">
        <v>3273</v>
      </c>
      <c r="K143" s="45">
        <f t="shared" si="28"/>
        <v>192.52941176470588</v>
      </c>
      <c r="L143" s="46">
        <v>17</v>
      </c>
      <c r="M143" s="44">
        <f t="shared" si="43"/>
        <v>2786.6554054054022</v>
      </c>
      <c r="N143" s="45">
        <f t="shared" si="36"/>
        <v>163.92090620031777</v>
      </c>
      <c r="O143" s="47">
        <f t="shared" si="37"/>
        <v>0</v>
      </c>
      <c r="P143" s="48">
        <f t="shared" si="38"/>
        <v>-28.608505564388111</v>
      </c>
      <c r="Q143" s="49">
        <f t="shared" si="39"/>
        <v>0.85140708994971037</v>
      </c>
      <c r="R143" s="274"/>
      <c r="S143" s="50">
        <v>0.76111111111111107</v>
      </c>
      <c r="T143" s="51">
        <v>0.78851851851851851</v>
      </c>
      <c r="U143" s="52">
        <v>5.5833333333333002</v>
      </c>
      <c r="V143" s="53">
        <v>39.466666666666711</v>
      </c>
      <c r="W143" s="54"/>
      <c r="X143" s="58"/>
      <c r="Y143" s="266"/>
      <c r="Z143" s="267"/>
      <c r="AA143" s="55">
        <f t="shared" si="40"/>
        <v>-486.34459459459777</v>
      </c>
      <c r="AB143" s="49">
        <f t="shared" si="41"/>
        <v>0.85140708994971048</v>
      </c>
      <c r="AC143" s="279"/>
    </row>
    <row r="144" spans="1:29" ht="15.75" customHeight="1">
      <c r="A144" s="282"/>
      <c r="B144" s="38" t="s">
        <v>118</v>
      </c>
      <c r="C144" s="264" t="s">
        <v>201</v>
      </c>
      <c r="D144" s="265"/>
      <c r="E144" s="39">
        <v>29.85</v>
      </c>
      <c r="F144" s="40">
        <v>1872</v>
      </c>
      <c r="G144" s="41">
        <f t="shared" si="42"/>
        <v>55879.200000000004</v>
      </c>
      <c r="H144" s="42"/>
      <c r="I144" s="43">
        <v>17</v>
      </c>
      <c r="J144" s="44">
        <v>3273</v>
      </c>
      <c r="K144" s="45">
        <f t="shared" si="28"/>
        <v>192.52941176470588</v>
      </c>
      <c r="L144" s="46">
        <v>17</v>
      </c>
      <c r="M144" s="44">
        <f t="shared" si="43"/>
        <v>2788.2498965659834</v>
      </c>
      <c r="N144" s="45">
        <f t="shared" si="36"/>
        <v>164.01469979799901</v>
      </c>
      <c r="O144" s="47">
        <f t="shared" si="37"/>
        <v>0</v>
      </c>
      <c r="P144" s="48">
        <f t="shared" si="38"/>
        <v>-28.514711966706869</v>
      </c>
      <c r="Q144" s="49">
        <f t="shared" si="39"/>
        <v>0.85189425498502391</v>
      </c>
      <c r="R144" s="274"/>
      <c r="S144" s="50">
        <v>0.79166666666666663</v>
      </c>
      <c r="T144" s="51">
        <v>0.81964120370370375</v>
      </c>
      <c r="U144" s="52">
        <v>4.5333333333332959</v>
      </c>
      <c r="V144" s="53">
        <v>40.283333333333445</v>
      </c>
      <c r="W144" s="54"/>
      <c r="X144" s="94"/>
      <c r="Y144" s="266"/>
      <c r="Z144" s="267"/>
      <c r="AA144" s="55">
        <f t="shared" si="40"/>
        <v>-484.75010343401664</v>
      </c>
      <c r="AB144" s="49">
        <f t="shared" si="41"/>
        <v>0.85189425498502391</v>
      </c>
      <c r="AC144" s="279"/>
    </row>
    <row r="145" spans="1:29" ht="15.75" customHeight="1">
      <c r="A145" s="283"/>
      <c r="B145" s="38" t="s">
        <v>76</v>
      </c>
      <c r="C145" s="264" t="s">
        <v>117</v>
      </c>
      <c r="D145" s="265"/>
      <c r="E145" s="39">
        <v>28.57</v>
      </c>
      <c r="F145" s="40">
        <v>2142</v>
      </c>
      <c r="G145" s="41">
        <f t="shared" si="42"/>
        <v>61196.94</v>
      </c>
      <c r="H145" s="58"/>
      <c r="I145" s="43">
        <v>13</v>
      </c>
      <c r="J145" s="44">
        <v>3600</v>
      </c>
      <c r="K145" s="45">
        <f t="shared" si="28"/>
        <v>276.92307692307691</v>
      </c>
      <c r="L145" s="59">
        <v>13</v>
      </c>
      <c r="M145" s="44">
        <f t="shared" si="43"/>
        <v>2988.8372093023249</v>
      </c>
      <c r="N145" s="45">
        <f t="shared" si="36"/>
        <v>229.9105545617173</v>
      </c>
      <c r="O145" s="47">
        <f t="shared" si="37"/>
        <v>0</v>
      </c>
      <c r="P145" s="48">
        <f t="shared" si="38"/>
        <v>-47.012522361359601</v>
      </c>
      <c r="Q145" s="49">
        <f t="shared" si="39"/>
        <v>0.83023255813953478</v>
      </c>
      <c r="R145" s="274"/>
      <c r="S145" s="50">
        <v>0.82499999999999996</v>
      </c>
      <c r="T145" s="51">
        <v>0.85486111111111107</v>
      </c>
      <c r="U145" s="52">
        <v>7.7166666666665407</v>
      </c>
      <c r="V145" s="53">
        <v>43.000000000000007</v>
      </c>
      <c r="W145" s="54">
        <v>0.85486111111111107</v>
      </c>
      <c r="X145" s="94">
        <v>0.89328703703703705</v>
      </c>
      <c r="Y145" s="266"/>
      <c r="Z145" s="267"/>
      <c r="AA145" s="55">
        <f t="shared" si="40"/>
        <v>-611.16279069767506</v>
      </c>
      <c r="AB145" s="49">
        <f t="shared" si="41"/>
        <v>0.83023255813953467</v>
      </c>
      <c r="AC145" s="279"/>
    </row>
    <row r="146" spans="1:29" ht="15.75" customHeight="1">
      <c r="A146" s="283"/>
      <c r="B146" s="38" t="s">
        <v>118</v>
      </c>
      <c r="C146" s="264" t="s">
        <v>280</v>
      </c>
      <c r="D146" s="265"/>
      <c r="E146" s="39">
        <v>25.64</v>
      </c>
      <c r="F146" s="40">
        <v>1820</v>
      </c>
      <c r="G146" s="60">
        <f t="shared" si="42"/>
        <v>46664.800000000003</v>
      </c>
      <c r="H146" s="61"/>
      <c r="I146" s="43">
        <v>11</v>
      </c>
      <c r="J146" s="44">
        <v>3000</v>
      </c>
      <c r="K146" s="45">
        <f t="shared" si="28"/>
        <v>272.72727272727275</v>
      </c>
      <c r="L146" s="46">
        <v>11</v>
      </c>
      <c r="M146" s="44">
        <f t="shared" si="43"/>
        <v>2559.3749999999964</v>
      </c>
      <c r="N146" s="45">
        <f t="shared" si="36"/>
        <v>232.67045454545422</v>
      </c>
      <c r="O146" s="47">
        <f t="shared" si="37"/>
        <v>0</v>
      </c>
      <c r="P146" s="48">
        <f t="shared" si="38"/>
        <v>-40.056818181818528</v>
      </c>
      <c r="Q146" s="49">
        <f t="shared" si="39"/>
        <v>0.85312499999999869</v>
      </c>
      <c r="R146" s="274"/>
      <c r="S146" s="50">
        <v>0.89328703703703705</v>
      </c>
      <c r="T146" s="51">
        <v>0.92291666666666672</v>
      </c>
      <c r="U146" s="52">
        <v>55.3333333333334</v>
      </c>
      <c r="V146" s="53">
        <v>42.666666666666728</v>
      </c>
      <c r="W146" s="54"/>
      <c r="X146" s="116"/>
      <c r="Y146" s="266"/>
      <c r="Z146" s="267"/>
      <c r="AA146" s="55">
        <f t="shared" si="40"/>
        <v>-440.62500000000364</v>
      </c>
      <c r="AB146" s="49">
        <f t="shared" si="41"/>
        <v>0.8531249999999988</v>
      </c>
      <c r="AC146" s="279"/>
    </row>
    <row r="147" spans="1:29" ht="15.75" customHeight="1">
      <c r="A147" s="283"/>
      <c r="B147" s="38"/>
      <c r="C147" s="264"/>
      <c r="D147" s="265"/>
      <c r="E147" s="39"/>
      <c r="F147" s="40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79"/>
    </row>
    <row r="148" spans="1:29" ht="15.75" customHeight="1">
      <c r="A148" s="283"/>
      <c r="B148" s="38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79"/>
    </row>
    <row r="149" spans="1:29" ht="15.75" customHeight="1">
      <c r="A149" s="283"/>
      <c r="B149" s="38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68"/>
      <c r="X149" s="110"/>
      <c r="Y149" s="266"/>
      <c r="Z149" s="267"/>
      <c r="AA149" s="55"/>
      <c r="AB149" s="49"/>
      <c r="AC149" s="279"/>
    </row>
    <row r="150" spans="1:29" ht="15.75" customHeight="1">
      <c r="A150" s="283"/>
      <c r="B150" s="38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68"/>
      <c r="X150" s="110"/>
      <c r="Y150" s="266"/>
      <c r="Z150" s="267"/>
      <c r="AA150" s="55"/>
      <c r="AB150" s="49"/>
      <c r="AC150" s="279"/>
    </row>
    <row r="151" spans="1:29" ht="15.75" customHeight="1">
      <c r="A151" s="283"/>
      <c r="B151" s="38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68"/>
      <c r="X151" s="110"/>
      <c r="Y151" s="266"/>
      <c r="Z151" s="267"/>
      <c r="AA151" s="55"/>
      <c r="AB151" s="49"/>
      <c r="AC151" s="279"/>
    </row>
    <row r="152" spans="1:29" ht="15.75" customHeight="1">
      <c r="A152" s="283"/>
      <c r="B152" s="38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68"/>
      <c r="X152" s="110"/>
      <c r="Y152" s="266"/>
      <c r="Z152" s="267"/>
      <c r="AA152" s="55"/>
      <c r="AB152" s="49"/>
      <c r="AC152" s="279"/>
    </row>
    <row r="153" spans="1:29" ht="15.75" customHeight="1">
      <c r="A153" s="283"/>
      <c r="B153" s="38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68"/>
      <c r="X153" s="110"/>
      <c r="Y153" s="266"/>
      <c r="Z153" s="267"/>
      <c r="AA153" s="55"/>
      <c r="AB153" s="49"/>
      <c r="AC153" s="279"/>
    </row>
    <row r="154" spans="1:29" ht="15.75" customHeight="1">
      <c r="A154" s="283"/>
      <c r="B154" s="38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68"/>
      <c r="X154" s="110"/>
      <c r="Y154" s="266"/>
      <c r="Z154" s="267"/>
      <c r="AA154" s="55"/>
      <c r="AB154" s="49"/>
      <c r="AC154" s="279"/>
    </row>
    <row r="155" spans="1:29" ht="15.75" customHeight="1">
      <c r="A155" s="283"/>
      <c r="B155" s="38"/>
      <c r="C155" s="264"/>
      <c r="D155" s="265"/>
      <c r="E155" s="39"/>
      <c r="F155" s="40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68"/>
      <c r="X155" s="110"/>
      <c r="Y155" s="266"/>
      <c r="Z155" s="267"/>
      <c r="AA155" s="55"/>
      <c r="AB155" s="49"/>
      <c r="AC155" s="279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44">AVERAGE(I141:I156)</f>
        <v>12.5</v>
      </c>
      <c r="J157" s="81">
        <f t="shared" si="44"/>
        <v>3107.6666666666665</v>
      </c>
      <c r="K157" s="82">
        <f t="shared" ref="K157" si="45">J157/I157</f>
        <v>248.61333333333332</v>
      </c>
      <c r="L157" s="80">
        <f t="shared" ref="L157:M157" si="46">AVERAGE(L141:L156)</f>
        <v>12.5</v>
      </c>
      <c r="M157" s="81">
        <f t="shared" si="46"/>
        <v>2633.2155712793997</v>
      </c>
      <c r="N157" s="82">
        <f>M157/L157</f>
        <v>210.65724570235199</v>
      </c>
      <c r="O157" s="83">
        <f>L157-I157</f>
        <v>0</v>
      </c>
      <c r="P157" s="84">
        <f>N157-K157</f>
        <v>-37.95608763098133</v>
      </c>
      <c r="Q157" s="85">
        <f>N157/K157</f>
        <v>0.84732883340536314</v>
      </c>
      <c r="R157" s="275"/>
      <c r="S157" s="182">
        <f>S141</f>
        <v>0.70862268518518523</v>
      </c>
      <c r="T157" s="183">
        <f>INDEX(T141:T156,COUNTA(T141:T156))</f>
        <v>0.92291666666666672</v>
      </c>
      <c r="U157" s="86"/>
      <c r="V157" s="96"/>
      <c r="W157" s="78"/>
      <c r="X157" s="82"/>
      <c r="Y157" s="262"/>
      <c r="Z157" s="263"/>
      <c r="AA157" s="97">
        <f>M157-J157</f>
        <v>-474.45109538726683</v>
      </c>
      <c r="AB157" s="85">
        <f>M157/J157</f>
        <v>0.84732883340536302</v>
      </c>
      <c r="AC157" s="280"/>
    </row>
    <row r="158" spans="1:29" ht="15.75" customHeight="1">
      <c r="A158" s="268" t="s">
        <v>49</v>
      </c>
      <c r="B158" s="16" t="s">
        <v>76</v>
      </c>
      <c r="C158" s="271" t="s">
        <v>120</v>
      </c>
      <c r="D158" s="272"/>
      <c r="E158" s="21">
        <v>14.03</v>
      </c>
      <c r="F158" s="15">
        <v>8778</v>
      </c>
      <c r="G158" s="22">
        <f t="shared" ref="G158" si="47">E158*F158</f>
        <v>123155.34</v>
      </c>
      <c r="H158" s="23"/>
      <c r="I158" s="24">
        <v>4</v>
      </c>
      <c r="J158" s="25">
        <v>2700</v>
      </c>
      <c r="K158" s="26">
        <f>J158/I158</f>
        <v>675</v>
      </c>
      <c r="L158" s="27">
        <v>4</v>
      </c>
      <c r="M158" s="25">
        <f>F158/V158*60</f>
        <v>2394.7256744468013</v>
      </c>
      <c r="N158" s="26">
        <f>M158/L158</f>
        <v>598.68141861170034</v>
      </c>
      <c r="O158" s="91">
        <f>L158-I158</f>
        <v>0</v>
      </c>
      <c r="P158" s="92">
        <f>N158-K158</f>
        <v>-76.318581388299663</v>
      </c>
      <c r="Q158" s="31">
        <f>N158/K158</f>
        <v>0.88693543498029681</v>
      </c>
      <c r="R158" s="273">
        <f>Q174</f>
        <v>0.88693543498029681</v>
      </c>
      <c r="S158" s="32">
        <v>0.70837962962962964</v>
      </c>
      <c r="T158" s="33">
        <v>0.86111111111111116</v>
      </c>
      <c r="U158" s="34"/>
      <c r="V158" s="35">
        <v>219.93333333333339</v>
      </c>
      <c r="W158" s="33"/>
      <c r="X158" s="107"/>
      <c r="Y158" s="276"/>
      <c r="Z158" s="277"/>
      <c r="AA158" s="36">
        <f>M158-J158</f>
        <v>-305.27432555319865</v>
      </c>
      <c r="AB158" s="31">
        <f>M158/J158</f>
        <v>0.88693543498029681</v>
      </c>
      <c r="AC158" s="278">
        <f>AB174</f>
        <v>0.88693543498029681</v>
      </c>
    </row>
    <row r="159" spans="1:29" ht="15.75" customHeight="1">
      <c r="A159" s="269"/>
      <c r="B159" s="38"/>
      <c r="C159" s="264"/>
      <c r="D159" s="265"/>
      <c r="E159" s="39"/>
      <c r="F159" s="40"/>
      <c r="G159" s="41"/>
      <c r="H159" s="42"/>
      <c r="I159" s="43"/>
      <c r="J159" s="44"/>
      <c r="K159" s="45"/>
      <c r="L159" s="46"/>
      <c r="M159" s="44"/>
      <c r="N159" s="45"/>
      <c r="O159" s="47"/>
      <c r="P159" s="48"/>
      <c r="Q159" s="49"/>
      <c r="R159" s="274"/>
      <c r="S159" s="50"/>
      <c r="T159" s="51"/>
      <c r="U159" s="52"/>
      <c r="V159" s="53"/>
      <c r="W159" s="54"/>
      <c r="X159" s="94"/>
      <c r="Y159" s="266"/>
      <c r="Z159" s="267"/>
      <c r="AA159" s="55"/>
      <c r="AB159" s="49"/>
      <c r="AC159" s="279"/>
    </row>
    <row r="160" spans="1:29" ht="15.75" customHeight="1">
      <c r="A160" s="269"/>
      <c r="B160" s="38"/>
      <c r="C160" s="264"/>
      <c r="D160" s="265"/>
      <c r="E160" s="39"/>
      <c r="F160" s="40"/>
      <c r="G160" s="41"/>
      <c r="H160" s="42"/>
      <c r="I160" s="43"/>
      <c r="J160" s="44"/>
      <c r="K160" s="45"/>
      <c r="L160" s="46"/>
      <c r="M160" s="44"/>
      <c r="N160" s="45"/>
      <c r="O160" s="47"/>
      <c r="P160" s="48"/>
      <c r="Q160" s="49"/>
      <c r="R160" s="274"/>
      <c r="S160" s="50"/>
      <c r="T160" s="51"/>
      <c r="U160" s="52"/>
      <c r="V160" s="53"/>
      <c r="W160" s="54"/>
      <c r="X160" s="58"/>
      <c r="Y160" s="266"/>
      <c r="Z160" s="267"/>
      <c r="AA160" s="55"/>
      <c r="AB160" s="49"/>
      <c r="AC160" s="279"/>
    </row>
    <row r="161" spans="1:29" ht="15.75" customHeight="1">
      <c r="A161" s="269"/>
      <c r="B161" s="38"/>
      <c r="C161" s="264"/>
      <c r="D161" s="265"/>
      <c r="E161" s="39"/>
      <c r="F161" s="40"/>
      <c r="G161" s="41"/>
      <c r="H161" s="42"/>
      <c r="I161" s="43"/>
      <c r="J161" s="44"/>
      <c r="K161" s="45"/>
      <c r="L161" s="46"/>
      <c r="M161" s="44"/>
      <c r="N161" s="45"/>
      <c r="O161" s="47"/>
      <c r="P161" s="48"/>
      <c r="Q161" s="49"/>
      <c r="R161" s="274"/>
      <c r="S161" s="50"/>
      <c r="T161" s="51"/>
      <c r="U161" s="52"/>
      <c r="V161" s="53"/>
      <c r="W161" s="54"/>
      <c r="X161" s="58"/>
      <c r="Y161" s="266"/>
      <c r="Z161" s="267"/>
      <c r="AA161" s="55"/>
      <c r="AB161" s="49"/>
      <c r="AC161" s="279"/>
    </row>
    <row r="162" spans="1:29" ht="15.75" customHeight="1">
      <c r="A162" s="269"/>
      <c r="B162" s="38"/>
      <c r="C162" s="264"/>
      <c r="D162" s="265"/>
      <c r="E162" s="39"/>
      <c r="F162" s="40"/>
      <c r="G162" s="41"/>
      <c r="H162" s="58"/>
      <c r="I162" s="43"/>
      <c r="J162" s="44"/>
      <c r="K162" s="45"/>
      <c r="L162" s="59"/>
      <c r="M162" s="44"/>
      <c r="N162" s="45"/>
      <c r="O162" s="47"/>
      <c r="P162" s="48"/>
      <c r="Q162" s="49"/>
      <c r="R162" s="274"/>
      <c r="S162" s="50"/>
      <c r="T162" s="51"/>
      <c r="U162" s="52"/>
      <c r="V162" s="53"/>
      <c r="W162" s="54"/>
      <c r="X162" s="58"/>
      <c r="Y162" s="266"/>
      <c r="Z162" s="267"/>
      <c r="AA162" s="55"/>
      <c r="AB162" s="49"/>
      <c r="AC162" s="279"/>
    </row>
    <row r="163" spans="1:29" ht="15.75" customHeight="1">
      <c r="A163" s="269"/>
      <c r="B163" s="38"/>
      <c r="C163" s="264"/>
      <c r="D163" s="265"/>
      <c r="E163" s="39"/>
      <c r="F163" s="40"/>
      <c r="G163" s="60"/>
      <c r="H163" s="61"/>
      <c r="I163" s="43"/>
      <c r="J163" s="44"/>
      <c r="K163" s="45"/>
      <c r="L163" s="46"/>
      <c r="M163" s="44"/>
      <c r="N163" s="45"/>
      <c r="O163" s="47"/>
      <c r="P163" s="48"/>
      <c r="Q163" s="49"/>
      <c r="R163" s="274"/>
      <c r="S163" s="50"/>
      <c r="T163" s="51"/>
      <c r="U163" s="52"/>
      <c r="V163" s="53"/>
      <c r="W163" s="54"/>
      <c r="X163" s="58"/>
      <c r="Y163" s="266"/>
      <c r="Z163" s="267"/>
      <c r="AA163" s="55"/>
      <c r="AB163" s="49"/>
      <c r="AC163" s="279"/>
    </row>
    <row r="164" spans="1:29" ht="15.75" customHeight="1">
      <c r="A164" s="269"/>
      <c r="B164" s="38"/>
      <c r="C164" s="264"/>
      <c r="D164" s="265"/>
      <c r="E164" s="39"/>
      <c r="F164" s="40"/>
      <c r="G164" s="60"/>
      <c r="H164" s="64"/>
      <c r="I164" s="43"/>
      <c r="J164" s="44"/>
      <c r="K164" s="45"/>
      <c r="L164" s="59"/>
      <c r="M164" s="44"/>
      <c r="N164" s="45"/>
      <c r="O164" s="65"/>
      <c r="P164" s="66"/>
      <c r="Q164" s="67"/>
      <c r="R164" s="274"/>
      <c r="S164" s="50"/>
      <c r="T164" s="51"/>
      <c r="U164" s="52"/>
      <c r="V164" s="53"/>
      <c r="W164" s="54"/>
      <c r="X164" s="58"/>
      <c r="Y164" s="266"/>
      <c r="Z164" s="267"/>
      <c r="AA164" s="55"/>
      <c r="AB164" s="49"/>
      <c r="AC164" s="279"/>
    </row>
    <row r="165" spans="1:29" ht="15.75" customHeight="1">
      <c r="A165" s="269"/>
      <c r="B165" s="38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50"/>
      <c r="T165" s="51"/>
      <c r="U165" s="52"/>
      <c r="V165" s="53"/>
      <c r="W165" s="54"/>
      <c r="X165" s="58"/>
      <c r="Y165" s="266"/>
      <c r="Z165" s="267"/>
      <c r="AA165" s="55"/>
      <c r="AB165" s="49"/>
      <c r="AC165" s="279"/>
    </row>
    <row r="166" spans="1:29" ht="15.75" customHeight="1">
      <c r="A166" s="269"/>
      <c r="B166" s="38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50"/>
      <c r="T166" s="51"/>
      <c r="U166" s="52"/>
      <c r="V166" s="53"/>
      <c r="W166" s="54"/>
      <c r="X166" s="58"/>
      <c r="Y166" s="266"/>
      <c r="Z166" s="267"/>
      <c r="AA166" s="55"/>
      <c r="AB166" s="49"/>
      <c r="AC166" s="279"/>
    </row>
    <row r="167" spans="1:29" ht="15.75" customHeight="1">
      <c r="A167" s="269"/>
      <c r="B167" s="38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50"/>
      <c r="T167" s="51"/>
      <c r="U167" s="52"/>
      <c r="V167" s="53"/>
      <c r="W167" s="54"/>
      <c r="X167" s="58"/>
      <c r="Y167" s="266"/>
      <c r="Z167" s="267"/>
      <c r="AA167" s="55"/>
      <c r="AB167" s="49"/>
      <c r="AC167" s="279"/>
    </row>
    <row r="168" spans="1:29" ht="15.75" customHeight="1">
      <c r="A168" s="269"/>
      <c r="B168" s="38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50"/>
      <c r="T168" s="51"/>
      <c r="U168" s="52"/>
      <c r="V168" s="53"/>
      <c r="W168" s="54"/>
      <c r="X168" s="58"/>
      <c r="Y168" s="266"/>
      <c r="Z168" s="267"/>
      <c r="AA168" s="55"/>
      <c r="AB168" s="49"/>
      <c r="AC168" s="279"/>
    </row>
    <row r="169" spans="1:29" ht="15.75" customHeight="1">
      <c r="A169" s="269"/>
      <c r="B169" s="38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50"/>
      <c r="T169" s="51"/>
      <c r="U169" s="52"/>
      <c r="V169" s="53"/>
      <c r="W169" s="54"/>
      <c r="X169" s="58"/>
      <c r="Y169" s="266"/>
      <c r="Z169" s="267"/>
      <c r="AA169" s="55"/>
      <c r="AB169" s="49"/>
      <c r="AC169" s="279"/>
    </row>
    <row r="170" spans="1:29" ht="15.75" customHeight="1">
      <c r="A170" s="269"/>
      <c r="B170" s="38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50"/>
      <c r="T170" s="51"/>
      <c r="U170" s="52"/>
      <c r="V170" s="53"/>
      <c r="W170" s="54"/>
      <c r="X170" s="58"/>
      <c r="Y170" s="266"/>
      <c r="Z170" s="267"/>
      <c r="AA170" s="55"/>
      <c r="AB170" s="49"/>
      <c r="AC170" s="279"/>
    </row>
    <row r="171" spans="1:29" ht="15.75" customHeight="1">
      <c r="A171" s="269"/>
      <c r="B171" s="38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50"/>
      <c r="T171" s="51"/>
      <c r="U171" s="52"/>
      <c r="V171" s="53"/>
      <c r="W171" s="54"/>
      <c r="X171" s="58"/>
      <c r="Y171" s="266"/>
      <c r="Z171" s="267"/>
      <c r="AA171" s="55"/>
      <c r="AB171" s="49"/>
      <c r="AC171" s="279"/>
    </row>
    <row r="172" spans="1:29" ht="15.75" customHeight="1">
      <c r="A172" s="269"/>
      <c r="B172" s="38"/>
      <c r="C172" s="264"/>
      <c r="D172" s="265"/>
      <c r="E172" s="39"/>
      <c r="F172" s="40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50"/>
      <c r="T172" s="51"/>
      <c r="U172" s="52"/>
      <c r="V172" s="53"/>
      <c r="W172" s="54"/>
      <c r="X172" s="58"/>
      <c r="Y172" s="266"/>
      <c r="Z172" s="267"/>
      <c r="AA172" s="55"/>
      <c r="AB172" s="49"/>
      <c r="AC172" s="279"/>
    </row>
    <row r="173" spans="1:29" ht="15.75" customHeight="1">
      <c r="A173" s="269"/>
      <c r="B173" s="38"/>
      <c r="C173" s="264"/>
      <c r="D173" s="265"/>
      <c r="E173" s="104"/>
      <c r="F173" s="40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48">AVERAGE(I158:I173)</f>
        <v>4</v>
      </c>
      <c r="J174" s="81">
        <f t="shared" si="48"/>
        <v>2700</v>
      </c>
      <c r="K174" s="82">
        <f t="shared" ref="K174" si="49">J174/I174</f>
        <v>675</v>
      </c>
      <c r="L174" s="80">
        <f t="shared" ref="L174:M174" si="50">AVERAGE(L158:L173)</f>
        <v>4</v>
      </c>
      <c r="M174" s="81">
        <f t="shared" si="50"/>
        <v>2394.7256744468013</v>
      </c>
      <c r="N174" s="82">
        <f t="shared" ref="N174:N179" si="51">M174/L174</f>
        <v>598.68141861170034</v>
      </c>
      <c r="O174" s="83">
        <f t="shared" ref="O174:O179" si="52">L174-I174</f>
        <v>0</v>
      </c>
      <c r="P174" s="84">
        <f t="shared" ref="P174:P179" si="53">N174-K174</f>
        <v>-76.318581388299663</v>
      </c>
      <c r="Q174" s="85">
        <f t="shared" ref="Q174:Q179" si="54">N174/K174</f>
        <v>0.88693543498029681</v>
      </c>
      <c r="R174" s="275"/>
      <c r="S174" s="182">
        <f>S158</f>
        <v>0.70837962962962964</v>
      </c>
      <c r="T174" s="183">
        <f>INDEX(T158:T173,COUNTA(T158:T173))</f>
        <v>0.86111111111111116</v>
      </c>
      <c r="U174" s="86"/>
      <c r="V174" s="96"/>
      <c r="W174" s="78"/>
      <c r="X174" s="82"/>
      <c r="Y174" s="262"/>
      <c r="Z174" s="263"/>
      <c r="AA174" s="97">
        <f t="shared" ref="AA174:AA179" si="55">M174-J174</f>
        <v>-305.27432555319865</v>
      </c>
      <c r="AB174" s="85">
        <f t="shared" ref="AB174:AB179" si="56">M174/J174</f>
        <v>0.88693543498029681</v>
      </c>
      <c r="AC174" s="280"/>
    </row>
    <row r="175" spans="1:29" ht="15.75" customHeight="1">
      <c r="A175" s="281" t="s">
        <v>50</v>
      </c>
      <c r="B175" s="16" t="s">
        <v>76</v>
      </c>
      <c r="C175" s="271" t="s">
        <v>124</v>
      </c>
      <c r="D175" s="272"/>
      <c r="E175" s="21">
        <v>24.15</v>
      </c>
      <c r="F175" s="15">
        <v>1122</v>
      </c>
      <c r="G175" s="22">
        <f t="shared" ref="G175:G179" si="57">E175*F175</f>
        <v>27096.3</v>
      </c>
      <c r="H175" s="23"/>
      <c r="I175" s="24">
        <v>4</v>
      </c>
      <c r="J175" s="25">
        <v>3000</v>
      </c>
      <c r="K175" s="26">
        <f>J175/I175</f>
        <v>750</v>
      </c>
      <c r="L175" s="27">
        <v>4</v>
      </c>
      <c r="M175" s="25">
        <f>F175/V175*60</f>
        <v>2479.5580110497303</v>
      </c>
      <c r="N175" s="26">
        <f t="shared" si="51"/>
        <v>619.88950276243258</v>
      </c>
      <c r="O175" s="91">
        <f t="shared" si="52"/>
        <v>0</v>
      </c>
      <c r="P175" s="92">
        <f t="shared" si="53"/>
        <v>-130.11049723756742</v>
      </c>
      <c r="Q175" s="31">
        <f t="shared" si="54"/>
        <v>0.82651933701657676</v>
      </c>
      <c r="R175" s="273">
        <f>Q191</f>
        <v>0.83494999799966185</v>
      </c>
      <c r="S175" s="32">
        <v>0.70833333333333337</v>
      </c>
      <c r="T175" s="33">
        <v>0.72718749999999999</v>
      </c>
      <c r="U175" s="34"/>
      <c r="V175" s="35">
        <v>27.149999999999928</v>
      </c>
      <c r="W175" s="114"/>
      <c r="X175" s="115"/>
      <c r="Y175" s="276"/>
      <c r="Z175" s="277"/>
      <c r="AA175" s="36">
        <f t="shared" si="55"/>
        <v>-520.44198895026966</v>
      </c>
      <c r="AB175" s="31">
        <f t="shared" si="56"/>
        <v>0.82651933701657676</v>
      </c>
      <c r="AC175" s="278">
        <f>AB191</f>
        <v>0.83494999799966185</v>
      </c>
    </row>
    <row r="176" spans="1:29" ht="15.75" customHeight="1">
      <c r="A176" s="282"/>
      <c r="B176" s="38" t="s">
        <v>76</v>
      </c>
      <c r="C176" s="264" t="s">
        <v>209</v>
      </c>
      <c r="D176" s="265"/>
      <c r="E176" s="39">
        <v>24.15</v>
      </c>
      <c r="F176" s="40">
        <v>1505</v>
      </c>
      <c r="G176" s="41">
        <f t="shared" si="57"/>
        <v>36345.75</v>
      </c>
      <c r="H176" s="42"/>
      <c r="I176" s="43">
        <v>4</v>
      </c>
      <c r="J176" s="44">
        <v>3000</v>
      </c>
      <c r="K176" s="45">
        <f t="shared" ref="K176:K179" si="58">J176/I176</f>
        <v>750</v>
      </c>
      <c r="L176" s="46">
        <v>4</v>
      </c>
      <c r="M176" s="44">
        <f>F176/V176*60</f>
        <v>2496.7741935483978</v>
      </c>
      <c r="N176" s="45">
        <f t="shared" si="51"/>
        <v>624.19354838709944</v>
      </c>
      <c r="O176" s="47">
        <f t="shared" si="52"/>
        <v>0</v>
      </c>
      <c r="P176" s="48">
        <f t="shared" si="53"/>
        <v>-125.80645161290056</v>
      </c>
      <c r="Q176" s="49">
        <f t="shared" si="54"/>
        <v>0.8322580645161326</v>
      </c>
      <c r="R176" s="274"/>
      <c r="S176" s="50">
        <v>0.73055555555555562</v>
      </c>
      <c r="T176" s="51">
        <v>0.75567129629629626</v>
      </c>
      <c r="U176" s="52">
        <v>4.8500000000001187</v>
      </c>
      <c r="V176" s="53">
        <v>36.166666666666515</v>
      </c>
      <c r="W176" s="54"/>
      <c r="X176" s="94"/>
      <c r="Y176" s="266"/>
      <c r="Z176" s="267"/>
      <c r="AA176" s="55">
        <f t="shared" si="55"/>
        <v>-503.22580645160224</v>
      </c>
      <c r="AB176" s="49">
        <f t="shared" si="56"/>
        <v>0.8322580645161326</v>
      </c>
      <c r="AC176" s="279"/>
    </row>
    <row r="177" spans="1:29" ht="15.75" customHeight="1">
      <c r="A177" s="282"/>
      <c r="B177" s="38" t="s">
        <v>76</v>
      </c>
      <c r="C177" s="264" t="s">
        <v>210</v>
      </c>
      <c r="D177" s="265"/>
      <c r="E177" s="39">
        <v>27.58</v>
      </c>
      <c r="F177" s="40">
        <v>1810</v>
      </c>
      <c r="G177" s="41">
        <f t="shared" si="57"/>
        <v>49919.799999999996</v>
      </c>
      <c r="H177" s="42"/>
      <c r="I177" s="43">
        <v>4</v>
      </c>
      <c r="J177" s="44">
        <v>3000</v>
      </c>
      <c r="K177" s="45">
        <f t="shared" si="58"/>
        <v>750</v>
      </c>
      <c r="L177" s="46">
        <v>4</v>
      </c>
      <c r="M177" s="44">
        <f>F177/V177*60</f>
        <v>2482.285714285716</v>
      </c>
      <c r="N177" s="45">
        <f t="shared" si="51"/>
        <v>620.57142857142901</v>
      </c>
      <c r="O177" s="47">
        <f t="shared" si="52"/>
        <v>0</v>
      </c>
      <c r="P177" s="48">
        <f t="shared" si="53"/>
        <v>-129.42857142857099</v>
      </c>
      <c r="Q177" s="49">
        <f t="shared" si="54"/>
        <v>0.82742857142857207</v>
      </c>
      <c r="R177" s="274"/>
      <c r="S177" s="50">
        <v>0.75920138888888888</v>
      </c>
      <c r="T177" s="51">
        <v>0.7895833333333333</v>
      </c>
      <c r="U177" s="52">
        <v>5.0833333333333819</v>
      </c>
      <c r="V177" s="53">
        <v>43.749999999999964</v>
      </c>
      <c r="W177" s="54"/>
      <c r="X177" s="94"/>
      <c r="Y177" s="266"/>
      <c r="Z177" s="267"/>
      <c r="AA177" s="55">
        <f t="shared" si="55"/>
        <v>-517.71428571428396</v>
      </c>
      <c r="AB177" s="49">
        <f t="shared" si="56"/>
        <v>0.82742857142857207</v>
      </c>
      <c r="AC177" s="279"/>
    </row>
    <row r="178" spans="1:29" ht="15.75" customHeight="1">
      <c r="A178" s="282"/>
      <c r="B178" s="38" t="s">
        <v>76</v>
      </c>
      <c r="C178" s="264" t="s">
        <v>121</v>
      </c>
      <c r="D178" s="265"/>
      <c r="E178" s="39">
        <v>22.28</v>
      </c>
      <c r="F178" s="40">
        <v>1759</v>
      </c>
      <c r="G178" s="41">
        <f t="shared" si="57"/>
        <v>39190.520000000004</v>
      </c>
      <c r="H178" s="42"/>
      <c r="I178" s="43">
        <v>5</v>
      </c>
      <c r="J178" s="44">
        <v>3300</v>
      </c>
      <c r="K178" s="45">
        <f t="shared" si="58"/>
        <v>660</v>
      </c>
      <c r="L178" s="46">
        <v>5</v>
      </c>
      <c r="M178" s="44">
        <f>F178/V178*60</f>
        <v>2759.2156862745169</v>
      </c>
      <c r="N178" s="45">
        <f t="shared" si="51"/>
        <v>551.84313725490335</v>
      </c>
      <c r="O178" s="47">
        <f t="shared" si="52"/>
        <v>0</v>
      </c>
      <c r="P178" s="48">
        <f t="shared" si="53"/>
        <v>-108.15686274509665</v>
      </c>
      <c r="Q178" s="49">
        <f t="shared" si="54"/>
        <v>0.83612596553773233</v>
      </c>
      <c r="R178" s="274"/>
      <c r="S178" s="50">
        <v>0.79236111111111118</v>
      </c>
      <c r="T178" s="51">
        <v>0.81892361111111112</v>
      </c>
      <c r="U178" s="52">
        <v>4.0000000000001457</v>
      </c>
      <c r="V178" s="53">
        <v>38.249999999999901</v>
      </c>
      <c r="W178" s="54"/>
      <c r="X178" s="94"/>
      <c r="Y178" s="266"/>
      <c r="Z178" s="267"/>
      <c r="AA178" s="55">
        <f t="shared" si="55"/>
        <v>-540.78431372548312</v>
      </c>
      <c r="AB178" s="49">
        <f t="shared" si="56"/>
        <v>0.83612596553773244</v>
      </c>
      <c r="AC178" s="279"/>
    </row>
    <row r="179" spans="1:29" ht="15.75" customHeight="1">
      <c r="A179" s="283"/>
      <c r="B179" s="38" t="s">
        <v>76</v>
      </c>
      <c r="C179" s="264" t="s">
        <v>340</v>
      </c>
      <c r="D179" s="265"/>
      <c r="E179" s="39">
        <v>18.18</v>
      </c>
      <c r="F179" s="40">
        <v>2745</v>
      </c>
      <c r="G179" s="41">
        <f t="shared" si="57"/>
        <v>49904.1</v>
      </c>
      <c r="H179" s="58"/>
      <c r="I179" s="43">
        <v>4</v>
      </c>
      <c r="J179" s="44">
        <v>3300</v>
      </c>
      <c r="K179" s="45">
        <f t="shared" si="58"/>
        <v>825</v>
      </c>
      <c r="L179" s="59">
        <v>4</v>
      </c>
      <c r="M179" s="44">
        <f>F179/V179*60</f>
        <v>2807.3863636363635</v>
      </c>
      <c r="N179" s="45">
        <f t="shared" si="51"/>
        <v>701.84659090909088</v>
      </c>
      <c r="O179" s="47">
        <f t="shared" si="52"/>
        <v>0</v>
      </c>
      <c r="P179" s="48">
        <f t="shared" si="53"/>
        <v>-123.15340909090912</v>
      </c>
      <c r="Q179" s="49">
        <f t="shared" si="54"/>
        <v>0.85072314049586772</v>
      </c>
      <c r="R179" s="274"/>
      <c r="S179" s="50">
        <v>0.82384259259259263</v>
      </c>
      <c r="T179" s="51">
        <v>0.86458333333333337</v>
      </c>
      <c r="U179" s="52">
        <v>7.0833333333333748</v>
      </c>
      <c r="V179" s="53">
        <v>58.666666666666671</v>
      </c>
      <c r="W179" s="54"/>
      <c r="X179" s="94"/>
      <c r="Y179" s="266"/>
      <c r="Z179" s="267"/>
      <c r="AA179" s="55">
        <f t="shared" si="55"/>
        <v>-492.61363636363649</v>
      </c>
      <c r="AB179" s="49">
        <f t="shared" si="56"/>
        <v>0.85072314049586772</v>
      </c>
      <c r="AC179" s="279"/>
    </row>
    <row r="180" spans="1:29" ht="15.75" customHeight="1">
      <c r="A180" s="283"/>
      <c r="B180" s="38"/>
      <c r="C180" s="264"/>
      <c r="D180" s="265"/>
      <c r="E180" s="39"/>
      <c r="F180" s="40"/>
      <c r="G180" s="60"/>
      <c r="H180" s="61"/>
      <c r="I180" s="43"/>
      <c r="J180" s="44"/>
      <c r="K180" s="45"/>
      <c r="L180" s="46"/>
      <c r="M180" s="44"/>
      <c r="N180" s="45"/>
      <c r="O180" s="47"/>
      <c r="P180" s="48"/>
      <c r="Q180" s="49"/>
      <c r="R180" s="274"/>
      <c r="S180" s="50"/>
      <c r="T180" s="51"/>
      <c r="U180" s="52"/>
      <c r="V180" s="53"/>
      <c r="W180" s="54"/>
      <c r="X180" s="94"/>
      <c r="Y180" s="266"/>
      <c r="Z180" s="267"/>
      <c r="AA180" s="55"/>
      <c r="AB180" s="49"/>
      <c r="AC180" s="279"/>
    </row>
    <row r="181" spans="1:29" ht="15.75" customHeight="1">
      <c r="A181" s="283"/>
      <c r="B181" s="38"/>
      <c r="C181" s="264"/>
      <c r="D181" s="265"/>
      <c r="E181" s="39"/>
      <c r="F181" s="40"/>
      <c r="G181" s="60"/>
      <c r="H181" s="64"/>
      <c r="I181" s="43"/>
      <c r="J181" s="44"/>
      <c r="K181" s="45"/>
      <c r="L181" s="59"/>
      <c r="M181" s="44"/>
      <c r="N181" s="45"/>
      <c r="O181" s="65"/>
      <c r="P181" s="66"/>
      <c r="Q181" s="67"/>
      <c r="R181" s="274"/>
      <c r="S181" s="50"/>
      <c r="T181" s="51"/>
      <c r="U181" s="52"/>
      <c r="V181" s="53"/>
      <c r="W181" s="54"/>
      <c r="X181" s="94"/>
      <c r="Y181" s="266"/>
      <c r="Z181" s="267"/>
      <c r="AA181" s="55"/>
      <c r="AB181" s="49"/>
      <c r="AC181" s="279"/>
    </row>
    <row r="182" spans="1:29" ht="15.75" customHeight="1">
      <c r="A182" s="283"/>
      <c r="B182" s="38"/>
      <c r="C182" s="264"/>
      <c r="D182" s="265"/>
      <c r="E182" s="39"/>
      <c r="F182" s="40"/>
      <c r="G182" s="60"/>
      <c r="H182" s="64"/>
      <c r="I182" s="43"/>
      <c r="J182" s="44"/>
      <c r="K182" s="45"/>
      <c r="L182" s="59"/>
      <c r="M182" s="44"/>
      <c r="N182" s="45"/>
      <c r="O182" s="65"/>
      <c r="P182" s="66"/>
      <c r="Q182" s="67"/>
      <c r="R182" s="274"/>
      <c r="S182" s="50"/>
      <c r="T182" s="51"/>
      <c r="U182" s="52"/>
      <c r="V182" s="53"/>
      <c r="W182" s="54"/>
      <c r="X182" s="94"/>
      <c r="Y182" s="266"/>
      <c r="Z182" s="267"/>
      <c r="AA182" s="55"/>
      <c r="AB182" s="49"/>
      <c r="AC182" s="279"/>
    </row>
    <row r="183" spans="1:29" ht="15.75" customHeight="1">
      <c r="A183" s="283"/>
      <c r="B183" s="38"/>
      <c r="C183" s="264"/>
      <c r="D183" s="265"/>
      <c r="E183" s="39"/>
      <c r="F183" s="40"/>
      <c r="G183" s="60"/>
      <c r="H183" s="64"/>
      <c r="I183" s="43"/>
      <c r="J183" s="44"/>
      <c r="K183" s="45"/>
      <c r="L183" s="59"/>
      <c r="M183" s="44"/>
      <c r="N183" s="45"/>
      <c r="O183" s="65"/>
      <c r="P183" s="66"/>
      <c r="Q183" s="67"/>
      <c r="R183" s="274"/>
      <c r="S183" s="50"/>
      <c r="T183" s="51"/>
      <c r="U183" s="52"/>
      <c r="V183" s="53"/>
      <c r="W183" s="54"/>
      <c r="X183" s="94"/>
      <c r="Y183" s="266"/>
      <c r="Z183" s="267"/>
      <c r="AA183" s="55"/>
      <c r="AB183" s="49"/>
      <c r="AC183" s="279"/>
    </row>
    <row r="184" spans="1:29" ht="15.75" customHeight="1">
      <c r="A184" s="283"/>
      <c r="B184" s="38"/>
      <c r="C184" s="264"/>
      <c r="D184" s="265"/>
      <c r="E184" s="39"/>
      <c r="F184" s="40"/>
      <c r="G184" s="60"/>
      <c r="H184" s="64"/>
      <c r="I184" s="43"/>
      <c r="J184" s="44"/>
      <c r="K184" s="45"/>
      <c r="L184" s="59"/>
      <c r="M184" s="44"/>
      <c r="N184" s="45"/>
      <c r="O184" s="65"/>
      <c r="P184" s="66"/>
      <c r="Q184" s="67"/>
      <c r="R184" s="274"/>
      <c r="S184" s="50"/>
      <c r="T184" s="51"/>
      <c r="U184" s="52"/>
      <c r="V184" s="53"/>
      <c r="W184" s="54"/>
      <c r="X184" s="94"/>
      <c r="Y184" s="266"/>
      <c r="Z184" s="267"/>
      <c r="AA184" s="55"/>
      <c r="AB184" s="49"/>
      <c r="AC184" s="279"/>
    </row>
    <row r="185" spans="1:29" ht="15.75" customHeight="1">
      <c r="A185" s="283"/>
      <c r="B185" s="38"/>
      <c r="C185" s="264"/>
      <c r="D185" s="265"/>
      <c r="E185" s="39"/>
      <c r="F185" s="40"/>
      <c r="G185" s="60"/>
      <c r="H185" s="64"/>
      <c r="I185" s="43"/>
      <c r="J185" s="44"/>
      <c r="K185" s="45"/>
      <c r="L185" s="59"/>
      <c r="M185" s="44"/>
      <c r="N185" s="45"/>
      <c r="O185" s="65"/>
      <c r="P185" s="66"/>
      <c r="Q185" s="67"/>
      <c r="R185" s="274"/>
      <c r="S185" s="50"/>
      <c r="T185" s="51"/>
      <c r="U185" s="52"/>
      <c r="V185" s="53"/>
      <c r="W185" s="54"/>
      <c r="X185" s="94"/>
      <c r="Y185" s="266"/>
      <c r="Z185" s="267"/>
      <c r="AA185" s="55"/>
      <c r="AB185" s="49"/>
      <c r="AC185" s="279"/>
    </row>
    <row r="186" spans="1:29" ht="15.75" customHeight="1">
      <c r="A186" s="283"/>
      <c r="B186" s="38"/>
      <c r="C186" s="264"/>
      <c r="D186" s="265"/>
      <c r="E186" s="39"/>
      <c r="F186" s="40"/>
      <c r="G186" s="60"/>
      <c r="H186" s="64"/>
      <c r="I186" s="43"/>
      <c r="J186" s="44"/>
      <c r="K186" s="45"/>
      <c r="L186" s="59"/>
      <c r="M186" s="44"/>
      <c r="N186" s="45"/>
      <c r="O186" s="65"/>
      <c r="P186" s="66"/>
      <c r="Q186" s="67"/>
      <c r="R186" s="274"/>
      <c r="S186" s="50"/>
      <c r="T186" s="51"/>
      <c r="U186" s="52"/>
      <c r="V186" s="53"/>
      <c r="W186" s="54"/>
      <c r="X186" s="94"/>
      <c r="Y186" s="266"/>
      <c r="Z186" s="267"/>
      <c r="AA186" s="55"/>
      <c r="AB186" s="49"/>
      <c r="AC186" s="279"/>
    </row>
    <row r="187" spans="1:29" ht="15.75" customHeight="1">
      <c r="A187" s="283"/>
      <c r="B187" s="38"/>
      <c r="C187" s="264"/>
      <c r="D187" s="265"/>
      <c r="E187" s="39"/>
      <c r="F187" s="40"/>
      <c r="G187" s="60"/>
      <c r="H187" s="64"/>
      <c r="I187" s="43"/>
      <c r="J187" s="44"/>
      <c r="K187" s="45"/>
      <c r="L187" s="59"/>
      <c r="M187" s="44"/>
      <c r="N187" s="45"/>
      <c r="O187" s="65"/>
      <c r="P187" s="66"/>
      <c r="Q187" s="67"/>
      <c r="R187" s="274"/>
      <c r="S187" s="50"/>
      <c r="T187" s="51"/>
      <c r="U187" s="52"/>
      <c r="V187" s="53"/>
      <c r="W187" s="54"/>
      <c r="X187" s="94"/>
      <c r="Y187" s="266"/>
      <c r="Z187" s="267"/>
      <c r="AA187" s="55"/>
      <c r="AB187" s="49"/>
      <c r="AC187" s="279"/>
    </row>
    <row r="188" spans="1:29" ht="15.75" customHeight="1">
      <c r="A188" s="283"/>
      <c r="B188" s="38"/>
      <c r="C188" s="264"/>
      <c r="D188" s="265"/>
      <c r="E188" s="39"/>
      <c r="F188" s="40"/>
      <c r="G188" s="60"/>
      <c r="H188" s="64"/>
      <c r="I188" s="43"/>
      <c r="J188" s="44"/>
      <c r="K188" s="45"/>
      <c r="L188" s="59"/>
      <c r="M188" s="44"/>
      <c r="N188" s="45"/>
      <c r="O188" s="65"/>
      <c r="P188" s="66"/>
      <c r="Q188" s="67"/>
      <c r="R188" s="274"/>
      <c r="S188" s="50"/>
      <c r="T188" s="51"/>
      <c r="U188" s="52"/>
      <c r="V188" s="53"/>
      <c r="W188" s="54"/>
      <c r="X188" s="94"/>
      <c r="Y188" s="266"/>
      <c r="Z188" s="267"/>
      <c r="AA188" s="55"/>
      <c r="AB188" s="49"/>
      <c r="AC188" s="279"/>
    </row>
    <row r="189" spans="1:29" ht="15.75" customHeight="1">
      <c r="A189" s="283"/>
      <c r="B189" s="38"/>
      <c r="C189" s="264"/>
      <c r="D189" s="265"/>
      <c r="E189" s="39"/>
      <c r="F189" s="40"/>
      <c r="G189" s="60"/>
      <c r="H189" s="64"/>
      <c r="I189" s="43"/>
      <c r="J189" s="44"/>
      <c r="K189" s="45"/>
      <c r="L189" s="59"/>
      <c r="M189" s="44"/>
      <c r="N189" s="45"/>
      <c r="O189" s="65"/>
      <c r="P189" s="66"/>
      <c r="Q189" s="67"/>
      <c r="R189" s="274"/>
      <c r="S189" s="50"/>
      <c r="T189" s="51"/>
      <c r="U189" s="52"/>
      <c r="V189" s="53"/>
      <c r="W189" s="54"/>
      <c r="X189" s="94"/>
      <c r="Y189" s="266"/>
      <c r="Z189" s="267"/>
      <c r="AA189" s="55"/>
      <c r="AB189" s="49"/>
      <c r="AC189" s="279"/>
    </row>
    <row r="190" spans="1:29" ht="15.75" customHeight="1">
      <c r="A190" s="283"/>
      <c r="B190" s="38"/>
      <c r="C190" s="264"/>
      <c r="D190" s="265"/>
      <c r="E190" s="104"/>
      <c r="F190" s="40"/>
      <c r="G190" s="72"/>
      <c r="H190" s="64"/>
      <c r="I190" s="43"/>
      <c r="J190" s="44"/>
      <c r="K190" s="45"/>
      <c r="L190" s="59"/>
      <c r="M190" s="44"/>
      <c r="N190" s="45"/>
      <c r="O190" s="65"/>
      <c r="P190" s="66"/>
      <c r="Q190" s="67"/>
      <c r="R190" s="274"/>
      <c r="S190" s="62"/>
      <c r="T190" s="63"/>
      <c r="U190" s="73"/>
      <c r="V190" s="74"/>
      <c r="W190" s="68"/>
      <c r="X190" s="110"/>
      <c r="Y190" s="266"/>
      <c r="Z190" s="267"/>
      <c r="AA190" s="111"/>
      <c r="AB190" s="67"/>
      <c r="AC190" s="279"/>
    </row>
    <row r="191" spans="1:29" ht="15.75" customHeight="1" thickBot="1">
      <c r="A191" s="284"/>
      <c r="B191" s="76" t="s">
        <v>35</v>
      </c>
      <c r="C191" s="261"/>
      <c r="D191" s="261"/>
      <c r="E191" s="77"/>
      <c r="F191" s="18"/>
      <c r="G191" s="79"/>
      <c r="H191" s="20"/>
      <c r="I191" s="80">
        <f t="shared" ref="I191:J191" si="59">AVERAGE(I175:I190)</f>
        <v>4.2</v>
      </c>
      <c r="J191" s="81">
        <f t="shared" si="59"/>
        <v>3120</v>
      </c>
      <c r="K191" s="82">
        <f t="shared" ref="K191" si="60">J191/I191</f>
        <v>742.85714285714278</v>
      </c>
      <c r="L191" s="80">
        <f t="shared" ref="L191:M191" si="61">AVERAGE(L175:L190)</f>
        <v>4.2</v>
      </c>
      <c r="M191" s="81">
        <f t="shared" si="61"/>
        <v>2605.0439937589449</v>
      </c>
      <c r="N191" s="82">
        <f>M191/L191</f>
        <v>620.24856994260585</v>
      </c>
      <c r="O191" s="83">
        <f>L191-I191</f>
        <v>0</v>
      </c>
      <c r="P191" s="84">
        <f>N191-K191</f>
        <v>-122.60857291453692</v>
      </c>
      <c r="Q191" s="85">
        <f>N191/K191</f>
        <v>0.83494999799966185</v>
      </c>
      <c r="R191" s="275"/>
      <c r="S191" s="182">
        <f>S175</f>
        <v>0.70833333333333337</v>
      </c>
      <c r="T191" s="183">
        <f>INDEX(T175:T190,COUNTA(T175:T190))</f>
        <v>0.86458333333333337</v>
      </c>
      <c r="U191" s="86"/>
      <c r="V191" s="96"/>
      <c r="W191" s="18"/>
      <c r="X191" s="20"/>
      <c r="Y191" s="262"/>
      <c r="Z191" s="263"/>
      <c r="AA191" s="97">
        <f>M191-J191</f>
        <v>-514.95600624105509</v>
      </c>
      <c r="AB191" s="85">
        <f>M191/J191</f>
        <v>0.83494999799966185</v>
      </c>
      <c r="AC191" s="280"/>
    </row>
    <row r="192" spans="1:29" ht="15.75" customHeight="1">
      <c r="A192" s="268" t="s">
        <v>51</v>
      </c>
      <c r="B192" s="16" t="s">
        <v>76</v>
      </c>
      <c r="C192" s="271" t="s">
        <v>125</v>
      </c>
      <c r="D192" s="272"/>
      <c r="E192" s="21">
        <v>17.89</v>
      </c>
      <c r="F192" s="15">
        <v>5069</v>
      </c>
      <c r="G192" s="22">
        <f t="shared" ref="G192:G194" si="62">E192*F192</f>
        <v>90684.41</v>
      </c>
      <c r="H192" s="23"/>
      <c r="I192" s="24">
        <v>4</v>
      </c>
      <c r="J192" s="25">
        <v>3300</v>
      </c>
      <c r="K192" s="26">
        <f>J192/I192</f>
        <v>825</v>
      </c>
      <c r="L192" s="27">
        <v>4</v>
      </c>
      <c r="M192" s="25">
        <f>F192/V192*60</f>
        <v>2798.8343558282209</v>
      </c>
      <c r="N192" s="26">
        <f>M192/L192</f>
        <v>699.70858895705521</v>
      </c>
      <c r="O192" s="91">
        <f>L192-I192</f>
        <v>0</v>
      </c>
      <c r="P192" s="92">
        <f>N192-K192</f>
        <v>-125.29141104294479</v>
      </c>
      <c r="Q192" s="31">
        <f>N192/K192</f>
        <v>0.84813162297824873</v>
      </c>
      <c r="R192" s="273">
        <f>Q208</f>
        <v>0.83997962940972104</v>
      </c>
      <c r="S192" s="32">
        <v>0.70856481481481481</v>
      </c>
      <c r="T192" s="33">
        <v>0.78402777777777777</v>
      </c>
      <c r="U192" s="34"/>
      <c r="V192" s="35">
        <v>108.66666666666666</v>
      </c>
      <c r="W192" s="114"/>
      <c r="X192" s="115"/>
      <c r="Y192" s="276"/>
      <c r="Z192" s="277"/>
      <c r="AA192" s="36">
        <f>M192-J192</f>
        <v>-501.16564417177915</v>
      </c>
      <c r="AB192" s="31">
        <f>M192/J192</f>
        <v>0.84813162297824873</v>
      </c>
      <c r="AC192" s="278">
        <f>AB208</f>
        <v>0.83997962940972104</v>
      </c>
    </row>
    <row r="193" spans="1:29" ht="15.75" customHeight="1">
      <c r="A193" s="269"/>
      <c r="B193" s="38" t="s">
        <v>76</v>
      </c>
      <c r="C193" s="264" t="s">
        <v>126</v>
      </c>
      <c r="D193" s="265"/>
      <c r="E193" s="39">
        <v>16.66</v>
      </c>
      <c r="F193" s="40">
        <v>4642</v>
      </c>
      <c r="G193" s="41">
        <f t="shared" si="62"/>
        <v>77335.72</v>
      </c>
      <c r="H193" s="42">
        <v>2</v>
      </c>
      <c r="I193" s="43">
        <v>4</v>
      </c>
      <c r="J193" s="44">
        <v>3300</v>
      </c>
      <c r="K193" s="45">
        <f t="shared" ref="K193:K230" si="63">J193/I193</f>
        <v>825</v>
      </c>
      <c r="L193" s="46">
        <v>4</v>
      </c>
      <c r="M193" s="44">
        <f>F193/V193*60</f>
        <v>2759.4451783355353</v>
      </c>
      <c r="N193" s="45">
        <f>M193/L193</f>
        <v>689.86129458388382</v>
      </c>
      <c r="O193" s="47">
        <f>L193-I193</f>
        <v>0</v>
      </c>
      <c r="P193" s="48">
        <f>N193-K193</f>
        <v>-135.13870541611618</v>
      </c>
      <c r="Q193" s="49">
        <f>N193/K193</f>
        <v>0.8361955085865258</v>
      </c>
      <c r="R193" s="274"/>
      <c r="S193" s="50">
        <v>0.7868518518518518</v>
      </c>
      <c r="T193" s="51">
        <v>0.8569444444444444</v>
      </c>
      <c r="U193" s="52">
        <v>4.0666666666666096</v>
      </c>
      <c r="V193" s="53">
        <v>100.93333333333334</v>
      </c>
      <c r="W193" s="54">
        <v>0.8569444444444444</v>
      </c>
      <c r="X193" s="94">
        <v>0.89449074074074075</v>
      </c>
      <c r="Y193" s="266"/>
      <c r="Z193" s="267"/>
      <c r="AA193" s="55">
        <f>M193-J193</f>
        <v>-540.55482166446473</v>
      </c>
      <c r="AB193" s="49">
        <f>M193/J193</f>
        <v>0.8361955085865258</v>
      </c>
      <c r="AC193" s="279"/>
    </row>
    <row r="194" spans="1:29" ht="15.75" customHeight="1">
      <c r="A194" s="269"/>
      <c r="B194" s="38" t="s">
        <v>76</v>
      </c>
      <c r="C194" s="264" t="s">
        <v>126</v>
      </c>
      <c r="D194" s="265"/>
      <c r="E194" s="39">
        <v>16.66</v>
      </c>
      <c r="F194" s="40">
        <v>3260</v>
      </c>
      <c r="G194" s="41">
        <f t="shared" si="62"/>
        <v>54311.6</v>
      </c>
      <c r="H194" s="42"/>
      <c r="I194" s="43">
        <v>4</v>
      </c>
      <c r="J194" s="44">
        <v>3300</v>
      </c>
      <c r="K194" s="45">
        <f t="shared" si="63"/>
        <v>825</v>
      </c>
      <c r="L194" s="46">
        <v>4</v>
      </c>
      <c r="M194" s="44">
        <f>F194/V194*60</f>
        <v>2757.5187969924832</v>
      </c>
      <c r="N194" s="45">
        <f>M194/L194</f>
        <v>689.3796992481208</v>
      </c>
      <c r="O194" s="47">
        <f>L194-I194</f>
        <v>0</v>
      </c>
      <c r="P194" s="48">
        <f>N194-K194</f>
        <v>-135.6203007518792</v>
      </c>
      <c r="Q194" s="49">
        <f>N194/K194</f>
        <v>0.83561175666438881</v>
      </c>
      <c r="R194" s="274"/>
      <c r="S194" s="50">
        <v>0.89449074074074075</v>
      </c>
      <c r="T194" s="51">
        <v>0.94374999999999998</v>
      </c>
      <c r="U194" s="52">
        <v>54.066666666666748</v>
      </c>
      <c r="V194" s="53">
        <v>70.93333333333328</v>
      </c>
      <c r="W194" s="54"/>
      <c r="X194" s="94"/>
      <c r="Y194" s="266"/>
      <c r="Z194" s="267"/>
      <c r="AA194" s="55">
        <f>M194-J194</f>
        <v>-542.4812030075168</v>
      </c>
      <c r="AB194" s="49">
        <f>M194/J194</f>
        <v>0.83561175666438881</v>
      </c>
      <c r="AC194" s="279"/>
    </row>
    <row r="195" spans="1:29" ht="15.75" customHeight="1">
      <c r="A195" s="269"/>
      <c r="B195" s="38"/>
      <c r="C195" s="264"/>
      <c r="D195" s="265"/>
      <c r="E195" s="39"/>
      <c r="F195" s="40"/>
      <c r="G195" s="41"/>
      <c r="H195" s="42"/>
      <c r="I195" s="43"/>
      <c r="J195" s="44"/>
      <c r="K195" s="45"/>
      <c r="L195" s="46"/>
      <c r="M195" s="44"/>
      <c r="N195" s="45"/>
      <c r="O195" s="47"/>
      <c r="P195" s="48"/>
      <c r="Q195" s="49"/>
      <c r="R195" s="274"/>
      <c r="S195" s="50"/>
      <c r="T195" s="51"/>
      <c r="U195" s="52"/>
      <c r="V195" s="53"/>
      <c r="W195" s="54"/>
      <c r="X195" s="94"/>
      <c r="Y195" s="266"/>
      <c r="Z195" s="267"/>
      <c r="AA195" s="55"/>
      <c r="AB195" s="49"/>
      <c r="AC195" s="279"/>
    </row>
    <row r="196" spans="1:29" ht="15.75" customHeight="1">
      <c r="A196" s="269"/>
      <c r="B196" s="38"/>
      <c r="C196" s="264"/>
      <c r="D196" s="265"/>
      <c r="E196" s="39"/>
      <c r="F196" s="40"/>
      <c r="G196" s="41"/>
      <c r="H196" s="58"/>
      <c r="I196" s="43"/>
      <c r="J196" s="44"/>
      <c r="K196" s="45"/>
      <c r="L196" s="59"/>
      <c r="M196" s="44"/>
      <c r="N196" s="45"/>
      <c r="O196" s="47"/>
      <c r="P196" s="48"/>
      <c r="Q196" s="49"/>
      <c r="R196" s="274"/>
      <c r="S196" s="50"/>
      <c r="T196" s="51"/>
      <c r="U196" s="52"/>
      <c r="V196" s="53"/>
      <c r="W196" s="54"/>
      <c r="X196" s="94"/>
      <c r="Y196" s="266"/>
      <c r="Z196" s="267"/>
      <c r="AA196" s="55"/>
      <c r="AB196" s="49"/>
      <c r="AC196" s="279"/>
    </row>
    <row r="197" spans="1:29" ht="15.75" customHeight="1">
      <c r="A197" s="269"/>
      <c r="B197" s="38"/>
      <c r="C197" s="264"/>
      <c r="D197" s="265"/>
      <c r="E197" s="39"/>
      <c r="F197" s="40"/>
      <c r="G197" s="60"/>
      <c r="H197" s="61"/>
      <c r="I197" s="43"/>
      <c r="J197" s="44"/>
      <c r="K197" s="45"/>
      <c r="L197" s="46"/>
      <c r="M197" s="44"/>
      <c r="N197" s="45"/>
      <c r="O197" s="47"/>
      <c r="P197" s="48"/>
      <c r="Q197" s="49"/>
      <c r="R197" s="274"/>
      <c r="S197" s="50"/>
      <c r="T197" s="51"/>
      <c r="U197" s="52"/>
      <c r="V197" s="53"/>
      <c r="W197" s="54"/>
      <c r="X197" s="94"/>
      <c r="Y197" s="266"/>
      <c r="Z197" s="267"/>
      <c r="AA197" s="55"/>
      <c r="AB197" s="49"/>
      <c r="AC197" s="279"/>
    </row>
    <row r="198" spans="1:29" ht="15.75" customHeight="1">
      <c r="A198" s="269"/>
      <c r="B198" s="38"/>
      <c r="C198" s="264"/>
      <c r="D198" s="265"/>
      <c r="E198" s="39"/>
      <c r="F198" s="40"/>
      <c r="G198" s="60"/>
      <c r="H198" s="64"/>
      <c r="I198" s="43"/>
      <c r="J198" s="44"/>
      <c r="K198" s="45"/>
      <c r="L198" s="59"/>
      <c r="M198" s="44"/>
      <c r="N198" s="45"/>
      <c r="O198" s="65"/>
      <c r="P198" s="66"/>
      <c r="Q198" s="67"/>
      <c r="R198" s="274"/>
      <c r="S198" s="50"/>
      <c r="T198" s="51"/>
      <c r="U198" s="52"/>
      <c r="V198" s="53"/>
      <c r="W198" s="54"/>
      <c r="X198" s="94"/>
      <c r="Y198" s="266"/>
      <c r="Z198" s="267"/>
      <c r="AA198" s="55"/>
      <c r="AB198" s="49"/>
      <c r="AC198" s="279"/>
    </row>
    <row r="199" spans="1:29" ht="15.75" customHeight="1">
      <c r="A199" s="269"/>
      <c r="B199" s="38"/>
      <c r="C199" s="264"/>
      <c r="D199" s="265"/>
      <c r="E199" s="39"/>
      <c r="F199" s="40"/>
      <c r="G199" s="60"/>
      <c r="H199" s="64"/>
      <c r="I199" s="43"/>
      <c r="J199" s="44"/>
      <c r="K199" s="45"/>
      <c r="L199" s="59"/>
      <c r="M199" s="44"/>
      <c r="N199" s="45"/>
      <c r="O199" s="65"/>
      <c r="P199" s="66"/>
      <c r="Q199" s="67"/>
      <c r="R199" s="274"/>
      <c r="S199" s="50"/>
      <c r="T199" s="51"/>
      <c r="U199" s="52"/>
      <c r="V199" s="53"/>
      <c r="W199" s="54"/>
      <c r="X199" s="94"/>
      <c r="Y199" s="266"/>
      <c r="Z199" s="267"/>
      <c r="AA199" s="55"/>
      <c r="AB199" s="49"/>
      <c r="AC199" s="279"/>
    </row>
    <row r="200" spans="1:29" ht="15.75" customHeight="1">
      <c r="A200" s="269"/>
      <c r="B200" s="38"/>
      <c r="C200" s="264"/>
      <c r="D200" s="265"/>
      <c r="E200" s="39"/>
      <c r="F200" s="40"/>
      <c r="G200" s="60"/>
      <c r="H200" s="64"/>
      <c r="I200" s="43"/>
      <c r="J200" s="44"/>
      <c r="K200" s="45"/>
      <c r="L200" s="59"/>
      <c r="M200" s="44"/>
      <c r="N200" s="45"/>
      <c r="O200" s="65"/>
      <c r="P200" s="66"/>
      <c r="Q200" s="67"/>
      <c r="R200" s="274"/>
      <c r="S200" s="50"/>
      <c r="T200" s="51"/>
      <c r="U200" s="52"/>
      <c r="V200" s="53"/>
      <c r="W200" s="54"/>
      <c r="X200" s="94"/>
      <c r="Y200" s="266"/>
      <c r="Z200" s="267"/>
      <c r="AA200" s="55"/>
      <c r="AB200" s="49"/>
      <c r="AC200" s="279"/>
    </row>
    <row r="201" spans="1:29" ht="15.75" customHeight="1">
      <c r="A201" s="269"/>
      <c r="B201" s="38"/>
      <c r="C201" s="264"/>
      <c r="D201" s="265"/>
      <c r="E201" s="39"/>
      <c r="F201" s="40"/>
      <c r="G201" s="60"/>
      <c r="H201" s="64"/>
      <c r="I201" s="43"/>
      <c r="J201" s="44"/>
      <c r="K201" s="45"/>
      <c r="L201" s="59"/>
      <c r="M201" s="44"/>
      <c r="N201" s="45"/>
      <c r="O201" s="65"/>
      <c r="P201" s="66"/>
      <c r="Q201" s="67"/>
      <c r="R201" s="274"/>
      <c r="S201" s="50"/>
      <c r="T201" s="51"/>
      <c r="U201" s="52"/>
      <c r="V201" s="53"/>
      <c r="W201" s="54"/>
      <c r="X201" s="94"/>
      <c r="Y201" s="266"/>
      <c r="Z201" s="267"/>
      <c r="AA201" s="55"/>
      <c r="AB201" s="49"/>
      <c r="AC201" s="279"/>
    </row>
    <row r="202" spans="1:29" ht="15.75" customHeight="1">
      <c r="A202" s="269"/>
      <c r="B202" s="38"/>
      <c r="C202" s="264"/>
      <c r="D202" s="265"/>
      <c r="E202" s="39"/>
      <c r="F202" s="40"/>
      <c r="G202" s="60"/>
      <c r="H202" s="64"/>
      <c r="I202" s="43"/>
      <c r="J202" s="44"/>
      <c r="K202" s="45"/>
      <c r="L202" s="59"/>
      <c r="M202" s="44"/>
      <c r="N202" s="45"/>
      <c r="O202" s="65"/>
      <c r="P202" s="66"/>
      <c r="Q202" s="67"/>
      <c r="R202" s="274"/>
      <c r="S202" s="50"/>
      <c r="T202" s="51"/>
      <c r="U202" s="52"/>
      <c r="V202" s="53"/>
      <c r="W202" s="68"/>
      <c r="X202" s="110"/>
      <c r="Y202" s="266"/>
      <c r="Z202" s="267"/>
      <c r="AA202" s="55"/>
      <c r="AB202" s="49"/>
      <c r="AC202" s="279"/>
    </row>
    <row r="203" spans="1:29" ht="15.75" customHeight="1">
      <c r="A203" s="269"/>
      <c r="B203" s="38"/>
      <c r="C203" s="264"/>
      <c r="D203" s="265"/>
      <c r="E203" s="39"/>
      <c r="F203" s="40"/>
      <c r="G203" s="60"/>
      <c r="H203" s="64"/>
      <c r="I203" s="43"/>
      <c r="J203" s="44"/>
      <c r="K203" s="45"/>
      <c r="L203" s="59"/>
      <c r="M203" s="44"/>
      <c r="N203" s="45"/>
      <c r="O203" s="65"/>
      <c r="P203" s="66"/>
      <c r="Q203" s="67"/>
      <c r="R203" s="274"/>
      <c r="S203" s="50"/>
      <c r="T203" s="51"/>
      <c r="U203" s="52"/>
      <c r="V203" s="53"/>
      <c r="W203" s="68"/>
      <c r="X203" s="110"/>
      <c r="Y203" s="266"/>
      <c r="Z203" s="267"/>
      <c r="AA203" s="55"/>
      <c r="AB203" s="49"/>
      <c r="AC203" s="279"/>
    </row>
    <row r="204" spans="1:29" ht="15.75" customHeight="1">
      <c r="A204" s="269"/>
      <c r="B204" s="38"/>
      <c r="C204" s="264"/>
      <c r="D204" s="265"/>
      <c r="E204" s="39"/>
      <c r="F204" s="40"/>
      <c r="G204" s="60"/>
      <c r="H204" s="64"/>
      <c r="I204" s="43"/>
      <c r="J204" s="44"/>
      <c r="K204" s="45"/>
      <c r="L204" s="59"/>
      <c r="M204" s="44"/>
      <c r="N204" s="45"/>
      <c r="O204" s="65"/>
      <c r="P204" s="66"/>
      <c r="Q204" s="67"/>
      <c r="R204" s="274"/>
      <c r="S204" s="50"/>
      <c r="T204" s="51"/>
      <c r="U204" s="52"/>
      <c r="V204" s="53"/>
      <c r="W204" s="68"/>
      <c r="X204" s="110"/>
      <c r="Y204" s="266"/>
      <c r="Z204" s="267"/>
      <c r="AA204" s="55"/>
      <c r="AB204" s="49"/>
      <c r="AC204" s="279"/>
    </row>
    <row r="205" spans="1:29" ht="15.75" customHeight="1">
      <c r="A205" s="269"/>
      <c r="B205" s="38"/>
      <c r="C205" s="264"/>
      <c r="D205" s="265"/>
      <c r="E205" s="39"/>
      <c r="F205" s="40"/>
      <c r="G205" s="60"/>
      <c r="H205" s="64"/>
      <c r="I205" s="43"/>
      <c r="J205" s="44"/>
      <c r="K205" s="45"/>
      <c r="L205" s="59"/>
      <c r="M205" s="44"/>
      <c r="N205" s="45"/>
      <c r="O205" s="65"/>
      <c r="P205" s="66"/>
      <c r="Q205" s="67"/>
      <c r="R205" s="274"/>
      <c r="S205" s="50"/>
      <c r="T205" s="51"/>
      <c r="U205" s="52"/>
      <c r="V205" s="53"/>
      <c r="W205" s="68"/>
      <c r="X205" s="110"/>
      <c r="Y205" s="266"/>
      <c r="Z205" s="267"/>
      <c r="AA205" s="55"/>
      <c r="AB205" s="49"/>
      <c r="AC205" s="279"/>
    </row>
    <row r="206" spans="1:29" ht="15.75" customHeight="1">
      <c r="A206" s="269"/>
      <c r="B206" s="38"/>
      <c r="C206" s="264"/>
      <c r="D206" s="265"/>
      <c r="E206" s="39"/>
      <c r="F206" s="40"/>
      <c r="G206" s="60"/>
      <c r="H206" s="64"/>
      <c r="I206" s="43"/>
      <c r="J206" s="44"/>
      <c r="K206" s="45"/>
      <c r="L206" s="59"/>
      <c r="M206" s="44"/>
      <c r="N206" s="45"/>
      <c r="O206" s="65"/>
      <c r="P206" s="66"/>
      <c r="Q206" s="67"/>
      <c r="R206" s="274"/>
      <c r="S206" s="50"/>
      <c r="T206" s="51"/>
      <c r="U206" s="52"/>
      <c r="V206" s="53"/>
      <c r="W206" s="68"/>
      <c r="X206" s="110"/>
      <c r="Y206" s="266"/>
      <c r="Z206" s="267"/>
      <c r="AA206" s="55"/>
      <c r="AB206" s="49"/>
      <c r="AC206" s="279"/>
    </row>
    <row r="207" spans="1:29" ht="15.75" customHeight="1">
      <c r="A207" s="269"/>
      <c r="B207" s="38"/>
      <c r="C207" s="264"/>
      <c r="D207" s="265"/>
      <c r="E207" s="104"/>
      <c r="F207" s="40"/>
      <c r="G207" s="72"/>
      <c r="H207" s="64"/>
      <c r="I207" s="43"/>
      <c r="J207" s="44"/>
      <c r="K207" s="45"/>
      <c r="L207" s="59"/>
      <c r="M207" s="44"/>
      <c r="N207" s="45"/>
      <c r="O207" s="65"/>
      <c r="P207" s="66"/>
      <c r="Q207" s="67"/>
      <c r="R207" s="274"/>
      <c r="S207" s="62"/>
      <c r="T207" s="63"/>
      <c r="U207" s="73"/>
      <c r="V207" s="74"/>
      <c r="W207" s="68"/>
      <c r="X207" s="110"/>
      <c r="Y207" s="266"/>
      <c r="Z207" s="267"/>
      <c r="AA207" s="111"/>
      <c r="AB207" s="67"/>
      <c r="AC207" s="279"/>
    </row>
    <row r="208" spans="1:29" ht="15.75" customHeight="1" thickBot="1">
      <c r="A208" s="270"/>
      <c r="B208" s="76" t="s">
        <v>35</v>
      </c>
      <c r="C208" s="261"/>
      <c r="D208" s="261"/>
      <c r="E208" s="77"/>
      <c r="F208" s="18"/>
      <c r="G208" s="79"/>
      <c r="H208" s="20"/>
      <c r="I208" s="80">
        <f t="shared" ref="I208:J208" si="64">AVERAGE(I192:I207)</f>
        <v>4</v>
      </c>
      <c r="J208" s="81">
        <f t="shared" si="64"/>
        <v>3300</v>
      </c>
      <c r="K208" s="82">
        <f t="shared" ref="K208" si="65">J208/I208</f>
        <v>825</v>
      </c>
      <c r="L208" s="80">
        <f t="shared" ref="L208:M208" si="66">AVERAGE(L192:L207)</f>
        <v>4</v>
      </c>
      <c r="M208" s="81">
        <f t="shared" si="66"/>
        <v>2771.9327770520795</v>
      </c>
      <c r="N208" s="82">
        <f>M208/L208</f>
        <v>692.98319426301987</v>
      </c>
      <c r="O208" s="83">
        <f>L208-I208</f>
        <v>0</v>
      </c>
      <c r="P208" s="84">
        <f>N208-K208</f>
        <v>-132.01680573698013</v>
      </c>
      <c r="Q208" s="85">
        <f>N208/K208</f>
        <v>0.83997962940972104</v>
      </c>
      <c r="R208" s="275"/>
      <c r="S208" s="182">
        <f>S192</f>
        <v>0.70856481481481481</v>
      </c>
      <c r="T208" s="183">
        <f>INDEX(T192:T207,COUNTA(T192:T207))</f>
        <v>0.94374999999999998</v>
      </c>
      <c r="U208" s="86"/>
      <c r="V208" s="96"/>
      <c r="W208" s="18"/>
      <c r="X208" s="20"/>
      <c r="Y208" s="262"/>
      <c r="Z208" s="263"/>
      <c r="AA208" s="97">
        <f>M208-J208</f>
        <v>-528.06722294792053</v>
      </c>
      <c r="AB208" s="85">
        <f>M208/J208</f>
        <v>0.83997962940972104</v>
      </c>
      <c r="AC208" s="280"/>
    </row>
    <row r="209" spans="1:29" ht="15.75" customHeight="1">
      <c r="A209" s="281" t="s">
        <v>52</v>
      </c>
      <c r="B209" s="16" t="s">
        <v>76</v>
      </c>
      <c r="C209" s="271" t="s">
        <v>354</v>
      </c>
      <c r="D209" s="272"/>
      <c r="E209" s="21">
        <v>18.18</v>
      </c>
      <c r="F209" s="15">
        <v>2613</v>
      </c>
      <c r="G209" s="22">
        <f t="shared" ref="G209:G211" si="67">E209*F209</f>
        <v>47504.34</v>
      </c>
      <c r="H209" s="23"/>
      <c r="I209" s="24">
        <v>3</v>
      </c>
      <c r="J209" s="25">
        <v>3600</v>
      </c>
      <c r="K209" s="26">
        <f>J209/I209</f>
        <v>1200</v>
      </c>
      <c r="L209" s="27">
        <v>3</v>
      </c>
      <c r="M209" s="25">
        <f>F209/V209*60</f>
        <v>2985.3379879403365</v>
      </c>
      <c r="N209" s="26">
        <f>M209/L209</f>
        <v>995.11266264677886</v>
      </c>
      <c r="O209" s="91">
        <f>L209-I209</f>
        <v>0</v>
      </c>
      <c r="P209" s="92">
        <f>N209-K209</f>
        <v>-204.88733735322114</v>
      </c>
      <c r="Q209" s="31">
        <f>N209/K209</f>
        <v>0.82926055220564909</v>
      </c>
      <c r="R209" s="273">
        <f>Q225</f>
        <v>0.83041837060400314</v>
      </c>
      <c r="S209" s="32">
        <v>0.7086689814814815</v>
      </c>
      <c r="T209" s="33">
        <v>0.74513888888888891</v>
      </c>
      <c r="U209" s="34"/>
      <c r="V209" s="35">
        <v>52.516666666666666</v>
      </c>
      <c r="W209" s="114"/>
      <c r="X209" s="115"/>
      <c r="Y209" s="276"/>
      <c r="Z209" s="277"/>
      <c r="AA209" s="36">
        <f>M209-J209</f>
        <v>-614.66201205966354</v>
      </c>
      <c r="AB209" s="31">
        <f>M209/J209</f>
        <v>0.82926055220564898</v>
      </c>
      <c r="AC209" s="278">
        <f>AB225</f>
        <v>0.83041837060400314</v>
      </c>
    </row>
    <row r="210" spans="1:29" ht="15.75" customHeight="1">
      <c r="A210" s="282"/>
      <c r="B210" s="38" t="s">
        <v>76</v>
      </c>
      <c r="C210" s="264" t="s">
        <v>128</v>
      </c>
      <c r="D210" s="265"/>
      <c r="E210" s="39">
        <v>14.28</v>
      </c>
      <c r="F210" s="40">
        <v>6781</v>
      </c>
      <c r="G210" s="41">
        <f t="shared" si="67"/>
        <v>96832.68</v>
      </c>
      <c r="H210" s="42">
        <v>2</v>
      </c>
      <c r="I210" s="43">
        <v>3</v>
      </c>
      <c r="J210" s="44">
        <v>3600</v>
      </c>
      <c r="K210" s="45">
        <f t="shared" si="63"/>
        <v>1200</v>
      </c>
      <c r="L210" s="46">
        <v>3</v>
      </c>
      <c r="M210" s="44">
        <f>F210/V210*60</f>
        <v>2993.0848455125083</v>
      </c>
      <c r="N210" s="45">
        <f>M210/L210</f>
        <v>997.69494850416947</v>
      </c>
      <c r="O210" s="47">
        <f>L210-I210</f>
        <v>0</v>
      </c>
      <c r="P210" s="48">
        <f>N210-K210</f>
        <v>-202.30505149583053</v>
      </c>
      <c r="Q210" s="49">
        <f>N210/K210</f>
        <v>0.83141245708680789</v>
      </c>
      <c r="R210" s="274"/>
      <c r="S210" s="50">
        <v>0.75907407407407412</v>
      </c>
      <c r="T210" s="51">
        <v>0.85347222222222219</v>
      </c>
      <c r="U210" s="52">
        <v>20.066666666666713</v>
      </c>
      <c r="V210" s="53">
        <v>135.93333333333322</v>
      </c>
      <c r="W210" s="54">
        <v>0.85347222222222219</v>
      </c>
      <c r="X210" s="94">
        <v>0.90864583333333337</v>
      </c>
      <c r="Y210" s="266" t="s">
        <v>248</v>
      </c>
      <c r="Z210" s="267"/>
      <c r="AA210" s="55">
        <f>M210-J210</f>
        <v>-606.91515448749169</v>
      </c>
      <c r="AB210" s="49">
        <f>M210/J210</f>
        <v>0.83141245708680789</v>
      </c>
      <c r="AC210" s="279"/>
    </row>
    <row r="211" spans="1:29" ht="15.75" customHeight="1">
      <c r="A211" s="282"/>
      <c r="B211" s="38" t="s">
        <v>76</v>
      </c>
      <c r="C211" s="264" t="s">
        <v>128</v>
      </c>
      <c r="D211" s="265"/>
      <c r="E211" s="39">
        <v>14.28</v>
      </c>
      <c r="F211" s="40">
        <v>2868</v>
      </c>
      <c r="G211" s="41">
        <f t="shared" si="67"/>
        <v>40955.040000000001</v>
      </c>
      <c r="H211" s="42"/>
      <c r="I211" s="43">
        <v>3</v>
      </c>
      <c r="J211" s="44">
        <v>3600</v>
      </c>
      <c r="K211" s="45">
        <f t="shared" si="63"/>
        <v>1200</v>
      </c>
      <c r="L211" s="46">
        <v>3</v>
      </c>
      <c r="M211" s="44">
        <f>F211/V211*60</f>
        <v>2990.0955690703877</v>
      </c>
      <c r="N211" s="45">
        <f>M211/L211</f>
        <v>996.6985230234626</v>
      </c>
      <c r="O211" s="47">
        <f>L211-I211</f>
        <v>0</v>
      </c>
      <c r="P211" s="48">
        <f>N211-K211</f>
        <v>-203.3014769765374</v>
      </c>
      <c r="Q211" s="49">
        <f>N211/K211</f>
        <v>0.83058210251955211</v>
      </c>
      <c r="R211" s="274"/>
      <c r="S211" s="50">
        <v>0.90864583333333337</v>
      </c>
      <c r="T211" s="51">
        <v>0.94861111111111096</v>
      </c>
      <c r="U211" s="52">
        <v>79.450000000000102</v>
      </c>
      <c r="V211" s="53">
        <v>57.549999999999727</v>
      </c>
      <c r="W211" s="54"/>
      <c r="X211" s="94"/>
      <c r="Y211" s="266"/>
      <c r="Z211" s="267"/>
      <c r="AA211" s="55">
        <f>M211-J211</f>
        <v>-609.90443092961232</v>
      </c>
      <c r="AB211" s="49">
        <f>M211/J211</f>
        <v>0.83058210251955211</v>
      </c>
      <c r="AC211" s="279"/>
    </row>
    <row r="212" spans="1:29" ht="15.75" customHeight="1">
      <c r="A212" s="282"/>
      <c r="B212" s="38"/>
      <c r="C212" s="264"/>
      <c r="D212" s="265"/>
      <c r="E212" s="39"/>
      <c r="F212" s="40"/>
      <c r="G212" s="41"/>
      <c r="H212" s="42"/>
      <c r="I212" s="43"/>
      <c r="J212" s="44"/>
      <c r="K212" s="45"/>
      <c r="L212" s="46"/>
      <c r="M212" s="44"/>
      <c r="N212" s="45"/>
      <c r="O212" s="47"/>
      <c r="P212" s="48"/>
      <c r="Q212" s="49"/>
      <c r="R212" s="274"/>
      <c r="S212" s="50"/>
      <c r="T212" s="51"/>
      <c r="U212" s="52"/>
      <c r="V212" s="53"/>
      <c r="W212" s="54"/>
      <c r="X212" s="94"/>
      <c r="Y212" s="266"/>
      <c r="Z212" s="267"/>
      <c r="AA212" s="55"/>
      <c r="AB212" s="49"/>
      <c r="AC212" s="279"/>
    </row>
    <row r="213" spans="1:29" ht="15.75" customHeight="1">
      <c r="A213" s="283"/>
      <c r="B213" s="38"/>
      <c r="C213" s="264"/>
      <c r="D213" s="265"/>
      <c r="E213" s="39"/>
      <c r="F213" s="40"/>
      <c r="G213" s="41"/>
      <c r="H213" s="58"/>
      <c r="I213" s="43"/>
      <c r="J213" s="44"/>
      <c r="K213" s="45"/>
      <c r="L213" s="59"/>
      <c r="M213" s="44"/>
      <c r="N213" s="45"/>
      <c r="O213" s="47"/>
      <c r="P213" s="48"/>
      <c r="Q213" s="49"/>
      <c r="R213" s="274"/>
      <c r="S213" s="50"/>
      <c r="T213" s="51"/>
      <c r="U213" s="52"/>
      <c r="V213" s="53"/>
      <c r="W213" s="54"/>
      <c r="X213" s="94"/>
      <c r="Y213" s="266"/>
      <c r="Z213" s="267"/>
      <c r="AA213" s="55"/>
      <c r="AB213" s="49"/>
      <c r="AC213" s="279"/>
    </row>
    <row r="214" spans="1:29" ht="15.75" customHeight="1">
      <c r="A214" s="283"/>
      <c r="B214" s="38"/>
      <c r="C214" s="264"/>
      <c r="D214" s="265"/>
      <c r="E214" s="39"/>
      <c r="F214" s="40"/>
      <c r="G214" s="60"/>
      <c r="H214" s="61"/>
      <c r="I214" s="43"/>
      <c r="J214" s="44"/>
      <c r="K214" s="45"/>
      <c r="L214" s="46"/>
      <c r="M214" s="44"/>
      <c r="N214" s="45"/>
      <c r="O214" s="47"/>
      <c r="P214" s="48"/>
      <c r="Q214" s="49"/>
      <c r="R214" s="274"/>
      <c r="S214" s="50"/>
      <c r="T214" s="51"/>
      <c r="U214" s="52"/>
      <c r="V214" s="53"/>
      <c r="W214" s="54"/>
      <c r="X214" s="94"/>
      <c r="Y214" s="266"/>
      <c r="Z214" s="267"/>
      <c r="AA214" s="55"/>
      <c r="AB214" s="49"/>
      <c r="AC214" s="279"/>
    </row>
    <row r="215" spans="1:29" ht="15.75" customHeight="1">
      <c r="A215" s="283"/>
      <c r="B215" s="38"/>
      <c r="C215" s="264"/>
      <c r="D215" s="265"/>
      <c r="E215" s="39"/>
      <c r="F215" s="40"/>
      <c r="G215" s="60"/>
      <c r="H215" s="64"/>
      <c r="I215" s="43"/>
      <c r="J215" s="44"/>
      <c r="K215" s="45"/>
      <c r="L215" s="59"/>
      <c r="M215" s="44"/>
      <c r="N215" s="45"/>
      <c r="O215" s="65"/>
      <c r="P215" s="66"/>
      <c r="Q215" s="67"/>
      <c r="R215" s="274"/>
      <c r="S215" s="50"/>
      <c r="T215" s="51"/>
      <c r="U215" s="52"/>
      <c r="V215" s="53"/>
      <c r="W215" s="54"/>
      <c r="X215" s="94"/>
      <c r="Y215" s="266"/>
      <c r="Z215" s="267"/>
      <c r="AA215" s="55"/>
      <c r="AB215" s="49"/>
      <c r="AC215" s="279"/>
    </row>
    <row r="216" spans="1:29" ht="15.75" customHeight="1">
      <c r="A216" s="283"/>
      <c r="B216" s="38"/>
      <c r="C216" s="264"/>
      <c r="D216" s="265"/>
      <c r="E216" s="39"/>
      <c r="F216" s="40"/>
      <c r="G216" s="60"/>
      <c r="H216" s="64"/>
      <c r="I216" s="43"/>
      <c r="J216" s="44"/>
      <c r="K216" s="45"/>
      <c r="L216" s="59"/>
      <c r="M216" s="44"/>
      <c r="N216" s="45"/>
      <c r="O216" s="65"/>
      <c r="P216" s="66"/>
      <c r="Q216" s="67"/>
      <c r="R216" s="274"/>
      <c r="S216" s="50"/>
      <c r="T216" s="51"/>
      <c r="U216" s="52"/>
      <c r="V216" s="53"/>
      <c r="W216" s="54"/>
      <c r="X216" s="94"/>
      <c r="Y216" s="266"/>
      <c r="Z216" s="267"/>
      <c r="AA216" s="55"/>
      <c r="AB216" s="49"/>
      <c r="AC216" s="279"/>
    </row>
    <row r="217" spans="1:29" ht="15.75" customHeight="1">
      <c r="A217" s="283"/>
      <c r="B217" s="38"/>
      <c r="C217" s="264"/>
      <c r="D217" s="265"/>
      <c r="E217" s="39"/>
      <c r="F217" s="40"/>
      <c r="G217" s="60"/>
      <c r="H217" s="64"/>
      <c r="I217" s="43"/>
      <c r="J217" s="44"/>
      <c r="K217" s="45"/>
      <c r="L217" s="59"/>
      <c r="M217" s="44"/>
      <c r="N217" s="45"/>
      <c r="O217" s="65"/>
      <c r="P217" s="66"/>
      <c r="Q217" s="67"/>
      <c r="R217" s="274"/>
      <c r="S217" s="50"/>
      <c r="T217" s="51"/>
      <c r="U217" s="52"/>
      <c r="V217" s="53"/>
      <c r="W217" s="54"/>
      <c r="X217" s="94"/>
      <c r="Y217" s="266"/>
      <c r="Z217" s="267"/>
      <c r="AA217" s="55"/>
      <c r="AB217" s="49"/>
      <c r="AC217" s="279"/>
    </row>
    <row r="218" spans="1:29" ht="15.75" customHeight="1">
      <c r="A218" s="283"/>
      <c r="B218" s="38"/>
      <c r="C218" s="264"/>
      <c r="D218" s="265"/>
      <c r="E218" s="39"/>
      <c r="F218" s="40"/>
      <c r="G218" s="60"/>
      <c r="H218" s="64"/>
      <c r="I218" s="43"/>
      <c r="J218" s="44"/>
      <c r="K218" s="45"/>
      <c r="L218" s="59"/>
      <c r="M218" s="44"/>
      <c r="N218" s="45"/>
      <c r="O218" s="65"/>
      <c r="P218" s="66"/>
      <c r="Q218" s="67"/>
      <c r="R218" s="274"/>
      <c r="S218" s="50"/>
      <c r="T218" s="51"/>
      <c r="U218" s="52"/>
      <c r="V218" s="53"/>
      <c r="W218" s="54"/>
      <c r="X218" s="94"/>
      <c r="Y218" s="266"/>
      <c r="Z218" s="267"/>
      <c r="AA218" s="55"/>
      <c r="AB218" s="49"/>
      <c r="AC218" s="279"/>
    </row>
    <row r="219" spans="1:29" ht="15.75" customHeight="1">
      <c r="A219" s="283"/>
      <c r="B219" s="38"/>
      <c r="C219" s="264"/>
      <c r="D219" s="265"/>
      <c r="E219" s="39"/>
      <c r="F219" s="40"/>
      <c r="G219" s="60"/>
      <c r="H219" s="64"/>
      <c r="I219" s="43"/>
      <c r="J219" s="44"/>
      <c r="K219" s="45"/>
      <c r="L219" s="59"/>
      <c r="M219" s="44"/>
      <c r="N219" s="45"/>
      <c r="O219" s="65"/>
      <c r="P219" s="66"/>
      <c r="Q219" s="67"/>
      <c r="R219" s="274"/>
      <c r="S219" s="50"/>
      <c r="T219" s="51"/>
      <c r="U219" s="52"/>
      <c r="V219" s="53"/>
      <c r="W219" s="68"/>
      <c r="X219" s="110"/>
      <c r="Y219" s="266"/>
      <c r="Z219" s="267"/>
      <c r="AA219" s="55"/>
      <c r="AB219" s="49"/>
      <c r="AC219" s="279"/>
    </row>
    <row r="220" spans="1:29" ht="15.75" customHeight="1">
      <c r="A220" s="283"/>
      <c r="B220" s="38"/>
      <c r="C220" s="264"/>
      <c r="D220" s="265"/>
      <c r="E220" s="39"/>
      <c r="F220" s="40"/>
      <c r="G220" s="60"/>
      <c r="H220" s="64"/>
      <c r="I220" s="43"/>
      <c r="J220" s="44"/>
      <c r="K220" s="45"/>
      <c r="L220" s="59"/>
      <c r="M220" s="44"/>
      <c r="N220" s="45"/>
      <c r="O220" s="65"/>
      <c r="P220" s="66"/>
      <c r="Q220" s="67"/>
      <c r="R220" s="274"/>
      <c r="S220" s="50"/>
      <c r="T220" s="51"/>
      <c r="U220" s="52"/>
      <c r="V220" s="53"/>
      <c r="W220" s="68"/>
      <c r="X220" s="110"/>
      <c r="Y220" s="266"/>
      <c r="Z220" s="267"/>
      <c r="AA220" s="55"/>
      <c r="AB220" s="49"/>
      <c r="AC220" s="279"/>
    </row>
    <row r="221" spans="1:29" ht="15.75" customHeight="1">
      <c r="A221" s="283"/>
      <c r="B221" s="38"/>
      <c r="C221" s="264"/>
      <c r="D221" s="265"/>
      <c r="E221" s="39"/>
      <c r="F221" s="40"/>
      <c r="G221" s="60"/>
      <c r="H221" s="64"/>
      <c r="I221" s="43"/>
      <c r="J221" s="44"/>
      <c r="K221" s="45"/>
      <c r="L221" s="59"/>
      <c r="M221" s="44"/>
      <c r="N221" s="45"/>
      <c r="O221" s="65"/>
      <c r="P221" s="66"/>
      <c r="Q221" s="67"/>
      <c r="R221" s="274"/>
      <c r="S221" s="50"/>
      <c r="T221" s="51"/>
      <c r="U221" s="52"/>
      <c r="V221" s="53"/>
      <c r="W221" s="68"/>
      <c r="X221" s="110"/>
      <c r="Y221" s="266"/>
      <c r="Z221" s="267"/>
      <c r="AA221" s="55"/>
      <c r="AB221" s="49"/>
      <c r="AC221" s="279"/>
    </row>
    <row r="222" spans="1:29" ht="15.75" customHeight="1">
      <c r="A222" s="283"/>
      <c r="B222" s="38"/>
      <c r="C222" s="264"/>
      <c r="D222" s="265"/>
      <c r="E222" s="39"/>
      <c r="F222" s="40"/>
      <c r="G222" s="60"/>
      <c r="H222" s="64"/>
      <c r="I222" s="43"/>
      <c r="J222" s="44"/>
      <c r="K222" s="45"/>
      <c r="L222" s="59"/>
      <c r="M222" s="44"/>
      <c r="N222" s="45"/>
      <c r="O222" s="65"/>
      <c r="P222" s="66"/>
      <c r="Q222" s="67"/>
      <c r="R222" s="274"/>
      <c r="S222" s="50"/>
      <c r="T222" s="51"/>
      <c r="U222" s="52"/>
      <c r="V222" s="53"/>
      <c r="W222" s="68"/>
      <c r="X222" s="110"/>
      <c r="Y222" s="266"/>
      <c r="Z222" s="267"/>
      <c r="AA222" s="55"/>
      <c r="AB222" s="49"/>
      <c r="AC222" s="279"/>
    </row>
    <row r="223" spans="1:29" ht="15.75" customHeight="1">
      <c r="A223" s="283"/>
      <c r="B223" s="38"/>
      <c r="C223" s="264"/>
      <c r="D223" s="265"/>
      <c r="E223" s="39"/>
      <c r="F223" s="40"/>
      <c r="G223" s="60"/>
      <c r="H223" s="64"/>
      <c r="I223" s="43"/>
      <c r="J223" s="44"/>
      <c r="K223" s="45"/>
      <c r="L223" s="59"/>
      <c r="M223" s="44"/>
      <c r="N223" s="45"/>
      <c r="O223" s="65"/>
      <c r="P223" s="66"/>
      <c r="Q223" s="67"/>
      <c r="R223" s="274"/>
      <c r="S223" s="50"/>
      <c r="T223" s="51"/>
      <c r="U223" s="52"/>
      <c r="V223" s="53"/>
      <c r="W223" s="68"/>
      <c r="X223" s="110"/>
      <c r="Y223" s="266"/>
      <c r="Z223" s="267"/>
      <c r="AA223" s="55"/>
      <c r="AB223" s="49"/>
      <c r="AC223" s="279"/>
    </row>
    <row r="224" spans="1:29" ht="15.75" customHeight="1">
      <c r="A224" s="283"/>
      <c r="B224" s="38"/>
      <c r="C224" s="264"/>
      <c r="D224" s="265"/>
      <c r="E224" s="104"/>
      <c r="F224" s="40"/>
      <c r="G224" s="72"/>
      <c r="H224" s="64"/>
      <c r="I224" s="43"/>
      <c r="J224" s="44"/>
      <c r="K224" s="45"/>
      <c r="L224" s="59"/>
      <c r="M224" s="44"/>
      <c r="N224" s="45"/>
      <c r="O224" s="65"/>
      <c r="P224" s="66"/>
      <c r="Q224" s="67"/>
      <c r="R224" s="274"/>
      <c r="S224" s="62"/>
      <c r="T224" s="63"/>
      <c r="U224" s="73"/>
      <c r="V224" s="74"/>
      <c r="W224" s="68"/>
      <c r="X224" s="110"/>
      <c r="Y224" s="266"/>
      <c r="Z224" s="267"/>
      <c r="AA224" s="111"/>
      <c r="AB224" s="67"/>
      <c r="AC224" s="279"/>
    </row>
    <row r="225" spans="1:29" ht="15.75" customHeight="1" thickBot="1">
      <c r="A225" s="284"/>
      <c r="B225" s="76" t="s">
        <v>35</v>
      </c>
      <c r="C225" s="261"/>
      <c r="D225" s="261"/>
      <c r="E225" s="77"/>
      <c r="F225" s="18"/>
      <c r="G225" s="79"/>
      <c r="H225" s="20"/>
      <c r="I225" s="80">
        <f t="shared" ref="I225:J225" si="68">AVERAGE(I209:I224)</f>
        <v>3</v>
      </c>
      <c r="J225" s="81">
        <f t="shared" si="68"/>
        <v>3600</v>
      </c>
      <c r="K225" s="82">
        <f t="shared" ref="K225" si="69">J225/I225</f>
        <v>1200</v>
      </c>
      <c r="L225" s="80">
        <f t="shared" ref="L225:M225" si="70">AVERAGE(L209:L224)</f>
        <v>3</v>
      </c>
      <c r="M225" s="81">
        <f t="shared" si="70"/>
        <v>2989.5061341744113</v>
      </c>
      <c r="N225" s="82">
        <f t="shared" ref="N225:N230" si="71">M225/L225</f>
        <v>996.5020447248038</v>
      </c>
      <c r="O225" s="83">
        <f t="shared" ref="O225:O230" si="72">L225-I225</f>
        <v>0</v>
      </c>
      <c r="P225" s="84">
        <f t="shared" ref="P225:P230" si="73">N225-K225</f>
        <v>-203.4979552751962</v>
      </c>
      <c r="Q225" s="85">
        <f t="shared" ref="Q225:Q230" si="74">N225/K225</f>
        <v>0.83041837060400314</v>
      </c>
      <c r="R225" s="275"/>
      <c r="S225" s="182">
        <f>S209</f>
        <v>0.7086689814814815</v>
      </c>
      <c r="T225" s="183">
        <f>INDEX(T209:T224,COUNTA(T209:T224))</f>
        <v>0.94861111111111096</v>
      </c>
      <c r="U225" s="86"/>
      <c r="V225" s="96"/>
      <c r="W225" s="18"/>
      <c r="X225" s="20"/>
      <c r="Y225" s="262"/>
      <c r="Z225" s="263"/>
      <c r="AA225" s="97">
        <f t="shared" ref="AA225:AA230" si="75">M225-J225</f>
        <v>-610.49386582558873</v>
      </c>
      <c r="AB225" s="85">
        <f t="shared" ref="AB225:AB230" si="76">M225/J225</f>
        <v>0.83041837060400314</v>
      </c>
      <c r="AC225" s="280"/>
    </row>
    <row r="226" spans="1:29" ht="15.75" customHeight="1">
      <c r="A226" s="268" t="s">
        <v>53</v>
      </c>
      <c r="B226" s="16" t="s">
        <v>76</v>
      </c>
      <c r="C226" s="271" t="s">
        <v>122</v>
      </c>
      <c r="D226" s="272"/>
      <c r="E226" s="21">
        <v>18.18</v>
      </c>
      <c r="F226" s="15">
        <v>118</v>
      </c>
      <c r="G226" s="22">
        <f t="shared" ref="G226:G230" si="77">E226*F226</f>
        <v>2145.2399999999998</v>
      </c>
      <c r="H226" s="23">
        <v>2</v>
      </c>
      <c r="I226" s="24">
        <v>3</v>
      </c>
      <c r="J226" s="25">
        <v>3600</v>
      </c>
      <c r="K226" s="26">
        <f>J226/I226</f>
        <v>1200</v>
      </c>
      <c r="L226" s="27">
        <v>3</v>
      </c>
      <c r="M226" s="25">
        <v>2964</v>
      </c>
      <c r="N226" s="26">
        <f t="shared" si="71"/>
        <v>988</v>
      </c>
      <c r="O226" s="91">
        <f t="shared" si="72"/>
        <v>0</v>
      </c>
      <c r="P226" s="92">
        <f t="shared" si="73"/>
        <v>-212</v>
      </c>
      <c r="Q226" s="31">
        <f t="shared" si="74"/>
        <v>0.82333333333333336</v>
      </c>
      <c r="R226" s="273">
        <f>Q242</f>
        <v>0.82561552106986313</v>
      </c>
      <c r="S226" s="32">
        <v>0.70833333333333337</v>
      </c>
      <c r="T226" s="33">
        <v>0.70998842592592593</v>
      </c>
      <c r="U226" s="34"/>
      <c r="V226" s="35">
        <v>2.3833333333332796</v>
      </c>
      <c r="W226" s="33"/>
      <c r="X226" s="107"/>
      <c r="Y226" s="276" t="s">
        <v>309</v>
      </c>
      <c r="Z226" s="277"/>
      <c r="AA226" s="119">
        <f t="shared" si="75"/>
        <v>-636</v>
      </c>
      <c r="AB226" s="31">
        <f t="shared" si="76"/>
        <v>0.82333333333333336</v>
      </c>
      <c r="AC226" s="278">
        <f>AB242</f>
        <v>0.82561552106986313</v>
      </c>
    </row>
    <row r="227" spans="1:29" ht="15.75" customHeight="1">
      <c r="A227" s="269"/>
      <c r="B227" s="38" t="s">
        <v>76</v>
      </c>
      <c r="C227" s="264" t="s">
        <v>130</v>
      </c>
      <c r="D227" s="265"/>
      <c r="E227" s="39">
        <v>24.83</v>
      </c>
      <c r="F227" s="40">
        <v>2760</v>
      </c>
      <c r="G227" s="41">
        <f t="shared" si="77"/>
        <v>68530.799999999988</v>
      </c>
      <c r="H227" s="42"/>
      <c r="I227" s="43">
        <v>4</v>
      </c>
      <c r="J227" s="44">
        <v>3300</v>
      </c>
      <c r="K227" s="45">
        <f t="shared" si="63"/>
        <v>825</v>
      </c>
      <c r="L227" s="46">
        <v>4</v>
      </c>
      <c r="M227" s="44">
        <f>F227/V227*60</f>
        <v>2725.9259259259302</v>
      </c>
      <c r="N227" s="45">
        <f t="shared" si="71"/>
        <v>681.48148148148255</v>
      </c>
      <c r="O227" s="47">
        <f t="shared" si="72"/>
        <v>0</v>
      </c>
      <c r="P227" s="48">
        <f t="shared" si="73"/>
        <v>-143.51851851851745</v>
      </c>
      <c r="Q227" s="49">
        <f t="shared" si="74"/>
        <v>0.82603815937149394</v>
      </c>
      <c r="R227" s="274"/>
      <c r="S227" s="50">
        <v>0.72031250000000002</v>
      </c>
      <c r="T227" s="51">
        <v>0.76249999999999996</v>
      </c>
      <c r="U227" s="52">
        <v>14.866666666666699</v>
      </c>
      <c r="V227" s="53">
        <v>60.749999999999901</v>
      </c>
      <c r="W227" s="54"/>
      <c r="X227" s="58"/>
      <c r="Y227" s="266" t="s">
        <v>272</v>
      </c>
      <c r="Z227" s="267"/>
      <c r="AA227" s="120">
        <f t="shared" si="75"/>
        <v>-574.07407407406981</v>
      </c>
      <c r="AB227" s="49">
        <f t="shared" si="76"/>
        <v>0.82603815937149394</v>
      </c>
      <c r="AC227" s="279"/>
    </row>
    <row r="228" spans="1:29" ht="15.75" customHeight="1">
      <c r="A228" s="269"/>
      <c r="B228" s="38" t="s">
        <v>76</v>
      </c>
      <c r="C228" s="264" t="s">
        <v>131</v>
      </c>
      <c r="D228" s="265"/>
      <c r="E228" s="39">
        <v>18.18</v>
      </c>
      <c r="F228" s="40">
        <v>2546</v>
      </c>
      <c r="G228" s="41">
        <f t="shared" si="77"/>
        <v>46286.28</v>
      </c>
      <c r="H228" s="42"/>
      <c r="I228" s="43">
        <v>4</v>
      </c>
      <c r="J228" s="44">
        <v>3000</v>
      </c>
      <c r="K228" s="45">
        <f t="shared" si="63"/>
        <v>750</v>
      </c>
      <c r="L228" s="46">
        <v>4</v>
      </c>
      <c r="M228" s="44">
        <f>F228/V228*60</f>
        <v>2494.0408163265247</v>
      </c>
      <c r="N228" s="45">
        <f t="shared" si="71"/>
        <v>623.51020408163117</v>
      </c>
      <c r="O228" s="47">
        <f t="shared" si="72"/>
        <v>0</v>
      </c>
      <c r="P228" s="48">
        <f t="shared" si="73"/>
        <v>-126.48979591836883</v>
      </c>
      <c r="Q228" s="49">
        <f t="shared" si="74"/>
        <v>0.83134693877550825</v>
      </c>
      <c r="R228" s="274"/>
      <c r="S228" s="50">
        <v>0.77222222222222214</v>
      </c>
      <c r="T228" s="51">
        <v>0.81475694444444446</v>
      </c>
      <c r="U228" s="52">
        <v>13.99999999999995</v>
      </c>
      <c r="V228" s="53">
        <v>61.250000000000142</v>
      </c>
      <c r="W228" s="54"/>
      <c r="X228" s="58"/>
      <c r="Y228" s="266"/>
      <c r="Z228" s="267"/>
      <c r="AA228" s="120">
        <f t="shared" si="75"/>
        <v>-505.95918367347531</v>
      </c>
      <c r="AB228" s="49">
        <f t="shared" si="76"/>
        <v>0.83134693877550825</v>
      </c>
      <c r="AC228" s="279"/>
    </row>
    <row r="229" spans="1:29" ht="15.75" customHeight="1">
      <c r="A229" s="269"/>
      <c r="B229" s="38" t="s">
        <v>76</v>
      </c>
      <c r="C229" s="264" t="s">
        <v>129</v>
      </c>
      <c r="D229" s="265"/>
      <c r="E229" s="39">
        <v>25.03</v>
      </c>
      <c r="F229" s="40">
        <v>2169</v>
      </c>
      <c r="G229" s="41">
        <f t="shared" si="77"/>
        <v>54290.07</v>
      </c>
      <c r="H229" s="42"/>
      <c r="I229" s="43">
        <v>4</v>
      </c>
      <c r="J229" s="44">
        <v>3300</v>
      </c>
      <c r="K229" s="45">
        <f t="shared" si="63"/>
        <v>825</v>
      </c>
      <c r="L229" s="46">
        <v>4</v>
      </c>
      <c r="M229" s="44">
        <f>F229/V229*60</f>
        <v>2717.85589975636</v>
      </c>
      <c r="N229" s="45">
        <f t="shared" si="71"/>
        <v>679.46397493909001</v>
      </c>
      <c r="O229" s="47">
        <f t="shared" si="72"/>
        <v>0</v>
      </c>
      <c r="P229" s="48">
        <f t="shared" si="73"/>
        <v>-145.53602506090999</v>
      </c>
      <c r="Q229" s="49">
        <f t="shared" si="74"/>
        <v>0.82359269689586667</v>
      </c>
      <c r="R229" s="274"/>
      <c r="S229" s="50">
        <v>0.82508101851851856</v>
      </c>
      <c r="T229" s="51">
        <v>0.85833333333333328</v>
      </c>
      <c r="U229" s="52">
        <v>14.866666666666699</v>
      </c>
      <c r="V229" s="53">
        <v>47.883333333333198</v>
      </c>
      <c r="W229" s="54">
        <v>0.85833333333333328</v>
      </c>
      <c r="X229" s="94">
        <v>0.91116898148148151</v>
      </c>
      <c r="Y229" s="266"/>
      <c r="Z229" s="267"/>
      <c r="AA229" s="120">
        <f t="shared" si="75"/>
        <v>-582.14410024363997</v>
      </c>
      <c r="AB229" s="49">
        <f t="shared" si="76"/>
        <v>0.82359269689586667</v>
      </c>
      <c r="AC229" s="279"/>
    </row>
    <row r="230" spans="1:29" ht="15.75" customHeight="1">
      <c r="A230" s="269"/>
      <c r="B230" s="38" t="s">
        <v>76</v>
      </c>
      <c r="C230" s="264" t="s">
        <v>122</v>
      </c>
      <c r="D230" s="265"/>
      <c r="E230" s="39">
        <v>18.18</v>
      </c>
      <c r="F230" s="40">
        <v>3756</v>
      </c>
      <c r="G230" s="41">
        <f t="shared" si="77"/>
        <v>68284.08</v>
      </c>
      <c r="H230" s="58"/>
      <c r="I230" s="43">
        <v>3</v>
      </c>
      <c r="J230" s="44">
        <v>3600</v>
      </c>
      <c r="K230" s="45">
        <f t="shared" si="63"/>
        <v>1200</v>
      </c>
      <c r="L230" s="59">
        <v>3</v>
      </c>
      <c r="M230" s="44">
        <f>F230/V230*60</f>
        <v>2968.5181119648869</v>
      </c>
      <c r="N230" s="45">
        <f t="shared" si="71"/>
        <v>989.50603732162892</v>
      </c>
      <c r="O230" s="47">
        <f t="shared" si="72"/>
        <v>0</v>
      </c>
      <c r="P230" s="48">
        <f t="shared" si="73"/>
        <v>-210.49396267837108</v>
      </c>
      <c r="Q230" s="49">
        <f t="shared" si="74"/>
        <v>0.82458836443469075</v>
      </c>
      <c r="R230" s="274"/>
      <c r="S230" s="50">
        <v>0.91116898148148151</v>
      </c>
      <c r="T230" s="51">
        <v>0.96388888888888868</v>
      </c>
      <c r="U230" s="52">
        <v>76.083333333333456</v>
      </c>
      <c r="V230" s="53">
        <v>75.91666666666633</v>
      </c>
      <c r="W230" s="54"/>
      <c r="X230" s="94"/>
      <c r="Y230" s="266"/>
      <c r="Z230" s="267"/>
      <c r="AA230" s="120">
        <f t="shared" si="75"/>
        <v>-631.48188803511312</v>
      </c>
      <c r="AB230" s="49">
        <f t="shared" si="76"/>
        <v>0.82458836443469075</v>
      </c>
      <c r="AC230" s="279"/>
    </row>
    <row r="231" spans="1:29" ht="15.75" customHeight="1">
      <c r="A231" s="269"/>
      <c r="B231" s="38"/>
      <c r="C231" s="264"/>
      <c r="D231" s="265"/>
      <c r="E231" s="39"/>
      <c r="F231" s="40"/>
      <c r="G231" s="60"/>
      <c r="H231" s="61"/>
      <c r="I231" s="43"/>
      <c r="J231" s="44"/>
      <c r="K231" s="45"/>
      <c r="L231" s="46"/>
      <c r="M231" s="44"/>
      <c r="N231" s="45"/>
      <c r="O231" s="47"/>
      <c r="P231" s="48"/>
      <c r="Q231" s="49"/>
      <c r="R231" s="274"/>
      <c r="S231" s="50"/>
      <c r="T231" s="51"/>
      <c r="U231" s="52"/>
      <c r="V231" s="53"/>
      <c r="W231" s="54"/>
      <c r="X231" s="116"/>
      <c r="Y231" s="266"/>
      <c r="Z231" s="267"/>
      <c r="AA231" s="120"/>
      <c r="AB231" s="49"/>
      <c r="AC231" s="279"/>
    </row>
    <row r="232" spans="1:29" ht="15.75" customHeight="1">
      <c r="A232" s="269"/>
      <c r="B232" s="38"/>
      <c r="C232" s="264"/>
      <c r="D232" s="265"/>
      <c r="E232" s="39"/>
      <c r="F232" s="40"/>
      <c r="G232" s="60"/>
      <c r="H232" s="64"/>
      <c r="I232" s="43"/>
      <c r="J232" s="44"/>
      <c r="K232" s="45"/>
      <c r="L232" s="59"/>
      <c r="M232" s="44"/>
      <c r="N232" s="45"/>
      <c r="O232" s="65"/>
      <c r="P232" s="66"/>
      <c r="Q232" s="67"/>
      <c r="R232" s="274"/>
      <c r="S232" s="50"/>
      <c r="T232" s="51"/>
      <c r="U232" s="52"/>
      <c r="V232" s="53"/>
      <c r="W232" s="54"/>
      <c r="X232" s="94"/>
      <c r="Y232" s="266"/>
      <c r="Z232" s="267"/>
      <c r="AA232" s="120"/>
      <c r="AB232" s="49"/>
      <c r="AC232" s="279"/>
    </row>
    <row r="233" spans="1:29" ht="15.75" customHeight="1">
      <c r="A233" s="269"/>
      <c r="B233" s="38"/>
      <c r="C233" s="264"/>
      <c r="D233" s="265"/>
      <c r="E233" s="39"/>
      <c r="F233" s="40"/>
      <c r="G233" s="60"/>
      <c r="H233" s="64"/>
      <c r="I233" s="43"/>
      <c r="J233" s="44"/>
      <c r="K233" s="45"/>
      <c r="L233" s="59"/>
      <c r="M233" s="44"/>
      <c r="N233" s="45"/>
      <c r="O233" s="65"/>
      <c r="P233" s="66"/>
      <c r="Q233" s="67"/>
      <c r="R233" s="274"/>
      <c r="S233" s="50"/>
      <c r="T233" s="51"/>
      <c r="U233" s="52"/>
      <c r="V233" s="53"/>
      <c r="W233" s="54"/>
      <c r="X233" s="94"/>
      <c r="Y233" s="266"/>
      <c r="Z233" s="267"/>
      <c r="AA233" s="120"/>
      <c r="AB233" s="49"/>
      <c r="AC233" s="279"/>
    </row>
    <row r="234" spans="1:29" ht="15.75" customHeight="1">
      <c r="A234" s="269"/>
      <c r="B234" s="38"/>
      <c r="C234" s="264"/>
      <c r="D234" s="265"/>
      <c r="E234" s="39"/>
      <c r="F234" s="40"/>
      <c r="G234" s="60"/>
      <c r="H234" s="64"/>
      <c r="I234" s="43"/>
      <c r="J234" s="44"/>
      <c r="K234" s="45"/>
      <c r="L234" s="59"/>
      <c r="M234" s="44"/>
      <c r="N234" s="45"/>
      <c r="O234" s="65"/>
      <c r="P234" s="66"/>
      <c r="Q234" s="67"/>
      <c r="R234" s="274"/>
      <c r="S234" s="50"/>
      <c r="T234" s="51"/>
      <c r="U234" s="52"/>
      <c r="V234" s="53"/>
      <c r="W234" s="68"/>
      <c r="X234" s="110"/>
      <c r="Y234" s="266"/>
      <c r="Z234" s="267"/>
      <c r="AA234" s="120"/>
      <c r="AB234" s="49"/>
      <c r="AC234" s="279"/>
    </row>
    <row r="235" spans="1:29" ht="15.75" customHeight="1">
      <c r="A235" s="269"/>
      <c r="B235" s="38"/>
      <c r="C235" s="264"/>
      <c r="D235" s="265"/>
      <c r="E235" s="39"/>
      <c r="F235" s="40"/>
      <c r="G235" s="60"/>
      <c r="H235" s="64"/>
      <c r="I235" s="43"/>
      <c r="J235" s="44"/>
      <c r="K235" s="45"/>
      <c r="L235" s="59"/>
      <c r="M235" s="44"/>
      <c r="N235" s="45"/>
      <c r="O235" s="65"/>
      <c r="P235" s="66"/>
      <c r="Q235" s="67"/>
      <c r="R235" s="274"/>
      <c r="S235" s="50"/>
      <c r="T235" s="51"/>
      <c r="U235" s="52"/>
      <c r="V235" s="53"/>
      <c r="W235" s="68"/>
      <c r="X235" s="110"/>
      <c r="Y235" s="266"/>
      <c r="Z235" s="267"/>
      <c r="AA235" s="120"/>
      <c r="AB235" s="49"/>
      <c r="AC235" s="279"/>
    </row>
    <row r="236" spans="1:29" ht="15.75" customHeight="1">
      <c r="A236" s="269"/>
      <c r="B236" s="38"/>
      <c r="C236" s="264"/>
      <c r="D236" s="265"/>
      <c r="E236" s="39"/>
      <c r="F236" s="40"/>
      <c r="G236" s="60"/>
      <c r="H236" s="64"/>
      <c r="I236" s="43"/>
      <c r="J236" s="44"/>
      <c r="K236" s="45"/>
      <c r="L236" s="59"/>
      <c r="M236" s="44"/>
      <c r="N236" s="45"/>
      <c r="O236" s="65"/>
      <c r="P236" s="66"/>
      <c r="Q236" s="67"/>
      <c r="R236" s="274"/>
      <c r="S236" s="50"/>
      <c r="T236" s="51"/>
      <c r="U236" s="52"/>
      <c r="V236" s="53"/>
      <c r="W236" s="68"/>
      <c r="X236" s="110"/>
      <c r="Y236" s="266"/>
      <c r="Z236" s="267"/>
      <c r="AA236" s="120"/>
      <c r="AB236" s="49"/>
      <c r="AC236" s="279"/>
    </row>
    <row r="237" spans="1:29" ht="15.75" customHeight="1">
      <c r="A237" s="269"/>
      <c r="B237" s="38"/>
      <c r="C237" s="264"/>
      <c r="D237" s="265"/>
      <c r="E237" s="39"/>
      <c r="F237" s="40"/>
      <c r="G237" s="60"/>
      <c r="H237" s="64"/>
      <c r="I237" s="43"/>
      <c r="J237" s="44"/>
      <c r="K237" s="45"/>
      <c r="L237" s="59"/>
      <c r="M237" s="44"/>
      <c r="N237" s="45"/>
      <c r="O237" s="65"/>
      <c r="P237" s="66"/>
      <c r="Q237" s="67"/>
      <c r="R237" s="274"/>
      <c r="S237" s="50"/>
      <c r="T237" s="51"/>
      <c r="U237" s="52"/>
      <c r="V237" s="53"/>
      <c r="W237" s="68"/>
      <c r="X237" s="110"/>
      <c r="Y237" s="266"/>
      <c r="Z237" s="267"/>
      <c r="AA237" s="120"/>
      <c r="AB237" s="49"/>
      <c r="AC237" s="279"/>
    </row>
    <row r="238" spans="1:29" ht="15.75" customHeight="1">
      <c r="A238" s="269"/>
      <c r="B238" s="38"/>
      <c r="C238" s="264"/>
      <c r="D238" s="265"/>
      <c r="E238" s="39"/>
      <c r="F238" s="40"/>
      <c r="G238" s="60"/>
      <c r="H238" s="64"/>
      <c r="I238" s="43"/>
      <c r="J238" s="44"/>
      <c r="K238" s="45"/>
      <c r="L238" s="59"/>
      <c r="M238" s="44"/>
      <c r="N238" s="45"/>
      <c r="O238" s="65"/>
      <c r="P238" s="66"/>
      <c r="Q238" s="67"/>
      <c r="R238" s="274"/>
      <c r="S238" s="50"/>
      <c r="T238" s="51"/>
      <c r="U238" s="52"/>
      <c r="V238" s="53"/>
      <c r="W238" s="68"/>
      <c r="X238" s="110"/>
      <c r="Y238" s="266"/>
      <c r="Z238" s="267"/>
      <c r="AA238" s="120"/>
      <c r="AB238" s="49"/>
      <c r="AC238" s="279"/>
    </row>
    <row r="239" spans="1:29" ht="15.75" customHeight="1">
      <c r="A239" s="269"/>
      <c r="B239" s="38"/>
      <c r="C239" s="264"/>
      <c r="D239" s="265"/>
      <c r="E239" s="39"/>
      <c r="F239" s="40"/>
      <c r="G239" s="60"/>
      <c r="H239" s="64"/>
      <c r="I239" s="43"/>
      <c r="J239" s="44"/>
      <c r="K239" s="45"/>
      <c r="L239" s="59"/>
      <c r="M239" s="44"/>
      <c r="N239" s="45"/>
      <c r="O239" s="65"/>
      <c r="P239" s="66"/>
      <c r="Q239" s="67"/>
      <c r="R239" s="274"/>
      <c r="S239" s="50"/>
      <c r="T239" s="51"/>
      <c r="U239" s="52"/>
      <c r="V239" s="53"/>
      <c r="W239" s="54"/>
      <c r="X239" s="94"/>
      <c r="Y239" s="266"/>
      <c r="Z239" s="267"/>
      <c r="AA239" s="120"/>
      <c r="AB239" s="49"/>
      <c r="AC239" s="279"/>
    </row>
    <row r="240" spans="1:29" ht="15.75" customHeight="1">
      <c r="A240" s="269"/>
      <c r="B240" s="38"/>
      <c r="C240" s="264"/>
      <c r="D240" s="265"/>
      <c r="E240" s="39"/>
      <c r="F240" s="40"/>
      <c r="G240" s="60"/>
      <c r="H240" s="64"/>
      <c r="I240" s="43"/>
      <c r="J240" s="44"/>
      <c r="K240" s="45"/>
      <c r="L240" s="59"/>
      <c r="M240" s="44"/>
      <c r="N240" s="45"/>
      <c r="O240" s="65"/>
      <c r="P240" s="66"/>
      <c r="Q240" s="67"/>
      <c r="R240" s="274"/>
      <c r="S240" s="50"/>
      <c r="T240" s="51"/>
      <c r="U240" s="52"/>
      <c r="V240" s="53"/>
      <c r="W240" s="68"/>
      <c r="X240" s="110"/>
      <c r="Y240" s="266"/>
      <c r="Z240" s="267"/>
      <c r="AA240" s="120"/>
      <c r="AB240" s="49"/>
      <c r="AC240" s="279"/>
    </row>
    <row r="241" spans="1:29" ht="15.75" customHeight="1">
      <c r="A241" s="269"/>
      <c r="B241" s="38"/>
      <c r="C241" s="264"/>
      <c r="D241" s="265"/>
      <c r="E241" s="104"/>
      <c r="F241" s="40"/>
      <c r="G241" s="72"/>
      <c r="H241" s="64"/>
      <c r="I241" s="43"/>
      <c r="J241" s="44"/>
      <c r="K241" s="45"/>
      <c r="L241" s="59"/>
      <c r="M241" s="44"/>
      <c r="N241" s="45"/>
      <c r="O241" s="65"/>
      <c r="P241" s="66"/>
      <c r="Q241" s="67"/>
      <c r="R241" s="274"/>
      <c r="S241" s="62"/>
      <c r="T241" s="63"/>
      <c r="U241" s="73"/>
      <c r="V241" s="74"/>
      <c r="W241" s="68"/>
      <c r="X241" s="110"/>
      <c r="Y241" s="266"/>
      <c r="Z241" s="267"/>
      <c r="AA241" s="121"/>
      <c r="AB241" s="67"/>
      <c r="AC241" s="279"/>
    </row>
    <row r="242" spans="1:29" ht="15.75" customHeight="1" thickBot="1">
      <c r="A242" s="270"/>
      <c r="B242" s="76" t="s">
        <v>35</v>
      </c>
      <c r="C242" s="261"/>
      <c r="D242" s="261"/>
      <c r="E242" s="77"/>
      <c r="F242" s="78"/>
      <c r="G242" s="79"/>
      <c r="H242" s="20"/>
      <c r="I242" s="80">
        <f t="shared" ref="I242:J242" si="78">AVERAGE(I226:I241)</f>
        <v>3.6</v>
      </c>
      <c r="J242" s="81">
        <f t="shared" si="78"/>
        <v>3360</v>
      </c>
      <c r="K242" s="82">
        <f t="shared" ref="K242" si="79">J242/I242</f>
        <v>933.33333333333326</v>
      </c>
      <c r="L242" s="80">
        <f t="shared" ref="L242:M242" si="80">AVERAGE(L226:L241)</f>
        <v>3.6</v>
      </c>
      <c r="M242" s="81">
        <f t="shared" si="80"/>
        <v>2774.0681507947402</v>
      </c>
      <c r="N242" s="82">
        <f>M242/L242</f>
        <v>770.57448633187221</v>
      </c>
      <c r="O242" s="83">
        <f>L242-I242</f>
        <v>0</v>
      </c>
      <c r="P242" s="84">
        <f>N242-K242</f>
        <v>-162.75884700146105</v>
      </c>
      <c r="Q242" s="85">
        <f>N242/K242</f>
        <v>0.82561552106986313</v>
      </c>
      <c r="R242" s="275"/>
      <c r="S242" s="182">
        <f>S226</f>
        <v>0.70833333333333337</v>
      </c>
      <c r="T242" s="183">
        <f>INDEX(T226:T241,COUNTA(T226:T241))</f>
        <v>0.96388888888888868</v>
      </c>
      <c r="U242" s="86"/>
      <c r="V242" s="96"/>
      <c r="W242" s="78"/>
      <c r="X242" s="82"/>
      <c r="Y242" s="262"/>
      <c r="Z242" s="263"/>
      <c r="AA242" s="122">
        <f>M242-J242</f>
        <v>-585.93184920525982</v>
      </c>
      <c r="AB242" s="85">
        <f>M242/J242</f>
        <v>0.82561552106986313</v>
      </c>
      <c r="AC242" s="280"/>
    </row>
    <row r="244" spans="1:29">
      <c r="Y244" s="260" t="s">
        <v>54</v>
      </c>
      <c r="Z244" s="260"/>
    </row>
    <row r="245" spans="1:29">
      <c r="Y245" s="260" t="s">
        <v>55</v>
      </c>
      <c r="Z245" s="260"/>
    </row>
    <row r="246" spans="1:29">
      <c r="Y246" s="260" t="s">
        <v>56</v>
      </c>
      <c r="Z246" s="260"/>
    </row>
    <row r="247" spans="1:29">
      <c r="Y247" s="260" t="s">
        <v>57</v>
      </c>
      <c r="Z247" s="260"/>
    </row>
    <row r="248" spans="1:29">
      <c r="Y248" s="260" t="s">
        <v>58</v>
      </c>
      <c r="Z248" s="260"/>
    </row>
    <row r="249" spans="1:29">
      <c r="Y249" s="260" t="s">
        <v>59</v>
      </c>
      <c r="Z249" s="260"/>
    </row>
    <row r="250" spans="1:29">
      <c r="Y250" s="260" t="s">
        <v>60</v>
      </c>
      <c r="Z250" s="260"/>
    </row>
    <row r="251" spans="1:29">
      <c r="Y251" s="260" t="s">
        <v>61</v>
      </c>
      <c r="Z251" s="260"/>
    </row>
    <row r="252" spans="1:29">
      <c r="Y252" s="260" t="s">
        <v>62</v>
      </c>
      <c r="Z252" s="260"/>
    </row>
    <row r="253" spans="1:29">
      <c r="Y253" s="260" t="s">
        <v>63</v>
      </c>
      <c r="Z253" s="260"/>
    </row>
    <row r="254" spans="1:29">
      <c r="Y254" s="260" t="s">
        <v>64</v>
      </c>
      <c r="Z254" s="260"/>
    </row>
    <row r="255" spans="1:29">
      <c r="Y255" s="260" t="s">
        <v>65</v>
      </c>
      <c r="Z255" s="260"/>
    </row>
    <row r="256" spans="1:29">
      <c r="Y256" s="260" t="s">
        <v>66</v>
      </c>
      <c r="Z256" s="260"/>
    </row>
    <row r="257" spans="25:25">
      <c r="Y257" s="9" t="s">
        <v>253</v>
      </c>
    </row>
    <row r="258" spans="25:25">
      <c r="Y258" s="9" t="s">
        <v>277</v>
      </c>
    </row>
    <row r="259" spans="25:25">
      <c r="Y259" s="9" t="s">
        <v>260</v>
      </c>
    </row>
    <row r="260" spans="25:25">
      <c r="Y260" s="9" t="s">
        <v>331</v>
      </c>
    </row>
    <row r="261" spans="25:25">
      <c r="Y261" s="9" t="s">
        <v>310</v>
      </c>
    </row>
  </sheetData>
  <mergeCells count="563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Y164:Z164"/>
    <mergeCell ref="R158:R174"/>
    <mergeCell ref="Y158:Z158"/>
    <mergeCell ref="C171:D171"/>
    <mergeCell ref="Y171:Z171"/>
    <mergeCell ref="C172:D172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8:D168"/>
    <mergeCell ref="Y168:Z168"/>
    <mergeCell ref="C169:D169"/>
    <mergeCell ref="Y169:Z169"/>
    <mergeCell ref="C170:D170"/>
    <mergeCell ref="Y170:Z170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200:D200"/>
    <mergeCell ref="Y200:Z200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</mergeCells>
  <phoneticPr fontId="4" type="noConversion"/>
  <conditionalFormatting sqref="O5:O242">
    <cfRule type="cellIs" dxfId="767" priority="1" operator="greaterThan">
      <formula>0</formula>
    </cfRule>
  </conditionalFormatting>
  <conditionalFormatting sqref="P5:P242 AA5:AA242">
    <cfRule type="cellIs" dxfId="766" priority="4" operator="lessThan">
      <formula>0</formula>
    </cfRule>
  </conditionalFormatting>
  <conditionalFormatting sqref="Q5:Q242 AB5:AB242">
    <cfRule type="cellIs" dxfId="765" priority="2" operator="greaterThan">
      <formula>1</formula>
    </cfRule>
    <cfRule type="cellIs" dxfId="764" priority="3" operator="lessThan">
      <formula>0.8</formula>
    </cfRule>
  </conditionalFormatting>
  <conditionalFormatting sqref="AC5:AC23 R5:R242 AC141:AC146">
    <cfRule type="cellIs" dxfId="763" priority="5" operator="lessThan">
      <formula>0.8</formula>
    </cfRule>
  </conditionalFormatting>
  <conditionalFormatting sqref="AC29:AC37">
    <cfRule type="cellIs" dxfId="762" priority="16" operator="lessThan">
      <formula>0.8</formula>
    </cfRule>
  </conditionalFormatting>
  <conditionalFormatting sqref="AC39:AC44">
    <cfRule type="cellIs" dxfId="761" priority="15" operator="lessThan">
      <formula>0.8</formula>
    </cfRule>
  </conditionalFormatting>
  <conditionalFormatting sqref="AC56">
    <cfRule type="cellIs" dxfId="760" priority="17" operator="lessThan">
      <formula>0.8</formula>
    </cfRule>
  </conditionalFormatting>
  <conditionalFormatting sqref="AC73:AC78">
    <cfRule type="cellIs" dxfId="759" priority="13" operator="lessThan">
      <formula>0.8</formula>
    </cfRule>
  </conditionalFormatting>
  <conditionalFormatting sqref="AC90">
    <cfRule type="cellIs" dxfId="758" priority="14" operator="lessThan">
      <formula>0.8</formula>
    </cfRule>
  </conditionalFormatting>
  <conditionalFormatting sqref="AC107">
    <cfRule type="cellIs" dxfId="757" priority="7" operator="lessThan">
      <formula>0.8</formula>
    </cfRule>
  </conditionalFormatting>
  <conditionalFormatting sqref="AC124:AC129">
    <cfRule type="cellIs" dxfId="756" priority="6" operator="lessThan">
      <formula>0.8</formula>
    </cfRule>
  </conditionalFormatting>
  <conditionalFormatting sqref="AC158:AC163">
    <cfRule type="cellIs" dxfId="755" priority="12" operator="lessThan">
      <formula>0.8</formula>
    </cfRule>
  </conditionalFormatting>
  <conditionalFormatting sqref="AC175">
    <cfRule type="cellIs" dxfId="754" priority="11" operator="lessThan">
      <formula>0.8</formula>
    </cfRule>
  </conditionalFormatting>
  <conditionalFormatting sqref="AC192">
    <cfRule type="cellIs" dxfId="753" priority="10" operator="lessThan">
      <formula>0.8</formula>
    </cfRule>
  </conditionalFormatting>
  <conditionalFormatting sqref="AC209">
    <cfRule type="cellIs" dxfId="752" priority="9" operator="lessThan">
      <formula>0.8</formula>
    </cfRule>
  </conditionalFormatting>
  <conditionalFormatting sqref="AC226:AC231">
    <cfRule type="cellIs" dxfId="751" priority="8" operator="lessThan">
      <formula>0.8</formula>
    </cfRule>
  </conditionalFormatting>
  <dataValidations count="1">
    <dataValidation type="list" allowBlank="1" showInputMessage="1" showErrorMessage="1" sqref="Y5:Z242" xr:uid="{FF65261B-DC6D-4B08-8CB1-F966238BF89A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7102D-74C9-4674-ADC4-8B5844732FED}">
  <sheetPr>
    <tabColor theme="9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SUM(F5:F157)</f>
        <v>94778</v>
      </c>
      <c r="E1" s="5" t="s">
        <v>2</v>
      </c>
      <c r="F1" s="6">
        <f>SUM(G5:G157)</f>
        <v>4210039.3100000015</v>
      </c>
      <c r="G1" s="7" t="s">
        <v>3</v>
      </c>
      <c r="H1" s="8">
        <f>L21+L38+L55+L72+L89+L106+L123+L140+L157</f>
        <v>168.27954545454546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45864</v>
      </c>
      <c r="B2" s="326"/>
      <c r="C2" s="10" t="s">
        <v>10</v>
      </c>
      <c r="D2" s="11">
        <f>AVERAGE(N21,N38,N55,N72,N89,N106,N123,N140,N157)</f>
        <v>132.74090875670743</v>
      </c>
      <c r="E2" s="11" t="s">
        <v>11</v>
      </c>
      <c r="F2" s="12">
        <f>F1/D1</f>
        <v>44.420005803034478</v>
      </c>
      <c r="G2" s="13" t="s">
        <v>12</v>
      </c>
      <c r="H2" s="14">
        <f>COUNT(H5:H157)</f>
        <v>1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16" t="s">
        <v>67</v>
      </c>
      <c r="C5" s="350" t="s">
        <v>68</v>
      </c>
      <c r="D5" s="351"/>
      <c r="E5" s="21">
        <v>19.7</v>
      </c>
      <c r="F5" s="15">
        <v>3126</v>
      </c>
      <c r="G5" s="22">
        <f t="shared" ref="G5:G7" si="0">E5*F5</f>
        <v>61582.2</v>
      </c>
      <c r="H5" s="23"/>
      <c r="I5" s="24">
        <v>13</v>
      </c>
      <c r="J5" s="25">
        <v>1200</v>
      </c>
      <c r="K5" s="26">
        <f>J5/I5</f>
        <v>92.307692307692307</v>
      </c>
      <c r="L5" s="27">
        <v>13</v>
      </c>
      <c r="M5" s="25">
        <f>F5/V5*60</f>
        <v>1057.172381399718</v>
      </c>
      <c r="N5" s="26">
        <f>M5/L5</f>
        <v>81.320952415362925</v>
      </c>
      <c r="O5" s="28">
        <f>L5-I5</f>
        <v>0</v>
      </c>
      <c r="P5" s="29">
        <f>N5-K5</f>
        <v>-10.986739892329382</v>
      </c>
      <c r="Q5" s="30">
        <f>N5/K5</f>
        <v>0.88097698449976503</v>
      </c>
      <c r="R5" s="274">
        <f>Q21</f>
        <v>0.85466607122762173</v>
      </c>
      <c r="S5" s="32">
        <v>0.25</v>
      </c>
      <c r="T5" s="33">
        <v>0.37320601851851853</v>
      </c>
      <c r="U5" s="34"/>
      <c r="V5" s="35">
        <v>177.41666666666669</v>
      </c>
      <c r="W5" s="15"/>
      <c r="X5" s="17"/>
      <c r="Y5" s="276"/>
      <c r="Z5" s="277"/>
      <c r="AA5" s="36">
        <f>M5-J5</f>
        <v>-142.82761860028199</v>
      </c>
      <c r="AB5" s="37">
        <f>M5/J5</f>
        <v>0.88097698449976503</v>
      </c>
      <c r="AC5" s="292">
        <f>AB21</f>
        <v>0.85466607122762173</v>
      </c>
    </row>
    <row r="6" spans="1:29" ht="15.75" customHeight="1">
      <c r="A6" s="282"/>
      <c r="B6" s="38" t="s">
        <v>69</v>
      </c>
      <c r="C6" s="287" t="s">
        <v>222</v>
      </c>
      <c r="D6" s="287"/>
      <c r="E6" s="39">
        <v>30.55</v>
      </c>
      <c r="F6" s="40">
        <v>979</v>
      </c>
      <c r="G6" s="41">
        <f t="shared" si="0"/>
        <v>29908.45</v>
      </c>
      <c r="H6" s="58"/>
      <c r="I6" s="43">
        <v>16</v>
      </c>
      <c r="J6" s="44">
        <v>1750</v>
      </c>
      <c r="K6" s="45">
        <f t="shared" ref="K6:K7" si="1">J6/I6</f>
        <v>109.375</v>
      </c>
      <c r="L6" s="59">
        <v>16</v>
      </c>
      <c r="M6" s="44">
        <f>F6/V6*60</f>
        <v>1447.3921971252566</v>
      </c>
      <c r="N6" s="45">
        <f>M6/L6</f>
        <v>90.46201232032854</v>
      </c>
      <c r="O6" s="47">
        <f>L6-I6</f>
        <v>0</v>
      </c>
      <c r="P6" s="48">
        <f>N6-K6</f>
        <v>-18.91298767967146</v>
      </c>
      <c r="Q6" s="49">
        <f>N6/K6</f>
        <v>0.82708125550014666</v>
      </c>
      <c r="R6" s="274"/>
      <c r="S6" s="50">
        <v>0.51209490740740737</v>
      </c>
      <c r="T6" s="51">
        <v>0.54027777777777775</v>
      </c>
      <c r="U6" s="52">
        <v>55.983333333333263</v>
      </c>
      <c r="V6" s="53">
        <v>40.583333333333336</v>
      </c>
      <c r="W6" s="54"/>
      <c r="X6" s="94"/>
      <c r="Y6" s="266"/>
      <c r="Z6" s="267"/>
      <c r="AA6" s="55">
        <f>M6-J6</f>
        <v>-302.60780287474336</v>
      </c>
      <c r="AB6" s="56">
        <f>M6/J6</f>
        <v>0.82708125550014666</v>
      </c>
      <c r="AC6" s="293"/>
    </row>
    <row r="7" spans="1:29" ht="15.75" customHeight="1">
      <c r="A7" s="282"/>
      <c r="B7" s="38" t="s">
        <v>76</v>
      </c>
      <c r="C7" s="287" t="s">
        <v>78</v>
      </c>
      <c r="D7" s="287"/>
      <c r="E7" s="39">
        <v>29.97</v>
      </c>
      <c r="F7" s="40">
        <v>1704</v>
      </c>
      <c r="G7" s="60">
        <f t="shared" si="0"/>
        <v>51068.88</v>
      </c>
      <c r="H7" s="61"/>
      <c r="I7" s="43">
        <v>20</v>
      </c>
      <c r="J7" s="44">
        <v>2600</v>
      </c>
      <c r="K7" s="45">
        <f t="shared" si="1"/>
        <v>130</v>
      </c>
      <c r="L7" s="46">
        <v>20</v>
      </c>
      <c r="M7" s="44">
        <f>F7/V7*60</f>
        <v>2238.8321167883264</v>
      </c>
      <c r="N7" s="45">
        <f>M7/L7</f>
        <v>111.94160583941633</v>
      </c>
      <c r="O7" s="47">
        <f>L7-I7</f>
        <v>0</v>
      </c>
      <c r="P7" s="48">
        <f>N7-K7</f>
        <v>-18.058394160583674</v>
      </c>
      <c r="Q7" s="49">
        <f>N7/K7</f>
        <v>0.8610892756878179</v>
      </c>
      <c r="R7" s="274"/>
      <c r="S7" s="62">
        <v>0.54537037037037039</v>
      </c>
      <c r="T7" s="63">
        <v>0.57708333333333328</v>
      </c>
      <c r="U7" s="52">
        <v>7.3333333333334139</v>
      </c>
      <c r="V7" s="53">
        <v>45.666666666666558</v>
      </c>
      <c r="W7" s="54"/>
      <c r="X7" s="94"/>
      <c r="Y7" s="266"/>
      <c r="Z7" s="267"/>
      <c r="AA7" s="55">
        <f>M7-J7</f>
        <v>-361.1678832116736</v>
      </c>
      <c r="AB7" s="56">
        <f>M7/J7</f>
        <v>0.8610892756878179</v>
      </c>
      <c r="AC7" s="293"/>
    </row>
    <row r="8" spans="1:29" ht="15.75" customHeight="1">
      <c r="A8" s="282"/>
      <c r="B8" s="38"/>
      <c r="C8" s="287"/>
      <c r="D8" s="287"/>
      <c r="E8" s="39"/>
      <c r="F8" s="40"/>
      <c r="G8" s="60"/>
      <c r="H8" s="64"/>
      <c r="I8" s="43"/>
      <c r="J8" s="44"/>
      <c r="K8" s="45"/>
      <c r="L8" s="59"/>
      <c r="M8" s="44"/>
      <c r="N8" s="45"/>
      <c r="O8" s="65"/>
      <c r="P8" s="66"/>
      <c r="Q8" s="67"/>
      <c r="R8" s="274"/>
      <c r="S8" s="62"/>
      <c r="T8" s="63"/>
      <c r="U8" s="52"/>
      <c r="V8" s="53"/>
      <c r="W8" s="54"/>
      <c r="X8" s="94"/>
      <c r="Y8" s="266"/>
      <c r="Z8" s="267"/>
      <c r="AA8" s="55"/>
      <c r="AB8" s="56"/>
      <c r="AC8" s="293"/>
    </row>
    <row r="9" spans="1:29" ht="15.75" customHeight="1">
      <c r="A9" s="283"/>
      <c r="B9" s="38"/>
      <c r="C9" s="287"/>
      <c r="D9" s="287"/>
      <c r="E9" s="39"/>
      <c r="F9" s="40"/>
      <c r="G9" s="60"/>
      <c r="H9" s="64"/>
      <c r="I9" s="43"/>
      <c r="J9" s="44"/>
      <c r="K9" s="45"/>
      <c r="L9" s="59"/>
      <c r="M9" s="44"/>
      <c r="N9" s="45"/>
      <c r="O9" s="65"/>
      <c r="P9" s="66"/>
      <c r="Q9" s="67"/>
      <c r="R9" s="274"/>
      <c r="S9" s="62"/>
      <c r="T9" s="63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7"/>
      <c r="D10" s="287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43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43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43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43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43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16.333333333333332</v>
      </c>
      <c r="J21" s="81">
        <f t="shared" si="2"/>
        <v>1850</v>
      </c>
      <c r="K21" s="82">
        <f t="shared" ref="K21" si="3">J21/I21</f>
        <v>113.26530612244899</v>
      </c>
      <c r="L21" s="80">
        <f t="shared" ref="L21:M21" si="4">AVERAGE(L5:L20)</f>
        <v>16.333333333333332</v>
      </c>
      <c r="M21" s="81">
        <f t="shared" si="4"/>
        <v>1581.1322317711001</v>
      </c>
      <c r="N21" s="82">
        <f t="shared" ref="N21:N26" si="5">M21/L21</f>
        <v>96.804014190067363</v>
      </c>
      <c r="O21" s="83">
        <f t="shared" ref="O21:O26" si="6">L21-I21</f>
        <v>0</v>
      </c>
      <c r="P21" s="84">
        <f t="shared" ref="P21:P26" si="7">N21-K21</f>
        <v>-16.461291932381627</v>
      </c>
      <c r="Q21" s="85">
        <f t="shared" ref="Q21:Q26" si="8">N21/K21</f>
        <v>0.85466607122762173</v>
      </c>
      <c r="R21" s="275"/>
      <c r="S21" s="182">
        <f>S5</f>
        <v>0.25</v>
      </c>
      <c r="T21" s="183">
        <f>INDEX(T5:T20,COUNTA(T5:T20))</f>
        <v>0.57708333333333328</v>
      </c>
      <c r="U21" s="86"/>
      <c r="V21" s="86"/>
      <c r="W21" s="87"/>
      <c r="X21" s="179"/>
      <c r="Y21" s="262"/>
      <c r="Z21" s="263"/>
      <c r="AA21" s="88">
        <f t="shared" ref="AA21:AA26" si="9">M21-J21</f>
        <v>-268.86776822889988</v>
      </c>
      <c r="AB21" s="89">
        <f t="shared" ref="AB21:AB26" si="10">M21/J21</f>
        <v>0.85466607122762173</v>
      </c>
      <c r="AC21" s="295"/>
    </row>
    <row r="22" spans="1:43" ht="15.75" customHeight="1">
      <c r="A22" s="268" t="s">
        <v>36</v>
      </c>
      <c r="B22" s="16" t="s">
        <v>70</v>
      </c>
      <c r="C22" s="349" t="s">
        <v>71</v>
      </c>
      <c r="D22" s="349"/>
      <c r="E22" s="21">
        <v>56.43</v>
      </c>
      <c r="F22" s="25">
        <v>1768</v>
      </c>
      <c r="G22" s="22">
        <f t="shared" ref="G22:G26" si="11">E22*F22</f>
        <v>99768.24</v>
      </c>
      <c r="H22" s="23"/>
      <c r="I22" s="24">
        <v>24</v>
      </c>
      <c r="J22" s="25">
        <v>2000</v>
      </c>
      <c r="K22" s="26">
        <f>J22/I22</f>
        <v>83.333333333333329</v>
      </c>
      <c r="L22" s="27">
        <v>24</v>
      </c>
      <c r="M22" s="25">
        <f>F22/V22*60</f>
        <v>1687.3806998939549</v>
      </c>
      <c r="N22" s="26">
        <f t="shared" si="5"/>
        <v>70.307529162248116</v>
      </c>
      <c r="O22" s="91">
        <f t="shared" si="6"/>
        <v>0</v>
      </c>
      <c r="P22" s="92">
        <f t="shared" si="7"/>
        <v>-13.025804171085213</v>
      </c>
      <c r="Q22" s="31">
        <f t="shared" si="8"/>
        <v>0.84369034994697745</v>
      </c>
      <c r="R22" s="273">
        <f>Q38</f>
        <v>0.84588782068852442</v>
      </c>
      <c r="S22" s="32">
        <v>0.25011574074074072</v>
      </c>
      <c r="T22" s="33">
        <v>0.29377314814814814</v>
      </c>
      <c r="U22" s="34"/>
      <c r="V22" s="35">
        <v>62.866666666666688</v>
      </c>
      <c r="W22" s="93"/>
      <c r="X22" s="26"/>
      <c r="Y22" s="276"/>
      <c r="Z22" s="277"/>
      <c r="AA22" s="36">
        <f t="shared" si="9"/>
        <v>-312.6193001060451</v>
      </c>
      <c r="AB22" s="31">
        <f t="shared" si="10"/>
        <v>0.84369034994697745</v>
      </c>
      <c r="AC22" s="348">
        <f>AB38</f>
        <v>0.84588782068852442</v>
      </c>
    </row>
    <row r="23" spans="1:43" ht="15.75" customHeight="1">
      <c r="A23" s="269"/>
      <c r="B23" s="38" t="s">
        <v>70</v>
      </c>
      <c r="C23" s="287" t="s">
        <v>73</v>
      </c>
      <c r="D23" s="287"/>
      <c r="E23" s="39">
        <v>51.86</v>
      </c>
      <c r="F23" s="40">
        <v>1222</v>
      </c>
      <c r="G23" s="41">
        <f t="shared" si="11"/>
        <v>63372.92</v>
      </c>
      <c r="H23" s="42"/>
      <c r="I23" s="43">
        <v>26</v>
      </c>
      <c r="J23" s="44">
        <v>2000</v>
      </c>
      <c r="K23" s="45">
        <f t="shared" ref="K23:K63" si="12">J23/I23</f>
        <v>76.92307692307692</v>
      </c>
      <c r="L23" s="46">
        <v>26</v>
      </c>
      <c r="M23" s="44">
        <f>F23/V23*60</f>
        <v>1640.2684563758407</v>
      </c>
      <c r="N23" s="45">
        <f t="shared" si="5"/>
        <v>63.087248322147722</v>
      </c>
      <c r="O23" s="47">
        <f t="shared" si="6"/>
        <v>0</v>
      </c>
      <c r="P23" s="48">
        <f t="shared" si="7"/>
        <v>-13.835828600929197</v>
      </c>
      <c r="Q23" s="49">
        <f t="shared" si="8"/>
        <v>0.82013422818792048</v>
      </c>
      <c r="R23" s="274"/>
      <c r="S23" s="50">
        <v>0.2988425925925926</v>
      </c>
      <c r="T23" s="51">
        <v>0.32988425925925924</v>
      </c>
      <c r="U23" s="52">
        <v>7.300000000000022</v>
      </c>
      <c r="V23" s="53">
        <v>44.699999999999953</v>
      </c>
      <c r="W23" s="54"/>
      <c r="X23" s="94"/>
      <c r="Y23" s="266"/>
      <c r="Z23" s="267"/>
      <c r="AA23" s="55">
        <f t="shared" si="9"/>
        <v>-359.73154362415926</v>
      </c>
      <c r="AB23" s="49">
        <f t="shared" si="10"/>
        <v>0.82013422818792037</v>
      </c>
      <c r="AC23" s="294"/>
    </row>
    <row r="24" spans="1:43" ht="15.75" customHeight="1">
      <c r="A24" s="269"/>
      <c r="B24" s="38" t="s">
        <v>70</v>
      </c>
      <c r="C24" s="287" t="s">
        <v>72</v>
      </c>
      <c r="D24" s="287"/>
      <c r="E24" s="39">
        <v>56.77</v>
      </c>
      <c r="F24" s="40">
        <v>3581</v>
      </c>
      <c r="G24" s="41">
        <f t="shared" si="11"/>
        <v>203293.37000000002</v>
      </c>
      <c r="H24" s="42"/>
      <c r="I24" s="43">
        <v>26</v>
      </c>
      <c r="J24" s="44">
        <v>2000</v>
      </c>
      <c r="K24" s="45">
        <f t="shared" si="12"/>
        <v>76.92307692307692</v>
      </c>
      <c r="L24" s="46">
        <v>26</v>
      </c>
      <c r="M24" s="44">
        <f>F24/V24*60</f>
        <v>1729.2555331991953</v>
      </c>
      <c r="N24" s="45">
        <f t="shared" si="5"/>
        <v>66.50982819996905</v>
      </c>
      <c r="O24" s="47">
        <f t="shared" si="6"/>
        <v>0</v>
      </c>
      <c r="P24" s="48">
        <f t="shared" si="7"/>
        <v>-10.41324872310787</v>
      </c>
      <c r="Q24" s="49">
        <f t="shared" si="8"/>
        <v>0.86462776659959772</v>
      </c>
      <c r="R24" s="274"/>
      <c r="S24" s="50">
        <v>0.33263888888888887</v>
      </c>
      <c r="T24" s="51">
        <v>0.41892361111111109</v>
      </c>
      <c r="U24" s="52">
        <v>3.9666666666666739</v>
      </c>
      <c r="V24" s="53">
        <v>124.25</v>
      </c>
      <c r="W24" s="54"/>
      <c r="X24" s="94"/>
      <c r="Y24" s="266"/>
      <c r="Z24" s="267"/>
      <c r="AA24" s="55">
        <f t="shared" si="9"/>
        <v>-270.74446680080473</v>
      </c>
      <c r="AB24" s="49">
        <f t="shared" si="10"/>
        <v>0.86462776659959761</v>
      </c>
      <c r="AC24" s="294"/>
    </row>
    <row r="25" spans="1:43" ht="15.75" customHeight="1">
      <c r="A25" s="269"/>
      <c r="B25" s="38" t="s">
        <v>74</v>
      </c>
      <c r="C25" s="287" t="s">
        <v>213</v>
      </c>
      <c r="D25" s="287"/>
      <c r="E25" s="39">
        <v>77.34</v>
      </c>
      <c r="F25" s="40">
        <v>1699</v>
      </c>
      <c r="G25" s="41">
        <f t="shared" si="11"/>
        <v>131400.66</v>
      </c>
      <c r="H25" s="42"/>
      <c r="I25" s="43">
        <v>25</v>
      </c>
      <c r="J25" s="44">
        <v>2000</v>
      </c>
      <c r="K25" s="45">
        <f t="shared" si="12"/>
        <v>80</v>
      </c>
      <c r="L25" s="46">
        <v>25</v>
      </c>
      <c r="M25" s="44">
        <f>F25/V25*60</f>
        <v>1671.6042634599621</v>
      </c>
      <c r="N25" s="45">
        <f t="shared" si="5"/>
        <v>66.864170538398483</v>
      </c>
      <c r="O25" s="47">
        <f t="shared" si="6"/>
        <v>0</v>
      </c>
      <c r="P25" s="48">
        <f t="shared" si="7"/>
        <v>-13.135829461601517</v>
      </c>
      <c r="Q25" s="49">
        <f t="shared" si="8"/>
        <v>0.83580213172998108</v>
      </c>
      <c r="R25" s="274"/>
      <c r="S25" s="50">
        <v>0.42436342592592591</v>
      </c>
      <c r="T25" s="51">
        <v>0.46671296296296294</v>
      </c>
      <c r="U25" s="52">
        <v>7.8333333333333321</v>
      </c>
      <c r="V25" s="53">
        <v>60.983333333333327</v>
      </c>
      <c r="W25" s="54">
        <v>0.46671296296296294</v>
      </c>
      <c r="X25" s="94">
        <v>0.50854166666666667</v>
      </c>
      <c r="Y25" s="266"/>
      <c r="Z25" s="267"/>
      <c r="AA25" s="55">
        <f t="shared" si="9"/>
        <v>-328.39573654003789</v>
      </c>
      <c r="AB25" s="49">
        <f t="shared" si="10"/>
        <v>0.83580213172998108</v>
      </c>
      <c r="AC25" s="294"/>
    </row>
    <row r="26" spans="1:43" ht="15.75" customHeight="1">
      <c r="A26" s="269"/>
      <c r="B26" s="38" t="s">
        <v>74</v>
      </c>
      <c r="C26" s="287" t="s">
        <v>84</v>
      </c>
      <c r="D26" s="287"/>
      <c r="E26" s="39">
        <v>59.52</v>
      </c>
      <c r="F26" s="40">
        <v>3827</v>
      </c>
      <c r="G26" s="41">
        <f t="shared" si="11"/>
        <v>227783.04000000001</v>
      </c>
      <c r="H26" s="58"/>
      <c r="I26" s="43">
        <v>25</v>
      </c>
      <c r="J26" s="44">
        <v>2000</v>
      </c>
      <c r="K26" s="45">
        <f t="shared" si="12"/>
        <v>80</v>
      </c>
      <c r="L26" s="59">
        <v>25</v>
      </c>
      <c r="M26" s="44">
        <f>F26/V26*60</f>
        <v>1730.3692539562928</v>
      </c>
      <c r="N26" s="45">
        <f t="shared" si="5"/>
        <v>69.21477015825171</v>
      </c>
      <c r="O26" s="47">
        <f t="shared" si="6"/>
        <v>0</v>
      </c>
      <c r="P26" s="48">
        <f t="shared" si="7"/>
        <v>-10.78522984174829</v>
      </c>
      <c r="Q26" s="49">
        <f t="shared" si="8"/>
        <v>0.86518462697814635</v>
      </c>
      <c r="R26" s="274"/>
      <c r="S26" s="50">
        <v>0.50854166666666667</v>
      </c>
      <c r="T26" s="51">
        <v>0.60069444444444442</v>
      </c>
      <c r="U26" s="52">
        <v>60.23333333333337</v>
      </c>
      <c r="V26" s="53">
        <v>132.69999999999996</v>
      </c>
      <c r="W26" s="54"/>
      <c r="X26" s="94"/>
      <c r="Y26" s="266"/>
      <c r="Z26" s="267"/>
      <c r="AA26" s="55">
        <f t="shared" si="9"/>
        <v>-269.63074604370718</v>
      </c>
      <c r="AB26" s="49">
        <f t="shared" si="10"/>
        <v>0.86518462697814646</v>
      </c>
      <c r="AC26" s="294"/>
    </row>
    <row r="27" spans="1:43" ht="15.75" customHeight="1">
      <c r="A27" s="269"/>
      <c r="B27" s="38"/>
      <c r="C27" s="287"/>
      <c r="D27" s="287"/>
      <c r="E27" s="39"/>
      <c r="F27" s="40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94"/>
    </row>
    <row r="28" spans="1:43" ht="15.75" customHeight="1">
      <c r="A28" s="269"/>
      <c r="B28" s="38"/>
      <c r="C28" s="287"/>
      <c r="D28" s="287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94"/>
    </row>
    <row r="29" spans="1:43" ht="15.75" customHeight="1">
      <c r="A29" s="269"/>
      <c r="B29" s="38"/>
      <c r="C29" s="287"/>
      <c r="D29" s="287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  <c r="AQ29" s="9">
        <f>AI8</f>
        <v>0</v>
      </c>
    </row>
    <row r="30" spans="1:43" ht="15.75" customHeight="1">
      <c r="A30" s="269"/>
      <c r="B30" s="38"/>
      <c r="C30" s="287"/>
      <c r="D30" s="287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43" ht="15.75" customHeight="1">
      <c r="A31" s="269"/>
      <c r="B31" s="38"/>
      <c r="C31" s="287"/>
      <c r="D31" s="287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43" ht="15.75" customHeight="1">
      <c r="A32" s="269"/>
      <c r="B32" s="38"/>
      <c r="C32" s="287"/>
      <c r="D32" s="287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38"/>
      <c r="C33" s="287"/>
      <c r="D33" s="287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38"/>
      <c r="C34" s="287"/>
      <c r="D34" s="287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38"/>
      <c r="C35" s="287"/>
      <c r="D35" s="287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94"/>
      <c r="Y35" s="266"/>
      <c r="Z35" s="267"/>
      <c r="AA35" s="55"/>
      <c r="AB35" s="49"/>
      <c r="AC35" s="294"/>
    </row>
    <row r="36" spans="1:29" ht="15.75" customHeight="1">
      <c r="A36" s="269"/>
      <c r="B36" s="38"/>
      <c r="C36" s="287"/>
      <c r="D36" s="287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94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87"/>
      <c r="D37" s="287"/>
      <c r="E37" s="95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54"/>
      <c r="X37" s="94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13">AVERAGE(I22:I37)</f>
        <v>25.2</v>
      </c>
      <c r="J38" s="81">
        <f t="shared" si="13"/>
        <v>2000</v>
      </c>
      <c r="K38" s="82">
        <f t="shared" ref="K38" si="14">J38/I38</f>
        <v>79.365079365079367</v>
      </c>
      <c r="L38" s="80">
        <f t="shared" ref="L38:M38" si="15">AVERAGE(L22:L37)</f>
        <v>25.2</v>
      </c>
      <c r="M38" s="81">
        <f t="shared" si="15"/>
        <v>1691.7756413770489</v>
      </c>
      <c r="N38" s="82">
        <f>M38/L38</f>
        <v>67.133954022898763</v>
      </c>
      <c r="O38" s="83">
        <f>L38-I38</f>
        <v>0</v>
      </c>
      <c r="P38" s="84">
        <f>N38-K38</f>
        <v>-12.231125342180604</v>
      </c>
      <c r="Q38" s="85">
        <f>N38/K38</f>
        <v>0.84588782068852442</v>
      </c>
      <c r="R38" s="275"/>
      <c r="S38" s="182">
        <f>S22</f>
        <v>0.25011574074074072</v>
      </c>
      <c r="T38" s="183">
        <f>INDEX(T22:T37,COUNTA(T22:T37))</f>
        <v>0.60069444444444442</v>
      </c>
      <c r="U38" s="86"/>
      <c r="V38" s="96"/>
      <c r="W38" s="78"/>
      <c r="X38" s="82"/>
      <c r="Y38" s="262"/>
      <c r="Z38" s="263"/>
      <c r="AA38" s="97">
        <f>M38-J38</f>
        <v>-308.22435862295106</v>
      </c>
      <c r="AB38" s="85">
        <f>M38/J38</f>
        <v>0.84588782068852442</v>
      </c>
      <c r="AC38" s="295"/>
    </row>
    <row r="39" spans="1:29" ht="15.75" customHeight="1">
      <c r="A39" s="281" t="s">
        <v>37</v>
      </c>
      <c r="B39" s="98" t="s">
        <v>67</v>
      </c>
      <c r="C39" s="271" t="s">
        <v>291</v>
      </c>
      <c r="D39" s="272"/>
      <c r="E39" s="21">
        <v>51.82</v>
      </c>
      <c r="F39" s="34">
        <v>2664</v>
      </c>
      <c r="G39" s="22">
        <f t="shared" ref="G39:G42" si="16">E39*F39</f>
        <v>138048.48000000001</v>
      </c>
      <c r="H39" s="23"/>
      <c r="I39" s="27">
        <v>23</v>
      </c>
      <c r="J39" s="25">
        <v>1800</v>
      </c>
      <c r="K39" s="26">
        <f>J39/I39</f>
        <v>78.260869565217391</v>
      </c>
      <c r="L39" s="27">
        <v>23</v>
      </c>
      <c r="M39" s="25">
        <f>F39/V39*60</f>
        <v>1530.7901037509982</v>
      </c>
      <c r="N39" s="26">
        <f>M39/L39</f>
        <v>66.556091467434712</v>
      </c>
      <c r="O39" s="91">
        <f>L39-I39</f>
        <v>0</v>
      </c>
      <c r="P39" s="92">
        <f>N39-K39</f>
        <v>-11.704778097782679</v>
      </c>
      <c r="Q39" s="31">
        <f>N39/K39</f>
        <v>0.85043894652833241</v>
      </c>
      <c r="R39" s="273">
        <f>Q55</f>
        <v>0.85288693421455775</v>
      </c>
      <c r="S39" s="32">
        <v>0.29166666666666669</v>
      </c>
      <c r="T39" s="33">
        <v>0.36417824074074073</v>
      </c>
      <c r="U39" s="34"/>
      <c r="V39" s="35">
        <v>104.41666666666663</v>
      </c>
      <c r="W39" s="15"/>
      <c r="X39" s="17"/>
      <c r="Y39" s="276"/>
      <c r="Z39" s="277"/>
      <c r="AA39" s="36">
        <f>M39-J39</f>
        <v>-269.20989624900176</v>
      </c>
      <c r="AB39" s="31">
        <f>M39/J39</f>
        <v>0.85043894652833241</v>
      </c>
      <c r="AC39" s="348">
        <f>AB55</f>
        <v>0.85288693421455775</v>
      </c>
    </row>
    <row r="40" spans="1:29" ht="15.75" customHeight="1">
      <c r="A40" s="282"/>
      <c r="B40" s="99" t="s">
        <v>79</v>
      </c>
      <c r="C40" s="264" t="s">
        <v>345</v>
      </c>
      <c r="D40" s="265"/>
      <c r="E40" s="39">
        <v>49.52</v>
      </c>
      <c r="F40" s="52">
        <v>3930</v>
      </c>
      <c r="G40" s="41">
        <f t="shared" si="16"/>
        <v>194613.6</v>
      </c>
      <c r="H40" s="42"/>
      <c r="I40" s="46">
        <v>24</v>
      </c>
      <c r="J40" s="44">
        <v>2000</v>
      </c>
      <c r="K40" s="45">
        <f t="shared" si="12"/>
        <v>83.333333333333329</v>
      </c>
      <c r="L40" s="46">
        <v>24</v>
      </c>
      <c r="M40" s="44">
        <f>F40/V40*60</f>
        <v>1705.6057866184456</v>
      </c>
      <c r="N40" s="45">
        <f>M40/L40</f>
        <v>71.06690777576857</v>
      </c>
      <c r="O40" s="47">
        <f>L40-I40</f>
        <v>0</v>
      </c>
      <c r="P40" s="48">
        <f>N40-K40</f>
        <v>-12.266425557564759</v>
      </c>
      <c r="Q40" s="49">
        <f>N40/K40</f>
        <v>0.85280289330922288</v>
      </c>
      <c r="R40" s="274"/>
      <c r="S40" s="50">
        <v>0.36875000000000002</v>
      </c>
      <c r="T40" s="51">
        <v>0.46475694444444443</v>
      </c>
      <c r="U40" s="52">
        <v>6.5833333333333766</v>
      </c>
      <c r="V40" s="53">
        <v>138.24999999999994</v>
      </c>
      <c r="W40" s="54"/>
      <c r="X40" s="94"/>
      <c r="Y40" s="266"/>
      <c r="Z40" s="267"/>
      <c r="AA40" s="55">
        <f>M40-J40</f>
        <v>-294.39421338155444</v>
      </c>
      <c r="AB40" s="49">
        <f>M40/J40</f>
        <v>0.85280289330922276</v>
      </c>
      <c r="AC40" s="294"/>
    </row>
    <row r="41" spans="1:29" ht="15.75" customHeight="1">
      <c r="A41" s="282"/>
      <c r="B41" s="99" t="s">
        <v>74</v>
      </c>
      <c r="C41" s="264" t="s">
        <v>212</v>
      </c>
      <c r="D41" s="265"/>
      <c r="E41" s="39">
        <v>59.8</v>
      </c>
      <c r="F41" s="52">
        <v>861</v>
      </c>
      <c r="G41" s="41">
        <f t="shared" si="16"/>
        <v>51487.799999999996</v>
      </c>
      <c r="H41" s="42"/>
      <c r="I41" s="46">
        <v>14</v>
      </c>
      <c r="J41" s="44">
        <v>2000</v>
      </c>
      <c r="K41" s="45">
        <f t="shared" si="12"/>
        <v>142.85714285714286</v>
      </c>
      <c r="L41" s="46">
        <v>14</v>
      </c>
      <c r="M41" s="44">
        <f>F41/V41*60</f>
        <v>1657.5401069518705</v>
      </c>
      <c r="N41" s="45">
        <f>M41/L41</f>
        <v>118.3957219251336</v>
      </c>
      <c r="O41" s="47">
        <f>L41-I41</f>
        <v>0</v>
      </c>
      <c r="P41" s="48">
        <f>N41-K41</f>
        <v>-24.461420932009261</v>
      </c>
      <c r="Q41" s="49">
        <f>N41/K41</f>
        <v>0.82877005347593513</v>
      </c>
      <c r="R41" s="274"/>
      <c r="S41" s="50">
        <v>0.46944444444444444</v>
      </c>
      <c r="T41" s="51">
        <v>0.49108796296296298</v>
      </c>
      <c r="U41" s="52">
        <v>6.750000000000016</v>
      </c>
      <c r="V41" s="53">
        <v>31.166666666666689</v>
      </c>
      <c r="W41" s="54">
        <v>0.49108796296296298</v>
      </c>
      <c r="X41" s="94">
        <v>0.53363425925925922</v>
      </c>
      <c r="Y41" s="266"/>
      <c r="Z41" s="267"/>
      <c r="AA41" s="55">
        <f>M41-J41</f>
        <v>-342.45989304812952</v>
      </c>
      <c r="AB41" s="49">
        <f>M41/J41</f>
        <v>0.82877005347593524</v>
      </c>
      <c r="AC41" s="294"/>
    </row>
    <row r="42" spans="1:29" ht="15.75" customHeight="1">
      <c r="A42" s="282"/>
      <c r="B42" s="99" t="s">
        <v>85</v>
      </c>
      <c r="C42" s="264" t="s">
        <v>236</v>
      </c>
      <c r="D42" s="265"/>
      <c r="E42" s="39">
        <v>46.93</v>
      </c>
      <c r="F42" s="52">
        <v>1571</v>
      </c>
      <c r="G42" s="41">
        <f t="shared" si="16"/>
        <v>73727.03</v>
      </c>
      <c r="H42" s="42"/>
      <c r="I42" s="46">
        <v>21</v>
      </c>
      <c r="J42" s="44">
        <v>2000</v>
      </c>
      <c r="K42" s="45">
        <f t="shared" si="12"/>
        <v>95.238095238095241</v>
      </c>
      <c r="L42" s="46">
        <v>21</v>
      </c>
      <c r="M42" s="44">
        <f>F42/V42*60</f>
        <v>1758.5820895522368</v>
      </c>
      <c r="N42" s="45">
        <f>M42/L42</f>
        <v>83.742004264392222</v>
      </c>
      <c r="O42" s="47">
        <f>L42-I42</f>
        <v>0</v>
      </c>
      <c r="P42" s="48">
        <f>N42-K42</f>
        <v>-11.496090973703019</v>
      </c>
      <c r="Q42" s="49">
        <f>N42/K42</f>
        <v>0.8792910447761183</v>
      </c>
      <c r="R42" s="274"/>
      <c r="S42" s="50">
        <v>0.53363425925925922</v>
      </c>
      <c r="T42" s="51">
        <v>0.57085648148148149</v>
      </c>
      <c r="U42" s="52">
        <v>61.266666666666595</v>
      </c>
      <c r="V42" s="53">
        <v>53.600000000000065</v>
      </c>
      <c r="W42" s="54"/>
      <c r="X42" s="94"/>
      <c r="Y42" s="266"/>
      <c r="Z42" s="267"/>
      <c r="AA42" s="55">
        <f>M42-J42</f>
        <v>-241.41791044776323</v>
      </c>
      <c r="AB42" s="49">
        <f>M42/J42</f>
        <v>0.87929104477611841</v>
      </c>
      <c r="AC42" s="294"/>
    </row>
    <row r="43" spans="1:29" ht="15.75" customHeight="1">
      <c r="A43" s="283"/>
      <c r="B43" s="99"/>
      <c r="C43" s="264"/>
      <c r="D43" s="265"/>
      <c r="E43" s="39"/>
      <c r="F43" s="52"/>
      <c r="G43" s="41"/>
      <c r="H43" s="58"/>
      <c r="I43" s="59"/>
      <c r="J43" s="44"/>
      <c r="K43" s="45"/>
      <c r="L43" s="59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94"/>
      <c r="Y43" s="266"/>
      <c r="Z43" s="267"/>
      <c r="AA43" s="55"/>
      <c r="AB43" s="49"/>
      <c r="AC43" s="294"/>
    </row>
    <row r="44" spans="1:29" ht="15.75" customHeight="1">
      <c r="A44" s="283"/>
      <c r="B44" s="99"/>
      <c r="C44" s="264"/>
      <c r="D44" s="265"/>
      <c r="E44" s="39"/>
      <c r="F44" s="52"/>
      <c r="G44" s="60"/>
      <c r="H44" s="61"/>
      <c r="I44" s="46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94"/>
      <c r="Y44" s="266"/>
      <c r="Z44" s="267"/>
      <c r="AA44" s="55"/>
      <c r="AB44" s="49"/>
      <c r="AC44" s="294"/>
    </row>
    <row r="45" spans="1:29" ht="15.75" customHeight="1">
      <c r="A45" s="283"/>
      <c r="B45" s="99"/>
      <c r="C45" s="264"/>
      <c r="D45" s="265"/>
      <c r="E45" s="39"/>
      <c r="F45" s="52"/>
      <c r="G45" s="60"/>
      <c r="H45" s="64"/>
      <c r="I45" s="59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94"/>
    </row>
    <row r="46" spans="1:29" ht="15.75" customHeight="1">
      <c r="A46" s="283"/>
      <c r="B46" s="99"/>
      <c r="C46" s="264"/>
      <c r="D46" s="265"/>
      <c r="E46" s="39"/>
      <c r="F46" s="52"/>
      <c r="G46" s="60"/>
      <c r="H46" s="64"/>
      <c r="I46" s="59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94"/>
    </row>
    <row r="47" spans="1:29" ht="15.75" customHeight="1">
      <c r="A47" s="283"/>
      <c r="B47" s="99"/>
      <c r="C47" s="264"/>
      <c r="D47" s="265"/>
      <c r="E47" s="39"/>
      <c r="F47" s="52"/>
      <c r="G47" s="60"/>
      <c r="H47" s="64"/>
      <c r="I47" s="59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94"/>
      <c r="Y47" s="266"/>
      <c r="Z47" s="267"/>
      <c r="AA47" s="55"/>
      <c r="AB47" s="49"/>
      <c r="AC47" s="294"/>
    </row>
    <row r="48" spans="1:29" ht="15.75" customHeight="1">
      <c r="A48" s="283"/>
      <c r="B48" s="99"/>
      <c r="C48" s="264"/>
      <c r="D48" s="265"/>
      <c r="E48" s="39"/>
      <c r="F48" s="52"/>
      <c r="G48" s="60"/>
      <c r="H48" s="64"/>
      <c r="I48" s="59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94"/>
      <c r="Y48" s="266"/>
      <c r="Z48" s="267"/>
      <c r="AA48" s="55"/>
      <c r="AB48" s="49"/>
      <c r="AC48" s="294"/>
    </row>
    <row r="49" spans="1:29" ht="15.75" customHeight="1">
      <c r="A49" s="283"/>
      <c r="B49" s="99"/>
      <c r="C49" s="264"/>
      <c r="D49" s="265"/>
      <c r="E49" s="39"/>
      <c r="F49" s="52"/>
      <c r="G49" s="60"/>
      <c r="H49" s="64"/>
      <c r="I49" s="59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94"/>
      <c r="Y49" s="266"/>
      <c r="Z49" s="267"/>
      <c r="AA49" s="55"/>
      <c r="AB49" s="49"/>
      <c r="AC49" s="294"/>
    </row>
    <row r="50" spans="1:29" ht="15.75" customHeight="1">
      <c r="A50" s="283"/>
      <c r="B50" s="99"/>
      <c r="C50" s="264"/>
      <c r="D50" s="265"/>
      <c r="E50" s="39"/>
      <c r="F50" s="52"/>
      <c r="G50" s="60"/>
      <c r="H50" s="64"/>
      <c r="I50" s="59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94"/>
      <c r="Y50" s="266"/>
      <c r="Z50" s="267"/>
      <c r="AA50" s="55"/>
      <c r="AB50" s="49"/>
      <c r="AC50" s="294"/>
    </row>
    <row r="51" spans="1:29" ht="15.75" customHeight="1">
      <c r="A51" s="283"/>
      <c r="B51" s="99"/>
      <c r="C51" s="264"/>
      <c r="D51" s="265"/>
      <c r="E51" s="39"/>
      <c r="F51" s="52"/>
      <c r="G51" s="60"/>
      <c r="H51" s="64"/>
      <c r="I51" s="59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94"/>
      <c r="Y51" s="266"/>
      <c r="Z51" s="267"/>
      <c r="AA51" s="55"/>
      <c r="AB51" s="49"/>
      <c r="AC51" s="294"/>
    </row>
    <row r="52" spans="1:29" ht="15.75" customHeight="1">
      <c r="A52" s="283"/>
      <c r="B52" s="99"/>
      <c r="C52" s="264"/>
      <c r="D52" s="265"/>
      <c r="E52" s="39"/>
      <c r="F52" s="52"/>
      <c r="G52" s="60"/>
      <c r="H52" s="64"/>
      <c r="I52" s="59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100"/>
      <c r="X52" s="101"/>
      <c r="Y52" s="266"/>
      <c r="Z52" s="267"/>
      <c r="AA52" s="55"/>
      <c r="AB52" s="49"/>
      <c r="AC52" s="294"/>
    </row>
    <row r="53" spans="1:29" ht="15.75" customHeight="1">
      <c r="A53" s="283"/>
      <c r="B53" s="99"/>
      <c r="C53" s="264"/>
      <c r="D53" s="265"/>
      <c r="E53" s="39"/>
      <c r="F53" s="52"/>
      <c r="G53" s="60"/>
      <c r="H53" s="64"/>
      <c r="I53" s="59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102"/>
      <c r="X53" s="103"/>
      <c r="Y53" s="266"/>
      <c r="Z53" s="267"/>
      <c r="AA53" s="55"/>
      <c r="AB53" s="49"/>
      <c r="AC53" s="294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59"/>
      <c r="J54" s="44"/>
      <c r="K54" s="45"/>
      <c r="L54" s="59"/>
      <c r="M54" s="44"/>
      <c r="N54" s="45"/>
      <c r="O54" s="65"/>
      <c r="P54" s="66"/>
      <c r="Q54" s="67"/>
      <c r="R54" s="274"/>
      <c r="S54" s="50"/>
      <c r="T54" s="51"/>
      <c r="U54" s="73"/>
      <c r="V54" s="53"/>
      <c r="W54" s="102"/>
      <c r="X54" s="103"/>
      <c r="Y54" s="266"/>
      <c r="Z54" s="267"/>
      <c r="AA54" s="55"/>
      <c r="AB54" s="49"/>
      <c r="AC54" s="294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17">AVERAGE(I39:I54)</f>
        <v>20.5</v>
      </c>
      <c r="J55" s="81">
        <f t="shared" si="17"/>
        <v>1950</v>
      </c>
      <c r="K55" s="82">
        <f t="shared" ref="K55" si="18">J55/I55</f>
        <v>95.121951219512198</v>
      </c>
      <c r="L55" s="80">
        <f t="shared" ref="L55:M55" si="19">AVERAGE(L39:L54)</f>
        <v>20.5</v>
      </c>
      <c r="M55" s="81">
        <f t="shared" si="19"/>
        <v>1663.1295217183877</v>
      </c>
      <c r="N55" s="82">
        <f t="shared" ref="N55:N63" si="20">M55/L55</f>
        <v>81.128269352116476</v>
      </c>
      <c r="O55" s="83">
        <f t="shared" ref="O55:O63" si="21">L55-I55</f>
        <v>0</v>
      </c>
      <c r="P55" s="84">
        <f t="shared" ref="P55:P63" si="22">N55-K55</f>
        <v>-13.993681867395722</v>
      </c>
      <c r="Q55" s="85">
        <f t="shared" ref="Q55:Q63" si="23">N55/K55</f>
        <v>0.85288693421455775</v>
      </c>
      <c r="R55" s="275"/>
      <c r="S55" s="182">
        <f>S39</f>
        <v>0.29166666666666669</v>
      </c>
      <c r="T55" s="183">
        <f>INDEX(T39:T54,COUNTA(T39:T54))</f>
        <v>0.57085648148148149</v>
      </c>
      <c r="U55" s="86"/>
      <c r="V55" s="96"/>
      <c r="W55" s="105"/>
      <c r="X55" s="106"/>
      <c r="Y55" s="262"/>
      <c r="Z55" s="263"/>
      <c r="AA55" s="97">
        <f t="shared" ref="AA55:AA63" si="24">M55-J55</f>
        <v>-286.87047828161235</v>
      </c>
      <c r="AB55" s="85">
        <f t="shared" ref="AB55:AB63" si="25">M55/J55</f>
        <v>0.85288693421455775</v>
      </c>
      <c r="AC55" s="295"/>
    </row>
    <row r="56" spans="1:29" ht="15.75" customHeight="1">
      <c r="A56" s="268" t="s">
        <v>38</v>
      </c>
      <c r="B56" s="98" t="s">
        <v>74</v>
      </c>
      <c r="C56" s="271" t="s">
        <v>82</v>
      </c>
      <c r="D56" s="272"/>
      <c r="E56" s="21">
        <v>47.37</v>
      </c>
      <c r="F56" s="15">
        <v>1482</v>
      </c>
      <c r="G56" s="22">
        <f t="shared" ref="G56:G63" si="26">E56*F56</f>
        <v>70202.34</v>
      </c>
      <c r="H56" s="23"/>
      <c r="I56" s="24">
        <v>21</v>
      </c>
      <c r="J56" s="25">
        <v>2000</v>
      </c>
      <c r="K56" s="26">
        <f>J56/I56</f>
        <v>95.238095238095241</v>
      </c>
      <c r="L56" s="27">
        <v>21</v>
      </c>
      <c r="M56" s="25">
        <f t="shared" ref="M56:M63" si="27">F56/V56*60</f>
        <v>1667.7711784932803</v>
      </c>
      <c r="N56" s="26">
        <f t="shared" si="20"/>
        <v>79.417675166346683</v>
      </c>
      <c r="O56" s="91">
        <f t="shared" si="21"/>
        <v>0</v>
      </c>
      <c r="P56" s="92">
        <f t="shared" si="22"/>
        <v>-15.820420071748558</v>
      </c>
      <c r="Q56" s="31">
        <f t="shared" si="23"/>
        <v>0.83388558924664014</v>
      </c>
      <c r="R56" s="273">
        <f>Q72</f>
        <v>0.8420163902637493</v>
      </c>
      <c r="S56" s="32">
        <v>0.25</v>
      </c>
      <c r="T56" s="33">
        <v>0.28702546296296294</v>
      </c>
      <c r="U56" s="34"/>
      <c r="V56" s="35">
        <v>53.316666666666634</v>
      </c>
      <c r="W56" s="33"/>
      <c r="X56" s="107"/>
      <c r="Y56" s="276"/>
      <c r="Z56" s="277"/>
      <c r="AA56" s="36">
        <f t="shared" si="24"/>
        <v>-332.22882150671967</v>
      </c>
      <c r="AB56" s="31">
        <f t="shared" si="25"/>
        <v>0.83388558924664014</v>
      </c>
      <c r="AC56" s="278">
        <f>AB72</f>
        <v>0.8420163902637493</v>
      </c>
    </row>
    <row r="57" spans="1:29" ht="15.75" customHeight="1">
      <c r="A57" s="269"/>
      <c r="B57" s="99" t="s">
        <v>70</v>
      </c>
      <c r="C57" s="264" t="s">
        <v>83</v>
      </c>
      <c r="D57" s="265"/>
      <c r="E57" s="39">
        <v>56.85</v>
      </c>
      <c r="F57" s="40">
        <v>932</v>
      </c>
      <c r="G57" s="41">
        <f t="shared" si="26"/>
        <v>52984.200000000004</v>
      </c>
      <c r="H57" s="42"/>
      <c r="I57" s="43">
        <v>21</v>
      </c>
      <c r="J57" s="44">
        <v>2000</v>
      </c>
      <c r="K57" s="45">
        <f t="shared" si="12"/>
        <v>95.238095238095241</v>
      </c>
      <c r="L57" s="46">
        <v>21</v>
      </c>
      <c r="M57" s="44">
        <f t="shared" si="27"/>
        <v>1629.5288975230676</v>
      </c>
      <c r="N57" s="45">
        <f t="shared" si="20"/>
        <v>77.596614167765125</v>
      </c>
      <c r="O57" s="47">
        <f t="shared" si="21"/>
        <v>0</v>
      </c>
      <c r="P57" s="48">
        <f t="shared" si="22"/>
        <v>-17.641481070330116</v>
      </c>
      <c r="Q57" s="49">
        <f t="shared" si="23"/>
        <v>0.81476444876153375</v>
      </c>
      <c r="R57" s="274"/>
      <c r="S57" s="50">
        <v>0.29027777777777775</v>
      </c>
      <c r="T57" s="51">
        <v>0.31410879629629629</v>
      </c>
      <c r="U57" s="52">
        <v>4.6833333333333194</v>
      </c>
      <c r="V57" s="53">
        <v>34.316666666666706</v>
      </c>
      <c r="W57" s="54"/>
      <c r="X57" s="94"/>
      <c r="Y57" s="266"/>
      <c r="Z57" s="267"/>
      <c r="AA57" s="55">
        <f t="shared" si="24"/>
        <v>-370.4711024769324</v>
      </c>
      <c r="AB57" s="49">
        <f t="shared" si="25"/>
        <v>0.81476444876153375</v>
      </c>
      <c r="AC57" s="279"/>
    </row>
    <row r="58" spans="1:29" ht="15.75" customHeight="1">
      <c r="A58" s="269"/>
      <c r="B58" s="99" t="s">
        <v>74</v>
      </c>
      <c r="C58" s="264" t="s">
        <v>292</v>
      </c>
      <c r="D58" s="265"/>
      <c r="E58" s="39">
        <v>102.83</v>
      </c>
      <c r="F58" s="40">
        <v>1782</v>
      </c>
      <c r="G58" s="41">
        <f t="shared" si="26"/>
        <v>183243.06</v>
      </c>
      <c r="H58" s="42"/>
      <c r="I58" s="43">
        <v>20</v>
      </c>
      <c r="J58" s="44">
        <v>2000</v>
      </c>
      <c r="K58" s="45">
        <f t="shared" si="12"/>
        <v>100</v>
      </c>
      <c r="L58" s="46">
        <v>20</v>
      </c>
      <c r="M58" s="44">
        <f t="shared" si="27"/>
        <v>1696.2453728186147</v>
      </c>
      <c r="N58" s="45">
        <f t="shared" si="20"/>
        <v>84.812268640930739</v>
      </c>
      <c r="O58" s="47">
        <f t="shared" si="21"/>
        <v>0</v>
      </c>
      <c r="P58" s="48">
        <f t="shared" si="22"/>
        <v>-15.187731359069261</v>
      </c>
      <c r="Q58" s="49">
        <f t="shared" si="23"/>
        <v>0.84812268640930744</v>
      </c>
      <c r="R58" s="274"/>
      <c r="S58" s="50">
        <v>0.31874999999999998</v>
      </c>
      <c r="T58" s="51">
        <v>0.36252314814814812</v>
      </c>
      <c r="U58" s="52">
        <v>6.6833333333333123</v>
      </c>
      <c r="V58" s="53">
        <v>63.033333333333331</v>
      </c>
      <c r="W58" s="54"/>
      <c r="X58" s="94"/>
      <c r="Y58" s="266"/>
      <c r="Z58" s="267"/>
      <c r="AA58" s="55">
        <f t="shared" si="24"/>
        <v>-303.75462718138533</v>
      </c>
      <c r="AB58" s="49">
        <f t="shared" si="25"/>
        <v>0.84812268640930732</v>
      </c>
      <c r="AC58" s="279"/>
    </row>
    <row r="59" spans="1:29" ht="15.75" customHeight="1">
      <c r="A59" s="269"/>
      <c r="B59" s="99" t="s">
        <v>74</v>
      </c>
      <c r="C59" s="264" t="s">
        <v>220</v>
      </c>
      <c r="D59" s="265"/>
      <c r="E59" s="39">
        <v>65.55</v>
      </c>
      <c r="F59" s="40">
        <v>791</v>
      </c>
      <c r="G59" s="41">
        <f t="shared" si="26"/>
        <v>51850.049999999996</v>
      </c>
      <c r="H59" s="42"/>
      <c r="I59" s="43">
        <v>22</v>
      </c>
      <c r="J59" s="44">
        <v>2000</v>
      </c>
      <c r="K59" s="45">
        <f t="shared" si="12"/>
        <v>90.909090909090907</v>
      </c>
      <c r="L59" s="46">
        <v>22</v>
      </c>
      <c r="M59" s="44">
        <f t="shared" si="27"/>
        <v>1684.9704142011815</v>
      </c>
      <c r="N59" s="45">
        <f t="shared" si="20"/>
        <v>76.589564281871887</v>
      </c>
      <c r="O59" s="47">
        <f t="shared" si="21"/>
        <v>0</v>
      </c>
      <c r="P59" s="48">
        <f t="shared" si="22"/>
        <v>-14.31952662721902</v>
      </c>
      <c r="Q59" s="49">
        <f t="shared" si="23"/>
        <v>0.84248520710059083</v>
      </c>
      <c r="R59" s="274"/>
      <c r="S59" s="50">
        <v>0.3659722222222222</v>
      </c>
      <c r="T59" s="51">
        <v>0.38553240740740741</v>
      </c>
      <c r="U59" s="52">
        <v>4.9666666666666703</v>
      </c>
      <c r="V59" s="53">
        <v>28.1666666666667</v>
      </c>
      <c r="W59" s="54"/>
      <c r="X59" s="94"/>
      <c r="Y59" s="266"/>
      <c r="Z59" s="267"/>
      <c r="AA59" s="55">
        <f t="shared" si="24"/>
        <v>-315.02958579881852</v>
      </c>
      <c r="AB59" s="49">
        <f t="shared" si="25"/>
        <v>0.84248520710059072</v>
      </c>
      <c r="AC59" s="279"/>
    </row>
    <row r="60" spans="1:29" ht="15.75" customHeight="1">
      <c r="A60" s="269"/>
      <c r="B60" s="99" t="s">
        <v>74</v>
      </c>
      <c r="C60" s="264" t="s">
        <v>223</v>
      </c>
      <c r="D60" s="265"/>
      <c r="E60" s="39">
        <v>59.36</v>
      </c>
      <c r="F60" s="40">
        <v>1368</v>
      </c>
      <c r="G60" s="41">
        <f t="shared" si="26"/>
        <v>81204.479999999996</v>
      </c>
      <c r="H60" s="58"/>
      <c r="I60" s="43">
        <v>23</v>
      </c>
      <c r="J60" s="44">
        <v>2000</v>
      </c>
      <c r="K60" s="45">
        <f t="shared" si="12"/>
        <v>86.956521739130437</v>
      </c>
      <c r="L60" s="59">
        <v>23</v>
      </c>
      <c r="M60" s="44">
        <f t="shared" si="27"/>
        <v>1702.3159350155531</v>
      </c>
      <c r="N60" s="45">
        <f t="shared" si="20"/>
        <v>74.013736305024054</v>
      </c>
      <c r="O60" s="47">
        <f t="shared" si="21"/>
        <v>0</v>
      </c>
      <c r="P60" s="48">
        <f t="shared" si="22"/>
        <v>-12.942785434106383</v>
      </c>
      <c r="Q60" s="49">
        <f t="shared" si="23"/>
        <v>0.85115796750777661</v>
      </c>
      <c r="R60" s="274"/>
      <c r="S60" s="50">
        <v>0.38958333333333328</v>
      </c>
      <c r="T60" s="51">
        <v>0.42306712962962961</v>
      </c>
      <c r="U60" s="52">
        <v>5.8333333333332593</v>
      </c>
      <c r="V60" s="53">
        <v>48.216666666666718</v>
      </c>
      <c r="W60" s="54"/>
      <c r="X60" s="94"/>
      <c r="Y60" s="266"/>
      <c r="Z60" s="267"/>
      <c r="AA60" s="55">
        <f t="shared" si="24"/>
        <v>-297.68406498444688</v>
      </c>
      <c r="AB60" s="49">
        <f t="shared" si="25"/>
        <v>0.85115796750777661</v>
      </c>
      <c r="AC60" s="279"/>
    </row>
    <row r="61" spans="1:29" ht="15.75" customHeight="1">
      <c r="A61" s="269"/>
      <c r="B61" s="99" t="s">
        <v>74</v>
      </c>
      <c r="C61" s="264" t="s">
        <v>75</v>
      </c>
      <c r="D61" s="265"/>
      <c r="E61" s="39">
        <v>59.34</v>
      </c>
      <c r="F61" s="40">
        <v>1516</v>
      </c>
      <c r="G61" s="60">
        <f t="shared" si="26"/>
        <v>89959.44</v>
      </c>
      <c r="H61" s="61"/>
      <c r="I61" s="43">
        <v>24</v>
      </c>
      <c r="J61" s="44">
        <v>2000</v>
      </c>
      <c r="K61" s="45">
        <f t="shared" si="12"/>
        <v>83.333333333333329</v>
      </c>
      <c r="L61" s="46">
        <v>24</v>
      </c>
      <c r="M61" s="44">
        <f t="shared" si="27"/>
        <v>1687.5695732838578</v>
      </c>
      <c r="N61" s="45">
        <f t="shared" si="20"/>
        <v>70.31539888682741</v>
      </c>
      <c r="O61" s="47">
        <f t="shared" si="21"/>
        <v>0</v>
      </c>
      <c r="P61" s="48">
        <f t="shared" si="22"/>
        <v>-13.017934446505919</v>
      </c>
      <c r="Q61" s="49">
        <f t="shared" si="23"/>
        <v>0.84378478664192902</v>
      </c>
      <c r="R61" s="274"/>
      <c r="S61" s="50">
        <v>0.42784722222222221</v>
      </c>
      <c r="T61" s="51">
        <v>0.46527777777777779</v>
      </c>
      <c r="U61" s="52">
        <v>6.8833333333333435</v>
      </c>
      <c r="V61" s="53">
        <v>53.900000000000034</v>
      </c>
      <c r="W61" s="54">
        <v>0.46527777777777779</v>
      </c>
      <c r="X61" s="94">
        <v>0.50358796296296293</v>
      </c>
      <c r="Y61" s="266"/>
      <c r="Z61" s="267"/>
      <c r="AA61" s="55">
        <f t="shared" si="24"/>
        <v>-312.43042671614216</v>
      </c>
      <c r="AB61" s="49">
        <f t="shared" si="25"/>
        <v>0.84378478664192891</v>
      </c>
      <c r="AC61" s="279"/>
    </row>
    <row r="62" spans="1:29" ht="15.75" customHeight="1">
      <c r="A62" s="269"/>
      <c r="B62" s="99" t="s">
        <v>74</v>
      </c>
      <c r="C62" s="264" t="s">
        <v>234</v>
      </c>
      <c r="D62" s="265"/>
      <c r="E62" s="39">
        <v>53.37</v>
      </c>
      <c r="F62" s="40">
        <v>1293</v>
      </c>
      <c r="G62" s="60">
        <f t="shared" si="26"/>
        <v>69007.41</v>
      </c>
      <c r="H62" s="64"/>
      <c r="I62" s="43">
        <v>25</v>
      </c>
      <c r="J62" s="44">
        <v>2000</v>
      </c>
      <c r="K62" s="45">
        <f t="shared" si="12"/>
        <v>80</v>
      </c>
      <c r="L62" s="59">
        <v>25</v>
      </c>
      <c r="M62" s="44">
        <f t="shared" si="27"/>
        <v>1690.8100254268056</v>
      </c>
      <c r="N62" s="45">
        <f t="shared" si="20"/>
        <v>67.632401017072226</v>
      </c>
      <c r="O62" s="65">
        <f t="shared" si="21"/>
        <v>0</v>
      </c>
      <c r="P62" s="66">
        <f t="shared" si="22"/>
        <v>-12.367598982927774</v>
      </c>
      <c r="Q62" s="67">
        <f t="shared" si="23"/>
        <v>0.84540501271340285</v>
      </c>
      <c r="R62" s="274"/>
      <c r="S62" s="62">
        <v>0.50358796296296293</v>
      </c>
      <c r="T62" s="63">
        <v>0.53545138888888888</v>
      </c>
      <c r="U62" s="52">
        <v>55.1666666666666</v>
      </c>
      <c r="V62" s="53">
        <v>45.883333333333368</v>
      </c>
      <c r="W62" s="63"/>
      <c r="X62" s="108"/>
      <c r="Y62" s="266"/>
      <c r="Z62" s="267"/>
      <c r="AA62" s="55">
        <f t="shared" si="24"/>
        <v>-309.18997457319438</v>
      </c>
      <c r="AB62" s="49">
        <f t="shared" si="25"/>
        <v>0.84540501271340285</v>
      </c>
      <c r="AC62" s="279"/>
    </row>
    <row r="63" spans="1:29" ht="15.75" customHeight="1">
      <c r="A63" s="269"/>
      <c r="B63" s="99" t="s">
        <v>74</v>
      </c>
      <c r="C63" s="264" t="s">
        <v>81</v>
      </c>
      <c r="D63" s="265"/>
      <c r="E63" s="39">
        <v>58.67</v>
      </c>
      <c r="F63" s="40">
        <v>2246</v>
      </c>
      <c r="G63" s="60">
        <f t="shared" si="26"/>
        <v>131772.82</v>
      </c>
      <c r="H63" s="64"/>
      <c r="I63" s="43">
        <v>25</v>
      </c>
      <c r="J63" s="44">
        <v>2000</v>
      </c>
      <c r="K63" s="45">
        <f t="shared" si="12"/>
        <v>80</v>
      </c>
      <c r="L63" s="59">
        <v>25</v>
      </c>
      <c r="M63" s="44">
        <f t="shared" si="27"/>
        <v>1713.0508474576286</v>
      </c>
      <c r="N63" s="45">
        <f t="shared" si="20"/>
        <v>68.522033898305139</v>
      </c>
      <c r="O63" s="65">
        <f t="shared" si="21"/>
        <v>0</v>
      </c>
      <c r="P63" s="66">
        <f t="shared" si="22"/>
        <v>-11.477966101694861</v>
      </c>
      <c r="Q63" s="67">
        <f t="shared" si="23"/>
        <v>0.85652542372881424</v>
      </c>
      <c r="R63" s="274"/>
      <c r="S63" s="62">
        <v>0.53981481481481486</v>
      </c>
      <c r="T63" s="63">
        <v>0.59444444444444444</v>
      </c>
      <c r="U63" s="52">
        <v>6.2833333333334096</v>
      </c>
      <c r="V63" s="53">
        <v>78.6666666666666</v>
      </c>
      <c r="W63" s="63"/>
      <c r="X63" s="108"/>
      <c r="Y63" s="266"/>
      <c r="Z63" s="267"/>
      <c r="AA63" s="55">
        <f t="shared" si="24"/>
        <v>-286.94915254237139</v>
      </c>
      <c r="AB63" s="49">
        <f t="shared" si="25"/>
        <v>0.85652542372881435</v>
      </c>
      <c r="AC63" s="279"/>
    </row>
    <row r="64" spans="1:29" ht="15.75" customHeight="1">
      <c r="A64" s="269"/>
      <c r="B64" s="99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53"/>
      <c r="W64" s="63"/>
      <c r="X64" s="108"/>
      <c r="Y64" s="266"/>
      <c r="Z64" s="267"/>
      <c r="AA64" s="55"/>
      <c r="AB64" s="49"/>
      <c r="AC64" s="279"/>
    </row>
    <row r="65" spans="1:29" ht="15.75" customHeight="1">
      <c r="A65" s="269"/>
      <c r="B65" s="99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53"/>
      <c r="W65" s="63"/>
      <c r="X65" s="108"/>
      <c r="Y65" s="266"/>
      <c r="Z65" s="267"/>
      <c r="AA65" s="55"/>
      <c r="AB65" s="49"/>
      <c r="AC65" s="279"/>
    </row>
    <row r="66" spans="1:29" ht="15.75" customHeight="1">
      <c r="A66" s="269"/>
      <c r="B66" s="99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53"/>
      <c r="W66" s="63"/>
      <c r="X66" s="108"/>
      <c r="Y66" s="266"/>
      <c r="Z66" s="267"/>
      <c r="AA66" s="55"/>
      <c r="AB66" s="49"/>
      <c r="AC66" s="279"/>
    </row>
    <row r="67" spans="1:29" ht="15.75" customHeight="1">
      <c r="A67" s="269"/>
      <c r="B67" s="99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53"/>
      <c r="W67" s="63"/>
      <c r="X67" s="108"/>
      <c r="Y67" s="266"/>
      <c r="Z67" s="267"/>
      <c r="AA67" s="55"/>
      <c r="AB67" s="49"/>
      <c r="AC67" s="279"/>
    </row>
    <row r="68" spans="1:29" ht="15.75" customHeight="1">
      <c r="A68" s="269"/>
      <c r="B68" s="99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53"/>
      <c r="W68" s="63"/>
      <c r="X68" s="108"/>
      <c r="Y68" s="266"/>
      <c r="Z68" s="267"/>
      <c r="AA68" s="55"/>
      <c r="AB68" s="49"/>
      <c r="AC68" s="279"/>
    </row>
    <row r="69" spans="1:29" ht="15.75" customHeight="1">
      <c r="A69" s="269"/>
      <c r="B69" s="99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53"/>
      <c r="W69" s="63"/>
      <c r="X69" s="108"/>
      <c r="Y69" s="266"/>
      <c r="Z69" s="267"/>
      <c r="AA69" s="55"/>
      <c r="AB69" s="49"/>
      <c r="AC69" s="279"/>
    </row>
    <row r="70" spans="1:29" ht="15.75" customHeight="1">
      <c r="A70" s="269"/>
      <c r="B70" s="99"/>
      <c r="C70" s="264"/>
      <c r="D70" s="265"/>
      <c r="E70" s="39"/>
      <c r="F70" s="71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53"/>
      <c r="W70" s="63"/>
      <c r="X70" s="108"/>
      <c r="Y70" s="266"/>
      <c r="Z70" s="267"/>
      <c r="AA70" s="55"/>
      <c r="AB70" s="49"/>
      <c r="AC70" s="279"/>
    </row>
    <row r="71" spans="1:29" ht="15.75" customHeight="1">
      <c r="A71" s="269"/>
      <c r="B71" s="99"/>
      <c r="C71" s="264"/>
      <c r="D71" s="265"/>
      <c r="E71" s="109"/>
      <c r="F71" s="71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28">AVERAGE(I56:I71)</f>
        <v>22.625</v>
      </c>
      <c r="J72" s="81">
        <f t="shared" si="28"/>
        <v>2000</v>
      </c>
      <c r="K72" s="82">
        <f t="shared" ref="K72" si="29">J72/I72</f>
        <v>88.39779005524862</v>
      </c>
      <c r="L72" s="80">
        <f t="shared" ref="L72:M72" si="30">AVERAGE(L56:L71)</f>
        <v>22.625</v>
      </c>
      <c r="M72" s="81">
        <f t="shared" si="30"/>
        <v>1684.0327805274985</v>
      </c>
      <c r="N72" s="82">
        <f t="shared" ref="N72:N83" si="31">M72/L72</f>
        <v>74.432388089613198</v>
      </c>
      <c r="O72" s="83">
        <f t="shared" ref="O72:O83" si="32">L72-I72</f>
        <v>0</v>
      </c>
      <c r="P72" s="84">
        <f t="shared" ref="P72:P83" si="33">N72-K72</f>
        <v>-13.965401965635422</v>
      </c>
      <c r="Q72" s="85">
        <f t="shared" ref="Q72:Q83" si="34">N72/K72</f>
        <v>0.8420163902637493</v>
      </c>
      <c r="R72" s="275"/>
      <c r="S72" s="182">
        <f>S56</f>
        <v>0.25</v>
      </c>
      <c r="T72" s="183">
        <f>INDEX(T56:T71,COUNTA(T56:T71))</f>
        <v>0.59444444444444444</v>
      </c>
      <c r="U72" s="86"/>
      <c r="V72" s="96"/>
      <c r="W72" s="78"/>
      <c r="X72" s="82"/>
      <c r="Y72" s="262"/>
      <c r="Z72" s="263"/>
      <c r="AA72" s="97">
        <f t="shared" ref="AA72:AA83" si="35">M72-J72</f>
        <v>-315.96721947250148</v>
      </c>
      <c r="AB72" s="85">
        <f t="shared" ref="AB72:AB83" si="36">M72/J72</f>
        <v>0.8420163902637493</v>
      </c>
      <c r="AC72" s="280"/>
    </row>
    <row r="73" spans="1:29" ht="15.75" customHeight="1">
      <c r="A73" s="281" t="s">
        <v>39</v>
      </c>
      <c r="B73" s="16" t="s">
        <v>85</v>
      </c>
      <c r="C73" s="349" t="s">
        <v>86</v>
      </c>
      <c r="D73" s="349"/>
      <c r="E73" s="21">
        <v>37.94</v>
      </c>
      <c r="F73" s="15">
        <v>3477</v>
      </c>
      <c r="G73" s="22">
        <f t="shared" ref="G73:G83" si="37">E73*F73</f>
        <v>131917.38</v>
      </c>
      <c r="H73" s="23"/>
      <c r="I73" s="24">
        <v>21</v>
      </c>
      <c r="J73" s="25">
        <v>3600</v>
      </c>
      <c r="K73" s="26">
        <f>J73/I73</f>
        <v>171.42857142857142</v>
      </c>
      <c r="L73" s="27">
        <v>21</v>
      </c>
      <c r="M73" s="25">
        <f t="shared" ref="M73:M83" si="38">F73/V73*60</f>
        <v>2995.9789372905698</v>
      </c>
      <c r="N73" s="26">
        <f t="shared" si="31"/>
        <v>142.66566368050331</v>
      </c>
      <c r="O73" s="91">
        <f t="shared" si="32"/>
        <v>0</v>
      </c>
      <c r="P73" s="92">
        <f t="shared" si="33"/>
        <v>-28.762907748068102</v>
      </c>
      <c r="Q73" s="31">
        <f t="shared" si="34"/>
        <v>0.8322163714696027</v>
      </c>
      <c r="R73" s="273">
        <f>Q89</f>
        <v>0.84916617578059173</v>
      </c>
      <c r="S73" s="32">
        <v>0.16692129629629629</v>
      </c>
      <c r="T73" s="33">
        <v>0.21527777777777776</v>
      </c>
      <c r="U73" s="34"/>
      <c r="V73" s="35">
        <v>69.633333333333326</v>
      </c>
      <c r="W73" s="33"/>
      <c r="X73" s="107"/>
      <c r="Y73" s="276"/>
      <c r="Z73" s="277"/>
      <c r="AA73" s="36">
        <f t="shared" si="35"/>
        <v>-604.02106270943023</v>
      </c>
      <c r="AB73" s="31">
        <f t="shared" si="36"/>
        <v>0.8322163714696027</v>
      </c>
      <c r="AC73" s="278">
        <f>AB89</f>
        <v>0.8491661757805915</v>
      </c>
    </row>
    <row r="74" spans="1:29" ht="15.75" customHeight="1">
      <c r="A74" s="282"/>
      <c r="B74" s="38" t="s">
        <v>85</v>
      </c>
      <c r="C74" s="287" t="s">
        <v>344</v>
      </c>
      <c r="D74" s="287"/>
      <c r="E74" s="39">
        <v>32.06</v>
      </c>
      <c r="F74" s="40">
        <v>4433</v>
      </c>
      <c r="G74" s="41">
        <f t="shared" si="37"/>
        <v>142121.98000000001</v>
      </c>
      <c r="H74" s="42"/>
      <c r="I74" s="43">
        <v>21</v>
      </c>
      <c r="J74" s="44">
        <v>3600</v>
      </c>
      <c r="K74" s="45">
        <f t="shared" ref="K74:K110" si="39">J74/I74</f>
        <v>171.42857142857142</v>
      </c>
      <c r="L74" s="46">
        <v>21</v>
      </c>
      <c r="M74" s="44">
        <f t="shared" si="38"/>
        <v>2988.5393258426952</v>
      </c>
      <c r="N74" s="45">
        <f t="shared" si="31"/>
        <v>142.31139646869977</v>
      </c>
      <c r="O74" s="47">
        <f t="shared" si="32"/>
        <v>0</v>
      </c>
      <c r="P74" s="48">
        <f t="shared" si="33"/>
        <v>-29.117174959871647</v>
      </c>
      <c r="Q74" s="49">
        <f t="shared" si="34"/>
        <v>0.83014981273408206</v>
      </c>
      <c r="R74" s="274"/>
      <c r="S74" s="50">
        <v>0.21874999999999997</v>
      </c>
      <c r="T74" s="51">
        <v>0.28055555555555556</v>
      </c>
      <c r="U74" s="52">
        <v>4.9999999999999822</v>
      </c>
      <c r="V74" s="53">
        <v>89.000000000000043</v>
      </c>
      <c r="W74" s="54"/>
      <c r="X74" s="94"/>
      <c r="Y74" s="266"/>
      <c r="Z74" s="267"/>
      <c r="AA74" s="55">
        <f t="shared" si="35"/>
        <v>-611.46067415730477</v>
      </c>
      <c r="AB74" s="49">
        <f t="shared" si="36"/>
        <v>0.83014981273408206</v>
      </c>
      <c r="AC74" s="279"/>
    </row>
    <row r="75" spans="1:29" ht="15.75" customHeight="1">
      <c r="A75" s="282"/>
      <c r="B75" s="38" t="s">
        <v>85</v>
      </c>
      <c r="C75" s="287" t="s">
        <v>207</v>
      </c>
      <c r="D75" s="287"/>
      <c r="E75" s="39">
        <v>28.29</v>
      </c>
      <c r="F75" s="40">
        <v>3627</v>
      </c>
      <c r="G75" s="41">
        <f t="shared" si="37"/>
        <v>102607.83</v>
      </c>
      <c r="H75" s="42"/>
      <c r="I75" s="43">
        <v>19</v>
      </c>
      <c r="J75" s="44">
        <v>3600</v>
      </c>
      <c r="K75" s="45">
        <f t="shared" si="39"/>
        <v>189.47368421052633</v>
      </c>
      <c r="L75" s="46">
        <v>19</v>
      </c>
      <c r="M75" s="44">
        <f t="shared" si="38"/>
        <v>2983.8208409506419</v>
      </c>
      <c r="N75" s="45">
        <f t="shared" si="31"/>
        <v>157.04320215529694</v>
      </c>
      <c r="O75" s="47">
        <f t="shared" si="32"/>
        <v>0</v>
      </c>
      <c r="P75" s="48">
        <f t="shared" si="33"/>
        <v>-32.43048205522939</v>
      </c>
      <c r="Q75" s="49">
        <f t="shared" si="34"/>
        <v>0.82883912248628933</v>
      </c>
      <c r="R75" s="274"/>
      <c r="S75" s="50">
        <v>0.28685185185185186</v>
      </c>
      <c r="T75" s="51">
        <v>0.33749999999999997</v>
      </c>
      <c r="U75" s="52">
        <v>9.0666666666666718</v>
      </c>
      <c r="V75" s="53">
        <v>72.93333333333328</v>
      </c>
      <c r="W75" s="54"/>
      <c r="X75" s="94"/>
      <c r="Y75" s="266"/>
      <c r="Z75" s="267"/>
      <c r="AA75" s="55">
        <f t="shared" si="35"/>
        <v>-616.17915904935808</v>
      </c>
      <c r="AB75" s="49">
        <f t="shared" si="36"/>
        <v>0.82883912248628944</v>
      </c>
      <c r="AC75" s="279"/>
    </row>
    <row r="76" spans="1:29" ht="15.75" customHeight="1">
      <c r="A76" s="282"/>
      <c r="B76" s="38" t="s">
        <v>85</v>
      </c>
      <c r="C76" s="287" t="s">
        <v>221</v>
      </c>
      <c r="D76" s="287"/>
      <c r="E76" s="39">
        <v>38.1</v>
      </c>
      <c r="F76" s="40">
        <v>375</v>
      </c>
      <c r="G76" s="41">
        <f t="shared" si="37"/>
        <v>14287.5</v>
      </c>
      <c r="H76" s="42"/>
      <c r="I76" s="43">
        <v>21</v>
      </c>
      <c r="J76" s="44">
        <v>3600</v>
      </c>
      <c r="K76" s="45">
        <f t="shared" si="39"/>
        <v>171.42857142857142</v>
      </c>
      <c r="L76" s="46">
        <v>21</v>
      </c>
      <c r="M76" s="44">
        <f t="shared" si="38"/>
        <v>2890.7922912205599</v>
      </c>
      <c r="N76" s="45">
        <f t="shared" si="31"/>
        <v>137.65677577240763</v>
      </c>
      <c r="O76" s="47">
        <f t="shared" si="32"/>
        <v>0</v>
      </c>
      <c r="P76" s="48">
        <f t="shared" si="33"/>
        <v>-33.771795656163789</v>
      </c>
      <c r="Q76" s="49">
        <f t="shared" si="34"/>
        <v>0.80299785867237783</v>
      </c>
      <c r="R76" s="274"/>
      <c r="S76" s="50">
        <v>0.34320601851851851</v>
      </c>
      <c r="T76" s="51">
        <v>0.34861111111111109</v>
      </c>
      <c r="U76" s="52">
        <v>8.2166666666666988</v>
      </c>
      <c r="V76" s="53">
        <v>7.7833333333333243</v>
      </c>
      <c r="W76" s="54"/>
      <c r="X76" s="94"/>
      <c r="Y76" s="266"/>
      <c r="Z76" s="267"/>
      <c r="AA76" s="112">
        <f t="shared" si="35"/>
        <v>-709.20770877944005</v>
      </c>
      <c r="AB76" s="113">
        <f t="shared" si="36"/>
        <v>0.80299785867237772</v>
      </c>
      <c r="AC76" s="279"/>
    </row>
    <row r="77" spans="1:29" ht="15.75" customHeight="1">
      <c r="A77" s="283"/>
      <c r="B77" s="38" t="s">
        <v>85</v>
      </c>
      <c r="C77" s="287" t="s">
        <v>87</v>
      </c>
      <c r="D77" s="287"/>
      <c r="E77" s="39">
        <v>38.99</v>
      </c>
      <c r="F77" s="44">
        <v>2218</v>
      </c>
      <c r="G77" s="41">
        <f t="shared" si="37"/>
        <v>86479.82</v>
      </c>
      <c r="H77" s="58"/>
      <c r="I77" s="43">
        <v>19</v>
      </c>
      <c r="J77" s="44">
        <v>3600</v>
      </c>
      <c r="K77" s="45">
        <f t="shared" si="39"/>
        <v>189.47368421052633</v>
      </c>
      <c r="L77" s="59">
        <v>19</v>
      </c>
      <c r="M77" s="44">
        <f t="shared" si="38"/>
        <v>2954.0510543840119</v>
      </c>
      <c r="N77" s="45">
        <f t="shared" si="31"/>
        <v>155.47637128336905</v>
      </c>
      <c r="O77" s="47">
        <f t="shared" si="32"/>
        <v>0</v>
      </c>
      <c r="P77" s="48">
        <f t="shared" si="33"/>
        <v>-33.997312927157282</v>
      </c>
      <c r="Q77" s="49">
        <f t="shared" si="34"/>
        <v>0.82056973732889216</v>
      </c>
      <c r="R77" s="274"/>
      <c r="S77" s="50">
        <v>0.35138888888888881</v>
      </c>
      <c r="T77" s="51">
        <v>0.38267361111111109</v>
      </c>
      <c r="U77" s="52">
        <v>3.9999999999999059</v>
      </c>
      <c r="V77" s="53">
        <v>45.05000000000009</v>
      </c>
      <c r="W77" s="54"/>
      <c r="X77" s="94"/>
      <c r="Y77" s="266"/>
      <c r="Z77" s="267"/>
      <c r="AA77" s="112">
        <f t="shared" si="35"/>
        <v>-645.94894561598812</v>
      </c>
      <c r="AB77" s="113">
        <f t="shared" si="36"/>
        <v>0.82056973732889216</v>
      </c>
      <c r="AC77" s="279"/>
    </row>
    <row r="78" spans="1:29" ht="15.75" customHeight="1">
      <c r="A78" s="283"/>
      <c r="B78" s="38" t="s">
        <v>85</v>
      </c>
      <c r="C78" s="287" t="s">
        <v>88</v>
      </c>
      <c r="D78" s="287"/>
      <c r="E78" s="39">
        <v>31.27</v>
      </c>
      <c r="F78" s="44">
        <v>2878</v>
      </c>
      <c r="G78" s="60">
        <f t="shared" si="37"/>
        <v>89995.06</v>
      </c>
      <c r="H78" s="61"/>
      <c r="I78" s="43">
        <v>19</v>
      </c>
      <c r="J78" s="44">
        <v>3600</v>
      </c>
      <c r="K78" s="45">
        <f t="shared" si="39"/>
        <v>189.47368421052633</v>
      </c>
      <c r="L78" s="46">
        <v>19</v>
      </c>
      <c r="M78" s="44">
        <f t="shared" si="38"/>
        <v>2990.1298701298747</v>
      </c>
      <c r="N78" s="45">
        <f t="shared" si="31"/>
        <v>157.37525632262498</v>
      </c>
      <c r="O78" s="47">
        <f t="shared" si="32"/>
        <v>0</v>
      </c>
      <c r="P78" s="48">
        <f t="shared" si="33"/>
        <v>-32.098427887901352</v>
      </c>
      <c r="Q78" s="49">
        <f t="shared" si="34"/>
        <v>0.83059163059163177</v>
      </c>
      <c r="R78" s="274"/>
      <c r="S78" s="50">
        <v>0.38836805555555554</v>
      </c>
      <c r="T78" s="51">
        <v>0.42847222222222214</v>
      </c>
      <c r="U78" s="52">
        <v>8.2000000000000028</v>
      </c>
      <c r="V78" s="53">
        <v>57.749999999999915</v>
      </c>
      <c r="W78" s="54"/>
      <c r="X78" s="94"/>
      <c r="Y78" s="266"/>
      <c r="Z78" s="267"/>
      <c r="AA78" s="112">
        <f t="shared" si="35"/>
        <v>-609.87012987012531</v>
      </c>
      <c r="AB78" s="113">
        <f t="shared" si="36"/>
        <v>0.83059163059163188</v>
      </c>
      <c r="AC78" s="279"/>
    </row>
    <row r="79" spans="1:29" ht="15.75" customHeight="1">
      <c r="A79" s="283"/>
      <c r="B79" s="38" t="s">
        <v>85</v>
      </c>
      <c r="C79" s="287" t="s">
        <v>235</v>
      </c>
      <c r="D79" s="287"/>
      <c r="E79" s="39">
        <v>43.61</v>
      </c>
      <c r="F79" s="44">
        <v>1384</v>
      </c>
      <c r="G79" s="60">
        <f t="shared" si="37"/>
        <v>60356.24</v>
      </c>
      <c r="H79" s="64"/>
      <c r="I79" s="43">
        <v>22</v>
      </c>
      <c r="J79" s="44">
        <v>3600</v>
      </c>
      <c r="K79" s="45">
        <f t="shared" si="39"/>
        <v>163.63636363636363</v>
      </c>
      <c r="L79" s="59">
        <v>22</v>
      </c>
      <c r="M79" s="44">
        <f t="shared" si="38"/>
        <v>3137.5314861460761</v>
      </c>
      <c r="N79" s="45">
        <f t="shared" si="31"/>
        <v>142.61506755209436</v>
      </c>
      <c r="O79" s="65">
        <f t="shared" si="32"/>
        <v>0</v>
      </c>
      <c r="P79" s="66">
        <f t="shared" si="33"/>
        <v>-21.021296084269267</v>
      </c>
      <c r="Q79" s="67">
        <f t="shared" si="34"/>
        <v>0.87153652392946557</v>
      </c>
      <c r="R79" s="274"/>
      <c r="S79" s="50">
        <v>0.43402777777777768</v>
      </c>
      <c r="T79" s="51">
        <v>0.45240740740740742</v>
      </c>
      <c r="U79" s="52">
        <v>7.9999999999999716</v>
      </c>
      <c r="V79" s="53">
        <v>26.466666666666832</v>
      </c>
      <c r="W79" s="54"/>
      <c r="X79" s="94"/>
      <c r="Y79" s="266"/>
      <c r="Z79" s="267"/>
      <c r="AA79" s="112">
        <f t="shared" si="35"/>
        <v>-462.46851385392392</v>
      </c>
      <c r="AB79" s="113">
        <f t="shared" si="36"/>
        <v>0.87153652392946557</v>
      </c>
      <c r="AC79" s="279"/>
    </row>
    <row r="80" spans="1:29" ht="15.75" customHeight="1">
      <c r="A80" s="283"/>
      <c r="B80" s="38" t="s">
        <v>85</v>
      </c>
      <c r="C80" s="287" t="s">
        <v>208</v>
      </c>
      <c r="D80" s="287"/>
      <c r="E80" s="39">
        <v>36.86</v>
      </c>
      <c r="F80" s="44">
        <v>2799</v>
      </c>
      <c r="G80" s="60">
        <f t="shared" si="37"/>
        <v>103171.14</v>
      </c>
      <c r="H80" s="64"/>
      <c r="I80" s="43">
        <v>21</v>
      </c>
      <c r="J80" s="44">
        <v>3600</v>
      </c>
      <c r="K80" s="45">
        <f t="shared" si="39"/>
        <v>171.42857142857142</v>
      </c>
      <c r="L80" s="59">
        <v>21</v>
      </c>
      <c r="M80" s="44">
        <f t="shared" si="38"/>
        <v>3178.6750788643676</v>
      </c>
      <c r="N80" s="45">
        <f t="shared" si="31"/>
        <v>151.36547994592226</v>
      </c>
      <c r="O80" s="65">
        <f t="shared" si="32"/>
        <v>0</v>
      </c>
      <c r="P80" s="66">
        <f t="shared" si="33"/>
        <v>-20.063091482649156</v>
      </c>
      <c r="Q80" s="67">
        <f t="shared" si="34"/>
        <v>0.88296529968454662</v>
      </c>
      <c r="R80" s="274"/>
      <c r="S80" s="50">
        <v>0.45775462962962965</v>
      </c>
      <c r="T80" s="51">
        <v>0.4944444444444443</v>
      </c>
      <c r="U80" s="52">
        <v>7.7000000000000046</v>
      </c>
      <c r="V80" s="53">
        <v>52.833333333333094</v>
      </c>
      <c r="W80" s="54">
        <v>0.4944444444444443</v>
      </c>
      <c r="X80" s="94">
        <v>0.53547453703703707</v>
      </c>
      <c r="Y80" s="266"/>
      <c r="Z80" s="267"/>
      <c r="AA80" s="112">
        <f t="shared" si="35"/>
        <v>-421.32492113563239</v>
      </c>
      <c r="AB80" s="113">
        <f t="shared" si="36"/>
        <v>0.88296529968454651</v>
      </c>
      <c r="AC80" s="279"/>
    </row>
    <row r="81" spans="1:29" ht="15.75" customHeight="1">
      <c r="A81" s="283"/>
      <c r="B81" s="38" t="s">
        <v>85</v>
      </c>
      <c r="C81" s="287" t="s">
        <v>90</v>
      </c>
      <c r="D81" s="287"/>
      <c r="E81" s="39">
        <v>38</v>
      </c>
      <c r="F81" s="44">
        <v>1474</v>
      </c>
      <c r="G81" s="60">
        <f t="shared" si="37"/>
        <v>56012</v>
      </c>
      <c r="H81" s="64">
        <v>2</v>
      </c>
      <c r="I81" s="43">
        <v>21</v>
      </c>
      <c r="J81" s="44">
        <v>3600</v>
      </c>
      <c r="K81" s="45">
        <f t="shared" si="39"/>
        <v>171.42857142857142</v>
      </c>
      <c r="L81" s="59">
        <v>21</v>
      </c>
      <c r="M81" s="44">
        <f t="shared" si="38"/>
        <v>3162.3361144219307</v>
      </c>
      <c r="N81" s="45">
        <f t="shared" si="31"/>
        <v>150.58743402009193</v>
      </c>
      <c r="O81" s="65">
        <f t="shared" si="32"/>
        <v>0</v>
      </c>
      <c r="P81" s="66">
        <f t="shared" si="33"/>
        <v>-20.841137408479483</v>
      </c>
      <c r="Q81" s="67">
        <f t="shared" si="34"/>
        <v>0.87842669845053634</v>
      </c>
      <c r="R81" s="274"/>
      <c r="S81" s="50">
        <v>0.53547453703703707</v>
      </c>
      <c r="T81" s="51">
        <v>0.55489583333333337</v>
      </c>
      <c r="U81" s="52">
        <v>59.083333333333591</v>
      </c>
      <c r="V81" s="53">
        <v>27.966666666666669</v>
      </c>
      <c r="W81" s="54"/>
      <c r="X81" s="94"/>
      <c r="Y81" s="266"/>
      <c r="Z81" s="267"/>
      <c r="AA81" s="112">
        <f t="shared" si="35"/>
        <v>-437.66388557806931</v>
      </c>
      <c r="AB81" s="113">
        <f t="shared" si="36"/>
        <v>0.87842669845053634</v>
      </c>
      <c r="AC81" s="279"/>
    </row>
    <row r="82" spans="1:29" ht="15.75" customHeight="1">
      <c r="A82" s="283"/>
      <c r="B82" s="38" t="s">
        <v>85</v>
      </c>
      <c r="C82" s="287" t="s">
        <v>89</v>
      </c>
      <c r="D82" s="287"/>
      <c r="E82" s="39">
        <v>38.630000000000003</v>
      </c>
      <c r="F82" s="44">
        <v>4173</v>
      </c>
      <c r="G82" s="60">
        <f t="shared" si="37"/>
        <v>161202.99000000002</v>
      </c>
      <c r="H82" s="64"/>
      <c r="I82" s="43">
        <v>20</v>
      </c>
      <c r="J82" s="44">
        <v>3600</v>
      </c>
      <c r="K82" s="45">
        <f t="shared" si="39"/>
        <v>180</v>
      </c>
      <c r="L82" s="59">
        <v>20</v>
      </c>
      <c r="M82" s="44">
        <f t="shared" si="38"/>
        <v>3176.0676532769594</v>
      </c>
      <c r="N82" s="45">
        <f t="shared" si="31"/>
        <v>158.80338266384797</v>
      </c>
      <c r="O82" s="65">
        <f t="shared" si="32"/>
        <v>0</v>
      </c>
      <c r="P82" s="66">
        <f t="shared" si="33"/>
        <v>-21.19661733615203</v>
      </c>
      <c r="Q82" s="67">
        <f t="shared" si="34"/>
        <v>0.8822410147991554</v>
      </c>
      <c r="R82" s="274"/>
      <c r="S82" s="50">
        <v>0.55983796296296295</v>
      </c>
      <c r="T82" s="51">
        <v>0.61458333333333326</v>
      </c>
      <c r="U82" s="52">
        <v>7.1166666666666067</v>
      </c>
      <c r="V82" s="53">
        <v>78.833333333333243</v>
      </c>
      <c r="W82" s="54"/>
      <c r="X82" s="94"/>
      <c r="Y82" s="266"/>
      <c r="Z82" s="267"/>
      <c r="AA82" s="112">
        <f t="shared" si="35"/>
        <v>-423.93234672304061</v>
      </c>
      <c r="AB82" s="113">
        <f t="shared" si="36"/>
        <v>0.8822410147991554</v>
      </c>
      <c r="AC82" s="279"/>
    </row>
    <row r="83" spans="1:29" ht="15.75" customHeight="1">
      <c r="A83" s="283"/>
      <c r="B83" s="38" t="s">
        <v>85</v>
      </c>
      <c r="C83" s="287" t="s">
        <v>90</v>
      </c>
      <c r="D83" s="287"/>
      <c r="E83" s="39">
        <v>38</v>
      </c>
      <c r="F83" s="44">
        <v>4074</v>
      </c>
      <c r="G83" s="60">
        <f t="shared" si="37"/>
        <v>154812</v>
      </c>
      <c r="H83" s="64"/>
      <c r="I83" s="43">
        <v>21</v>
      </c>
      <c r="J83" s="44">
        <v>3600</v>
      </c>
      <c r="K83" s="45">
        <f t="shared" si="39"/>
        <v>171.42857142857142</v>
      </c>
      <c r="L83" s="59">
        <v>21</v>
      </c>
      <c r="M83" s="44">
        <f t="shared" si="38"/>
        <v>3169.0579083837461</v>
      </c>
      <c r="N83" s="45">
        <f t="shared" si="31"/>
        <v>150.90751944684504</v>
      </c>
      <c r="O83" s="65">
        <f t="shared" si="32"/>
        <v>0</v>
      </c>
      <c r="P83" s="66">
        <f t="shared" si="33"/>
        <v>-20.521051981726373</v>
      </c>
      <c r="Q83" s="67">
        <f t="shared" si="34"/>
        <v>0.88029386343992944</v>
      </c>
      <c r="R83" s="274"/>
      <c r="S83" s="50">
        <v>0.61805555555555547</v>
      </c>
      <c r="T83" s="51">
        <v>0.67162037037037037</v>
      </c>
      <c r="U83" s="52">
        <v>4.9999999999999822</v>
      </c>
      <c r="V83" s="53">
        <v>77.133333333333454</v>
      </c>
      <c r="W83" s="54"/>
      <c r="X83" s="94"/>
      <c r="Y83" s="266"/>
      <c r="Z83" s="267"/>
      <c r="AA83" s="112">
        <f t="shared" si="35"/>
        <v>-430.94209161625395</v>
      </c>
      <c r="AB83" s="113">
        <f t="shared" si="36"/>
        <v>0.88029386343992944</v>
      </c>
      <c r="AC83" s="279"/>
    </row>
    <row r="84" spans="1:29" ht="15.75" customHeight="1">
      <c r="A84" s="283"/>
      <c r="B84" s="38"/>
      <c r="C84" s="287"/>
      <c r="D84" s="287"/>
      <c r="E84" s="39"/>
      <c r="F84" s="44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112"/>
      <c r="AB84" s="113"/>
      <c r="AC84" s="279"/>
    </row>
    <row r="85" spans="1:29" ht="15.75" customHeight="1">
      <c r="A85" s="283"/>
      <c r="B85" s="38"/>
      <c r="C85" s="287"/>
      <c r="D85" s="287"/>
      <c r="E85" s="39"/>
      <c r="F85" s="44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112"/>
      <c r="AB85" s="113"/>
      <c r="AC85" s="279"/>
    </row>
    <row r="86" spans="1:29" ht="15.75" customHeight="1">
      <c r="A86" s="283"/>
      <c r="B86" s="38"/>
      <c r="C86" s="287"/>
      <c r="D86" s="287"/>
      <c r="E86" s="39"/>
      <c r="F86" s="44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112"/>
      <c r="AB86" s="113"/>
      <c r="AC86" s="279"/>
    </row>
    <row r="87" spans="1:29" ht="15.75" customHeight="1">
      <c r="A87" s="283"/>
      <c r="B87" s="38"/>
      <c r="C87" s="287"/>
      <c r="D87" s="287"/>
      <c r="E87" s="39"/>
      <c r="F87" s="44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112"/>
      <c r="AB87" s="113"/>
      <c r="AC87" s="279"/>
    </row>
    <row r="88" spans="1:29" ht="15.75" customHeight="1">
      <c r="A88" s="283"/>
      <c r="B88" s="38"/>
      <c r="C88" s="287"/>
      <c r="D88" s="287"/>
      <c r="E88" s="95"/>
      <c r="F88" s="44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40">AVERAGE(I73:I88)</f>
        <v>20.454545454545453</v>
      </c>
      <c r="J89" s="81">
        <f t="shared" si="40"/>
        <v>3600</v>
      </c>
      <c r="K89" s="82">
        <f t="shared" ref="K89" si="41">J89/I89</f>
        <v>176</v>
      </c>
      <c r="L89" s="80">
        <f t="shared" ref="L89:M89" si="42">AVERAGE(L73:L88)</f>
        <v>20.454545454545453</v>
      </c>
      <c r="M89" s="81">
        <f t="shared" si="42"/>
        <v>3056.9982328101296</v>
      </c>
      <c r="N89" s="82">
        <f>M89/L89</f>
        <v>149.45324693738414</v>
      </c>
      <c r="O89" s="83">
        <f>L89-I89</f>
        <v>0</v>
      </c>
      <c r="P89" s="84">
        <f>N89-K89</f>
        <v>-26.546753062615863</v>
      </c>
      <c r="Q89" s="85">
        <f>N89/K89</f>
        <v>0.84916617578059173</v>
      </c>
      <c r="R89" s="275"/>
      <c r="S89" s="182">
        <f>S73</f>
        <v>0.16692129629629629</v>
      </c>
      <c r="T89" s="183">
        <f>INDEX(T73:T88,COUNTA(T73:T88))</f>
        <v>0.67162037037037037</v>
      </c>
      <c r="U89" s="86"/>
      <c r="V89" s="96"/>
      <c r="W89" s="78"/>
      <c r="X89" s="82"/>
      <c r="Y89" s="262"/>
      <c r="Z89" s="263"/>
      <c r="AA89" s="97">
        <f>M89-J89</f>
        <v>-543.00176718987041</v>
      </c>
      <c r="AB89" s="85">
        <f>M89/J89</f>
        <v>0.8491661757805915</v>
      </c>
      <c r="AC89" s="280"/>
    </row>
    <row r="90" spans="1:29" ht="15.75" customHeight="1">
      <c r="A90" s="268" t="s">
        <v>40</v>
      </c>
      <c r="B90" s="98" t="s">
        <v>76</v>
      </c>
      <c r="C90" s="271" t="s">
        <v>91</v>
      </c>
      <c r="D90" s="272"/>
      <c r="E90" s="21">
        <v>34.229999999999997</v>
      </c>
      <c r="F90" s="15">
        <v>1553</v>
      </c>
      <c r="G90" s="22">
        <f t="shared" ref="G90:G93" si="43">E90*F90</f>
        <v>53159.189999999995</v>
      </c>
      <c r="H90" s="23"/>
      <c r="I90" s="24">
        <v>16</v>
      </c>
      <c r="J90" s="25">
        <v>3000</v>
      </c>
      <c r="K90" s="26">
        <f>J90/I90</f>
        <v>187.5</v>
      </c>
      <c r="L90" s="27">
        <v>16</v>
      </c>
      <c r="M90" s="25">
        <f>F90/V90*60</f>
        <v>2529.7737556561051</v>
      </c>
      <c r="N90" s="26">
        <f>M90/L90</f>
        <v>158.11085972850657</v>
      </c>
      <c r="O90" s="91">
        <f>L90-I90</f>
        <v>0</v>
      </c>
      <c r="P90" s="92">
        <f>N90-K90</f>
        <v>-29.389140271493432</v>
      </c>
      <c r="Q90" s="31">
        <f>N90/K90</f>
        <v>0.84325791855203502</v>
      </c>
      <c r="R90" s="273">
        <f>Q106</f>
        <v>0.8514761769791177</v>
      </c>
      <c r="S90" s="32">
        <v>0.25011574074074072</v>
      </c>
      <c r="T90" s="33">
        <v>0.27569444444444446</v>
      </c>
      <c r="U90" s="34"/>
      <c r="V90" s="35">
        <v>36.833333333333385</v>
      </c>
      <c r="W90" s="114"/>
      <c r="X90" s="115"/>
      <c r="Y90" s="276"/>
      <c r="Z90" s="277"/>
      <c r="AA90" s="36">
        <f>M90-J90</f>
        <v>-470.2262443438949</v>
      </c>
      <c r="AB90" s="31">
        <f>M90/J90</f>
        <v>0.84325791855203502</v>
      </c>
      <c r="AC90" s="278">
        <f>AB106</f>
        <v>0.8514761769791177</v>
      </c>
    </row>
    <row r="91" spans="1:29" ht="15.75" customHeight="1">
      <c r="A91" s="269"/>
      <c r="B91" s="38" t="s">
        <v>76</v>
      </c>
      <c r="C91" s="264" t="s">
        <v>92</v>
      </c>
      <c r="D91" s="265"/>
      <c r="E91" s="39">
        <v>34.770000000000003</v>
      </c>
      <c r="F91" s="40">
        <v>1248</v>
      </c>
      <c r="G91" s="41">
        <f t="shared" si="43"/>
        <v>43392.960000000006</v>
      </c>
      <c r="H91" s="42"/>
      <c r="I91" s="43">
        <v>11</v>
      </c>
      <c r="J91" s="44">
        <v>3000</v>
      </c>
      <c r="K91" s="45">
        <f t="shared" si="39"/>
        <v>272.72727272727275</v>
      </c>
      <c r="L91" s="46">
        <v>11</v>
      </c>
      <c r="M91" s="44">
        <f>F91/V91*60</f>
        <v>2516.9747899159652</v>
      </c>
      <c r="N91" s="45">
        <f>M91/L91</f>
        <v>228.81588999236047</v>
      </c>
      <c r="O91" s="47">
        <f>L91-I91</f>
        <v>0</v>
      </c>
      <c r="P91" s="48">
        <f>N91-K91</f>
        <v>-43.91138273491228</v>
      </c>
      <c r="Q91" s="49">
        <f>N91/K91</f>
        <v>0.83899159663865497</v>
      </c>
      <c r="R91" s="274"/>
      <c r="S91" s="50">
        <v>0.2800347222222222</v>
      </c>
      <c r="T91" s="51">
        <v>0.30069444444444443</v>
      </c>
      <c r="U91" s="52">
        <v>6.2499999999999378</v>
      </c>
      <c r="V91" s="53">
        <v>29.750000000000014</v>
      </c>
      <c r="W91" s="54"/>
      <c r="X91" s="94"/>
      <c r="Y91" s="266"/>
      <c r="Z91" s="267"/>
      <c r="AA91" s="55">
        <f>M91-J91</f>
        <v>-483.02521008403482</v>
      </c>
      <c r="AB91" s="49">
        <f>M91/J91</f>
        <v>0.83899159663865508</v>
      </c>
      <c r="AC91" s="279"/>
    </row>
    <row r="92" spans="1:29" ht="15.75" customHeight="1">
      <c r="A92" s="269"/>
      <c r="B92" s="38" t="s">
        <v>76</v>
      </c>
      <c r="C92" s="264" t="s">
        <v>94</v>
      </c>
      <c r="D92" s="265"/>
      <c r="E92" s="39">
        <v>35.83</v>
      </c>
      <c r="F92" s="40">
        <v>3629</v>
      </c>
      <c r="G92" s="41">
        <f t="shared" si="43"/>
        <v>130027.06999999999</v>
      </c>
      <c r="H92" s="42"/>
      <c r="I92" s="43">
        <v>12</v>
      </c>
      <c r="J92" s="44">
        <v>3273</v>
      </c>
      <c r="K92" s="45">
        <f t="shared" si="39"/>
        <v>272.75</v>
      </c>
      <c r="L92" s="46">
        <v>12</v>
      </c>
      <c r="M92" s="44">
        <f>F92/V92*60</f>
        <v>2838.8526727509779</v>
      </c>
      <c r="N92" s="45">
        <f>M92/L92</f>
        <v>236.5710560625815</v>
      </c>
      <c r="O92" s="47">
        <f>L92-I92</f>
        <v>0</v>
      </c>
      <c r="P92" s="48">
        <f>N92-K92</f>
        <v>-36.178943937418495</v>
      </c>
      <c r="Q92" s="49">
        <f>N92/K92</f>
        <v>0.86735492598563335</v>
      </c>
      <c r="R92" s="274"/>
      <c r="S92" s="50">
        <v>0.34881944444444446</v>
      </c>
      <c r="T92" s="51">
        <v>0.40208333333333335</v>
      </c>
      <c r="U92" s="52">
        <v>4.9666666666666703</v>
      </c>
      <c r="V92" s="53">
        <v>76.7</v>
      </c>
      <c r="W92" s="54"/>
      <c r="X92" s="94"/>
      <c r="Y92" s="266"/>
      <c r="Z92" s="267"/>
      <c r="AA92" s="55">
        <f>M92-J92</f>
        <v>-434.14732724902206</v>
      </c>
      <c r="AB92" s="49">
        <f>M92/J92</f>
        <v>0.86735492598563335</v>
      </c>
      <c r="AC92" s="279"/>
    </row>
    <row r="93" spans="1:29" ht="15.75" customHeight="1">
      <c r="A93" s="269"/>
      <c r="B93" s="38" t="s">
        <v>76</v>
      </c>
      <c r="C93" s="264" t="s">
        <v>95</v>
      </c>
      <c r="D93" s="265"/>
      <c r="E93" s="39">
        <v>36.409999999999997</v>
      </c>
      <c r="F93" s="40">
        <v>2919</v>
      </c>
      <c r="G93" s="41">
        <f t="shared" si="43"/>
        <v>106280.79</v>
      </c>
      <c r="H93" s="58"/>
      <c r="I93" s="43">
        <v>11</v>
      </c>
      <c r="J93" s="44">
        <v>3273</v>
      </c>
      <c r="K93" s="45">
        <f t="shared" si="39"/>
        <v>297.54545454545456</v>
      </c>
      <c r="L93" s="59">
        <v>11</v>
      </c>
      <c r="M93" s="44">
        <f>F93/V93*60</f>
        <v>2797.0188980569615</v>
      </c>
      <c r="N93" s="45">
        <f>M93/L93</f>
        <v>254.27444527790558</v>
      </c>
      <c r="O93" s="47">
        <f>L93-I93</f>
        <v>0</v>
      </c>
      <c r="P93" s="48">
        <f>N93-K93</f>
        <v>-43.271009267548976</v>
      </c>
      <c r="Q93" s="49">
        <f>N93/K93</f>
        <v>0.85457344884111253</v>
      </c>
      <c r="R93" s="274"/>
      <c r="S93" s="50">
        <v>0.40582175925925928</v>
      </c>
      <c r="T93" s="51">
        <v>0.44930555555555557</v>
      </c>
      <c r="U93" s="52">
        <v>5.3833333333333488</v>
      </c>
      <c r="V93" s="53">
        <v>62.616666666666646</v>
      </c>
      <c r="W93" s="54"/>
      <c r="X93" s="94"/>
      <c r="Y93" s="266"/>
      <c r="Z93" s="267"/>
      <c r="AA93" s="55">
        <f>M93-J93</f>
        <v>-475.98110194303854</v>
      </c>
      <c r="AB93" s="49">
        <f>M93/J93</f>
        <v>0.85457344884111253</v>
      </c>
      <c r="AC93" s="279"/>
    </row>
    <row r="94" spans="1:29" ht="15.75" customHeight="1">
      <c r="A94" s="269"/>
      <c r="B94" s="38"/>
      <c r="C94" s="264"/>
      <c r="D94" s="265"/>
      <c r="E94" s="39"/>
      <c r="F94" s="40"/>
      <c r="G94" s="60"/>
      <c r="H94" s="61"/>
      <c r="I94" s="43"/>
      <c r="J94" s="44"/>
      <c r="K94" s="45"/>
      <c r="L94" s="46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4"/>
      <c r="I95" s="43"/>
      <c r="J95" s="44"/>
      <c r="K95" s="45"/>
      <c r="L95" s="59"/>
      <c r="M95" s="44"/>
      <c r="N95" s="45"/>
      <c r="O95" s="65"/>
      <c r="P95" s="66"/>
      <c r="Q95" s="67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110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110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110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110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110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110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110"/>
      <c r="Y104" s="266"/>
      <c r="Z104" s="267"/>
      <c r="AA104" s="55"/>
      <c r="AB104" s="49"/>
      <c r="AC104" s="279"/>
    </row>
    <row r="105" spans="1:29" ht="15.75" customHeight="1">
      <c r="A105" s="269"/>
      <c r="B105" s="99"/>
      <c r="C105" s="264"/>
      <c r="D105" s="265"/>
      <c r="E105" s="109"/>
      <c r="F105" s="71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44">AVERAGE(I90:I105)</f>
        <v>12.5</v>
      </c>
      <c r="J106" s="81">
        <f t="shared" si="44"/>
        <v>3136.5</v>
      </c>
      <c r="K106" s="82">
        <f t="shared" ref="K106" si="45">J106/I106</f>
        <v>250.92</v>
      </c>
      <c r="L106" s="80">
        <f t="shared" ref="L106:M106" si="46">AVERAGE(L90:L105)</f>
        <v>12.5</v>
      </c>
      <c r="M106" s="81">
        <f t="shared" si="46"/>
        <v>2670.6550290950026</v>
      </c>
      <c r="N106" s="82">
        <f>M106/L106</f>
        <v>213.65240232760021</v>
      </c>
      <c r="O106" s="83">
        <f>L106-I106</f>
        <v>0</v>
      </c>
      <c r="P106" s="84">
        <f>N106-K106</f>
        <v>-37.267597672399774</v>
      </c>
      <c r="Q106" s="85">
        <f>N106/K106</f>
        <v>0.8514761769791177</v>
      </c>
      <c r="R106" s="275"/>
      <c r="S106" s="182">
        <f>S90</f>
        <v>0.25011574074074072</v>
      </c>
      <c r="T106" s="183">
        <f>INDEX(T90:T105,COUNTA(T90:T105))</f>
        <v>0.44930555555555557</v>
      </c>
      <c r="U106" s="86"/>
      <c r="V106" s="96"/>
      <c r="W106" s="78"/>
      <c r="X106" s="82"/>
      <c r="Y106" s="262"/>
      <c r="Z106" s="263"/>
      <c r="AA106" s="97">
        <f>M106-J106</f>
        <v>-465.84497090499735</v>
      </c>
      <c r="AB106" s="85">
        <f>M106/J106</f>
        <v>0.8514761769791177</v>
      </c>
      <c r="AC106" s="280"/>
    </row>
    <row r="107" spans="1:29" ht="15.75" customHeight="1">
      <c r="A107" s="281" t="s">
        <v>42</v>
      </c>
      <c r="B107" s="16" t="s">
        <v>69</v>
      </c>
      <c r="C107" s="271" t="s">
        <v>102</v>
      </c>
      <c r="D107" s="272"/>
      <c r="E107" s="21">
        <v>26.63</v>
      </c>
      <c r="F107" s="15">
        <v>786</v>
      </c>
      <c r="G107" s="22">
        <f t="shared" ref="G107:G110" si="47">E107*F107</f>
        <v>20931.18</v>
      </c>
      <c r="H107" s="23"/>
      <c r="I107" s="24">
        <v>6</v>
      </c>
      <c r="J107" s="25">
        <v>2600</v>
      </c>
      <c r="K107" s="26">
        <f>J107/I107</f>
        <v>433.33333333333331</v>
      </c>
      <c r="L107" s="27">
        <v>6</v>
      </c>
      <c r="M107" s="25">
        <f>F107/V107*60</f>
        <v>2102.2288261515559</v>
      </c>
      <c r="N107" s="26">
        <f>M107/L107</f>
        <v>350.37147102525932</v>
      </c>
      <c r="O107" s="91">
        <f>L107-I107</f>
        <v>0</v>
      </c>
      <c r="P107" s="92">
        <f>N107-K107</f>
        <v>-82.961862308073989</v>
      </c>
      <c r="Q107" s="31">
        <f>N107/K107</f>
        <v>0.8085495485198293</v>
      </c>
      <c r="R107" s="273">
        <f>Q123</f>
        <v>0.82894256363964691</v>
      </c>
      <c r="S107" s="117">
        <v>0.3208333333333333</v>
      </c>
      <c r="T107" s="118">
        <v>0.33641203703703704</v>
      </c>
      <c r="U107" s="34"/>
      <c r="V107" s="35">
        <v>22.433333333333376</v>
      </c>
      <c r="W107" s="33"/>
      <c r="X107" s="107"/>
      <c r="Y107" s="276"/>
      <c r="Z107" s="277"/>
      <c r="AA107" s="36">
        <f>M107-J107</f>
        <v>-497.77117384844405</v>
      </c>
      <c r="AB107" s="31">
        <f>M107/J107</f>
        <v>0.80854954851982919</v>
      </c>
      <c r="AC107" s="278">
        <f>AB123</f>
        <v>0.82894256363964691</v>
      </c>
    </row>
    <row r="108" spans="1:29" ht="15.75" customHeight="1">
      <c r="A108" s="282"/>
      <c r="B108" s="38" t="s">
        <v>76</v>
      </c>
      <c r="C108" s="264" t="s">
        <v>99</v>
      </c>
      <c r="D108" s="265"/>
      <c r="E108" s="39">
        <v>24.73</v>
      </c>
      <c r="F108" s="40">
        <v>1025</v>
      </c>
      <c r="G108" s="41">
        <f t="shared" si="47"/>
        <v>25348.25</v>
      </c>
      <c r="H108" s="42"/>
      <c r="I108" s="43">
        <v>6</v>
      </c>
      <c r="J108" s="44">
        <v>2600</v>
      </c>
      <c r="K108" s="45">
        <f t="shared" si="39"/>
        <v>433.33333333333331</v>
      </c>
      <c r="L108" s="46">
        <v>6</v>
      </c>
      <c r="M108" s="44">
        <f>F108/V108*60</f>
        <v>2168.0376028202063</v>
      </c>
      <c r="N108" s="45">
        <f>M108/L108</f>
        <v>361.33960047003438</v>
      </c>
      <c r="O108" s="47">
        <f>L108-I108</f>
        <v>0</v>
      </c>
      <c r="P108" s="48">
        <f>N108-K108</f>
        <v>-71.993732863298931</v>
      </c>
      <c r="Q108" s="49">
        <f>N108/K108</f>
        <v>0.8338606164693102</v>
      </c>
      <c r="R108" s="274"/>
      <c r="S108" s="50">
        <v>0.34097222222222218</v>
      </c>
      <c r="T108" s="51">
        <v>0.3606712962962963</v>
      </c>
      <c r="U108" s="52">
        <v>6.5666666666666007</v>
      </c>
      <c r="V108" s="53">
        <v>28.366666666666731</v>
      </c>
      <c r="W108" s="54"/>
      <c r="X108" s="58"/>
      <c r="Y108" s="266"/>
      <c r="Z108" s="267"/>
      <c r="AA108" s="55">
        <f>M108-J108</f>
        <v>-431.9623971797937</v>
      </c>
      <c r="AB108" s="49">
        <f>M108/J108</f>
        <v>0.83386061646931009</v>
      </c>
      <c r="AC108" s="279"/>
    </row>
    <row r="109" spans="1:29" ht="15.75" customHeight="1">
      <c r="A109" s="282"/>
      <c r="B109" s="38" t="s">
        <v>76</v>
      </c>
      <c r="C109" s="264" t="s">
        <v>100</v>
      </c>
      <c r="D109" s="265"/>
      <c r="E109" s="39">
        <v>24.94</v>
      </c>
      <c r="F109" s="40">
        <v>1011</v>
      </c>
      <c r="G109" s="41">
        <f t="shared" si="47"/>
        <v>25214.34</v>
      </c>
      <c r="H109" s="42"/>
      <c r="I109" s="43">
        <v>6</v>
      </c>
      <c r="J109" s="44">
        <v>2600</v>
      </c>
      <c r="K109" s="45">
        <f t="shared" si="39"/>
        <v>433.33333333333331</v>
      </c>
      <c r="L109" s="46">
        <v>6</v>
      </c>
      <c r="M109" s="44">
        <f>F109/V109*60</f>
        <v>2163.8525564803713</v>
      </c>
      <c r="N109" s="45">
        <f>M109/L109</f>
        <v>360.64209274672857</v>
      </c>
      <c r="O109" s="47">
        <f>L109-I109</f>
        <v>0</v>
      </c>
      <c r="P109" s="48">
        <f>N109-K109</f>
        <v>-72.691240586604749</v>
      </c>
      <c r="Q109" s="49">
        <f>N109/K109</f>
        <v>0.83225098326168134</v>
      </c>
      <c r="R109" s="274"/>
      <c r="S109" s="50">
        <v>0.36458333333333326</v>
      </c>
      <c r="T109" s="51">
        <v>0.38405092592592593</v>
      </c>
      <c r="U109" s="52">
        <v>5.6333333333332281</v>
      </c>
      <c r="V109" s="53">
        <v>28.033333333333452</v>
      </c>
      <c r="W109" s="54"/>
      <c r="X109" s="94"/>
      <c r="Y109" s="266"/>
      <c r="Z109" s="267"/>
      <c r="AA109" s="55">
        <f>M109-J109</f>
        <v>-436.14744351962872</v>
      </c>
      <c r="AB109" s="49">
        <f>M109/J109</f>
        <v>0.83225098326168123</v>
      </c>
      <c r="AC109" s="279"/>
    </row>
    <row r="110" spans="1:29" ht="15.75" customHeight="1">
      <c r="A110" s="282"/>
      <c r="B110" s="38" t="s">
        <v>76</v>
      </c>
      <c r="C110" s="264" t="s">
        <v>101</v>
      </c>
      <c r="D110" s="265"/>
      <c r="E110" s="39">
        <v>24.73</v>
      </c>
      <c r="F110" s="40">
        <v>1269</v>
      </c>
      <c r="G110" s="41">
        <f t="shared" si="47"/>
        <v>31382.37</v>
      </c>
      <c r="H110" s="42"/>
      <c r="I110" s="43">
        <v>6</v>
      </c>
      <c r="J110" s="44">
        <v>2600</v>
      </c>
      <c r="K110" s="45">
        <f t="shared" si="39"/>
        <v>433.33333333333331</v>
      </c>
      <c r="L110" s="46">
        <v>6</v>
      </c>
      <c r="M110" s="44">
        <f>F110/V110*60</f>
        <v>2186.8836764001944</v>
      </c>
      <c r="N110" s="45">
        <f>M110/L110</f>
        <v>364.48061273336572</v>
      </c>
      <c r="O110" s="47">
        <f>L110-I110</f>
        <v>0</v>
      </c>
      <c r="P110" s="48">
        <f>N110-K110</f>
        <v>-68.852720599967597</v>
      </c>
      <c r="Q110" s="49">
        <f>N110/K110</f>
        <v>0.84110910630776703</v>
      </c>
      <c r="R110" s="274"/>
      <c r="S110" s="50">
        <v>0.38832175925925927</v>
      </c>
      <c r="T110" s="51">
        <v>0.41249999999999998</v>
      </c>
      <c r="U110" s="52">
        <v>6.1500000000000021</v>
      </c>
      <c r="V110" s="53">
        <v>34.81666666666662</v>
      </c>
      <c r="W110" s="54"/>
      <c r="X110" s="58"/>
      <c r="Y110" s="266"/>
      <c r="Z110" s="267"/>
      <c r="AA110" s="55">
        <f>M110-J110</f>
        <v>-413.11632359980558</v>
      </c>
      <c r="AB110" s="49">
        <f>M110/J110</f>
        <v>0.84110910630776703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58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58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58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58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58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58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58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58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58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58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78"/>
      <c r="G123" s="79"/>
      <c r="H123" s="20"/>
      <c r="I123" s="80">
        <f t="shared" ref="I123:J123" si="48">AVERAGE(I107:I122)</f>
        <v>6</v>
      </c>
      <c r="J123" s="81">
        <f t="shared" si="48"/>
        <v>2600</v>
      </c>
      <c r="K123" s="82">
        <f t="shared" ref="K123" si="49">J123/I123</f>
        <v>433.33333333333331</v>
      </c>
      <c r="L123" s="80">
        <f t="shared" ref="L123:M123" si="50">AVERAGE(L107:L122)</f>
        <v>6</v>
      </c>
      <c r="M123" s="81">
        <f t="shared" si="50"/>
        <v>2155.250665463082</v>
      </c>
      <c r="N123" s="82">
        <f>M123/L123</f>
        <v>359.208444243847</v>
      </c>
      <c r="O123" s="83">
        <f>L123-I123</f>
        <v>0</v>
      </c>
      <c r="P123" s="84">
        <f>N123-K123</f>
        <v>-74.124889089486317</v>
      </c>
      <c r="Q123" s="85">
        <f>N123/K123</f>
        <v>0.82894256363964691</v>
      </c>
      <c r="R123" s="275"/>
      <c r="S123" s="182">
        <f>S107</f>
        <v>0.3208333333333333</v>
      </c>
      <c r="T123" s="183">
        <f>INDEX(T107:T122,COUNTA(T107:T122))</f>
        <v>0.41249999999999998</v>
      </c>
      <c r="U123" s="86"/>
      <c r="V123" s="96"/>
      <c r="W123" s="78"/>
      <c r="X123" s="82"/>
      <c r="Y123" s="262"/>
      <c r="Z123" s="263"/>
      <c r="AA123" s="97">
        <f>M123-J123</f>
        <v>-444.74933453691801</v>
      </c>
      <c r="AB123" s="85">
        <f>M123/J123</f>
        <v>0.82894256363964691</v>
      </c>
      <c r="AC123" s="280"/>
    </row>
    <row r="124" spans="1:29" ht="15.75" customHeight="1">
      <c r="A124" s="268" t="s">
        <v>214</v>
      </c>
      <c r="B124" s="98" t="s">
        <v>70</v>
      </c>
      <c r="C124" s="271" t="s">
        <v>203</v>
      </c>
      <c r="D124" s="272"/>
      <c r="E124" s="21">
        <v>49.91</v>
      </c>
      <c r="F124" s="15">
        <v>1632</v>
      </c>
      <c r="G124" s="22">
        <f t="shared" ref="G124:G126" si="51">E124*F124</f>
        <v>81453.119999999995</v>
      </c>
      <c r="H124" s="23"/>
      <c r="I124" s="24">
        <v>26</v>
      </c>
      <c r="J124" s="25">
        <v>2000</v>
      </c>
      <c r="K124" s="26">
        <f>J124/I124</f>
        <v>76.92307692307692</v>
      </c>
      <c r="L124" s="27">
        <v>26</v>
      </c>
      <c r="M124" s="25">
        <f>F124/V124*60</f>
        <v>1694.1176470588211</v>
      </c>
      <c r="N124" s="26">
        <f>M124/L124</f>
        <v>65.158371040723893</v>
      </c>
      <c r="O124" s="91">
        <f>L124-I124</f>
        <v>0</v>
      </c>
      <c r="P124" s="92">
        <f>N124-K124</f>
        <v>-11.764705882353027</v>
      </c>
      <c r="Q124" s="31">
        <f>N124/K124</f>
        <v>0.84705882352941064</v>
      </c>
      <c r="R124" s="273">
        <f>Q140</f>
        <v>0.85382789622804567</v>
      </c>
      <c r="S124" s="32">
        <v>0.70847222222222217</v>
      </c>
      <c r="T124" s="33">
        <v>0.74861111111111112</v>
      </c>
      <c r="U124" s="34"/>
      <c r="V124" s="35">
        <v>57.800000000000082</v>
      </c>
      <c r="W124" s="33"/>
      <c r="X124" s="107"/>
      <c r="Y124" s="276"/>
      <c r="Z124" s="277"/>
      <c r="AA124" s="36">
        <f>M124-J124</f>
        <v>-305.88235294117885</v>
      </c>
      <c r="AB124" s="31">
        <f>M124/J124</f>
        <v>0.84705882352941053</v>
      </c>
      <c r="AC124" s="278">
        <f>AB140</f>
        <v>0.85382789622804556</v>
      </c>
    </row>
    <row r="125" spans="1:29" ht="15.75" customHeight="1">
      <c r="A125" s="269"/>
      <c r="B125" s="99" t="s">
        <v>70</v>
      </c>
      <c r="C125" s="264" t="s">
        <v>116</v>
      </c>
      <c r="D125" s="265"/>
      <c r="E125" s="39">
        <v>56.79</v>
      </c>
      <c r="F125" s="40">
        <v>2305</v>
      </c>
      <c r="G125" s="41">
        <f t="shared" si="51"/>
        <v>130900.95</v>
      </c>
      <c r="H125" s="42"/>
      <c r="I125" s="43">
        <v>23</v>
      </c>
      <c r="J125" s="44">
        <v>2000</v>
      </c>
      <c r="K125" s="45">
        <f t="shared" ref="K125:K126" si="52">J125/I125</f>
        <v>86.956521739130437</v>
      </c>
      <c r="L125" s="46">
        <v>23</v>
      </c>
      <c r="M125" s="44">
        <f>F125/V125*60</f>
        <v>1716.2357807652527</v>
      </c>
      <c r="N125" s="45">
        <f>M125/L125</f>
        <v>74.618946989793599</v>
      </c>
      <c r="O125" s="47">
        <f>L125-I125</f>
        <v>0</v>
      </c>
      <c r="P125" s="48">
        <f>N125-K125</f>
        <v>-12.337574749336838</v>
      </c>
      <c r="Q125" s="49">
        <f>N125/K125</f>
        <v>0.85811789038262631</v>
      </c>
      <c r="R125" s="274"/>
      <c r="S125" s="50">
        <v>0.75376157407407407</v>
      </c>
      <c r="T125" s="51">
        <v>0.80972222222222223</v>
      </c>
      <c r="U125" s="52">
        <v>7.4166666666666536</v>
      </c>
      <c r="V125" s="53">
        <v>80.583333333333357</v>
      </c>
      <c r="W125" s="54"/>
      <c r="X125" s="94"/>
      <c r="Y125" s="266"/>
      <c r="Z125" s="267"/>
      <c r="AA125" s="55">
        <f>M125-J125</f>
        <v>-283.76421923474732</v>
      </c>
      <c r="AB125" s="49">
        <f>M125/J125</f>
        <v>0.85811789038262631</v>
      </c>
      <c r="AC125" s="279"/>
    </row>
    <row r="126" spans="1:29" ht="15.75" customHeight="1">
      <c r="A126" s="269"/>
      <c r="B126" s="99" t="s">
        <v>70</v>
      </c>
      <c r="C126" s="264" t="s">
        <v>219</v>
      </c>
      <c r="D126" s="265"/>
      <c r="E126" s="39">
        <v>44.3</v>
      </c>
      <c r="F126" s="40">
        <v>2244</v>
      </c>
      <c r="G126" s="41">
        <f t="shared" si="51"/>
        <v>99409.2</v>
      </c>
      <c r="H126" s="42"/>
      <c r="I126" s="43">
        <v>17</v>
      </c>
      <c r="J126" s="44">
        <v>2000</v>
      </c>
      <c r="K126" s="45">
        <f t="shared" si="52"/>
        <v>117.64705882352941</v>
      </c>
      <c r="L126" s="46">
        <v>17</v>
      </c>
      <c r="M126" s="44">
        <f>F126/V126*60</f>
        <v>1712.6139495441998</v>
      </c>
      <c r="N126" s="45">
        <f>M126/L126</f>
        <v>100.74199703201175</v>
      </c>
      <c r="O126" s="47">
        <f>L126-I126</f>
        <v>0</v>
      </c>
      <c r="P126" s="48">
        <f>N126-K126</f>
        <v>-16.905061791517653</v>
      </c>
      <c r="Q126" s="49">
        <f>N126/K126</f>
        <v>0.85630697477209994</v>
      </c>
      <c r="R126" s="274"/>
      <c r="S126" s="50">
        <v>0.81276620370370367</v>
      </c>
      <c r="T126" s="51">
        <v>0.86736111111111114</v>
      </c>
      <c r="U126" s="52">
        <v>4.3833333333332725</v>
      </c>
      <c r="V126" s="53">
        <v>78.61666666666676</v>
      </c>
      <c r="W126" s="54"/>
      <c r="X126" s="94"/>
      <c r="Y126" s="266"/>
      <c r="Z126" s="267"/>
      <c r="AA126" s="55">
        <f>M126-J126</f>
        <v>-287.38605045580016</v>
      </c>
      <c r="AB126" s="49">
        <f>M126/J126</f>
        <v>0.85630697477209994</v>
      </c>
      <c r="AC126" s="279"/>
    </row>
    <row r="127" spans="1:29" ht="15.75" customHeight="1">
      <c r="A127" s="269"/>
      <c r="B127" s="99"/>
      <c r="C127" s="264"/>
      <c r="D127" s="265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79"/>
    </row>
    <row r="128" spans="1:29" ht="15.75" customHeight="1">
      <c r="A128" s="269"/>
      <c r="B128" s="99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99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94"/>
      <c r="Y129" s="266"/>
      <c r="Z129" s="267"/>
      <c r="AA129" s="55"/>
      <c r="AB129" s="49"/>
      <c r="AC129" s="279"/>
    </row>
    <row r="130" spans="1:29" ht="15.75" customHeight="1">
      <c r="A130" s="269"/>
      <c r="B130" s="99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62"/>
      <c r="T130" s="63"/>
      <c r="U130" s="52"/>
      <c r="V130" s="53"/>
      <c r="W130" s="63"/>
      <c r="X130" s="108"/>
      <c r="Y130" s="266"/>
      <c r="Z130" s="267"/>
      <c r="AA130" s="55"/>
      <c r="AB130" s="49"/>
      <c r="AC130" s="279"/>
    </row>
    <row r="131" spans="1:29" ht="15.75" customHeight="1">
      <c r="A131" s="269"/>
      <c r="B131" s="99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62"/>
      <c r="T131" s="63"/>
      <c r="U131" s="52"/>
      <c r="V131" s="53"/>
      <c r="W131" s="63"/>
      <c r="X131" s="108"/>
      <c r="Y131" s="266"/>
      <c r="Z131" s="267"/>
      <c r="AA131" s="55"/>
      <c r="AB131" s="49"/>
      <c r="AC131" s="279"/>
    </row>
    <row r="132" spans="1:29" ht="15.75" customHeight="1">
      <c r="A132" s="269"/>
      <c r="B132" s="99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62"/>
      <c r="T132" s="63"/>
      <c r="U132" s="52"/>
      <c r="V132" s="53"/>
      <c r="W132" s="63"/>
      <c r="X132" s="108"/>
      <c r="Y132" s="266"/>
      <c r="Z132" s="267"/>
      <c r="AA132" s="55"/>
      <c r="AB132" s="49"/>
      <c r="AC132" s="279"/>
    </row>
    <row r="133" spans="1:29" ht="15.75" customHeight="1">
      <c r="A133" s="269"/>
      <c r="B133" s="99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62"/>
      <c r="T133" s="63"/>
      <c r="U133" s="52"/>
      <c r="V133" s="53"/>
      <c r="W133" s="63"/>
      <c r="X133" s="108"/>
      <c r="Y133" s="266"/>
      <c r="Z133" s="267"/>
      <c r="AA133" s="55"/>
      <c r="AB133" s="49"/>
      <c r="AC133" s="279"/>
    </row>
    <row r="134" spans="1:29" ht="15.75" customHeight="1">
      <c r="A134" s="269"/>
      <c r="B134" s="99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62"/>
      <c r="T134" s="63"/>
      <c r="U134" s="52"/>
      <c r="V134" s="53"/>
      <c r="W134" s="63"/>
      <c r="X134" s="108"/>
      <c r="Y134" s="266"/>
      <c r="Z134" s="267"/>
      <c r="AA134" s="55"/>
      <c r="AB134" s="49"/>
      <c r="AC134" s="279"/>
    </row>
    <row r="135" spans="1:29" ht="15.75" customHeight="1">
      <c r="A135" s="269"/>
      <c r="B135" s="99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62"/>
      <c r="T135" s="63"/>
      <c r="U135" s="52"/>
      <c r="V135" s="53"/>
      <c r="W135" s="63"/>
      <c r="X135" s="108"/>
      <c r="Y135" s="266"/>
      <c r="Z135" s="267"/>
      <c r="AA135" s="55"/>
      <c r="AB135" s="49"/>
      <c r="AC135" s="279"/>
    </row>
    <row r="136" spans="1:29" ht="15.75" customHeight="1">
      <c r="A136" s="269"/>
      <c r="B136" s="99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62"/>
      <c r="T136" s="63"/>
      <c r="U136" s="52"/>
      <c r="V136" s="53"/>
      <c r="W136" s="63"/>
      <c r="X136" s="108"/>
      <c r="Y136" s="266"/>
      <c r="Z136" s="267"/>
      <c r="AA136" s="55"/>
      <c r="AB136" s="49"/>
      <c r="AC136" s="279"/>
    </row>
    <row r="137" spans="1:29" ht="15.75" customHeight="1">
      <c r="A137" s="269"/>
      <c r="B137" s="99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62"/>
      <c r="T137" s="63"/>
      <c r="U137" s="52"/>
      <c r="V137" s="53"/>
      <c r="W137" s="63"/>
      <c r="X137" s="108"/>
      <c r="Y137" s="266"/>
      <c r="Z137" s="267"/>
      <c r="AA137" s="55"/>
      <c r="AB137" s="49"/>
      <c r="AC137" s="279"/>
    </row>
    <row r="138" spans="1:29" ht="15.75" customHeight="1">
      <c r="A138" s="269"/>
      <c r="B138" s="99"/>
      <c r="C138" s="264"/>
      <c r="D138" s="265"/>
      <c r="E138" s="39"/>
      <c r="F138" s="71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62"/>
      <c r="T138" s="63"/>
      <c r="U138" s="52"/>
      <c r="V138" s="53"/>
      <c r="W138" s="63"/>
      <c r="X138" s="108"/>
      <c r="Y138" s="266"/>
      <c r="Z138" s="267"/>
      <c r="AA138" s="55"/>
      <c r="AB138" s="49"/>
      <c r="AC138" s="279"/>
    </row>
    <row r="139" spans="1:29" ht="15.75" customHeight="1">
      <c r="A139" s="269"/>
      <c r="B139" s="99"/>
      <c r="C139" s="264"/>
      <c r="D139" s="265"/>
      <c r="E139" s="109"/>
      <c r="F139" s="71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53">AVERAGE(I124:I139)</f>
        <v>22</v>
      </c>
      <c r="J140" s="81">
        <f t="shared" si="53"/>
        <v>2000</v>
      </c>
      <c r="K140" s="82">
        <f t="shared" ref="K140" si="54">J140/I140</f>
        <v>90.909090909090907</v>
      </c>
      <c r="L140" s="80">
        <f t="shared" ref="L140:M140" si="55">AVERAGE(L124:L139)</f>
        <v>22</v>
      </c>
      <c r="M140" s="81">
        <f t="shared" si="55"/>
        <v>1707.6557924560911</v>
      </c>
      <c r="N140" s="82">
        <f>M140/L140</f>
        <v>77.620717838913237</v>
      </c>
      <c r="O140" s="83">
        <f>L140-I140</f>
        <v>0</v>
      </c>
      <c r="P140" s="84">
        <f>N140-K140</f>
        <v>-13.28837307017767</v>
      </c>
      <c r="Q140" s="85">
        <f>N140/K140</f>
        <v>0.85382789622804567</v>
      </c>
      <c r="R140" s="275"/>
      <c r="S140" s="182">
        <f>S124</f>
        <v>0.70847222222222217</v>
      </c>
      <c r="T140" s="183">
        <f>INDEX(T124:T139,COUNTA(T124:T139))</f>
        <v>0.86736111111111114</v>
      </c>
      <c r="U140" s="86"/>
      <c r="V140" s="96"/>
      <c r="W140" s="78"/>
      <c r="X140" s="82"/>
      <c r="Y140" s="262"/>
      <c r="Z140" s="263"/>
      <c r="AA140" s="97">
        <f>M140-J140</f>
        <v>-292.34420754390885</v>
      </c>
      <c r="AB140" s="85">
        <f>M140/J140</f>
        <v>0.85382789622804556</v>
      </c>
      <c r="AC140" s="280"/>
    </row>
    <row r="141" spans="1:29" ht="15.75" customHeight="1">
      <c r="A141" s="281" t="s">
        <v>47</v>
      </c>
      <c r="B141" s="98" t="s">
        <v>70</v>
      </c>
      <c r="C141" s="271" t="s">
        <v>224</v>
      </c>
      <c r="D141" s="272"/>
      <c r="E141" s="21">
        <v>50.67</v>
      </c>
      <c r="F141" s="34">
        <v>1610</v>
      </c>
      <c r="G141" s="22">
        <f t="shared" ref="G141:G143" si="56">E141*F141</f>
        <v>81578.7</v>
      </c>
      <c r="H141" s="23"/>
      <c r="I141" s="24">
        <v>22</v>
      </c>
      <c r="J141" s="25">
        <v>2000</v>
      </c>
      <c r="K141" s="26">
        <f>J141/I141</f>
        <v>90.909090909090907</v>
      </c>
      <c r="L141" s="27">
        <v>22</v>
      </c>
      <c r="M141" s="25">
        <f>F141/V141*60</f>
        <v>1698.7104337631874</v>
      </c>
      <c r="N141" s="26">
        <f>M141/L141</f>
        <v>77.214110625599432</v>
      </c>
      <c r="O141" s="91">
        <f>L141-I141</f>
        <v>0</v>
      </c>
      <c r="P141" s="92">
        <f>N141-K141</f>
        <v>-13.694980283491475</v>
      </c>
      <c r="Q141" s="31">
        <f>N141/K141</f>
        <v>0.84935521688159377</v>
      </c>
      <c r="R141" s="273">
        <f>Q157</f>
        <v>0.85266040715650304</v>
      </c>
      <c r="S141" s="32">
        <v>0.7084259259259259</v>
      </c>
      <c r="T141" s="33">
        <v>0.74791666666666667</v>
      </c>
      <c r="U141" s="34"/>
      <c r="V141" s="35">
        <v>56.86666666666671</v>
      </c>
      <c r="W141" s="15"/>
      <c r="X141" s="17"/>
      <c r="Y141" s="276"/>
      <c r="Z141" s="277"/>
      <c r="AA141" s="36">
        <f>M141-J141</f>
        <v>-301.28956623681256</v>
      </c>
      <c r="AB141" s="31">
        <f>M141/J141</f>
        <v>0.84935521688159377</v>
      </c>
      <c r="AC141" s="348">
        <f>AB157</f>
        <v>0.85266040715650304</v>
      </c>
    </row>
    <row r="142" spans="1:29" ht="15.75" customHeight="1">
      <c r="A142" s="282"/>
      <c r="B142" s="99" t="s">
        <v>70</v>
      </c>
      <c r="C142" s="264" t="s">
        <v>115</v>
      </c>
      <c r="D142" s="265"/>
      <c r="E142" s="39">
        <v>56.87</v>
      </c>
      <c r="F142" s="52">
        <v>1874</v>
      </c>
      <c r="G142" s="41">
        <f t="shared" si="56"/>
        <v>106574.37999999999</v>
      </c>
      <c r="H142" s="42"/>
      <c r="I142" s="43">
        <v>23</v>
      </c>
      <c r="J142" s="44">
        <v>2000</v>
      </c>
      <c r="K142" s="45">
        <f t="shared" ref="K142:K143" si="57">J142/I142</f>
        <v>86.956521739130437</v>
      </c>
      <c r="L142" s="46">
        <v>23</v>
      </c>
      <c r="M142" s="44">
        <f>F142/V142*60</f>
        <v>1705.3589484327611</v>
      </c>
      <c r="N142" s="45">
        <f>M142/L142</f>
        <v>74.146041236206997</v>
      </c>
      <c r="O142" s="47">
        <f>L142-I142</f>
        <v>0</v>
      </c>
      <c r="P142" s="48">
        <f>N142-K142</f>
        <v>-12.81048050292344</v>
      </c>
      <c r="Q142" s="49">
        <f>N142/K142</f>
        <v>0.85267947421638046</v>
      </c>
      <c r="R142" s="274"/>
      <c r="S142" s="50">
        <v>0.75283564814814818</v>
      </c>
      <c r="T142" s="51">
        <v>0.7986226851851852</v>
      </c>
      <c r="U142" s="52">
        <v>7.0833333333333748</v>
      </c>
      <c r="V142" s="53">
        <v>65.933333333333309</v>
      </c>
      <c r="W142" s="54"/>
      <c r="X142" s="94"/>
      <c r="Y142" s="266"/>
      <c r="Z142" s="267"/>
      <c r="AA142" s="55">
        <f>M142-J142</f>
        <v>-294.64105156723895</v>
      </c>
      <c r="AB142" s="49">
        <f>M142/J142</f>
        <v>0.85267947421638057</v>
      </c>
      <c r="AC142" s="294"/>
    </row>
    <row r="143" spans="1:29" ht="15.75" customHeight="1">
      <c r="A143" s="282"/>
      <c r="B143" s="99" t="s">
        <v>70</v>
      </c>
      <c r="C143" s="264" t="s">
        <v>211</v>
      </c>
      <c r="D143" s="265"/>
      <c r="E143" s="39">
        <v>47.6</v>
      </c>
      <c r="F143" s="52">
        <v>2419</v>
      </c>
      <c r="G143" s="41">
        <f t="shared" si="56"/>
        <v>115144.40000000001</v>
      </c>
      <c r="H143" s="42"/>
      <c r="I143" s="43">
        <v>23</v>
      </c>
      <c r="J143" s="44">
        <v>2000</v>
      </c>
      <c r="K143" s="45">
        <f t="shared" si="57"/>
        <v>86.956521739130437</v>
      </c>
      <c r="L143" s="46">
        <v>23</v>
      </c>
      <c r="M143" s="44">
        <f>F143/V143*60</f>
        <v>1711.8930607430698</v>
      </c>
      <c r="N143" s="45">
        <f>M143/L143</f>
        <v>74.430133075785648</v>
      </c>
      <c r="O143" s="47">
        <f>L143-I143</f>
        <v>0</v>
      </c>
      <c r="P143" s="48">
        <f>N143-K143</f>
        <v>-12.52638866334479</v>
      </c>
      <c r="Q143" s="49">
        <f>N143/K143</f>
        <v>0.8559465303715349</v>
      </c>
      <c r="R143" s="274"/>
      <c r="S143" s="50">
        <v>0.80223379629629632</v>
      </c>
      <c r="T143" s="51">
        <v>0.86111111111111116</v>
      </c>
      <c r="U143" s="52">
        <v>5.2000000000000135</v>
      </c>
      <c r="V143" s="53">
        <v>84.783333333333374</v>
      </c>
      <c r="W143" s="54"/>
      <c r="X143" s="94"/>
      <c r="Y143" s="266"/>
      <c r="Z143" s="267"/>
      <c r="AA143" s="55">
        <f>M143-J143</f>
        <v>-288.10693925693022</v>
      </c>
      <c r="AB143" s="49">
        <f>M143/J143</f>
        <v>0.8559465303715349</v>
      </c>
      <c r="AC143" s="294"/>
    </row>
    <row r="144" spans="1:29" ht="15.75" customHeight="1">
      <c r="A144" s="282"/>
      <c r="B144" s="99"/>
      <c r="C144" s="264"/>
      <c r="D144" s="265"/>
      <c r="E144" s="39"/>
      <c r="F144" s="52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94"/>
    </row>
    <row r="145" spans="1:29" ht="15.75" customHeight="1">
      <c r="A145" s="283"/>
      <c r="B145" s="99"/>
      <c r="C145" s="264"/>
      <c r="D145" s="265"/>
      <c r="E145" s="39"/>
      <c r="F145" s="52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94"/>
    </row>
    <row r="146" spans="1:29" ht="15.75" customHeight="1">
      <c r="A146" s="283"/>
      <c r="B146" s="99"/>
      <c r="C146" s="264"/>
      <c r="D146" s="265"/>
      <c r="E146" s="39"/>
      <c r="F146" s="52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94"/>
      <c r="Y146" s="266"/>
      <c r="Z146" s="267"/>
      <c r="AA146" s="55"/>
      <c r="AB146" s="49"/>
      <c r="AC146" s="294"/>
    </row>
    <row r="147" spans="1:29" ht="15.75" customHeight="1">
      <c r="A147" s="283"/>
      <c r="B147" s="99"/>
      <c r="C147" s="264"/>
      <c r="D147" s="265"/>
      <c r="E147" s="39"/>
      <c r="F147" s="52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94"/>
    </row>
    <row r="148" spans="1:29" ht="15.75" customHeight="1">
      <c r="A148" s="283"/>
      <c r="B148" s="99"/>
      <c r="C148" s="264"/>
      <c r="D148" s="265"/>
      <c r="E148" s="39"/>
      <c r="F148" s="52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94"/>
    </row>
    <row r="149" spans="1:29" ht="15.75" customHeight="1">
      <c r="A149" s="283"/>
      <c r="B149" s="99"/>
      <c r="C149" s="264"/>
      <c r="D149" s="265"/>
      <c r="E149" s="39"/>
      <c r="F149" s="52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54"/>
      <c r="X149" s="94"/>
      <c r="Y149" s="266"/>
      <c r="Z149" s="267"/>
      <c r="AA149" s="55"/>
      <c r="AB149" s="49"/>
      <c r="AC149" s="294"/>
    </row>
    <row r="150" spans="1:29" ht="15.75" customHeight="1">
      <c r="A150" s="283"/>
      <c r="B150" s="99"/>
      <c r="C150" s="264"/>
      <c r="D150" s="265"/>
      <c r="E150" s="39"/>
      <c r="F150" s="52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54"/>
      <c r="X150" s="94"/>
      <c r="Y150" s="266"/>
      <c r="Z150" s="267"/>
      <c r="AA150" s="55"/>
      <c r="AB150" s="49"/>
      <c r="AC150" s="294"/>
    </row>
    <row r="151" spans="1:29" ht="15.75" customHeight="1">
      <c r="A151" s="283"/>
      <c r="B151" s="99"/>
      <c r="C151" s="264"/>
      <c r="D151" s="265"/>
      <c r="E151" s="39"/>
      <c r="F151" s="52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54"/>
      <c r="X151" s="94"/>
      <c r="Y151" s="266"/>
      <c r="Z151" s="267"/>
      <c r="AA151" s="55"/>
      <c r="AB151" s="49"/>
      <c r="AC151" s="294"/>
    </row>
    <row r="152" spans="1:29" ht="15.75" customHeight="1">
      <c r="A152" s="283"/>
      <c r="B152" s="99"/>
      <c r="C152" s="264"/>
      <c r="D152" s="265"/>
      <c r="E152" s="39"/>
      <c r="F152" s="52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54"/>
      <c r="X152" s="94"/>
      <c r="Y152" s="266"/>
      <c r="Z152" s="267"/>
      <c r="AA152" s="55"/>
      <c r="AB152" s="49"/>
      <c r="AC152" s="294"/>
    </row>
    <row r="153" spans="1:29" ht="15.75" customHeight="1">
      <c r="A153" s="283"/>
      <c r="B153" s="99"/>
      <c r="C153" s="264"/>
      <c r="D153" s="265"/>
      <c r="E153" s="39"/>
      <c r="F153" s="52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54"/>
      <c r="X153" s="94"/>
      <c r="Y153" s="266"/>
      <c r="Z153" s="267"/>
      <c r="AA153" s="55"/>
      <c r="AB153" s="49"/>
      <c r="AC153" s="294"/>
    </row>
    <row r="154" spans="1:29" ht="15.75" customHeight="1">
      <c r="A154" s="283"/>
      <c r="B154" s="99"/>
      <c r="C154" s="264"/>
      <c r="D154" s="265"/>
      <c r="E154" s="39"/>
      <c r="F154" s="52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100"/>
      <c r="X154" s="101"/>
      <c r="Y154" s="266"/>
      <c r="Z154" s="267"/>
      <c r="AA154" s="55"/>
      <c r="AB154" s="49"/>
      <c r="AC154" s="294"/>
    </row>
    <row r="155" spans="1:29" ht="15.75" customHeight="1">
      <c r="A155" s="283"/>
      <c r="B155" s="99"/>
      <c r="C155" s="264"/>
      <c r="D155" s="265"/>
      <c r="E155" s="39"/>
      <c r="F155" s="52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102"/>
      <c r="X155" s="103"/>
      <c r="Y155" s="266"/>
      <c r="Z155" s="267"/>
      <c r="AA155" s="55"/>
      <c r="AB155" s="49"/>
      <c r="AC155" s="294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50"/>
      <c r="T156" s="51"/>
      <c r="U156" s="73"/>
      <c r="V156" s="53"/>
      <c r="W156" s="102"/>
      <c r="X156" s="103"/>
      <c r="Y156" s="266"/>
      <c r="Z156" s="267"/>
      <c r="AA156" s="55"/>
      <c r="AB156" s="49"/>
      <c r="AC156" s="294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58">AVERAGE(I141:I156)</f>
        <v>22.666666666666668</v>
      </c>
      <c r="J157" s="81">
        <f t="shared" si="58"/>
        <v>2000</v>
      </c>
      <c r="K157" s="82">
        <f t="shared" ref="K157" si="59">J157/I157</f>
        <v>88.235294117647058</v>
      </c>
      <c r="L157" s="80">
        <f t="shared" ref="L157:M157" si="60">AVERAGE(L141:L156)</f>
        <v>22.666666666666668</v>
      </c>
      <c r="M157" s="81">
        <f t="shared" si="60"/>
        <v>1705.3208143130062</v>
      </c>
      <c r="N157" s="82">
        <f>M157/L157</f>
        <v>75.234741807926738</v>
      </c>
      <c r="O157" s="83">
        <f>L157-I157</f>
        <v>0</v>
      </c>
      <c r="P157" s="84">
        <f>N157-K157</f>
        <v>-13.000552309720319</v>
      </c>
      <c r="Q157" s="85">
        <f>N157/K157</f>
        <v>0.85266040715650304</v>
      </c>
      <c r="R157" s="275"/>
      <c r="S157" s="182">
        <f>S141</f>
        <v>0.7084259259259259</v>
      </c>
      <c r="T157" s="183">
        <f>INDEX(T141:T156,COUNTA(T141:T156))</f>
        <v>0.86111111111111116</v>
      </c>
      <c r="U157" s="86"/>
      <c r="V157" s="96"/>
      <c r="W157" s="105"/>
      <c r="X157" s="106"/>
      <c r="Y157" s="262"/>
      <c r="Z157" s="263"/>
      <c r="AA157" s="97">
        <f>M157-J157</f>
        <v>-294.67918568699383</v>
      </c>
      <c r="AB157" s="85">
        <f>M157/J157</f>
        <v>0.85266040715650304</v>
      </c>
      <c r="AC157" s="295"/>
    </row>
    <row r="159" spans="1:29">
      <c r="Y159" s="260" t="s">
        <v>54</v>
      </c>
      <c r="Z159" s="260"/>
    </row>
    <row r="160" spans="1:29">
      <c r="Y160" s="260" t="s">
        <v>55</v>
      </c>
      <c r="Z160" s="260"/>
    </row>
    <row r="161" spans="25:26">
      <c r="Y161" s="260" t="s">
        <v>56</v>
      </c>
      <c r="Z161" s="260"/>
    </row>
    <row r="162" spans="25:26">
      <c r="Y162" s="260" t="s">
        <v>57</v>
      </c>
      <c r="Z162" s="260"/>
    </row>
    <row r="163" spans="25:26">
      <c r="Y163" s="260" t="s">
        <v>58</v>
      </c>
      <c r="Z163" s="260"/>
    </row>
    <row r="164" spans="25:26">
      <c r="Y164" s="260" t="s">
        <v>59</v>
      </c>
      <c r="Z164" s="260"/>
    </row>
    <row r="165" spans="25:26">
      <c r="Y165" s="260" t="s">
        <v>60</v>
      </c>
      <c r="Z165" s="260"/>
    </row>
    <row r="166" spans="25:26">
      <c r="Y166" s="260" t="s">
        <v>61</v>
      </c>
      <c r="Z166" s="260"/>
    </row>
    <row r="167" spans="25:26">
      <c r="Y167" s="260" t="s">
        <v>62</v>
      </c>
      <c r="Z167" s="260"/>
    </row>
    <row r="168" spans="25:26">
      <c r="Y168" s="260" t="s">
        <v>63</v>
      </c>
      <c r="Z168" s="260"/>
    </row>
    <row r="169" spans="25:26">
      <c r="Y169" s="260" t="s">
        <v>64</v>
      </c>
      <c r="Z169" s="260"/>
    </row>
    <row r="170" spans="25:26">
      <c r="Y170" s="260" t="s">
        <v>65</v>
      </c>
      <c r="Z170" s="260"/>
    </row>
    <row r="171" spans="25:26">
      <c r="Y171" s="260" t="s">
        <v>66</v>
      </c>
      <c r="Z171" s="260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750" priority="2" operator="greaterThan">
      <formula>0</formula>
    </cfRule>
  </conditionalFormatting>
  <conditionalFormatting sqref="P5:P157 AA5:AA157">
    <cfRule type="cellIs" dxfId="749" priority="5" operator="lessThan">
      <formula>0</formula>
    </cfRule>
  </conditionalFormatting>
  <conditionalFormatting sqref="Q5:Q157 AB5:AB157">
    <cfRule type="cellIs" dxfId="748" priority="3" operator="greaterThan">
      <formula>1</formula>
    </cfRule>
    <cfRule type="cellIs" dxfId="747" priority="4" operator="lessThan">
      <formula>0.8</formula>
    </cfRule>
  </conditionalFormatting>
  <conditionalFormatting sqref="R5:R157 AC124:AC141">
    <cfRule type="cellIs" dxfId="746" priority="6" operator="lessThan">
      <formula>0.8</formula>
    </cfRule>
  </conditionalFormatting>
  <conditionalFormatting sqref="AC5:AC22 AC56:AC91">
    <cfRule type="cellIs" dxfId="745" priority="8" operator="lessThan">
      <formula>0.8</formula>
    </cfRule>
  </conditionalFormatting>
  <conditionalFormatting sqref="AC39">
    <cfRule type="cellIs" dxfId="744" priority="11" operator="lessThan">
      <formula>0.8</formula>
    </cfRule>
  </conditionalFormatting>
  <conditionalFormatting sqref="AC54">
    <cfRule type="cellIs" dxfId="743" priority="10" operator="lessThan">
      <formula>0.8</formula>
    </cfRule>
  </conditionalFormatting>
  <conditionalFormatting sqref="AC97:AC105">
    <cfRule type="cellIs" dxfId="742" priority="9" operator="lessThan">
      <formula>0.8</formula>
    </cfRule>
  </conditionalFormatting>
  <conditionalFormatting sqref="AC107:AC112">
    <cfRule type="cellIs" dxfId="741" priority="7" operator="lessThan">
      <formula>0.8</formula>
    </cfRule>
  </conditionalFormatting>
  <conditionalFormatting sqref="AC156">
    <cfRule type="cellIs" dxfId="740" priority="1" operator="lessThan">
      <formula>0.8</formula>
    </cfRule>
  </conditionalFormatting>
  <dataValidations count="1">
    <dataValidation type="list" allowBlank="1" showInputMessage="1" showErrorMessage="1" sqref="Y5:Z157" xr:uid="{342CE534-7CF8-449D-B69B-64BA712985EF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109E6-3F0E-45DA-80FE-34D3075D7D55}">
  <sheetPr>
    <tabColor theme="8" tint="0.59999389629810485"/>
  </sheetPr>
  <dimension ref="B1:AR36"/>
  <sheetViews>
    <sheetView zoomScale="70" zoomScaleNormal="70" workbookViewId="0">
      <selection activeCell="V42" sqref="V42"/>
    </sheetView>
  </sheetViews>
  <sheetFormatPr defaultColWidth="7.6640625" defaultRowHeight="15.75"/>
  <cols>
    <col min="1" max="1" width="7.6640625" style="125"/>
    <col min="2" max="2" width="15.6640625" style="125" customWidth="1"/>
    <col min="3" max="3" width="8.109375" style="131" customWidth="1"/>
    <col min="4" max="34" width="11.109375" style="125" customWidth="1"/>
    <col min="35" max="16384" width="7.6640625" style="125"/>
  </cols>
  <sheetData>
    <row r="1" spans="2:44" ht="27.75" customHeight="1">
      <c r="B1" s="247" t="s">
        <v>132</v>
      </c>
      <c r="C1" s="247"/>
      <c r="D1" s="247"/>
      <c r="E1" s="247"/>
      <c r="F1" s="247"/>
      <c r="G1" s="247"/>
      <c r="H1" s="247"/>
      <c r="I1" s="247"/>
      <c r="J1" s="247"/>
      <c r="K1" s="124"/>
      <c r="L1" s="124"/>
      <c r="M1" s="124"/>
      <c r="N1" s="124"/>
      <c r="O1" s="124"/>
      <c r="P1" s="124"/>
    </row>
    <row r="2" spans="2:44" ht="27.75" customHeight="1">
      <c r="B2" s="248"/>
      <c r="C2" s="248"/>
      <c r="D2" s="248"/>
      <c r="E2" s="248"/>
      <c r="F2" s="248"/>
      <c r="G2" s="248"/>
      <c r="H2" s="248"/>
      <c r="I2" s="248"/>
      <c r="J2" s="248"/>
      <c r="K2" s="124"/>
      <c r="L2" s="124"/>
      <c r="M2" s="124"/>
      <c r="N2" s="124"/>
      <c r="O2" s="124"/>
      <c r="P2" s="124"/>
    </row>
    <row r="3" spans="2:44" ht="46.5" customHeight="1">
      <c r="B3" s="126" t="s">
        <v>133</v>
      </c>
      <c r="C3" s="249" t="s">
        <v>350</v>
      </c>
      <c r="D3" s="250"/>
      <c r="E3" s="126" t="s">
        <v>134</v>
      </c>
      <c r="F3" s="251">
        <f>'0725(18度C)'!D1+'0725(4度C)'!D1</f>
        <v>196043</v>
      </c>
      <c r="G3" s="252"/>
      <c r="H3" s="126" t="s">
        <v>2</v>
      </c>
      <c r="I3" s="253">
        <f>'0725(18度C)'!F1+'0725(4度C)'!F1</f>
        <v>6178537.0999999987</v>
      </c>
      <c r="J3" s="254"/>
      <c r="K3" s="127"/>
      <c r="L3" s="128"/>
      <c r="M3" s="124"/>
      <c r="N3" s="124"/>
      <c r="O3" s="124"/>
      <c r="P3" s="124"/>
    </row>
    <row r="4" spans="2:44" ht="28.5" customHeight="1">
      <c r="B4" s="255" t="s">
        <v>135</v>
      </c>
      <c r="C4" s="235" t="s">
        <v>136</v>
      </c>
      <c r="D4" s="236"/>
      <c r="E4" s="258" t="s">
        <v>137</v>
      </c>
      <c r="F4" s="259"/>
      <c r="G4" s="258" t="s">
        <v>138</v>
      </c>
      <c r="H4" s="259"/>
      <c r="I4" s="258" t="s">
        <v>139</v>
      </c>
      <c r="J4" s="259"/>
      <c r="K4" s="233" t="s">
        <v>140</v>
      </c>
      <c r="L4" s="234"/>
      <c r="M4" s="233" t="s">
        <v>141</v>
      </c>
      <c r="N4" s="234"/>
      <c r="P4" s="128"/>
      <c r="Q4" s="124"/>
      <c r="R4" s="124"/>
    </row>
    <row r="5" spans="2:44" ht="28.5" customHeight="1">
      <c r="B5" s="256"/>
      <c r="C5" s="235" t="s">
        <v>142</v>
      </c>
      <c r="D5" s="236"/>
      <c r="E5" s="237" t="s">
        <v>143</v>
      </c>
      <c r="F5" s="238"/>
      <c r="G5" s="239" t="s">
        <v>144</v>
      </c>
      <c r="H5" s="240"/>
      <c r="I5" s="241" t="s">
        <v>145</v>
      </c>
      <c r="J5" s="242"/>
      <c r="K5" s="243" t="s">
        <v>146</v>
      </c>
      <c r="L5" s="244"/>
      <c r="M5" s="245" t="s">
        <v>147</v>
      </c>
      <c r="N5" s="246"/>
      <c r="O5" s="128"/>
      <c r="P5" s="128"/>
      <c r="Q5" s="128"/>
      <c r="R5" s="128"/>
    </row>
    <row r="6" spans="2:44" ht="28.5" customHeight="1">
      <c r="B6" s="256"/>
      <c r="C6" s="235" t="s">
        <v>148</v>
      </c>
      <c r="D6" s="236"/>
      <c r="E6" s="227">
        <f>AVERAGE(D13:O13,D27:X27)</f>
        <v>501.46398475681855</v>
      </c>
      <c r="F6" s="228" t="e">
        <f>AVERAGE(#REF!,D13:K13)</f>
        <v>#REF!</v>
      </c>
      <c r="G6" s="229">
        <f>AVERAGE(D13:K13)</f>
        <v>174.42491246531566</v>
      </c>
      <c r="H6" s="230"/>
      <c r="I6" s="229">
        <f>AVERAGE(L13:O13)</f>
        <v>89.572192513368975</v>
      </c>
      <c r="J6" s="230"/>
      <c r="K6" s="229">
        <f>AVERAGE(D27:O27)</f>
        <v>688.59363344988344</v>
      </c>
      <c r="L6" s="230"/>
      <c r="M6" s="229">
        <f>AVERAGE(P27:X27)</f>
        <v>770.80063492063482</v>
      </c>
      <c r="N6" s="230"/>
      <c r="O6" s="128"/>
      <c r="P6" s="128"/>
      <c r="Q6" s="128"/>
      <c r="R6" s="128"/>
    </row>
    <row r="7" spans="2:44" ht="28.5" customHeight="1">
      <c r="B7" s="256"/>
      <c r="C7" s="221" t="s">
        <v>149</v>
      </c>
      <c r="D7" s="222"/>
      <c r="E7" s="231">
        <f>AVERAGE(D14:O14,D28:X28)</f>
        <v>421.97274496892891</v>
      </c>
      <c r="F7" s="232" t="e">
        <f>AVERAGE(#REF!,D14:K14)</f>
        <v>#REF!</v>
      </c>
      <c r="G7" s="219">
        <f>AVERAGE(D14:K14)</f>
        <v>146.51761647130363</v>
      </c>
      <c r="H7" s="220"/>
      <c r="I7" s="219">
        <f>AVERAGE(L14:O14)</f>
        <v>76.407577826904131</v>
      </c>
      <c r="J7" s="220"/>
      <c r="K7" s="219">
        <f>AVERAGE(D28:O28)</f>
        <v>579.5143525087957</v>
      </c>
      <c r="L7" s="220"/>
      <c r="M7" s="219">
        <f>AVERAGE(P28:X28)</f>
        <v>648.46997387701094</v>
      </c>
      <c r="N7" s="220"/>
      <c r="O7" s="128"/>
      <c r="P7" s="128"/>
      <c r="Q7" s="128"/>
      <c r="R7" s="128"/>
    </row>
    <row r="8" spans="2:44" ht="28.5" customHeight="1">
      <c r="B8" s="257"/>
      <c r="C8" s="221" t="s">
        <v>150</v>
      </c>
      <c r="D8" s="222"/>
      <c r="E8" s="223">
        <f>AVERAGE(D15:O15,D29:X29)</f>
        <v>0.84388064177996736</v>
      </c>
      <c r="F8" s="224" t="e">
        <f>AVERAGE(D15:K15,#REF!)</f>
        <v>#REF!</v>
      </c>
      <c r="G8" s="225">
        <f>AVERAGE(D15:K15)</f>
        <v>0.84136124993627404</v>
      </c>
      <c r="H8" s="226"/>
      <c r="I8" s="225">
        <f>AVERAGE(L15:O15)</f>
        <v>0.85301734356453063</v>
      </c>
      <c r="J8" s="226"/>
      <c r="K8" s="225">
        <f>AVERAGE(D29:O29)</f>
        <v>0.8433988770701023</v>
      </c>
      <c r="L8" s="226"/>
      <c r="M8" s="225">
        <f>AVERAGE(P29:X29)</f>
        <v>0.84441671794924245</v>
      </c>
      <c r="N8" s="226"/>
      <c r="O8" s="130" t="s">
        <v>151</v>
      </c>
      <c r="P8" s="128"/>
      <c r="Q8" s="128"/>
      <c r="R8" s="128"/>
    </row>
    <row r="9" spans="2:44" ht="28.5" customHeight="1" thickBot="1">
      <c r="H9" s="132"/>
      <c r="N9" s="128"/>
      <c r="O9" s="128"/>
      <c r="P9" s="128"/>
    </row>
    <row r="10" spans="2:44" ht="30" customHeight="1">
      <c r="B10" s="209" t="s">
        <v>152</v>
      </c>
      <c r="C10" s="210"/>
      <c r="D10" s="214" t="s">
        <v>153</v>
      </c>
      <c r="E10" s="215"/>
      <c r="F10" s="215"/>
      <c r="G10" s="215"/>
      <c r="H10" s="215"/>
      <c r="I10" s="215"/>
      <c r="J10" s="215"/>
      <c r="K10" s="215"/>
      <c r="L10" s="216" t="s">
        <v>154</v>
      </c>
      <c r="M10" s="217"/>
      <c r="N10" s="217"/>
      <c r="O10" s="218"/>
    </row>
    <row r="11" spans="2:44" ht="17.25" customHeight="1">
      <c r="B11" s="205" t="s">
        <v>155</v>
      </c>
      <c r="C11" s="206"/>
      <c r="D11" s="135">
        <v>1</v>
      </c>
      <c r="E11" s="136">
        <v>2</v>
      </c>
      <c r="F11" s="136">
        <v>3</v>
      </c>
      <c r="G11" s="136">
        <v>4</v>
      </c>
      <c r="H11" s="136">
        <v>5</v>
      </c>
      <c r="I11" s="136">
        <v>6</v>
      </c>
      <c r="J11" s="136">
        <v>7</v>
      </c>
      <c r="K11" s="171">
        <v>8</v>
      </c>
      <c r="L11" s="135">
        <v>1</v>
      </c>
      <c r="M11" s="164">
        <v>2</v>
      </c>
      <c r="N11" s="136">
        <v>3</v>
      </c>
      <c r="O11" s="137">
        <v>4</v>
      </c>
    </row>
    <row r="12" spans="2:44" ht="46.5" customHeight="1">
      <c r="B12" s="205"/>
      <c r="C12" s="206"/>
      <c r="D12" s="138" t="s">
        <v>156</v>
      </c>
      <c r="E12" s="139" t="s">
        <v>157</v>
      </c>
      <c r="F12" s="139" t="s">
        <v>158</v>
      </c>
      <c r="G12" s="139" t="s">
        <v>159</v>
      </c>
      <c r="H12" s="139" t="s">
        <v>160</v>
      </c>
      <c r="I12" s="139" t="s">
        <v>161</v>
      </c>
      <c r="J12" s="139" t="s">
        <v>162</v>
      </c>
      <c r="K12" s="172" t="s">
        <v>163</v>
      </c>
      <c r="L12" s="180" t="s">
        <v>225</v>
      </c>
      <c r="M12" s="187" t="s">
        <v>157</v>
      </c>
      <c r="N12" s="139" t="s">
        <v>164</v>
      </c>
      <c r="O12" s="140" t="s">
        <v>159</v>
      </c>
    </row>
    <row r="13" spans="2:44" ht="40.15" customHeight="1">
      <c r="B13" s="207" t="s">
        <v>10</v>
      </c>
      <c r="C13" s="141" t="s">
        <v>165</v>
      </c>
      <c r="D13" s="142">
        <v>100.58823529411765</v>
      </c>
      <c r="E13" s="143">
        <v>78.94736842105263</v>
      </c>
      <c r="F13" s="143">
        <v>100</v>
      </c>
      <c r="G13" s="143">
        <v>89.743589743589752</v>
      </c>
      <c r="H13" s="143">
        <v>167.44186046511629</v>
      </c>
      <c r="I13" s="143">
        <v>250.92</v>
      </c>
      <c r="J13" s="143" t="s">
        <v>77</v>
      </c>
      <c r="K13" s="173">
        <v>433.33333333333331</v>
      </c>
      <c r="L13" s="142">
        <v>90.909090909090907</v>
      </c>
      <c r="M13" s="188" t="s">
        <v>77</v>
      </c>
      <c r="N13" s="143" t="s">
        <v>77</v>
      </c>
      <c r="O13" s="144">
        <v>88.235294117647058</v>
      </c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</row>
    <row r="14" spans="2:44" ht="39.6" customHeight="1">
      <c r="B14" s="207"/>
      <c r="C14" s="145" t="s">
        <v>166</v>
      </c>
      <c r="D14" s="146">
        <v>86.232749062627249</v>
      </c>
      <c r="E14" s="147">
        <v>65.893053732958322</v>
      </c>
      <c r="F14" s="147">
        <v>82.422170880985419</v>
      </c>
      <c r="G14" s="147">
        <v>75.575247259790387</v>
      </c>
      <c r="H14" s="147">
        <v>142.33518381883357</v>
      </c>
      <c r="I14" s="147">
        <v>213.69716479964023</v>
      </c>
      <c r="J14" s="147" t="s">
        <v>77</v>
      </c>
      <c r="K14" s="174">
        <v>359.46774574429014</v>
      </c>
      <c r="L14" s="146">
        <v>77.61123084229736</v>
      </c>
      <c r="M14" s="189" t="s">
        <v>77</v>
      </c>
      <c r="N14" s="147" t="s">
        <v>77</v>
      </c>
      <c r="O14" s="148">
        <v>75.203924811510902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</row>
    <row r="15" spans="2:44" ht="40.15" customHeight="1">
      <c r="B15" s="207"/>
      <c r="C15" s="149" t="s">
        <v>167</v>
      </c>
      <c r="D15" s="150">
        <f t="shared" ref="D15:I15" si="0">D14/D13</f>
        <v>0.85728463980389658</v>
      </c>
      <c r="E15" s="151">
        <f t="shared" si="0"/>
        <v>0.83464534728413875</v>
      </c>
      <c r="F15" s="151">
        <f t="shared" si="0"/>
        <v>0.82422170880985424</v>
      </c>
      <c r="G15" s="151">
        <f t="shared" si="0"/>
        <v>0.84212418375194997</v>
      </c>
      <c r="H15" s="151">
        <f t="shared" si="0"/>
        <v>0.85005734780692266</v>
      </c>
      <c r="I15" s="151">
        <f t="shared" si="0"/>
        <v>0.85165457037956416</v>
      </c>
      <c r="J15" s="151" t="s">
        <v>77</v>
      </c>
      <c r="K15" s="175">
        <f t="shared" ref="K15:L15" si="1">K14/K13</f>
        <v>0.82954095171759268</v>
      </c>
      <c r="L15" s="150">
        <f t="shared" si="1"/>
        <v>0.853723539265271</v>
      </c>
      <c r="M15" s="190" t="s">
        <v>77</v>
      </c>
      <c r="N15" s="151" t="s">
        <v>77</v>
      </c>
      <c r="O15" s="152">
        <f t="shared" ref="O15" si="2">O14/O13</f>
        <v>0.85231114786379025</v>
      </c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</row>
    <row r="16" spans="2:44" ht="17.25" customHeight="1">
      <c r="B16" s="208" t="s">
        <v>168</v>
      </c>
      <c r="C16" s="134" t="s">
        <v>169</v>
      </c>
      <c r="D16" s="50">
        <v>0.25</v>
      </c>
      <c r="E16" s="51">
        <v>0.25033564814814813</v>
      </c>
      <c r="F16" s="51">
        <v>0.25</v>
      </c>
      <c r="G16" s="51">
        <v>0.25</v>
      </c>
      <c r="H16" s="51">
        <v>0.16666666666666666</v>
      </c>
      <c r="I16" s="51">
        <v>0.2502314814814815</v>
      </c>
      <c r="J16" s="51" t="s">
        <v>77</v>
      </c>
      <c r="K16" s="57">
        <v>0.32499999999999996</v>
      </c>
      <c r="L16" s="50">
        <v>0.70833333333333337</v>
      </c>
      <c r="M16" s="191" t="s">
        <v>77</v>
      </c>
      <c r="N16" s="51" t="s">
        <v>77</v>
      </c>
      <c r="O16" s="116">
        <v>0.7084259259259259</v>
      </c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</row>
    <row r="17" spans="2:44" ht="17.25" customHeight="1">
      <c r="B17" s="205"/>
      <c r="C17" s="134" t="s">
        <v>170</v>
      </c>
      <c r="D17" s="50">
        <v>0.65003472222222225</v>
      </c>
      <c r="E17" s="51">
        <v>0.65171296296296299</v>
      </c>
      <c r="F17" s="51">
        <v>0.67880787037037038</v>
      </c>
      <c r="G17" s="51">
        <v>0.58211805555555551</v>
      </c>
      <c r="H17" s="51">
        <v>0.72047453703703701</v>
      </c>
      <c r="I17" s="51">
        <v>0.45377314814814818</v>
      </c>
      <c r="J17" s="51" t="s">
        <v>77</v>
      </c>
      <c r="K17" s="57">
        <v>0.41944444444444445</v>
      </c>
      <c r="L17" s="50">
        <v>0.83783564814814815</v>
      </c>
      <c r="M17" s="191" t="s">
        <v>77</v>
      </c>
      <c r="N17" s="51" t="s">
        <v>77</v>
      </c>
      <c r="O17" s="116">
        <v>0.83428240740740744</v>
      </c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</row>
    <row r="18" spans="2:44" ht="17.25" customHeight="1">
      <c r="B18" s="205" t="s">
        <v>171</v>
      </c>
      <c r="C18" s="206"/>
      <c r="D18" s="153">
        <v>17</v>
      </c>
      <c r="E18" s="154">
        <v>25.333333333333332</v>
      </c>
      <c r="F18" s="154">
        <v>20</v>
      </c>
      <c r="G18" s="154">
        <v>22.285714285714285</v>
      </c>
      <c r="H18" s="154">
        <v>21.5</v>
      </c>
      <c r="I18" s="154">
        <v>12.5</v>
      </c>
      <c r="J18" s="154" t="s">
        <v>77</v>
      </c>
      <c r="K18" s="176">
        <v>6</v>
      </c>
      <c r="L18" s="153">
        <v>22</v>
      </c>
      <c r="M18" s="192" t="s">
        <v>77</v>
      </c>
      <c r="N18" s="154" t="s">
        <v>77</v>
      </c>
      <c r="O18" s="155">
        <v>22.666666666666668</v>
      </c>
    </row>
    <row r="19" spans="2:44" ht="17.25" customHeight="1">
      <c r="B19" s="198" t="s">
        <v>172</v>
      </c>
      <c r="C19" s="199"/>
      <c r="D19" s="156" t="s">
        <v>173</v>
      </c>
      <c r="E19" s="157" t="s">
        <v>174</v>
      </c>
      <c r="F19" s="157" t="s">
        <v>174</v>
      </c>
      <c r="G19" s="157" t="s">
        <v>174</v>
      </c>
      <c r="H19" s="157" t="s">
        <v>175</v>
      </c>
      <c r="I19" s="157" t="s">
        <v>176</v>
      </c>
      <c r="J19" s="157" t="s">
        <v>176</v>
      </c>
      <c r="K19" s="177" t="s">
        <v>176</v>
      </c>
      <c r="L19" s="156" t="s">
        <v>173</v>
      </c>
      <c r="M19" s="193" t="s">
        <v>174</v>
      </c>
      <c r="N19" s="157" t="s">
        <v>174</v>
      </c>
      <c r="O19" s="158" t="s">
        <v>174</v>
      </c>
    </row>
    <row r="20" spans="2:44" ht="17.25" customHeight="1">
      <c r="B20" s="198" t="s">
        <v>177</v>
      </c>
      <c r="C20" s="199"/>
      <c r="D20" s="156" t="s">
        <v>176</v>
      </c>
      <c r="E20" s="157"/>
      <c r="F20" s="157"/>
      <c r="G20" s="157"/>
      <c r="H20" s="157" t="s">
        <v>176</v>
      </c>
      <c r="I20" s="157"/>
      <c r="J20" s="157"/>
      <c r="K20" s="177"/>
      <c r="L20" s="135"/>
      <c r="M20" s="164"/>
      <c r="N20" s="157"/>
      <c r="O20" s="158"/>
    </row>
    <row r="21" spans="2:44" ht="17.25" customHeight="1" thickBot="1">
      <c r="B21" s="200" t="s">
        <v>178</v>
      </c>
      <c r="C21" s="201"/>
      <c r="D21" s="160"/>
      <c r="E21" s="161"/>
      <c r="F21" s="162"/>
      <c r="G21" s="162"/>
      <c r="H21" s="161" t="s">
        <v>179</v>
      </c>
      <c r="I21" s="161" t="s">
        <v>180</v>
      </c>
      <c r="J21" s="161"/>
      <c r="K21" s="178" t="s">
        <v>181</v>
      </c>
      <c r="L21" s="181"/>
      <c r="M21" s="194"/>
      <c r="N21" s="161"/>
      <c r="O21" s="163"/>
    </row>
    <row r="23" spans="2:44" ht="16.5" thickBot="1"/>
    <row r="24" spans="2:44" ht="30" customHeight="1">
      <c r="B24" s="209" t="s">
        <v>152</v>
      </c>
      <c r="C24" s="210"/>
      <c r="D24" s="211" t="s">
        <v>182</v>
      </c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3"/>
      <c r="P24" s="202" t="s">
        <v>183</v>
      </c>
      <c r="Q24" s="203"/>
      <c r="R24" s="203"/>
      <c r="S24" s="203"/>
      <c r="T24" s="203"/>
      <c r="U24" s="203"/>
      <c r="V24" s="203"/>
      <c r="W24" s="203"/>
      <c r="X24" s="204"/>
    </row>
    <row r="25" spans="2:44" ht="17.25" customHeight="1">
      <c r="B25" s="205" t="s">
        <v>155</v>
      </c>
      <c r="C25" s="206"/>
      <c r="D25" s="135">
        <v>1</v>
      </c>
      <c r="E25" s="164">
        <v>2</v>
      </c>
      <c r="F25" s="136">
        <v>3</v>
      </c>
      <c r="G25" s="136">
        <v>4</v>
      </c>
      <c r="H25" s="164">
        <v>5</v>
      </c>
      <c r="I25" s="136">
        <v>6</v>
      </c>
      <c r="J25" s="136">
        <v>7</v>
      </c>
      <c r="K25" s="164">
        <v>8</v>
      </c>
      <c r="L25" s="136">
        <v>9</v>
      </c>
      <c r="M25" s="136">
        <v>10</v>
      </c>
      <c r="N25" s="164">
        <v>11</v>
      </c>
      <c r="O25" s="136">
        <v>12</v>
      </c>
      <c r="P25" s="135">
        <v>1</v>
      </c>
      <c r="Q25" s="136">
        <v>2</v>
      </c>
      <c r="R25" s="136">
        <v>3</v>
      </c>
      <c r="S25" s="136">
        <v>4</v>
      </c>
      <c r="T25" s="136">
        <v>5</v>
      </c>
      <c r="U25" s="136">
        <v>6</v>
      </c>
      <c r="V25" s="136">
        <v>7</v>
      </c>
      <c r="W25" s="136">
        <v>8</v>
      </c>
      <c r="X25" s="137">
        <v>9</v>
      </c>
    </row>
    <row r="26" spans="2:44" ht="46.5" customHeight="1">
      <c r="B26" s="205"/>
      <c r="C26" s="206"/>
      <c r="D26" s="165" t="s">
        <v>156</v>
      </c>
      <c r="E26" s="166" t="s">
        <v>164</v>
      </c>
      <c r="F26" s="139" t="s">
        <v>160</v>
      </c>
      <c r="G26" s="139" t="s">
        <v>161</v>
      </c>
      <c r="H26" s="139" t="s">
        <v>184</v>
      </c>
      <c r="I26" s="139" t="s">
        <v>163</v>
      </c>
      <c r="J26" s="139" t="s">
        <v>185</v>
      </c>
      <c r="K26" s="139" t="s">
        <v>186</v>
      </c>
      <c r="L26" s="139" t="s">
        <v>187</v>
      </c>
      <c r="M26" s="139" t="s">
        <v>188</v>
      </c>
      <c r="N26" s="167" t="s">
        <v>45</v>
      </c>
      <c r="O26" s="168" t="s">
        <v>189</v>
      </c>
      <c r="P26" s="138" t="s">
        <v>190</v>
      </c>
      <c r="Q26" s="139" t="s">
        <v>162</v>
      </c>
      <c r="R26" s="139" t="s">
        <v>191</v>
      </c>
      <c r="S26" s="139" t="s">
        <v>192</v>
      </c>
      <c r="T26" s="139" t="s">
        <v>193</v>
      </c>
      <c r="U26" s="139" t="s">
        <v>187</v>
      </c>
      <c r="V26" s="139" t="s">
        <v>194</v>
      </c>
      <c r="W26" s="167" t="s">
        <v>45</v>
      </c>
      <c r="X26" s="168" t="s">
        <v>46</v>
      </c>
    </row>
    <row r="27" spans="2:44" ht="40.15" customHeight="1">
      <c r="B27" s="207" t="s">
        <v>10</v>
      </c>
      <c r="C27" s="141" t="s">
        <v>165</v>
      </c>
      <c r="D27" s="143">
        <v>226.15</v>
      </c>
      <c r="E27" s="143" t="s">
        <v>77</v>
      </c>
      <c r="F27" s="143" t="s">
        <v>77</v>
      </c>
      <c r="G27" s="143">
        <v>272.72727272727275</v>
      </c>
      <c r="H27" s="143">
        <v>433.33333333333331</v>
      </c>
      <c r="I27" s="143" t="s">
        <v>77</v>
      </c>
      <c r="J27" s="143">
        <v>675</v>
      </c>
      <c r="K27" s="143">
        <v>1100</v>
      </c>
      <c r="L27" s="143" t="s">
        <v>77</v>
      </c>
      <c r="M27" s="143">
        <v>761.53846153846155</v>
      </c>
      <c r="N27" s="143">
        <v>1200</v>
      </c>
      <c r="O27" s="143">
        <v>840</v>
      </c>
      <c r="P27" s="142">
        <v>248.61333333333332</v>
      </c>
      <c r="Q27" s="143" t="s">
        <v>77</v>
      </c>
      <c r="R27" s="143" t="s">
        <v>77</v>
      </c>
      <c r="S27" s="143">
        <v>675</v>
      </c>
      <c r="T27" s="143">
        <v>742.85714285714278</v>
      </c>
      <c r="U27" s="143" t="s">
        <v>77</v>
      </c>
      <c r="V27" s="143">
        <v>825</v>
      </c>
      <c r="W27" s="143">
        <v>1200</v>
      </c>
      <c r="X27" s="144">
        <v>933.33333333333326</v>
      </c>
    </row>
    <row r="28" spans="2:44" ht="39.6" customHeight="1">
      <c r="B28" s="207"/>
      <c r="C28" s="145" t="s">
        <v>166</v>
      </c>
      <c r="D28" s="147">
        <v>192.61520792369421</v>
      </c>
      <c r="E28" s="147" t="s">
        <v>77</v>
      </c>
      <c r="F28" s="147" t="s">
        <v>77</v>
      </c>
      <c r="G28" s="147">
        <v>233.04220872330995</v>
      </c>
      <c r="H28" s="147">
        <v>355.93230952955474</v>
      </c>
      <c r="I28" s="147" t="s">
        <v>77</v>
      </c>
      <c r="J28" s="147">
        <v>589.06147809025504</v>
      </c>
      <c r="K28" s="147">
        <v>934.71074380165192</v>
      </c>
      <c r="L28" s="147" t="s">
        <v>77</v>
      </c>
      <c r="M28" s="147">
        <v>638.93349144383558</v>
      </c>
      <c r="N28" s="147">
        <v>996.48834768260247</v>
      </c>
      <c r="O28" s="147">
        <v>695.33103287546112</v>
      </c>
      <c r="P28" s="146">
        <v>210.6483339728822</v>
      </c>
      <c r="Q28" s="147" t="s">
        <v>77</v>
      </c>
      <c r="R28" s="147" t="s">
        <v>77</v>
      </c>
      <c r="S28" s="147">
        <v>598.5845347313234</v>
      </c>
      <c r="T28" s="147">
        <v>619.64963316470175</v>
      </c>
      <c r="U28" s="147" t="s">
        <v>77</v>
      </c>
      <c r="V28" s="147">
        <v>694.70379164801102</v>
      </c>
      <c r="W28" s="147">
        <v>996.48376719137013</v>
      </c>
      <c r="X28" s="148">
        <v>770.74978255377687</v>
      </c>
    </row>
    <row r="29" spans="2:44" ht="40.15" customHeight="1">
      <c r="B29" s="207"/>
      <c r="C29" s="149" t="s">
        <v>167</v>
      </c>
      <c r="D29" s="151">
        <f>D28/D27</f>
        <v>0.85171438392082344</v>
      </c>
      <c r="E29" s="151" t="s">
        <v>77</v>
      </c>
      <c r="F29" s="151" t="s">
        <v>77</v>
      </c>
      <c r="G29" s="151">
        <f>G28/G27</f>
        <v>0.85448809865213649</v>
      </c>
      <c r="H29" s="151">
        <f>H28/H27</f>
        <v>0.82138225276051102</v>
      </c>
      <c r="I29" s="151" t="s">
        <v>77</v>
      </c>
      <c r="J29" s="151">
        <f>J28/J27</f>
        <v>0.87268367124482227</v>
      </c>
      <c r="K29" s="151">
        <f>K28/K27</f>
        <v>0.84973703981968352</v>
      </c>
      <c r="L29" s="151" t="s">
        <v>77</v>
      </c>
      <c r="M29" s="151">
        <f>M28/M27</f>
        <v>0.8390035746232184</v>
      </c>
      <c r="N29" s="151">
        <f>N28/N27</f>
        <v>0.83040695640216877</v>
      </c>
      <c r="O29" s="151">
        <f>O28/O27</f>
        <v>0.82777503913745376</v>
      </c>
      <c r="P29" s="150">
        <f>P28/P27</f>
        <v>0.84729298766310024</v>
      </c>
      <c r="Q29" s="151" t="s">
        <v>77</v>
      </c>
      <c r="R29" s="151" t="s">
        <v>77</v>
      </c>
      <c r="S29" s="151">
        <f>S28/S27</f>
        <v>0.88679190330566426</v>
      </c>
      <c r="T29" s="151">
        <f>T28/T27</f>
        <v>0.83414373695248323</v>
      </c>
      <c r="U29" s="151" t="s">
        <v>77</v>
      </c>
      <c r="V29" s="151">
        <f>V28/V27</f>
        <v>0.84206520199758916</v>
      </c>
      <c r="W29" s="151">
        <f>W28/W27</f>
        <v>0.83040313932614174</v>
      </c>
      <c r="X29" s="152">
        <f>X28/X27</f>
        <v>0.82580333845047527</v>
      </c>
    </row>
    <row r="30" spans="2:44" ht="17.25" customHeight="1">
      <c r="B30" s="208" t="s">
        <v>168</v>
      </c>
      <c r="C30" s="134" t="s">
        <v>169</v>
      </c>
      <c r="D30" s="51">
        <v>0.37435185185185182</v>
      </c>
      <c r="E30" s="51" t="s">
        <v>77</v>
      </c>
      <c r="F30" s="51" t="s">
        <v>77</v>
      </c>
      <c r="G30" s="51">
        <v>0.3034722222222222</v>
      </c>
      <c r="H30" s="51">
        <v>0.25</v>
      </c>
      <c r="I30" s="51" t="s">
        <v>77</v>
      </c>
      <c r="J30" s="51">
        <v>0.25004629629629632</v>
      </c>
      <c r="K30" s="51">
        <v>0.3256944444444444</v>
      </c>
      <c r="L30" s="51" t="s">
        <v>77</v>
      </c>
      <c r="M30" s="51">
        <v>0.25</v>
      </c>
      <c r="N30" s="51">
        <v>0.25</v>
      </c>
      <c r="O30" s="51">
        <v>0.25017361111111114</v>
      </c>
      <c r="P30" s="50">
        <v>0.70833333333333337</v>
      </c>
      <c r="Q30" s="51" t="s">
        <v>77</v>
      </c>
      <c r="R30" s="51" t="s">
        <v>77</v>
      </c>
      <c r="S30" s="51">
        <v>0.7085069444444444</v>
      </c>
      <c r="T30" s="51">
        <v>0.70835648148148145</v>
      </c>
      <c r="U30" s="51" t="s">
        <v>77</v>
      </c>
      <c r="V30" s="51">
        <v>0.70833333333333337</v>
      </c>
      <c r="W30" s="51">
        <v>0.7085069444444444</v>
      </c>
      <c r="X30" s="116">
        <v>0.70833333333333337</v>
      </c>
    </row>
    <row r="31" spans="2:44" ht="17.25" customHeight="1">
      <c r="B31" s="205"/>
      <c r="C31" s="134" t="s">
        <v>170</v>
      </c>
      <c r="D31" s="51">
        <v>0.4723148148148148</v>
      </c>
      <c r="E31" s="51" t="s">
        <v>77</v>
      </c>
      <c r="F31" s="51" t="s">
        <v>77</v>
      </c>
      <c r="G31" s="51">
        <v>0.34383101851851849</v>
      </c>
      <c r="H31" s="51">
        <v>0.30555555555555558</v>
      </c>
      <c r="I31" s="51" t="s">
        <v>77</v>
      </c>
      <c r="J31" s="51">
        <v>0.32083333333333336</v>
      </c>
      <c r="K31" s="51">
        <v>0.35370370370370369</v>
      </c>
      <c r="L31" s="51" t="s">
        <v>77</v>
      </c>
      <c r="M31" s="51">
        <v>0.37013888888888891</v>
      </c>
      <c r="N31" s="51">
        <v>0.43263888888888891</v>
      </c>
      <c r="O31" s="51">
        <v>0.42578703703703702</v>
      </c>
      <c r="P31" s="50">
        <v>0.92521990740740745</v>
      </c>
      <c r="Q31" s="51" t="s">
        <v>77</v>
      </c>
      <c r="R31" s="51" t="s">
        <v>77</v>
      </c>
      <c r="S31" s="51">
        <v>0.84097222222222223</v>
      </c>
      <c r="T31" s="51">
        <v>0.85972222222222228</v>
      </c>
      <c r="U31" s="51" t="s">
        <v>77</v>
      </c>
      <c r="V31" s="51">
        <v>0.88701388888888888</v>
      </c>
      <c r="W31" s="51">
        <v>0.9409722222222221</v>
      </c>
      <c r="X31" s="116">
        <v>0.94861111111111085</v>
      </c>
    </row>
    <row r="32" spans="2:44" ht="17.25" customHeight="1">
      <c r="B32" s="205" t="s">
        <v>171</v>
      </c>
      <c r="C32" s="206"/>
      <c r="D32" s="154">
        <v>13.333333333333334</v>
      </c>
      <c r="E32" s="154" t="s">
        <v>77</v>
      </c>
      <c r="F32" s="154" t="s">
        <v>77</v>
      </c>
      <c r="G32" s="154">
        <v>11</v>
      </c>
      <c r="H32" s="154">
        <v>6</v>
      </c>
      <c r="I32" s="154" t="s">
        <v>77</v>
      </c>
      <c r="J32" s="154">
        <v>4</v>
      </c>
      <c r="K32" s="154">
        <v>3</v>
      </c>
      <c r="L32" s="154" t="s">
        <v>77</v>
      </c>
      <c r="M32" s="154">
        <v>4.333333333333333</v>
      </c>
      <c r="N32" s="154">
        <v>3</v>
      </c>
      <c r="O32" s="154">
        <v>3.75</v>
      </c>
      <c r="P32" s="153">
        <v>12.5</v>
      </c>
      <c r="Q32" s="154" t="s">
        <v>77</v>
      </c>
      <c r="R32" s="154" t="s">
        <v>77</v>
      </c>
      <c r="S32" s="154">
        <v>4</v>
      </c>
      <c r="T32" s="154">
        <v>4.2</v>
      </c>
      <c r="U32" s="51" t="s">
        <v>77</v>
      </c>
      <c r="V32" s="154">
        <v>4</v>
      </c>
      <c r="W32" s="154">
        <v>3</v>
      </c>
      <c r="X32" s="155">
        <v>3.6</v>
      </c>
    </row>
    <row r="33" spans="2:24" ht="17.25" customHeight="1">
      <c r="B33" s="198" t="s">
        <v>172</v>
      </c>
      <c r="C33" s="199"/>
      <c r="D33" s="133" t="s">
        <v>176</v>
      </c>
      <c r="E33" s="157" t="s">
        <v>174</v>
      </c>
      <c r="F33" s="157" t="s">
        <v>175</v>
      </c>
      <c r="G33" s="157" t="s">
        <v>195</v>
      </c>
      <c r="H33" s="157" t="s">
        <v>176</v>
      </c>
      <c r="I33" s="157" t="s">
        <v>176</v>
      </c>
      <c r="J33" s="157" t="s">
        <v>195</v>
      </c>
      <c r="K33" s="157" t="s">
        <v>196</v>
      </c>
      <c r="L33" s="157" t="s">
        <v>196</v>
      </c>
      <c r="M33" s="157" t="s">
        <v>196</v>
      </c>
      <c r="N33" s="157" t="s">
        <v>109</v>
      </c>
      <c r="O33" s="158" t="s">
        <v>109</v>
      </c>
      <c r="P33" s="156" t="s">
        <v>195</v>
      </c>
      <c r="Q33" s="157" t="s">
        <v>176</v>
      </c>
      <c r="R33" s="157" t="s">
        <v>176</v>
      </c>
      <c r="S33" s="157" t="s">
        <v>195</v>
      </c>
      <c r="T33" s="157" t="s">
        <v>196</v>
      </c>
      <c r="U33" s="157" t="s">
        <v>196</v>
      </c>
      <c r="V33" s="157" t="s">
        <v>196</v>
      </c>
      <c r="W33" s="157" t="s">
        <v>109</v>
      </c>
      <c r="X33" s="158" t="s">
        <v>109</v>
      </c>
    </row>
    <row r="34" spans="2:24" ht="17.25" customHeight="1">
      <c r="B34" s="198" t="s">
        <v>177</v>
      </c>
      <c r="C34" s="199"/>
      <c r="D34" s="133"/>
      <c r="E34" s="129"/>
      <c r="F34" s="157"/>
      <c r="G34" s="157"/>
      <c r="H34" s="157"/>
      <c r="I34" s="157"/>
      <c r="J34" s="157"/>
      <c r="K34" s="157"/>
      <c r="L34" s="157"/>
      <c r="M34" s="157"/>
      <c r="N34" s="157"/>
      <c r="O34" s="158"/>
      <c r="P34" s="156"/>
      <c r="Q34" s="157"/>
      <c r="R34" s="157"/>
      <c r="S34" s="157"/>
      <c r="T34" s="157"/>
      <c r="U34" s="157"/>
      <c r="V34" s="157"/>
      <c r="W34" s="157"/>
      <c r="X34" s="158"/>
    </row>
    <row r="35" spans="2:24" ht="17.25" customHeight="1" thickBot="1">
      <c r="B35" s="200" t="s">
        <v>178</v>
      </c>
      <c r="C35" s="201"/>
      <c r="D35" s="159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3"/>
      <c r="P35" s="170"/>
      <c r="Q35" s="161"/>
      <c r="R35" s="161"/>
      <c r="S35" s="161"/>
      <c r="T35" s="161"/>
      <c r="U35" s="161"/>
      <c r="V35" s="161"/>
      <c r="W35" s="161"/>
      <c r="X35" s="163"/>
    </row>
    <row r="36" spans="2:24">
      <c r="T36" s="131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29BFF-2D62-42B1-AB17-66C44406FEB9}">
  <sheetPr>
    <tabColor theme="8" tint="0.59999389629810485"/>
    <pageSetUpPr fitToPage="1"/>
  </sheetPr>
  <dimension ref="A1:AC263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SUM(F5:F242)</f>
        <v>103046</v>
      </c>
      <c r="E1" s="5" t="s">
        <v>2</v>
      </c>
      <c r="F1" s="6">
        <f>SUM(G5:G242)</f>
        <v>2064109.5199999993</v>
      </c>
      <c r="G1" s="7" t="s">
        <v>3</v>
      </c>
      <c r="H1" s="8">
        <f>L21+L38+L55+L72+L89+L106+L123+L140+L157+L174+L191+L208+L225+L242</f>
        <v>79.716666666666669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45863</v>
      </c>
      <c r="B2" s="326"/>
      <c r="C2" s="10" t="s">
        <v>10</v>
      </c>
      <c r="D2" s="11">
        <f>AVERAGE(N21,N38,N55,N72,N89,N106,N123,N140,N157,N174,N191,N208,N225,N242)</f>
        <v>609.06676166660225</v>
      </c>
      <c r="E2" s="11" t="s">
        <v>11</v>
      </c>
      <c r="F2" s="12">
        <f>F1/D1</f>
        <v>20.030952390194663</v>
      </c>
      <c r="G2" s="13" t="s">
        <v>12</v>
      </c>
      <c r="H2" s="14">
        <f>COUNT(H5:H242)</f>
        <v>3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38" t="s">
        <v>69</v>
      </c>
      <c r="C5" s="349" t="s">
        <v>204</v>
      </c>
      <c r="D5" s="349"/>
      <c r="E5" s="39">
        <v>29.85</v>
      </c>
      <c r="F5" s="40">
        <v>1715</v>
      </c>
      <c r="G5" s="41">
        <f t="shared" ref="G5:G7" si="0">E5*F5</f>
        <v>51192.75</v>
      </c>
      <c r="H5" s="42"/>
      <c r="I5" s="43">
        <v>17</v>
      </c>
      <c r="J5" s="44">
        <v>3273</v>
      </c>
      <c r="K5" s="45">
        <f t="shared" ref="K5:K7" si="1">J5/I5</f>
        <v>192.52941176470588</v>
      </c>
      <c r="L5" s="46">
        <v>17</v>
      </c>
      <c r="M5" s="44">
        <f>F5/V5*60</f>
        <v>2786.1010830324853</v>
      </c>
      <c r="N5" s="45">
        <f>M5/L5</f>
        <v>163.88829900191089</v>
      </c>
      <c r="O5" s="47">
        <f>L5-I5</f>
        <v>0</v>
      </c>
      <c r="P5" s="48">
        <f>N5-K5</f>
        <v>-28.64111276279499</v>
      </c>
      <c r="Q5" s="49">
        <f>N5/K5</f>
        <v>0.85123772778261086</v>
      </c>
      <c r="R5" s="274">
        <f>Q21</f>
        <v>0.85171438392082344</v>
      </c>
      <c r="S5" s="50">
        <v>0.37435185185185182</v>
      </c>
      <c r="T5" s="51">
        <v>0.4</v>
      </c>
      <c r="U5" s="52">
        <v>7.0666666666665989</v>
      </c>
      <c r="V5" s="53">
        <v>36.933333333333408</v>
      </c>
      <c r="W5" s="54"/>
      <c r="X5" s="94"/>
      <c r="Y5" s="276"/>
      <c r="Z5" s="277"/>
      <c r="AA5" s="36">
        <f>M5-J5</f>
        <v>-486.89891696751465</v>
      </c>
      <c r="AB5" s="37">
        <f>M5/J5</f>
        <v>0.85123772778261086</v>
      </c>
      <c r="AC5" s="292">
        <f>AB21</f>
        <v>0.85171438392082344</v>
      </c>
    </row>
    <row r="6" spans="1:29" ht="15.75" customHeight="1">
      <c r="A6" s="282"/>
      <c r="B6" s="38" t="s">
        <v>69</v>
      </c>
      <c r="C6" s="287" t="s">
        <v>205</v>
      </c>
      <c r="D6" s="287"/>
      <c r="E6" s="39">
        <v>29.52</v>
      </c>
      <c r="F6" s="40">
        <v>1800</v>
      </c>
      <c r="G6" s="41">
        <f t="shared" si="0"/>
        <v>53136</v>
      </c>
      <c r="H6" s="42"/>
      <c r="I6" s="43">
        <v>17</v>
      </c>
      <c r="J6" s="44">
        <v>3273</v>
      </c>
      <c r="K6" s="45">
        <f t="shared" si="1"/>
        <v>192.52941176470588</v>
      </c>
      <c r="L6" s="46">
        <v>17</v>
      </c>
      <c r="M6" s="44">
        <f>F6/V6*60</f>
        <v>2785.8985382631117</v>
      </c>
      <c r="N6" s="45">
        <f>M6/L6</f>
        <v>163.87638460371247</v>
      </c>
      <c r="O6" s="47">
        <f>L6-I6</f>
        <v>0</v>
      </c>
      <c r="P6" s="48">
        <f>N6-K6</f>
        <v>-28.653027160993418</v>
      </c>
      <c r="Q6" s="49">
        <f>N6/K6</f>
        <v>0.85117584426004034</v>
      </c>
      <c r="R6" s="274"/>
      <c r="S6" s="50">
        <v>0.40432870370370372</v>
      </c>
      <c r="T6" s="51">
        <v>0.43125000000000002</v>
      </c>
      <c r="U6" s="52">
        <v>6.2333333333333218</v>
      </c>
      <c r="V6" s="53">
        <v>38.76666666666668</v>
      </c>
      <c r="W6" s="51"/>
      <c r="X6" s="116"/>
      <c r="Y6" s="266"/>
      <c r="Z6" s="267"/>
      <c r="AA6" s="55">
        <f>M6-J6</f>
        <v>-487.10146173688827</v>
      </c>
      <c r="AB6" s="56">
        <f>M6/J6</f>
        <v>0.85117584426004023</v>
      </c>
      <c r="AC6" s="293"/>
    </row>
    <row r="7" spans="1:29" ht="15.75" customHeight="1">
      <c r="A7" s="282"/>
      <c r="B7" s="38" t="s">
        <v>69</v>
      </c>
      <c r="C7" s="287" t="s">
        <v>283</v>
      </c>
      <c r="D7" s="287"/>
      <c r="E7" s="39">
        <v>21.61</v>
      </c>
      <c r="F7" s="40">
        <v>1853</v>
      </c>
      <c r="G7" s="41">
        <f t="shared" si="0"/>
        <v>40043.33</v>
      </c>
      <c r="H7" s="58"/>
      <c r="I7" s="43">
        <v>6</v>
      </c>
      <c r="J7" s="44">
        <v>2500</v>
      </c>
      <c r="K7" s="45">
        <f t="shared" si="1"/>
        <v>416.66666666666669</v>
      </c>
      <c r="L7" s="59">
        <v>6</v>
      </c>
      <c r="M7" s="44">
        <f>F7/V7*60</f>
        <v>2132.6086956521722</v>
      </c>
      <c r="N7" s="45">
        <f>M7/L7</f>
        <v>355.43478260869534</v>
      </c>
      <c r="O7" s="47">
        <f>L7-I7</f>
        <v>0</v>
      </c>
      <c r="P7" s="48">
        <f>N7-K7</f>
        <v>-61.231884057971342</v>
      </c>
      <c r="Q7" s="49">
        <f>N7/K7</f>
        <v>0.85304347826086879</v>
      </c>
      <c r="R7" s="274"/>
      <c r="S7" s="50">
        <v>0.43611111111111106</v>
      </c>
      <c r="T7" s="51">
        <v>0.4723148148148148</v>
      </c>
      <c r="U7" s="52">
        <v>6.9999999999998952</v>
      </c>
      <c r="V7" s="53">
        <v>52.133333333333383</v>
      </c>
      <c r="W7" s="54">
        <v>0.4723148148148148</v>
      </c>
      <c r="X7" s="94">
        <v>0.51041666666666663</v>
      </c>
      <c r="Y7" s="266"/>
      <c r="Z7" s="267"/>
      <c r="AA7" s="55">
        <f>M7-J7</f>
        <v>-367.39130434782783</v>
      </c>
      <c r="AB7" s="56">
        <f>M7/J7</f>
        <v>0.8530434782608689</v>
      </c>
      <c r="AC7" s="293"/>
    </row>
    <row r="8" spans="1:29" ht="15.75" customHeight="1">
      <c r="A8" s="282"/>
      <c r="B8" s="38"/>
      <c r="C8" s="287"/>
      <c r="D8" s="287"/>
      <c r="E8" s="39"/>
      <c r="F8" s="40"/>
      <c r="G8" s="60"/>
      <c r="H8" s="61"/>
      <c r="I8" s="43"/>
      <c r="J8" s="44"/>
      <c r="K8" s="45"/>
      <c r="L8" s="46"/>
      <c r="M8" s="44"/>
      <c r="N8" s="45"/>
      <c r="O8" s="47"/>
      <c r="P8" s="48"/>
      <c r="Q8" s="49"/>
      <c r="R8" s="274"/>
      <c r="S8" s="62"/>
      <c r="T8" s="63"/>
      <c r="U8" s="52"/>
      <c r="V8" s="53"/>
      <c r="W8" s="54"/>
      <c r="X8" s="94"/>
      <c r="Y8" s="266"/>
      <c r="Z8" s="267"/>
      <c r="AA8" s="55"/>
      <c r="AB8" s="56"/>
      <c r="AC8" s="293"/>
    </row>
    <row r="9" spans="1:29" ht="15.75" customHeight="1">
      <c r="A9" s="283"/>
      <c r="B9" s="38"/>
      <c r="C9" s="287"/>
      <c r="D9" s="287"/>
      <c r="E9" s="39"/>
      <c r="F9" s="40"/>
      <c r="G9" s="60"/>
      <c r="H9" s="64"/>
      <c r="I9" s="43"/>
      <c r="J9" s="44"/>
      <c r="K9" s="45"/>
      <c r="L9" s="59"/>
      <c r="M9" s="44"/>
      <c r="N9" s="45"/>
      <c r="O9" s="65"/>
      <c r="P9" s="66"/>
      <c r="Q9" s="67"/>
      <c r="R9" s="274"/>
      <c r="S9" s="62"/>
      <c r="T9" s="63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7"/>
      <c r="D10" s="287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29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29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29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29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29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13.333333333333334</v>
      </c>
      <c r="J21" s="81">
        <f t="shared" si="2"/>
        <v>3015.3333333333335</v>
      </c>
      <c r="K21" s="82">
        <f t="shared" ref="K21:K22" si="3">J21/I21</f>
        <v>226.15</v>
      </c>
      <c r="L21" s="80">
        <f t="shared" ref="L21:M21" si="4">AVERAGE(L5:L20)</f>
        <v>13.333333333333334</v>
      </c>
      <c r="M21" s="81">
        <f t="shared" si="4"/>
        <v>2568.2027723159231</v>
      </c>
      <c r="N21" s="82">
        <f>M21/L21</f>
        <v>192.61520792369421</v>
      </c>
      <c r="O21" s="83">
        <f>L21-I21</f>
        <v>0</v>
      </c>
      <c r="P21" s="84">
        <f>N21-K21</f>
        <v>-33.534792076305791</v>
      </c>
      <c r="Q21" s="85">
        <f>N21/K21</f>
        <v>0.85171438392082344</v>
      </c>
      <c r="R21" s="275"/>
      <c r="S21" s="182">
        <f>S5</f>
        <v>0.37435185185185182</v>
      </c>
      <c r="T21" s="183">
        <f>INDEX(T5:T20,COUNTA(T5:T20))</f>
        <v>0.4723148148148148</v>
      </c>
      <c r="U21" s="86"/>
      <c r="V21" s="86"/>
      <c r="W21" s="87"/>
      <c r="X21" s="179"/>
      <c r="Y21" s="262"/>
      <c r="Z21" s="263"/>
      <c r="AA21" s="88">
        <f>M21-J21</f>
        <v>-447.1305610174104</v>
      </c>
      <c r="AB21" s="89">
        <f>M21/J21</f>
        <v>0.85171438392082344</v>
      </c>
      <c r="AC21" s="295"/>
    </row>
    <row r="22" spans="1:29" ht="15.75" customHeight="1">
      <c r="A22" s="268" t="s">
        <v>40</v>
      </c>
      <c r="B22" s="38" t="s">
        <v>69</v>
      </c>
      <c r="C22" s="264" t="s">
        <v>282</v>
      </c>
      <c r="D22" s="265"/>
      <c r="E22" s="39">
        <v>25.64</v>
      </c>
      <c r="F22" s="40">
        <v>2483</v>
      </c>
      <c r="G22" s="41">
        <f t="shared" ref="G22" si="5">E22*F22</f>
        <v>63664.12</v>
      </c>
      <c r="H22" s="42"/>
      <c r="I22" s="43">
        <v>11</v>
      </c>
      <c r="J22" s="44">
        <v>3000</v>
      </c>
      <c r="K22" s="45">
        <f t="shared" si="3"/>
        <v>272.72727272727275</v>
      </c>
      <c r="L22" s="46">
        <v>11</v>
      </c>
      <c r="M22" s="44">
        <f>F22/V22*60</f>
        <v>2563.4642959564094</v>
      </c>
      <c r="N22" s="45">
        <f>M22/L22</f>
        <v>233.04220872330995</v>
      </c>
      <c r="O22" s="47">
        <f>L22-I22</f>
        <v>0</v>
      </c>
      <c r="P22" s="48">
        <f>N22-K22</f>
        <v>-39.685064003962793</v>
      </c>
      <c r="Q22" s="49">
        <f>N22/K22</f>
        <v>0.85448809865213649</v>
      </c>
      <c r="R22" s="273">
        <f>Q38</f>
        <v>0.85448809865213649</v>
      </c>
      <c r="S22" s="50">
        <v>0.3034722222222222</v>
      </c>
      <c r="T22" s="51">
        <v>0.34383101851851849</v>
      </c>
      <c r="U22" s="52">
        <v>4.9999999999999822</v>
      </c>
      <c r="V22" s="53">
        <v>58.116666666666667</v>
      </c>
      <c r="W22" s="54"/>
      <c r="X22" s="115"/>
      <c r="Y22" s="276"/>
      <c r="Z22" s="277"/>
      <c r="AA22" s="36">
        <f>M22-J22</f>
        <v>-436.53570404359061</v>
      </c>
      <c r="AB22" s="31">
        <f>M22/J22</f>
        <v>0.85448809865213649</v>
      </c>
      <c r="AC22" s="278">
        <f>AB38</f>
        <v>0.85448809865213649</v>
      </c>
    </row>
    <row r="23" spans="1:29" ht="15.75" customHeight="1">
      <c r="A23" s="269"/>
      <c r="B23" s="38"/>
      <c r="C23" s="264"/>
      <c r="D23" s="265"/>
      <c r="E23" s="39"/>
      <c r="F23" s="40"/>
      <c r="G23" s="41"/>
      <c r="H23" s="42"/>
      <c r="I23" s="43"/>
      <c r="J23" s="44"/>
      <c r="K23" s="45"/>
      <c r="L23" s="46"/>
      <c r="M23" s="44"/>
      <c r="N23" s="45"/>
      <c r="O23" s="47"/>
      <c r="P23" s="48"/>
      <c r="Q23" s="49"/>
      <c r="R23" s="274"/>
      <c r="S23" s="50"/>
      <c r="T23" s="51"/>
      <c r="U23" s="52"/>
      <c r="V23" s="53"/>
      <c r="W23" s="54"/>
      <c r="X23" s="94"/>
      <c r="Y23" s="266"/>
      <c r="Z23" s="267"/>
      <c r="AA23" s="55"/>
      <c r="AB23" s="49"/>
      <c r="AC23" s="279"/>
    </row>
    <row r="24" spans="1:29" ht="15.75" customHeight="1">
      <c r="A24" s="269"/>
      <c r="B24" s="38"/>
      <c r="C24" s="264"/>
      <c r="D24" s="265"/>
      <c r="E24" s="39"/>
      <c r="F24" s="40"/>
      <c r="G24" s="41"/>
      <c r="H24" s="42"/>
      <c r="I24" s="43"/>
      <c r="J24" s="44"/>
      <c r="K24" s="45"/>
      <c r="L24" s="46"/>
      <c r="M24" s="44"/>
      <c r="N24" s="45"/>
      <c r="O24" s="47"/>
      <c r="P24" s="48"/>
      <c r="Q24" s="49"/>
      <c r="R24" s="274"/>
      <c r="S24" s="50"/>
      <c r="T24" s="51"/>
      <c r="U24" s="52"/>
      <c r="V24" s="53"/>
      <c r="W24" s="54"/>
      <c r="X24" s="94"/>
      <c r="Y24" s="266"/>
      <c r="Z24" s="267"/>
      <c r="AA24" s="55"/>
      <c r="AB24" s="49"/>
      <c r="AC24" s="279"/>
    </row>
    <row r="25" spans="1:29" ht="15.75" customHeight="1">
      <c r="A25" s="269"/>
      <c r="B25" s="38"/>
      <c r="C25" s="264"/>
      <c r="D25" s="265"/>
      <c r="E25" s="39"/>
      <c r="F25" s="40"/>
      <c r="G25" s="41"/>
      <c r="H25" s="42"/>
      <c r="I25" s="43"/>
      <c r="J25" s="44"/>
      <c r="K25" s="45"/>
      <c r="L25" s="46"/>
      <c r="M25" s="44"/>
      <c r="N25" s="45"/>
      <c r="O25" s="47"/>
      <c r="P25" s="48"/>
      <c r="Q25" s="49"/>
      <c r="R25" s="274"/>
      <c r="S25" s="50"/>
      <c r="T25" s="51"/>
      <c r="U25" s="52"/>
      <c r="V25" s="53"/>
      <c r="W25" s="54"/>
      <c r="X25" s="94"/>
      <c r="Y25" s="266"/>
      <c r="Z25" s="267"/>
      <c r="AA25" s="55"/>
      <c r="AB25" s="49"/>
      <c r="AC25" s="279"/>
    </row>
    <row r="26" spans="1:29" ht="15.75" customHeight="1">
      <c r="A26" s="269"/>
      <c r="B26" s="38"/>
      <c r="C26" s="264"/>
      <c r="D26" s="265"/>
      <c r="E26" s="39"/>
      <c r="F26" s="40"/>
      <c r="G26" s="41"/>
      <c r="H26" s="58"/>
      <c r="I26" s="43"/>
      <c r="J26" s="44"/>
      <c r="K26" s="45"/>
      <c r="L26" s="59"/>
      <c r="M26" s="44"/>
      <c r="N26" s="45"/>
      <c r="O26" s="47"/>
      <c r="P26" s="48"/>
      <c r="Q26" s="49"/>
      <c r="R26" s="274"/>
      <c r="S26" s="50"/>
      <c r="T26" s="51"/>
      <c r="U26" s="52"/>
      <c r="V26" s="53"/>
      <c r="W26" s="54"/>
      <c r="X26" s="94"/>
      <c r="Y26" s="266"/>
      <c r="Z26" s="267"/>
      <c r="AA26" s="55"/>
      <c r="AB26" s="49"/>
      <c r="AC26" s="279"/>
    </row>
    <row r="27" spans="1:29" ht="15.75" customHeight="1">
      <c r="A27" s="269"/>
      <c r="B27" s="38"/>
      <c r="C27" s="264"/>
      <c r="D27" s="265"/>
      <c r="E27" s="39"/>
      <c r="F27" s="40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79"/>
    </row>
    <row r="28" spans="1:29" ht="15.75" customHeight="1">
      <c r="A28" s="269"/>
      <c r="B28" s="38"/>
      <c r="C28" s="264"/>
      <c r="D28" s="265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79"/>
    </row>
    <row r="29" spans="1:29" ht="15.75" customHeight="1">
      <c r="A29" s="269"/>
      <c r="B29" s="38"/>
      <c r="C29" s="264"/>
      <c r="D29" s="265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79"/>
    </row>
    <row r="30" spans="1:29" ht="15.75" customHeight="1">
      <c r="A30" s="269"/>
      <c r="B30" s="38"/>
      <c r="C30" s="264"/>
      <c r="D30" s="265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110"/>
      <c r="Y30" s="266"/>
      <c r="Z30" s="267"/>
      <c r="AA30" s="55"/>
      <c r="AB30" s="49"/>
      <c r="AC30" s="279"/>
    </row>
    <row r="31" spans="1:29" ht="15.75" customHeight="1">
      <c r="A31" s="269"/>
      <c r="B31" s="38"/>
      <c r="C31" s="264"/>
      <c r="D31" s="265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110"/>
      <c r="Y31" s="266"/>
      <c r="Z31" s="267"/>
      <c r="AA31" s="55"/>
      <c r="AB31" s="49"/>
      <c r="AC31" s="279"/>
    </row>
    <row r="32" spans="1:29" ht="15.75" customHeight="1">
      <c r="A32" s="269"/>
      <c r="B32" s="38"/>
      <c r="C32" s="264"/>
      <c r="D32" s="265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110"/>
      <c r="Y32" s="266"/>
      <c r="Z32" s="267"/>
      <c r="AA32" s="55"/>
      <c r="AB32" s="49"/>
      <c r="AC32" s="279"/>
    </row>
    <row r="33" spans="1:29" ht="15.75" customHeight="1">
      <c r="A33" s="269"/>
      <c r="B33" s="38"/>
      <c r="C33" s="264"/>
      <c r="D33" s="265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110"/>
      <c r="Y33" s="266"/>
      <c r="Z33" s="267"/>
      <c r="AA33" s="55"/>
      <c r="AB33" s="49"/>
      <c r="AC33" s="279"/>
    </row>
    <row r="34" spans="1:29" ht="15.75" customHeight="1">
      <c r="A34" s="269"/>
      <c r="B34" s="38"/>
      <c r="C34" s="264"/>
      <c r="D34" s="265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110"/>
      <c r="Y34" s="266"/>
      <c r="Z34" s="267"/>
      <c r="AA34" s="55"/>
      <c r="AB34" s="49"/>
      <c r="AC34" s="279"/>
    </row>
    <row r="35" spans="1:29" ht="15.75" customHeight="1">
      <c r="A35" s="269"/>
      <c r="B35" s="38"/>
      <c r="C35" s="264"/>
      <c r="D35" s="265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110"/>
      <c r="Y35" s="266"/>
      <c r="Z35" s="267"/>
      <c r="AA35" s="55"/>
      <c r="AB35" s="49"/>
      <c r="AC35" s="279"/>
    </row>
    <row r="36" spans="1:29" ht="15.75" customHeight="1">
      <c r="A36" s="269"/>
      <c r="B36" s="38"/>
      <c r="C36" s="264"/>
      <c r="D36" s="265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110"/>
      <c r="Y36" s="266"/>
      <c r="Z36" s="267"/>
      <c r="AA36" s="55"/>
      <c r="AB36" s="49"/>
      <c r="AC36" s="279"/>
    </row>
    <row r="37" spans="1:29" ht="15.75" customHeight="1">
      <c r="A37" s="269"/>
      <c r="B37" s="99"/>
      <c r="C37" s="264"/>
      <c r="D37" s="265"/>
      <c r="E37" s="109"/>
      <c r="F37" s="71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62"/>
      <c r="T37" s="63"/>
      <c r="U37" s="73"/>
      <c r="V37" s="74"/>
      <c r="W37" s="68"/>
      <c r="X37" s="110"/>
      <c r="Y37" s="266"/>
      <c r="Z37" s="267"/>
      <c r="AA37" s="111"/>
      <c r="AB37" s="67"/>
      <c r="AC37" s="279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6">AVERAGE(I22:I37)</f>
        <v>11</v>
      </c>
      <c r="J38" s="81">
        <f t="shared" si="6"/>
        <v>3000</v>
      </c>
      <c r="K38" s="82">
        <f t="shared" ref="K38" si="7">J38/I38</f>
        <v>272.72727272727275</v>
      </c>
      <c r="L38" s="80">
        <f t="shared" ref="L38:M38" si="8">AVERAGE(L22:L37)</f>
        <v>11</v>
      </c>
      <c r="M38" s="81">
        <f t="shared" si="8"/>
        <v>2563.4642959564094</v>
      </c>
      <c r="N38" s="82">
        <f>M38/L38</f>
        <v>233.04220872330995</v>
      </c>
      <c r="O38" s="83">
        <f>L38-I38</f>
        <v>0</v>
      </c>
      <c r="P38" s="84">
        <f>N38-K38</f>
        <v>-39.685064003962793</v>
      </c>
      <c r="Q38" s="85">
        <f>N38/K38</f>
        <v>0.85448809865213649</v>
      </c>
      <c r="R38" s="275"/>
      <c r="S38" s="182">
        <f>S22</f>
        <v>0.3034722222222222</v>
      </c>
      <c r="T38" s="183">
        <f>INDEX(T22:T37,COUNTA(T22:T37))</f>
        <v>0.34383101851851849</v>
      </c>
      <c r="U38" s="86"/>
      <c r="V38" s="96"/>
      <c r="W38" s="78"/>
      <c r="X38" s="82"/>
      <c r="Y38" s="262"/>
      <c r="Z38" s="263"/>
      <c r="AA38" s="97">
        <f>M38-J38</f>
        <v>-436.53570404359061</v>
      </c>
      <c r="AB38" s="85">
        <f>M38/J38</f>
        <v>0.85448809865213649</v>
      </c>
      <c r="AC38" s="280"/>
    </row>
    <row r="39" spans="1:29" ht="15.75" customHeight="1">
      <c r="A39" s="281" t="s">
        <v>41</v>
      </c>
      <c r="B39" s="16" t="s">
        <v>69</v>
      </c>
      <c r="C39" s="271" t="s">
        <v>96</v>
      </c>
      <c r="D39" s="272"/>
      <c r="E39" s="21">
        <v>14.06</v>
      </c>
      <c r="F39" s="15">
        <v>896</v>
      </c>
      <c r="G39" s="22">
        <f t="shared" ref="G39:G41" si="9">E39*F39</f>
        <v>12597.76</v>
      </c>
      <c r="H39" s="23"/>
      <c r="I39" s="24">
        <v>6</v>
      </c>
      <c r="J39" s="25">
        <v>2600</v>
      </c>
      <c r="K39" s="26">
        <f>J39/I39</f>
        <v>433.33333333333331</v>
      </c>
      <c r="L39" s="27">
        <v>6</v>
      </c>
      <c r="M39" s="25">
        <f>F39/V39*60</f>
        <v>2146.107784431138</v>
      </c>
      <c r="N39" s="26">
        <f>M39/L39</f>
        <v>357.68463073852303</v>
      </c>
      <c r="O39" s="91">
        <f>L39-I39</f>
        <v>0</v>
      </c>
      <c r="P39" s="92">
        <f>N39-K39</f>
        <v>-75.648702594810288</v>
      </c>
      <c r="Q39" s="31">
        <f>N39/K39</f>
        <v>0.82542607093505316</v>
      </c>
      <c r="R39" s="273">
        <f>Q55</f>
        <v>0.82138225276051102</v>
      </c>
      <c r="S39" s="32">
        <v>0.25</v>
      </c>
      <c r="T39" s="33">
        <v>0.26739583333333333</v>
      </c>
      <c r="U39" s="34"/>
      <c r="V39" s="35">
        <v>25.049999999999997</v>
      </c>
      <c r="W39" s="33"/>
      <c r="X39" s="107"/>
      <c r="Y39" s="276"/>
      <c r="Z39" s="277"/>
      <c r="AA39" s="36">
        <f>M39-J39</f>
        <v>-453.89221556886196</v>
      </c>
      <c r="AB39" s="31">
        <f>M39/J39</f>
        <v>0.82542607093505305</v>
      </c>
      <c r="AC39" s="278">
        <f>AB55</f>
        <v>0.82138225276051102</v>
      </c>
    </row>
    <row r="40" spans="1:29" ht="15.75" customHeight="1">
      <c r="A40" s="282"/>
      <c r="B40" s="38" t="s">
        <v>69</v>
      </c>
      <c r="C40" s="264" t="s">
        <v>97</v>
      </c>
      <c r="D40" s="265"/>
      <c r="E40" s="39">
        <v>14.81</v>
      </c>
      <c r="F40" s="40">
        <v>1020</v>
      </c>
      <c r="G40" s="41">
        <f t="shared" si="9"/>
        <v>15106.2</v>
      </c>
      <c r="H40" s="42"/>
      <c r="I40" s="43">
        <v>6</v>
      </c>
      <c r="J40" s="44">
        <v>2600</v>
      </c>
      <c r="K40" s="45">
        <f t="shared" ref="K40:K41" si="10">J40/I40</f>
        <v>433.33333333333331</v>
      </c>
      <c r="L40" s="46">
        <v>6</v>
      </c>
      <c r="M40" s="44">
        <f>F40/V40*60</f>
        <v>2167.6505312868958</v>
      </c>
      <c r="N40" s="45">
        <f>M40/L40</f>
        <v>361.27508854781598</v>
      </c>
      <c r="O40" s="47">
        <f>L40-I40</f>
        <v>0</v>
      </c>
      <c r="P40" s="48">
        <f>N40-K40</f>
        <v>-72.058244785517331</v>
      </c>
      <c r="Q40" s="49">
        <f>N40/K40</f>
        <v>0.83371174280265226</v>
      </c>
      <c r="R40" s="274"/>
      <c r="S40" s="50">
        <v>0.27083333333333331</v>
      </c>
      <c r="T40" s="51">
        <v>0.29043981481481479</v>
      </c>
      <c r="U40" s="52">
        <v>4.9499999999999744</v>
      </c>
      <c r="V40" s="53">
        <v>28.233333333333324</v>
      </c>
      <c r="W40" s="54"/>
      <c r="X40" s="58"/>
      <c r="Y40" s="266"/>
      <c r="Z40" s="267"/>
      <c r="AA40" s="55">
        <f>M40-J40</f>
        <v>-432.34946871310422</v>
      </c>
      <c r="AB40" s="49">
        <f>M40/J40</f>
        <v>0.83371174280265226</v>
      </c>
      <c r="AC40" s="279"/>
    </row>
    <row r="41" spans="1:29" ht="15.75" customHeight="1">
      <c r="A41" s="282"/>
      <c r="B41" s="38" t="s">
        <v>69</v>
      </c>
      <c r="C41" s="264" t="s">
        <v>98</v>
      </c>
      <c r="D41" s="265"/>
      <c r="E41" s="39">
        <v>17.87</v>
      </c>
      <c r="F41" s="40">
        <v>550</v>
      </c>
      <c r="G41" s="41">
        <f t="shared" si="9"/>
        <v>9828.5</v>
      </c>
      <c r="H41" s="42"/>
      <c r="I41" s="43">
        <v>6</v>
      </c>
      <c r="J41" s="44">
        <v>2600</v>
      </c>
      <c r="K41" s="45">
        <f t="shared" si="10"/>
        <v>433.33333333333331</v>
      </c>
      <c r="L41" s="46">
        <v>6</v>
      </c>
      <c r="M41" s="44">
        <f>F41/V41*60</f>
        <v>2093.0232558139514</v>
      </c>
      <c r="N41" s="45">
        <f>M41/L41</f>
        <v>348.83720930232522</v>
      </c>
      <c r="O41" s="47">
        <f>L41-I41</f>
        <v>0</v>
      </c>
      <c r="P41" s="48">
        <f>N41-K41</f>
        <v>-84.496124031008094</v>
      </c>
      <c r="Q41" s="49">
        <f>N41/K41</f>
        <v>0.80500894454382743</v>
      </c>
      <c r="R41" s="274"/>
      <c r="S41" s="50">
        <v>0.2946064814814815</v>
      </c>
      <c r="T41" s="51">
        <v>0.30555555555555558</v>
      </c>
      <c r="U41" s="52">
        <v>6.0000000000000586</v>
      </c>
      <c r="V41" s="53">
        <v>15.76666666666668</v>
      </c>
      <c r="W41" s="54"/>
      <c r="X41" s="58"/>
      <c r="Y41" s="266"/>
      <c r="Z41" s="267"/>
      <c r="AA41" s="55">
        <f>M41-J41</f>
        <v>-506.97674418604856</v>
      </c>
      <c r="AB41" s="49">
        <f>M41/J41</f>
        <v>0.80500894454382743</v>
      </c>
      <c r="AC41" s="279"/>
    </row>
    <row r="42" spans="1:29" ht="15.75" customHeight="1">
      <c r="A42" s="282"/>
      <c r="B42" s="38"/>
      <c r="C42" s="264"/>
      <c r="D42" s="265"/>
      <c r="E42" s="39"/>
      <c r="F42" s="40"/>
      <c r="G42" s="41"/>
      <c r="H42" s="42"/>
      <c r="I42" s="43"/>
      <c r="J42" s="44"/>
      <c r="K42" s="45"/>
      <c r="L42" s="46"/>
      <c r="M42" s="44"/>
      <c r="N42" s="45"/>
      <c r="O42" s="47"/>
      <c r="P42" s="48"/>
      <c r="Q42" s="49"/>
      <c r="R42" s="274"/>
      <c r="S42" s="50"/>
      <c r="T42" s="51"/>
      <c r="U42" s="52"/>
      <c r="V42" s="53"/>
      <c r="W42" s="54"/>
      <c r="X42" s="94"/>
      <c r="Y42" s="266"/>
      <c r="Z42" s="267"/>
      <c r="AA42" s="55"/>
      <c r="AB42" s="49"/>
      <c r="AC42" s="279"/>
    </row>
    <row r="43" spans="1:29" ht="15.75" customHeight="1">
      <c r="A43" s="283"/>
      <c r="B43" s="38"/>
      <c r="C43" s="264"/>
      <c r="D43" s="265"/>
      <c r="E43" s="39"/>
      <c r="F43" s="40"/>
      <c r="G43" s="41"/>
      <c r="H43" s="58"/>
      <c r="I43" s="43"/>
      <c r="J43" s="44"/>
      <c r="K43" s="45"/>
      <c r="L43" s="59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58"/>
      <c r="Y43" s="266"/>
      <c r="Z43" s="267"/>
      <c r="AA43" s="55"/>
      <c r="AB43" s="49"/>
      <c r="AC43" s="279"/>
    </row>
    <row r="44" spans="1:29" ht="15.75" customHeight="1">
      <c r="A44" s="283"/>
      <c r="B44" s="38"/>
      <c r="C44" s="264"/>
      <c r="D44" s="265"/>
      <c r="E44" s="39"/>
      <c r="F44" s="40"/>
      <c r="G44" s="60"/>
      <c r="H44" s="61"/>
      <c r="I44" s="43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116"/>
      <c r="Y44" s="266"/>
      <c r="Z44" s="267"/>
      <c r="AA44" s="55"/>
      <c r="AB44" s="49"/>
      <c r="AC44" s="279"/>
    </row>
    <row r="45" spans="1:29" ht="15.75" customHeight="1">
      <c r="A45" s="283"/>
      <c r="B45" s="38"/>
      <c r="C45" s="264"/>
      <c r="D45" s="265"/>
      <c r="E45" s="39"/>
      <c r="F45" s="40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79"/>
    </row>
    <row r="46" spans="1:29" ht="15.75" customHeight="1">
      <c r="A46" s="283"/>
      <c r="B46" s="38"/>
      <c r="C46" s="264"/>
      <c r="D46" s="265"/>
      <c r="E46" s="39"/>
      <c r="F46" s="40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79"/>
    </row>
    <row r="47" spans="1:29" ht="15.75" customHeight="1">
      <c r="A47" s="283"/>
      <c r="B47" s="38"/>
      <c r="C47" s="264"/>
      <c r="D47" s="265"/>
      <c r="E47" s="39"/>
      <c r="F47" s="40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62"/>
      <c r="T47" s="63"/>
      <c r="U47" s="52"/>
      <c r="V47" s="74"/>
      <c r="W47" s="54"/>
      <c r="X47" s="94"/>
      <c r="Y47" s="266"/>
      <c r="Z47" s="267"/>
      <c r="AA47" s="55"/>
      <c r="AB47" s="49"/>
      <c r="AC47" s="279"/>
    </row>
    <row r="48" spans="1:29" ht="15.75" customHeight="1">
      <c r="A48" s="283"/>
      <c r="B48" s="38"/>
      <c r="C48" s="264"/>
      <c r="D48" s="265"/>
      <c r="E48" s="39"/>
      <c r="F48" s="40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62"/>
      <c r="T48" s="63"/>
      <c r="U48" s="52"/>
      <c r="V48" s="74"/>
      <c r="W48" s="68"/>
      <c r="X48" s="110"/>
      <c r="Y48" s="266"/>
      <c r="Z48" s="267"/>
      <c r="AA48" s="55"/>
      <c r="AB48" s="49"/>
      <c r="AC48" s="279"/>
    </row>
    <row r="49" spans="1:29" ht="15.75" customHeight="1">
      <c r="A49" s="283"/>
      <c r="B49" s="38"/>
      <c r="C49" s="264"/>
      <c r="D49" s="265"/>
      <c r="E49" s="39"/>
      <c r="F49" s="40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62"/>
      <c r="T49" s="63"/>
      <c r="U49" s="52"/>
      <c r="V49" s="74"/>
      <c r="W49" s="68"/>
      <c r="X49" s="110"/>
      <c r="Y49" s="266"/>
      <c r="Z49" s="267"/>
      <c r="AA49" s="55"/>
      <c r="AB49" s="49"/>
      <c r="AC49" s="279"/>
    </row>
    <row r="50" spans="1:29" ht="15.75" customHeight="1">
      <c r="A50" s="283"/>
      <c r="B50" s="38"/>
      <c r="C50" s="264"/>
      <c r="D50" s="265"/>
      <c r="E50" s="39"/>
      <c r="F50" s="40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62"/>
      <c r="T50" s="63"/>
      <c r="U50" s="52"/>
      <c r="V50" s="74"/>
      <c r="W50" s="68"/>
      <c r="X50" s="110"/>
      <c r="Y50" s="266"/>
      <c r="Z50" s="267"/>
      <c r="AA50" s="55"/>
      <c r="AB50" s="49"/>
      <c r="AC50" s="279"/>
    </row>
    <row r="51" spans="1:29" ht="15.75" customHeight="1">
      <c r="A51" s="283"/>
      <c r="B51" s="38"/>
      <c r="C51" s="264"/>
      <c r="D51" s="265"/>
      <c r="E51" s="39"/>
      <c r="F51" s="40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62"/>
      <c r="T51" s="63"/>
      <c r="U51" s="52"/>
      <c r="V51" s="74"/>
      <c r="W51" s="68"/>
      <c r="X51" s="110"/>
      <c r="Y51" s="266"/>
      <c r="Z51" s="267"/>
      <c r="AA51" s="55"/>
      <c r="AB51" s="49"/>
      <c r="AC51" s="279"/>
    </row>
    <row r="52" spans="1:29" ht="15.75" customHeight="1">
      <c r="A52" s="283"/>
      <c r="B52" s="38"/>
      <c r="C52" s="264"/>
      <c r="D52" s="265"/>
      <c r="E52" s="39"/>
      <c r="F52" s="40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62"/>
      <c r="T52" s="63"/>
      <c r="U52" s="52"/>
      <c r="V52" s="74"/>
      <c r="W52" s="68"/>
      <c r="X52" s="110"/>
      <c r="Y52" s="266"/>
      <c r="Z52" s="267"/>
      <c r="AA52" s="55"/>
      <c r="AB52" s="49"/>
      <c r="AC52" s="279"/>
    </row>
    <row r="53" spans="1:29" ht="15.75" customHeight="1">
      <c r="A53" s="283"/>
      <c r="B53" s="38"/>
      <c r="C53" s="264"/>
      <c r="D53" s="265"/>
      <c r="E53" s="39"/>
      <c r="F53" s="40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62"/>
      <c r="T53" s="63"/>
      <c r="U53" s="52"/>
      <c r="V53" s="74"/>
      <c r="W53" s="68"/>
      <c r="X53" s="110"/>
      <c r="Y53" s="266"/>
      <c r="Z53" s="267"/>
      <c r="AA53" s="55"/>
      <c r="AB53" s="49"/>
      <c r="AC53" s="279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62"/>
      <c r="T54" s="63"/>
      <c r="U54" s="73"/>
      <c r="V54" s="74"/>
      <c r="W54" s="68"/>
      <c r="X54" s="110"/>
      <c r="Y54" s="266"/>
      <c r="Z54" s="267"/>
      <c r="AA54" s="111"/>
      <c r="AB54" s="67"/>
      <c r="AC54" s="279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11">AVERAGE(I39:I54)</f>
        <v>6</v>
      </c>
      <c r="J55" s="81">
        <f t="shared" si="11"/>
        <v>2600</v>
      </c>
      <c r="K55" s="82">
        <f t="shared" ref="K55" si="12">J55/I55</f>
        <v>433.33333333333331</v>
      </c>
      <c r="L55" s="80">
        <f t="shared" ref="L55:M55" si="13">AVERAGE(L39:L54)</f>
        <v>6</v>
      </c>
      <c r="M55" s="81">
        <f t="shared" si="13"/>
        <v>2135.5938571773286</v>
      </c>
      <c r="N55" s="82">
        <f>M55/L55</f>
        <v>355.93230952955474</v>
      </c>
      <c r="O55" s="83">
        <f>L55-I55</f>
        <v>0</v>
      </c>
      <c r="P55" s="84">
        <f>N55-K55</f>
        <v>-77.401023803778571</v>
      </c>
      <c r="Q55" s="85">
        <f>N55/K55</f>
        <v>0.82138225276051102</v>
      </c>
      <c r="R55" s="275"/>
      <c r="S55" s="182">
        <f>S39</f>
        <v>0.25</v>
      </c>
      <c r="T55" s="183">
        <f>INDEX(T39:T54,COUNTA(T39:T54))</f>
        <v>0.30555555555555558</v>
      </c>
      <c r="U55" s="86"/>
      <c r="V55" s="96"/>
      <c r="W55" s="78"/>
      <c r="X55" s="82"/>
      <c r="Y55" s="262"/>
      <c r="Z55" s="263"/>
      <c r="AA55" s="97">
        <f>M55-J55</f>
        <v>-464.40614282267143</v>
      </c>
      <c r="AB55" s="85">
        <f>M55/J55</f>
        <v>0.82138225276051102</v>
      </c>
      <c r="AC55" s="280"/>
    </row>
    <row r="56" spans="1:29" ht="15.75" customHeight="1">
      <c r="A56" s="268" t="s">
        <v>43</v>
      </c>
      <c r="B56" s="16" t="s">
        <v>76</v>
      </c>
      <c r="C56" s="271" t="s">
        <v>103</v>
      </c>
      <c r="D56" s="272"/>
      <c r="E56" s="21">
        <v>14.03</v>
      </c>
      <c r="F56" s="15">
        <v>4003</v>
      </c>
      <c r="G56" s="22">
        <f t="shared" ref="G56" si="14">E56*F56</f>
        <v>56162.09</v>
      </c>
      <c r="H56" s="23"/>
      <c r="I56" s="24">
        <v>4</v>
      </c>
      <c r="J56" s="25">
        <v>2700</v>
      </c>
      <c r="K56" s="26">
        <f>J56/I56</f>
        <v>675</v>
      </c>
      <c r="L56" s="27">
        <v>4</v>
      </c>
      <c r="M56" s="25">
        <f>F56/V56*60</f>
        <v>2356.2459123610201</v>
      </c>
      <c r="N56" s="26">
        <f>M56/L56</f>
        <v>589.06147809025504</v>
      </c>
      <c r="O56" s="91">
        <f>L56-I56</f>
        <v>0</v>
      </c>
      <c r="P56" s="92">
        <f>N56-K56</f>
        <v>-85.938521909744964</v>
      </c>
      <c r="Q56" s="31">
        <f>N56/K56</f>
        <v>0.87268367124482227</v>
      </c>
      <c r="R56" s="273">
        <f>Q72</f>
        <v>0.87268367124482227</v>
      </c>
      <c r="S56" s="32">
        <v>0.25004629629629632</v>
      </c>
      <c r="T56" s="33">
        <v>0.32083333333333336</v>
      </c>
      <c r="U56" s="34"/>
      <c r="V56" s="35">
        <v>101.93333333333334</v>
      </c>
      <c r="W56" s="114"/>
      <c r="X56" s="115"/>
      <c r="Y56" s="276"/>
      <c r="Z56" s="277"/>
      <c r="AA56" s="36">
        <f>M56-J56</f>
        <v>-343.75408763897985</v>
      </c>
      <c r="AB56" s="31">
        <f>M56/J56</f>
        <v>0.87268367124482227</v>
      </c>
      <c r="AC56" s="278">
        <f>AB72</f>
        <v>0.87268367124482227</v>
      </c>
    </row>
    <row r="57" spans="1:29" ht="15.75" customHeight="1">
      <c r="A57" s="269"/>
      <c r="B57" s="38"/>
      <c r="C57" s="264"/>
      <c r="D57" s="265"/>
      <c r="E57" s="39"/>
      <c r="F57" s="40"/>
      <c r="G57" s="41"/>
      <c r="H57" s="42"/>
      <c r="I57" s="43"/>
      <c r="J57" s="44"/>
      <c r="K57" s="45"/>
      <c r="L57" s="46"/>
      <c r="M57" s="44"/>
      <c r="N57" s="45"/>
      <c r="O57" s="47"/>
      <c r="P57" s="48"/>
      <c r="Q57" s="197"/>
      <c r="R57" s="274"/>
      <c r="S57" s="50"/>
      <c r="T57" s="51"/>
      <c r="U57" s="52"/>
      <c r="V57" s="53"/>
      <c r="W57" s="54"/>
      <c r="X57" s="94"/>
      <c r="Y57" s="266"/>
      <c r="Z57" s="267"/>
      <c r="AA57" s="55"/>
      <c r="AB57" s="49"/>
      <c r="AC57" s="279"/>
    </row>
    <row r="58" spans="1:29" ht="15.75" customHeight="1">
      <c r="A58" s="269"/>
      <c r="B58" s="38"/>
      <c r="C58" s="264"/>
      <c r="D58" s="265"/>
      <c r="E58" s="39"/>
      <c r="F58" s="40"/>
      <c r="G58" s="41"/>
      <c r="H58" s="42"/>
      <c r="I58" s="43"/>
      <c r="J58" s="44"/>
      <c r="K58" s="45"/>
      <c r="L58" s="46"/>
      <c r="M58" s="44"/>
      <c r="N58" s="45"/>
      <c r="O58" s="47"/>
      <c r="P58" s="48"/>
      <c r="Q58" s="49"/>
      <c r="R58" s="274"/>
      <c r="S58" s="50"/>
      <c r="T58" s="51"/>
      <c r="U58" s="52"/>
      <c r="V58" s="53"/>
      <c r="W58" s="54"/>
      <c r="X58" s="94"/>
      <c r="Y58" s="266"/>
      <c r="Z58" s="267"/>
      <c r="AA58" s="55"/>
      <c r="AB58" s="49"/>
      <c r="AC58" s="279"/>
    </row>
    <row r="59" spans="1:29" ht="15.75" customHeight="1">
      <c r="A59" s="269"/>
      <c r="B59" s="38"/>
      <c r="C59" s="264"/>
      <c r="D59" s="265"/>
      <c r="E59" s="39"/>
      <c r="F59" s="40"/>
      <c r="G59" s="41"/>
      <c r="H59" s="42"/>
      <c r="I59" s="43"/>
      <c r="J59" s="44"/>
      <c r="K59" s="45"/>
      <c r="L59" s="46"/>
      <c r="M59" s="44"/>
      <c r="N59" s="45"/>
      <c r="O59" s="47"/>
      <c r="P59" s="48"/>
      <c r="Q59" s="49"/>
      <c r="R59" s="274"/>
      <c r="S59" s="50"/>
      <c r="T59" s="51"/>
      <c r="U59" s="52"/>
      <c r="V59" s="53"/>
      <c r="W59" s="54"/>
      <c r="X59" s="94"/>
      <c r="Y59" s="266"/>
      <c r="Z59" s="267"/>
      <c r="AA59" s="55"/>
      <c r="AB59" s="49"/>
      <c r="AC59" s="279"/>
    </row>
    <row r="60" spans="1:29" ht="15.75" customHeight="1">
      <c r="A60" s="269"/>
      <c r="B60" s="38"/>
      <c r="C60" s="264"/>
      <c r="D60" s="265"/>
      <c r="E60" s="39"/>
      <c r="F60" s="40"/>
      <c r="G60" s="41"/>
      <c r="H60" s="58"/>
      <c r="I60" s="43"/>
      <c r="J60" s="44"/>
      <c r="K60" s="45"/>
      <c r="L60" s="59"/>
      <c r="M60" s="44"/>
      <c r="N60" s="45"/>
      <c r="O60" s="47"/>
      <c r="P60" s="48"/>
      <c r="Q60" s="49"/>
      <c r="R60" s="274"/>
      <c r="S60" s="50"/>
      <c r="T60" s="51"/>
      <c r="U60" s="52"/>
      <c r="V60" s="53"/>
      <c r="W60" s="54"/>
      <c r="X60" s="94"/>
      <c r="Y60" s="266"/>
      <c r="Z60" s="267"/>
      <c r="AA60" s="55"/>
      <c r="AB60" s="49"/>
      <c r="AC60" s="279"/>
    </row>
    <row r="61" spans="1:29" ht="15.75" customHeight="1">
      <c r="A61" s="269"/>
      <c r="B61" s="38"/>
      <c r="C61" s="264"/>
      <c r="D61" s="265"/>
      <c r="E61" s="39"/>
      <c r="F61" s="40"/>
      <c r="G61" s="60"/>
      <c r="H61" s="61"/>
      <c r="I61" s="43"/>
      <c r="J61" s="44"/>
      <c r="K61" s="45"/>
      <c r="L61" s="46"/>
      <c r="M61" s="44"/>
      <c r="N61" s="45"/>
      <c r="O61" s="47"/>
      <c r="P61" s="48"/>
      <c r="Q61" s="49"/>
      <c r="R61" s="274"/>
      <c r="S61" s="50"/>
      <c r="T61" s="51"/>
      <c r="U61" s="52"/>
      <c r="V61" s="53"/>
      <c r="W61" s="54"/>
      <c r="X61" s="94"/>
      <c r="Y61" s="266"/>
      <c r="Z61" s="267"/>
      <c r="AA61" s="55"/>
      <c r="AB61" s="49"/>
      <c r="AC61" s="279"/>
    </row>
    <row r="62" spans="1:29" ht="15.75" customHeight="1">
      <c r="A62" s="269"/>
      <c r="B62" s="38"/>
      <c r="C62" s="264"/>
      <c r="D62" s="265"/>
      <c r="E62" s="39"/>
      <c r="F62" s="40"/>
      <c r="G62" s="60"/>
      <c r="H62" s="64"/>
      <c r="I62" s="43"/>
      <c r="J62" s="44"/>
      <c r="K62" s="45"/>
      <c r="L62" s="59"/>
      <c r="M62" s="44"/>
      <c r="N62" s="45"/>
      <c r="O62" s="65"/>
      <c r="P62" s="66"/>
      <c r="Q62" s="67"/>
      <c r="R62" s="274"/>
      <c r="S62" s="50"/>
      <c r="T62" s="51"/>
      <c r="U62" s="52"/>
      <c r="V62" s="53"/>
      <c r="W62" s="54"/>
      <c r="X62" s="94"/>
      <c r="Y62" s="266"/>
      <c r="Z62" s="267"/>
      <c r="AA62" s="55"/>
      <c r="AB62" s="49"/>
      <c r="AC62" s="279"/>
    </row>
    <row r="63" spans="1:29" ht="15.75" customHeight="1">
      <c r="A63" s="269"/>
      <c r="B63" s="38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50"/>
      <c r="T63" s="51"/>
      <c r="U63" s="52"/>
      <c r="V63" s="53"/>
      <c r="W63" s="54"/>
      <c r="X63" s="94"/>
      <c r="Y63" s="266"/>
      <c r="Z63" s="267"/>
      <c r="AA63" s="55"/>
      <c r="AB63" s="49"/>
      <c r="AC63" s="279"/>
    </row>
    <row r="64" spans="1:29" ht="15.75" customHeight="1">
      <c r="A64" s="269"/>
      <c r="B64" s="38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50"/>
      <c r="T64" s="51"/>
      <c r="U64" s="52"/>
      <c r="V64" s="53"/>
      <c r="W64" s="54"/>
      <c r="X64" s="94"/>
      <c r="Y64" s="266"/>
      <c r="Z64" s="267"/>
      <c r="AA64" s="55"/>
      <c r="AB64" s="49"/>
      <c r="AC64" s="279"/>
    </row>
    <row r="65" spans="1:29" ht="15.75" customHeight="1">
      <c r="A65" s="269"/>
      <c r="B65" s="38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50"/>
      <c r="T65" s="51"/>
      <c r="U65" s="52"/>
      <c r="V65" s="53"/>
      <c r="W65" s="54"/>
      <c r="X65" s="94"/>
      <c r="Y65" s="266"/>
      <c r="Z65" s="267"/>
      <c r="AA65" s="55"/>
      <c r="AB65" s="49"/>
      <c r="AC65" s="279"/>
    </row>
    <row r="66" spans="1:29" ht="15.75" customHeight="1">
      <c r="A66" s="269"/>
      <c r="B66" s="38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50"/>
      <c r="T66" s="51"/>
      <c r="U66" s="52"/>
      <c r="V66" s="53"/>
      <c r="W66" s="54"/>
      <c r="X66" s="94"/>
      <c r="Y66" s="266"/>
      <c r="Z66" s="267"/>
      <c r="AA66" s="55"/>
      <c r="AB66" s="49"/>
      <c r="AC66" s="279"/>
    </row>
    <row r="67" spans="1:29" ht="15.75" customHeight="1">
      <c r="A67" s="269"/>
      <c r="B67" s="38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50"/>
      <c r="T67" s="51"/>
      <c r="U67" s="52"/>
      <c r="V67" s="53"/>
      <c r="W67" s="54"/>
      <c r="X67" s="94"/>
      <c r="Y67" s="266"/>
      <c r="Z67" s="267"/>
      <c r="AA67" s="55"/>
      <c r="AB67" s="49"/>
      <c r="AC67" s="279"/>
    </row>
    <row r="68" spans="1:29" ht="15.75" customHeight="1">
      <c r="A68" s="269"/>
      <c r="B68" s="38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50"/>
      <c r="T68" s="51"/>
      <c r="U68" s="52"/>
      <c r="V68" s="53"/>
      <c r="W68" s="54"/>
      <c r="X68" s="94"/>
      <c r="Y68" s="266"/>
      <c r="Z68" s="267"/>
      <c r="AA68" s="55"/>
      <c r="AB68" s="49"/>
      <c r="AC68" s="279"/>
    </row>
    <row r="69" spans="1:29" ht="15.75" customHeight="1">
      <c r="A69" s="269"/>
      <c r="B69" s="38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50"/>
      <c r="T69" s="51"/>
      <c r="U69" s="52"/>
      <c r="V69" s="53"/>
      <c r="W69" s="54"/>
      <c r="X69" s="94"/>
      <c r="Y69" s="266"/>
      <c r="Z69" s="267"/>
      <c r="AA69" s="55"/>
      <c r="AB69" s="49"/>
      <c r="AC69" s="279"/>
    </row>
    <row r="70" spans="1:29" ht="15.75" customHeight="1">
      <c r="A70" s="269"/>
      <c r="B70" s="38"/>
      <c r="C70" s="264"/>
      <c r="D70" s="265"/>
      <c r="E70" s="39"/>
      <c r="F70" s="40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50"/>
      <c r="T70" s="51"/>
      <c r="U70" s="52"/>
      <c r="V70" s="53"/>
      <c r="W70" s="54"/>
      <c r="X70" s="94"/>
      <c r="Y70" s="266"/>
      <c r="Z70" s="267"/>
      <c r="AA70" s="55"/>
      <c r="AB70" s="49"/>
      <c r="AC70" s="279"/>
    </row>
    <row r="71" spans="1:29" ht="15.75" customHeight="1">
      <c r="A71" s="269"/>
      <c r="B71" s="38"/>
      <c r="C71" s="264"/>
      <c r="D71" s="265"/>
      <c r="E71" s="104"/>
      <c r="F71" s="40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18"/>
      <c r="G72" s="79"/>
      <c r="H72" s="20"/>
      <c r="I72" s="80">
        <f t="shared" ref="I72:J72" si="15">AVERAGE(I56:I71)</f>
        <v>4</v>
      </c>
      <c r="J72" s="81">
        <f t="shared" si="15"/>
        <v>2700</v>
      </c>
      <c r="K72" s="82">
        <f t="shared" ref="K72" si="16">J72/I72</f>
        <v>675</v>
      </c>
      <c r="L72" s="80">
        <f t="shared" ref="L72:M72" si="17">AVERAGE(L56:L71)</f>
        <v>4</v>
      </c>
      <c r="M72" s="81">
        <f t="shared" si="17"/>
        <v>2356.2459123610201</v>
      </c>
      <c r="N72" s="82">
        <f>M72/L72</f>
        <v>589.06147809025504</v>
      </c>
      <c r="O72" s="83">
        <f>L72-I72</f>
        <v>0</v>
      </c>
      <c r="P72" s="84">
        <f>N72-K72</f>
        <v>-85.938521909744964</v>
      </c>
      <c r="Q72" s="85">
        <f>N72/K72</f>
        <v>0.87268367124482227</v>
      </c>
      <c r="R72" s="275"/>
      <c r="S72" s="182">
        <f>S56</f>
        <v>0.25004629629629632</v>
      </c>
      <c r="T72" s="183">
        <f>INDEX(T56:T71,COUNTA(T56:T71))</f>
        <v>0.32083333333333336</v>
      </c>
      <c r="U72" s="86"/>
      <c r="V72" s="96"/>
      <c r="W72" s="18"/>
      <c r="X72" s="20"/>
      <c r="Y72" s="262"/>
      <c r="Z72" s="263"/>
      <c r="AA72" s="97">
        <f>M72-J72</f>
        <v>-343.75408763897985</v>
      </c>
      <c r="AB72" s="85">
        <f>M72/J72</f>
        <v>0.87268367124482227</v>
      </c>
      <c r="AC72" s="280"/>
    </row>
    <row r="73" spans="1:29" ht="15.75" customHeight="1">
      <c r="A73" s="281" t="s">
        <v>197</v>
      </c>
      <c r="B73" s="16" t="s">
        <v>76</v>
      </c>
      <c r="C73" s="271" t="s">
        <v>226</v>
      </c>
      <c r="D73" s="272"/>
      <c r="E73" s="21">
        <v>21.45</v>
      </c>
      <c r="F73" s="15">
        <v>1885</v>
      </c>
      <c r="G73" s="22">
        <f t="shared" ref="G73" si="18">E73*F73</f>
        <v>40433.25</v>
      </c>
      <c r="H73" s="23"/>
      <c r="I73" s="24">
        <v>3</v>
      </c>
      <c r="J73" s="25">
        <v>3300</v>
      </c>
      <c r="K73" s="26">
        <f>J73/I73</f>
        <v>1100</v>
      </c>
      <c r="L73" s="27">
        <v>3</v>
      </c>
      <c r="M73" s="25">
        <f>F73/V73*60</f>
        <v>2804.1322314049557</v>
      </c>
      <c r="N73" s="26">
        <f>M73/L73</f>
        <v>934.71074380165192</v>
      </c>
      <c r="O73" s="91">
        <f>L73-I73</f>
        <v>0</v>
      </c>
      <c r="P73" s="92">
        <f>N73-K73</f>
        <v>-165.28925619834808</v>
      </c>
      <c r="Q73" s="31">
        <f>N73/K73</f>
        <v>0.84973703981968352</v>
      </c>
      <c r="R73" s="273">
        <f>Q89</f>
        <v>0.84973703981968352</v>
      </c>
      <c r="S73" s="32">
        <v>0.3256944444444444</v>
      </c>
      <c r="T73" s="33">
        <v>0.35370370370370369</v>
      </c>
      <c r="U73" s="34"/>
      <c r="V73" s="35">
        <v>40.333333333333378</v>
      </c>
      <c r="W73" s="33"/>
      <c r="X73" s="107"/>
      <c r="Y73" s="276"/>
      <c r="Z73" s="277"/>
      <c r="AA73" s="36">
        <f>M73-J73</f>
        <v>-495.86776859504425</v>
      </c>
      <c r="AB73" s="31">
        <f>M73/J73</f>
        <v>0.84973703981968352</v>
      </c>
      <c r="AC73" s="278">
        <f>AB89</f>
        <v>0.84973703981968352</v>
      </c>
    </row>
    <row r="74" spans="1:29" ht="15.75" customHeight="1">
      <c r="A74" s="282"/>
      <c r="B74" s="38"/>
      <c r="C74" s="264"/>
      <c r="D74" s="265"/>
      <c r="E74" s="39"/>
      <c r="F74" s="40"/>
      <c r="G74" s="41"/>
      <c r="H74" s="42"/>
      <c r="I74" s="43"/>
      <c r="J74" s="44"/>
      <c r="K74" s="45"/>
      <c r="L74" s="46"/>
      <c r="M74" s="44"/>
      <c r="N74" s="45"/>
      <c r="O74" s="47"/>
      <c r="P74" s="48"/>
      <c r="Q74" s="49"/>
      <c r="R74" s="274"/>
      <c r="S74" s="50"/>
      <c r="T74" s="51"/>
      <c r="U74" s="52"/>
      <c r="V74" s="53"/>
      <c r="W74" s="54"/>
      <c r="X74" s="94"/>
      <c r="Y74" s="266"/>
      <c r="Z74" s="267"/>
      <c r="AA74" s="55"/>
      <c r="AB74" s="49"/>
      <c r="AC74" s="279"/>
    </row>
    <row r="75" spans="1:29" ht="15.75" customHeight="1">
      <c r="A75" s="282"/>
      <c r="B75" s="38"/>
      <c r="C75" s="264"/>
      <c r="D75" s="265"/>
      <c r="E75" s="39"/>
      <c r="F75" s="40"/>
      <c r="G75" s="41"/>
      <c r="H75" s="42"/>
      <c r="I75" s="43"/>
      <c r="J75" s="44"/>
      <c r="K75" s="45"/>
      <c r="L75" s="46"/>
      <c r="M75" s="44"/>
      <c r="N75" s="45"/>
      <c r="O75" s="47"/>
      <c r="P75" s="48"/>
      <c r="Q75" s="49"/>
      <c r="R75" s="274"/>
      <c r="S75" s="50"/>
      <c r="T75" s="51"/>
      <c r="U75" s="52"/>
      <c r="V75" s="53"/>
      <c r="W75" s="54"/>
      <c r="X75" s="58"/>
      <c r="Y75" s="266"/>
      <c r="Z75" s="267"/>
      <c r="AA75" s="55"/>
      <c r="AB75" s="49"/>
      <c r="AC75" s="279"/>
    </row>
    <row r="76" spans="1:29" ht="15.75" customHeight="1">
      <c r="A76" s="282"/>
      <c r="B76" s="38"/>
      <c r="C76" s="264"/>
      <c r="D76" s="265"/>
      <c r="E76" s="39"/>
      <c r="F76" s="40"/>
      <c r="G76" s="41"/>
      <c r="H76" s="42"/>
      <c r="I76" s="43"/>
      <c r="J76" s="44"/>
      <c r="K76" s="45"/>
      <c r="L76" s="46"/>
      <c r="M76" s="44"/>
      <c r="N76" s="45"/>
      <c r="O76" s="47"/>
      <c r="P76" s="48"/>
      <c r="Q76" s="49"/>
      <c r="R76" s="274"/>
      <c r="S76" s="50"/>
      <c r="T76" s="51"/>
      <c r="U76" s="52"/>
      <c r="V76" s="53"/>
      <c r="W76" s="54"/>
      <c r="X76" s="58"/>
      <c r="Y76" s="266"/>
      <c r="Z76" s="267"/>
      <c r="AA76" s="55"/>
      <c r="AB76" s="49"/>
      <c r="AC76" s="279"/>
    </row>
    <row r="77" spans="1:29" ht="15.75" customHeight="1">
      <c r="A77" s="283"/>
      <c r="B77" s="38"/>
      <c r="C77" s="264"/>
      <c r="D77" s="265"/>
      <c r="E77" s="39"/>
      <c r="F77" s="40"/>
      <c r="G77" s="41"/>
      <c r="H77" s="58"/>
      <c r="I77" s="43"/>
      <c r="J77" s="44"/>
      <c r="K77" s="45"/>
      <c r="L77" s="59"/>
      <c r="M77" s="44"/>
      <c r="N77" s="45"/>
      <c r="O77" s="47"/>
      <c r="P77" s="48"/>
      <c r="Q77" s="49"/>
      <c r="R77" s="274"/>
      <c r="S77" s="50"/>
      <c r="T77" s="51"/>
      <c r="U77" s="52"/>
      <c r="V77" s="53"/>
      <c r="W77" s="54"/>
      <c r="X77" s="58"/>
      <c r="Y77" s="266"/>
      <c r="Z77" s="267"/>
      <c r="AA77" s="55"/>
      <c r="AB77" s="49"/>
      <c r="AC77" s="279"/>
    </row>
    <row r="78" spans="1:29" ht="15.75" customHeight="1">
      <c r="A78" s="283"/>
      <c r="B78" s="38"/>
      <c r="C78" s="264"/>
      <c r="D78" s="265"/>
      <c r="E78" s="39"/>
      <c r="F78" s="40"/>
      <c r="G78" s="60"/>
      <c r="H78" s="61"/>
      <c r="I78" s="43"/>
      <c r="J78" s="44"/>
      <c r="K78" s="45"/>
      <c r="L78" s="46"/>
      <c r="M78" s="44"/>
      <c r="N78" s="45"/>
      <c r="O78" s="47"/>
      <c r="P78" s="48"/>
      <c r="Q78" s="49"/>
      <c r="R78" s="274"/>
      <c r="S78" s="50"/>
      <c r="T78" s="51"/>
      <c r="U78" s="52"/>
      <c r="V78" s="53"/>
      <c r="W78" s="54"/>
      <c r="X78" s="94"/>
      <c r="Y78" s="266"/>
      <c r="Z78" s="267"/>
      <c r="AA78" s="55"/>
      <c r="AB78" s="49"/>
      <c r="AC78" s="279"/>
    </row>
    <row r="79" spans="1:29" ht="15.75" customHeight="1">
      <c r="A79" s="283"/>
      <c r="B79" s="38"/>
      <c r="C79" s="264"/>
      <c r="D79" s="265"/>
      <c r="E79" s="39"/>
      <c r="F79" s="40"/>
      <c r="G79" s="60"/>
      <c r="H79" s="64"/>
      <c r="I79" s="43"/>
      <c r="J79" s="44"/>
      <c r="K79" s="45"/>
      <c r="L79" s="59"/>
      <c r="M79" s="44"/>
      <c r="N79" s="45"/>
      <c r="O79" s="65"/>
      <c r="P79" s="66"/>
      <c r="Q79" s="67"/>
      <c r="R79" s="274"/>
      <c r="S79" s="50"/>
      <c r="T79" s="51"/>
      <c r="U79" s="52"/>
      <c r="V79" s="53"/>
      <c r="W79" s="54"/>
      <c r="X79" s="94"/>
      <c r="Y79" s="266"/>
      <c r="Z79" s="267"/>
      <c r="AA79" s="55"/>
      <c r="AB79" s="49"/>
      <c r="AC79" s="279"/>
    </row>
    <row r="80" spans="1:29" ht="15.75" customHeight="1">
      <c r="A80" s="283"/>
      <c r="B80" s="38"/>
      <c r="C80" s="264"/>
      <c r="D80" s="265"/>
      <c r="E80" s="39"/>
      <c r="F80" s="40"/>
      <c r="G80" s="60"/>
      <c r="H80" s="64"/>
      <c r="I80" s="43"/>
      <c r="J80" s="44"/>
      <c r="K80" s="45"/>
      <c r="L80" s="59"/>
      <c r="M80" s="44"/>
      <c r="N80" s="45"/>
      <c r="O80" s="65"/>
      <c r="P80" s="66"/>
      <c r="Q80" s="67"/>
      <c r="R80" s="274"/>
      <c r="S80" s="50"/>
      <c r="T80" s="51"/>
      <c r="U80" s="52"/>
      <c r="V80" s="53"/>
      <c r="W80" s="54"/>
      <c r="X80" s="94"/>
      <c r="Y80" s="266"/>
      <c r="Z80" s="267"/>
      <c r="AA80" s="55"/>
      <c r="AB80" s="49"/>
      <c r="AC80" s="279"/>
    </row>
    <row r="81" spans="1:29" ht="15.75" customHeight="1">
      <c r="A81" s="283"/>
      <c r="B81" s="38"/>
      <c r="C81" s="264"/>
      <c r="D81" s="265"/>
      <c r="E81" s="39"/>
      <c r="F81" s="40"/>
      <c r="G81" s="60"/>
      <c r="H81" s="64"/>
      <c r="I81" s="43"/>
      <c r="J81" s="44"/>
      <c r="K81" s="45"/>
      <c r="L81" s="59"/>
      <c r="M81" s="44"/>
      <c r="N81" s="45"/>
      <c r="O81" s="65"/>
      <c r="P81" s="66"/>
      <c r="Q81" s="67"/>
      <c r="R81" s="274"/>
      <c r="S81" s="50"/>
      <c r="T81" s="51"/>
      <c r="U81" s="52"/>
      <c r="V81" s="53"/>
      <c r="W81" s="54"/>
      <c r="X81" s="94"/>
      <c r="Y81" s="266"/>
      <c r="Z81" s="267"/>
      <c r="AA81" s="55"/>
      <c r="AB81" s="49"/>
      <c r="AC81" s="279"/>
    </row>
    <row r="82" spans="1:29" ht="15.75" customHeight="1">
      <c r="A82" s="283"/>
      <c r="B82" s="38"/>
      <c r="C82" s="264"/>
      <c r="D82" s="265"/>
      <c r="E82" s="39"/>
      <c r="F82" s="40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55"/>
      <c r="AB82" s="49"/>
      <c r="AC82" s="279"/>
    </row>
    <row r="83" spans="1:29" ht="15.75" customHeight="1">
      <c r="A83" s="283"/>
      <c r="B83" s="38"/>
      <c r="C83" s="264"/>
      <c r="D83" s="265"/>
      <c r="E83" s="39"/>
      <c r="F83" s="40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55"/>
      <c r="AB83" s="49"/>
      <c r="AC83" s="279"/>
    </row>
    <row r="84" spans="1:29" ht="15.75" customHeight="1">
      <c r="A84" s="283"/>
      <c r="B84" s="38"/>
      <c r="C84" s="264"/>
      <c r="D84" s="265"/>
      <c r="E84" s="39"/>
      <c r="F84" s="40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55"/>
      <c r="AB84" s="49"/>
      <c r="AC84" s="279"/>
    </row>
    <row r="85" spans="1:29" ht="15.75" customHeight="1">
      <c r="A85" s="283"/>
      <c r="B85" s="38"/>
      <c r="C85" s="264"/>
      <c r="D85" s="265"/>
      <c r="E85" s="39"/>
      <c r="F85" s="40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55"/>
      <c r="AB85" s="49"/>
      <c r="AC85" s="279"/>
    </row>
    <row r="86" spans="1:29" ht="15.75" customHeight="1">
      <c r="A86" s="283"/>
      <c r="B86" s="38"/>
      <c r="C86" s="264"/>
      <c r="D86" s="265"/>
      <c r="E86" s="39"/>
      <c r="F86" s="40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55"/>
      <c r="AB86" s="49"/>
      <c r="AC86" s="279"/>
    </row>
    <row r="87" spans="1:29" ht="15.75" customHeight="1">
      <c r="A87" s="283"/>
      <c r="B87" s="38"/>
      <c r="C87" s="264"/>
      <c r="D87" s="265"/>
      <c r="E87" s="39"/>
      <c r="F87" s="40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55"/>
      <c r="AB87" s="49"/>
      <c r="AC87" s="279"/>
    </row>
    <row r="88" spans="1:29" ht="15.75" customHeight="1">
      <c r="A88" s="283"/>
      <c r="B88" s="38"/>
      <c r="C88" s="264"/>
      <c r="D88" s="265"/>
      <c r="E88" s="104"/>
      <c r="F88" s="40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19">AVERAGE(I73:I88)</f>
        <v>3</v>
      </c>
      <c r="J89" s="81">
        <f t="shared" si="19"/>
        <v>3300</v>
      </c>
      <c r="K89" s="82">
        <f t="shared" ref="K89" si="20">J89/I89</f>
        <v>1100</v>
      </c>
      <c r="L89" s="80">
        <f t="shared" ref="L89:M89" si="21">AVERAGE(L73:L88)</f>
        <v>3</v>
      </c>
      <c r="M89" s="81">
        <f t="shared" si="21"/>
        <v>2804.1322314049557</v>
      </c>
      <c r="N89" s="82">
        <f>M89/L89</f>
        <v>934.71074380165192</v>
      </c>
      <c r="O89" s="83">
        <f>L89-I89</f>
        <v>0</v>
      </c>
      <c r="P89" s="84">
        <f>N89-K89</f>
        <v>-165.28925619834808</v>
      </c>
      <c r="Q89" s="85">
        <f>N89/K89</f>
        <v>0.84973703981968352</v>
      </c>
      <c r="R89" s="275"/>
      <c r="S89" s="182">
        <f>S73</f>
        <v>0.3256944444444444</v>
      </c>
      <c r="T89" s="183">
        <f>INDEX(T73:T88,COUNTA(T73:T88))</f>
        <v>0.35370370370370369</v>
      </c>
      <c r="U89" s="86"/>
      <c r="V89" s="96"/>
      <c r="W89" s="78"/>
      <c r="X89" s="82"/>
      <c r="Y89" s="262"/>
      <c r="Z89" s="263"/>
      <c r="AA89" s="97">
        <f>M89-J89</f>
        <v>-495.86776859504425</v>
      </c>
      <c r="AB89" s="85">
        <f>M89/J89</f>
        <v>0.84973703981968352</v>
      </c>
      <c r="AC89" s="280"/>
    </row>
    <row r="90" spans="1:29" ht="15.75" customHeight="1">
      <c r="A90" s="268" t="s">
        <v>44</v>
      </c>
      <c r="B90" s="16" t="s">
        <v>76</v>
      </c>
      <c r="C90" s="271" t="s">
        <v>105</v>
      </c>
      <c r="D90" s="272"/>
      <c r="E90" s="21">
        <v>22.28</v>
      </c>
      <c r="F90" s="15">
        <v>1186</v>
      </c>
      <c r="G90" s="22">
        <f t="shared" ref="G90:G92" si="22">E90*F90</f>
        <v>26424.080000000002</v>
      </c>
      <c r="H90" s="23"/>
      <c r="I90" s="24">
        <v>5</v>
      </c>
      <c r="J90" s="25">
        <v>3300</v>
      </c>
      <c r="K90" s="26">
        <f>J90/I90</f>
        <v>660</v>
      </c>
      <c r="L90" s="27">
        <v>5</v>
      </c>
      <c r="M90" s="25">
        <f>F90/V90*60</f>
        <v>2729.9232736572862</v>
      </c>
      <c r="N90" s="26">
        <f>M90/L90</f>
        <v>545.98465473145723</v>
      </c>
      <c r="O90" s="91">
        <f>L90-I90</f>
        <v>0</v>
      </c>
      <c r="P90" s="92">
        <f>N90-K90</f>
        <v>-114.01534526854277</v>
      </c>
      <c r="Q90" s="31">
        <f>N90/K90</f>
        <v>0.82724947686584427</v>
      </c>
      <c r="R90" s="273">
        <f>Q106</f>
        <v>0.8390035746232184</v>
      </c>
      <c r="S90" s="32">
        <v>0.25</v>
      </c>
      <c r="T90" s="33">
        <v>0.26810185185185187</v>
      </c>
      <c r="U90" s="34"/>
      <c r="V90" s="35">
        <v>26.066666666666691</v>
      </c>
      <c r="W90" s="114"/>
      <c r="X90" s="115"/>
      <c r="Y90" s="276"/>
      <c r="Z90" s="277"/>
      <c r="AA90" s="36">
        <f>M90-J90</f>
        <v>-570.07672634271376</v>
      </c>
      <c r="AB90" s="31">
        <f>M90/J90</f>
        <v>0.82724947686584427</v>
      </c>
      <c r="AC90" s="278">
        <f>AB106</f>
        <v>0.8390035746232184</v>
      </c>
    </row>
    <row r="91" spans="1:29" ht="15.75" customHeight="1">
      <c r="A91" s="269"/>
      <c r="B91" s="38" t="s">
        <v>76</v>
      </c>
      <c r="C91" s="264" t="s">
        <v>104</v>
      </c>
      <c r="D91" s="265"/>
      <c r="E91" s="39">
        <v>17.89</v>
      </c>
      <c r="F91" s="40">
        <v>2476</v>
      </c>
      <c r="G91" s="41">
        <f t="shared" si="22"/>
        <v>44295.64</v>
      </c>
      <c r="H91" s="42"/>
      <c r="I91" s="43">
        <v>4</v>
      </c>
      <c r="J91" s="44">
        <v>3300</v>
      </c>
      <c r="K91" s="45">
        <f t="shared" ref="K91:K92" si="23">J91/I91</f>
        <v>825</v>
      </c>
      <c r="L91" s="46">
        <v>4</v>
      </c>
      <c r="M91" s="44">
        <f>F91/V91*60</f>
        <v>2762.1939882243578</v>
      </c>
      <c r="N91" s="45">
        <f>M91/L91</f>
        <v>690.54849705608945</v>
      </c>
      <c r="O91" s="47">
        <f>L91-I91</f>
        <v>0</v>
      </c>
      <c r="P91" s="48">
        <f>N91-K91</f>
        <v>-134.45150294391055</v>
      </c>
      <c r="Q91" s="49">
        <f>N91/K91</f>
        <v>0.83702848128010843</v>
      </c>
      <c r="R91" s="274"/>
      <c r="S91" s="50">
        <v>0.27167824074074076</v>
      </c>
      <c r="T91" s="51">
        <v>0.30902777777777779</v>
      </c>
      <c r="U91" s="52">
        <v>5.1500000000000057</v>
      </c>
      <c r="V91" s="53">
        <v>53.783333333333317</v>
      </c>
      <c r="W91" s="54"/>
      <c r="X91" s="94"/>
      <c r="Y91" s="266"/>
      <c r="Z91" s="267"/>
      <c r="AA91" s="55">
        <f>M91-J91</f>
        <v>-537.80601177564222</v>
      </c>
      <c r="AB91" s="49">
        <f>M91/J91</f>
        <v>0.83702848128010843</v>
      </c>
      <c r="AC91" s="279"/>
    </row>
    <row r="92" spans="1:29" ht="15.75" customHeight="1">
      <c r="A92" s="269"/>
      <c r="B92" s="38" t="s">
        <v>76</v>
      </c>
      <c r="C92" s="264" t="s">
        <v>108</v>
      </c>
      <c r="D92" s="265"/>
      <c r="E92" s="39">
        <v>16.66</v>
      </c>
      <c r="F92" s="40">
        <v>3881</v>
      </c>
      <c r="G92" s="41">
        <f t="shared" si="22"/>
        <v>64657.46</v>
      </c>
      <c r="H92" s="42"/>
      <c r="I92" s="43">
        <v>4</v>
      </c>
      <c r="J92" s="44">
        <v>3300</v>
      </c>
      <c r="K92" s="45">
        <f t="shared" si="23"/>
        <v>825</v>
      </c>
      <c r="L92" s="46">
        <v>4</v>
      </c>
      <c r="M92" s="44">
        <f>F92/V92*60</f>
        <v>2814.0181268882184</v>
      </c>
      <c r="N92" s="45">
        <f>M92/L92</f>
        <v>703.50453172205459</v>
      </c>
      <c r="O92" s="47">
        <f>L92-I92</f>
        <v>0</v>
      </c>
      <c r="P92" s="48">
        <f>N92-K92</f>
        <v>-121.49546827794541</v>
      </c>
      <c r="Q92" s="49">
        <f>N92/K92</f>
        <v>0.85273276572370249</v>
      </c>
      <c r="R92" s="274"/>
      <c r="S92" s="50">
        <v>0.31267361111111114</v>
      </c>
      <c r="T92" s="51">
        <v>0.37013888888888891</v>
      </c>
      <c r="U92" s="52">
        <v>5.2500000000000213</v>
      </c>
      <c r="V92" s="53">
        <v>82.749999999999986</v>
      </c>
      <c r="W92" s="54"/>
      <c r="X92" s="94"/>
      <c r="Y92" s="266"/>
      <c r="Z92" s="267"/>
      <c r="AA92" s="55">
        <f>M92-J92</f>
        <v>-485.98187311178162</v>
      </c>
      <c r="AB92" s="49">
        <f>M92/J92</f>
        <v>0.85273276572370249</v>
      </c>
      <c r="AC92" s="279"/>
    </row>
    <row r="93" spans="1:29" ht="15.75" customHeight="1">
      <c r="A93" s="269"/>
      <c r="B93" s="38"/>
      <c r="C93" s="264"/>
      <c r="D93" s="265"/>
      <c r="E93" s="39"/>
      <c r="F93" s="40"/>
      <c r="G93" s="41"/>
      <c r="H93" s="42"/>
      <c r="I93" s="43"/>
      <c r="J93" s="44"/>
      <c r="K93" s="45"/>
      <c r="L93" s="46"/>
      <c r="M93" s="44"/>
      <c r="N93" s="45"/>
      <c r="O93" s="47"/>
      <c r="P93" s="48"/>
      <c r="Q93" s="49"/>
      <c r="R93" s="274"/>
      <c r="S93" s="50"/>
      <c r="T93" s="51"/>
      <c r="U93" s="52"/>
      <c r="V93" s="53"/>
      <c r="W93" s="54"/>
      <c r="X93" s="94"/>
      <c r="Y93" s="266"/>
      <c r="Z93" s="267"/>
      <c r="AA93" s="55"/>
      <c r="AB93" s="49"/>
      <c r="AC93" s="279"/>
    </row>
    <row r="94" spans="1:29" ht="15.75" customHeight="1">
      <c r="A94" s="269"/>
      <c r="B94" s="38"/>
      <c r="C94" s="264"/>
      <c r="D94" s="265"/>
      <c r="E94" s="39"/>
      <c r="F94" s="40"/>
      <c r="G94" s="41"/>
      <c r="H94" s="58"/>
      <c r="I94" s="43"/>
      <c r="J94" s="44"/>
      <c r="K94" s="45"/>
      <c r="L94" s="59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1"/>
      <c r="I95" s="43"/>
      <c r="J95" s="44"/>
      <c r="K95" s="45"/>
      <c r="L95" s="46"/>
      <c r="M95" s="44"/>
      <c r="N95" s="45"/>
      <c r="O95" s="47"/>
      <c r="P95" s="48"/>
      <c r="Q95" s="49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94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94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94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94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94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94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94"/>
      <c r="Y104" s="266"/>
      <c r="Z104" s="267"/>
      <c r="AA104" s="55"/>
      <c r="AB104" s="49"/>
      <c r="AC104" s="279"/>
    </row>
    <row r="105" spans="1:29" ht="15.75" customHeight="1">
      <c r="A105" s="269"/>
      <c r="B105" s="38"/>
      <c r="C105" s="264"/>
      <c r="D105" s="265"/>
      <c r="E105" s="104"/>
      <c r="F105" s="40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18"/>
      <c r="G106" s="79"/>
      <c r="H106" s="20"/>
      <c r="I106" s="80">
        <f t="shared" ref="I106:J106" si="24">AVERAGE(I90:I105)</f>
        <v>4.333333333333333</v>
      </c>
      <c r="J106" s="81">
        <f t="shared" si="24"/>
        <v>3300</v>
      </c>
      <c r="K106" s="82">
        <f t="shared" ref="K106" si="25">J106/I106</f>
        <v>761.53846153846155</v>
      </c>
      <c r="L106" s="80">
        <f t="shared" ref="L106:M106" si="26">AVERAGE(L90:L105)</f>
        <v>4.333333333333333</v>
      </c>
      <c r="M106" s="81">
        <f t="shared" si="26"/>
        <v>2768.7117962566208</v>
      </c>
      <c r="N106" s="82">
        <f>M106/L106</f>
        <v>638.93349144383558</v>
      </c>
      <c r="O106" s="83">
        <f>L106-I106</f>
        <v>0</v>
      </c>
      <c r="P106" s="84">
        <f>N106-K106</f>
        <v>-122.60497009462597</v>
      </c>
      <c r="Q106" s="85">
        <f>N106/K106</f>
        <v>0.8390035746232184</v>
      </c>
      <c r="R106" s="275"/>
      <c r="S106" s="182">
        <f>S90</f>
        <v>0.25</v>
      </c>
      <c r="T106" s="183">
        <f>INDEX(T90:T105,COUNTA(T90:T105))</f>
        <v>0.37013888888888891</v>
      </c>
      <c r="U106" s="86"/>
      <c r="V106" s="96"/>
      <c r="W106" s="18"/>
      <c r="X106" s="20"/>
      <c r="Y106" s="262"/>
      <c r="Z106" s="263"/>
      <c r="AA106" s="97">
        <f>M106-J106</f>
        <v>-531.2882037433792</v>
      </c>
      <c r="AB106" s="85">
        <f>M106/J106</f>
        <v>0.8390035746232184</v>
      </c>
      <c r="AC106" s="280"/>
    </row>
    <row r="107" spans="1:29" ht="15.75" customHeight="1">
      <c r="A107" s="281" t="s">
        <v>45</v>
      </c>
      <c r="B107" s="16" t="s">
        <v>76</v>
      </c>
      <c r="C107" s="271" t="s">
        <v>107</v>
      </c>
      <c r="D107" s="272"/>
      <c r="E107" s="21">
        <v>18.18</v>
      </c>
      <c r="F107" s="15">
        <v>2269</v>
      </c>
      <c r="G107" s="22">
        <f t="shared" ref="G107:G109" si="27">E107*F107</f>
        <v>41250.42</v>
      </c>
      <c r="H107" s="23"/>
      <c r="I107" s="24">
        <v>3</v>
      </c>
      <c r="J107" s="25">
        <v>3600</v>
      </c>
      <c r="K107" s="26">
        <f>J107/I107</f>
        <v>1200</v>
      </c>
      <c r="L107" s="27">
        <v>3</v>
      </c>
      <c r="M107" s="25">
        <f>F107/V107*60</f>
        <v>2993.1843165994887</v>
      </c>
      <c r="N107" s="26">
        <f>M107/L107</f>
        <v>997.72810553316287</v>
      </c>
      <c r="O107" s="91">
        <f>L107-I107</f>
        <v>0</v>
      </c>
      <c r="P107" s="92">
        <f>N107-K107</f>
        <v>-202.27189446683713</v>
      </c>
      <c r="Q107" s="31">
        <f>N107/K107</f>
        <v>0.83144008794430235</v>
      </c>
      <c r="R107" s="273">
        <f>Q123</f>
        <v>0.83040695640216877</v>
      </c>
      <c r="S107" s="32">
        <v>0.25</v>
      </c>
      <c r="T107" s="33">
        <v>0.28158564814814813</v>
      </c>
      <c r="U107" s="34"/>
      <c r="V107" s="35">
        <v>45.483333333333306</v>
      </c>
      <c r="W107" s="114"/>
      <c r="X107" s="115"/>
      <c r="Y107" s="276" t="s">
        <v>351</v>
      </c>
      <c r="Z107" s="277"/>
      <c r="AA107" s="36">
        <f>M107-J107</f>
        <v>-606.81568340051126</v>
      </c>
      <c r="AB107" s="31">
        <f>M107/J107</f>
        <v>0.83144008794430246</v>
      </c>
      <c r="AC107" s="278">
        <f>AB123</f>
        <v>0.83040695640216866</v>
      </c>
    </row>
    <row r="108" spans="1:29" ht="15.75" customHeight="1">
      <c r="A108" s="282"/>
      <c r="B108" s="38" t="s">
        <v>76</v>
      </c>
      <c r="C108" s="264" t="s">
        <v>111</v>
      </c>
      <c r="D108" s="265"/>
      <c r="E108" s="39">
        <v>18.18</v>
      </c>
      <c r="F108" s="40">
        <v>4131</v>
      </c>
      <c r="G108" s="41">
        <f t="shared" si="27"/>
        <v>75101.58</v>
      </c>
      <c r="H108" s="42"/>
      <c r="I108" s="43">
        <v>3</v>
      </c>
      <c r="J108" s="44">
        <v>3600</v>
      </c>
      <c r="K108" s="45">
        <f t="shared" ref="K108:K146" si="28">J108/I108</f>
        <v>1200</v>
      </c>
      <c r="L108" s="46">
        <v>3</v>
      </c>
      <c r="M108" s="44">
        <f>F108/V108*60</f>
        <v>2986.2650602409658</v>
      </c>
      <c r="N108" s="45">
        <f>M108/L108</f>
        <v>995.4216867469886</v>
      </c>
      <c r="O108" s="47">
        <f>L108-I108</f>
        <v>0</v>
      </c>
      <c r="P108" s="48">
        <f>N108-K108</f>
        <v>-204.5783132530114</v>
      </c>
      <c r="Q108" s="49">
        <f>N108/K108</f>
        <v>0.82951807228915719</v>
      </c>
      <c r="R108" s="274"/>
      <c r="S108" s="50">
        <v>0.29375000000000001</v>
      </c>
      <c r="T108" s="51">
        <v>0.35138888888888886</v>
      </c>
      <c r="U108" s="52">
        <v>17.516666666666715</v>
      </c>
      <c r="V108" s="53">
        <v>82.999999999999943</v>
      </c>
      <c r="W108" s="54"/>
      <c r="X108" s="94"/>
      <c r="Y108" s="266"/>
      <c r="Z108" s="267"/>
      <c r="AA108" s="55">
        <f>M108-J108</f>
        <v>-613.73493975903421</v>
      </c>
      <c r="AB108" s="49">
        <f>M108/J108</f>
        <v>0.82951807228915719</v>
      </c>
      <c r="AC108" s="279"/>
    </row>
    <row r="109" spans="1:29" ht="15.75" customHeight="1">
      <c r="A109" s="282"/>
      <c r="B109" s="38" t="s">
        <v>76</v>
      </c>
      <c r="C109" s="264" t="s">
        <v>113</v>
      </c>
      <c r="D109" s="265"/>
      <c r="E109" s="39">
        <v>14.28</v>
      </c>
      <c r="F109" s="40">
        <v>4867</v>
      </c>
      <c r="G109" s="41">
        <f t="shared" si="27"/>
        <v>69500.759999999995</v>
      </c>
      <c r="H109" s="42"/>
      <c r="I109" s="43">
        <v>3</v>
      </c>
      <c r="J109" s="44">
        <v>3600</v>
      </c>
      <c r="K109" s="45">
        <f t="shared" si="28"/>
        <v>1200</v>
      </c>
      <c r="L109" s="46">
        <v>3</v>
      </c>
      <c r="M109" s="44">
        <f>F109/V109*60</f>
        <v>2988.9457523029682</v>
      </c>
      <c r="N109" s="45">
        <f>M109/L109</f>
        <v>996.31525076765604</v>
      </c>
      <c r="O109" s="47">
        <f>L109-I109</f>
        <v>0</v>
      </c>
      <c r="P109" s="48">
        <f>N109-K109</f>
        <v>-203.68474923234396</v>
      </c>
      <c r="Q109" s="49">
        <f>N109/K109</f>
        <v>0.83026270897304666</v>
      </c>
      <c r="R109" s="274"/>
      <c r="S109" s="50">
        <v>0.36479166666666668</v>
      </c>
      <c r="T109" s="51">
        <v>0.43263888888888891</v>
      </c>
      <c r="U109" s="52">
        <v>19.300000000000061</v>
      </c>
      <c r="V109" s="53">
        <v>97.7</v>
      </c>
      <c r="W109" s="54"/>
      <c r="X109" s="94"/>
      <c r="Y109" s="266"/>
      <c r="Z109" s="267"/>
      <c r="AA109" s="55">
        <f>M109-J109</f>
        <v>-611.05424769703177</v>
      </c>
      <c r="AB109" s="49">
        <f>M109/J109</f>
        <v>0.83026270897304677</v>
      </c>
      <c r="AC109" s="279"/>
    </row>
    <row r="110" spans="1:29" ht="15.75" customHeight="1">
      <c r="A110" s="282"/>
      <c r="B110" s="38"/>
      <c r="C110" s="264"/>
      <c r="D110" s="265"/>
      <c r="E110" s="39"/>
      <c r="F110" s="40"/>
      <c r="G110" s="41"/>
      <c r="H110" s="42"/>
      <c r="I110" s="43"/>
      <c r="J110" s="44"/>
      <c r="K110" s="45"/>
      <c r="L110" s="46"/>
      <c r="M110" s="44"/>
      <c r="N110" s="45"/>
      <c r="O110" s="47"/>
      <c r="P110" s="48"/>
      <c r="Q110" s="49"/>
      <c r="R110" s="274"/>
      <c r="S110" s="50"/>
      <c r="T110" s="51"/>
      <c r="U110" s="52"/>
      <c r="V110" s="53"/>
      <c r="W110" s="54"/>
      <c r="X110" s="94"/>
      <c r="Y110" s="266"/>
      <c r="Z110" s="267"/>
      <c r="AA110" s="55"/>
      <c r="AB110" s="49"/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94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94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94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94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94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68"/>
      <c r="X117" s="110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68"/>
      <c r="X118" s="110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68"/>
      <c r="X119" s="110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68"/>
      <c r="X120" s="110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68"/>
      <c r="X121" s="110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18"/>
      <c r="G123" s="79"/>
      <c r="H123" s="20"/>
      <c r="I123" s="80">
        <f t="shared" ref="I123:J123" si="29">AVERAGE(I107:I122)</f>
        <v>3</v>
      </c>
      <c r="J123" s="81">
        <f t="shared" si="29"/>
        <v>3600</v>
      </c>
      <c r="K123" s="82">
        <f t="shared" ref="K123" si="30">J123/I123</f>
        <v>1200</v>
      </c>
      <c r="L123" s="80">
        <f t="shared" ref="L123:M123" si="31">AVERAGE(L107:L122)</f>
        <v>3</v>
      </c>
      <c r="M123" s="81">
        <f t="shared" si="31"/>
        <v>2989.4650430478073</v>
      </c>
      <c r="N123" s="82">
        <f>M123/L123</f>
        <v>996.48834768260247</v>
      </c>
      <c r="O123" s="83">
        <f>L123-I123</f>
        <v>0</v>
      </c>
      <c r="P123" s="84">
        <f>N123-K123</f>
        <v>-203.51165231739753</v>
      </c>
      <c r="Q123" s="85">
        <f>N123/K123</f>
        <v>0.83040695640216877</v>
      </c>
      <c r="R123" s="275"/>
      <c r="S123" s="182">
        <f>S107</f>
        <v>0.25</v>
      </c>
      <c r="T123" s="183">
        <f>INDEX(T107:T122,COUNTA(T107:T122))</f>
        <v>0.43263888888888891</v>
      </c>
      <c r="U123" s="86"/>
      <c r="V123" s="96"/>
      <c r="W123" s="18"/>
      <c r="X123" s="20"/>
      <c r="Y123" s="262"/>
      <c r="Z123" s="263"/>
      <c r="AA123" s="97">
        <f>M123-J123</f>
        <v>-610.53495695219272</v>
      </c>
      <c r="AB123" s="85">
        <f>M123/J123</f>
        <v>0.83040695640216866</v>
      </c>
      <c r="AC123" s="280"/>
    </row>
    <row r="124" spans="1:29" ht="15.75" customHeight="1">
      <c r="A124" s="268" t="s">
        <v>46</v>
      </c>
      <c r="B124" s="16" t="s">
        <v>76</v>
      </c>
      <c r="C124" s="271" t="s">
        <v>110</v>
      </c>
      <c r="D124" s="272"/>
      <c r="E124" s="21">
        <v>24.83</v>
      </c>
      <c r="F124" s="15">
        <v>1904</v>
      </c>
      <c r="G124" s="22">
        <f t="shared" ref="G124:G127" si="32">E124*F124</f>
        <v>47276.32</v>
      </c>
      <c r="H124" s="23"/>
      <c r="I124" s="24">
        <v>4</v>
      </c>
      <c r="J124" s="25">
        <v>3300</v>
      </c>
      <c r="K124" s="26">
        <f>J124/I124</f>
        <v>825</v>
      </c>
      <c r="L124" s="27">
        <v>4</v>
      </c>
      <c r="M124" s="25">
        <f>F124/V124*60</f>
        <v>2734.1045073793412</v>
      </c>
      <c r="N124" s="26">
        <f>M124/L124</f>
        <v>683.52612684483529</v>
      </c>
      <c r="O124" s="91">
        <f>L124-I124</f>
        <v>0</v>
      </c>
      <c r="P124" s="92">
        <f>N124-K124</f>
        <v>-141.47387315516471</v>
      </c>
      <c r="Q124" s="31">
        <f>N124/K124</f>
        <v>0.82851651738767917</v>
      </c>
      <c r="R124" s="273">
        <f>Q140</f>
        <v>0.82777503913745376</v>
      </c>
      <c r="S124" s="32">
        <v>0.25017361111111114</v>
      </c>
      <c r="T124" s="33">
        <v>0.27918981481481481</v>
      </c>
      <c r="U124" s="34"/>
      <c r="V124" s="35">
        <v>41.783333333333282</v>
      </c>
      <c r="W124" s="33"/>
      <c r="X124" s="107"/>
      <c r="Y124" s="276" t="s">
        <v>329</v>
      </c>
      <c r="Z124" s="277"/>
      <c r="AA124" s="36">
        <f>M124-J124</f>
        <v>-565.89549262065884</v>
      </c>
      <c r="AB124" s="31">
        <f>M124/J124</f>
        <v>0.82851651738767917</v>
      </c>
      <c r="AC124" s="278">
        <f>AB140</f>
        <v>0.82777503913745365</v>
      </c>
    </row>
    <row r="125" spans="1:29" ht="15.75" customHeight="1">
      <c r="A125" s="269"/>
      <c r="B125" s="38" t="s">
        <v>76</v>
      </c>
      <c r="C125" s="264" t="s">
        <v>112</v>
      </c>
      <c r="D125" s="265"/>
      <c r="E125" s="39">
        <v>25.03</v>
      </c>
      <c r="F125" s="40">
        <v>1509</v>
      </c>
      <c r="G125" s="41">
        <f t="shared" si="32"/>
        <v>37770.270000000004</v>
      </c>
      <c r="H125" s="42"/>
      <c r="I125" s="43">
        <v>4</v>
      </c>
      <c r="J125" s="44">
        <v>3300</v>
      </c>
      <c r="K125" s="45">
        <f t="shared" si="28"/>
        <v>825</v>
      </c>
      <c r="L125" s="46">
        <v>4</v>
      </c>
      <c r="M125" s="44">
        <f>F125/V125*60</f>
        <v>2723.0075187969924</v>
      </c>
      <c r="N125" s="45">
        <f>M125/L125</f>
        <v>680.75187969924809</v>
      </c>
      <c r="O125" s="47">
        <f>L125-I125</f>
        <v>0</v>
      </c>
      <c r="P125" s="48">
        <f>N125-K125</f>
        <v>-144.24812030075191</v>
      </c>
      <c r="Q125" s="49">
        <f>N125/K125</f>
        <v>0.82515379357484619</v>
      </c>
      <c r="R125" s="274"/>
      <c r="S125" s="50">
        <v>0.2902777777777778</v>
      </c>
      <c r="T125" s="51">
        <v>0.31336805555555558</v>
      </c>
      <c r="U125" s="52">
        <v>15.966666666666711</v>
      </c>
      <c r="V125" s="53">
        <v>33.25</v>
      </c>
      <c r="W125" s="54"/>
      <c r="X125" s="58"/>
      <c r="Y125" s="266" t="s">
        <v>272</v>
      </c>
      <c r="Z125" s="267"/>
      <c r="AA125" s="55">
        <f>M125-J125</f>
        <v>-576.99248120300763</v>
      </c>
      <c r="AB125" s="49">
        <f>M125/J125</f>
        <v>0.82515379357484619</v>
      </c>
      <c r="AC125" s="279"/>
    </row>
    <row r="126" spans="1:29" ht="15.75" customHeight="1">
      <c r="A126" s="269"/>
      <c r="B126" s="38" t="s">
        <v>76</v>
      </c>
      <c r="C126" s="264" t="s">
        <v>217</v>
      </c>
      <c r="D126" s="265"/>
      <c r="E126" s="39">
        <v>30</v>
      </c>
      <c r="F126" s="40">
        <v>3131</v>
      </c>
      <c r="G126" s="41">
        <f t="shared" si="32"/>
        <v>93930</v>
      </c>
      <c r="H126" s="42"/>
      <c r="I126" s="43">
        <v>3</v>
      </c>
      <c r="J126" s="44">
        <v>3000</v>
      </c>
      <c r="K126" s="45">
        <f t="shared" si="28"/>
        <v>1000</v>
      </c>
      <c r="L126" s="46">
        <v>3</v>
      </c>
      <c r="M126" s="44">
        <f>F126/V126*60</f>
        <v>2480.5457746478878</v>
      </c>
      <c r="N126" s="45">
        <f>M126/L126</f>
        <v>826.84859154929597</v>
      </c>
      <c r="O126" s="47">
        <f>L126-I126</f>
        <v>0</v>
      </c>
      <c r="P126" s="48">
        <f>N126-K126</f>
        <v>-173.15140845070403</v>
      </c>
      <c r="Q126" s="49">
        <f>N126/K126</f>
        <v>0.82684859154929602</v>
      </c>
      <c r="R126" s="274"/>
      <c r="S126" s="50">
        <v>0.3273726851851852</v>
      </c>
      <c r="T126" s="51">
        <v>0.37996527777777778</v>
      </c>
      <c r="U126" s="52">
        <v>20.16666666666665</v>
      </c>
      <c r="V126" s="53">
        <v>75.73333333333332</v>
      </c>
      <c r="W126" s="54"/>
      <c r="X126" s="58"/>
      <c r="Y126" s="266" t="s">
        <v>249</v>
      </c>
      <c r="Z126" s="267"/>
      <c r="AA126" s="55">
        <f>M126-J126</f>
        <v>-519.45422535211219</v>
      </c>
      <c r="AB126" s="49">
        <f>M126/J126</f>
        <v>0.82684859154929591</v>
      </c>
      <c r="AC126" s="279"/>
    </row>
    <row r="127" spans="1:29" ht="15.75" customHeight="1">
      <c r="A127" s="269"/>
      <c r="B127" s="38" t="s">
        <v>76</v>
      </c>
      <c r="C127" s="264" t="s">
        <v>284</v>
      </c>
      <c r="D127" s="265"/>
      <c r="E127" s="39">
        <v>27.91</v>
      </c>
      <c r="F127" s="40">
        <v>1953</v>
      </c>
      <c r="G127" s="41">
        <f t="shared" si="32"/>
        <v>54508.23</v>
      </c>
      <c r="H127" s="42"/>
      <c r="I127" s="43">
        <v>4</v>
      </c>
      <c r="J127" s="44">
        <v>3000</v>
      </c>
      <c r="K127" s="45">
        <f t="shared" si="28"/>
        <v>750</v>
      </c>
      <c r="L127" s="46">
        <v>4</v>
      </c>
      <c r="M127" s="44">
        <f>F127/V127*60</f>
        <v>2492.3076923076956</v>
      </c>
      <c r="N127" s="45">
        <f>M127/L127</f>
        <v>623.07692307692389</v>
      </c>
      <c r="O127" s="47">
        <f>L127-I127</f>
        <v>0</v>
      </c>
      <c r="P127" s="48">
        <f>N127-K127</f>
        <v>-126.92307692307611</v>
      </c>
      <c r="Q127" s="49">
        <f>N127/K127</f>
        <v>0.83076923076923181</v>
      </c>
      <c r="R127" s="274"/>
      <c r="S127" s="50">
        <v>0.3931365740740741</v>
      </c>
      <c r="T127" s="51">
        <v>0.42578703703703702</v>
      </c>
      <c r="U127" s="52">
        <v>18.966666666666701</v>
      </c>
      <c r="V127" s="53">
        <v>47.016666666666609</v>
      </c>
      <c r="W127" s="54"/>
      <c r="X127" s="94"/>
      <c r="Y127" s="266"/>
      <c r="Z127" s="267"/>
      <c r="AA127" s="55">
        <f>M127-J127</f>
        <v>-507.69230769230444</v>
      </c>
      <c r="AB127" s="49">
        <f>M127/J127</f>
        <v>0.83076923076923181</v>
      </c>
      <c r="AC127" s="279"/>
    </row>
    <row r="128" spans="1:29" ht="15.75" customHeight="1">
      <c r="A128" s="269"/>
      <c r="B128" s="38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38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116"/>
      <c r="Y129" s="266"/>
      <c r="Z129" s="267"/>
      <c r="AA129" s="55"/>
      <c r="AB129" s="49"/>
      <c r="AC129" s="279"/>
    </row>
    <row r="130" spans="1:29" ht="15.75" customHeight="1">
      <c r="A130" s="269"/>
      <c r="B130" s="38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79"/>
    </row>
    <row r="131" spans="1:29" ht="15.75" customHeight="1">
      <c r="A131" s="269"/>
      <c r="B131" s="38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79"/>
    </row>
    <row r="132" spans="1:29" ht="15.75" customHeight="1">
      <c r="A132" s="269"/>
      <c r="B132" s="38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68"/>
      <c r="X132" s="110"/>
      <c r="Y132" s="266"/>
      <c r="Z132" s="267"/>
      <c r="AA132" s="55"/>
      <c r="AB132" s="49"/>
      <c r="AC132" s="279"/>
    </row>
    <row r="133" spans="1:29" ht="15.75" customHeight="1">
      <c r="A133" s="269"/>
      <c r="B133" s="38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68"/>
      <c r="X133" s="110"/>
      <c r="Y133" s="266"/>
      <c r="Z133" s="267"/>
      <c r="AA133" s="55"/>
      <c r="AB133" s="49"/>
      <c r="AC133" s="279"/>
    </row>
    <row r="134" spans="1:29" ht="15.75" customHeight="1">
      <c r="A134" s="269"/>
      <c r="B134" s="38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68"/>
      <c r="X134" s="110"/>
      <c r="Y134" s="266"/>
      <c r="Z134" s="267"/>
      <c r="AA134" s="55"/>
      <c r="AB134" s="49"/>
      <c r="AC134" s="279"/>
    </row>
    <row r="135" spans="1:29" ht="15.75" customHeight="1">
      <c r="A135" s="269"/>
      <c r="B135" s="38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68"/>
      <c r="X135" s="110"/>
      <c r="Y135" s="266"/>
      <c r="Z135" s="267"/>
      <c r="AA135" s="55"/>
      <c r="AB135" s="49"/>
      <c r="AC135" s="279"/>
    </row>
    <row r="136" spans="1:29" ht="15.75" customHeight="1">
      <c r="A136" s="269"/>
      <c r="B136" s="38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68"/>
      <c r="X136" s="110"/>
      <c r="Y136" s="266"/>
      <c r="Z136" s="267"/>
      <c r="AA136" s="55"/>
      <c r="AB136" s="49"/>
      <c r="AC136" s="279"/>
    </row>
    <row r="137" spans="1:29" ht="15.75" customHeight="1">
      <c r="A137" s="269"/>
      <c r="B137" s="38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68"/>
      <c r="X137" s="110"/>
      <c r="Y137" s="266"/>
      <c r="Z137" s="267"/>
      <c r="AA137" s="55"/>
      <c r="AB137" s="49"/>
      <c r="AC137" s="279"/>
    </row>
    <row r="138" spans="1:29" ht="15.75" customHeight="1">
      <c r="A138" s="269"/>
      <c r="B138" s="38"/>
      <c r="C138" s="264"/>
      <c r="D138" s="265"/>
      <c r="E138" s="39"/>
      <c r="F138" s="40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68"/>
      <c r="X138" s="110"/>
      <c r="Y138" s="266"/>
      <c r="Z138" s="267"/>
      <c r="AA138" s="55"/>
      <c r="AB138" s="49"/>
      <c r="AC138" s="279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33">AVERAGE(I124:I139)</f>
        <v>3.75</v>
      </c>
      <c r="J140" s="81">
        <f t="shared" si="33"/>
        <v>3150</v>
      </c>
      <c r="K140" s="82">
        <f t="shared" ref="K140" si="34">J140/I140</f>
        <v>840</v>
      </c>
      <c r="L140" s="80">
        <f t="shared" ref="L140:M140" si="35">AVERAGE(L124:L139)</f>
        <v>3.75</v>
      </c>
      <c r="M140" s="81">
        <f t="shared" si="35"/>
        <v>2607.4913732829791</v>
      </c>
      <c r="N140" s="82">
        <f t="shared" ref="N140:N146" si="36">M140/L140</f>
        <v>695.33103287546112</v>
      </c>
      <c r="O140" s="83">
        <f t="shared" ref="O140:O146" si="37">L140-I140</f>
        <v>0</v>
      </c>
      <c r="P140" s="84">
        <f t="shared" ref="P140:P146" si="38">N140-K140</f>
        <v>-144.66896712453888</v>
      </c>
      <c r="Q140" s="85">
        <f t="shared" ref="Q140:Q146" si="39">N140/K140</f>
        <v>0.82777503913745376</v>
      </c>
      <c r="R140" s="275"/>
      <c r="S140" s="182">
        <f>S124</f>
        <v>0.25017361111111114</v>
      </c>
      <c r="T140" s="183">
        <f>INDEX(T124:T139,COUNTA(T124:T139))</f>
        <v>0.42578703703703702</v>
      </c>
      <c r="U140" s="86"/>
      <c r="V140" s="96"/>
      <c r="W140" s="78"/>
      <c r="X140" s="82"/>
      <c r="Y140" s="262"/>
      <c r="Z140" s="263"/>
      <c r="AA140" s="97">
        <f t="shared" ref="AA140:AA146" si="40">M140-J140</f>
        <v>-542.50862671702089</v>
      </c>
      <c r="AB140" s="85">
        <f t="shared" ref="AB140:AB146" si="41">M140/J140</f>
        <v>0.82777503913745365</v>
      </c>
      <c r="AC140" s="280"/>
    </row>
    <row r="141" spans="1:29" ht="15.75" customHeight="1">
      <c r="A141" s="281" t="s">
        <v>48</v>
      </c>
      <c r="B141" s="16" t="s">
        <v>118</v>
      </c>
      <c r="C141" s="271" t="s">
        <v>280</v>
      </c>
      <c r="D141" s="272"/>
      <c r="E141" s="21">
        <v>25.64</v>
      </c>
      <c r="F141" s="15">
        <v>788</v>
      </c>
      <c r="G141" s="22">
        <f t="shared" ref="G141:G146" si="42">E141*F141</f>
        <v>20204.32</v>
      </c>
      <c r="H141" s="23">
        <v>2</v>
      </c>
      <c r="I141" s="24">
        <v>11</v>
      </c>
      <c r="J141" s="25">
        <v>3000</v>
      </c>
      <c r="K141" s="26">
        <f>J141/I141</f>
        <v>272.72727272727275</v>
      </c>
      <c r="L141" s="27">
        <v>11</v>
      </c>
      <c r="M141" s="25">
        <f t="shared" ref="M141:M146" si="43">F141/V141*60</f>
        <v>2557.980162308399</v>
      </c>
      <c r="N141" s="26">
        <f t="shared" si="36"/>
        <v>232.54365111894538</v>
      </c>
      <c r="O141" s="91">
        <f t="shared" si="37"/>
        <v>0</v>
      </c>
      <c r="P141" s="92">
        <f t="shared" si="38"/>
        <v>-40.183621608327371</v>
      </c>
      <c r="Q141" s="31">
        <f t="shared" si="39"/>
        <v>0.85266005410279966</v>
      </c>
      <c r="R141" s="273">
        <f>Q157</f>
        <v>0.84729298766310024</v>
      </c>
      <c r="S141" s="32">
        <v>0.70833333333333337</v>
      </c>
      <c r="T141" s="33">
        <v>0.72116898148148145</v>
      </c>
      <c r="U141" s="34"/>
      <c r="V141" s="35">
        <v>18.483333333333238</v>
      </c>
      <c r="W141" s="33"/>
      <c r="X141" s="107"/>
      <c r="Y141" s="276"/>
      <c r="Z141" s="277"/>
      <c r="AA141" s="36">
        <f t="shared" si="40"/>
        <v>-442.01983769160097</v>
      </c>
      <c r="AB141" s="31">
        <f t="shared" si="41"/>
        <v>0.85266005410279966</v>
      </c>
      <c r="AC141" s="278">
        <f>AB157</f>
        <v>0.84729298766310024</v>
      </c>
    </row>
    <row r="142" spans="1:29" ht="15.75" customHeight="1">
      <c r="A142" s="282"/>
      <c r="B142" s="38" t="s">
        <v>118</v>
      </c>
      <c r="C142" s="264" t="s">
        <v>281</v>
      </c>
      <c r="D142" s="265"/>
      <c r="E142" s="39">
        <v>27.36</v>
      </c>
      <c r="F142" s="40">
        <v>1715</v>
      </c>
      <c r="G142" s="41">
        <f t="shared" si="42"/>
        <v>46922.400000000001</v>
      </c>
      <c r="H142" s="42"/>
      <c r="I142" s="43">
        <v>6</v>
      </c>
      <c r="J142" s="44">
        <v>2500</v>
      </c>
      <c r="K142" s="45">
        <f t="shared" si="28"/>
        <v>416.66666666666669</v>
      </c>
      <c r="L142" s="46">
        <v>6</v>
      </c>
      <c r="M142" s="44">
        <f t="shared" si="43"/>
        <v>2118.0102915951984</v>
      </c>
      <c r="N142" s="45">
        <f t="shared" si="36"/>
        <v>353.00171526586638</v>
      </c>
      <c r="O142" s="47">
        <f t="shared" si="37"/>
        <v>0</v>
      </c>
      <c r="P142" s="48">
        <f t="shared" si="38"/>
        <v>-63.664951400800305</v>
      </c>
      <c r="Q142" s="49">
        <f t="shared" si="39"/>
        <v>0.84720411663807926</v>
      </c>
      <c r="R142" s="274"/>
      <c r="S142" s="50">
        <v>0.72462962962962962</v>
      </c>
      <c r="T142" s="51">
        <v>0.75836805555555553</v>
      </c>
      <c r="U142" s="52">
        <v>4.9833333333333663</v>
      </c>
      <c r="V142" s="53">
        <v>48.583333333333307</v>
      </c>
      <c r="W142" s="54"/>
      <c r="X142" s="58"/>
      <c r="Y142" s="266"/>
      <c r="Z142" s="267"/>
      <c r="AA142" s="55">
        <f t="shared" si="40"/>
        <v>-381.9897084048016</v>
      </c>
      <c r="AB142" s="49">
        <f t="shared" si="41"/>
        <v>0.84720411663807937</v>
      </c>
      <c r="AC142" s="279"/>
    </row>
    <row r="143" spans="1:29" ht="15.75" customHeight="1">
      <c r="A143" s="282"/>
      <c r="B143" s="38" t="s">
        <v>118</v>
      </c>
      <c r="C143" s="264" t="s">
        <v>202</v>
      </c>
      <c r="D143" s="265"/>
      <c r="E143" s="39">
        <v>29.52</v>
      </c>
      <c r="F143" s="40">
        <v>1891</v>
      </c>
      <c r="G143" s="41">
        <f t="shared" si="42"/>
        <v>55822.32</v>
      </c>
      <c r="H143" s="42"/>
      <c r="I143" s="43">
        <v>17</v>
      </c>
      <c r="J143" s="44">
        <v>3273</v>
      </c>
      <c r="K143" s="45">
        <f t="shared" si="28"/>
        <v>192.52941176470588</v>
      </c>
      <c r="L143" s="46">
        <v>17</v>
      </c>
      <c r="M143" s="44">
        <f t="shared" si="43"/>
        <v>2787.71498771499</v>
      </c>
      <c r="N143" s="45">
        <f t="shared" si="36"/>
        <v>163.98323457147001</v>
      </c>
      <c r="O143" s="47">
        <f t="shared" si="37"/>
        <v>0</v>
      </c>
      <c r="P143" s="48">
        <f t="shared" si="38"/>
        <v>-28.546177193235877</v>
      </c>
      <c r="Q143" s="49">
        <f t="shared" si="39"/>
        <v>0.85173082423311641</v>
      </c>
      <c r="R143" s="274"/>
      <c r="S143" s="50">
        <v>0.76340277777777776</v>
      </c>
      <c r="T143" s="51">
        <v>0.79166666666666663</v>
      </c>
      <c r="U143" s="52">
        <v>7.2500000000000142</v>
      </c>
      <c r="V143" s="53">
        <v>40.699999999999967</v>
      </c>
      <c r="W143" s="54"/>
      <c r="X143" s="58"/>
      <c r="Y143" s="266"/>
      <c r="Z143" s="267"/>
      <c r="AA143" s="55">
        <f t="shared" si="40"/>
        <v>-485.28501228501</v>
      </c>
      <c r="AB143" s="49">
        <f t="shared" si="41"/>
        <v>0.85173082423311641</v>
      </c>
      <c r="AC143" s="279"/>
    </row>
    <row r="144" spans="1:29" ht="15.75" customHeight="1">
      <c r="A144" s="282"/>
      <c r="B144" s="38" t="s">
        <v>118</v>
      </c>
      <c r="C144" s="264" t="s">
        <v>201</v>
      </c>
      <c r="D144" s="265"/>
      <c r="E144" s="39">
        <v>29.85</v>
      </c>
      <c r="F144" s="40">
        <v>1915</v>
      </c>
      <c r="G144" s="41">
        <f t="shared" si="42"/>
        <v>57162.75</v>
      </c>
      <c r="H144" s="42"/>
      <c r="I144" s="43">
        <v>17</v>
      </c>
      <c r="J144" s="44">
        <v>3273</v>
      </c>
      <c r="K144" s="45">
        <f t="shared" si="28"/>
        <v>192.52941176470588</v>
      </c>
      <c r="L144" s="46">
        <v>17</v>
      </c>
      <c r="M144" s="44">
        <f t="shared" si="43"/>
        <v>2787.7072381722501</v>
      </c>
      <c r="N144" s="45">
        <f t="shared" si="36"/>
        <v>163.98277871601471</v>
      </c>
      <c r="O144" s="47">
        <f t="shared" si="37"/>
        <v>0</v>
      </c>
      <c r="P144" s="48">
        <f t="shared" si="38"/>
        <v>-28.546633048691177</v>
      </c>
      <c r="Q144" s="49">
        <f t="shared" si="39"/>
        <v>0.85172845651458906</v>
      </c>
      <c r="R144" s="274"/>
      <c r="S144" s="50">
        <v>0.79652777777777772</v>
      </c>
      <c r="T144" s="51">
        <v>0.82515046296296302</v>
      </c>
      <c r="U144" s="52">
        <v>6.9999999999999751</v>
      </c>
      <c r="V144" s="53">
        <v>41.216666666666825</v>
      </c>
      <c r="W144" s="54"/>
      <c r="X144" s="94"/>
      <c r="Y144" s="266"/>
      <c r="Z144" s="267"/>
      <c r="AA144" s="55">
        <f t="shared" si="40"/>
        <v>-485.29276182774993</v>
      </c>
      <c r="AB144" s="49">
        <f t="shared" si="41"/>
        <v>0.85172845651458906</v>
      </c>
      <c r="AC144" s="279"/>
    </row>
    <row r="145" spans="1:29" ht="15.75" customHeight="1">
      <c r="A145" s="283"/>
      <c r="B145" s="38" t="s">
        <v>76</v>
      </c>
      <c r="C145" s="264" t="s">
        <v>117</v>
      </c>
      <c r="D145" s="265"/>
      <c r="E145" s="39">
        <v>28.57</v>
      </c>
      <c r="F145" s="40">
        <v>1899</v>
      </c>
      <c r="G145" s="41">
        <f t="shared" si="42"/>
        <v>54254.43</v>
      </c>
      <c r="H145" s="58"/>
      <c r="I145" s="43">
        <v>13</v>
      </c>
      <c r="J145" s="44">
        <v>3600</v>
      </c>
      <c r="K145" s="45">
        <f t="shared" si="28"/>
        <v>276.92307692307691</v>
      </c>
      <c r="L145" s="59">
        <v>13</v>
      </c>
      <c r="M145" s="44">
        <f t="shared" si="43"/>
        <v>2987.9370629370551</v>
      </c>
      <c r="N145" s="45">
        <f t="shared" si="36"/>
        <v>229.84131253361963</v>
      </c>
      <c r="O145" s="47">
        <f t="shared" si="37"/>
        <v>0</v>
      </c>
      <c r="P145" s="48">
        <f t="shared" si="38"/>
        <v>-47.081764389457277</v>
      </c>
      <c r="Q145" s="49">
        <f t="shared" si="39"/>
        <v>0.82998251748251539</v>
      </c>
      <c r="R145" s="274"/>
      <c r="S145" s="50">
        <v>0.82986111111111105</v>
      </c>
      <c r="T145" s="51">
        <v>0.8563425925925926</v>
      </c>
      <c r="U145" s="52">
        <v>6.783333333333168</v>
      </c>
      <c r="V145" s="53">
        <v>38.133333333333432</v>
      </c>
      <c r="W145" s="54">
        <v>0.8563425925925926</v>
      </c>
      <c r="X145" s="94">
        <v>0.89583333333333326</v>
      </c>
      <c r="Y145" s="266"/>
      <c r="Z145" s="267"/>
      <c r="AA145" s="55">
        <f t="shared" si="40"/>
        <v>-612.06293706294491</v>
      </c>
      <c r="AB145" s="49">
        <f t="shared" si="41"/>
        <v>0.82998251748251528</v>
      </c>
      <c r="AC145" s="279"/>
    </row>
    <row r="146" spans="1:29" ht="15.75" customHeight="1">
      <c r="A146" s="283"/>
      <c r="B146" s="38" t="s">
        <v>118</v>
      </c>
      <c r="C146" s="264" t="s">
        <v>280</v>
      </c>
      <c r="D146" s="265"/>
      <c r="E146" s="39">
        <v>25.64</v>
      </c>
      <c r="F146" s="40">
        <v>1805</v>
      </c>
      <c r="G146" s="60">
        <f t="shared" si="42"/>
        <v>46280.200000000004</v>
      </c>
      <c r="H146" s="61"/>
      <c r="I146" s="43">
        <v>11</v>
      </c>
      <c r="J146" s="44">
        <v>3000</v>
      </c>
      <c r="K146" s="45">
        <f t="shared" si="28"/>
        <v>272.72727272727275</v>
      </c>
      <c r="L146" s="46">
        <v>11</v>
      </c>
      <c r="M146" s="44">
        <f t="shared" si="43"/>
        <v>2559.2753052382727</v>
      </c>
      <c r="N146" s="45">
        <f t="shared" si="36"/>
        <v>232.66139138529752</v>
      </c>
      <c r="O146" s="47">
        <f t="shared" si="37"/>
        <v>0</v>
      </c>
      <c r="P146" s="48">
        <f t="shared" si="38"/>
        <v>-40.065881341975228</v>
      </c>
      <c r="Q146" s="49">
        <f t="shared" si="39"/>
        <v>0.85309176841275747</v>
      </c>
      <c r="R146" s="274"/>
      <c r="S146" s="50">
        <v>0.89583333333333326</v>
      </c>
      <c r="T146" s="51">
        <v>0.92521990740740745</v>
      </c>
      <c r="U146" s="52">
        <v>56.866666666666546</v>
      </c>
      <c r="V146" s="53">
        <v>42.316666666666833</v>
      </c>
      <c r="W146" s="54"/>
      <c r="X146" s="116"/>
      <c r="Y146" s="266"/>
      <c r="Z146" s="267"/>
      <c r="AA146" s="55">
        <f t="shared" si="40"/>
        <v>-440.72469476172728</v>
      </c>
      <c r="AB146" s="49">
        <f t="shared" si="41"/>
        <v>0.85309176841275758</v>
      </c>
      <c r="AC146" s="279"/>
    </row>
    <row r="147" spans="1:29" ht="15.75" customHeight="1">
      <c r="A147" s="283"/>
      <c r="B147" s="38"/>
      <c r="C147" s="264"/>
      <c r="D147" s="265"/>
      <c r="E147" s="39"/>
      <c r="F147" s="40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79"/>
    </row>
    <row r="148" spans="1:29" ht="15.75" customHeight="1">
      <c r="A148" s="283"/>
      <c r="B148" s="38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79"/>
    </row>
    <row r="149" spans="1:29" ht="15.75" customHeight="1">
      <c r="A149" s="283"/>
      <c r="B149" s="38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68"/>
      <c r="X149" s="110"/>
      <c r="Y149" s="266"/>
      <c r="Z149" s="267"/>
      <c r="AA149" s="55"/>
      <c r="AB149" s="49"/>
      <c r="AC149" s="279"/>
    </row>
    <row r="150" spans="1:29" ht="15.75" customHeight="1">
      <c r="A150" s="283"/>
      <c r="B150" s="38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68"/>
      <c r="X150" s="110"/>
      <c r="Y150" s="266"/>
      <c r="Z150" s="267"/>
      <c r="AA150" s="55"/>
      <c r="AB150" s="49"/>
      <c r="AC150" s="279"/>
    </row>
    <row r="151" spans="1:29" ht="15.75" customHeight="1">
      <c r="A151" s="283"/>
      <c r="B151" s="38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68"/>
      <c r="X151" s="110"/>
      <c r="Y151" s="266"/>
      <c r="Z151" s="267"/>
      <c r="AA151" s="55"/>
      <c r="AB151" s="49"/>
      <c r="AC151" s="279"/>
    </row>
    <row r="152" spans="1:29" ht="15.75" customHeight="1">
      <c r="A152" s="283"/>
      <c r="B152" s="38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68"/>
      <c r="X152" s="110"/>
      <c r="Y152" s="266"/>
      <c r="Z152" s="267"/>
      <c r="AA152" s="55"/>
      <c r="AB152" s="49"/>
      <c r="AC152" s="279"/>
    </row>
    <row r="153" spans="1:29" ht="15.75" customHeight="1">
      <c r="A153" s="283"/>
      <c r="B153" s="38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68"/>
      <c r="X153" s="110"/>
      <c r="Y153" s="266"/>
      <c r="Z153" s="267"/>
      <c r="AA153" s="55"/>
      <c r="AB153" s="49"/>
      <c r="AC153" s="279"/>
    </row>
    <row r="154" spans="1:29" ht="15.75" customHeight="1">
      <c r="A154" s="283"/>
      <c r="B154" s="38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68"/>
      <c r="X154" s="110"/>
      <c r="Y154" s="266"/>
      <c r="Z154" s="267"/>
      <c r="AA154" s="55"/>
      <c r="AB154" s="49"/>
      <c r="AC154" s="279"/>
    </row>
    <row r="155" spans="1:29" ht="15.75" customHeight="1">
      <c r="A155" s="283"/>
      <c r="B155" s="38"/>
      <c r="C155" s="264"/>
      <c r="D155" s="265"/>
      <c r="E155" s="39"/>
      <c r="F155" s="40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68"/>
      <c r="X155" s="110"/>
      <c r="Y155" s="266"/>
      <c r="Z155" s="267"/>
      <c r="AA155" s="55"/>
      <c r="AB155" s="49"/>
      <c r="AC155" s="279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44">AVERAGE(I141:I156)</f>
        <v>12.5</v>
      </c>
      <c r="J157" s="81">
        <f t="shared" si="44"/>
        <v>3107.6666666666665</v>
      </c>
      <c r="K157" s="82">
        <f t="shared" ref="K157" si="45">J157/I157</f>
        <v>248.61333333333332</v>
      </c>
      <c r="L157" s="80">
        <f t="shared" ref="L157:M157" si="46">AVERAGE(L141:L156)</f>
        <v>12.5</v>
      </c>
      <c r="M157" s="81">
        <f t="shared" si="46"/>
        <v>2633.1041746610276</v>
      </c>
      <c r="N157" s="82">
        <f>M157/L157</f>
        <v>210.6483339728822</v>
      </c>
      <c r="O157" s="83">
        <f>L157-I157</f>
        <v>0</v>
      </c>
      <c r="P157" s="84">
        <f>N157-K157</f>
        <v>-37.964999360451117</v>
      </c>
      <c r="Q157" s="85">
        <f>N157/K157</f>
        <v>0.84729298766310024</v>
      </c>
      <c r="R157" s="275"/>
      <c r="S157" s="182">
        <f>S141</f>
        <v>0.70833333333333337</v>
      </c>
      <c r="T157" s="183">
        <f>INDEX(T141:T156,COUNTA(T141:T156))</f>
        <v>0.92521990740740745</v>
      </c>
      <c r="U157" s="86"/>
      <c r="V157" s="96"/>
      <c r="W157" s="78"/>
      <c r="X157" s="82"/>
      <c r="Y157" s="262"/>
      <c r="Z157" s="263"/>
      <c r="AA157" s="97">
        <f>M157-J157</f>
        <v>-474.56249200563889</v>
      </c>
      <c r="AB157" s="85">
        <f>M157/J157</f>
        <v>0.84729298766310024</v>
      </c>
      <c r="AC157" s="280"/>
    </row>
    <row r="158" spans="1:29" ht="15.75" customHeight="1">
      <c r="A158" s="268" t="s">
        <v>49</v>
      </c>
      <c r="B158" s="16" t="s">
        <v>76</v>
      </c>
      <c r="C158" s="271" t="s">
        <v>120</v>
      </c>
      <c r="D158" s="272"/>
      <c r="E158" s="21">
        <v>14.03</v>
      </c>
      <c r="F158" s="15">
        <v>7612</v>
      </c>
      <c r="G158" s="22">
        <f t="shared" ref="G158" si="47">E158*F158</f>
        <v>106796.36</v>
      </c>
      <c r="H158" s="23"/>
      <c r="I158" s="24">
        <v>4</v>
      </c>
      <c r="J158" s="25">
        <v>2700</v>
      </c>
      <c r="K158" s="26">
        <f>J158/I158</f>
        <v>675</v>
      </c>
      <c r="L158" s="27">
        <v>4</v>
      </c>
      <c r="M158" s="25">
        <f>F158/V158*60</f>
        <v>2394.3381389252936</v>
      </c>
      <c r="N158" s="26">
        <f>M158/L158</f>
        <v>598.5845347313234</v>
      </c>
      <c r="O158" s="91">
        <f>L158-I158</f>
        <v>0</v>
      </c>
      <c r="P158" s="92">
        <f>N158-K158</f>
        <v>-76.415465268676598</v>
      </c>
      <c r="Q158" s="31">
        <f>N158/K158</f>
        <v>0.88679190330566426</v>
      </c>
      <c r="R158" s="273">
        <f>Q174</f>
        <v>0.88679190330566426</v>
      </c>
      <c r="S158" s="32">
        <v>0.7085069444444444</v>
      </c>
      <c r="T158" s="33">
        <v>0.84097222222222223</v>
      </c>
      <c r="U158" s="34"/>
      <c r="V158" s="35">
        <v>190.75000000000009</v>
      </c>
      <c r="W158" s="33"/>
      <c r="X158" s="107"/>
      <c r="Y158" s="276"/>
      <c r="Z158" s="277"/>
      <c r="AA158" s="36">
        <f>M158-J158</f>
        <v>-305.66186107470639</v>
      </c>
      <c r="AB158" s="31">
        <f>M158/J158</f>
        <v>0.88679190330566426</v>
      </c>
      <c r="AC158" s="278">
        <f>AB174</f>
        <v>0.88679190330566426</v>
      </c>
    </row>
    <row r="159" spans="1:29" ht="15.75" customHeight="1">
      <c r="A159" s="269"/>
      <c r="B159" s="38"/>
      <c r="C159" s="264"/>
      <c r="D159" s="265"/>
      <c r="E159" s="39"/>
      <c r="F159" s="40"/>
      <c r="G159" s="41"/>
      <c r="H159" s="42"/>
      <c r="I159" s="43"/>
      <c r="J159" s="44"/>
      <c r="K159" s="45"/>
      <c r="L159" s="46"/>
      <c r="M159" s="44"/>
      <c r="N159" s="45"/>
      <c r="O159" s="47"/>
      <c r="P159" s="48"/>
      <c r="Q159" s="49"/>
      <c r="R159" s="274"/>
      <c r="S159" s="50"/>
      <c r="T159" s="51"/>
      <c r="U159" s="52"/>
      <c r="V159" s="53"/>
      <c r="W159" s="54"/>
      <c r="X159" s="94"/>
      <c r="Y159" s="266"/>
      <c r="Z159" s="267"/>
      <c r="AA159" s="55"/>
      <c r="AB159" s="49"/>
      <c r="AC159" s="279"/>
    </row>
    <row r="160" spans="1:29" ht="15.75" customHeight="1">
      <c r="A160" s="269"/>
      <c r="B160" s="38"/>
      <c r="C160" s="264"/>
      <c r="D160" s="265"/>
      <c r="E160" s="39"/>
      <c r="F160" s="40"/>
      <c r="G160" s="41"/>
      <c r="H160" s="42"/>
      <c r="I160" s="43"/>
      <c r="J160" s="44"/>
      <c r="K160" s="45"/>
      <c r="L160" s="46"/>
      <c r="M160" s="44"/>
      <c r="N160" s="45"/>
      <c r="O160" s="47"/>
      <c r="P160" s="48"/>
      <c r="Q160" s="49"/>
      <c r="R160" s="274"/>
      <c r="S160" s="50"/>
      <c r="T160" s="51"/>
      <c r="U160" s="52"/>
      <c r="V160" s="53"/>
      <c r="W160" s="54"/>
      <c r="X160" s="58"/>
      <c r="Y160" s="266"/>
      <c r="Z160" s="267"/>
      <c r="AA160" s="55"/>
      <c r="AB160" s="49"/>
      <c r="AC160" s="279"/>
    </row>
    <row r="161" spans="1:29" ht="15.75" customHeight="1">
      <c r="A161" s="269"/>
      <c r="B161" s="38"/>
      <c r="C161" s="264"/>
      <c r="D161" s="265"/>
      <c r="E161" s="39"/>
      <c r="F161" s="40"/>
      <c r="G161" s="41"/>
      <c r="H161" s="42"/>
      <c r="I161" s="43"/>
      <c r="J161" s="44"/>
      <c r="K161" s="45"/>
      <c r="L161" s="46"/>
      <c r="M161" s="44"/>
      <c r="N161" s="45"/>
      <c r="O161" s="47"/>
      <c r="P161" s="48"/>
      <c r="Q161" s="49"/>
      <c r="R161" s="274"/>
      <c r="S161" s="50"/>
      <c r="T161" s="51"/>
      <c r="U161" s="52"/>
      <c r="V161" s="53"/>
      <c r="W161" s="54"/>
      <c r="X161" s="58"/>
      <c r="Y161" s="266"/>
      <c r="Z161" s="267"/>
      <c r="AA161" s="55"/>
      <c r="AB161" s="49"/>
      <c r="AC161" s="279"/>
    </row>
    <row r="162" spans="1:29" ht="15.75" customHeight="1">
      <c r="A162" s="269"/>
      <c r="B162" s="38"/>
      <c r="C162" s="264"/>
      <c r="D162" s="265"/>
      <c r="E162" s="39"/>
      <c r="F162" s="40"/>
      <c r="G162" s="41"/>
      <c r="H162" s="58"/>
      <c r="I162" s="43"/>
      <c r="J162" s="44"/>
      <c r="K162" s="45"/>
      <c r="L162" s="59"/>
      <c r="M162" s="44"/>
      <c r="N162" s="45"/>
      <c r="O162" s="47"/>
      <c r="P162" s="48"/>
      <c r="Q162" s="49"/>
      <c r="R162" s="274"/>
      <c r="S162" s="50"/>
      <c r="T162" s="51"/>
      <c r="U162" s="52"/>
      <c r="V162" s="53"/>
      <c r="W162" s="54"/>
      <c r="X162" s="58"/>
      <c r="Y162" s="266"/>
      <c r="Z162" s="267"/>
      <c r="AA162" s="55"/>
      <c r="AB162" s="49"/>
      <c r="AC162" s="279"/>
    </row>
    <row r="163" spans="1:29" ht="15.75" customHeight="1">
      <c r="A163" s="269"/>
      <c r="B163" s="38"/>
      <c r="C163" s="264"/>
      <c r="D163" s="265"/>
      <c r="E163" s="39"/>
      <c r="F163" s="40"/>
      <c r="G163" s="60"/>
      <c r="H163" s="61"/>
      <c r="I163" s="43"/>
      <c r="J163" s="44"/>
      <c r="K163" s="45"/>
      <c r="L163" s="46"/>
      <c r="M163" s="44"/>
      <c r="N163" s="45"/>
      <c r="O163" s="47"/>
      <c r="P163" s="48"/>
      <c r="Q163" s="49"/>
      <c r="R163" s="274"/>
      <c r="S163" s="50"/>
      <c r="T163" s="51"/>
      <c r="U163" s="52"/>
      <c r="V163" s="53"/>
      <c r="W163" s="54"/>
      <c r="X163" s="58"/>
      <c r="Y163" s="266"/>
      <c r="Z163" s="267"/>
      <c r="AA163" s="55"/>
      <c r="AB163" s="49"/>
      <c r="AC163" s="279"/>
    </row>
    <row r="164" spans="1:29" ht="15.75" customHeight="1">
      <c r="A164" s="269"/>
      <c r="B164" s="38"/>
      <c r="C164" s="264"/>
      <c r="D164" s="265"/>
      <c r="E164" s="39"/>
      <c r="F164" s="40"/>
      <c r="G164" s="60"/>
      <c r="H164" s="64"/>
      <c r="I164" s="43"/>
      <c r="J164" s="44"/>
      <c r="K164" s="45"/>
      <c r="L164" s="59"/>
      <c r="M164" s="44"/>
      <c r="N164" s="45"/>
      <c r="O164" s="65"/>
      <c r="P164" s="66"/>
      <c r="Q164" s="67"/>
      <c r="R164" s="274"/>
      <c r="S164" s="50"/>
      <c r="T164" s="51"/>
      <c r="U164" s="52"/>
      <c r="V164" s="53"/>
      <c r="W164" s="54"/>
      <c r="X164" s="58"/>
      <c r="Y164" s="266"/>
      <c r="Z164" s="267"/>
      <c r="AA164" s="55"/>
      <c r="AB164" s="49"/>
      <c r="AC164" s="279"/>
    </row>
    <row r="165" spans="1:29" ht="15.75" customHeight="1">
      <c r="A165" s="269"/>
      <c r="B165" s="38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50"/>
      <c r="T165" s="51"/>
      <c r="U165" s="52"/>
      <c r="V165" s="53"/>
      <c r="W165" s="54"/>
      <c r="X165" s="58"/>
      <c r="Y165" s="266"/>
      <c r="Z165" s="267"/>
      <c r="AA165" s="55"/>
      <c r="AB165" s="49"/>
      <c r="AC165" s="279"/>
    </row>
    <row r="166" spans="1:29" ht="15.75" customHeight="1">
      <c r="A166" s="269"/>
      <c r="B166" s="38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50"/>
      <c r="T166" s="51"/>
      <c r="U166" s="52"/>
      <c r="V166" s="53"/>
      <c r="W166" s="54"/>
      <c r="X166" s="58"/>
      <c r="Y166" s="266"/>
      <c r="Z166" s="267"/>
      <c r="AA166" s="55"/>
      <c r="AB166" s="49"/>
      <c r="AC166" s="279"/>
    </row>
    <row r="167" spans="1:29" ht="15.75" customHeight="1">
      <c r="A167" s="269"/>
      <c r="B167" s="38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50"/>
      <c r="T167" s="51"/>
      <c r="U167" s="52"/>
      <c r="V167" s="53"/>
      <c r="W167" s="54"/>
      <c r="X167" s="58"/>
      <c r="Y167" s="266"/>
      <c r="Z167" s="267"/>
      <c r="AA167" s="55"/>
      <c r="AB167" s="49"/>
      <c r="AC167" s="279"/>
    </row>
    <row r="168" spans="1:29" ht="15.75" customHeight="1">
      <c r="A168" s="269"/>
      <c r="B168" s="38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50"/>
      <c r="T168" s="51"/>
      <c r="U168" s="52"/>
      <c r="V168" s="53"/>
      <c r="W168" s="54"/>
      <c r="X168" s="58"/>
      <c r="Y168" s="266"/>
      <c r="Z168" s="267"/>
      <c r="AA168" s="55"/>
      <c r="AB168" s="49"/>
      <c r="AC168" s="279"/>
    </row>
    <row r="169" spans="1:29" ht="15.75" customHeight="1">
      <c r="A169" s="269"/>
      <c r="B169" s="38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50"/>
      <c r="T169" s="51"/>
      <c r="U169" s="52"/>
      <c r="V169" s="53"/>
      <c r="W169" s="54"/>
      <c r="X169" s="58"/>
      <c r="Y169" s="266"/>
      <c r="Z169" s="267"/>
      <c r="AA169" s="55"/>
      <c r="AB169" s="49"/>
      <c r="AC169" s="279"/>
    </row>
    <row r="170" spans="1:29" ht="15.75" customHeight="1">
      <c r="A170" s="269"/>
      <c r="B170" s="38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50"/>
      <c r="T170" s="51"/>
      <c r="U170" s="52"/>
      <c r="V170" s="53"/>
      <c r="W170" s="54"/>
      <c r="X170" s="58"/>
      <c r="Y170" s="266"/>
      <c r="Z170" s="267"/>
      <c r="AA170" s="55"/>
      <c r="AB170" s="49"/>
      <c r="AC170" s="279"/>
    </row>
    <row r="171" spans="1:29" ht="15.75" customHeight="1">
      <c r="A171" s="269"/>
      <c r="B171" s="38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50"/>
      <c r="T171" s="51"/>
      <c r="U171" s="52"/>
      <c r="V171" s="53"/>
      <c r="W171" s="54"/>
      <c r="X171" s="58"/>
      <c r="Y171" s="266"/>
      <c r="Z171" s="267"/>
      <c r="AA171" s="55"/>
      <c r="AB171" s="49"/>
      <c r="AC171" s="279"/>
    </row>
    <row r="172" spans="1:29" ht="15.75" customHeight="1">
      <c r="A172" s="269"/>
      <c r="B172" s="38"/>
      <c r="C172" s="264"/>
      <c r="D172" s="265"/>
      <c r="E172" s="39"/>
      <c r="F172" s="40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50"/>
      <c r="T172" s="51"/>
      <c r="U172" s="52"/>
      <c r="V172" s="53"/>
      <c r="W172" s="54"/>
      <c r="X172" s="58"/>
      <c r="Y172" s="266"/>
      <c r="Z172" s="267"/>
      <c r="AA172" s="55"/>
      <c r="AB172" s="49"/>
      <c r="AC172" s="279"/>
    </row>
    <row r="173" spans="1:29" ht="15.75" customHeight="1">
      <c r="A173" s="269"/>
      <c r="B173" s="38"/>
      <c r="C173" s="264"/>
      <c r="D173" s="265"/>
      <c r="E173" s="104"/>
      <c r="F173" s="40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48">AVERAGE(I158:I173)</f>
        <v>4</v>
      </c>
      <c r="J174" s="81">
        <f t="shared" si="48"/>
        <v>2700</v>
      </c>
      <c r="K174" s="82">
        <f t="shared" ref="K174" si="49">J174/I174</f>
        <v>675</v>
      </c>
      <c r="L174" s="80">
        <f t="shared" ref="L174:M174" si="50">AVERAGE(L158:L173)</f>
        <v>4</v>
      </c>
      <c r="M174" s="81">
        <f t="shared" si="50"/>
        <v>2394.3381389252936</v>
      </c>
      <c r="N174" s="82">
        <f t="shared" ref="N174:N179" si="51">M174/L174</f>
        <v>598.5845347313234</v>
      </c>
      <c r="O174" s="83">
        <f t="shared" ref="O174:O179" si="52">L174-I174</f>
        <v>0</v>
      </c>
      <c r="P174" s="84">
        <f t="shared" ref="P174:P179" si="53">N174-K174</f>
        <v>-76.415465268676598</v>
      </c>
      <c r="Q174" s="85">
        <f t="shared" ref="Q174:Q179" si="54">N174/K174</f>
        <v>0.88679190330566426</v>
      </c>
      <c r="R174" s="275"/>
      <c r="S174" s="182">
        <f>S158</f>
        <v>0.7085069444444444</v>
      </c>
      <c r="T174" s="183">
        <f>INDEX(T158:T173,COUNTA(T158:T173))</f>
        <v>0.84097222222222223</v>
      </c>
      <c r="U174" s="86"/>
      <c r="V174" s="96"/>
      <c r="W174" s="78"/>
      <c r="X174" s="82"/>
      <c r="Y174" s="262"/>
      <c r="Z174" s="263"/>
      <c r="AA174" s="97">
        <f t="shared" ref="AA174:AA179" si="55">M174-J174</f>
        <v>-305.66186107470639</v>
      </c>
      <c r="AB174" s="85">
        <f t="shared" ref="AB174:AB179" si="56">M174/J174</f>
        <v>0.88679190330566426</v>
      </c>
      <c r="AC174" s="280"/>
    </row>
    <row r="175" spans="1:29" ht="15.75" customHeight="1">
      <c r="A175" s="281" t="s">
        <v>50</v>
      </c>
      <c r="B175" s="16" t="s">
        <v>76</v>
      </c>
      <c r="C175" s="271" t="s">
        <v>124</v>
      </c>
      <c r="D175" s="272"/>
      <c r="E175" s="21">
        <v>24.15</v>
      </c>
      <c r="F175" s="15">
        <v>908</v>
      </c>
      <c r="G175" s="22">
        <f t="shared" ref="G175:G179" si="57">E175*F175</f>
        <v>21928.199999999997</v>
      </c>
      <c r="H175" s="23"/>
      <c r="I175" s="24">
        <v>4</v>
      </c>
      <c r="J175" s="25">
        <v>3000</v>
      </c>
      <c r="K175" s="26">
        <f>J175/I175</f>
        <v>750</v>
      </c>
      <c r="L175" s="27">
        <v>4</v>
      </c>
      <c r="M175" s="25">
        <f>F175/V175*60</f>
        <v>2480.1213960546256</v>
      </c>
      <c r="N175" s="26">
        <f t="shared" si="51"/>
        <v>620.03034901365641</v>
      </c>
      <c r="O175" s="91">
        <f t="shared" si="52"/>
        <v>0</v>
      </c>
      <c r="P175" s="92">
        <f t="shared" si="53"/>
        <v>-129.96965098634359</v>
      </c>
      <c r="Q175" s="31">
        <f t="shared" si="54"/>
        <v>0.82670713201820856</v>
      </c>
      <c r="R175" s="273">
        <f>Q191</f>
        <v>0.83414373695248323</v>
      </c>
      <c r="S175" s="32">
        <v>0.70835648148148145</v>
      </c>
      <c r="T175" s="33">
        <v>0.72361111111111109</v>
      </c>
      <c r="U175" s="34"/>
      <c r="V175" s="35">
        <v>21.96666666666669</v>
      </c>
      <c r="W175" s="114"/>
      <c r="X175" s="115"/>
      <c r="Y175" s="276"/>
      <c r="Z175" s="277"/>
      <c r="AA175" s="36">
        <f t="shared" si="55"/>
        <v>-519.87860394537438</v>
      </c>
      <c r="AB175" s="31">
        <f t="shared" si="56"/>
        <v>0.82670713201820856</v>
      </c>
      <c r="AC175" s="278">
        <f>AB191</f>
        <v>0.83414373695248312</v>
      </c>
    </row>
    <row r="176" spans="1:29" ht="15.75" customHeight="1">
      <c r="A176" s="282"/>
      <c r="B176" s="38" t="s">
        <v>76</v>
      </c>
      <c r="C176" s="264" t="s">
        <v>209</v>
      </c>
      <c r="D176" s="265"/>
      <c r="E176" s="39">
        <v>24.15</v>
      </c>
      <c r="F176" s="40">
        <v>1271</v>
      </c>
      <c r="G176" s="41">
        <f t="shared" si="57"/>
        <v>30694.649999999998</v>
      </c>
      <c r="H176" s="42"/>
      <c r="I176" s="43">
        <v>4</v>
      </c>
      <c r="J176" s="44">
        <v>3000</v>
      </c>
      <c r="K176" s="45">
        <f t="shared" ref="K176:K179" si="58">J176/I176</f>
        <v>750</v>
      </c>
      <c r="L176" s="46">
        <v>4</v>
      </c>
      <c r="M176" s="44">
        <f>F176/V176*60</f>
        <v>2493.5149863760189</v>
      </c>
      <c r="N176" s="45">
        <f t="shared" si="51"/>
        <v>623.37874659400472</v>
      </c>
      <c r="O176" s="47">
        <f t="shared" si="52"/>
        <v>0</v>
      </c>
      <c r="P176" s="48">
        <f t="shared" si="53"/>
        <v>-126.62125340599528</v>
      </c>
      <c r="Q176" s="49">
        <f t="shared" si="54"/>
        <v>0.83117166212533966</v>
      </c>
      <c r="R176" s="274"/>
      <c r="S176" s="50">
        <v>0.72667824074074072</v>
      </c>
      <c r="T176" s="51">
        <v>0.74791666666666667</v>
      </c>
      <c r="U176" s="52">
        <v>4.4166666666666643</v>
      </c>
      <c r="V176" s="53">
        <v>30.583333333333371</v>
      </c>
      <c r="W176" s="54"/>
      <c r="X176" s="94"/>
      <c r="Y176" s="266"/>
      <c r="Z176" s="267"/>
      <c r="AA176" s="55">
        <f t="shared" si="55"/>
        <v>-506.4850136239811</v>
      </c>
      <c r="AB176" s="49">
        <f t="shared" si="56"/>
        <v>0.83117166212533966</v>
      </c>
      <c r="AC176" s="279"/>
    </row>
    <row r="177" spans="1:29" ht="15.75" customHeight="1">
      <c r="A177" s="282"/>
      <c r="B177" s="38" t="s">
        <v>76</v>
      </c>
      <c r="C177" s="264" t="s">
        <v>210</v>
      </c>
      <c r="D177" s="265"/>
      <c r="E177" s="39">
        <v>27.58</v>
      </c>
      <c r="F177" s="40">
        <v>1562</v>
      </c>
      <c r="G177" s="41">
        <f t="shared" si="57"/>
        <v>43079.96</v>
      </c>
      <c r="H177" s="42"/>
      <c r="I177" s="43">
        <v>4</v>
      </c>
      <c r="J177" s="44">
        <v>3000</v>
      </c>
      <c r="K177" s="45">
        <f t="shared" si="58"/>
        <v>750</v>
      </c>
      <c r="L177" s="46">
        <v>4</v>
      </c>
      <c r="M177" s="44">
        <f>F177/V177*60</f>
        <v>2481.5533980582568</v>
      </c>
      <c r="N177" s="45">
        <f t="shared" si="51"/>
        <v>620.3883495145642</v>
      </c>
      <c r="O177" s="47">
        <f t="shared" si="52"/>
        <v>0</v>
      </c>
      <c r="P177" s="48">
        <f t="shared" si="53"/>
        <v>-129.6116504854358</v>
      </c>
      <c r="Q177" s="49">
        <f t="shared" si="54"/>
        <v>0.82718446601941897</v>
      </c>
      <c r="R177" s="274"/>
      <c r="S177" s="50">
        <v>0.75293981481481487</v>
      </c>
      <c r="T177" s="51">
        <v>0.77916666666666667</v>
      </c>
      <c r="U177" s="52">
        <v>7.2333333333333982</v>
      </c>
      <c r="V177" s="53">
        <v>37.766666666666602</v>
      </c>
      <c r="W177" s="54"/>
      <c r="X177" s="94"/>
      <c r="Y177" s="266"/>
      <c r="Z177" s="267"/>
      <c r="AA177" s="55">
        <f t="shared" si="55"/>
        <v>-518.44660194174321</v>
      </c>
      <c r="AB177" s="49">
        <f t="shared" si="56"/>
        <v>0.82718446601941897</v>
      </c>
      <c r="AC177" s="279"/>
    </row>
    <row r="178" spans="1:29" ht="15.75" customHeight="1">
      <c r="A178" s="282"/>
      <c r="B178" s="38" t="s">
        <v>76</v>
      </c>
      <c r="C178" s="264" t="s">
        <v>121</v>
      </c>
      <c r="D178" s="265"/>
      <c r="E178" s="39">
        <v>22.28</v>
      </c>
      <c r="F178" s="40">
        <v>1547</v>
      </c>
      <c r="G178" s="41">
        <f t="shared" si="57"/>
        <v>34467.160000000003</v>
      </c>
      <c r="H178" s="42"/>
      <c r="I178" s="43">
        <v>5</v>
      </c>
      <c r="J178" s="44">
        <v>3300</v>
      </c>
      <c r="K178" s="45">
        <f t="shared" si="58"/>
        <v>660</v>
      </c>
      <c r="L178" s="46">
        <v>5</v>
      </c>
      <c r="M178" s="44">
        <f>F178/V178*60</f>
        <v>2758.3952451708778</v>
      </c>
      <c r="N178" s="45">
        <f t="shared" si="51"/>
        <v>551.67904903417559</v>
      </c>
      <c r="O178" s="47">
        <f t="shared" si="52"/>
        <v>0</v>
      </c>
      <c r="P178" s="48">
        <f t="shared" si="53"/>
        <v>-108.32095096582441</v>
      </c>
      <c r="Q178" s="49">
        <f t="shared" si="54"/>
        <v>0.8358773470214782</v>
      </c>
      <c r="R178" s="274"/>
      <c r="S178" s="50">
        <v>0.78218750000000004</v>
      </c>
      <c r="T178" s="51">
        <v>0.80555555555555558</v>
      </c>
      <c r="U178" s="52">
        <v>4.3500000000000405</v>
      </c>
      <c r="V178" s="53">
        <v>33.649999999999984</v>
      </c>
      <c r="W178" s="54"/>
      <c r="X178" s="94"/>
      <c r="Y178" s="266"/>
      <c r="Z178" s="267"/>
      <c r="AA178" s="55">
        <f t="shared" si="55"/>
        <v>-541.60475482912216</v>
      </c>
      <c r="AB178" s="49">
        <f t="shared" si="56"/>
        <v>0.83587734702147809</v>
      </c>
      <c r="AC178" s="279"/>
    </row>
    <row r="179" spans="1:29" ht="15.75" customHeight="1">
      <c r="A179" s="283"/>
      <c r="B179" s="38" t="s">
        <v>76</v>
      </c>
      <c r="C179" s="264" t="s">
        <v>340</v>
      </c>
      <c r="D179" s="265"/>
      <c r="E179" s="39">
        <v>18.18</v>
      </c>
      <c r="F179" s="40">
        <v>3299</v>
      </c>
      <c r="G179" s="41">
        <f t="shared" si="57"/>
        <v>59975.82</v>
      </c>
      <c r="H179" s="58"/>
      <c r="I179" s="43">
        <v>4</v>
      </c>
      <c r="J179" s="44">
        <v>3300</v>
      </c>
      <c r="K179" s="45">
        <f t="shared" si="58"/>
        <v>825</v>
      </c>
      <c r="L179" s="59">
        <v>4</v>
      </c>
      <c r="M179" s="44">
        <f>F179/V179*60</f>
        <v>2799.0572707989581</v>
      </c>
      <c r="N179" s="45">
        <f t="shared" si="51"/>
        <v>699.76431769973954</v>
      </c>
      <c r="O179" s="47">
        <f t="shared" si="52"/>
        <v>0</v>
      </c>
      <c r="P179" s="48">
        <f t="shared" si="53"/>
        <v>-125.23568230026046</v>
      </c>
      <c r="Q179" s="49">
        <f t="shared" si="54"/>
        <v>0.8481991729693813</v>
      </c>
      <c r="R179" s="274"/>
      <c r="S179" s="50">
        <v>0.81061342592592589</v>
      </c>
      <c r="T179" s="51">
        <v>0.85972222222222228</v>
      </c>
      <c r="U179" s="52">
        <v>7.2833333333332462</v>
      </c>
      <c r="V179" s="53">
        <v>70.716666666666796</v>
      </c>
      <c r="W179" s="54"/>
      <c r="X179" s="94"/>
      <c r="Y179" s="266"/>
      <c r="Z179" s="267"/>
      <c r="AA179" s="55">
        <f t="shared" si="55"/>
        <v>-500.94272920104186</v>
      </c>
      <c r="AB179" s="49">
        <f t="shared" si="56"/>
        <v>0.8481991729693813</v>
      </c>
      <c r="AC179" s="279"/>
    </row>
    <row r="180" spans="1:29" ht="15.75" customHeight="1">
      <c r="A180" s="283"/>
      <c r="B180" s="38"/>
      <c r="C180" s="264"/>
      <c r="D180" s="265"/>
      <c r="E180" s="39"/>
      <c r="F180" s="40"/>
      <c r="G180" s="60"/>
      <c r="H180" s="61"/>
      <c r="I180" s="43"/>
      <c r="J180" s="44"/>
      <c r="K180" s="45"/>
      <c r="L180" s="46"/>
      <c r="M180" s="44"/>
      <c r="N180" s="45"/>
      <c r="O180" s="47"/>
      <c r="P180" s="48"/>
      <c r="Q180" s="49"/>
      <c r="R180" s="274"/>
      <c r="S180" s="50"/>
      <c r="T180" s="51"/>
      <c r="U180" s="52"/>
      <c r="V180" s="53"/>
      <c r="W180" s="54"/>
      <c r="X180" s="94"/>
      <c r="Y180" s="266"/>
      <c r="Z180" s="267"/>
      <c r="AA180" s="55"/>
      <c r="AB180" s="49"/>
      <c r="AC180" s="279"/>
    </row>
    <row r="181" spans="1:29" ht="15.75" customHeight="1">
      <c r="A181" s="283"/>
      <c r="B181" s="38"/>
      <c r="C181" s="264"/>
      <c r="D181" s="265"/>
      <c r="E181" s="39"/>
      <c r="F181" s="40"/>
      <c r="G181" s="60"/>
      <c r="H181" s="64"/>
      <c r="I181" s="43"/>
      <c r="J181" s="44"/>
      <c r="K181" s="45"/>
      <c r="L181" s="59"/>
      <c r="M181" s="44"/>
      <c r="N181" s="45"/>
      <c r="O181" s="65"/>
      <c r="P181" s="66"/>
      <c r="Q181" s="67"/>
      <c r="R181" s="274"/>
      <c r="S181" s="50"/>
      <c r="T181" s="51"/>
      <c r="U181" s="52"/>
      <c r="V181" s="53"/>
      <c r="W181" s="54"/>
      <c r="X181" s="94"/>
      <c r="Y181" s="266"/>
      <c r="Z181" s="267"/>
      <c r="AA181" s="55"/>
      <c r="AB181" s="49"/>
      <c r="AC181" s="279"/>
    </row>
    <row r="182" spans="1:29" ht="15.75" customHeight="1">
      <c r="A182" s="283"/>
      <c r="B182" s="38"/>
      <c r="C182" s="264"/>
      <c r="D182" s="265"/>
      <c r="E182" s="39"/>
      <c r="F182" s="40"/>
      <c r="G182" s="60"/>
      <c r="H182" s="64"/>
      <c r="I182" s="43"/>
      <c r="J182" s="44"/>
      <c r="K182" s="45"/>
      <c r="L182" s="59"/>
      <c r="M182" s="44"/>
      <c r="N182" s="45"/>
      <c r="O182" s="65"/>
      <c r="P182" s="66"/>
      <c r="Q182" s="67"/>
      <c r="R182" s="274"/>
      <c r="S182" s="50"/>
      <c r="T182" s="51"/>
      <c r="U182" s="52"/>
      <c r="V182" s="53"/>
      <c r="W182" s="54"/>
      <c r="X182" s="94"/>
      <c r="Y182" s="266"/>
      <c r="Z182" s="267"/>
      <c r="AA182" s="55"/>
      <c r="AB182" s="49"/>
      <c r="AC182" s="279"/>
    </row>
    <row r="183" spans="1:29" ht="15.75" customHeight="1">
      <c r="A183" s="283"/>
      <c r="B183" s="38"/>
      <c r="C183" s="264"/>
      <c r="D183" s="265"/>
      <c r="E183" s="39"/>
      <c r="F183" s="40"/>
      <c r="G183" s="60"/>
      <c r="H183" s="64"/>
      <c r="I183" s="43"/>
      <c r="J183" s="44"/>
      <c r="K183" s="45"/>
      <c r="L183" s="59"/>
      <c r="M183" s="44"/>
      <c r="N183" s="45"/>
      <c r="O183" s="65"/>
      <c r="P183" s="66"/>
      <c r="Q183" s="67"/>
      <c r="R183" s="274"/>
      <c r="S183" s="50"/>
      <c r="T183" s="51"/>
      <c r="U183" s="52"/>
      <c r="V183" s="53"/>
      <c r="W183" s="54"/>
      <c r="X183" s="94"/>
      <c r="Y183" s="266"/>
      <c r="Z183" s="267"/>
      <c r="AA183" s="55"/>
      <c r="AB183" s="49"/>
      <c r="AC183" s="279"/>
    </row>
    <row r="184" spans="1:29" ht="15.75" customHeight="1">
      <c r="A184" s="283"/>
      <c r="B184" s="38"/>
      <c r="C184" s="264"/>
      <c r="D184" s="265"/>
      <c r="E184" s="39"/>
      <c r="F184" s="40"/>
      <c r="G184" s="60"/>
      <c r="H184" s="64"/>
      <c r="I184" s="43"/>
      <c r="J184" s="44"/>
      <c r="K184" s="45"/>
      <c r="L184" s="59"/>
      <c r="M184" s="44"/>
      <c r="N184" s="45"/>
      <c r="O184" s="65"/>
      <c r="P184" s="66"/>
      <c r="Q184" s="67"/>
      <c r="R184" s="274"/>
      <c r="S184" s="50"/>
      <c r="T184" s="51"/>
      <c r="U184" s="52"/>
      <c r="V184" s="53"/>
      <c r="W184" s="54"/>
      <c r="X184" s="94"/>
      <c r="Y184" s="266"/>
      <c r="Z184" s="267"/>
      <c r="AA184" s="55"/>
      <c r="AB184" s="49"/>
      <c r="AC184" s="279"/>
    </row>
    <row r="185" spans="1:29" ht="15.75" customHeight="1">
      <c r="A185" s="283"/>
      <c r="B185" s="38"/>
      <c r="C185" s="264"/>
      <c r="D185" s="265"/>
      <c r="E185" s="39"/>
      <c r="F185" s="40"/>
      <c r="G185" s="60"/>
      <c r="H185" s="64"/>
      <c r="I185" s="43"/>
      <c r="J185" s="44"/>
      <c r="K185" s="45"/>
      <c r="L185" s="59"/>
      <c r="M185" s="44"/>
      <c r="N185" s="45"/>
      <c r="O185" s="65"/>
      <c r="P185" s="66"/>
      <c r="Q185" s="67"/>
      <c r="R185" s="274"/>
      <c r="S185" s="50"/>
      <c r="T185" s="51"/>
      <c r="U185" s="52"/>
      <c r="V185" s="53"/>
      <c r="W185" s="54"/>
      <c r="X185" s="94"/>
      <c r="Y185" s="266"/>
      <c r="Z185" s="267"/>
      <c r="AA185" s="55"/>
      <c r="AB185" s="49"/>
      <c r="AC185" s="279"/>
    </row>
    <row r="186" spans="1:29" ht="15.75" customHeight="1">
      <c r="A186" s="283"/>
      <c r="B186" s="38"/>
      <c r="C186" s="264"/>
      <c r="D186" s="265"/>
      <c r="E186" s="39"/>
      <c r="F186" s="40"/>
      <c r="G186" s="60"/>
      <c r="H186" s="64"/>
      <c r="I186" s="43"/>
      <c r="J186" s="44"/>
      <c r="K186" s="45"/>
      <c r="L186" s="59"/>
      <c r="M186" s="44"/>
      <c r="N186" s="45"/>
      <c r="O186" s="65"/>
      <c r="P186" s="66"/>
      <c r="Q186" s="67"/>
      <c r="R186" s="274"/>
      <c r="S186" s="50"/>
      <c r="T186" s="51"/>
      <c r="U186" s="52"/>
      <c r="V186" s="53"/>
      <c r="W186" s="54"/>
      <c r="X186" s="94"/>
      <c r="Y186" s="266"/>
      <c r="Z186" s="267"/>
      <c r="AA186" s="55"/>
      <c r="AB186" s="49"/>
      <c r="AC186" s="279"/>
    </row>
    <row r="187" spans="1:29" ht="15.75" customHeight="1">
      <c r="A187" s="283"/>
      <c r="B187" s="38"/>
      <c r="C187" s="264"/>
      <c r="D187" s="265"/>
      <c r="E187" s="39"/>
      <c r="F187" s="40"/>
      <c r="G187" s="60"/>
      <c r="H187" s="64"/>
      <c r="I187" s="43"/>
      <c r="J187" s="44"/>
      <c r="K187" s="45"/>
      <c r="L187" s="59"/>
      <c r="M187" s="44"/>
      <c r="N187" s="45"/>
      <c r="O187" s="65"/>
      <c r="P187" s="66"/>
      <c r="Q187" s="67"/>
      <c r="R187" s="274"/>
      <c r="S187" s="50"/>
      <c r="T187" s="51"/>
      <c r="U187" s="52"/>
      <c r="V187" s="53"/>
      <c r="W187" s="54"/>
      <c r="X187" s="94"/>
      <c r="Y187" s="266"/>
      <c r="Z187" s="267"/>
      <c r="AA187" s="55"/>
      <c r="AB187" s="49"/>
      <c r="AC187" s="279"/>
    </row>
    <row r="188" spans="1:29" ht="15.75" customHeight="1">
      <c r="A188" s="283"/>
      <c r="B188" s="38"/>
      <c r="C188" s="264"/>
      <c r="D188" s="265"/>
      <c r="E188" s="39"/>
      <c r="F188" s="40"/>
      <c r="G188" s="60"/>
      <c r="H188" s="64"/>
      <c r="I188" s="43"/>
      <c r="J188" s="44"/>
      <c r="K188" s="45"/>
      <c r="L188" s="59"/>
      <c r="M188" s="44"/>
      <c r="N188" s="45"/>
      <c r="O188" s="65"/>
      <c r="P188" s="66"/>
      <c r="Q188" s="67"/>
      <c r="R188" s="274"/>
      <c r="S188" s="50"/>
      <c r="T188" s="51"/>
      <c r="U188" s="52"/>
      <c r="V188" s="53"/>
      <c r="W188" s="54"/>
      <c r="X188" s="94"/>
      <c r="Y188" s="266"/>
      <c r="Z188" s="267"/>
      <c r="AA188" s="55"/>
      <c r="AB188" s="49"/>
      <c r="AC188" s="279"/>
    </row>
    <row r="189" spans="1:29" ht="15.75" customHeight="1">
      <c r="A189" s="283"/>
      <c r="B189" s="38"/>
      <c r="C189" s="264"/>
      <c r="D189" s="265"/>
      <c r="E189" s="39"/>
      <c r="F189" s="40"/>
      <c r="G189" s="60"/>
      <c r="H189" s="64"/>
      <c r="I189" s="43"/>
      <c r="J189" s="44"/>
      <c r="K189" s="45"/>
      <c r="L189" s="59"/>
      <c r="M189" s="44"/>
      <c r="N189" s="45"/>
      <c r="O189" s="65"/>
      <c r="P189" s="66"/>
      <c r="Q189" s="67"/>
      <c r="R189" s="274"/>
      <c r="S189" s="50"/>
      <c r="T189" s="51"/>
      <c r="U189" s="52"/>
      <c r="V189" s="53"/>
      <c r="W189" s="54"/>
      <c r="X189" s="94"/>
      <c r="Y189" s="266"/>
      <c r="Z189" s="267"/>
      <c r="AA189" s="55"/>
      <c r="AB189" s="49"/>
      <c r="AC189" s="279"/>
    </row>
    <row r="190" spans="1:29" ht="15.75" customHeight="1">
      <c r="A190" s="283"/>
      <c r="B190" s="38"/>
      <c r="C190" s="264"/>
      <c r="D190" s="265"/>
      <c r="E190" s="104"/>
      <c r="F190" s="40"/>
      <c r="G190" s="72"/>
      <c r="H190" s="64"/>
      <c r="I190" s="43"/>
      <c r="J190" s="44"/>
      <c r="K190" s="45"/>
      <c r="L190" s="59"/>
      <c r="M190" s="44"/>
      <c r="N190" s="45"/>
      <c r="O190" s="65"/>
      <c r="P190" s="66"/>
      <c r="Q190" s="67"/>
      <c r="R190" s="274"/>
      <c r="S190" s="62"/>
      <c r="T190" s="63"/>
      <c r="U190" s="73"/>
      <c r="V190" s="74"/>
      <c r="W190" s="68"/>
      <c r="X190" s="110"/>
      <c r="Y190" s="266"/>
      <c r="Z190" s="267"/>
      <c r="AA190" s="111"/>
      <c r="AB190" s="67"/>
      <c r="AC190" s="279"/>
    </row>
    <row r="191" spans="1:29" ht="15.75" customHeight="1" thickBot="1">
      <c r="A191" s="284"/>
      <c r="B191" s="76" t="s">
        <v>35</v>
      </c>
      <c r="C191" s="261"/>
      <c r="D191" s="261"/>
      <c r="E191" s="77"/>
      <c r="F191" s="18"/>
      <c r="G191" s="79"/>
      <c r="H191" s="20"/>
      <c r="I191" s="80">
        <f t="shared" ref="I191:J191" si="59">AVERAGE(I175:I190)</f>
        <v>4.2</v>
      </c>
      <c r="J191" s="81">
        <f t="shared" si="59"/>
        <v>3120</v>
      </c>
      <c r="K191" s="82">
        <f t="shared" ref="K191" si="60">J191/I191</f>
        <v>742.85714285714278</v>
      </c>
      <c r="L191" s="80">
        <f t="shared" ref="L191:M191" si="61">AVERAGE(L175:L190)</f>
        <v>4.2</v>
      </c>
      <c r="M191" s="81">
        <f t="shared" si="61"/>
        <v>2602.5284592917474</v>
      </c>
      <c r="N191" s="82">
        <f>M191/L191</f>
        <v>619.64963316470175</v>
      </c>
      <c r="O191" s="83">
        <f>L191-I191</f>
        <v>0</v>
      </c>
      <c r="P191" s="84">
        <f>N191-K191</f>
        <v>-123.20750969244102</v>
      </c>
      <c r="Q191" s="85">
        <f>N191/K191</f>
        <v>0.83414373695248323</v>
      </c>
      <c r="R191" s="275"/>
      <c r="S191" s="182">
        <f>S175</f>
        <v>0.70835648148148145</v>
      </c>
      <c r="T191" s="183">
        <f>INDEX(T175:T190,COUNTA(T175:T190))</f>
        <v>0.85972222222222228</v>
      </c>
      <c r="U191" s="86"/>
      <c r="V191" s="96"/>
      <c r="W191" s="18"/>
      <c r="X191" s="20"/>
      <c r="Y191" s="262"/>
      <c r="Z191" s="263"/>
      <c r="AA191" s="97">
        <f>M191-J191</f>
        <v>-517.47154070825263</v>
      </c>
      <c r="AB191" s="85">
        <f>M191/J191</f>
        <v>0.83414373695248312</v>
      </c>
      <c r="AC191" s="280"/>
    </row>
    <row r="192" spans="1:29" ht="15.75" customHeight="1">
      <c r="A192" s="268" t="s">
        <v>51</v>
      </c>
      <c r="B192" s="16" t="s">
        <v>76</v>
      </c>
      <c r="C192" s="271" t="s">
        <v>125</v>
      </c>
      <c r="D192" s="272"/>
      <c r="E192" s="21">
        <v>17.89</v>
      </c>
      <c r="F192" s="15">
        <v>4535</v>
      </c>
      <c r="G192" s="22">
        <f t="shared" ref="G192:G193" si="62">E192*F192</f>
        <v>81131.150000000009</v>
      </c>
      <c r="H192" s="23"/>
      <c r="I192" s="24">
        <v>4</v>
      </c>
      <c r="J192" s="25">
        <v>3300</v>
      </c>
      <c r="K192" s="26">
        <f>J192/I192</f>
        <v>825</v>
      </c>
      <c r="L192" s="27">
        <v>4</v>
      </c>
      <c r="M192" s="25">
        <f>F192/V192*60</f>
        <v>2797.9434447300764</v>
      </c>
      <c r="N192" s="26">
        <f>M192/L192</f>
        <v>699.4858611825191</v>
      </c>
      <c r="O192" s="91">
        <f>L192-I192</f>
        <v>0</v>
      </c>
      <c r="P192" s="92">
        <f>N192-K192</f>
        <v>-125.5141388174809</v>
      </c>
      <c r="Q192" s="31">
        <f>N192/K192</f>
        <v>0.84786164991820501</v>
      </c>
      <c r="R192" s="273">
        <f>Q208</f>
        <v>0.84206520199758916</v>
      </c>
      <c r="S192" s="32">
        <v>0.70833333333333337</v>
      </c>
      <c r="T192" s="33">
        <v>0.7758680555555556</v>
      </c>
      <c r="U192" s="34"/>
      <c r="V192" s="35">
        <v>97.250000000000014</v>
      </c>
      <c r="W192" s="114"/>
      <c r="X192" s="115"/>
      <c r="Y192" s="276"/>
      <c r="Z192" s="277"/>
      <c r="AA192" s="36">
        <f>M192-J192</f>
        <v>-502.05655526992359</v>
      </c>
      <c r="AB192" s="31">
        <f>M192/J192</f>
        <v>0.84786164991820501</v>
      </c>
      <c r="AC192" s="278">
        <f>AB208</f>
        <v>0.84206520199758916</v>
      </c>
    </row>
    <row r="193" spans="1:29" ht="15.75" customHeight="1">
      <c r="A193" s="269"/>
      <c r="B193" s="38" t="s">
        <v>76</v>
      </c>
      <c r="C193" s="264" t="s">
        <v>126</v>
      </c>
      <c r="D193" s="265"/>
      <c r="E193" s="39">
        <v>16.66</v>
      </c>
      <c r="F193" s="40">
        <v>7051</v>
      </c>
      <c r="G193" s="41">
        <f t="shared" si="62"/>
        <v>117469.66</v>
      </c>
      <c r="H193" s="42"/>
      <c r="I193" s="43">
        <v>4</v>
      </c>
      <c r="J193" s="44">
        <v>3300</v>
      </c>
      <c r="K193" s="45">
        <f t="shared" ref="K193:K230" si="63">J193/I193</f>
        <v>825</v>
      </c>
      <c r="L193" s="46">
        <v>4</v>
      </c>
      <c r="M193" s="44">
        <f>F193/V193*60</f>
        <v>2759.6868884540122</v>
      </c>
      <c r="N193" s="45">
        <f>M193/L193</f>
        <v>689.92172211350305</v>
      </c>
      <c r="O193" s="47">
        <f>L193-I193</f>
        <v>0</v>
      </c>
      <c r="P193" s="48">
        <f>N193-K193</f>
        <v>-135.07827788649695</v>
      </c>
      <c r="Q193" s="49">
        <f>N193/K193</f>
        <v>0.83626875407697343</v>
      </c>
      <c r="R193" s="274"/>
      <c r="S193" s="50">
        <v>0.78055555555555556</v>
      </c>
      <c r="T193" s="51">
        <v>0.88701388888888888</v>
      </c>
      <c r="U193" s="52">
        <v>6.7499999999999361</v>
      </c>
      <c r="V193" s="53">
        <v>153.29999999999998</v>
      </c>
      <c r="W193" s="54"/>
      <c r="X193" s="94"/>
      <c r="Y193" s="266"/>
      <c r="Z193" s="267"/>
      <c r="AA193" s="55">
        <f>M193-J193</f>
        <v>-540.31311154598779</v>
      </c>
      <c r="AB193" s="49">
        <f>M193/J193</f>
        <v>0.83626875407697343</v>
      </c>
      <c r="AC193" s="279"/>
    </row>
    <row r="194" spans="1:29" ht="15.75" customHeight="1">
      <c r="A194" s="269"/>
      <c r="B194" s="38"/>
      <c r="C194" s="264"/>
      <c r="D194" s="265"/>
      <c r="E194" s="39"/>
      <c r="F194" s="40"/>
      <c r="G194" s="41"/>
      <c r="H194" s="42"/>
      <c r="I194" s="43"/>
      <c r="J194" s="44"/>
      <c r="K194" s="45"/>
      <c r="L194" s="46"/>
      <c r="M194" s="44"/>
      <c r="N194" s="45"/>
      <c r="O194" s="47"/>
      <c r="P194" s="48"/>
      <c r="Q194" s="49"/>
      <c r="R194" s="274"/>
      <c r="S194" s="50"/>
      <c r="T194" s="51"/>
      <c r="U194" s="52"/>
      <c r="V194" s="53"/>
      <c r="W194" s="54"/>
      <c r="X194" s="94"/>
      <c r="Y194" s="266"/>
      <c r="Z194" s="267"/>
      <c r="AA194" s="55"/>
      <c r="AB194" s="49"/>
      <c r="AC194" s="279"/>
    </row>
    <row r="195" spans="1:29" ht="15.75" customHeight="1">
      <c r="A195" s="269"/>
      <c r="B195" s="38"/>
      <c r="C195" s="264"/>
      <c r="D195" s="265"/>
      <c r="E195" s="39"/>
      <c r="F195" s="40"/>
      <c r="G195" s="41"/>
      <c r="H195" s="42"/>
      <c r="I195" s="43"/>
      <c r="J195" s="44"/>
      <c r="K195" s="45"/>
      <c r="L195" s="46"/>
      <c r="M195" s="44"/>
      <c r="N195" s="45"/>
      <c r="O195" s="47"/>
      <c r="P195" s="48"/>
      <c r="Q195" s="49"/>
      <c r="R195" s="274"/>
      <c r="S195" s="50"/>
      <c r="T195" s="51"/>
      <c r="U195" s="52"/>
      <c r="V195" s="53"/>
      <c r="W195" s="54"/>
      <c r="X195" s="94"/>
      <c r="Y195" s="266"/>
      <c r="Z195" s="267"/>
      <c r="AA195" s="55"/>
      <c r="AB195" s="49"/>
      <c r="AC195" s="279"/>
    </row>
    <row r="196" spans="1:29" ht="15.75" customHeight="1">
      <c r="A196" s="269"/>
      <c r="B196" s="38"/>
      <c r="C196" s="264"/>
      <c r="D196" s="265"/>
      <c r="E196" s="39"/>
      <c r="F196" s="40"/>
      <c r="G196" s="41"/>
      <c r="H196" s="58"/>
      <c r="I196" s="43"/>
      <c r="J196" s="44"/>
      <c r="K196" s="45"/>
      <c r="L196" s="59"/>
      <c r="M196" s="44"/>
      <c r="N196" s="45"/>
      <c r="O196" s="47"/>
      <c r="P196" s="48"/>
      <c r="Q196" s="49"/>
      <c r="R196" s="274"/>
      <c r="S196" s="50"/>
      <c r="T196" s="51"/>
      <c r="U196" s="52"/>
      <c r="V196" s="53"/>
      <c r="W196" s="54"/>
      <c r="X196" s="94"/>
      <c r="Y196" s="266"/>
      <c r="Z196" s="267"/>
      <c r="AA196" s="55"/>
      <c r="AB196" s="49"/>
      <c r="AC196" s="279"/>
    </row>
    <row r="197" spans="1:29" ht="15.75" customHeight="1">
      <c r="A197" s="269"/>
      <c r="B197" s="38"/>
      <c r="C197" s="264"/>
      <c r="D197" s="265"/>
      <c r="E197" s="39"/>
      <c r="F197" s="40"/>
      <c r="G197" s="60"/>
      <c r="H197" s="61"/>
      <c r="I197" s="43"/>
      <c r="J197" s="44"/>
      <c r="K197" s="45"/>
      <c r="L197" s="46"/>
      <c r="M197" s="44"/>
      <c r="N197" s="45"/>
      <c r="O197" s="47"/>
      <c r="P197" s="48"/>
      <c r="Q197" s="49"/>
      <c r="R197" s="274"/>
      <c r="S197" s="50"/>
      <c r="T197" s="51"/>
      <c r="U197" s="52"/>
      <c r="V197" s="53"/>
      <c r="W197" s="54"/>
      <c r="X197" s="94"/>
      <c r="Y197" s="266"/>
      <c r="Z197" s="267"/>
      <c r="AA197" s="55"/>
      <c r="AB197" s="49"/>
      <c r="AC197" s="279"/>
    </row>
    <row r="198" spans="1:29" ht="15.75" customHeight="1">
      <c r="A198" s="269"/>
      <c r="B198" s="38"/>
      <c r="C198" s="264"/>
      <c r="D198" s="265"/>
      <c r="E198" s="39"/>
      <c r="F198" s="40"/>
      <c r="G198" s="60"/>
      <c r="H198" s="64"/>
      <c r="I198" s="43"/>
      <c r="J198" s="44"/>
      <c r="K198" s="45"/>
      <c r="L198" s="59"/>
      <c r="M198" s="44"/>
      <c r="N198" s="45"/>
      <c r="O198" s="65"/>
      <c r="P198" s="66"/>
      <c r="Q198" s="67"/>
      <c r="R198" s="274"/>
      <c r="S198" s="50"/>
      <c r="T198" s="51"/>
      <c r="U198" s="52"/>
      <c r="V198" s="53"/>
      <c r="W198" s="54"/>
      <c r="X198" s="94"/>
      <c r="Y198" s="266"/>
      <c r="Z198" s="267"/>
      <c r="AA198" s="55"/>
      <c r="AB198" s="49"/>
      <c r="AC198" s="279"/>
    </row>
    <row r="199" spans="1:29" ht="15.75" customHeight="1">
      <c r="A199" s="269"/>
      <c r="B199" s="38"/>
      <c r="C199" s="264"/>
      <c r="D199" s="265"/>
      <c r="E199" s="39"/>
      <c r="F199" s="40"/>
      <c r="G199" s="60"/>
      <c r="H199" s="64"/>
      <c r="I199" s="43"/>
      <c r="J199" s="44"/>
      <c r="K199" s="45"/>
      <c r="L199" s="59"/>
      <c r="M199" s="44"/>
      <c r="N199" s="45"/>
      <c r="O199" s="65"/>
      <c r="P199" s="66"/>
      <c r="Q199" s="67"/>
      <c r="R199" s="274"/>
      <c r="S199" s="50"/>
      <c r="T199" s="51"/>
      <c r="U199" s="52"/>
      <c r="V199" s="53"/>
      <c r="W199" s="54"/>
      <c r="X199" s="94"/>
      <c r="Y199" s="266"/>
      <c r="Z199" s="267"/>
      <c r="AA199" s="55"/>
      <c r="AB199" s="49"/>
      <c r="AC199" s="279"/>
    </row>
    <row r="200" spans="1:29" ht="15.75" customHeight="1">
      <c r="A200" s="269"/>
      <c r="B200" s="38"/>
      <c r="C200" s="264"/>
      <c r="D200" s="265"/>
      <c r="E200" s="39"/>
      <c r="F200" s="40"/>
      <c r="G200" s="60"/>
      <c r="H200" s="64"/>
      <c r="I200" s="43"/>
      <c r="J200" s="44"/>
      <c r="K200" s="45"/>
      <c r="L200" s="59"/>
      <c r="M200" s="44"/>
      <c r="N200" s="45"/>
      <c r="O200" s="65"/>
      <c r="P200" s="66"/>
      <c r="Q200" s="67"/>
      <c r="R200" s="274"/>
      <c r="S200" s="50"/>
      <c r="T200" s="51"/>
      <c r="U200" s="52"/>
      <c r="V200" s="53"/>
      <c r="W200" s="54"/>
      <c r="X200" s="94"/>
      <c r="Y200" s="266"/>
      <c r="Z200" s="267"/>
      <c r="AA200" s="55"/>
      <c r="AB200" s="49"/>
      <c r="AC200" s="279"/>
    </row>
    <row r="201" spans="1:29" ht="15.75" customHeight="1">
      <c r="A201" s="269"/>
      <c r="B201" s="38"/>
      <c r="C201" s="264"/>
      <c r="D201" s="265"/>
      <c r="E201" s="39"/>
      <c r="F201" s="40"/>
      <c r="G201" s="60"/>
      <c r="H201" s="64"/>
      <c r="I201" s="43"/>
      <c r="J201" s="44"/>
      <c r="K201" s="45"/>
      <c r="L201" s="59"/>
      <c r="M201" s="44"/>
      <c r="N201" s="45"/>
      <c r="O201" s="65"/>
      <c r="P201" s="66"/>
      <c r="Q201" s="67"/>
      <c r="R201" s="274"/>
      <c r="S201" s="50"/>
      <c r="T201" s="51"/>
      <c r="U201" s="52"/>
      <c r="V201" s="53"/>
      <c r="W201" s="54"/>
      <c r="X201" s="94"/>
      <c r="Y201" s="266"/>
      <c r="Z201" s="267"/>
      <c r="AA201" s="55"/>
      <c r="AB201" s="49"/>
      <c r="AC201" s="279"/>
    </row>
    <row r="202" spans="1:29" ht="15.75" customHeight="1">
      <c r="A202" s="269"/>
      <c r="B202" s="38"/>
      <c r="C202" s="264"/>
      <c r="D202" s="265"/>
      <c r="E202" s="39"/>
      <c r="F202" s="40"/>
      <c r="G202" s="60"/>
      <c r="H202" s="64"/>
      <c r="I202" s="43"/>
      <c r="J202" s="44"/>
      <c r="K202" s="45"/>
      <c r="L202" s="59"/>
      <c r="M202" s="44"/>
      <c r="N202" s="45"/>
      <c r="O202" s="65"/>
      <c r="P202" s="66"/>
      <c r="Q202" s="67"/>
      <c r="R202" s="274"/>
      <c r="S202" s="50"/>
      <c r="T202" s="51"/>
      <c r="U202" s="52"/>
      <c r="V202" s="53"/>
      <c r="W202" s="68"/>
      <c r="X202" s="110"/>
      <c r="Y202" s="266"/>
      <c r="Z202" s="267"/>
      <c r="AA202" s="55"/>
      <c r="AB202" s="49"/>
      <c r="AC202" s="279"/>
    </row>
    <row r="203" spans="1:29" ht="15.75" customHeight="1">
      <c r="A203" s="269"/>
      <c r="B203" s="38"/>
      <c r="C203" s="264"/>
      <c r="D203" s="265"/>
      <c r="E203" s="39"/>
      <c r="F203" s="40"/>
      <c r="G203" s="60"/>
      <c r="H203" s="64"/>
      <c r="I203" s="43"/>
      <c r="J203" s="44"/>
      <c r="K203" s="45"/>
      <c r="L203" s="59"/>
      <c r="M203" s="44"/>
      <c r="N203" s="45"/>
      <c r="O203" s="65"/>
      <c r="P203" s="66"/>
      <c r="Q203" s="67"/>
      <c r="R203" s="274"/>
      <c r="S203" s="50"/>
      <c r="T203" s="51"/>
      <c r="U203" s="52"/>
      <c r="V203" s="53"/>
      <c r="W203" s="68"/>
      <c r="X203" s="110"/>
      <c r="Y203" s="266"/>
      <c r="Z203" s="267"/>
      <c r="AA203" s="55"/>
      <c r="AB203" s="49"/>
      <c r="AC203" s="279"/>
    </row>
    <row r="204" spans="1:29" ht="15.75" customHeight="1">
      <c r="A204" s="269"/>
      <c r="B204" s="38"/>
      <c r="C204" s="264"/>
      <c r="D204" s="265"/>
      <c r="E204" s="39"/>
      <c r="F204" s="40"/>
      <c r="G204" s="60"/>
      <c r="H204" s="64"/>
      <c r="I204" s="43"/>
      <c r="J204" s="44"/>
      <c r="K204" s="45"/>
      <c r="L204" s="59"/>
      <c r="M204" s="44"/>
      <c r="N204" s="45"/>
      <c r="O204" s="65"/>
      <c r="P204" s="66"/>
      <c r="Q204" s="67"/>
      <c r="R204" s="274"/>
      <c r="S204" s="50"/>
      <c r="T204" s="51"/>
      <c r="U204" s="52"/>
      <c r="V204" s="53"/>
      <c r="W204" s="68"/>
      <c r="X204" s="110"/>
      <c r="Y204" s="266"/>
      <c r="Z204" s="267"/>
      <c r="AA204" s="55"/>
      <c r="AB204" s="49"/>
      <c r="AC204" s="279"/>
    </row>
    <row r="205" spans="1:29" ht="15.75" customHeight="1">
      <c r="A205" s="269"/>
      <c r="B205" s="38"/>
      <c r="C205" s="264"/>
      <c r="D205" s="265"/>
      <c r="E205" s="39"/>
      <c r="F205" s="40"/>
      <c r="G205" s="60"/>
      <c r="H205" s="64"/>
      <c r="I205" s="43"/>
      <c r="J205" s="44"/>
      <c r="K205" s="45"/>
      <c r="L205" s="59"/>
      <c r="M205" s="44"/>
      <c r="N205" s="45"/>
      <c r="O205" s="65"/>
      <c r="P205" s="66"/>
      <c r="Q205" s="67"/>
      <c r="R205" s="274"/>
      <c r="S205" s="50"/>
      <c r="T205" s="51"/>
      <c r="U205" s="52"/>
      <c r="V205" s="53"/>
      <c r="W205" s="68"/>
      <c r="X205" s="110"/>
      <c r="Y205" s="266"/>
      <c r="Z205" s="267"/>
      <c r="AA205" s="55"/>
      <c r="AB205" s="49"/>
      <c r="AC205" s="279"/>
    </row>
    <row r="206" spans="1:29" ht="15.75" customHeight="1">
      <c r="A206" s="269"/>
      <c r="B206" s="38"/>
      <c r="C206" s="264"/>
      <c r="D206" s="265"/>
      <c r="E206" s="39"/>
      <c r="F206" s="40"/>
      <c r="G206" s="60"/>
      <c r="H206" s="64"/>
      <c r="I206" s="43"/>
      <c r="J206" s="44"/>
      <c r="K206" s="45"/>
      <c r="L206" s="59"/>
      <c r="M206" s="44"/>
      <c r="N206" s="45"/>
      <c r="O206" s="65"/>
      <c r="P206" s="66"/>
      <c r="Q206" s="67"/>
      <c r="R206" s="274"/>
      <c r="S206" s="50"/>
      <c r="T206" s="51"/>
      <c r="U206" s="52"/>
      <c r="V206" s="53"/>
      <c r="W206" s="68"/>
      <c r="X206" s="110"/>
      <c r="Y206" s="266"/>
      <c r="Z206" s="267"/>
      <c r="AA206" s="55"/>
      <c r="AB206" s="49"/>
      <c r="AC206" s="279"/>
    </row>
    <row r="207" spans="1:29" ht="15.75" customHeight="1">
      <c r="A207" s="269"/>
      <c r="B207" s="38"/>
      <c r="C207" s="264"/>
      <c r="D207" s="265"/>
      <c r="E207" s="104"/>
      <c r="F207" s="40"/>
      <c r="G207" s="72"/>
      <c r="H207" s="64"/>
      <c r="I207" s="43"/>
      <c r="J207" s="44"/>
      <c r="K207" s="45"/>
      <c r="L207" s="59"/>
      <c r="M207" s="44"/>
      <c r="N207" s="45"/>
      <c r="O207" s="65"/>
      <c r="P207" s="66"/>
      <c r="Q207" s="67"/>
      <c r="R207" s="274"/>
      <c r="S207" s="62"/>
      <c r="T207" s="63"/>
      <c r="U207" s="73"/>
      <c r="V207" s="74"/>
      <c r="W207" s="68"/>
      <c r="X207" s="110"/>
      <c r="Y207" s="266"/>
      <c r="Z207" s="267"/>
      <c r="AA207" s="111"/>
      <c r="AB207" s="67"/>
      <c r="AC207" s="279"/>
    </row>
    <row r="208" spans="1:29" ht="15.75" customHeight="1" thickBot="1">
      <c r="A208" s="270"/>
      <c r="B208" s="76" t="s">
        <v>35</v>
      </c>
      <c r="C208" s="261"/>
      <c r="D208" s="261"/>
      <c r="E208" s="77"/>
      <c r="F208" s="18"/>
      <c r="G208" s="79"/>
      <c r="H208" s="20"/>
      <c r="I208" s="80">
        <f t="shared" ref="I208:J208" si="64">AVERAGE(I192:I207)</f>
        <v>4</v>
      </c>
      <c r="J208" s="81">
        <f t="shared" si="64"/>
        <v>3300</v>
      </c>
      <c r="K208" s="82">
        <f t="shared" ref="K208" si="65">J208/I208</f>
        <v>825</v>
      </c>
      <c r="L208" s="80">
        <f t="shared" ref="L208:M208" si="66">AVERAGE(L192:L207)</f>
        <v>4</v>
      </c>
      <c r="M208" s="81">
        <f t="shared" si="66"/>
        <v>2778.8151665920441</v>
      </c>
      <c r="N208" s="82">
        <f>M208/L208</f>
        <v>694.70379164801102</v>
      </c>
      <c r="O208" s="83">
        <f>L208-I208</f>
        <v>0</v>
      </c>
      <c r="P208" s="84">
        <f>N208-K208</f>
        <v>-130.29620835198898</v>
      </c>
      <c r="Q208" s="85">
        <f>N208/K208</f>
        <v>0.84206520199758916</v>
      </c>
      <c r="R208" s="275"/>
      <c r="S208" s="182">
        <f>S192</f>
        <v>0.70833333333333337</v>
      </c>
      <c r="T208" s="183">
        <f>INDEX(T192:T207,COUNTA(T192:T207))</f>
        <v>0.88701388888888888</v>
      </c>
      <c r="U208" s="86"/>
      <c r="V208" s="96"/>
      <c r="W208" s="18"/>
      <c r="X208" s="20"/>
      <c r="Y208" s="262"/>
      <c r="Z208" s="263"/>
      <c r="AA208" s="97">
        <f>M208-J208</f>
        <v>-521.18483340795592</v>
      </c>
      <c r="AB208" s="85">
        <f>M208/J208</f>
        <v>0.84206520199758916</v>
      </c>
      <c r="AC208" s="280"/>
    </row>
    <row r="209" spans="1:29" ht="15.75" customHeight="1">
      <c r="A209" s="281" t="s">
        <v>52</v>
      </c>
      <c r="B209" s="16" t="s">
        <v>76</v>
      </c>
      <c r="C209" s="271" t="s">
        <v>127</v>
      </c>
      <c r="D209" s="272"/>
      <c r="E209" s="21">
        <v>18.18</v>
      </c>
      <c r="F209" s="15">
        <v>3173</v>
      </c>
      <c r="G209" s="22">
        <f t="shared" ref="G209:G211" si="67">E209*F209</f>
        <v>57685.14</v>
      </c>
      <c r="H209" s="23"/>
      <c r="I209" s="24">
        <v>3</v>
      </c>
      <c r="J209" s="25">
        <v>3600</v>
      </c>
      <c r="K209" s="26">
        <f>J209/I209</f>
        <v>1200</v>
      </c>
      <c r="L209" s="27">
        <v>3</v>
      </c>
      <c r="M209" s="25">
        <f>F209/V209*60</f>
        <v>2986.352941176468</v>
      </c>
      <c r="N209" s="26">
        <f>M209/L209</f>
        <v>995.450980392156</v>
      </c>
      <c r="O209" s="91">
        <f>L209-I209</f>
        <v>0</v>
      </c>
      <c r="P209" s="92">
        <f>N209-K209</f>
        <v>-204.549019607844</v>
      </c>
      <c r="Q209" s="31">
        <f>N209/K209</f>
        <v>0.82954248366012995</v>
      </c>
      <c r="R209" s="273">
        <f>Q225</f>
        <v>0.83040313932614174</v>
      </c>
      <c r="S209" s="32">
        <v>0.7085069444444444</v>
      </c>
      <c r="T209" s="33">
        <v>0.75277777777777777</v>
      </c>
      <c r="U209" s="34"/>
      <c r="V209" s="35">
        <v>63.750000000000057</v>
      </c>
      <c r="W209" s="114"/>
      <c r="X209" s="115"/>
      <c r="Y209" s="276"/>
      <c r="Z209" s="277"/>
      <c r="AA209" s="36">
        <f>M209-J209</f>
        <v>-613.64705882353201</v>
      </c>
      <c r="AB209" s="31">
        <f>M209/J209</f>
        <v>0.82954248366012995</v>
      </c>
      <c r="AC209" s="278">
        <f>AB225</f>
        <v>0.83040313932614174</v>
      </c>
    </row>
    <row r="210" spans="1:29" ht="15.75" customHeight="1">
      <c r="A210" s="282"/>
      <c r="B210" s="38" t="s">
        <v>76</v>
      </c>
      <c r="C210" s="264" t="s">
        <v>128</v>
      </c>
      <c r="D210" s="265"/>
      <c r="E210" s="39">
        <v>14.28</v>
      </c>
      <c r="F210" s="40">
        <v>5970</v>
      </c>
      <c r="G210" s="41">
        <f t="shared" si="67"/>
        <v>85251.599999999991</v>
      </c>
      <c r="H210" s="42">
        <v>2</v>
      </c>
      <c r="I210" s="43">
        <v>3</v>
      </c>
      <c r="J210" s="44">
        <v>3600</v>
      </c>
      <c r="K210" s="45">
        <f t="shared" si="63"/>
        <v>1200</v>
      </c>
      <c r="L210" s="46">
        <v>3</v>
      </c>
      <c r="M210" s="44">
        <f>F210/V210*60</f>
        <v>2991.2317327766177</v>
      </c>
      <c r="N210" s="45">
        <f>M210/L210</f>
        <v>997.07724425887261</v>
      </c>
      <c r="O210" s="47">
        <f>L210-I210</f>
        <v>0</v>
      </c>
      <c r="P210" s="48">
        <f>N210-K210</f>
        <v>-202.92275574112739</v>
      </c>
      <c r="Q210" s="49">
        <f>N210/K210</f>
        <v>0.83089770354906056</v>
      </c>
      <c r="R210" s="274"/>
      <c r="S210" s="50">
        <v>0.76545138888888886</v>
      </c>
      <c r="T210" s="51">
        <v>0.84861111111111109</v>
      </c>
      <c r="U210" s="52">
        <v>18.249999999999975</v>
      </c>
      <c r="V210" s="53">
        <v>119.75000000000001</v>
      </c>
      <c r="W210" s="54">
        <v>0.84861111111111109</v>
      </c>
      <c r="X210" s="94">
        <v>0.90561342592592597</v>
      </c>
      <c r="Y210" s="266" t="s">
        <v>352</v>
      </c>
      <c r="Z210" s="267"/>
      <c r="AA210" s="55">
        <f>M210-J210</f>
        <v>-608.76826722338228</v>
      </c>
      <c r="AB210" s="49">
        <f>M210/J210</f>
        <v>0.83089770354906045</v>
      </c>
      <c r="AC210" s="279"/>
    </row>
    <row r="211" spans="1:29" ht="15.75" customHeight="1">
      <c r="A211" s="282"/>
      <c r="B211" s="38" t="s">
        <v>76</v>
      </c>
      <c r="C211" s="264" t="s">
        <v>128</v>
      </c>
      <c r="D211" s="265"/>
      <c r="E211" s="39">
        <v>14.28</v>
      </c>
      <c r="F211" s="40">
        <v>2538</v>
      </c>
      <c r="G211" s="41">
        <f t="shared" si="67"/>
        <v>36242.639999999999</v>
      </c>
      <c r="H211" s="42"/>
      <c r="I211" s="43">
        <v>3</v>
      </c>
      <c r="J211" s="44">
        <v>3600</v>
      </c>
      <c r="K211" s="45">
        <f t="shared" si="63"/>
        <v>1200</v>
      </c>
      <c r="L211" s="46">
        <v>3</v>
      </c>
      <c r="M211" s="44">
        <f>F211/V211*60</f>
        <v>2990.769230769246</v>
      </c>
      <c r="N211" s="45">
        <f>M211/L211</f>
        <v>996.92307692308202</v>
      </c>
      <c r="O211" s="47">
        <f>L211-I211</f>
        <v>0</v>
      </c>
      <c r="P211" s="48">
        <f>N211-K211</f>
        <v>-203.07692307691798</v>
      </c>
      <c r="Q211" s="49">
        <f>N211/K211</f>
        <v>0.83076923076923503</v>
      </c>
      <c r="R211" s="274"/>
      <c r="S211" s="50">
        <v>0.90561342592592597</v>
      </c>
      <c r="T211" s="51">
        <v>0.9409722222222221</v>
      </c>
      <c r="U211" s="52">
        <v>82.083333333333428</v>
      </c>
      <c r="V211" s="53">
        <v>50.916666666666416</v>
      </c>
      <c r="W211" s="54"/>
      <c r="X211" s="94"/>
      <c r="Y211" s="266"/>
      <c r="Z211" s="267"/>
      <c r="AA211" s="55">
        <f>M211-J211</f>
        <v>-609.23076923075405</v>
      </c>
      <c r="AB211" s="49">
        <f>M211/J211</f>
        <v>0.83076923076923503</v>
      </c>
      <c r="AC211" s="279"/>
    </row>
    <row r="212" spans="1:29" ht="15.75" customHeight="1">
      <c r="A212" s="282"/>
      <c r="B212" s="38"/>
      <c r="C212" s="264"/>
      <c r="D212" s="265"/>
      <c r="E212" s="39"/>
      <c r="F212" s="40"/>
      <c r="G212" s="41"/>
      <c r="H212" s="42"/>
      <c r="I212" s="43"/>
      <c r="J212" s="44"/>
      <c r="K212" s="45"/>
      <c r="L212" s="46"/>
      <c r="M212" s="44"/>
      <c r="N212" s="45"/>
      <c r="O212" s="47"/>
      <c r="P212" s="48"/>
      <c r="Q212" s="49"/>
      <c r="R212" s="274"/>
      <c r="S212" s="50"/>
      <c r="T212" s="51"/>
      <c r="U212" s="52"/>
      <c r="V212" s="53"/>
      <c r="W212" s="54"/>
      <c r="X212" s="94"/>
      <c r="Y212" s="266"/>
      <c r="Z212" s="267"/>
      <c r="AA212" s="55"/>
      <c r="AB212" s="49"/>
      <c r="AC212" s="279"/>
    </row>
    <row r="213" spans="1:29" ht="15.75" customHeight="1">
      <c r="A213" s="283"/>
      <c r="B213" s="38"/>
      <c r="C213" s="264"/>
      <c r="D213" s="265"/>
      <c r="E213" s="39"/>
      <c r="F213" s="40"/>
      <c r="G213" s="41"/>
      <c r="H213" s="58"/>
      <c r="I213" s="43"/>
      <c r="J213" s="44"/>
      <c r="K213" s="45"/>
      <c r="L213" s="59"/>
      <c r="M213" s="44"/>
      <c r="N213" s="45"/>
      <c r="O213" s="47"/>
      <c r="P213" s="48"/>
      <c r="Q213" s="49"/>
      <c r="R213" s="274"/>
      <c r="S213" s="50"/>
      <c r="T213" s="51"/>
      <c r="U213" s="52"/>
      <c r="V213" s="53"/>
      <c r="W213" s="54"/>
      <c r="X213" s="94"/>
      <c r="Y213" s="266"/>
      <c r="Z213" s="267"/>
      <c r="AA213" s="55"/>
      <c r="AB213" s="49"/>
      <c r="AC213" s="279"/>
    </row>
    <row r="214" spans="1:29" ht="15.75" customHeight="1">
      <c r="A214" s="283"/>
      <c r="B214" s="38"/>
      <c r="C214" s="264"/>
      <c r="D214" s="265"/>
      <c r="E214" s="39"/>
      <c r="F214" s="40"/>
      <c r="G214" s="60"/>
      <c r="H214" s="61"/>
      <c r="I214" s="43"/>
      <c r="J214" s="44"/>
      <c r="K214" s="45"/>
      <c r="L214" s="46"/>
      <c r="M214" s="44"/>
      <c r="N214" s="45"/>
      <c r="O214" s="47"/>
      <c r="P214" s="48"/>
      <c r="Q214" s="49"/>
      <c r="R214" s="274"/>
      <c r="S214" s="50"/>
      <c r="T214" s="51"/>
      <c r="U214" s="52"/>
      <c r="V214" s="53"/>
      <c r="W214" s="54"/>
      <c r="X214" s="94"/>
      <c r="Y214" s="266"/>
      <c r="Z214" s="267"/>
      <c r="AA214" s="55"/>
      <c r="AB214" s="49"/>
      <c r="AC214" s="279"/>
    </row>
    <row r="215" spans="1:29" ht="15.75" customHeight="1">
      <c r="A215" s="283"/>
      <c r="B215" s="38"/>
      <c r="C215" s="264"/>
      <c r="D215" s="265"/>
      <c r="E215" s="39"/>
      <c r="F215" s="40"/>
      <c r="G215" s="60"/>
      <c r="H215" s="64"/>
      <c r="I215" s="43"/>
      <c r="J215" s="44"/>
      <c r="K215" s="45"/>
      <c r="L215" s="59"/>
      <c r="M215" s="44"/>
      <c r="N215" s="45"/>
      <c r="O215" s="65"/>
      <c r="P215" s="66"/>
      <c r="Q215" s="67"/>
      <c r="R215" s="274"/>
      <c r="S215" s="50"/>
      <c r="T215" s="51"/>
      <c r="U215" s="52"/>
      <c r="V215" s="53"/>
      <c r="W215" s="54"/>
      <c r="X215" s="94"/>
      <c r="Y215" s="266"/>
      <c r="Z215" s="267"/>
      <c r="AA215" s="55"/>
      <c r="AB215" s="49"/>
      <c r="AC215" s="279"/>
    </row>
    <row r="216" spans="1:29" ht="15.75" customHeight="1">
      <c r="A216" s="283"/>
      <c r="B216" s="38"/>
      <c r="C216" s="264"/>
      <c r="D216" s="265"/>
      <c r="E216" s="39"/>
      <c r="F216" s="40"/>
      <c r="G216" s="60"/>
      <c r="H216" s="64"/>
      <c r="I216" s="43"/>
      <c r="J216" s="44"/>
      <c r="K216" s="45"/>
      <c r="L216" s="59"/>
      <c r="M216" s="44"/>
      <c r="N216" s="45"/>
      <c r="O216" s="65"/>
      <c r="P216" s="66"/>
      <c r="Q216" s="67"/>
      <c r="R216" s="274"/>
      <c r="S216" s="50"/>
      <c r="T216" s="51"/>
      <c r="U216" s="52"/>
      <c r="V216" s="53"/>
      <c r="W216" s="54"/>
      <c r="X216" s="94"/>
      <c r="Y216" s="266"/>
      <c r="Z216" s="267"/>
      <c r="AA216" s="55"/>
      <c r="AB216" s="49"/>
      <c r="AC216" s="279"/>
    </row>
    <row r="217" spans="1:29" ht="15.75" customHeight="1">
      <c r="A217" s="283"/>
      <c r="B217" s="38"/>
      <c r="C217" s="264"/>
      <c r="D217" s="265"/>
      <c r="E217" s="39"/>
      <c r="F217" s="40"/>
      <c r="G217" s="60"/>
      <c r="H217" s="64"/>
      <c r="I217" s="43"/>
      <c r="J217" s="44"/>
      <c r="K217" s="45"/>
      <c r="L217" s="59"/>
      <c r="M217" s="44"/>
      <c r="N217" s="45"/>
      <c r="O217" s="65"/>
      <c r="P217" s="66"/>
      <c r="Q217" s="67"/>
      <c r="R217" s="274"/>
      <c r="S217" s="50"/>
      <c r="T217" s="51"/>
      <c r="U217" s="52"/>
      <c r="V217" s="53"/>
      <c r="W217" s="54"/>
      <c r="X217" s="94"/>
      <c r="Y217" s="266"/>
      <c r="Z217" s="267"/>
      <c r="AA217" s="55"/>
      <c r="AB217" s="49"/>
      <c r="AC217" s="279"/>
    </row>
    <row r="218" spans="1:29" ht="15.75" customHeight="1">
      <c r="A218" s="283"/>
      <c r="B218" s="38"/>
      <c r="C218" s="264"/>
      <c r="D218" s="265"/>
      <c r="E218" s="39"/>
      <c r="F218" s="40"/>
      <c r="G218" s="60"/>
      <c r="H218" s="64"/>
      <c r="I218" s="43"/>
      <c r="J218" s="44"/>
      <c r="K218" s="45"/>
      <c r="L218" s="59"/>
      <c r="M218" s="44"/>
      <c r="N218" s="45"/>
      <c r="O218" s="65"/>
      <c r="P218" s="66"/>
      <c r="Q218" s="67"/>
      <c r="R218" s="274"/>
      <c r="S218" s="50"/>
      <c r="T218" s="51"/>
      <c r="U218" s="52"/>
      <c r="V218" s="53"/>
      <c r="W218" s="54"/>
      <c r="X218" s="94"/>
      <c r="Y218" s="266"/>
      <c r="Z218" s="267"/>
      <c r="AA218" s="55"/>
      <c r="AB218" s="49"/>
      <c r="AC218" s="279"/>
    </row>
    <row r="219" spans="1:29" ht="15.75" customHeight="1">
      <c r="A219" s="283"/>
      <c r="B219" s="38"/>
      <c r="C219" s="264"/>
      <c r="D219" s="265"/>
      <c r="E219" s="39"/>
      <c r="F219" s="40"/>
      <c r="G219" s="60"/>
      <c r="H219" s="64"/>
      <c r="I219" s="43"/>
      <c r="J219" s="44"/>
      <c r="K219" s="45"/>
      <c r="L219" s="59"/>
      <c r="M219" s="44"/>
      <c r="N219" s="45"/>
      <c r="O219" s="65"/>
      <c r="P219" s="66"/>
      <c r="Q219" s="67"/>
      <c r="R219" s="274"/>
      <c r="S219" s="50"/>
      <c r="T219" s="51"/>
      <c r="U219" s="52"/>
      <c r="V219" s="53"/>
      <c r="W219" s="68"/>
      <c r="X219" s="110"/>
      <c r="Y219" s="266"/>
      <c r="Z219" s="267"/>
      <c r="AA219" s="55"/>
      <c r="AB219" s="49"/>
      <c r="AC219" s="279"/>
    </row>
    <row r="220" spans="1:29" ht="15.75" customHeight="1">
      <c r="A220" s="283"/>
      <c r="B220" s="38"/>
      <c r="C220" s="264"/>
      <c r="D220" s="265"/>
      <c r="E220" s="39"/>
      <c r="F220" s="40"/>
      <c r="G220" s="60"/>
      <c r="H220" s="64"/>
      <c r="I220" s="43"/>
      <c r="J220" s="44"/>
      <c r="K220" s="45"/>
      <c r="L220" s="59"/>
      <c r="M220" s="44"/>
      <c r="N220" s="45"/>
      <c r="O220" s="65"/>
      <c r="P220" s="66"/>
      <c r="Q220" s="67"/>
      <c r="R220" s="274"/>
      <c r="S220" s="50"/>
      <c r="T220" s="51"/>
      <c r="U220" s="52"/>
      <c r="V220" s="53"/>
      <c r="W220" s="68"/>
      <c r="X220" s="110"/>
      <c r="Y220" s="266"/>
      <c r="Z220" s="267"/>
      <c r="AA220" s="55"/>
      <c r="AB220" s="49"/>
      <c r="AC220" s="279"/>
    </row>
    <row r="221" spans="1:29" ht="15.75" customHeight="1">
      <c r="A221" s="283"/>
      <c r="B221" s="38"/>
      <c r="C221" s="264"/>
      <c r="D221" s="265"/>
      <c r="E221" s="39"/>
      <c r="F221" s="40"/>
      <c r="G221" s="60"/>
      <c r="H221" s="64"/>
      <c r="I221" s="43"/>
      <c r="J221" s="44"/>
      <c r="K221" s="45"/>
      <c r="L221" s="59"/>
      <c r="M221" s="44"/>
      <c r="N221" s="45"/>
      <c r="O221" s="65"/>
      <c r="P221" s="66"/>
      <c r="Q221" s="67"/>
      <c r="R221" s="274"/>
      <c r="S221" s="50"/>
      <c r="T221" s="51"/>
      <c r="U221" s="52"/>
      <c r="V221" s="53"/>
      <c r="W221" s="68"/>
      <c r="X221" s="110"/>
      <c r="Y221" s="266"/>
      <c r="Z221" s="267"/>
      <c r="AA221" s="55"/>
      <c r="AB221" s="49"/>
      <c r="AC221" s="279"/>
    </row>
    <row r="222" spans="1:29" ht="15.75" customHeight="1">
      <c r="A222" s="283"/>
      <c r="B222" s="38"/>
      <c r="C222" s="264"/>
      <c r="D222" s="265"/>
      <c r="E222" s="39"/>
      <c r="F222" s="40"/>
      <c r="G222" s="60"/>
      <c r="H222" s="64"/>
      <c r="I222" s="43"/>
      <c r="J222" s="44"/>
      <c r="K222" s="45"/>
      <c r="L222" s="59"/>
      <c r="M222" s="44"/>
      <c r="N222" s="45"/>
      <c r="O222" s="65"/>
      <c r="P222" s="66"/>
      <c r="Q222" s="67"/>
      <c r="R222" s="274"/>
      <c r="S222" s="50"/>
      <c r="T222" s="51"/>
      <c r="U222" s="52"/>
      <c r="V222" s="53"/>
      <c r="W222" s="68"/>
      <c r="X222" s="110"/>
      <c r="Y222" s="266"/>
      <c r="Z222" s="267"/>
      <c r="AA222" s="55"/>
      <c r="AB222" s="49"/>
      <c r="AC222" s="279"/>
    </row>
    <row r="223" spans="1:29" ht="15.75" customHeight="1">
      <c r="A223" s="283"/>
      <c r="B223" s="38"/>
      <c r="C223" s="264"/>
      <c r="D223" s="265"/>
      <c r="E223" s="39"/>
      <c r="F223" s="40"/>
      <c r="G223" s="60"/>
      <c r="H223" s="64"/>
      <c r="I223" s="43"/>
      <c r="J223" s="44"/>
      <c r="K223" s="45"/>
      <c r="L223" s="59"/>
      <c r="M223" s="44"/>
      <c r="N223" s="45"/>
      <c r="O223" s="65"/>
      <c r="P223" s="66"/>
      <c r="Q223" s="67"/>
      <c r="R223" s="274"/>
      <c r="S223" s="50"/>
      <c r="T223" s="51"/>
      <c r="U223" s="52"/>
      <c r="V223" s="53"/>
      <c r="W223" s="68"/>
      <c r="X223" s="110"/>
      <c r="Y223" s="266"/>
      <c r="Z223" s="267"/>
      <c r="AA223" s="55"/>
      <c r="AB223" s="49"/>
      <c r="AC223" s="279"/>
    </row>
    <row r="224" spans="1:29" ht="15.75" customHeight="1">
      <c r="A224" s="283"/>
      <c r="B224" s="38"/>
      <c r="C224" s="264"/>
      <c r="D224" s="265"/>
      <c r="E224" s="104"/>
      <c r="F224" s="40"/>
      <c r="G224" s="72"/>
      <c r="H224" s="64"/>
      <c r="I224" s="43"/>
      <c r="J224" s="44"/>
      <c r="K224" s="45"/>
      <c r="L224" s="59"/>
      <c r="M224" s="44"/>
      <c r="N224" s="45"/>
      <c r="O224" s="65"/>
      <c r="P224" s="66"/>
      <c r="Q224" s="67"/>
      <c r="R224" s="274"/>
      <c r="S224" s="62"/>
      <c r="T224" s="63"/>
      <c r="U224" s="73"/>
      <c r="V224" s="74"/>
      <c r="W224" s="68"/>
      <c r="X224" s="110"/>
      <c r="Y224" s="266"/>
      <c r="Z224" s="267"/>
      <c r="AA224" s="111"/>
      <c r="AB224" s="67"/>
      <c r="AC224" s="279"/>
    </row>
    <row r="225" spans="1:29" ht="15.75" customHeight="1" thickBot="1">
      <c r="A225" s="284"/>
      <c r="B225" s="76" t="s">
        <v>35</v>
      </c>
      <c r="C225" s="261"/>
      <c r="D225" s="261"/>
      <c r="E225" s="77"/>
      <c r="F225" s="18"/>
      <c r="G225" s="79"/>
      <c r="H225" s="20"/>
      <c r="I225" s="80">
        <f t="shared" ref="I225:J225" si="68">AVERAGE(I209:I224)</f>
        <v>3</v>
      </c>
      <c r="J225" s="81">
        <f t="shared" si="68"/>
        <v>3600</v>
      </c>
      <c r="K225" s="82">
        <f t="shared" ref="K225" si="69">J225/I225</f>
        <v>1200</v>
      </c>
      <c r="L225" s="80">
        <f t="shared" ref="L225:M225" si="70">AVERAGE(L209:L224)</f>
        <v>3</v>
      </c>
      <c r="M225" s="81">
        <f t="shared" si="70"/>
        <v>2989.4513015741104</v>
      </c>
      <c r="N225" s="82">
        <f t="shared" ref="N225:N230" si="71">M225/L225</f>
        <v>996.48376719137013</v>
      </c>
      <c r="O225" s="83">
        <f t="shared" ref="O225:O230" si="72">L225-I225</f>
        <v>0</v>
      </c>
      <c r="P225" s="84">
        <f t="shared" ref="P225:P230" si="73">N225-K225</f>
        <v>-203.51623280862987</v>
      </c>
      <c r="Q225" s="85">
        <f t="shared" ref="Q225:Q230" si="74">N225/K225</f>
        <v>0.83040313932614174</v>
      </c>
      <c r="R225" s="275"/>
      <c r="S225" s="182">
        <f>S209</f>
        <v>0.7085069444444444</v>
      </c>
      <c r="T225" s="183">
        <f>INDEX(T209:T224,COUNTA(T209:T224))</f>
        <v>0.9409722222222221</v>
      </c>
      <c r="U225" s="86"/>
      <c r="V225" s="96"/>
      <c r="W225" s="18"/>
      <c r="X225" s="20"/>
      <c r="Y225" s="262"/>
      <c r="Z225" s="263"/>
      <c r="AA225" s="97">
        <f t="shared" ref="AA225:AA230" si="75">M225-J225</f>
        <v>-610.5486984258896</v>
      </c>
      <c r="AB225" s="85">
        <f t="shared" ref="AB225:AB230" si="76">M225/J225</f>
        <v>0.83040313932614174</v>
      </c>
      <c r="AC225" s="280"/>
    </row>
    <row r="226" spans="1:29" ht="15.75" customHeight="1">
      <c r="A226" s="268" t="s">
        <v>53</v>
      </c>
      <c r="B226" s="16" t="s">
        <v>76</v>
      </c>
      <c r="C226" s="271" t="s">
        <v>122</v>
      </c>
      <c r="D226" s="272"/>
      <c r="E226" s="21">
        <v>18.18</v>
      </c>
      <c r="F226" s="15">
        <v>117</v>
      </c>
      <c r="G226" s="22">
        <f t="shared" ref="G226:G230" si="77">E226*F226</f>
        <v>2127.06</v>
      </c>
      <c r="H226" s="23">
        <v>2</v>
      </c>
      <c r="I226" s="24">
        <v>3</v>
      </c>
      <c r="J226" s="25">
        <v>3600</v>
      </c>
      <c r="K226" s="26">
        <f>J226/I226</f>
        <v>1200</v>
      </c>
      <c r="L226" s="27">
        <v>3</v>
      </c>
      <c r="M226" s="25">
        <f>F226/V226*60</f>
        <v>2966.1971830985954</v>
      </c>
      <c r="N226" s="26">
        <f t="shared" si="71"/>
        <v>988.73239436619849</v>
      </c>
      <c r="O226" s="91">
        <f t="shared" si="72"/>
        <v>0</v>
      </c>
      <c r="P226" s="92">
        <f t="shared" si="73"/>
        <v>-211.26760563380151</v>
      </c>
      <c r="Q226" s="31">
        <f t="shared" si="74"/>
        <v>0.82394366197183211</v>
      </c>
      <c r="R226" s="273">
        <f>Q242</f>
        <v>0.82580333845047527</v>
      </c>
      <c r="S226" s="32">
        <v>0.70833333333333337</v>
      </c>
      <c r="T226" s="33">
        <v>0.70997685185185189</v>
      </c>
      <c r="U226" s="34"/>
      <c r="V226" s="35">
        <v>2.3666666666666636</v>
      </c>
      <c r="W226" s="33"/>
      <c r="X226" s="107"/>
      <c r="Y226" s="276" t="s">
        <v>258</v>
      </c>
      <c r="Z226" s="277"/>
      <c r="AA226" s="119">
        <f t="shared" si="75"/>
        <v>-633.80281690140464</v>
      </c>
      <c r="AB226" s="31">
        <f t="shared" si="76"/>
        <v>0.823943661971832</v>
      </c>
      <c r="AC226" s="278">
        <f>AB242</f>
        <v>0.82580333845047527</v>
      </c>
    </row>
    <row r="227" spans="1:29" ht="15.75" customHeight="1">
      <c r="A227" s="269"/>
      <c r="B227" s="38" t="s">
        <v>76</v>
      </c>
      <c r="C227" s="264" t="s">
        <v>131</v>
      </c>
      <c r="D227" s="265"/>
      <c r="E227" s="39">
        <v>18.18</v>
      </c>
      <c r="F227" s="40">
        <v>2266</v>
      </c>
      <c r="G227" s="41">
        <f t="shared" si="77"/>
        <v>41195.879999999997</v>
      </c>
      <c r="H227" s="42"/>
      <c r="I227" s="43">
        <v>4</v>
      </c>
      <c r="J227" s="44">
        <v>3000</v>
      </c>
      <c r="K227" s="45">
        <f t="shared" si="63"/>
        <v>750</v>
      </c>
      <c r="L227" s="46">
        <v>4</v>
      </c>
      <c r="M227" s="44">
        <f>F227/V227*60</f>
        <v>2495.4420312022053</v>
      </c>
      <c r="N227" s="45">
        <f t="shared" si="71"/>
        <v>623.86050780055132</v>
      </c>
      <c r="O227" s="47">
        <f t="shared" si="72"/>
        <v>0</v>
      </c>
      <c r="P227" s="48">
        <f t="shared" si="73"/>
        <v>-126.13949219944868</v>
      </c>
      <c r="Q227" s="49">
        <f t="shared" si="74"/>
        <v>0.8318140104007351</v>
      </c>
      <c r="R227" s="274"/>
      <c r="S227" s="50">
        <v>0.72013888888888888</v>
      </c>
      <c r="T227" s="51">
        <v>0.75797453703703699</v>
      </c>
      <c r="U227" s="52">
        <v>14.633333333333276</v>
      </c>
      <c r="V227" s="53">
        <v>54.48333333333327</v>
      </c>
      <c r="W227" s="54"/>
      <c r="X227" s="58"/>
      <c r="Y227" s="266"/>
      <c r="Z227" s="267"/>
      <c r="AA227" s="120">
        <f t="shared" si="75"/>
        <v>-504.55796879779473</v>
      </c>
      <c r="AB227" s="49">
        <f t="shared" si="76"/>
        <v>0.8318140104007351</v>
      </c>
      <c r="AC227" s="279"/>
    </row>
    <row r="228" spans="1:29" ht="15.75" customHeight="1">
      <c r="A228" s="269"/>
      <c r="B228" s="38" t="s">
        <v>76</v>
      </c>
      <c r="C228" s="264" t="s">
        <v>130</v>
      </c>
      <c r="D228" s="265"/>
      <c r="E228" s="39">
        <v>24.83</v>
      </c>
      <c r="F228" s="40">
        <v>2444</v>
      </c>
      <c r="G228" s="41">
        <f t="shared" si="77"/>
        <v>60684.52</v>
      </c>
      <c r="H228" s="42"/>
      <c r="I228" s="43">
        <v>4</v>
      </c>
      <c r="J228" s="44">
        <v>3300</v>
      </c>
      <c r="K228" s="45">
        <f t="shared" si="63"/>
        <v>825</v>
      </c>
      <c r="L228" s="46">
        <v>4</v>
      </c>
      <c r="M228" s="44">
        <f>F228/V228*60</f>
        <v>2725.6505576208128</v>
      </c>
      <c r="N228" s="45">
        <f t="shared" si="71"/>
        <v>681.41263940520321</v>
      </c>
      <c r="O228" s="47">
        <f t="shared" si="72"/>
        <v>0</v>
      </c>
      <c r="P228" s="48">
        <f t="shared" si="73"/>
        <v>-143.58736059479679</v>
      </c>
      <c r="Q228" s="49">
        <f t="shared" si="74"/>
        <v>0.82595471443054935</v>
      </c>
      <c r="R228" s="274"/>
      <c r="S228" s="50">
        <v>0.77097222222222217</v>
      </c>
      <c r="T228" s="51">
        <v>0.80833333333333335</v>
      </c>
      <c r="U228" s="52">
        <v>18.716666666666661</v>
      </c>
      <c r="V228" s="53">
        <v>53.800000000000097</v>
      </c>
      <c r="W228" s="54"/>
      <c r="X228" s="58"/>
      <c r="Y228" s="266" t="s">
        <v>198</v>
      </c>
      <c r="Z228" s="267"/>
      <c r="AA228" s="120">
        <f t="shared" si="75"/>
        <v>-574.34944237918717</v>
      </c>
      <c r="AB228" s="49">
        <f t="shared" si="76"/>
        <v>0.82595471443054935</v>
      </c>
      <c r="AC228" s="279"/>
    </row>
    <row r="229" spans="1:29" ht="15.75" customHeight="1">
      <c r="A229" s="269"/>
      <c r="B229" s="38" t="s">
        <v>76</v>
      </c>
      <c r="C229" s="264" t="s">
        <v>129</v>
      </c>
      <c r="D229" s="265"/>
      <c r="E229" s="39">
        <v>25.03</v>
      </c>
      <c r="F229" s="40">
        <v>1870</v>
      </c>
      <c r="G229" s="41">
        <f t="shared" si="77"/>
        <v>46806.1</v>
      </c>
      <c r="H229" s="42"/>
      <c r="I229" s="43">
        <v>4</v>
      </c>
      <c r="J229" s="44">
        <v>3300</v>
      </c>
      <c r="K229" s="45">
        <f t="shared" si="63"/>
        <v>825</v>
      </c>
      <c r="L229" s="46">
        <v>4</v>
      </c>
      <c r="M229" s="44">
        <f>F229/V229*60</f>
        <v>2718.9014539579862</v>
      </c>
      <c r="N229" s="45">
        <f t="shared" si="71"/>
        <v>679.72536348949654</v>
      </c>
      <c r="O229" s="47">
        <f t="shared" si="72"/>
        <v>0</v>
      </c>
      <c r="P229" s="48">
        <f t="shared" si="73"/>
        <v>-145.27463651050346</v>
      </c>
      <c r="Q229" s="49">
        <f t="shared" si="74"/>
        <v>0.82390953150242008</v>
      </c>
      <c r="R229" s="274"/>
      <c r="S229" s="50">
        <v>0.81874999999999987</v>
      </c>
      <c r="T229" s="51">
        <v>0.84740740740740739</v>
      </c>
      <c r="U229" s="52">
        <v>14.999999999999787</v>
      </c>
      <c r="V229" s="53">
        <v>41.266666666666829</v>
      </c>
      <c r="W229" s="54">
        <v>0.84740740740740739</v>
      </c>
      <c r="X229" s="94">
        <v>0.90145833333333336</v>
      </c>
      <c r="Y229" s="266"/>
      <c r="Z229" s="267"/>
      <c r="AA229" s="120">
        <f t="shared" si="75"/>
        <v>-581.09854604201382</v>
      </c>
      <c r="AB229" s="49">
        <f t="shared" si="76"/>
        <v>0.82390953150242008</v>
      </c>
      <c r="AC229" s="279"/>
    </row>
    <row r="230" spans="1:29" ht="15.75" customHeight="1">
      <c r="A230" s="269"/>
      <c r="B230" s="38" t="s">
        <v>76</v>
      </c>
      <c r="C230" s="264" t="s">
        <v>122</v>
      </c>
      <c r="D230" s="265"/>
      <c r="E230" s="39">
        <v>18.18</v>
      </c>
      <c r="F230" s="40">
        <v>3358</v>
      </c>
      <c r="G230" s="41">
        <f t="shared" si="77"/>
        <v>61048.44</v>
      </c>
      <c r="H230" s="58"/>
      <c r="I230" s="43">
        <v>3</v>
      </c>
      <c r="J230" s="44">
        <v>3600</v>
      </c>
      <c r="K230" s="45">
        <f t="shared" si="63"/>
        <v>1200</v>
      </c>
      <c r="L230" s="59">
        <v>3</v>
      </c>
      <c r="M230" s="44">
        <f>F230/V230*60</f>
        <v>2967.3048600883835</v>
      </c>
      <c r="N230" s="45">
        <f t="shared" si="71"/>
        <v>989.10162002946117</v>
      </c>
      <c r="O230" s="47">
        <f t="shared" si="72"/>
        <v>0</v>
      </c>
      <c r="P230" s="48">
        <f t="shared" si="73"/>
        <v>-210.89837997053883</v>
      </c>
      <c r="Q230" s="49">
        <f t="shared" si="74"/>
        <v>0.82425135002455097</v>
      </c>
      <c r="R230" s="274"/>
      <c r="S230" s="50">
        <v>0.90145833333333336</v>
      </c>
      <c r="T230" s="51">
        <v>0.94861111111111085</v>
      </c>
      <c r="U230" s="52">
        <v>77.8333333333334</v>
      </c>
      <c r="V230" s="53">
        <v>67.899999999999579</v>
      </c>
      <c r="W230" s="54"/>
      <c r="X230" s="94"/>
      <c r="Y230" s="266"/>
      <c r="Z230" s="267"/>
      <c r="AA230" s="120">
        <f t="shared" si="75"/>
        <v>-632.69513991161648</v>
      </c>
      <c r="AB230" s="49">
        <f t="shared" si="76"/>
        <v>0.82425135002455097</v>
      </c>
      <c r="AC230" s="279"/>
    </row>
    <row r="231" spans="1:29" ht="15.75" customHeight="1">
      <c r="A231" s="269"/>
      <c r="B231" s="38"/>
      <c r="C231" s="264"/>
      <c r="D231" s="265"/>
      <c r="E231" s="39"/>
      <c r="F231" s="40"/>
      <c r="G231" s="60"/>
      <c r="H231" s="61"/>
      <c r="I231" s="43"/>
      <c r="J231" s="44"/>
      <c r="K231" s="45"/>
      <c r="L231" s="46"/>
      <c r="M231" s="44"/>
      <c r="N231" s="45"/>
      <c r="O231" s="47"/>
      <c r="P231" s="48"/>
      <c r="Q231" s="49"/>
      <c r="R231" s="274"/>
      <c r="S231" s="50"/>
      <c r="T231" s="51"/>
      <c r="U231" s="52"/>
      <c r="V231" s="53"/>
      <c r="W231" s="54"/>
      <c r="X231" s="116"/>
      <c r="Y231" s="266"/>
      <c r="Z231" s="267"/>
      <c r="AA231" s="120"/>
      <c r="AB231" s="49"/>
      <c r="AC231" s="279"/>
    </row>
    <row r="232" spans="1:29" ht="15.75" customHeight="1">
      <c r="A232" s="269"/>
      <c r="B232" s="38"/>
      <c r="C232" s="264"/>
      <c r="D232" s="265"/>
      <c r="E232" s="39"/>
      <c r="F232" s="40"/>
      <c r="G232" s="60"/>
      <c r="H232" s="64"/>
      <c r="I232" s="43"/>
      <c r="J232" s="44"/>
      <c r="K232" s="45"/>
      <c r="L232" s="59"/>
      <c r="M232" s="44"/>
      <c r="N232" s="45"/>
      <c r="O232" s="65"/>
      <c r="P232" s="66"/>
      <c r="Q232" s="67"/>
      <c r="R232" s="274"/>
      <c r="S232" s="50"/>
      <c r="T232" s="51"/>
      <c r="U232" s="52"/>
      <c r="V232" s="53"/>
      <c r="W232" s="54"/>
      <c r="X232" s="94"/>
      <c r="Y232" s="266"/>
      <c r="Z232" s="267"/>
      <c r="AA232" s="120"/>
      <c r="AB232" s="49"/>
      <c r="AC232" s="279"/>
    </row>
    <row r="233" spans="1:29" ht="15.75" customHeight="1">
      <c r="A233" s="269"/>
      <c r="B233" s="38"/>
      <c r="C233" s="264"/>
      <c r="D233" s="265"/>
      <c r="E233" s="39"/>
      <c r="F233" s="40"/>
      <c r="G233" s="60"/>
      <c r="H233" s="64"/>
      <c r="I233" s="43"/>
      <c r="J233" s="44"/>
      <c r="K233" s="45"/>
      <c r="L233" s="59"/>
      <c r="M233" s="44"/>
      <c r="N233" s="45"/>
      <c r="O233" s="65"/>
      <c r="P233" s="66"/>
      <c r="Q233" s="67"/>
      <c r="R233" s="274"/>
      <c r="S233" s="50"/>
      <c r="T233" s="51"/>
      <c r="U233" s="52"/>
      <c r="V233" s="53"/>
      <c r="W233" s="54"/>
      <c r="X233" s="94"/>
      <c r="Y233" s="266"/>
      <c r="Z233" s="267"/>
      <c r="AA233" s="120"/>
      <c r="AB233" s="49"/>
      <c r="AC233" s="279"/>
    </row>
    <row r="234" spans="1:29" ht="15.75" customHeight="1">
      <c r="A234" s="269"/>
      <c r="B234" s="38"/>
      <c r="C234" s="264"/>
      <c r="D234" s="265"/>
      <c r="E234" s="39"/>
      <c r="F234" s="40"/>
      <c r="G234" s="60"/>
      <c r="H234" s="64"/>
      <c r="I234" s="43"/>
      <c r="J234" s="44"/>
      <c r="K234" s="45"/>
      <c r="L234" s="59"/>
      <c r="M234" s="44"/>
      <c r="N234" s="45"/>
      <c r="O234" s="65"/>
      <c r="P234" s="66"/>
      <c r="Q234" s="67"/>
      <c r="R234" s="274"/>
      <c r="S234" s="50"/>
      <c r="T234" s="51"/>
      <c r="U234" s="52"/>
      <c r="V234" s="53"/>
      <c r="W234" s="68"/>
      <c r="X234" s="110"/>
      <c r="Y234" s="266"/>
      <c r="Z234" s="267"/>
      <c r="AA234" s="120"/>
      <c r="AB234" s="49"/>
      <c r="AC234" s="279"/>
    </row>
    <row r="235" spans="1:29" ht="15.75" customHeight="1">
      <c r="A235" s="269"/>
      <c r="B235" s="38"/>
      <c r="C235" s="264"/>
      <c r="D235" s="265"/>
      <c r="E235" s="39"/>
      <c r="F235" s="40"/>
      <c r="G235" s="60"/>
      <c r="H235" s="64"/>
      <c r="I235" s="43"/>
      <c r="J235" s="44"/>
      <c r="K235" s="45"/>
      <c r="L235" s="59"/>
      <c r="M235" s="44"/>
      <c r="N235" s="45"/>
      <c r="O235" s="65"/>
      <c r="P235" s="66"/>
      <c r="Q235" s="67"/>
      <c r="R235" s="274"/>
      <c r="S235" s="50"/>
      <c r="T235" s="51"/>
      <c r="U235" s="52"/>
      <c r="V235" s="53"/>
      <c r="W235" s="68"/>
      <c r="X235" s="110"/>
      <c r="Y235" s="266"/>
      <c r="Z235" s="267"/>
      <c r="AA235" s="120"/>
      <c r="AB235" s="49"/>
      <c r="AC235" s="279"/>
    </row>
    <row r="236" spans="1:29" ht="15.75" customHeight="1">
      <c r="A236" s="269"/>
      <c r="B236" s="38"/>
      <c r="C236" s="264"/>
      <c r="D236" s="265"/>
      <c r="E236" s="39"/>
      <c r="F236" s="40"/>
      <c r="G236" s="60"/>
      <c r="H236" s="64"/>
      <c r="I236" s="43"/>
      <c r="J236" s="44"/>
      <c r="K236" s="45"/>
      <c r="L236" s="59"/>
      <c r="M236" s="44"/>
      <c r="N236" s="45"/>
      <c r="O236" s="65"/>
      <c r="P236" s="66"/>
      <c r="Q236" s="67"/>
      <c r="R236" s="274"/>
      <c r="S236" s="50"/>
      <c r="T236" s="51"/>
      <c r="U236" s="52"/>
      <c r="V236" s="53"/>
      <c r="W236" s="68"/>
      <c r="X236" s="110"/>
      <c r="Y236" s="266"/>
      <c r="Z236" s="267"/>
      <c r="AA236" s="120"/>
      <c r="AB236" s="49"/>
      <c r="AC236" s="279"/>
    </row>
    <row r="237" spans="1:29" ht="15.75" customHeight="1">
      <c r="A237" s="269"/>
      <c r="B237" s="38"/>
      <c r="C237" s="264"/>
      <c r="D237" s="265"/>
      <c r="E237" s="39"/>
      <c r="F237" s="40"/>
      <c r="G237" s="60"/>
      <c r="H237" s="64"/>
      <c r="I237" s="43"/>
      <c r="J237" s="44"/>
      <c r="K237" s="45"/>
      <c r="L237" s="59"/>
      <c r="M237" s="44"/>
      <c r="N237" s="45"/>
      <c r="O237" s="65"/>
      <c r="P237" s="66"/>
      <c r="Q237" s="67"/>
      <c r="R237" s="274"/>
      <c r="S237" s="50"/>
      <c r="T237" s="51"/>
      <c r="U237" s="52"/>
      <c r="V237" s="53"/>
      <c r="W237" s="68"/>
      <c r="X237" s="110"/>
      <c r="Y237" s="266"/>
      <c r="Z237" s="267"/>
      <c r="AA237" s="120"/>
      <c r="AB237" s="49"/>
      <c r="AC237" s="279"/>
    </row>
    <row r="238" spans="1:29" ht="15.75" customHeight="1">
      <c r="A238" s="269"/>
      <c r="B238" s="38"/>
      <c r="C238" s="264"/>
      <c r="D238" s="265"/>
      <c r="E238" s="39"/>
      <c r="F238" s="40"/>
      <c r="G238" s="60"/>
      <c r="H238" s="64"/>
      <c r="I238" s="43"/>
      <c r="J238" s="44"/>
      <c r="K238" s="45"/>
      <c r="L238" s="59"/>
      <c r="M238" s="44"/>
      <c r="N238" s="45"/>
      <c r="O238" s="65"/>
      <c r="P238" s="66"/>
      <c r="Q238" s="67"/>
      <c r="R238" s="274"/>
      <c r="S238" s="50"/>
      <c r="T238" s="51"/>
      <c r="U238" s="52"/>
      <c r="V238" s="53"/>
      <c r="W238" s="68"/>
      <c r="X238" s="110"/>
      <c r="Y238" s="266"/>
      <c r="Z238" s="267"/>
      <c r="AA238" s="120"/>
      <c r="AB238" s="49"/>
      <c r="AC238" s="279"/>
    </row>
    <row r="239" spans="1:29" ht="15.75" customHeight="1">
      <c r="A239" s="269"/>
      <c r="B239" s="38"/>
      <c r="C239" s="264"/>
      <c r="D239" s="265"/>
      <c r="E239" s="39"/>
      <c r="F239" s="40"/>
      <c r="G239" s="60"/>
      <c r="H239" s="64"/>
      <c r="I239" s="43"/>
      <c r="J239" s="44"/>
      <c r="K239" s="45"/>
      <c r="L239" s="59"/>
      <c r="M239" s="44"/>
      <c r="N239" s="45"/>
      <c r="O239" s="65"/>
      <c r="P239" s="66"/>
      <c r="Q239" s="67"/>
      <c r="R239" s="274"/>
      <c r="S239" s="50"/>
      <c r="T239" s="51"/>
      <c r="U239" s="52"/>
      <c r="V239" s="53"/>
      <c r="W239" s="54"/>
      <c r="X239" s="94"/>
      <c r="Y239" s="266"/>
      <c r="Z239" s="267"/>
      <c r="AA239" s="120"/>
      <c r="AB239" s="49"/>
      <c r="AC239" s="279"/>
    </row>
    <row r="240" spans="1:29" ht="15.75" customHeight="1">
      <c r="A240" s="269"/>
      <c r="B240" s="38"/>
      <c r="C240" s="264"/>
      <c r="D240" s="265"/>
      <c r="E240" s="39"/>
      <c r="F240" s="40"/>
      <c r="G240" s="60"/>
      <c r="H240" s="64"/>
      <c r="I240" s="43"/>
      <c r="J240" s="44"/>
      <c r="K240" s="45"/>
      <c r="L240" s="59"/>
      <c r="M240" s="44"/>
      <c r="N240" s="45"/>
      <c r="O240" s="65"/>
      <c r="P240" s="66"/>
      <c r="Q240" s="67"/>
      <c r="R240" s="274"/>
      <c r="S240" s="50"/>
      <c r="T240" s="51"/>
      <c r="U240" s="52"/>
      <c r="V240" s="53"/>
      <c r="W240" s="68"/>
      <c r="X240" s="110"/>
      <c r="Y240" s="266"/>
      <c r="Z240" s="267"/>
      <c r="AA240" s="120"/>
      <c r="AB240" s="49"/>
      <c r="AC240" s="279"/>
    </row>
    <row r="241" spans="1:29" ht="15.75" customHeight="1">
      <c r="A241" s="269"/>
      <c r="B241" s="38"/>
      <c r="C241" s="264"/>
      <c r="D241" s="265"/>
      <c r="E241" s="104"/>
      <c r="F241" s="40"/>
      <c r="G241" s="72"/>
      <c r="H241" s="64"/>
      <c r="I241" s="43"/>
      <c r="J241" s="44"/>
      <c r="K241" s="45"/>
      <c r="L241" s="59"/>
      <c r="M241" s="44"/>
      <c r="N241" s="45"/>
      <c r="O241" s="65"/>
      <c r="P241" s="66"/>
      <c r="Q241" s="67"/>
      <c r="R241" s="274"/>
      <c r="S241" s="62"/>
      <c r="T241" s="63"/>
      <c r="U241" s="73"/>
      <c r="V241" s="74"/>
      <c r="W241" s="68"/>
      <c r="X241" s="110"/>
      <c r="Y241" s="266"/>
      <c r="Z241" s="267"/>
      <c r="AA241" s="121"/>
      <c r="AB241" s="67"/>
      <c r="AC241" s="279"/>
    </row>
    <row r="242" spans="1:29" ht="15.75" customHeight="1" thickBot="1">
      <c r="A242" s="270"/>
      <c r="B242" s="76" t="s">
        <v>35</v>
      </c>
      <c r="C242" s="261"/>
      <c r="D242" s="261"/>
      <c r="E242" s="77"/>
      <c r="F242" s="78"/>
      <c r="G242" s="79"/>
      <c r="H242" s="20"/>
      <c r="I242" s="80">
        <f t="shared" ref="I242:J242" si="78">AVERAGE(I226:I241)</f>
        <v>3.6</v>
      </c>
      <c r="J242" s="81">
        <f t="shared" si="78"/>
        <v>3360</v>
      </c>
      <c r="K242" s="82">
        <f t="shared" ref="K242" si="79">J242/I242</f>
        <v>933.33333333333326</v>
      </c>
      <c r="L242" s="80">
        <f t="shared" ref="L242:M242" si="80">AVERAGE(L226:L241)</f>
        <v>3.6</v>
      </c>
      <c r="M242" s="81">
        <f t="shared" si="80"/>
        <v>2774.6992171935967</v>
      </c>
      <c r="N242" s="82">
        <f>M242/L242</f>
        <v>770.74978255377687</v>
      </c>
      <c r="O242" s="83">
        <f>L242-I242</f>
        <v>0</v>
      </c>
      <c r="P242" s="84">
        <f>N242-K242</f>
        <v>-162.58355077955639</v>
      </c>
      <c r="Q242" s="85">
        <f>N242/K242</f>
        <v>0.82580333845047527</v>
      </c>
      <c r="R242" s="275"/>
      <c r="S242" s="182">
        <f>S226</f>
        <v>0.70833333333333337</v>
      </c>
      <c r="T242" s="183">
        <f>INDEX(T226:T241,COUNTA(T226:T241))</f>
        <v>0.94861111111111085</v>
      </c>
      <c r="U242" s="86"/>
      <c r="V242" s="96"/>
      <c r="W242" s="78"/>
      <c r="X242" s="82"/>
      <c r="Y242" s="262"/>
      <c r="Z242" s="263"/>
      <c r="AA242" s="122">
        <f>M242-J242</f>
        <v>-585.30078280640328</v>
      </c>
      <c r="AB242" s="85">
        <f>M242/J242</f>
        <v>0.82580333845047527</v>
      </c>
      <c r="AC242" s="280"/>
    </row>
    <row r="244" spans="1:29">
      <c r="Y244" s="260" t="s">
        <v>54</v>
      </c>
      <c r="Z244" s="260"/>
    </row>
    <row r="245" spans="1:29">
      <c r="Y245" s="260" t="s">
        <v>55</v>
      </c>
      <c r="Z245" s="260"/>
    </row>
    <row r="246" spans="1:29">
      <c r="Y246" s="260" t="s">
        <v>56</v>
      </c>
      <c r="Z246" s="260"/>
    </row>
    <row r="247" spans="1:29">
      <c r="Y247" s="260" t="s">
        <v>57</v>
      </c>
      <c r="Z247" s="260"/>
    </row>
    <row r="248" spans="1:29">
      <c r="Y248" s="260" t="s">
        <v>58</v>
      </c>
      <c r="Z248" s="260"/>
    </row>
    <row r="249" spans="1:29">
      <c r="Y249" s="260" t="s">
        <v>59</v>
      </c>
      <c r="Z249" s="260"/>
    </row>
    <row r="250" spans="1:29">
      <c r="Y250" s="260" t="s">
        <v>60</v>
      </c>
      <c r="Z250" s="260"/>
    </row>
    <row r="251" spans="1:29">
      <c r="Y251" s="260" t="s">
        <v>61</v>
      </c>
      <c r="Z251" s="260"/>
    </row>
    <row r="252" spans="1:29">
      <c r="Y252" s="260" t="s">
        <v>62</v>
      </c>
      <c r="Z252" s="260"/>
    </row>
    <row r="253" spans="1:29">
      <c r="Y253" s="260" t="s">
        <v>63</v>
      </c>
      <c r="Z253" s="260"/>
    </row>
    <row r="254" spans="1:29">
      <c r="Y254" s="260" t="s">
        <v>64</v>
      </c>
      <c r="Z254" s="260"/>
    </row>
    <row r="255" spans="1:29">
      <c r="Y255" s="260" t="s">
        <v>65</v>
      </c>
      <c r="Z255" s="260"/>
    </row>
    <row r="256" spans="1:29">
      <c r="Y256" s="260" t="s">
        <v>66</v>
      </c>
      <c r="Z256" s="260"/>
    </row>
    <row r="257" spans="25:25">
      <c r="Y257" s="9" t="s">
        <v>272</v>
      </c>
    </row>
    <row r="258" spans="25:25">
      <c r="Y258" s="9" t="s">
        <v>329</v>
      </c>
    </row>
    <row r="259" spans="25:25">
      <c r="Y259" s="9" t="s">
        <v>352</v>
      </c>
    </row>
    <row r="260" spans="25:25">
      <c r="Y260" s="9" t="s">
        <v>198</v>
      </c>
    </row>
    <row r="261" spans="25:25">
      <c r="Y261" s="9" t="s">
        <v>249</v>
      </c>
    </row>
    <row r="262" spans="25:25">
      <c r="Y262" s="9" t="s">
        <v>351</v>
      </c>
    </row>
    <row r="263" spans="25:25">
      <c r="Y263" s="9" t="s">
        <v>258</v>
      </c>
    </row>
  </sheetData>
  <mergeCells count="563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64:Z164"/>
    <mergeCell ref="R158:R174"/>
    <mergeCell ref="Y158:Z158"/>
    <mergeCell ref="C171:D171"/>
    <mergeCell ref="Y171:Z171"/>
    <mergeCell ref="C172:D172"/>
    <mergeCell ref="Y134:Z134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C168:D168"/>
    <mergeCell ref="Y168:Z168"/>
    <mergeCell ref="C169:D169"/>
    <mergeCell ref="Y169:Z169"/>
    <mergeCell ref="C170:D170"/>
    <mergeCell ref="Y170:Z170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C149:D149"/>
    <mergeCell ref="Y149:Z149"/>
    <mergeCell ref="C150:D150"/>
    <mergeCell ref="Y150:Z150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200:D200"/>
    <mergeCell ref="Y200:Z200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</mergeCells>
  <phoneticPr fontId="4" type="noConversion"/>
  <conditionalFormatting sqref="O5:O242">
    <cfRule type="cellIs" dxfId="739" priority="1" operator="greaterThan">
      <formula>0</formula>
    </cfRule>
  </conditionalFormatting>
  <conditionalFormatting sqref="P5:P242 AA5:AA242">
    <cfRule type="cellIs" dxfId="738" priority="4" operator="lessThan">
      <formula>0</formula>
    </cfRule>
  </conditionalFormatting>
  <conditionalFormatting sqref="Q5:Q242 AB5:AB242">
    <cfRule type="cellIs" dxfId="737" priority="2" operator="greaterThan">
      <formula>1</formula>
    </cfRule>
    <cfRule type="cellIs" dxfId="736" priority="3" operator="lessThan">
      <formula>0.8</formula>
    </cfRule>
  </conditionalFormatting>
  <conditionalFormatting sqref="AC5:AC23 R5:R242 AC141:AC146">
    <cfRule type="cellIs" dxfId="735" priority="5" operator="lessThan">
      <formula>0.8</formula>
    </cfRule>
  </conditionalFormatting>
  <conditionalFormatting sqref="AC29:AC37">
    <cfRule type="cellIs" dxfId="734" priority="16" operator="lessThan">
      <formula>0.8</formula>
    </cfRule>
  </conditionalFormatting>
  <conditionalFormatting sqref="AC39:AC44">
    <cfRule type="cellIs" dxfId="733" priority="15" operator="lessThan">
      <formula>0.8</formula>
    </cfRule>
  </conditionalFormatting>
  <conditionalFormatting sqref="AC56">
    <cfRule type="cellIs" dxfId="732" priority="17" operator="lessThan">
      <formula>0.8</formula>
    </cfRule>
  </conditionalFormatting>
  <conditionalFormatting sqref="AC73:AC78">
    <cfRule type="cellIs" dxfId="731" priority="13" operator="lessThan">
      <formula>0.8</formula>
    </cfRule>
  </conditionalFormatting>
  <conditionalFormatting sqref="AC90">
    <cfRule type="cellIs" dxfId="730" priority="14" operator="lessThan">
      <formula>0.8</formula>
    </cfRule>
  </conditionalFormatting>
  <conditionalFormatting sqref="AC107">
    <cfRule type="cellIs" dxfId="729" priority="7" operator="lessThan">
      <formula>0.8</formula>
    </cfRule>
  </conditionalFormatting>
  <conditionalFormatting sqref="AC124:AC129">
    <cfRule type="cellIs" dxfId="728" priority="6" operator="lessThan">
      <formula>0.8</formula>
    </cfRule>
  </conditionalFormatting>
  <conditionalFormatting sqref="AC158:AC163">
    <cfRule type="cellIs" dxfId="727" priority="12" operator="lessThan">
      <formula>0.8</formula>
    </cfRule>
  </conditionalFormatting>
  <conditionalFormatting sqref="AC175">
    <cfRule type="cellIs" dxfId="726" priority="11" operator="lessThan">
      <formula>0.8</formula>
    </cfRule>
  </conditionalFormatting>
  <conditionalFormatting sqref="AC192">
    <cfRule type="cellIs" dxfId="725" priority="10" operator="lessThan">
      <formula>0.8</formula>
    </cfRule>
  </conditionalFormatting>
  <conditionalFormatting sqref="AC209">
    <cfRule type="cellIs" dxfId="724" priority="9" operator="lessThan">
      <formula>0.8</formula>
    </cfRule>
  </conditionalFormatting>
  <conditionalFormatting sqref="AC226:AC231">
    <cfRule type="cellIs" dxfId="723" priority="8" operator="lessThan">
      <formula>0.8</formula>
    </cfRule>
  </conditionalFormatting>
  <dataValidations count="1">
    <dataValidation type="list" allowBlank="1" showInputMessage="1" showErrorMessage="1" sqref="Y5:Z242" xr:uid="{30C30F25-09FF-44C2-9B18-37BED682FF9C}">
      <formula1>$Y$244:$Y$266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5632F-1B87-452B-9712-E5A8EF43D201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SUM(F5:F157)</f>
        <v>92997</v>
      </c>
      <c r="E1" s="5" t="s">
        <v>2</v>
      </c>
      <c r="F1" s="6">
        <f>SUM(G5:G157)</f>
        <v>4114427.5799999996</v>
      </c>
      <c r="G1" s="7" t="s">
        <v>3</v>
      </c>
      <c r="H1" s="8">
        <f>L21+L38+L55+L72+L89+L106+L123+L157</f>
        <v>147.28571428571428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45863</v>
      </c>
      <c r="B2" s="326"/>
      <c r="C2" s="10" t="s">
        <v>10</v>
      </c>
      <c r="D2" s="11">
        <f>AVERAGE(N21,N38,N55,N72,N89,N106,N123,N157)</f>
        <v>137.60340501382953</v>
      </c>
      <c r="E2" s="11" t="s">
        <v>11</v>
      </c>
      <c r="F2" s="12">
        <f>F1/D1</f>
        <v>44.242583954321105</v>
      </c>
      <c r="G2" s="13" t="s">
        <v>12</v>
      </c>
      <c r="H2" s="14">
        <f>COUNT(H5:H157)</f>
        <v>10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16" t="s">
        <v>67</v>
      </c>
      <c r="C5" s="350" t="s">
        <v>68</v>
      </c>
      <c r="D5" s="351"/>
      <c r="E5" s="21">
        <v>19.7</v>
      </c>
      <c r="F5" s="15">
        <v>1200</v>
      </c>
      <c r="G5" s="22">
        <f t="shared" ref="G5:G9" si="0">E5*F5</f>
        <v>23640</v>
      </c>
      <c r="H5" s="23">
        <v>2</v>
      </c>
      <c r="I5" s="24">
        <v>13</v>
      </c>
      <c r="J5" s="25">
        <v>1200</v>
      </c>
      <c r="K5" s="26">
        <f>J5/I5</f>
        <v>92.307692307692307</v>
      </c>
      <c r="L5" s="27">
        <v>13</v>
      </c>
      <c r="M5" s="25">
        <f>F5/V5*60</f>
        <v>1057.0100318081729</v>
      </c>
      <c r="N5" s="26">
        <f>M5/L5</f>
        <v>81.308463985244074</v>
      </c>
      <c r="O5" s="28">
        <f>L5-I5</f>
        <v>0</v>
      </c>
      <c r="P5" s="29">
        <f>N5-K5</f>
        <v>-10.999228322448232</v>
      </c>
      <c r="Q5" s="30">
        <f>N5/K5</f>
        <v>0.88084169317347749</v>
      </c>
      <c r="R5" s="274">
        <f>Q21</f>
        <v>0.85728463980389658</v>
      </c>
      <c r="S5" s="32">
        <v>0.25</v>
      </c>
      <c r="T5" s="33">
        <v>0.29730324074074072</v>
      </c>
      <c r="U5" s="34"/>
      <c r="V5" s="35">
        <v>68.116666666666632</v>
      </c>
      <c r="W5" s="15"/>
      <c r="X5" s="17"/>
      <c r="Y5" s="276"/>
      <c r="Z5" s="277"/>
      <c r="AA5" s="36">
        <f>M5-J5</f>
        <v>-142.98996819182707</v>
      </c>
      <c r="AB5" s="37">
        <f>M5/J5</f>
        <v>0.88084169317347749</v>
      </c>
      <c r="AC5" s="292">
        <f>AB21</f>
        <v>0.85728463980389669</v>
      </c>
    </row>
    <row r="6" spans="1:29" ht="15.75" customHeight="1">
      <c r="A6" s="282"/>
      <c r="B6" s="38" t="s">
        <v>67</v>
      </c>
      <c r="C6" s="285" t="s">
        <v>291</v>
      </c>
      <c r="D6" s="286"/>
      <c r="E6" s="39">
        <v>51.82</v>
      </c>
      <c r="F6" s="40">
        <v>2491</v>
      </c>
      <c r="G6" s="41">
        <f t="shared" si="0"/>
        <v>129083.62</v>
      </c>
      <c r="H6" s="42"/>
      <c r="I6" s="43">
        <v>23</v>
      </c>
      <c r="J6" s="44">
        <v>1800</v>
      </c>
      <c r="K6" s="45">
        <f t="shared" ref="K6:K62" si="1">J6/I6</f>
        <v>78.260869565217391</v>
      </c>
      <c r="L6" s="46">
        <v>23</v>
      </c>
      <c r="M6" s="44">
        <f>F6/V6*60</f>
        <v>1530.8296346876059</v>
      </c>
      <c r="N6" s="45">
        <f>M6/L6</f>
        <v>66.557810203808955</v>
      </c>
      <c r="O6" s="47">
        <f>L6-I6</f>
        <v>0</v>
      </c>
      <c r="P6" s="48">
        <f>N6-K6</f>
        <v>-11.703059361408435</v>
      </c>
      <c r="Q6" s="49">
        <f>N6/K6</f>
        <v>0.85046090815978115</v>
      </c>
      <c r="R6" s="274"/>
      <c r="S6" s="50">
        <v>0.30164351851851851</v>
      </c>
      <c r="T6" s="51">
        <v>0.36944444444444446</v>
      </c>
      <c r="U6" s="52">
        <v>6.2500000000000178</v>
      </c>
      <c r="V6" s="53">
        <v>97.633333333333383</v>
      </c>
      <c r="W6" s="54"/>
      <c r="X6" s="94"/>
      <c r="Y6" s="266"/>
      <c r="Z6" s="267"/>
      <c r="AA6" s="55">
        <f>M6-J6</f>
        <v>-269.1703653123941</v>
      </c>
      <c r="AB6" s="56">
        <f>M6/J6</f>
        <v>0.85046090815978104</v>
      </c>
      <c r="AC6" s="293"/>
    </row>
    <row r="7" spans="1:29" ht="15.75" customHeight="1">
      <c r="A7" s="282"/>
      <c r="B7" s="38" t="s">
        <v>69</v>
      </c>
      <c r="C7" s="285" t="s">
        <v>222</v>
      </c>
      <c r="D7" s="286"/>
      <c r="E7" s="39">
        <v>30.55</v>
      </c>
      <c r="F7" s="40">
        <v>970</v>
      </c>
      <c r="G7" s="60">
        <f t="shared" si="0"/>
        <v>29633.5</v>
      </c>
      <c r="H7" s="61"/>
      <c r="I7" s="43">
        <v>16</v>
      </c>
      <c r="J7" s="44">
        <v>1750</v>
      </c>
      <c r="K7" s="45">
        <f t="shared" si="1"/>
        <v>109.375</v>
      </c>
      <c r="L7" s="46">
        <v>16</v>
      </c>
      <c r="M7" s="44">
        <f>F7/V7*60</f>
        <v>1446.5617232808579</v>
      </c>
      <c r="N7" s="45">
        <f>M7/L7</f>
        <v>90.410107705053619</v>
      </c>
      <c r="O7" s="47">
        <f>L7-I7</f>
        <v>0</v>
      </c>
      <c r="P7" s="48">
        <f>N7-K7</f>
        <v>-18.964892294946381</v>
      </c>
      <c r="Q7" s="49">
        <f>N7/K7</f>
        <v>0.82660669901763306</v>
      </c>
      <c r="R7" s="274"/>
      <c r="S7" s="62">
        <v>0.51041666666666663</v>
      </c>
      <c r="T7" s="63">
        <v>0.53835648148148152</v>
      </c>
      <c r="U7" s="52">
        <v>54.866666666666639</v>
      </c>
      <c r="V7" s="53">
        <v>40.233333333333441</v>
      </c>
      <c r="W7" s="54"/>
      <c r="X7" s="94"/>
      <c r="Y7" s="266"/>
      <c r="Z7" s="267"/>
      <c r="AA7" s="55">
        <f>M7-J7</f>
        <v>-303.4382767191421</v>
      </c>
      <c r="AB7" s="56">
        <f>M7/J7</f>
        <v>0.82660669901763306</v>
      </c>
      <c r="AC7" s="293"/>
    </row>
    <row r="8" spans="1:29" ht="15.75" customHeight="1">
      <c r="A8" s="282"/>
      <c r="B8" s="38" t="s">
        <v>76</v>
      </c>
      <c r="C8" s="285" t="s">
        <v>78</v>
      </c>
      <c r="D8" s="286"/>
      <c r="E8" s="39">
        <v>29.97</v>
      </c>
      <c r="F8" s="40">
        <v>1632</v>
      </c>
      <c r="G8" s="60">
        <f t="shared" si="0"/>
        <v>48911.040000000001</v>
      </c>
      <c r="H8" s="64"/>
      <c r="I8" s="43">
        <v>20</v>
      </c>
      <c r="J8" s="44">
        <v>2600</v>
      </c>
      <c r="K8" s="45">
        <f t="shared" si="1"/>
        <v>130</v>
      </c>
      <c r="L8" s="59">
        <v>20</v>
      </c>
      <c r="M8" s="44">
        <f>F8/V8*60</f>
        <v>2238.1714285714302</v>
      </c>
      <c r="N8" s="45">
        <f>M8/L8</f>
        <v>111.90857142857151</v>
      </c>
      <c r="O8" s="65">
        <f>L8-I8</f>
        <v>0</v>
      </c>
      <c r="P8" s="66">
        <f>N8-K8</f>
        <v>-18.091428571428494</v>
      </c>
      <c r="Q8" s="67">
        <f>N8/K8</f>
        <v>0.86083516483516542</v>
      </c>
      <c r="R8" s="274"/>
      <c r="S8" s="62">
        <v>0.54253472222222221</v>
      </c>
      <c r="T8" s="63">
        <v>0.57291666666666663</v>
      </c>
      <c r="U8" s="52">
        <v>6.0166666666665947</v>
      </c>
      <c r="V8" s="53">
        <v>43.749999999999964</v>
      </c>
      <c r="W8" s="54"/>
      <c r="X8" s="94"/>
      <c r="Y8" s="266"/>
      <c r="Z8" s="267"/>
      <c r="AA8" s="55">
        <f>M8-J8</f>
        <v>-361.82857142856983</v>
      </c>
      <c r="AB8" s="56">
        <f>M8/J8</f>
        <v>0.86083516483516542</v>
      </c>
      <c r="AC8" s="293"/>
    </row>
    <row r="9" spans="1:29" ht="15.75" customHeight="1">
      <c r="A9" s="283"/>
      <c r="B9" s="38" t="s">
        <v>67</v>
      </c>
      <c r="C9" s="285" t="s">
        <v>68</v>
      </c>
      <c r="D9" s="286"/>
      <c r="E9" s="39">
        <v>19.7</v>
      </c>
      <c r="F9" s="40">
        <v>1851</v>
      </c>
      <c r="G9" s="60">
        <f t="shared" si="0"/>
        <v>36464.699999999997</v>
      </c>
      <c r="H9" s="64"/>
      <c r="I9" s="43">
        <v>13</v>
      </c>
      <c r="J9" s="44">
        <v>1200</v>
      </c>
      <c r="K9" s="45">
        <f t="shared" si="1"/>
        <v>92.307692307692307</v>
      </c>
      <c r="L9" s="59">
        <v>13</v>
      </c>
      <c r="M9" s="44">
        <f>F9/V9*60</f>
        <v>1057.2108519752487</v>
      </c>
      <c r="N9" s="45">
        <f>M9/L9</f>
        <v>81.323911690403747</v>
      </c>
      <c r="O9" s="65">
        <f>L9-I9</f>
        <v>0</v>
      </c>
      <c r="P9" s="66">
        <f>N9-K9</f>
        <v>-10.983780617288559</v>
      </c>
      <c r="Q9" s="67">
        <f>N9/K9</f>
        <v>0.88100904331270724</v>
      </c>
      <c r="R9" s="274"/>
      <c r="S9" s="62">
        <v>0.57708333333333328</v>
      </c>
      <c r="T9" s="63">
        <v>0.65003472222222225</v>
      </c>
      <c r="U9" s="52">
        <v>5.9999999999999787</v>
      </c>
      <c r="V9" s="53">
        <v>105.05000000000011</v>
      </c>
      <c r="W9" s="54"/>
      <c r="X9" s="94"/>
      <c r="Y9" s="266"/>
      <c r="Z9" s="267"/>
      <c r="AA9" s="55">
        <f>M9-J9</f>
        <v>-142.78914802475128</v>
      </c>
      <c r="AB9" s="56">
        <f>M9/J9</f>
        <v>0.88100904331270724</v>
      </c>
      <c r="AC9" s="293"/>
    </row>
    <row r="10" spans="1:29" ht="15.75" customHeight="1">
      <c r="A10" s="283"/>
      <c r="B10" s="38"/>
      <c r="C10" s="285"/>
      <c r="D10" s="286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43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43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43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43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43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17</v>
      </c>
      <c r="J21" s="81">
        <f t="shared" si="2"/>
        <v>1710</v>
      </c>
      <c r="K21" s="82">
        <f t="shared" ref="K21" si="3">J21/I21</f>
        <v>100.58823529411765</v>
      </c>
      <c r="L21" s="80">
        <f t="shared" ref="L21:M21" si="4">AVERAGE(L5:L20)</f>
        <v>17</v>
      </c>
      <c r="M21" s="81">
        <f t="shared" si="4"/>
        <v>1465.9567340646634</v>
      </c>
      <c r="N21" s="82">
        <f t="shared" ref="N21:N30" si="5">M21/L21</f>
        <v>86.232749062627249</v>
      </c>
      <c r="O21" s="83">
        <f t="shared" ref="O21:O30" si="6">L21-I21</f>
        <v>0</v>
      </c>
      <c r="P21" s="84">
        <f t="shared" ref="P21:P30" si="7">N21-K21</f>
        <v>-14.355486231490403</v>
      </c>
      <c r="Q21" s="85">
        <f t="shared" ref="Q21:Q30" si="8">N21/K21</f>
        <v>0.85728463980389658</v>
      </c>
      <c r="R21" s="275"/>
      <c r="S21" s="182">
        <f>S5</f>
        <v>0.25</v>
      </c>
      <c r="T21" s="183">
        <f>INDEX(T5:T20,COUNTA(T5:T20))</f>
        <v>0.65003472222222225</v>
      </c>
      <c r="U21" s="86"/>
      <c r="V21" s="86"/>
      <c r="W21" s="87"/>
      <c r="X21" s="179"/>
      <c r="Y21" s="262"/>
      <c r="Z21" s="263"/>
      <c r="AA21" s="88">
        <f t="shared" ref="AA21:AA30" si="9">M21-J21</f>
        <v>-244.04326593533665</v>
      </c>
      <c r="AB21" s="89">
        <f t="shared" ref="AB21:AB30" si="10">M21/J21</f>
        <v>0.85728463980389669</v>
      </c>
      <c r="AC21" s="295"/>
    </row>
    <row r="22" spans="1:43" ht="15.75" customHeight="1">
      <c r="A22" s="268" t="s">
        <v>36</v>
      </c>
      <c r="B22" s="16" t="s">
        <v>70</v>
      </c>
      <c r="C22" s="349" t="s">
        <v>71</v>
      </c>
      <c r="D22" s="349"/>
      <c r="E22" s="21">
        <v>56.43</v>
      </c>
      <c r="F22" s="25">
        <v>1815</v>
      </c>
      <c r="G22" s="22">
        <f t="shared" ref="G22:G30" si="11">E22*F22</f>
        <v>102420.45</v>
      </c>
      <c r="H22" s="23"/>
      <c r="I22" s="24">
        <v>24</v>
      </c>
      <c r="J22" s="25">
        <v>2000</v>
      </c>
      <c r="K22" s="26">
        <f>J22/I22</f>
        <v>83.333333333333329</v>
      </c>
      <c r="L22" s="27">
        <v>24</v>
      </c>
      <c r="M22" s="25">
        <f t="shared" ref="M22:M30" si="12">F22/V22*60</f>
        <v>1687.9359338672166</v>
      </c>
      <c r="N22" s="26">
        <f t="shared" si="5"/>
        <v>70.330663911134025</v>
      </c>
      <c r="O22" s="91">
        <f t="shared" si="6"/>
        <v>0</v>
      </c>
      <c r="P22" s="92">
        <f t="shared" si="7"/>
        <v>-13.002669422199304</v>
      </c>
      <c r="Q22" s="31">
        <f t="shared" si="8"/>
        <v>0.84396796693360832</v>
      </c>
      <c r="R22" s="273">
        <f>Q38</f>
        <v>0.83464534728413875</v>
      </c>
      <c r="S22" s="32">
        <v>0.25033564814814813</v>
      </c>
      <c r="T22" s="33">
        <v>0.2951388888888889</v>
      </c>
      <c r="U22" s="34"/>
      <c r="V22" s="35">
        <v>64.516666666666708</v>
      </c>
      <c r="W22" s="93"/>
      <c r="X22" s="26"/>
      <c r="Y22" s="276"/>
      <c r="Z22" s="277"/>
      <c r="AA22" s="36">
        <f t="shared" si="9"/>
        <v>-312.06406613278341</v>
      </c>
      <c r="AB22" s="31">
        <f t="shared" si="10"/>
        <v>0.84396796693360832</v>
      </c>
      <c r="AC22" s="348">
        <f>AB38</f>
        <v>0.83464534728413864</v>
      </c>
    </row>
    <row r="23" spans="1:43" ht="15.75" customHeight="1">
      <c r="A23" s="269"/>
      <c r="B23" s="38" t="s">
        <v>70</v>
      </c>
      <c r="C23" s="287" t="s">
        <v>73</v>
      </c>
      <c r="D23" s="287"/>
      <c r="E23" s="39">
        <v>51.86</v>
      </c>
      <c r="F23" s="40">
        <v>1221</v>
      </c>
      <c r="G23" s="41">
        <f t="shared" si="11"/>
        <v>63321.06</v>
      </c>
      <c r="H23" s="42"/>
      <c r="I23" s="43">
        <v>26</v>
      </c>
      <c r="J23" s="44">
        <v>2000</v>
      </c>
      <c r="K23" s="45">
        <f t="shared" si="1"/>
        <v>76.92307692307692</v>
      </c>
      <c r="L23" s="46">
        <v>26</v>
      </c>
      <c r="M23" s="44">
        <f t="shared" si="12"/>
        <v>1640.1492537313443</v>
      </c>
      <c r="N23" s="45">
        <f t="shared" si="5"/>
        <v>63.082663605051707</v>
      </c>
      <c r="O23" s="47">
        <f t="shared" si="6"/>
        <v>0</v>
      </c>
      <c r="P23" s="48">
        <f t="shared" si="7"/>
        <v>-13.840413318025213</v>
      </c>
      <c r="Q23" s="49">
        <f t="shared" si="8"/>
        <v>0.82007462686567223</v>
      </c>
      <c r="R23" s="274"/>
      <c r="S23" s="50">
        <v>0.29953703703703705</v>
      </c>
      <c r="T23" s="51">
        <v>0.33055555555555555</v>
      </c>
      <c r="U23" s="52">
        <v>6.3333333333333375</v>
      </c>
      <c r="V23" s="53">
        <v>44.666666666666643</v>
      </c>
      <c r="W23" s="54"/>
      <c r="X23" s="94"/>
      <c r="Y23" s="266"/>
      <c r="Z23" s="267"/>
      <c r="AA23" s="55">
        <f t="shared" si="9"/>
        <v>-359.85074626865571</v>
      </c>
      <c r="AB23" s="49">
        <f t="shared" si="10"/>
        <v>0.82007462686567212</v>
      </c>
      <c r="AC23" s="294"/>
    </row>
    <row r="24" spans="1:43" ht="15.75" customHeight="1">
      <c r="A24" s="269"/>
      <c r="B24" s="38" t="s">
        <v>70</v>
      </c>
      <c r="C24" s="287" t="s">
        <v>72</v>
      </c>
      <c r="D24" s="287"/>
      <c r="E24" s="39">
        <v>56.77</v>
      </c>
      <c r="F24" s="40">
        <v>1490</v>
      </c>
      <c r="G24" s="41">
        <f t="shared" si="11"/>
        <v>84587.3</v>
      </c>
      <c r="H24" s="42">
        <v>3</v>
      </c>
      <c r="I24" s="43">
        <v>26</v>
      </c>
      <c r="J24" s="44">
        <v>2000</v>
      </c>
      <c r="K24" s="45">
        <f t="shared" si="1"/>
        <v>76.92307692307692</v>
      </c>
      <c r="L24" s="46">
        <v>26</v>
      </c>
      <c r="M24" s="44">
        <f t="shared" si="12"/>
        <v>1659.6534653465355</v>
      </c>
      <c r="N24" s="45">
        <f t="shared" si="5"/>
        <v>63.832825590251367</v>
      </c>
      <c r="O24" s="47">
        <f t="shared" si="6"/>
        <v>0</v>
      </c>
      <c r="P24" s="48">
        <f t="shared" si="7"/>
        <v>-13.090251332825552</v>
      </c>
      <c r="Q24" s="49">
        <f t="shared" si="8"/>
        <v>0.82982673267326779</v>
      </c>
      <c r="R24" s="274"/>
      <c r="S24" s="50">
        <v>0.35217592592592595</v>
      </c>
      <c r="T24" s="51">
        <v>0.38958333333333334</v>
      </c>
      <c r="U24" s="52">
        <v>31.133333333333375</v>
      </c>
      <c r="V24" s="53">
        <v>53.866666666666639</v>
      </c>
      <c r="W24" s="54"/>
      <c r="X24" s="94"/>
      <c r="Y24" s="266"/>
      <c r="Z24" s="267"/>
      <c r="AA24" s="55">
        <f t="shared" si="9"/>
        <v>-340.34653465346446</v>
      </c>
      <c r="AB24" s="49">
        <f t="shared" si="10"/>
        <v>0.82982673267326779</v>
      </c>
      <c r="AC24" s="294"/>
    </row>
    <row r="25" spans="1:43" ht="15.75" customHeight="1">
      <c r="A25" s="269"/>
      <c r="B25" s="38" t="s">
        <v>70</v>
      </c>
      <c r="C25" s="287" t="s">
        <v>72</v>
      </c>
      <c r="D25" s="287"/>
      <c r="E25" s="39">
        <v>56.77</v>
      </c>
      <c r="F25" s="40">
        <v>493</v>
      </c>
      <c r="G25" s="41">
        <f t="shared" si="11"/>
        <v>27987.61</v>
      </c>
      <c r="H25" s="42"/>
      <c r="I25" s="43">
        <v>26</v>
      </c>
      <c r="J25" s="44">
        <v>2000</v>
      </c>
      <c r="K25" s="45">
        <f t="shared" si="1"/>
        <v>76.92307692307692</v>
      </c>
      <c r="L25" s="46">
        <v>26</v>
      </c>
      <c r="M25" s="44">
        <f t="shared" si="12"/>
        <v>1643.3333333333321</v>
      </c>
      <c r="N25" s="45">
        <f t="shared" si="5"/>
        <v>63.205128205128162</v>
      </c>
      <c r="O25" s="47">
        <f t="shared" si="6"/>
        <v>0</v>
      </c>
      <c r="P25" s="48">
        <f t="shared" si="7"/>
        <v>-13.717948717948758</v>
      </c>
      <c r="Q25" s="49">
        <f t="shared" si="8"/>
        <v>0.8216666666666661</v>
      </c>
      <c r="R25" s="274"/>
      <c r="S25" s="50">
        <v>0.42569444444444443</v>
      </c>
      <c r="T25" s="51">
        <v>0.43819444444444444</v>
      </c>
      <c r="U25" s="52">
        <v>51.999999999999972</v>
      </c>
      <c r="V25" s="53">
        <v>18.000000000000014</v>
      </c>
      <c r="W25" s="54"/>
      <c r="X25" s="94"/>
      <c r="Y25" s="266"/>
      <c r="Z25" s="267"/>
      <c r="AA25" s="55">
        <f t="shared" si="9"/>
        <v>-356.66666666666788</v>
      </c>
      <c r="AB25" s="49">
        <f t="shared" si="10"/>
        <v>0.8216666666666661</v>
      </c>
      <c r="AC25" s="294"/>
    </row>
    <row r="26" spans="1:43" ht="15.75" customHeight="1">
      <c r="A26" s="269"/>
      <c r="B26" s="38" t="s">
        <v>74</v>
      </c>
      <c r="C26" s="287" t="s">
        <v>213</v>
      </c>
      <c r="D26" s="287"/>
      <c r="E26" s="39">
        <v>77.34</v>
      </c>
      <c r="F26" s="40">
        <v>200</v>
      </c>
      <c r="G26" s="41">
        <f t="shared" si="11"/>
        <v>15468</v>
      </c>
      <c r="H26" s="58">
        <v>2</v>
      </c>
      <c r="I26" s="43">
        <v>25</v>
      </c>
      <c r="J26" s="44">
        <v>2000</v>
      </c>
      <c r="K26" s="45">
        <f t="shared" si="1"/>
        <v>80</v>
      </c>
      <c r="L26" s="59">
        <v>25</v>
      </c>
      <c r="M26" s="44">
        <f t="shared" si="12"/>
        <v>1621.6216216216135</v>
      </c>
      <c r="N26" s="45">
        <f t="shared" si="5"/>
        <v>64.864864864864543</v>
      </c>
      <c r="O26" s="47">
        <f t="shared" si="6"/>
        <v>0</v>
      </c>
      <c r="P26" s="48">
        <f t="shared" si="7"/>
        <v>-15.135135135135457</v>
      </c>
      <c r="Q26" s="49">
        <f t="shared" si="8"/>
        <v>0.81081081081080675</v>
      </c>
      <c r="R26" s="274"/>
      <c r="S26" s="50">
        <v>0.44097222222222221</v>
      </c>
      <c r="T26" s="51">
        <v>0.44611111111111112</v>
      </c>
      <c r="U26" s="52">
        <v>3.9999999999999858</v>
      </c>
      <c r="V26" s="53">
        <v>7.4000000000000377</v>
      </c>
      <c r="W26" s="54"/>
      <c r="X26" s="94"/>
      <c r="Y26" s="266"/>
      <c r="Z26" s="267"/>
      <c r="AA26" s="55">
        <f t="shared" si="9"/>
        <v>-378.37837837838651</v>
      </c>
      <c r="AB26" s="49">
        <f t="shared" si="10"/>
        <v>0.81081081081080675</v>
      </c>
      <c r="AC26" s="294"/>
    </row>
    <row r="27" spans="1:43" ht="15.75" customHeight="1">
      <c r="A27" s="269"/>
      <c r="B27" s="38" t="s">
        <v>74</v>
      </c>
      <c r="C27" s="287" t="s">
        <v>234</v>
      </c>
      <c r="D27" s="287"/>
      <c r="E27" s="39">
        <v>53.37</v>
      </c>
      <c r="F27" s="40">
        <v>1243</v>
      </c>
      <c r="G27" s="60">
        <f t="shared" si="11"/>
        <v>66338.91</v>
      </c>
      <c r="H27" s="61"/>
      <c r="I27" s="43">
        <v>25</v>
      </c>
      <c r="J27" s="44">
        <v>2000</v>
      </c>
      <c r="K27" s="45">
        <f t="shared" si="1"/>
        <v>80</v>
      </c>
      <c r="L27" s="46">
        <v>25</v>
      </c>
      <c r="M27" s="44">
        <f t="shared" si="12"/>
        <v>1639.721509710515</v>
      </c>
      <c r="N27" s="45">
        <f t="shared" si="5"/>
        <v>65.588860388420599</v>
      </c>
      <c r="O27" s="47">
        <f t="shared" si="6"/>
        <v>0</v>
      </c>
      <c r="P27" s="48">
        <f t="shared" si="7"/>
        <v>-14.411139611579401</v>
      </c>
      <c r="Q27" s="49">
        <f t="shared" si="8"/>
        <v>0.81986075485525745</v>
      </c>
      <c r="R27" s="274"/>
      <c r="S27" s="50">
        <v>0.45138888888888884</v>
      </c>
      <c r="T27" s="51">
        <v>0.48297453703703702</v>
      </c>
      <c r="U27" s="52">
        <v>7.5999999999999091</v>
      </c>
      <c r="V27" s="53">
        <v>45.483333333333384</v>
      </c>
      <c r="W27" s="54">
        <v>0.48297453703703702</v>
      </c>
      <c r="X27" s="94">
        <v>0.51876157407407408</v>
      </c>
      <c r="Y27" s="266"/>
      <c r="Z27" s="267"/>
      <c r="AA27" s="55">
        <f t="shared" si="9"/>
        <v>-360.27849028948503</v>
      </c>
      <c r="AB27" s="49">
        <f t="shared" si="10"/>
        <v>0.81986075485525745</v>
      </c>
      <c r="AC27" s="294"/>
    </row>
    <row r="28" spans="1:43" ht="15.75" customHeight="1">
      <c r="A28" s="269"/>
      <c r="B28" s="38" t="s">
        <v>70</v>
      </c>
      <c r="C28" s="287" t="s">
        <v>72</v>
      </c>
      <c r="D28" s="287"/>
      <c r="E28" s="39">
        <v>56.77</v>
      </c>
      <c r="F28" s="40">
        <v>1556</v>
      </c>
      <c r="G28" s="60">
        <f t="shared" si="11"/>
        <v>88334.12000000001</v>
      </c>
      <c r="H28" s="64"/>
      <c r="I28" s="43">
        <v>26</v>
      </c>
      <c r="J28" s="44">
        <v>2000</v>
      </c>
      <c r="K28" s="45">
        <f t="shared" si="1"/>
        <v>76.92307692307692</v>
      </c>
      <c r="L28" s="59">
        <v>26</v>
      </c>
      <c r="M28" s="44">
        <f t="shared" si="12"/>
        <v>1728.8888888888898</v>
      </c>
      <c r="N28" s="45">
        <f t="shared" si="5"/>
        <v>66.495726495726529</v>
      </c>
      <c r="O28" s="65">
        <f t="shared" si="6"/>
        <v>0</v>
      </c>
      <c r="P28" s="66">
        <f t="shared" si="7"/>
        <v>-10.42735042735039</v>
      </c>
      <c r="Q28" s="67">
        <f t="shared" si="8"/>
        <v>0.8644444444444449</v>
      </c>
      <c r="R28" s="274"/>
      <c r="S28" s="50">
        <v>0.51876157407407408</v>
      </c>
      <c r="T28" s="51">
        <v>0.55626157407407406</v>
      </c>
      <c r="U28" s="52">
        <v>51.533333333333367</v>
      </c>
      <c r="V28" s="53">
        <v>53.999999999999972</v>
      </c>
      <c r="W28" s="54"/>
      <c r="X28" s="94"/>
      <c r="Y28" s="266"/>
      <c r="Z28" s="267"/>
      <c r="AA28" s="55">
        <f t="shared" si="9"/>
        <v>-271.11111111111018</v>
      </c>
      <c r="AB28" s="49">
        <f t="shared" si="10"/>
        <v>0.8644444444444449</v>
      </c>
      <c r="AC28" s="294"/>
    </row>
    <row r="29" spans="1:43" ht="15.75" customHeight="1">
      <c r="A29" s="269"/>
      <c r="B29" s="38" t="s">
        <v>74</v>
      </c>
      <c r="C29" s="287" t="s">
        <v>213</v>
      </c>
      <c r="D29" s="287"/>
      <c r="E29" s="39">
        <v>77.34</v>
      </c>
      <c r="F29" s="40">
        <v>1774</v>
      </c>
      <c r="G29" s="60">
        <f t="shared" si="11"/>
        <v>137201.16</v>
      </c>
      <c r="H29" s="64"/>
      <c r="I29" s="43">
        <v>25</v>
      </c>
      <c r="J29" s="44">
        <v>2000</v>
      </c>
      <c r="K29" s="45">
        <f t="shared" si="1"/>
        <v>80</v>
      </c>
      <c r="L29" s="59">
        <v>25</v>
      </c>
      <c r="M29" s="44">
        <f t="shared" si="12"/>
        <v>1672.27022780833</v>
      </c>
      <c r="N29" s="45">
        <f t="shared" si="5"/>
        <v>66.890809112333201</v>
      </c>
      <c r="O29" s="65">
        <f t="shared" si="6"/>
        <v>0</v>
      </c>
      <c r="P29" s="66">
        <f t="shared" si="7"/>
        <v>-13.109190887666799</v>
      </c>
      <c r="Q29" s="67">
        <f t="shared" si="8"/>
        <v>0.83613511390416506</v>
      </c>
      <c r="R29" s="274"/>
      <c r="S29" s="50">
        <v>0.56065972222222227</v>
      </c>
      <c r="T29" s="51">
        <v>0.60486111111111107</v>
      </c>
      <c r="U29" s="52">
        <v>6.3333333333334174</v>
      </c>
      <c r="V29" s="53">
        <v>63.649999999999878</v>
      </c>
      <c r="W29" s="54"/>
      <c r="X29" s="94"/>
      <c r="Y29" s="266"/>
      <c r="Z29" s="267"/>
      <c r="AA29" s="55">
        <f t="shared" si="9"/>
        <v>-327.72977219167001</v>
      </c>
      <c r="AB29" s="49">
        <f t="shared" si="10"/>
        <v>0.83613511390416495</v>
      </c>
      <c r="AC29" s="294"/>
      <c r="AQ29" s="9">
        <f>AI8</f>
        <v>0</v>
      </c>
    </row>
    <row r="30" spans="1:43" ht="15.75" customHeight="1">
      <c r="A30" s="269"/>
      <c r="B30" s="38" t="s">
        <v>74</v>
      </c>
      <c r="C30" s="287" t="s">
        <v>84</v>
      </c>
      <c r="D30" s="287"/>
      <c r="E30" s="39">
        <v>59.52</v>
      </c>
      <c r="F30" s="40">
        <v>1830</v>
      </c>
      <c r="G30" s="60">
        <f t="shared" si="11"/>
        <v>108921.60000000001</v>
      </c>
      <c r="H30" s="64"/>
      <c r="I30" s="43">
        <v>25</v>
      </c>
      <c r="J30" s="44">
        <v>2000</v>
      </c>
      <c r="K30" s="45">
        <f t="shared" si="1"/>
        <v>80</v>
      </c>
      <c r="L30" s="59">
        <v>25</v>
      </c>
      <c r="M30" s="44">
        <f t="shared" si="12"/>
        <v>1730.0420168067194</v>
      </c>
      <c r="N30" s="45">
        <f t="shared" si="5"/>
        <v>69.201680672268779</v>
      </c>
      <c r="O30" s="65">
        <f t="shared" si="6"/>
        <v>0</v>
      </c>
      <c r="P30" s="66">
        <f t="shared" si="7"/>
        <v>-10.798319327731221</v>
      </c>
      <c r="Q30" s="67">
        <f t="shared" si="8"/>
        <v>0.86502100840335971</v>
      </c>
      <c r="R30" s="274"/>
      <c r="S30" s="50">
        <v>0.60763888888888884</v>
      </c>
      <c r="T30" s="51">
        <v>0.65171296296296299</v>
      </c>
      <c r="U30" s="52">
        <v>3.9999999999999858</v>
      </c>
      <c r="V30" s="53">
        <v>63.466666666666782</v>
      </c>
      <c r="W30" s="54"/>
      <c r="X30" s="94"/>
      <c r="Y30" s="266"/>
      <c r="Z30" s="267"/>
      <c r="AA30" s="55">
        <f t="shared" si="9"/>
        <v>-269.9579831932806</v>
      </c>
      <c r="AB30" s="49">
        <f t="shared" si="10"/>
        <v>0.86502100840335971</v>
      </c>
      <c r="AC30" s="294"/>
    </row>
    <row r="31" spans="1:43" ht="15.75" customHeight="1">
      <c r="A31" s="269"/>
      <c r="B31" s="38"/>
      <c r="C31" s="287"/>
      <c r="D31" s="287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43" ht="15.75" customHeight="1">
      <c r="A32" s="269"/>
      <c r="B32" s="38"/>
      <c r="C32" s="287"/>
      <c r="D32" s="287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38"/>
      <c r="C33" s="287"/>
      <c r="D33" s="287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38"/>
      <c r="C34" s="287"/>
      <c r="D34" s="287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38"/>
      <c r="C35" s="287"/>
      <c r="D35" s="287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94"/>
      <c r="Y35" s="266"/>
      <c r="Z35" s="267"/>
      <c r="AA35" s="55"/>
      <c r="AB35" s="49"/>
      <c r="AC35" s="294"/>
    </row>
    <row r="36" spans="1:29" ht="15.75" customHeight="1">
      <c r="A36" s="269"/>
      <c r="B36" s="38"/>
      <c r="C36" s="287"/>
      <c r="D36" s="287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94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87"/>
      <c r="D37" s="287"/>
      <c r="E37" s="95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54"/>
      <c r="X37" s="94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13">AVERAGE(I22:I37)</f>
        <v>25.333333333333332</v>
      </c>
      <c r="J38" s="81">
        <f t="shared" si="13"/>
        <v>2000</v>
      </c>
      <c r="K38" s="82">
        <f t="shared" ref="K38" si="14">J38/I38</f>
        <v>78.94736842105263</v>
      </c>
      <c r="L38" s="80">
        <f t="shared" ref="L38:M38" si="15">AVERAGE(L22:L37)</f>
        <v>25.333333333333332</v>
      </c>
      <c r="M38" s="81">
        <f t="shared" si="15"/>
        <v>1669.2906945682773</v>
      </c>
      <c r="N38" s="82">
        <f t="shared" ref="N38:N46" si="16">M38/L38</f>
        <v>65.893053732958322</v>
      </c>
      <c r="O38" s="83">
        <f t="shared" ref="O38:O46" si="17">L38-I38</f>
        <v>0</v>
      </c>
      <c r="P38" s="84">
        <f t="shared" ref="P38:P46" si="18">N38-K38</f>
        <v>-13.054314688094308</v>
      </c>
      <c r="Q38" s="85">
        <f t="shared" ref="Q38:Q46" si="19">N38/K38</f>
        <v>0.83464534728413875</v>
      </c>
      <c r="R38" s="275"/>
      <c r="S38" s="182">
        <f>S22</f>
        <v>0.25033564814814813</v>
      </c>
      <c r="T38" s="183">
        <f>INDEX(T22:T37,COUNTA(T22:T37))</f>
        <v>0.65171296296296299</v>
      </c>
      <c r="U38" s="86"/>
      <c r="V38" s="96"/>
      <c r="W38" s="78"/>
      <c r="X38" s="82"/>
      <c r="Y38" s="262"/>
      <c r="Z38" s="263"/>
      <c r="AA38" s="97">
        <f t="shared" ref="AA38:AA46" si="20">M38-J38</f>
        <v>-330.70930543172267</v>
      </c>
      <c r="AB38" s="85">
        <f t="shared" ref="AB38:AB46" si="21">M38/J38</f>
        <v>0.83464534728413864</v>
      </c>
      <c r="AC38" s="295"/>
    </row>
    <row r="39" spans="1:29" ht="15.75" customHeight="1">
      <c r="A39" s="281" t="s">
        <v>37</v>
      </c>
      <c r="B39" s="98" t="s">
        <v>74</v>
      </c>
      <c r="C39" s="271" t="s">
        <v>212</v>
      </c>
      <c r="D39" s="272"/>
      <c r="E39" s="21">
        <v>59.8</v>
      </c>
      <c r="F39" s="34">
        <v>759</v>
      </c>
      <c r="G39" s="22">
        <f t="shared" ref="G39:G46" si="22">E39*F39</f>
        <v>45388.2</v>
      </c>
      <c r="H39" s="23"/>
      <c r="I39" s="27">
        <v>14</v>
      </c>
      <c r="J39" s="25">
        <v>2000</v>
      </c>
      <c r="K39" s="26">
        <f>J39/I39</f>
        <v>142.85714285714286</v>
      </c>
      <c r="L39" s="27">
        <v>14</v>
      </c>
      <c r="M39" s="25">
        <f t="shared" ref="M39:M46" si="23">F39/V39*60</f>
        <v>1658.009708737864</v>
      </c>
      <c r="N39" s="26">
        <f t="shared" si="16"/>
        <v>118.42926490984743</v>
      </c>
      <c r="O39" s="91">
        <f t="shared" si="17"/>
        <v>0</v>
      </c>
      <c r="P39" s="92">
        <f t="shared" si="18"/>
        <v>-24.427877947295428</v>
      </c>
      <c r="Q39" s="31">
        <f t="shared" si="19"/>
        <v>0.82900485436893201</v>
      </c>
      <c r="R39" s="273">
        <f>Q55</f>
        <v>0.82422170880985424</v>
      </c>
      <c r="S39" s="32">
        <v>0.25</v>
      </c>
      <c r="T39" s="33">
        <v>0.26907407407407408</v>
      </c>
      <c r="U39" s="34"/>
      <c r="V39" s="35">
        <v>27.466666666666669</v>
      </c>
      <c r="W39" s="15"/>
      <c r="X39" s="17"/>
      <c r="Y39" s="276"/>
      <c r="Z39" s="277"/>
      <c r="AA39" s="36">
        <f t="shared" si="20"/>
        <v>-341.990291262136</v>
      </c>
      <c r="AB39" s="31">
        <f t="shared" si="21"/>
        <v>0.82900485436893201</v>
      </c>
      <c r="AC39" s="348">
        <f>AB55</f>
        <v>0.82422170880985413</v>
      </c>
    </row>
    <row r="40" spans="1:29" ht="15.75" customHeight="1">
      <c r="A40" s="282"/>
      <c r="B40" s="99" t="s">
        <v>79</v>
      </c>
      <c r="C40" s="264" t="s">
        <v>345</v>
      </c>
      <c r="D40" s="265"/>
      <c r="E40" s="39">
        <v>49.52</v>
      </c>
      <c r="F40" s="52">
        <v>3101</v>
      </c>
      <c r="G40" s="41">
        <f t="shared" si="22"/>
        <v>153561.52000000002</v>
      </c>
      <c r="H40" s="42"/>
      <c r="I40" s="46">
        <v>24</v>
      </c>
      <c r="J40" s="44">
        <v>2000</v>
      </c>
      <c r="K40" s="45">
        <f t="shared" si="1"/>
        <v>83.333333333333329</v>
      </c>
      <c r="L40" s="46">
        <v>24</v>
      </c>
      <c r="M40" s="44">
        <f t="shared" si="23"/>
        <v>1691.4545454545453</v>
      </c>
      <c r="N40" s="45">
        <f t="shared" si="16"/>
        <v>70.47727272727272</v>
      </c>
      <c r="O40" s="47">
        <f t="shared" si="17"/>
        <v>0</v>
      </c>
      <c r="P40" s="48">
        <f t="shared" si="18"/>
        <v>-12.856060606060609</v>
      </c>
      <c r="Q40" s="49">
        <f t="shared" si="19"/>
        <v>0.84572727272727266</v>
      </c>
      <c r="R40" s="274"/>
      <c r="S40" s="50">
        <v>0.27430555555555552</v>
      </c>
      <c r="T40" s="51">
        <v>0.35069444444444442</v>
      </c>
      <c r="U40" s="52">
        <v>7.5333333333332853</v>
      </c>
      <c r="V40" s="53">
        <v>110.00000000000001</v>
      </c>
      <c r="W40" s="54"/>
      <c r="X40" s="94"/>
      <c r="Y40" s="266"/>
      <c r="Z40" s="267"/>
      <c r="AA40" s="55">
        <f t="shared" si="20"/>
        <v>-308.54545454545473</v>
      </c>
      <c r="AB40" s="49">
        <f t="shared" si="21"/>
        <v>0.84572727272727266</v>
      </c>
      <c r="AC40" s="294"/>
    </row>
    <row r="41" spans="1:29" ht="15.75" customHeight="1">
      <c r="A41" s="282"/>
      <c r="B41" s="99" t="s">
        <v>74</v>
      </c>
      <c r="C41" s="264" t="s">
        <v>84</v>
      </c>
      <c r="D41" s="265"/>
      <c r="E41" s="39">
        <v>59.52</v>
      </c>
      <c r="F41" s="52">
        <v>1780</v>
      </c>
      <c r="G41" s="41">
        <f t="shared" si="22"/>
        <v>105945.60000000001</v>
      </c>
      <c r="H41" s="42">
        <v>3</v>
      </c>
      <c r="I41" s="46">
        <v>25</v>
      </c>
      <c r="J41" s="44">
        <v>2000</v>
      </c>
      <c r="K41" s="45">
        <f t="shared" si="1"/>
        <v>80</v>
      </c>
      <c r="L41" s="46">
        <v>25</v>
      </c>
      <c r="M41" s="44">
        <f t="shared" si="23"/>
        <v>1649.4208494208481</v>
      </c>
      <c r="N41" s="45">
        <f t="shared" si="16"/>
        <v>65.976833976833916</v>
      </c>
      <c r="O41" s="47">
        <f t="shared" si="17"/>
        <v>0</v>
      </c>
      <c r="P41" s="48">
        <f t="shared" si="18"/>
        <v>-14.023166023166084</v>
      </c>
      <c r="Q41" s="49">
        <f t="shared" si="19"/>
        <v>0.82471042471042399</v>
      </c>
      <c r="R41" s="274"/>
      <c r="S41" s="50">
        <v>0.35572916666666665</v>
      </c>
      <c r="T41" s="51">
        <v>0.40069444444444446</v>
      </c>
      <c r="U41" s="52">
        <v>7.2500000000000142</v>
      </c>
      <c r="V41" s="53">
        <v>64.750000000000057</v>
      </c>
      <c r="W41" s="54"/>
      <c r="X41" s="94"/>
      <c r="Y41" s="266"/>
      <c r="Z41" s="267"/>
      <c r="AA41" s="55">
        <f t="shared" si="20"/>
        <v>-350.57915057915193</v>
      </c>
      <c r="AB41" s="49">
        <f t="shared" si="21"/>
        <v>0.82471042471042399</v>
      </c>
      <c r="AC41" s="294"/>
    </row>
    <row r="42" spans="1:29" ht="15.75" customHeight="1">
      <c r="A42" s="282"/>
      <c r="B42" s="99" t="s">
        <v>74</v>
      </c>
      <c r="C42" s="264" t="s">
        <v>84</v>
      </c>
      <c r="D42" s="265"/>
      <c r="E42" s="39">
        <v>59.52</v>
      </c>
      <c r="F42" s="52">
        <v>250</v>
      </c>
      <c r="G42" s="41">
        <f t="shared" si="22"/>
        <v>14880</v>
      </c>
      <c r="H42" s="42"/>
      <c r="I42" s="46">
        <v>25</v>
      </c>
      <c r="J42" s="44">
        <v>2000</v>
      </c>
      <c r="K42" s="45">
        <f t="shared" si="1"/>
        <v>80</v>
      </c>
      <c r="L42" s="46">
        <v>25</v>
      </c>
      <c r="M42" s="44">
        <f t="shared" si="23"/>
        <v>1618.7050359712166</v>
      </c>
      <c r="N42" s="45">
        <f t="shared" si="16"/>
        <v>64.748201438848668</v>
      </c>
      <c r="O42" s="47">
        <f t="shared" si="17"/>
        <v>0</v>
      </c>
      <c r="P42" s="48">
        <f t="shared" si="18"/>
        <v>-15.251798561151332</v>
      </c>
      <c r="Q42" s="49">
        <f t="shared" si="19"/>
        <v>0.80935251798560837</v>
      </c>
      <c r="R42" s="274"/>
      <c r="S42" s="50">
        <v>0.40555555555555556</v>
      </c>
      <c r="T42" s="51">
        <v>0.41199074074074077</v>
      </c>
      <c r="U42" s="52">
        <v>6.9999999999999751</v>
      </c>
      <c r="V42" s="53">
        <v>9.266666666666703</v>
      </c>
      <c r="W42" s="54"/>
      <c r="X42" s="94"/>
      <c r="Y42" s="266"/>
      <c r="Z42" s="267"/>
      <c r="AA42" s="55">
        <f t="shared" si="20"/>
        <v>-381.2949640287834</v>
      </c>
      <c r="AB42" s="49">
        <f t="shared" si="21"/>
        <v>0.80935251798560826</v>
      </c>
      <c r="AC42" s="294"/>
    </row>
    <row r="43" spans="1:29" ht="15.75" customHeight="1">
      <c r="A43" s="283"/>
      <c r="B43" s="99" t="s">
        <v>85</v>
      </c>
      <c r="C43" s="264" t="s">
        <v>86</v>
      </c>
      <c r="D43" s="265"/>
      <c r="E43" s="39">
        <v>37.94</v>
      </c>
      <c r="F43" s="52">
        <v>140</v>
      </c>
      <c r="G43" s="41">
        <f t="shared" si="22"/>
        <v>5311.5999999999995</v>
      </c>
      <c r="H43" s="58">
        <v>2</v>
      </c>
      <c r="I43" s="59">
        <v>19</v>
      </c>
      <c r="J43" s="44">
        <v>2000</v>
      </c>
      <c r="K43" s="45">
        <f t="shared" si="1"/>
        <v>105.26315789473684</v>
      </c>
      <c r="L43" s="59">
        <v>19</v>
      </c>
      <c r="M43" s="44">
        <f t="shared" si="23"/>
        <v>1620.5787781350532</v>
      </c>
      <c r="N43" s="45">
        <f t="shared" si="16"/>
        <v>85.293619901844906</v>
      </c>
      <c r="O43" s="47">
        <f t="shared" si="17"/>
        <v>0</v>
      </c>
      <c r="P43" s="48">
        <f t="shared" si="18"/>
        <v>-19.969537992891929</v>
      </c>
      <c r="Q43" s="49">
        <f t="shared" si="19"/>
        <v>0.81028938906752668</v>
      </c>
      <c r="R43" s="274"/>
      <c r="S43" s="50">
        <v>0.44027777777777777</v>
      </c>
      <c r="T43" s="51">
        <v>0.44387731481481479</v>
      </c>
      <c r="U43" s="52">
        <v>40.733333333333277</v>
      </c>
      <c r="V43" s="53">
        <v>5.1833333333333176</v>
      </c>
      <c r="W43" s="54"/>
      <c r="X43" s="94"/>
      <c r="Y43" s="266"/>
      <c r="Z43" s="267"/>
      <c r="AA43" s="55">
        <f t="shared" si="20"/>
        <v>-379.4212218649468</v>
      </c>
      <c r="AB43" s="49">
        <f t="shared" si="21"/>
        <v>0.81028938906752657</v>
      </c>
      <c r="AC43" s="294"/>
    </row>
    <row r="44" spans="1:29" ht="15.75" customHeight="1">
      <c r="A44" s="283"/>
      <c r="B44" s="99" t="s">
        <v>85</v>
      </c>
      <c r="C44" s="264" t="s">
        <v>88</v>
      </c>
      <c r="D44" s="265"/>
      <c r="E44" s="39">
        <v>31.27</v>
      </c>
      <c r="F44" s="52">
        <v>183</v>
      </c>
      <c r="G44" s="60">
        <f t="shared" si="22"/>
        <v>5722.41</v>
      </c>
      <c r="H44" s="61">
        <v>2</v>
      </c>
      <c r="I44" s="46">
        <v>17</v>
      </c>
      <c r="J44" s="44">
        <v>2000</v>
      </c>
      <c r="K44" s="45">
        <f t="shared" si="1"/>
        <v>117.64705882352941</v>
      </c>
      <c r="L44" s="46">
        <v>17</v>
      </c>
      <c r="M44" s="44">
        <f t="shared" si="23"/>
        <v>1622.6600985221567</v>
      </c>
      <c r="N44" s="45">
        <f t="shared" si="16"/>
        <v>95.450594030715095</v>
      </c>
      <c r="O44" s="47">
        <f t="shared" si="17"/>
        <v>0</v>
      </c>
      <c r="P44" s="48">
        <f t="shared" si="18"/>
        <v>-22.196464792814311</v>
      </c>
      <c r="Q44" s="49">
        <f t="shared" si="19"/>
        <v>0.81133004926107832</v>
      </c>
      <c r="R44" s="274"/>
      <c r="S44" s="50">
        <v>0.44738425925925923</v>
      </c>
      <c r="T44" s="51">
        <v>0.45208333333333334</v>
      </c>
      <c r="U44" s="52">
        <v>5.0499999999999901</v>
      </c>
      <c r="V44" s="53">
        <v>6.7666666666667119</v>
      </c>
      <c r="W44" s="54">
        <v>0.45208333333333334</v>
      </c>
      <c r="X44" s="94">
        <v>0.5180555555555556</v>
      </c>
      <c r="Y44" s="266"/>
      <c r="Z44" s="267"/>
      <c r="AA44" s="55">
        <f t="shared" si="20"/>
        <v>-377.33990147784334</v>
      </c>
      <c r="AB44" s="49">
        <f t="shared" si="21"/>
        <v>0.81133004926107832</v>
      </c>
      <c r="AC44" s="294"/>
    </row>
    <row r="45" spans="1:29" ht="15.75" customHeight="1">
      <c r="A45" s="283"/>
      <c r="B45" s="99" t="s">
        <v>85</v>
      </c>
      <c r="C45" s="264" t="s">
        <v>88</v>
      </c>
      <c r="D45" s="265"/>
      <c r="E45" s="39">
        <v>31.27</v>
      </c>
      <c r="F45" s="52">
        <v>2799</v>
      </c>
      <c r="G45" s="60">
        <f t="shared" si="22"/>
        <v>87524.73</v>
      </c>
      <c r="H45" s="64"/>
      <c r="I45" s="59">
        <v>17</v>
      </c>
      <c r="J45" s="44">
        <v>2000</v>
      </c>
      <c r="K45" s="45">
        <f t="shared" si="1"/>
        <v>117.64705882352941</v>
      </c>
      <c r="L45" s="59">
        <v>17</v>
      </c>
      <c r="M45" s="44">
        <f t="shared" si="23"/>
        <v>1661.6754617414263</v>
      </c>
      <c r="N45" s="45">
        <f t="shared" si="16"/>
        <v>97.745615396554484</v>
      </c>
      <c r="O45" s="65">
        <f t="shared" si="17"/>
        <v>0</v>
      </c>
      <c r="P45" s="66">
        <f t="shared" si="18"/>
        <v>-19.901443426974922</v>
      </c>
      <c r="Q45" s="67">
        <f t="shared" si="19"/>
        <v>0.83083773087071311</v>
      </c>
      <c r="R45" s="274"/>
      <c r="S45" s="50">
        <v>0.5180555555555556</v>
      </c>
      <c r="T45" s="51">
        <v>0.58824074074074073</v>
      </c>
      <c r="U45" s="52">
        <v>95.000000000000057</v>
      </c>
      <c r="V45" s="53">
        <v>101.06666666666658</v>
      </c>
      <c r="W45" s="54"/>
      <c r="X45" s="94"/>
      <c r="Y45" s="266"/>
      <c r="Z45" s="267"/>
      <c r="AA45" s="55">
        <f t="shared" si="20"/>
        <v>-338.32453825857374</v>
      </c>
      <c r="AB45" s="49">
        <f t="shared" si="21"/>
        <v>0.83083773087071311</v>
      </c>
      <c r="AC45" s="294"/>
    </row>
    <row r="46" spans="1:29" ht="15.75" customHeight="1">
      <c r="A46" s="283"/>
      <c r="B46" s="99" t="s">
        <v>85</v>
      </c>
      <c r="C46" s="264" t="s">
        <v>86</v>
      </c>
      <c r="D46" s="265"/>
      <c r="E46" s="39">
        <v>37.94</v>
      </c>
      <c r="F46" s="52">
        <v>3399</v>
      </c>
      <c r="G46" s="60">
        <f t="shared" si="22"/>
        <v>128958.06</v>
      </c>
      <c r="H46" s="64"/>
      <c r="I46" s="59">
        <v>19</v>
      </c>
      <c r="J46" s="44">
        <v>2000</v>
      </c>
      <c r="K46" s="45">
        <f t="shared" si="1"/>
        <v>105.26315789473684</v>
      </c>
      <c r="L46" s="59">
        <v>19</v>
      </c>
      <c r="M46" s="44">
        <f t="shared" si="23"/>
        <v>1665.0428629745543</v>
      </c>
      <c r="N46" s="45">
        <f t="shared" si="16"/>
        <v>87.633834893397591</v>
      </c>
      <c r="O46" s="65">
        <f t="shared" si="17"/>
        <v>0</v>
      </c>
      <c r="P46" s="66">
        <f t="shared" si="18"/>
        <v>-17.629323001339245</v>
      </c>
      <c r="Q46" s="67">
        <f t="shared" si="19"/>
        <v>0.8325214314872772</v>
      </c>
      <c r="R46" s="274"/>
      <c r="S46" s="50">
        <v>0.59375</v>
      </c>
      <c r="T46" s="51">
        <v>0.67880787037037038</v>
      </c>
      <c r="U46" s="52">
        <v>7.9333333333333478</v>
      </c>
      <c r="V46" s="53">
        <v>122.48333333333335</v>
      </c>
      <c r="W46" s="54"/>
      <c r="X46" s="94"/>
      <c r="Y46" s="266"/>
      <c r="Z46" s="267"/>
      <c r="AA46" s="55">
        <f t="shared" si="20"/>
        <v>-334.95713702544572</v>
      </c>
      <c r="AB46" s="49">
        <f t="shared" si="21"/>
        <v>0.83252143148727709</v>
      </c>
      <c r="AC46" s="294"/>
    </row>
    <row r="47" spans="1:29" ht="15.75" customHeight="1">
      <c r="A47" s="283"/>
      <c r="B47" s="99"/>
      <c r="C47" s="264"/>
      <c r="D47" s="265"/>
      <c r="E47" s="39"/>
      <c r="F47" s="52"/>
      <c r="G47" s="60"/>
      <c r="H47" s="64"/>
      <c r="I47" s="59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94"/>
      <c r="Y47" s="266"/>
      <c r="Z47" s="267"/>
      <c r="AA47" s="55"/>
      <c r="AB47" s="49"/>
      <c r="AC47" s="294"/>
    </row>
    <row r="48" spans="1:29" ht="15.75" customHeight="1">
      <c r="A48" s="283"/>
      <c r="B48" s="99"/>
      <c r="C48" s="264"/>
      <c r="D48" s="265"/>
      <c r="E48" s="39"/>
      <c r="F48" s="52"/>
      <c r="G48" s="60"/>
      <c r="H48" s="64"/>
      <c r="I48" s="59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94"/>
      <c r="Y48" s="266"/>
      <c r="Z48" s="267"/>
      <c r="AA48" s="55"/>
      <c r="AB48" s="49"/>
      <c r="AC48" s="294"/>
    </row>
    <row r="49" spans="1:29" ht="15.75" customHeight="1">
      <c r="A49" s="283"/>
      <c r="B49" s="99"/>
      <c r="C49" s="264"/>
      <c r="D49" s="265"/>
      <c r="E49" s="39"/>
      <c r="F49" s="52"/>
      <c r="G49" s="60"/>
      <c r="H49" s="64"/>
      <c r="I49" s="59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94"/>
      <c r="Y49" s="266"/>
      <c r="Z49" s="267"/>
      <c r="AA49" s="55"/>
      <c r="AB49" s="49"/>
      <c r="AC49" s="294"/>
    </row>
    <row r="50" spans="1:29" ht="15.75" customHeight="1">
      <c r="A50" s="283"/>
      <c r="B50" s="99"/>
      <c r="C50" s="264"/>
      <c r="D50" s="265"/>
      <c r="E50" s="39"/>
      <c r="F50" s="52"/>
      <c r="G50" s="60"/>
      <c r="H50" s="64"/>
      <c r="I50" s="59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94"/>
      <c r="Y50" s="266"/>
      <c r="Z50" s="267"/>
      <c r="AA50" s="55"/>
      <c r="AB50" s="49"/>
      <c r="AC50" s="294"/>
    </row>
    <row r="51" spans="1:29" ht="15.75" customHeight="1">
      <c r="A51" s="283"/>
      <c r="B51" s="99"/>
      <c r="C51" s="264"/>
      <c r="D51" s="265"/>
      <c r="E51" s="39"/>
      <c r="F51" s="52"/>
      <c r="G51" s="60"/>
      <c r="H51" s="64"/>
      <c r="I51" s="59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94"/>
      <c r="Y51" s="266"/>
      <c r="Z51" s="267"/>
      <c r="AA51" s="55"/>
      <c r="AB51" s="49"/>
      <c r="AC51" s="294"/>
    </row>
    <row r="52" spans="1:29" ht="15.75" customHeight="1">
      <c r="A52" s="283"/>
      <c r="B52" s="99"/>
      <c r="C52" s="264"/>
      <c r="D52" s="265"/>
      <c r="E52" s="39"/>
      <c r="F52" s="52"/>
      <c r="G52" s="60"/>
      <c r="H52" s="64"/>
      <c r="I52" s="59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100"/>
      <c r="X52" s="101"/>
      <c r="Y52" s="266"/>
      <c r="Z52" s="267"/>
      <c r="AA52" s="55"/>
      <c r="AB52" s="49"/>
      <c r="AC52" s="294"/>
    </row>
    <row r="53" spans="1:29" ht="15.75" customHeight="1">
      <c r="A53" s="283"/>
      <c r="B53" s="99"/>
      <c r="C53" s="264"/>
      <c r="D53" s="265"/>
      <c r="E53" s="39"/>
      <c r="F53" s="52"/>
      <c r="G53" s="60"/>
      <c r="H53" s="64"/>
      <c r="I53" s="59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102"/>
      <c r="X53" s="103"/>
      <c r="Y53" s="266"/>
      <c r="Z53" s="267"/>
      <c r="AA53" s="55"/>
      <c r="AB53" s="49"/>
      <c r="AC53" s="294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59"/>
      <c r="J54" s="44"/>
      <c r="K54" s="45"/>
      <c r="L54" s="59"/>
      <c r="M54" s="44"/>
      <c r="N54" s="45"/>
      <c r="O54" s="65"/>
      <c r="P54" s="66"/>
      <c r="Q54" s="67"/>
      <c r="R54" s="274"/>
      <c r="S54" s="50"/>
      <c r="T54" s="51"/>
      <c r="U54" s="73"/>
      <c r="V54" s="53"/>
      <c r="W54" s="102"/>
      <c r="X54" s="103"/>
      <c r="Y54" s="266"/>
      <c r="Z54" s="267"/>
      <c r="AA54" s="55"/>
      <c r="AB54" s="49"/>
      <c r="AC54" s="294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24">AVERAGE(I39:I54)</f>
        <v>20</v>
      </c>
      <c r="J55" s="81">
        <f t="shared" si="24"/>
        <v>2000</v>
      </c>
      <c r="K55" s="82">
        <f t="shared" ref="K55" si="25">J55/I55</f>
        <v>100</v>
      </c>
      <c r="L55" s="80">
        <f t="shared" ref="L55:M55" si="26">AVERAGE(L39:L54)</f>
        <v>20</v>
      </c>
      <c r="M55" s="81">
        <f t="shared" si="26"/>
        <v>1648.4434176197083</v>
      </c>
      <c r="N55" s="82">
        <f t="shared" ref="N55:N62" si="27">M55/L55</f>
        <v>82.422170880985419</v>
      </c>
      <c r="O55" s="83">
        <f t="shared" ref="O55:O62" si="28">L55-I55</f>
        <v>0</v>
      </c>
      <c r="P55" s="84">
        <f t="shared" ref="P55:P62" si="29">N55-K55</f>
        <v>-17.577829119014581</v>
      </c>
      <c r="Q55" s="85">
        <f t="shared" ref="Q55:Q62" si="30">N55/K55</f>
        <v>0.82422170880985424</v>
      </c>
      <c r="R55" s="275"/>
      <c r="S55" s="182">
        <f>S39</f>
        <v>0.25</v>
      </c>
      <c r="T55" s="183">
        <f>INDEX(T39:T54,COUNTA(T39:T54))</f>
        <v>0.67880787037037038</v>
      </c>
      <c r="U55" s="86"/>
      <c r="V55" s="96"/>
      <c r="W55" s="105"/>
      <c r="X55" s="106"/>
      <c r="Y55" s="262"/>
      <c r="Z55" s="263"/>
      <c r="AA55" s="97">
        <f t="shared" ref="AA55:AA62" si="31">M55-J55</f>
        <v>-351.55658238029173</v>
      </c>
      <c r="AB55" s="85">
        <f t="shared" ref="AB55:AB62" si="32">M55/J55</f>
        <v>0.82422170880985413</v>
      </c>
      <c r="AC55" s="295"/>
    </row>
    <row r="56" spans="1:29" ht="15.75" customHeight="1">
      <c r="A56" s="268" t="s">
        <v>38</v>
      </c>
      <c r="B56" s="98" t="s">
        <v>74</v>
      </c>
      <c r="C56" s="271" t="s">
        <v>292</v>
      </c>
      <c r="D56" s="272"/>
      <c r="E56" s="21">
        <v>102.83</v>
      </c>
      <c r="F56" s="15">
        <v>1646</v>
      </c>
      <c r="G56" s="22">
        <f t="shared" ref="G56:G62" si="33">E56*F56</f>
        <v>169258.18</v>
      </c>
      <c r="H56" s="23"/>
      <c r="I56" s="24">
        <v>20</v>
      </c>
      <c r="J56" s="25">
        <v>2000</v>
      </c>
      <c r="K56" s="26">
        <f>J56/I56</f>
        <v>100</v>
      </c>
      <c r="L56" s="27">
        <v>20</v>
      </c>
      <c r="M56" s="25">
        <f t="shared" ref="M56:M62" si="34">F56/V56*60</f>
        <v>1696.9072164948457</v>
      </c>
      <c r="N56" s="26">
        <f t="shared" si="27"/>
        <v>84.845360824742286</v>
      </c>
      <c r="O56" s="91">
        <f t="shared" si="28"/>
        <v>0</v>
      </c>
      <c r="P56" s="92">
        <f t="shared" si="29"/>
        <v>-15.154639175257714</v>
      </c>
      <c r="Q56" s="31">
        <f t="shared" si="30"/>
        <v>0.84845360824742289</v>
      </c>
      <c r="R56" s="273">
        <f>Q72</f>
        <v>0.84212418375194997</v>
      </c>
      <c r="S56" s="32">
        <v>0.25</v>
      </c>
      <c r="T56" s="33">
        <v>0.29041666666666666</v>
      </c>
      <c r="U56" s="34"/>
      <c r="V56" s="35">
        <v>58.199999999999989</v>
      </c>
      <c r="W56" s="33"/>
      <c r="X56" s="107"/>
      <c r="Y56" s="276"/>
      <c r="Z56" s="277"/>
      <c r="AA56" s="36">
        <f t="shared" si="31"/>
        <v>-303.09278350515433</v>
      </c>
      <c r="AB56" s="31">
        <f t="shared" si="32"/>
        <v>0.84845360824742289</v>
      </c>
      <c r="AC56" s="278">
        <f>AB72</f>
        <v>0.84212418375194997</v>
      </c>
    </row>
    <row r="57" spans="1:29" ht="15.75" customHeight="1">
      <c r="A57" s="269"/>
      <c r="B57" s="99" t="s">
        <v>74</v>
      </c>
      <c r="C57" s="264" t="s">
        <v>223</v>
      </c>
      <c r="D57" s="265"/>
      <c r="E57" s="39">
        <v>59.36</v>
      </c>
      <c r="F57" s="40">
        <v>1397</v>
      </c>
      <c r="G57" s="41">
        <f t="shared" si="33"/>
        <v>82925.919999999998</v>
      </c>
      <c r="H57" s="42"/>
      <c r="I57" s="43">
        <v>23</v>
      </c>
      <c r="J57" s="44">
        <v>2000</v>
      </c>
      <c r="K57" s="45">
        <f t="shared" si="1"/>
        <v>86.956521739130437</v>
      </c>
      <c r="L57" s="46">
        <v>23</v>
      </c>
      <c r="M57" s="44">
        <f t="shared" si="34"/>
        <v>1702.5050778605282</v>
      </c>
      <c r="N57" s="45">
        <f t="shared" si="27"/>
        <v>74.02195990697949</v>
      </c>
      <c r="O57" s="47">
        <f t="shared" si="28"/>
        <v>0</v>
      </c>
      <c r="P57" s="48">
        <f t="shared" si="29"/>
        <v>-12.934561832150948</v>
      </c>
      <c r="Q57" s="49">
        <f t="shared" si="30"/>
        <v>0.85125253893026409</v>
      </c>
      <c r="R57" s="274"/>
      <c r="S57" s="50">
        <v>0.29583333333333334</v>
      </c>
      <c r="T57" s="51">
        <v>0.33002314814814815</v>
      </c>
      <c r="U57" s="52">
        <v>7.8000000000000203</v>
      </c>
      <c r="V57" s="53">
        <v>49.233333333333327</v>
      </c>
      <c r="W57" s="54"/>
      <c r="X57" s="94"/>
      <c r="Y57" s="266"/>
      <c r="Z57" s="267"/>
      <c r="AA57" s="55">
        <f t="shared" si="31"/>
        <v>-297.49492213947178</v>
      </c>
      <c r="AB57" s="49">
        <f t="shared" si="32"/>
        <v>0.85125253893026409</v>
      </c>
      <c r="AC57" s="279"/>
    </row>
    <row r="58" spans="1:29" ht="15.75" customHeight="1">
      <c r="A58" s="269"/>
      <c r="B58" s="99" t="s">
        <v>74</v>
      </c>
      <c r="C58" s="264" t="s">
        <v>75</v>
      </c>
      <c r="D58" s="265"/>
      <c r="E58" s="39">
        <v>59.34</v>
      </c>
      <c r="F58" s="40">
        <v>1562</v>
      </c>
      <c r="G58" s="41">
        <f t="shared" si="33"/>
        <v>92689.08</v>
      </c>
      <c r="H58" s="42"/>
      <c r="I58" s="43">
        <v>24</v>
      </c>
      <c r="J58" s="44">
        <v>2000</v>
      </c>
      <c r="K58" s="45">
        <f t="shared" si="1"/>
        <v>83.333333333333329</v>
      </c>
      <c r="L58" s="46">
        <v>24</v>
      </c>
      <c r="M58" s="44">
        <f t="shared" si="34"/>
        <v>1689.1559026734776</v>
      </c>
      <c r="N58" s="45">
        <f t="shared" si="27"/>
        <v>70.381495944728229</v>
      </c>
      <c r="O58" s="47">
        <f t="shared" si="28"/>
        <v>0</v>
      </c>
      <c r="P58" s="48">
        <f t="shared" si="29"/>
        <v>-12.951837388605099</v>
      </c>
      <c r="Q58" s="49">
        <f t="shared" si="30"/>
        <v>0.84457795133673885</v>
      </c>
      <c r="R58" s="274"/>
      <c r="S58" s="50">
        <v>0.33819444444444446</v>
      </c>
      <c r="T58" s="51">
        <v>0.37672453703703701</v>
      </c>
      <c r="U58" s="52">
        <v>11.766666666666694</v>
      </c>
      <c r="V58" s="53">
        <v>55.483333333333263</v>
      </c>
      <c r="W58" s="54"/>
      <c r="X58" s="94"/>
      <c r="Y58" s="266"/>
      <c r="Z58" s="267"/>
      <c r="AA58" s="55">
        <f t="shared" si="31"/>
        <v>-310.84409732652239</v>
      </c>
      <c r="AB58" s="49">
        <f t="shared" si="32"/>
        <v>0.84457795133673885</v>
      </c>
      <c r="AC58" s="279"/>
    </row>
    <row r="59" spans="1:29" ht="15.75" customHeight="1">
      <c r="A59" s="269"/>
      <c r="B59" s="99" t="s">
        <v>74</v>
      </c>
      <c r="C59" s="264" t="s">
        <v>81</v>
      </c>
      <c r="D59" s="265"/>
      <c r="E59" s="39">
        <v>58.67</v>
      </c>
      <c r="F59" s="40">
        <v>2986</v>
      </c>
      <c r="G59" s="41">
        <f t="shared" si="33"/>
        <v>175188.62</v>
      </c>
      <c r="H59" s="42"/>
      <c r="I59" s="43">
        <v>25</v>
      </c>
      <c r="J59" s="44">
        <v>2000</v>
      </c>
      <c r="K59" s="45">
        <f t="shared" si="1"/>
        <v>80</v>
      </c>
      <c r="L59" s="46">
        <v>25</v>
      </c>
      <c r="M59" s="44">
        <f t="shared" si="34"/>
        <v>1713.3567102327067</v>
      </c>
      <c r="N59" s="45">
        <f t="shared" si="27"/>
        <v>68.534268409308268</v>
      </c>
      <c r="O59" s="47">
        <f t="shared" si="28"/>
        <v>0</v>
      </c>
      <c r="P59" s="48">
        <f t="shared" si="29"/>
        <v>-11.465731590691732</v>
      </c>
      <c r="Q59" s="49">
        <f t="shared" si="30"/>
        <v>0.85667835511635337</v>
      </c>
      <c r="R59" s="274"/>
      <c r="S59" s="50">
        <v>0.38293981481481482</v>
      </c>
      <c r="T59" s="51">
        <v>0.45555555555555555</v>
      </c>
      <c r="U59" s="52">
        <v>8.9500000000000401</v>
      </c>
      <c r="V59" s="53">
        <v>104.56666666666665</v>
      </c>
      <c r="W59" s="54">
        <v>0.45555555555555555</v>
      </c>
      <c r="X59" s="94">
        <v>0.49603009259259262</v>
      </c>
      <c r="Y59" s="266"/>
      <c r="Z59" s="267"/>
      <c r="AA59" s="55">
        <f t="shared" si="31"/>
        <v>-286.64328976729325</v>
      </c>
      <c r="AB59" s="49">
        <f t="shared" si="32"/>
        <v>0.85667835511635337</v>
      </c>
      <c r="AC59" s="279"/>
    </row>
    <row r="60" spans="1:29" ht="15.75" customHeight="1">
      <c r="A60" s="269"/>
      <c r="B60" s="99" t="s">
        <v>74</v>
      </c>
      <c r="C60" s="264" t="s">
        <v>220</v>
      </c>
      <c r="D60" s="265"/>
      <c r="E60" s="39">
        <v>65.55</v>
      </c>
      <c r="F60" s="40">
        <v>725</v>
      </c>
      <c r="G60" s="41">
        <f t="shared" si="33"/>
        <v>47523.75</v>
      </c>
      <c r="H60" s="58"/>
      <c r="I60" s="43">
        <v>22</v>
      </c>
      <c r="J60" s="44">
        <v>2000</v>
      </c>
      <c r="K60" s="45">
        <f t="shared" si="1"/>
        <v>90.909090909090907</v>
      </c>
      <c r="L60" s="59">
        <v>22</v>
      </c>
      <c r="M60" s="44">
        <f t="shared" si="34"/>
        <v>1691.5100453661771</v>
      </c>
      <c r="N60" s="45">
        <f t="shared" si="27"/>
        <v>76.886820243917143</v>
      </c>
      <c r="O60" s="47">
        <f t="shared" si="28"/>
        <v>0</v>
      </c>
      <c r="P60" s="48">
        <f t="shared" si="29"/>
        <v>-14.022270665173764</v>
      </c>
      <c r="Q60" s="49">
        <f t="shared" si="30"/>
        <v>0.84575502268308855</v>
      </c>
      <c r="R60" s="274"/>
      <c r="S60" s="50">
        <v>0.49603009259259262</v>
      </c>
      <c r="T60" s="51">
        <v>0.51388888888888884</v>
      </c>
      <c r="U60" s="52">
        <v>58.283333333333388</v>
      </c>
      <c r="V60" s="53">
        <v>25.716666666666555</v>
      </c>
      <c r="W60" s="54"/>
      <c r="X60" s="94"/>
      <c r="Y60" s="266"/>
      <c r="Z60" s="267"/>
      <c r="AA60" s="55">
        <f t="shared" si="31"/>
        <v>-308.48995463382289</v>
      </c>
      <c r="AB60" s="49">
        <f t="shared" si="32"/>
        <v>0.84575502268308855</v>
      </c>
      <c r="AC60" s="279"/>
    </row>
    <row r="61" spans="1:29" ht="15.75" customHeight="1">
      <c r="A61" s="269"/>
      <c r="B61" s="99" t="s">
        <v>74</v>
      </c>
      <c r="C61" s="264" t="s">
        <v>82</v>
      </c>
      <c r="D61" s="265"/>
      <c r="E61" s="39">
        <v>47.37</v>
      </c>
      <c r="F61" s="40">
        <v>1429</v>
      </c>
      <c r="G61" s="60">
        <f t="shared" si="33"/>
        <v>67691.73</v>
      </c>
      <c r="H61" s="61"/>
      <c r="I61" s="43">
        <v>21</v>
      </c>
      <c r="J61" s="44">
        <v>2000</v>
      </c>
      <c r="K61" s="45">
        <f t="shared" si="1"/>
        <v>95.238095238095241</v>
      </c>
      <c r="L61" s="46">
        <v>21</v>
      </c>
      <c r="M61" s="44">
        <f t="shared" si="34"/>
        <v>1668.6344469672367</v>
      </c>
      <c r="N61" s="45">
        <f t="shared" si="27"/>
        <v>79.45878318891603</v>
      </c>
      <c r="O61" s="47">
        <f t="shared" si="28"/>
        <v>0</v>
      </c>
      <c r="P61" s="48">
        <f t="shared" si="29"/>
        <v>-15.779312049179211</v>
      </c>
      <c r="Q61" s="49">
        <f t="shared" si="30"/>
        <v>0.83431722348361825</v>
      </c>
      <c r="R61" s="274"/>
      <c r="S61" s="50">
        <v>0.51805555555555549</v>
      </c>
      <c r="T61" s="51">
        <v>0.55373842592592593</v>
      </c>
      <c r="U61" s="52">
        <v>5.9999999999999787</v>
      </c>
      <c r="V61" s="53">
        <v>51.383333333333425</v>
      </c>
      <c r="W61" s="54"/>
      <c r="X61" s="94"/>
      <c r="Y61" s="266"/>
      <c r="Z61" s="267"/>
      <c r="AA61" s="55">
        <f t="shared" si="31"/>
        <v>-331.36555303276327</v>
      </c>
      <c r="AB61" s="49">
        <f t="shared" si="32"/>
        <v>0.83431722348361836</v>
      </c>
      <c r="AC61" s="279"/>
    </row>
    <row r="62" spans="1:29" ht="15.75" customHeight="1">
      <c r="A62" s="269"/>
      <c r="B62" s="99" t="s">
        <v>70</v>
      </c>
      <c r="C62" s="264" t="s">
        <v>83</v>
      </c>
      <c r="D62" s="265"/>
      <c r="E62" s="39">
        <v>56.85</v>
      </c>
      <c r="F62" s="40">
        <v>902</v>
      </c>
      <c r="G62" s="60">
        <f t="shared" si="33"/>
        <v>51278.700000000004</v>
      </c>
      <c r="H62" s="64"/>
      <c r="I62" s="43">
        <v>21</v>
      </c>
      <c r="J62" s="44">
        <v>2000</v>
      </c>
      <c r="K62" s="45">
        <f t="shared" si="1"/>
        <v>95.238095238095241</v>
      </c>
      <c r="L62" s="59">
        <v>21</v>
      </c>
      <c r="M62" s="44">
        <f t="shared" si="34"/>
        <v>1627.6691729323265</v>
      </c>
      <c r="N62" s="45">
        <f t="shared" si="27"/>
        <v>77.508055853920311</v>
      </c>
      <c r="O62" s="65">
        <f t="shared" si="28"/>
        <v>0</v>
      </c>
      <c r="P62" s="66">
        <f t="shared" si="29"/>
        <v>-17.73003938417493</v>
      </c>
      <c r="Q62" s="67">
        <f t="shared" si="30"/>
        <v>0.81383458646616325</v>
      </c>
      <c r="R62" s="274"/>
      <c r="S62" s="62">
        <v>0.55902777777777768</v>
      </c>
      <c r="T62" s="63">
        <v>0.58211805555555551</v>
      </c>
      <c r="U62" s="52">
        <v>7.616666666666525</v>
      </c>
      <c r="V62" s="53">
        <v>33.250000000000085</v>
      </c>
      <c r="W62" s="63"/>
      <c r="X62" s="108"/>
      <c r="Y62" s="266"/>
      <c r="Z62" s="267"/>
      <c r="AA62" s="55">
        <f t="shared" si="31"/>
        <v>-372.33082706767345</v>
      </c>
      <c r="AB62" s="49">
        <f t="shared" si="32"/>
        <v>0.81383458646616325</v>
      </c>
      <c r="AC62" s="279"/>
    </row>
    <row r="63" spans="1:29" ht="15.75" customHeight="1">
      <c r="A63" s="269"/>
      <c r="B63" s="99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62"/>
      <c r="T63" s="63"/>
      <c r="U63" s="52"/>
      <c r="V63" s="53"/>
      <c r="W63" s="63"/>
      <c r="X63" s="108"/>
      <c r="Y63" s="266"/>
      <c r="Z63" s="267"/>
      <c r="AA63" s="55"/>
      <c r="AB63" s="49"/>
      <c r="AC63" s="279"/>
    </row>
    <row r="64" spans="1:29" ht="15.75" customHeight="1">
      <c r="A64" s="269"/>
      <c r="B64" s="99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53"/>
      <c r="W64" s="63"/>
      <c r="X64" s="108"/>
      <c r="Y64" s="266"/>
      <c r="Z64" s="267"/>
      <c r="AA64" s="55"/>
      <c r="AB64" s="49"/>
      <c r="AC64" s="279"/>
    </row>
    <row r="65" spans="1:29" ht="15.75" customHeight="1">
      <c r="A65" s="269"/>
      <c r="B65" s="99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53"/>
      <c r="W65" s="63"/>
      <c r="X65" s="108"/>
      <c r="Y65" s="266"/>
      <c r="Z65" s="267"/>
      <c r="AA65" s="55"/>
      <c r="AB65" s="49"/>
      <c r="AC65" s="279"/>
    </row>
    <row r="66" spans="1:29" ht="15.75" customHeight="1">
      <c r="A66" s="269"/>
      <c r="B66" s="99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53"/>
      <c r="W66" s="63"/>
      <c r="X66" s="108"/>
      <c r="Y66" s="266"/>
      <c r="Z66" s="267"/>
      <c r="AA66" s="55"/>
      <c r="AB66" s="49"/>
      <c r="AC66" s="279"/>
    </row>
    <row r="67" spans="1:29" ht="15.75" customHeight="1">
      <c r="A67" s="269"/>
      <c r="B67" s="99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53"/>
      <c r="W67" s="63"/>
      <c r="X67" s="108"/>
      <c r="Y67" s="266"/>
      <c r="Z67" s="267"/>
      <c r="AA67" s="55"/>
      <c r="AB67" s="49"/>
      <c r="AC67" s="279"/>
    </row>
    <row r="68" spans="1:29" ht="15.75" customHeight="1">
      <c r="A68" s="269"/>
      <c r="B68" s="99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53"/>
      <c r="W68" s="63"/>
      <c r="X68" s="108"/>
      <c r="Y68" s="266"/>
      <c r="Z68" s="267"/>
      <c r="AA68" s="55"/>
      <c r="AB68" s="49"/>
      <c r="AC68" s="279"/>
    </row>
    <row r="69" spans="1:29" ht="15.75" customHeight="1">
      <c r="A69" s="269"/>
      <c r="B69" s="99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53"/>
      <c r="W69" s="63"/>
      <c r="X69" s="108"/>
      <c r="Y69" s="266"/>
      <c r="Z69" s="267"/>
      <c r="AA69" s="55"/>
      <c r="AB69" s="49"/>
      <c r="AC69" s="279"/>
    </row>
    <row r="70" spans="1:29" ht="15.75" customHeight="1">
      <c r="A70" s="269"/>
      <c r="B70" s="99"/>
      <c r="C70" s="264"/>
      <c r="D70" s="265"/>
      <c r="E70" s="39"/>
      <c r="F70" s="71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53"/>
      <c r="W70" s="63"/>
      <c r="X70" s="108"/>
      <c r="Y70" s="266"/>
      <c r="Z70" s="267"/>
      <c r="AA70" s="55"/>
      <c r="AB70" s="49"/>
      <c r="AC70" s="279"/>
    </row>
    <row r="71" spans="1:29" ht="15.75" customHeight="1">
      <c r="A71" s="269"/>
      <c r="B71" s="99"/>
      <c r="C71" s="264"/>
      <c r="D71" s="265"/>
      <c r="E71" s="109"/>
      <c r="F71" s="71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35">AVERAGE(I56:I71)</f>
        <v>22.285714285714285</v>
      </c>
      <c r="J72" s="81">
        <f t="shared" si="35"/>
        <v>2000</v>
      </c>
      <c r="K72" s="82">
        <f t="shared" ref="K72" si="36">J72/I72</f>
        <v>89.743589743589752</v>
      </c>
      <c r="L72" s="80">
        <f t="shared" ref="L72:M72" si="37">AVERAGE(L56:L71)</f>
        <v>22.285714285714285</v>
      </c>
      <c r="M72" s="81">
        <f t="shared" si="37"/>
        <v>1684.2483675039</v>
      </c>
      <c r="N72" s="82">
        <f t="shared" ref="N72:N86" si="38">M72/L72</f>
        <v>75.575247259790387</v>
      </c>
      <c r="O72" s="83">
        <f t="shared" ref="O72:O86" si="39">L72-I72</f>
        <v>0</v>
      </c>
      <c r="P72" s="84">
        <f t="shared" ref="P72:P86" si="40">N72-K72</f>
        <v>-14.168342483799364</v>
      </c>
      <c r="Q72" s="85">
        <f t="shared" ref="Q72:Q86" si="41">N72/K72</f>
        <v>0.84212418375194997</v>
      </c>
      <c r="R72" s="275"/>
      <c r="S72" s="182">
        <f>S56</f>
        <v>0.25</v>
      </c>
      <c r="T72" s="183">
        <f>INDEX(T56:T71,COUNTA(T56:T71))</f>
        <v>0.58211805555555551</v>
      </c>
      <c r="U72" s="86"/>
      <c r="V72" s="96"/>
      <c r="W72" s="78"/>
      <c r="X72" s="82"/>
      <c r="Y72" s="262"/>
      <c r="Z72" s="263"/>
      <c r="AA72" s="97">
        <f t="shared" ref="AA72:AA86" si="42">M72-J72</f>
        <v>-315.7516324961</v>
      </c>
      <c r="AB72" s="85">
        <f t="shared" ref="AB72:AB86" si="43">M72/J72</f>
        <v>0.84212418375194997</v>
      </c>
      <c r="AC72" s="280"/>
    </row>
    <row r="73" spans="1:29" ht="15.75" customHeight="1">
      <c r="A73" s="281" t="s">
        <v>39</v>
      </c>
      <c r="B73" s="16" t="s">
        <v>85</v>
      </c>
      <c r="C73" s="349" t="s">
        <v>344</v>
      </c>
      <c r="D73" s="349"/>
      <c r="E73" s="21">
        <v>32.06</v>
      </c>
      <c r="F73" s="15">
        <v>4391</v>
      </c>
      <c r="G73" s="22">
        <f t="shared" ref="G73:G86" si="44">E73*F73</f>
        <v>140775.46000000002</v>
      </c>
      <c r="H73" s="23"/>
      <c r="I73" s="24">
        <v>21</v>
      </c>
      <c r="J73" s="25">
        <v>3600</v>
      </c>
      <c r="K73" s="26">
        <f>J73/I73</f>
        <v>171.42857142857142</v>
      </c>
      <c r="L73" s="27">
        <v>21</v>
      </c>
      <c r="M73" s="25">
        <f t="shared" ref="M73:M86" si="45">F73/V73*60</f>
        <v>2988.7691435053875</v>
      </c>
      <c r="N73" s="26">
        <f t="shared" si="38"/>
        <v>142.32234016692323</v>
      </c>
      <c r="O73" s="91">
        <f t="shared" si="39"/>
        <v>0</v>
      </c>
      <c r="P73" s="92">
        <f t="shared" si="40"/>
        <v>-29.10623126164819</v>
      </c>
      <c r="Q73" s="31">
        <f t="shared" si="41"/>
        <v>0.83021365097371891</v>
      </c>
      <c r="R73" s="273">
        <f>Q89</f>
        <v>0.85005734780692266</v>
      </c>
      <c r="S73" s="32">
        <v>0.16666666666666666</v>
      </c>
      <c r="T73" s="33">
        <v>0.22788194444444446</v>
      </c>
      <c r="U73" s="34"/>
      <c r="V73" s="35">
        <v>88.150000000000034</v>
      </c>
      <c r="W73" s="33"/>
      <c r="X73" s="107"/>
      <c r="Y73" s="276"/>
      <c r="Z73" s="277"/>
      <c r="AA73" s="36">
        <f t="shared" si="42"/>
        <v>-611.23085649461245</v>
      </c>
      <c r="AB73" s="31">
        <f t="shared" si="43"/>
        <v>0.8302136509737188</v>
      </c>
      <c r="AC73" s="278">
        <f>AB89</f>
        <v>0.85005734780692277</v>
      </c>
    </row>
    <row r="74" spans="1:29" ht="15.75" customHeight="1">
      <c r="A74" s="282"/>
      <c r="B74" s="38" t="s">
        <v>85</v>
      </c>
      <c r="C74" s="287" t="s">
        <v>207</v>
      </c>
      <c r="D74" s="287"/>
      <c r="E74" s="39">
        <v>28.29</v>
      </c>
      <c r="F74" s="40">
        <v>3658</v>
      </c>
      <c r="G74" s="41">
        <f t="shared" si="44"/>
        <v>103484.81999999999</v>
      </c>
      <c r="H74" s="42"/>
      <c r="I74" s="43">
        <v>19</v>
      </c>
      <c r="J74" s="44">
        <v>3600</v>
      </c>
      <c r="K74" s="45">
        <f t="shared" ref="K74:K110" si="46">J74/I74</f>
        <v>189.47368421052633</v>
      </c>
      <c r="L74" s="46">
        <v>19</v>
      </c>
      <c r="M74" s="44">
        <f t="shared" si="45"/>
        <v>2982.7406568516417</v>
      </c>
      <c r="N74" s="45">
        <f t="shared" si="38"/>
        <v>156.98635036061273</v>
      </c>
      <c r="O74" s="47">
        <f t="shared" si="39"/>
        <v>0</v>
      </c>
      <c r="P74" s="48">
        <f t="shared" si="40"/>
        <v>-32.487333849913597</v>
      </c>
      <c r="Q74" s="49">
        <f t="shared" si="41"/>
        <v>0.82853907134767824</v>
      </c>
      <c r="R74" s="274"/>
      <c r="S74" s="50">
        <v>0.23223379629629629</v>
      </c>
      <c r="T74" s="51">
        <v>0.28333333333333333</v>
      </c>
      <c r="U74" s="52">
        <v>6.2666666666666337</v>
      </c>
      <c r="V74" s="53">
        <v>73.583333333333343</v>
      </c>
      <c r="W74" s="54"/>
      <c r="X74" s="94"/>
      <c r="Y74" s="266"/>
      <c r="Z74" s="267"/>
      <c r="AA74" s="55">
        <f t="shared" si="42"/>
        <v>-617.25934314835831</v>
      </c>
      <c r="AB74" s="49">
        <f t="shared" si="43"/>
        <v>0.82853907134767824</v>
      </c>
      <c r="AC74" s="279"/>
    </row>
    <row r="75" spans="1:29" ht="15.75" customHeight="1">
      <c r="A75" s="282"/>
      <c r="B75" s="38" t="s">
        <v>85</v>
      </c>
      <c r="C75" s="287" t="s">
        <v>221</v>
      </c>
      <c r="D75" s="287"/>
      <c r="E75" s="39">
        <v>38.1</v>
      </c>
      <c r="F75" s="40">
        <v>460</v>
      </c>
      <c r="G75" s="41">
        <f t="shared" si="44"/>
        <v>17526</v>
      </c>
      <c r="H75" s="42"/>
      <c r="I75" s="43">
        <v>21</v>
      </c>
      <c r="J75" s="44">
        <v>3600</v>
      </c>
      <c r="K75" s="45">
        <f t="shared" si="46"/>
        <v>171.42857142857142</v>
      </c>
      <c r="L75" s="46">
        <v>21</v>
      </c>
      <c r="M75" s="44">
        <f t="shared" si="45"/>
        <v>2895.1048951048874</v>
      </c>
      <c r="N75" s="45">
        <f t="shared" si="38"/>
        <v>137.8621378621375</v>
      </c>
      <c r="O75" s="47">
        <f t="shared" si="39"/>
        <v>0</v>
      </c>
      <c r="P75" s="48">
        <f t="shared" si="40"/>
        <v>-33.566433566433915</v>
      </c>
      <c r="Q75" s="49">
        <f t="shared" si="41"/>
        <v>0.80419580419580217</v>
      </c>
      <c r="R75" s="274"/>
      <c r="S75" s="50">
        <v>0.2885300925925926</v>
      </c>
      <c r="T75" s="51">
        <v>0.29515046296296299</v>
      </c>
      <c r="U75" s="52">
        <v>7.4833333333333574</v>
      </c>
      <c r="V75" s="53">
        <v>9.5333333333333581</v>
      </c>
      <c r="W75" s="54"/>
      <c r="X75" s="94"/>
      <c r="Y75" s="266"/>
      <c r="Z75" s="267"/>
      <c r="AA75" s="55">
        <f t="shared" si="42"/>
        <v>-704.89510489511258</v>
      </c>
      <c r="AB75" s="49">
        <f t="shared" si="43"/>
        <v>0.80419580419580206</v>
      </c>
      <c r="AC75" s="279"/>
    </row>
    <row r="76" spans="1:29" ht="15.75" customHeight="1">
      <c r="A76" s="282"/>
      <c r="B76" s="38" t="s">
        <v>85</v>
      </c>
      <c r="C76" s="287" t="s">
        <v>87</v>
      </c>
      <c r="D76" s="287"/>
      <c r="E76" s="39">
        <v>38.99</v>
      </c>
      <c r="F76" s="40">
        <v>2319</v>
      </c>
      <c r="G76" s="41">
        <f t="shared" si="44"/>
        <v>90417.81</v>
      </c>
      <c r="H76" s="42"/>
      <c r="I76" s="43">
        <v>19</v>
      </c>
      <c r="J76" s="44">
        <v>3600</v>
      </c>
      <c r="K76" s="45">
        <f t="shared" si="46"/>
        <v>189.47368421052633</v>
      </c>
      <c r="L76" s="46">
        <v>19</v>
      </c>
      <c r="M76" s="44">
        <f t="shared" si="45"/>
        <v>2952.0509193776479</v>
      </c>
      <c r="N76" s="45">
        <f t="shared" si="38"/>
        <v>155.37110101987619</v>
      </c>
      <c r="O76" s="47">
        <f t="shared" si="39"/>
        <v>0</v>
      </c>
      <c r="P76" s="48">
        <f t="shared" si="40"/>
        <v>-34.102583190650137</v>
      </c>
      <c r="Q76" s="49">
        <f t="shared" si="41"/>
        <v>0.82001414427156871</v>
      </c>
      <c r="R76" s="274"/>
      <c r="S76" s="50">
        <v>0.29930555555555549</v>
      </c>
      <c r="T76" s="51">
        <v>0.33203703703703702</v>
      </c>
      <c r="U76" s="52">
        <v>5.9833333333332028</v>
      </c>
      <c r="V76" s="53">
        <v>47.133333333333397</v>
      </c>
      <c r="W76" s="54"/>
      <c r="X76" s="94"/>
      <c r="Y76" s="266"/>
      <c r="Z76" s="267"/>
      <c r="AA76" s="112">
        <f t="shared" si="42"/>
        <v>-647.94908062235208</v>
      </c>
      <c r="AB76" s="113">
        <f t="shared" si="43"/>
        <v>0.82001414427156882</v>
      </c>
      <c r="AC76" s="279"/>
    </row>
    <row r="77" spans="1:29" ht="15.75" customHeight="1">
      <c r="A77" s="283"/>
      <c r="B77" s="38" t="s">
        <v>85</v>
      </c>
      <c r="C77" s="287" t="s">
        <v>90</v>
      </c>
      <c r="D77" s="287"/>
      <c r="E77" s="39">
        <v>38</v>
      </c>
      <c r="F77" s="44">
        <v>2450</v>
      </c>
      <c r="G77" s="41">
        <f t="shared" si="44"/>
        <v>93100</v>
      </c>
      <c r="H77" s="58">
        <v>3</v>
      </c>
      <c r="I77" s="43">
        <v>21</v>
      </c>
      <c r="J77" s="44">
        <v>3600</v>
      </c>
      <c r="K77" s="45">
        <f t="shared" si="46"/>
        <v>171.42857142857142</v>
      </c>
      <c r="L77" s="59">
        <v>21</v>
      </c>
      <c r="M77" s="44">
        <f t="shared" si="45"/>
        <v>2909.9307159353343</v>
      </c>
      <c r="N77" s="45">
        <f t="shared" si="38"/>
        <v>138.56812933025401</v>
      </c>
      <c r="O77" s="47">
        <f t="shared" si="39"/>
        <v>0</v>
      </c>
      <c r="P77" s="48">
        <f t="shared" si="40"/>
        <v>-32.860442098317407</v>
      </c>
      <c r="Q77" s="49">
        <f t="shared" si="41"/>
        <v>0.80831408775981517</v>
      </c>
      <c r="R77" s="274"/>
      <c r="S77" s="50">
        <v>0.35519675925925925</v>
      </c>
      <c r="T77" s="51">
        <v>0.39027777777777778</v>
      </c>
      <c r="U77" s="52">
        <v>33.350000000000016</v>
      </c>
      <c r="V77" s="53">
        <v>50.51666666666668</v>
      </c>
      <c r="W77" s="54"/>
      <c r="X77" s="94"/>
      <c r="Y77" s="266"/>
      <c r="Z77" s="267"/>
      <c r="AA77" s="112">
        <f t="shared" si="42"/>
        <v>-690.06928406466568</v>
      </c>
      <c r="AB77" s="113">
        <f t="shared" si="43"/>
        <v>0.80831408775981506</v>
      </c>
      <c r="AC77" s="279"/>
    </row>
    <row r="78" spans="1:29" ht="15.75" customHeight="1">
      <c r="A78" s="283"/>
      <c r="B78" s="38" t="s">
        <v>85</v>
      </c>
      <c r="C78" s="287" t="s">
        <v>90</v>
      </c>
      <c r="D78" s="287"/>
      <c r="E78" s="39">
        <v>38</v>
      </c>
      <c r="F78" s="44">
        <v>180</v>
      </c>
      <c r="G78" s="60">
        <f t="shared" si="44"/>
        <v>6840</v>
      </c>
      <c r="H78" s="61"/>
      <c r="I78" s="43">
        <v>21</v>
      </c>
      <c r="J78" s="44">
        <v>3600</v>
      </c>
      <c r="K78" s="45">
        <f t="shared" si="46"/>
        <v>171.42857142857142</v>
      </c>
      <c r="L78" s="46">
        <v>21</v>
      </c>
      <c r="M78" s="44">
        <f t="shared" si="45"/>
        <v>2892.8571428571449</v>
      </c>
      <c r="N78" s="45">
        <f t="shared" si="38"/>
        <v>137.75510204081644</v>
      </c>
      <c r="O78" s="47">
        <f t="shared" si="39"/>
        <v>0</v>
      </c>
      <c r="P78" s="48">
        <f t="shared" si="40"/>
        <v>-33.673469387754977</v>
      </c>
      <c r="Q78" s="49">
        <f t="shared" si="41"/>
        <v>0.80357142857142927</v>
      </c>
      <c r="R78" s="274"/>
      <c r="S78" s="50">
        <v>0.46064814814814814</v>
      </c>
      <c r="T78" s="51">
        <v>0.46324074074074073</v>
      </c>
      <c r="U78" s="52">
        <v>101.33333333333331</v>
      </c>
      <c r="V78" s="53">
        <v>3.7333333333333307</v>
      </c>
      <c r="W78" s="54">
        <v>0.46324074074074073</v>
      </c>
      <c r="X78" s="94">
        <v>0.5162268518518518</v>
      </c>
      <c r="Y78" s="266"/>
      <c r="Z78" s="267"/>
      <c r="AA78" s="112">
        <f t="shared" si="42"/>
        <v>-707.14285714285506</v>
      </c>
      <c r="AB78" s="113">
        <f t="shared" si="43"/>
        <v>0.80357142857142916</v>
      </c>
      <c r="AC78" s="279"/>
    </row>
    <row r="79" spans="1:29" ht="15.75" customHeight="1">
      <c r="A79" s="283"/>
      <c r="B79" s="38" t="s">
        <v>85</v>
      </c>
      <c r="C79" s="287" t="s">
        <v>235</v>
      </c>
      <c r="D79" s="287"/>
      <c r="E79" s="39">
        <v>43.61</v>
      </c>
      <c r="F79" s="44">
        <v>241</v>
      </c>
      <c r="G79" s="60">
        <f t="shared" si="44"/>
        <v>10510.01</v>
      </c>
      <c r="H79" s="64">
        <v>2</v>
      </c>
      <c r="I79" s="43">
        <v>22</v>
      </c>
      <c r="J79" s="44">
        <v>3600</v>
      </c>
      <c r="K79" s="45">
        <f t="shared" si="46"/>
        <v>163.63636363636363</v>
      </c>
      <c r="L79" s="59">
        <v>22</v>
      </c>
      <c r="M79" s="44">
        <f t="shared" si="45"/>
        <v>3098.5714285714039</v>
      </c>
      <c r="N79" s="45">
        <f t="shared" si="38"/>
        <v>140.84415584415473</v>
      </c>
      <c r="O79" s="65">
        <f t="shared" si="39"/>
        <v>0</v>
      </c>
      <c r="P79" s="66">
        <f t="shared" si="40"/>
        <v>-22.792207792208899</v>
      </c>
      <c r="Q79" s="67">
        <f t="shared" si="41"/>
        <v>0.86071428571427899</v>
      </c>
      <c r="R79" s="274"/>
      <c r="S79" s="50">
        <v>0.5162268518518518</v>
      </c>
      <c r="T79" s="51">
        <v>0.51946759259259256</v>
      </c>
      <c r="U79" s="52">
        <v>76.29999999999994</v>
      </c>
      <c r="V79" s="53">
        <v>4.6666666666667034</v>
      </c>
      <c r="W79" s="54"/>
      <c r="X79" s="94"/>
      <c r="Y79" s="266"/>
      <c r="Z79" s="267"/>
      <c r="AA79" s="112">
        <f t="shared" si="42"/>
        <v>-501.42857142859611</v>
      </c>
      <c r="AB79" s="113">
        <f t="shared" si="43"/>
        <v>0.86071428571427888</v>
      </c>
      <c r="AC79" s="279"/>
    </row>
    <row r="80" spans="1:29" ht="15.75" customHeight="1">
      <c r="A80" s="283"/>
      <c r="B80" s="38" t="s">
        <v>85</v>
      </c>
      <c r="C80" s="287" t="s">
        <v>236</v>
      </c>
      <c r="D80" s="287"/>
      <c r="E80" s="39">
        <v>46.93</v>
      </c>
      <c r="F80" s="44">
        <v>274</v>
      </c>
      <c r="G80" s="60">
        <f t="shared" si="44"/>
        <v>12858.82</v>
      </c>
      <c r="H80" s="64">
        <v>2</v>
      </c>
      <c r="I80" s="43">
        <v>26</v>
      </c>
      <c r="J80" s="44">
        <v>3600</v>
      </c>
      <c r="K80" s="45">
        <f t="shared" si="46"/>
        <v>138.46153846153845</v>
      </c>
      <c r="L80" s="59">
        <v>26</v>
      </c>
      <c r="M80" s="44">
        <f t="shared" si="45"/>
        <v>3131.4285714285588</v>
      </c>
      <c r="N80" s="45">
        <f t="shared" si="38"/>
        <v>120.43956043955995</v>
      </c>
      <c r="O80" s="65">
        <f t="shared" si="39"/>
        <v>0</v>
      </c>
      <c r="P80" s="66">
        <f t="shared" si="40"/>
        <v>-18.021978021978498</v>
      </c>
      <c r="Q80" s="67">
        <f t="shared" si="41"/>
        <v>0.86984126984126642</v>
      </c>
      <c r="R80" s="274"/>
      <c r="S80" s="50">
        <v>0.52361111111111114</v>
      </c>
      <c r="T80" s="51">
        <v>0.52725694444444449</v>
      </c>
      <c r="U80" s="52">
        <v>5.9666666666667467</v>
      </c>
      <c r="V80" s="53">
        <v>5.2500000000000213</v>
      </c>
      <c r="W80" s="54"/>
      <c r="X80" s="94"/>
      <c r="Y80" s="266"/>
      <c r="Z80" s="267"/>
      <c r="AA80" s="112">
        <f t="shared" si="42"/>
        <v>-468.57142857144117</v>
      </c>
      <c r="AB80" s="113">
        <f t="shared" si="43"/>
        <v>0.86984126984126631</v>
      </c>
      <c r="AC80" s="279"/>
    </row>
    <row r="81" spans="1:29" ht="15.75" customHeight="1">
      <c r="A81" s="283"/>
      <c r="B81" s="38" t="s">
        <v>85</v>
      </c>
      <c r="C81" s="287" t="s">
        <v>208</v>
      </c>
      <c r="D81" s="287"/>
      <c r="E81" s="39">
        <v>36.86</v>
      </c>
      <c r="F81" s="44">
        <v>507</v>
      </c>
      <c r="G81" s="60">
        <f t="shared" si="44"/>
        <v>18688.02</v>
      </c>
      <c r="H81" s="64">
        <v>2</v>
      </c>
      <c r="I81" s="43">
        <v>21</v>
      </c>
      <c r="J81" s="44">
        <v>3600</v>
      </c>
      <c r="K81" s="45">
        <f t="shared" si="46"/>
        <v>171.42857142857142</v>
      </c>
      <c r="L81" s="59">
        <v>21</v>
      </c>
      <c r="M81" s="44">
        <f t="shared" si="45"/>
        <v>3152.3316062176459</v>
      </c>
      <c r="N81" s="45">
        <f t="shared" si="38"/>
        <v>150.11102886750695</v>
      </c>
      <c r="O81" s="65">
        <f t="shared" si="39"/>
        <v>0</v>
      </c>
      <c r="P81" s="66">
        <f t="shared" si="40"/>
        <v>-21.317542561064471</v>
      </c>
      <c r="Q81" s="67">
        <f t="shared" si="41"/>
        <v>0.8756476683937906</v>
      </c>
      <c r="R81" s="274"/>
      <c r="S81" s="50">
        <v>0.53288194444444448</v>
      </c>
      <c r="T81" s="51">
        <v>0.5395833333333333</v>
      </c>
      <c r="U81" s="52">
        <v>8.0999999999999872</v>
      </c>
      <c r="V81" s="53">
        <v>9.6499999999999098</v>
      </c>
      <c r="W81" s="54"/>
      <c r="X81" s="94"/>
      <c r="Y81" s="266"/>
      <c r="Z81" s="267"/>
      <c r="AA81" s="112">
        <f t="shared" si="42"/>
        <v>-447.66839378235409</v>
      </c>
      <c r="AB81" s="113">
        <f t="shared" si="43"/>
        <v>0.87564766839379049</v>
      </c>
      <c r="AC81" s="279"/>
    </row>
    <row r="82" spans="1:29" ht="15.75" customHeight="1">
      <c r="A82" s="283"/>
      <c r="B82" s="38" t="s">
        <v>85</v>
      </c>
      <c r="C82" s="287" t="s">
        <v>89</v>
      </c>
      <c r="D82" s="287"/>
      <c r="E82" s="39">
        <v>38.630000000000003</v>
      </c>
      <c r="F82" s="44">
        <v>4068</v>
      </c>
      <c r="G82" s="60">
        <f t="shared" si="44"/>
        <v>157146.84</v>
      </c>
      <c r="H82" s="64"/>
      <c r="I82" s="43">
        <v>20</v>
      </c>
      <c r="J82" s="44">
        <v>3600</v>
      </c>
      <c r="K82" s="45">
        <f t="shared" si="46"/>
        <v>180</v>
      </c>
      <c r="L82" s="59">
        <v>20</v>
      </c>
      <c r="M82" s="44">
        <f t="shared" si="45"/>
        <v>3176.746203904559</v>
      </c>
      <c r="N82" s="45">
        <f t="shared" si="38"/>
        <v>158.83731019522796</v>
      </c>
      <c r="O82" s="65">
        <f t="shared" si="39"/>
        <v>0</v>
      </c>
      <c r="P82" s="66">
        <f t="shared" si="40"/>
        <v>-21.162689804772043</v>
      </c>
      <c r="Q82" s="67">
        <f t="shared" si="41"/>
        <v>0.88242950108459972</v>
      </c>
      <c r="R82" s="274"/>
      <c r="S82" s="50">
        <v>0.54317129629629635</v>
      </c>
      <c r="T82" s="51">
        <v>0.59652777777777777</v>
      </c>
      <c r="U82" s="52">
        <v>5.1666666666667815</v>
      </c>
      <c r="V82" s="53">
        <v>76.833333333333243</v>
      </c>
      <c r="W82" s="54"/>
      <c r="X82" s="94"/>
      <c r="Y82" s="266"/>
      <c r="Z82" s="267"/>
      <c r="AA82" s="112">
        <f t="shared" si="42"/>
        <v>-423.25379609544098</v>
      </c>
      <c r="AB82" s="113">
        <f t="shared" si="43"/>
        <v>0.88242950108459972</v>
      </c>
      <c r="AC82" s="279"/>
    </row>
    <row r="83" spans="1:29" ht="15.75" customHeight="1">
      <c r="A83" s="283"/>
      <c r="B83" s="38" t="s">
        <v>85</v>
      </c>
      <c r="C83" s="287" t="s">
        <v>208</v>
      </c>
      <c r="D83" s="287"/>
      <c r="E83" s="39">
        <v>36.86</v>
      </c>
      <c r="F83" s="44">
        <v>2458</v>
      </c>
      <c r="G83" s="60">
        <f t="shared" si="44"/>
        <v>90601.88</v>
      </c>
      <c r="H83" s="64"/>
      <c r="I83" s="43">
        <v>21</v>
      </c>
      <c r="J83" s="44">
        <v>3600</v>
      </c>
      <c r="K83" s="45">
        <f t="shared" si="46"/>
        <v>171.42857142857142</v>
      </c>
      <c r="L83" s="59">
        <v>21</v>
      </c>
      <c r="M83" s="44">
        <f t="shared" si="45"/>
        <v>3189.9062725306358</v>
      </c>
      <c r="N83" s="45">
        <f t="shared" si="38"/>
        <v>151.90029869193503</v>
      </c>
      <c r="O83" s="65">
        <f t="shared" si="39"/>
        <v>0</v>
      </c>
      <c r="P83" s="66">
        <f t="shared" si="40"/>
        <v>-19.528272736636382</v>
      </c>
      <c r="Q83" s="67">
        <f t="shared" si="41"/>
        <v>0.88608507570295447</v>
      </c>
      <c r="R83" s="274"/>
      <c r="S83" s="50">
        <v>0.6020833333333333</v>
      </c>
      <c r="T83" s="51">
        <v>0.63418981481481485</v>
      </c>
      <c r="U83" s="52">
        <v>7.9999999999999716</v>
      </c>
      <c r="V83" s="53">
        <v>46.23333333333342</v>
      </c>
      <c r="W83" s="54"/>
      <c r="X83" s="94"/>
      <c r="Y83" s="266"/>
      <c r="Z83" s="267"/>
      <c r="AA83" s="112">
        <f t="shared" si="42"/>
        <v>-410.09372746936424</v>
      </c>
      <c r="AB83" s="113">
        <f t="shared" si="43"/>
        <v>0.88608507570295436</v>
      </c>
      <c r="AC83" s="279"/>
    </row>
    <row r="84" spans="1:29" ht="15.75" customHeight="1">
      <c r="A84" s="283"/>
      <c r="B84" s="38" t="s">
        <v>85</v>
      </c>
      <c r="C84" s="287" t="s">
        <v>235</v>
      </c>
      <c r="D84" s="287"/>
      <c r="E84" s="39">
        <v>43.61</v>
      </c>
      <c r="F84" s="44">
        <v>1137</v>
      </c>
      <c r="G84" s="60">
        <f t="shared" si="44"/>
        <v>49584.57</v>
      </c>
      <c r="H84" s="64"/>
      <c r="I84" s="43">
        <v>22</v>
      </c>
      <c r="J84" s="44">
        <v>3600</v>
      </c>
      <c r="K84" s="45">
        <f t="shared" si="46"/>
        <v>163.63636363636363</v>
      </c>
      <c r="L84" s="59">
        <v>22</v>
      </c>
      <c r="M84" s="44">
        <f t="shared" si="45"/>
        <v>3136.5517241379248</v>
      </c>
      <c r="N84" s="45">
        <f t="shared" si="38"/>
        <v>142.57053291536022</v>
      </c>
      <c r="O84" s="65">
        <f t="shared" si="39"/>
        <v>0</v>
      </c>
      <c r="P84" s="66">
        <f t="shared" si="40"/>
        <v>-21.065830721003408</v>
      </c>
      <c r="Q84" s="67">
        <f t="shared" si="41"/>
        <v>0.87126436781609029</v>
      </c>
      <c r="R84" s="274"/>
      <c r="S84" s="50">
        <v>0.63906249999999998</v>
      </c>
      <c r="T84" s="51">
        <v>0.65416666666666667</v>
      </c>
      <c r="U84" s="52">
        <v>7.0166666666665911</v>
      </c>
      <c r="V84" s="53">
        <v>21.750000000000043</v>
      </c>
      <c r="W84" s="54"/>
      <c r="X84" s="94"/>
      <c r="Y84" s="266"/>
      <c r="Z84" s="267"/>
      <c r="AA84" s="112">
        <f t="shared" si="42"/>
        <v>-463.44827586207521</v>
      </c>
      <c r="AB84" s="113">
        <f t="shared" si="43"/>
        <v>0.87126436781609018</v>
      </c>
      <c r="AC84" s="279"/>
    </row>
    <row r="85" spans="1:29" ht="15.75" customHeight="1">
      <c r="A85" s="283"/>
      <c r="B85" s="38" t="s">
        <v>85</v>
      </c>
      <c r="C85" s="287" t="s">
        <v>236</v>
      </c>
      <c r="D85" s="287"/>
      <c r="E85" s="39">
        <v>46.93</v>
      </c>
      <c r="F85" s="44">
        <v>1435</v>
      </c>
      <c r="G85" s="60">
        <f t="shared" si="44"/>
        <v>67344.55</v>
      </c>
      <c r="H85" s="64"/>
      <c r="I85" s="43">
        <v>26</v>
      </c>
      <c r="J85" s="44">
        <v>3600</v>
      </c>
      <c r="K85" s="45">
        <f t="shared" si="46"/>
        <v>138.46153846153845</v>
      </c>
      <c r="L85" s="59">
        <v>26</v>
      </c>
      <c r="M85" s="44">
        <f t="shared" si="45"/>
        <v>3167.38197424891</v>
      </c>
      <c r="N85" s="45">
        <f t="shared" si="38"/>
        <v>121.82238362495808</v>
      </c>
      <c r="O85" s="65">
        <f t="shared" si="39"/>
        <v>0</v>
      </c>
      <c r="P85" s="66">
        <f t="shared" si="40"/>
        <v>-16.639154836580374</v>
      </c>
      <c r="Q85" s="67">
        <f t="shared" si="41"/>
        <v>0.87982832618025286</v>
      </c>
      <c r="R85" s="274"/>
      <c r="S85" s="50">
        <v>0.65833333333333321</v>
      </c>
      <c r="T85" s="51">
        <v>0.67721064814814813</v>
      </c>
      <c r="U85" s="52">
        <v>5.9999999999998188</v>
      </c>
      <c r="V85" s="53">
        <v>27.183333333333479</v>
      </c>
      <c r="W85" s="54"/>
      <c r="X85" s="94"/>
      <c r="Y85" s="266"/>
      <c r="Z85" s="267"/>
      <c r="AA85" s="112">
        <f t="shared" si="42"/>
        <v>-432.61802575109004</v>
      </c>
      <c r="AB85" s="113">
        <f t="shared" si="43"/>
        <v>0.87982832618025275</v>
      </c>
      <c r="AC85" s="279"/>
    </row>
    <row r="86" spans="1:29" ht="15.75" customHeight="1">
      <c r="A86" s="283"/>
      <c r="B86" s="38" t="s">
        <v>85</v>
      </c>
      <c r="C86" s="287" t="s">
        <v>90</v>
      </c>
      <c r="D86" s="287"/>
      <c r="E86" s="39">
        <v>38</v>
      </c>
      <c r="F86" s="44">
        <v>2930</v>
      </c>
      <c r="G86" s="60">
        <f t="shared" si="44"/>
        <v>111340</v>
      </c>
      <c r="H86" s="64"/>
      <c r="I86" s="43">
        <v>21</v>
      </c>
      <c r="J86" s="44">
        <v>3600</v>
      </c>
      <c r="K86" s="45">
        <f t="shared" si="46"/>
        <v>171.42857142857142</v>
      </c>
      <c r="L86" s="59">
        <v>21</v>
      </c>
      <c r="M86" s="44">
        <f t="shared" si="45"/>
        <v>3168.519074797231</v>
      </c>
      <c r="N86" s="45">
        <f t="shared" si="38"/>
        <v>150.88186070463004</v>
      </c>
      <c r="O86" s="65">
        <f t="shared" si="39"/>
        <v>0</v>
      </c>
      <c r="P86" s="66">
        <f t="shared" si="40"/>
        <v>-20.546710723941374</v>
      </c>
      <c r="Q86" s="67">
        <f t="shared" si="41"/>
        <v>0.88014418744367529</v>
      </c>
      <c r="R86" s="274"/>
      <c r="S86" s="50">
        <v>0.68194444444444435</v>
      </c>
      <c r="T86" s="51">
        <v>0.72047453703703701</v>
      </c>
      <c r="U86" s="52">
        <v>6.8166666666665598</v>
      </c>
      <c r="V86" s="53">
        <v>55.483333333333427</v>
      </c>
      <c r="W86" s="54"/>
      <c r="X86" s="94"/>
      <c r="Y86" s="266"/>
      <c r="Z86" s="267"/>
      <c r="AA86" s="112">
        <f t="shared" si="42"/>
        <v>-431.48092520276896</v>
      </c>
      <c r="AB86" s="113">
        <f t="shared" si="43"/>
        <v>0.88014418744367529</v>
      </c>
      <c r="AC86" s="279"/>
    </row>
    <row r="87" spans="1:29" ht="15.75" customHeight="1">
      <c r="A87" s="283"/>
      <c r="B87" s="38"/>
      <c r="C87" s="287"/>
      <c r="D87" s="287"/>
      <c r="E87" s="39"/>
      <c r="F87" s="44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112"/>
      <c r="AB87" s="113"/>
      <c r="AC87" s="279"/>
    </row>
    <row r="88" spans="1:29" ht="15.75" customHeight="1">
      <c r="A88" s="283"/>
      <c r="B88" s="38"/>
      <c r="C88" s="287"/>
      <c r="D88" s="287"/>
      <c r="E88" s="95"/>
      <c r="F88" s="44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47">AVERAGE(I73:I88)</f>
        <v>21.5</v>
      </c>
      <c r="J89" s="81">
        <f t="shared" si="47"/>
        <v>3600</v>
      </c>
      <c r="K89" s="82">
        <f t="shared" ref="K89" si="48">J89/I89</f>
        <v>167.44186046511629</v>
      </c>
      <c r="L89" s="80">
        <f t="shared" ref="L89:M89" si="49">AVERAGE(L73:L88)</f>
        <v>21.5</v>
      </c>
      <c r="M89" s="81">
        <f t="shared" si="49"/>
        <v>3060.2064521049219</v>
      </c>
      <c r="N89" s="82">
        <f>M89/L89</f>
        <v>142.33518381883357</v>
      </c>
      <c r="O89" s="83">
        <f>L89-I89</f>
        <v>0</v>
      </c>
      <c r="P89" s="84">
        <f>N89-K89</f>
        <v>-25.106676646282722</v>
      </c>
      <c r="Q89" s="85">
        <f>N89/K89</f>
        <v>0.85005734780692266</v>
      </c>
      <c r="R89" s="275"/>
      <c r="S89" s="182">
        <f>S73</f>
        <v>0.16666666666666666</v>
      </c>
      <c r="T89" s="183">
        <f>INDEX(T73:T88,COUNTA(T73:T88))</f>
        <v>0.72047453703703701</v>
      </c>
      <c r="U89" s="86"/>
      <c r="V89" s="96"/>
      <c r="W89" s="78"/>
      <c r="X89" s="82"/>
      <c r="Y89" s="262"/>
      <c r="Z89" s="263"/>
      <c r="AA89" s="97">
        <f>M89-J89</f>
        <v>-539.79354789507806</v>
      </c>
      <c r="AB89" s="85">
        <f>M89/J89</f>
        <v>0.85005734780692277</v>
      </c>
      <c r="AC89" s="280"/>
    </row>
    <row r="90" spans="1:29" ht="15.75" customHeight="1">
      <c r="A90" s="268" t="s">
        <v>40</v>
      </c>
      <c r="B90" s="98" t="s">
        <v>76</v>
      </c>
      <c r="C90" s="271" t="s">
        <v>91</v>
      </c>
      <c r="D90" s="272"/>
      <c r="E90" s="21">
        <v>34.229999999999997</v>
      </c>
      <c r="F90" s="15">
        <v>1590</v>
      </c>
      <c r="G90" s="22">
        <f t="shared" ref="G90:G93" si="50">E90*F90</f>
        <v>54425.7</v>
      </c>
      <c r="H90" s="23"/>
      <c r="I90" s="24">
        <v>16</v>
      </c>
      <c r="J90" s="25">
        <v>3000</v>
      </c>
      <c r="K90" s="26">
        <f>J90/I90</f>
        <v>187.5</v>
      </c>
      <c r="L90" s="27">
        <v>16</v>
      </c>
      <c r="M90" s="25">
        <f>F90/V90*60</f>
        <v>2532.7433628318586</v>
      </c>
      <c r="N90" s="26">
        <f>M90/L90</f>
        <v>158.29646017699116</v>
      </c>
      <c r="O90" s="91">
        <f>L90-I90</f>
        <v>0</v>
      </c>
      <c r="P90" s="92">
        <f>N90-K90</f>
        <v>-29.203539823008839</v>
      </c>
      <c r="Q90" s="31">
        <f>N90/K90</f>
        <v>0.84424778761061947</v>
      </c>
      <c r="R90" s="273">
        <f>Q106</f>
        <v>0.85165457037956416</v>
      </c>
      <c r="S90" s="32">
        <v>0.2502314814814815</v>
      </c>
      <c r="T90" s="33">
        <v>0.27638888888888891</v>
      </c>
      <c r="U90" s="34"/>
      <c r="V90" s="35">
        <v>37.666666666666664</v>
      </c>
      <c r="W90" s="114"/>
      <c r="X90" s="115"/>
      <c r="Y90" s="276"/>
      <c r="Z90" s="277"/>
      <c r="AA90" s="36">
        <f>M90-J90</f>
        <v>-467.25663716814142</v>
      </c>
      <c r="AB90" s="31">
        <f>M90/J90</f>
        <v>0.84424778761061947</v>
      </c>
      <c r="AC90" s="278">
        <f>AB106</f>
        <v>0.85165457037956416</v>
      </c>
    </row>
    <row r="91" spans="1:29" ht="15.75" customHeight="1">
      <c r="A91" s="269"/>
      <c r="B91" s="38" t="s">
        <v>76</v>
      </c>
      <c r="C91" s="264" t="s">
        <v>92</v>
      </c>
      <c r="D91" s="265"/>
      <c r="E91" s="39">
        <v>34.770000000000003</v>
      </c>
      <c r="F91" s="40">
        <v>1242</v>
      </c>
      <c r="G91" s="41">
        <f t="shared" si="50"/>
        <v>43184.340000000004</v>
      </c>
      <c r="H91" s="42"/>
      <c r="I91" s="43">
        <v>11</v>
      </c>
      <c r="J91" s="44">
        <v>3000</v>
      </c>
      <c r="K91" s="45">
        <f t="shared" si="46"/>
        <v>272.72727272727275</v>
      </c>
      <c r="L91" s="46">
        <v>11</v>
      </c>
      <c r="M91" s="44">
        <f>F91/V91*60</f>
        <v>2516.15081598199</v>
      </c>
      <c r="N91" s="45">
        <f>M91/L91</f>
        <v>228.74098327109002</v>
      </c>
      <c r="O91" s="47">
        <f>L91-I91</f>
        <v>0</v>
      </c>
      <c r="P91" s="48">
        <f>N91-K91</f>
        <v>-43.986289456182732</v>
      </c>
      <c r="Q91" s="49">
        <f>N91/K91</f>
        <v>0.83871693866066332</v>
      </c>
      <c r="R91" s="274"/>
      <c r="S91" s="50">
        <v>0.27943287037037035</v>
      </c>
      <c r="T91" s="51">
        <v>0.3</v>
      </c>
      <c r="U91" s="52">
        <v>4.3833333333332725</v>
      </c>
      <c r="V91" s="53">
        <v>29.616666666666688</v>
      </c>
      <c r="W91" s="54"/>
      <c r="X91" s="94"/>
      <c r="Y91" s="266"/>
      <c r="Z91" s="267"/>
      <c r="AA91" s="55">
        <f>M91-J91</f>
        <v>-483.84918401800996</v>
      </c>
      <c r="AB91" s="49">
        <f>M91/J91</f>
        <v>0.83871693866066332</v>
      </c>
      <c r="AC91" s="279"/>
    </row>
    <row r="92" spans="1:29" ht="15.75" customHeight="1">
      <c r="A92" s="269"/>
      <c r="B92" s="38" t="s">
        <v>76</v>
      </c>
      <c r="C92" s="264" t="s">
        <v>94</v>
      </c>
      <c r="D92" s="265"/>
      <c r="E92" s="39">
        <v>35.83</v>
      </c>
      <c r="F92" s="40">
        <v>3864</v>
      </c>
      <c r="G92" s="41">
        <f t="shared" si="50"/>
        <v>138447.12</v>
      </c>
      <c r="H92" s="42"/>
      <c r="I92" s="43">
        <v>12</v>
      </c>
      <c r="J92" s="44">
        <v>3273</v>
      </c>
      <c r="K92" s="45">
        <f t="shared" si="46"/>
        <v>272.75</v>
      </c>
      <c r="L92" s="46">
        <v>12</v>
      </c>
      <c r="M92" s="44">
        <f>F92/V92*60</f>
        <v>2837.1201305323266</v>
      </c>
      <c r="N92" s="45">
        <f>M92/L92</f>
        <v>236.42667754436056</v>
      </c>
      <c r="O92" s="47">
        <f>L92-I92</f>
        <v>0</v>
      </c>
      <c r="P92" s="48">
        <f>N92-K92</f>
        <v>-36.323322455639442</v>
      </c>
      <c r="Q92" s="49">
        <f>N92/K92</f>
        <v>0.8668255821974723</v>
      </c>
      <c r="R92" s="274"/>
      <c r="S92" s="50">
        <v>0.34814814814814815</v>
      </c>
      <c r="T92" s="51">
        <v>0.40489583333333334</v>
      </c>
      <c r="U92" s="52">
        <v>6.2166666666667059</v>
      </c>
      <c r="V92" s="53">
        <v>81.716666666666683</v>
      </c>
      <c r="W92" s="54"/>
      <c r="X92" s="94"/>
      <c r="Y92" s="266"/>
      <c r="Z92" s="267"/>
      <c r="AA92" s="55">
        <f>M92-J92</f>
        <v>-435.87986946767342</v>
      </c>
      <c r="AB92" s="49">
        <f>M92/J92</f>
        <v>0.86682558219747219</v>
      </c>
      <c r="AC92" s="279"/>
    </row>
    <row r="93" spans="1:29" ht="15.75" customHeight="1">
      <c r="A93" s="269"/>
      <c r="B93" s="38" t="s">
        <v>76</v>
      </c>
      <c r="C93" s="264" t="s">
        <v>95</v>
      </c>
      <c r="D93" s="265"/>
      <c r="E93" s="39">
        <v>36.409999999999997</v>
      </c>
      <c r="F93" s="40">
        <v>2959</v>
      </c>
      <c r="G93" s="41">
        <f t="shared" si="50"/>
        <v>107737.18999999999</v>
      </c>
      <c r="H93" s="58"/>
      <c r="I93" s="43">
        <v>11</v>
      </c>
      <c r="J93" s="44">
        <v>3273</v>
      </c>
      <c r="K93" s="45">
        <f t="shared" si="46"/>
        <v>297.54545454545456</v>
      </c>
      <c r="L93" s="59">
        <v>11</v>
      </c>
      <c r="M93" s="44">
        <f>F93/V93*60</f>
        <v>2798.8439306358355</v>
      </c>
      <c r="N93" s="45">
        <f>M93/L93</f>
        <v>254.4403573305305</v>
      </c>
      <c r="O93" s="47">
        <f>L93-I93</f>
        <v>0</v>
      </c>
      <c r="P93" s="48">
        <f>N93-K93</f>
        <v>-43.105097214924058</v>
      </c>
      <c r="Q93" s="49">
        <f>N93/K93</f>
        <v>0.85513105121779265</v>
      </c>
      <c r="R93" s="274"/>
      <c r="S93" s="50">
        <v>0.40972222222222221</v>
      </c>
      <c r="T93" s="51">
        <v>0.45377314814814818</v>
      </c>
      <c r="U93" s="52">
        <v>6.9499999999999673</v>
      </c>
      <c r="V93" s="53">
        <v>63.433333333333394</v>
      </c>
      <c r="W93" s="54"/>
      <c r="X93" s="94"/>
      <c r="Y93" s="266"/>
      <c r="Z93" s="267"/>
      <c r="AA93" s="55">
        <f>M93-J93</f>
        <v>-474.15606936416452</v>
      </c>
      <c r="AB93" s="49">
        <f>M93/J93</f>
        <v>0.85513105121779265</v>
      </c>
      <c r="AC93" s="279"/>
    </row>
    <row r="94" spans="1:29" ht="15.75" customHeight="1">
      <c r="A94" s="269"/>
      <c r="B94" s="38"/>
      <c r="C94" s="264"/>
      <c r="D94" s="265"/>
      <c r="E94" s="39"/>
      <c r="F94" s="40"/>
      <c r="G94" s="60"/>
      <c r="H94" s="61"/>
      <c r="I94" s="43"/>
      <c r="J94" s="44"/>
      <c r="K94" s="45"/>
      <c r="L94" s="46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4"/>
      <c r="I95" s="43"/>
      <c r="J95" s="44"/>
      <c r="K95" s="45"/>
      <c r="L95" s="59"/>
      <c r="M95" s="44"/>
      <c r="N95" s="45"/>
      <c r="O95" s="65"/>
      <c r="P95" s="66"/>
      <c r="Q95" s="67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110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110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110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110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110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110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110"/>
      <c r="Y104" s="266"/>
      <c r="Z104" s="267"/>
      <c r="AA104" s="55"/>
      <c r="AB104" s="49"/>
      <c r="AC104" s="279"/>
    </row>
    <row r="105" spans="1:29" ht="15.75" customHeight="1">
      <c r="A105" s="269"/>
      <c r="B105" s="99"/>
      <c r="C105" s="264"/>
      <c r="D105" s="265"/>
      <c r="E105" s="109"/>
      <c r="F105" s="71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51">AVERAGE(I90:I105)</f>
        <v>12.5</v>
      </c>
      <c r="J106" s="81">
        <f t="shared" si="51"/>
        <v>3136.5</v>
      </c>
      <c r="K106" s="82">
        <f t="shared" ref="K106" si="52">J106/I106</f>
        <v>250.92</v>
      </c>
      <c r="L106" s="80">
        <f t="shared" ref="L106:M106" si="53">AVERAGE(L90:L105)</f>
        <v>12.5</v>
      </c>
      <c r="M106" s="81">
        <f t="shared" si="53"/>
        <v>2671.2145599955029</v>
      </c>
      <c r="N106" s="82">
        <f>M106/L106</f>
        <v>213.69716479964023</v>
      </c>
      <c r="O106" s="83">
        <f>L106-I106</f>
        <v>0</v>
      </c>
      <c r="P106" s="84">
        <f>N106-K106</f>
        <v>-37.222835200359754</v>
      </c>
      <c r="Q106" s="85">
        <f>N106/K106</f>
        <v>0.85165457037956416</v>
      </c>
      <c r="R106" s="275"/>
      <c r="S106" s="182">
        <f>S90</f>
        <v>0.2502314814814815</v>
      </c>
      <c r="T106" s="183">
        <f>INDEX(T90:T105,COUNTA(T90:T105))</f>
        <v>0.45377314814814818</v>
      </c>
      <c r="U106" s="86"/>
      <c r="V106" s="96"/>
      <c r="W106" s="78"/>
      <c r="X106" s="82"/>
      <c r="Y106" s="262"/>
      <c r="Z106" s="263"/>
      <c r="AA106" s="97">
        <f>M106-J106</f>
        <v>-465.2854400044971</v>
      </c>
      <c r="AB106" s="85">
        <f>M106/J106</f>
        <v>0.85165457037956416</v>
      </c>
      <c r="AC106" s="280"/>
    </row>
    <row r="107" spans="1:29" ht="15.75" customHeight="1">
      <c r="A107" s="281" t="s">
        <v>42</v>
      </c>
      <c r="B107" s="16" t="s">
        <v>69</v>
      </c>
      <c r="C107" s="271" t="s">
        <v>102</v>
      </c>
      <c r="D107" s="272"/>
      <c r="E107" s="21">
        <v>26.63</v>
      </c>
      <c r="F107" s="15">
        <v>848</v>
      </c>
      <c r="G107" s="22">
        <f t="shared" ref="G107:G110" si="54">E107*F107</f>
        <v>22582.239999999998</v>
      </c>
      <c r="H107" s="23"/>
      <c r="I107" s="24">
        <v>6</v>
      </c>
      <c r="J107" s="25">
        <v>2600</v>
      </c>
      <c r="K107" s="26">
        <f>J107/I107</f>
        <v>433.33333333333331</v>
      </c>
      <c r="L107" s="27">
        <v>6</v>
      </c>
      <c r="M107" s="25">
        <f>F107/V107*60</f>
        <v>2103.9283252928949</v>
      </c>
      <c r="N107" s="26">
        <f>M107/L107</f>
        <v>350.65472088214915</v>
      </c>
      <c r="O107" s="91">
        <f>L107-I107</f>
        <v>0</v>
      </c>
      <c r="P107" s="92">
        <f>N107-K107</f>
        <v>-82.678612451184165</v>
      </c>
      <c r="Q107" s="31">
        <f>N107/K107</f>
        <v>0.80920320203572882</v>
      </c>
      <c r="R107" s="273">
        <f>Q123</f>
        <v>0.82954095171759268</v>
      </c>
      <c r="S107" s="117">
        <v>0.32499999999999996</v>
      </c>
      <c r="T107" s="118">
        <v>0.34179398148148149</v>
      </c>
      <c r="U107" s="34"/>
      <c r="V107" s="35">
        <v>24.183333333333408</v>
      </c>
      <c r="W107" s="33"/>
      <c r="X107" s="107"/>
      <c r="Y107" s="276"/>
      <c r="Z107" s="277"/>
      <c r="AA107" s="36">
        <f>M107-J107</f>
        <v>-496.0716747071051</v>
      </c>
      <c r="AB107" s="31">
        <f>M107/J107</f>
        <v>0.80920320203572882</v>
      </c>
      <c r="AC107" s="278">
        <f>AB123</f>
        <v>0.82954095171759268</v>
      </c>
    </row>
    <row r="108" spans="1:29" ht="15.75" customHeight="1">
      <c r="A108" s="282"/>
      <c r="B108" s="38" t="s">
        <v>76</v>
      </c>
      <c r="C108" s="264" t="s">
        <v>99</v>
      </c>
      <c r="D108" s="265"/>
      <c r="E108" s="39">
        <v>24.73</v>
      </c>
      <c r="F108" s="40">
        <v>988</v>
      </c>
      <c r="G108" s="41">
        <f t="shared" si="54"/>
        <v>24433.24</v>
      </c>
      <c r="H108" s="42"/>
      <c r="I108" s="43">
        <v>6</v>
      </c>
      <c r="J108" s="44">
        <v>2600</v>
      </c>
      <c r="K108" s="45">
        <f t="shared" si="46"/>
        <v>433.33333333333331</v>
      </c>
      <c r="L108" s="46">
        <v>6</v>
      </c>
      <c r="M108" s="44">
        <f>F108/V108*60</f>
        <v>2168.780487804871</v>
      </c>
      <c r="N108" s="45">
        <f>M108/L108</f>
        <v>361.46341463414518</v>
      </c>
      <c r="O108" s="47">
        <f>L108-I108</f>
        <v>0</v>
      </c>
      <c r="P108" s="48">
        <f>N108-K108</f>
        <v>-71.869918699188133</v>
      </c>
      <c r="Q108" s="49">
        <f>N108/K108</f>
        <v>0.83414634146341204</v>
      </c>
      <c r="R108" s="274"/>
      <c r="S108" s="50">
        <v>0.34583333333333327</v>
      </c>
      <c r="T108" s="51">
        <v>0.36481481481481481</v>
      </c>
      <c r="U108" s="52">
        <v>5.8166666666665634</v>
      </c>
      <c r="V108" s="53">
        <v>27.333333333333421</v>
      </c>
      <c r="W108" s="54"/>
      <c r="X108" s="58"/>
      <c r="Y108" s="266"/>
      <c r="Z108" s="267"/>
      <c r="AA108" s="55">
        <f>M108-J108</f>
        <v>-431.21951219512903</v>
      </c>
      <c r="AB108" s="49">
        <f>M108/J108</f>
        <v>0.83414634146341193</v>
      </c>
      <c r="AC108" s="279"/>
    </row>
    <row r="109" spans="1:29" ht="15.75" customHeight="1">
      <c r="A109" s="282"/>
      <c r="B109" s="38" t="s">
        <v>76</v>
      </c>
      <c r="C109" s="264" t="s">
        <v>100</v>
      </c>
      <c r="D109" s="265"/>
      <c r="E109" s="39">
        <v>24.94</v>
      </c>
      <c r="F109" s="40">
        <v>1044</v>
      </c>
      <c r="G109" s="41">
        <f t="shared" si="54"/>
        <v>26037.360000000001</v>
      </c>
      <c r="H109" s="42"/>
      <c r="I109" s="43">
        <v>6</v>
      </c>
      <c r="J109" s="44">
        <v>2600</v>
      </c>
      <c r="K109" s="45">
        <f t="shared" si="46"/>
        <v>433.33333333333331</v>
      </c>
      <c r="L109" s="46">
        <v>6</v>
      </c>
      <c r="M109" s="44">
        <f>F109/V109*60</f>
        <v>2164.9769585253443</v>
      </c>
      <c r="N109" s="45">
        <f>M109/L109</f>
        <v>360.82949308755741</v>
      </c>
      <c r="O109" s="47">
        <f>L109-I109</f>
        <v>0</v>
      </c>
      <c r="P109" s="48">
        <f>N109-K109</f>
        <v>-72.503840245775905</v>
      </c>
      <c r="Q109" s="49">
        <f>N109/K109</f>
        <v>0.83268344558667096</v>
      </c>
      <c r="R109" s="274"/>
      <c r="S109" s="50">
        <v>0.37018518518518517</v>
      </c>
      <c r="T109" s="51">
        <v>0.39027777777777778</v>
      </c>
      <c r="U109" s="52">
        <v>7.7333333333333165</v>
      </c>
      <c r="V109" s="53">
        <v>28.933333333333351</v>
      </c>
      <c r="W109" s="54"/>
      <c r="X109" s="94"/>
      <c r="Y109" s="266"/>
      <c r="Z109" s="267"/>
      <c r="AA109" s="55">
        <f>M109-J109</f>
        <v>-435.02304147465566</v>
      </c>
      <c r="AB109" s="49">
        <f>M109/J109</f>
        <v>0.83268344558667096</v>
      </c>
      <c r="AC109" s="279"/>
    </row>
    <row r="110" spans="1:29" ht="15.75" customHeight="1">
      <c r="A110" s="282"/>
      <c r="B110" s="38" t="s">
        <v>76</v>
      </c>
      <c r="C110" s="264" t="s">
        <v>101</v>
      </c>
      <c r="D110" s="265"/>
      <c r="E110" s="39">
        <v>24.73</v>
      </c>
      <c r="F110" s="40">
        <v>1349</v>
      </c>
      <c r="G110" s="41">
        <f t="shared" si="54"/>
        <v>33360.770000000004</v>
      </c>
      <c r="H110" s="42"/>
      <c r="I110" s="43">
        <v>6</v>
      </c>
      <c r="J110" s="44">
        <v>2600</v>
      </c>
      <c r="K110" s="45">
        <f t="shared" si="46"/>
        <v>433.33333333333331</v>
      </c>
      <c r="L110" s="46">
        <v>6</v>
      </c>
      <c r="M110" s="44">
        <f>F110/V110*60</f>
        <v>2189.5401262398527</v>
      </c>
      <c r="N110" s="45">
        <f>M110/L110</f>
        <v>364.92335437330877</v>
      </c>
      <c r="O110" s="47">
        <f>L110-I110</f>
        <v>0</v>
      </c>
      <c r="P110" s="48">
        <f>N110-K110</f>
        <v>-68.409978960024546</v>
      </c>
      <c r="Q110" s="49">
        <f>N110/K110</f>
        <v>0.84213081778455878</v>
      </c>
      <c r="R110" s="274"/>
      <c r="S110" s="50">
        <v>0.39377314814814812</v>
      </c>
      <c r="T110" s="51">
        <v>0.41944444444444445</v>
      </c>
      <c r="U110" s="52">
        <v>5.0333333333332941</v>
      </c>
      <c r="V110" s="53">
        <v>36.966666666666718</v>
      </c>
      <c r="W110" s="54"/>
      <c r="X110" s="58"/>
      <c r="Y110" s="266"/>
      <c r="Z110" s="267"/>
      <c r="AA110" s="55">
        <f>M110-J110</f>
        <v>-410.45987376014727</v>
      </c>
      <c r="AB110" s="49">
        <f>M110/J110</f>
        <v>0.84213081778455878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58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58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58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58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58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58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58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58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58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58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78"/>
      <c r="G123" s="79"/>
      <c r="H123" s="20"/>
      <c r="I123" s="80">
        <f t="shared" ref="I123:J123" si="55">AVERAGE(I107:I122)</f>
        <v>6</v>
      </c>
      <c r="J123" s="81">
        <f t="shared" si="55"/>
        <v>2600</v>
      </c>
      <c r="K123" s="82">
        <f t="shared" ref="K123" si="56">J123/I123</f>
        <v>433.33333333333331</v>
      </c>
      <c r="L123" s="80">
        <f t="shared" ref="L123:M123" si="57">AVERAGE(L107:L122)</f>
        <v>6</v>
      </c>
      <c r="M123" s="81">
        <f t="shared" si="57"/>
        <v>2156.8064744657408</v>
      </c>
      <c r="N123" s="82">
        <f>M123/L123</f>
        <v>359.46774574429014</v>
      </c>
      <c r="O123" s="83">
        <f>L123-I123</f>
        <v>0</v>
      </c>
      <c r="P123" s="84">
        <f>N123-K123</f>
        <v>-73.865587589043173</v>
      </c>
      <c r="Q123" s="85">
        <f>N123/K123</f>
        <v>0.82954095171759268</v>
      </c>
      <c r="R123" s="275"/>
      <c r="S123" s="182">
        <f>S107</f>
        <v>0.32499999999999996</v>
      </c>
      <c r="T123" s="183">
        <f>INDEX(T107:T122,COUNTA(T107:T122))</f>
        <v>0.41944444444444445</v>
      </c>
      <c r="U123" s="86"/>
      <c r="V123" s="96"/>
      <c r="W123" s="78"/>
      <c r="X123" s="82"/>
      <c r="Y123" s="262"/>
      <c r="Z123" s="263"/>
      <c r="AA123" s="97">
        <f>M123-J123</f>
        <v>-443.19352553425915</v>
      </c>
      <c r="AB123" s="85">
        <f>M123/J123</f>
        <v>0.82954095171759268</v>
      </c>
      <c r="AC123" s="280"/>
    </row>
    <row r="124" spans="1:29" ht="15.75" customHeight="1">
      <c r="A124" s="268" t="s">
        <v>229</v>
      </c>
      <c r="B124" s="16" t="s">
        <v>70</v>
      </c>
      <c r="C124" s="350" t="s">
        <v>203</v>
      </c>
      <c r="D124" s="351"/>
      <c r="E124" s="21">
        <v>49.91</v>
      </c>
      <c r="F124" s="15">
        <v>1358</v>
      </c>
      <c r="G124" s="22">
        <f t="shared" ref="G124:G126" si="58">E124*F124</f>
        <v>67777.78</v>
      </c>
      <c r="H124" s="23"/>
      <c r="I124" s="24">
        <v>26</v>
      </c>
      <c r="J124" s="25">
        <v>2000</v>
      </c>
      <c r="K124" s="26">
        <f>J124/I124</f>
        <v>76.92307692307692</v>
      </c>
      <c r="L124" s="27">
        <v>26</v>
      </c>
      <c r="M124" s="25">
        <f>F124/V124*60</f>
        <v>1694.5580589254803</v>
      </c>
      <c r="N124" s="26">
        <f>M124/L124</f>
        <v>65.175309958672315</v>
      </c>
      <c r="O124" s="28">
        <f>L124-I124</f>
        <v>0</v>
      </c>
      <c r="P124" s="29">
        <f>N124-K124</f>
        <v>-11.747766964404605</v>
      </c>
      <c r="Q124" s="30">
        <f>N124/K124</f>
        <v>0.84727902946274014</v>
      </c>
      <c r="R124" s="274">
        <f>Q140</f>
        <v>0.853723539265271</v>
      </c>
      <c r="S124" s="32">
        <v>0.70833333333333337</v>
      </c>
      <c r="T124" s="33">
        <v>0.741724537037037</v>
      </c>
      <c r="U124" s="34"/>
      <c r="V124" s="35">
        <v>48.083333333333229</v>
      </c>
      <c r="W124" s="15"/>
      <c r="X124" s="17"/>
      <c r="Y124" s="276"/>
      <c r="Z124" s="277"/>
      <c r="AA124" s="36">
        <f>M124-J124</f>
        <v>-305.44194107451972</v>
      </c>
      <c r="AB124" s="37">
        <f>M124/J124</f>
        <v>0.84727902946274014</v>
      </c>
      <c r="AC124" s="292">
        <f>AB140</f>
        <v>0.85372353926527089</v>
      </c>
    </row>
    <row r="125" spans="1:29" ht="15.75" customHeight="1">
      <c r="A125" s="269"/>
      <c r="B125" s="38" t="s">
        <v>70</v>
      </c>
      <c r="C125" s="285" t="s">
        <v>116</v>
      </c>
      <c r="D125" s="286"/>
      <c r="E125" s="39">
        <v>56.79</v>
      </c>
      <c r="F125" s="40">
        <v>1861</v>
      </c>
      <c r="G125" s="41">
        <f t="shared" si="58"/>
        <v>105686.19</v>
      </c>
      <c r="H125" s="42"/>
      <c r="I125" s="43">
        <v>23</v>
      </c>
      <c r="J125" s="44">
        <v>2000</v>
      </c>
      <c r="K125" s="45">
        <f t="shared" ref="K125:K126" si="59">J125/I125</f>
        <v>86.956521739130437</v>
      </c>
      <c r="L125" s="46">
        <v>23</v>
      </c>
      <c r="M125" s="44">
        <f>F125/V125*60</f>
        <v>1715.6466069142125</v>
      </c>
      <c r="N125" s="45">
        <f>M125/L125</f>
        <v>74.593330735400542</v>
      </c>
      <c r="O125" s="47">
        <f>L125-I125</f>
        <v>0</v>
      </c>
      <c r="P125" s="48">
        <f>N125-K125</f>
        <v>-12.363191003729895</v>
      </c>
      <c r="Q125" s="49">
        <f>N125/K125</f>
        <v>0.85782330345710622</v>
      </c>
      <c r="R125" s="274"/>
      <c r="S125" s="50">
        <v>0.74583333333333335</v>
      </c>
      <c r="T125" s="51">
        <v>0.7910300925925926</v>
      </c>
      <c r="U125" s="52">
        <v>5.9166666666667389</v>
      </c>
      <c r="V125" s="53">
        <v>65.083333333333329</v>
      </c>
      <c r="W125" s="54"/>
      <c r="X125" s="94"/>
      <c r="Y125" s="266"/>
      <c r="Z125" s="267"/>
      <c r="AA125" s="55">
        <f>M125-J125</f>
        <v>-284.3533930857875</v>
      </c>
      <c r="AB125" s="56">
        <f>M125/J125</f>
        <v>0.85782330345710622</v>
      </c>
      <c r="AC125" s="293"/>
    </row>
    <row r="126" spans="1:29" ht="15.75" customHeight="1">
      <c r="A126" s="269"/>
      <c r="B126" s="38" t="s">
        <v>70</v>
      </c>
      <c r="C126" s="285" t="s">
        <v>219</v>
      </c>
      <c r="D126" s="286"/>
      <c r="E126" s="39">
        <v>44.3</v>
      </c>
      <c r="F126" s="40">
        <v>1783</v>
      </c>
      <c r="G126" s="41">
        <f t="shared" si="58"/>
        <v>78986.899999999994</v>
      </c>
      <c r="H126" s="42"/>
      <c r="I126" s="43">
        <v>17</v>
      </c>
      <c r="J126" s="44">
        <v>2000</v>
      </c>
      <c r="K126" s="45">
        <f t="shared" si="59"/>
        <v>117.64705882352941</v>
      </c>
      <c r="L126" s="46">
        <v>17</v>
      </c>
      <c r="M126" s="44">
        <f>F126/V126*60</f>
        <v>1712.136569751932</v>
      </c>
      <c r="N126" s="45">
        <f>M126/L126</f>
        <v>100.7139158677607</v>
      </c>
      <c r="O126" s="47">
        <f>L126-I126</f>
        <v>0</v>
      </c>
      <c r="P126" s="48">
        <f>N126-K126</f>
        <v>-16.933142955768702</v>
      </c>
      <c r="Q126" s="49">
        <f>N126/K126</f>
        <v>0.85606828487596598</v>
      </c>
      <c r="R126" s="274"/>
      <c r="S126" s="50">
        <v>0.7944444444444444</v>
      </c>
      <c r="T126" s="51">
        <v>0.83783564814814815</v>
      </c>
      <c r="U126" s="52">
        <v>4.9166666666665826</v>
      </c>
      <c r="V126" s="53">
        <v>62.483333333333405</v>
      </c>
      <c r="W126" s="54"/>
      <c r="X126" s="94"/>
      <c r="Y126" s="266"/>
      <c r="Z126" s="267"/>
      <c r="AA126" s="55">
        <f>M126-J126</f>
        <v>-287.86343024806797</v>
      </c>
      <c r="AB126" s="56">
        <f>M126/J126</f>
        <v>0.85606828487596598</v>
      </c>
      <c r="AC126" s="293"/>
    </row>
    <row r="127" spans="1:29" ht="15.75" customHeight="1">
      <c r="A127" s="269"/>
      <c r="B127" s="38"/>
      <c r="C127" s="285"/>
      <c r="D127" s="286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1"/>
      <c r="X127" s="116"/>
      <c r="Y127" s="266"/>
      <c r="Z127" s="267"/>
      <c r="AA127" s="55"/>
      <c r="AB127" s="56"/>
      <c r="AC127" s="293"/>
    </row>
    <row r="128" spans="1:29" ht="15.75" customHeight="1">
      <c r="A128" s="269"/>
      <c r="B128" s="38"/>
      <c r="C128" s="285"/>
      <c r="D128" s="286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56"/>
      <c r="AC128" s="293"/>
    </row>
    <row r="129" spans="1:29" ht="15.75" customHeight="1">
      <c r="A129" s="269"/>
      <c r="B129" s="38"/>
      <c r="C129" s="285"/>
      <c r="D129" s="286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62"/>
      <c r="T129" s="63"/>
      <c r="U129" s="52"/>
      <c r="V129" s="53"/>
      <c r="W129" s="54"/>
      <c r="X129" s="94"/>
      <c r="Y129" s="266"/>
      <c r="Z129" s="267"/>
      <c r="AA129" s="55"/>
      <c r="AB129" s="56"/>
      <c r="AC129" s="293"/>
    </row>
    <row r="130" spans="1:29" ht="15.75" customHeight="1">
      <c r="A130" s="269"/>
      <c r="B130" s="38"/>
      <c r="C130" s="285"/>
      <c r="D130" s="286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62"/>
      <c r="T130" s="63"/>
      <c r="U130" s="52"/>
      <c r="V130" s="53"/>
      <c r="W130" s="54"/>
      <c r="X130" s="94"/>
      <c r="Y130" s="266"/>
      <c r="Z130" s="267"/>
      <c r="AA130" s="55"/>
      <c r="AB130" s="56"/>
      <c r="AC130" s="293"/>
    </row>
    <row r="131" spans="1:29" ht="15.75" customHeight="1">
      <c r="A131" s="269"/>
      <c r="B131" s="38"/>
      <c r="C131" s="285"/>
      <c r="D131" s="286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62"/>
      <c r="T131" s="63"/>
      <c r="U131" s="52"/>
      <c r="V131" s="53"/>
      <c r="W131" s="54"/>
      <c r="X131" s="94"/>
      <c r="Y131" s="266"/>
      <c r="Z131" s="267"/>
      <c r="AA131" s="55"/>
      <c r="AB131" s="56"/>
      <c r="AC131" s="293"/>
    </row>
    <row r="132" spans="1:29" ht="15.75" customHeight="1">
      <c r="A132" s="269"/>
      <c r="B132" s="38"/>
      <c r="C132" s="285"/>
      <c r="D132" s="286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62"/>
      <c r="T132" s="63"/>
      <c r="U132" s="52"/>
      <c r="V132" s="53"/>
      <c r="W132" s="54"/>
      <c r="X132" s="94"/>
      <c r="Y132" s="266"/>
      <c r="Z132" s="267"/>
      <c r="AA132" s="55"/>
      <c r="AB132" s="56"/>
      <c r="AC132" s="293"/>
    </row>
    <row r="133" spans="1:29" ht="15.75" customHeight="1">
      <c r="A133" s="269"/>
      <c r="B133" s="38"/>
      <c r="C133" s="285"/>
      <c r="D133" s="286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62"/>
      <c r="T133" s="63"/>
      <c r="U133" s="52"/>
      <c r="V133" s="53"/>
      <c r="W133" s="54"/>
      <c r="X133" s="94"/>
      <c r="Y133" s="266"/>
      <c r="Z133" s="267"/>
      <c r="AA133" s="55"/>
      <c r="AB133" s="56"/>
      <c r="AC133" s="293"/>
    </row>
    <row r="134" spans="1:29" ht="15.75" customHeight="1">
      <c r="A134" s="269"/>
      <c r="B134" s="38"/>
      <c r="C134" s="285"/>
      <c r="D134" s="286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62"/>
      <c r="T134" s="63"/>
      <c r="U134" s="52"/>
      <c r="V134" s="53"/>
      <c r="W134" s="54"/>
      <c r="X134" s="94"/>
      <c r="Y134" s="266"/>
      <c r="Z134" s="267"/>
      <c r="AA134" s="55"/>
      <c r="AB134" s="56"/>
      <c r="AC134" s="293"/>
    </row>
    <row r="135" spans="1:29" ht="15.75" customHeight="1">
      <c r="A135" s="269"/>
      <c r="B135" s="38"/>
      <c r="C135" s="285"/>
      <c r="D135" s="286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62"/>
      <c r="T135" s="63"/>
      <c r="U135" s="52"/>
      <c r="V135" s="53"/>
      <c r="W135" s="54"/>
      <c r="X135" s="94"/>
      <c r="Y135" s="266"/>
      <c r="Z135" s="267"/>
      <c r="AA135" s="55"/>
      <c r="AB135" s="56"/>
      <c r="AC135" s="293"/>
    </row>
    <row r="136" spans="1:29" ht="15.75" customHeight="1">
      <c r="A136" s="269"/>
      <c r="B136" s="38"/>
      <c r="C136" s="285"/>
      <c r="D136" s="286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62"/>
      <c r="T136" s="63"/>
      <c r="U136" s="52"/>
      <c r="V136" s="53"/>
      <c r="W136" s="54"/>
      <c r="X136" s="94"/>
      <c r="Y136" s="266"/>
      <c r="Z136" s="267"/>
      <c r="AA136" s="55"/>
      <c r="AB136" s="56"/>
      <c r="AC136" s="293"/>
    </row>
    <row r="137" spans="1:29" ht="15.75" customHeight="1">
      <c r="A137" s="269"/>
      <c r="B137" s="38"/>
      <c r="C137" s="285"/>
      <c r="D137" s="286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62"/>
      <c r="T137" s="63"/>
      <c r="U137" s="52"/>
      <c r="V137" s="53"/>
      <c r="W137" s="68"/>
      <c r="X137" s="110"/>
      <c r="Y137" s="266"/>
      <c r="Z137" s="267"/>
      <c r="AA137" s="55"/>
      <c r="AB137" s="56"/>
      <c r="AC137" s="293"/>
    </row>
    <row r="138" spans="1:29" ht="15.75" customHeight="1">
      <c r="A138" s="269"/>
      <c r="B138" s="38"/>
      <c r="C138" s="285"/>
      <c r="D138" s="286"/>
      <c r="E138" s="39"/>
      <c r="F138" s="40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62"/>
      <c r="T138" s="63"/>
      <c r="U138" s="52"/>
      <c r="V138" s="53"/>
      <c r="W138" s="68"/>
      <c r="X138" s="110"/>
      <c r="Y138" s="266"/>
      <c r="Z138" s="267"/>
      <c r="AA138" s="55"/>
      <c r="AB138" s="56"/>
      <c r="AC138" s="293"/>
    </row>
    <row r="139" spans="1:29" ht="15.75" customHeight="1">
      <c r="A139" s="269"/>
      <c r="B139" s="69"/>
      <c r="C139" s="285"/>
      <c r="D139" s="286"/>
      <c r="E139" s="70"/>
      <c r="F139" s="71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75"/>
      <c r="AB139" s="30"/>
      <c r="AC139" s="294"/>
    </row>
    <row r="140" spans="1:29" s="90" customFormat="1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60">AVERAGE(I124:I139)</f>
        <v>22</v>
      </c>
      <c r="J140" s="81">
        <f t="shared" si="60"/>
        <v>2000</v>
      </c>
      <c r="K140" s="82">
        <f t="shared" ref="K140" si="61">J140/I140</f>
        <v>90.909090909090907</v>
      </c>
      <c r="L140" s="80">
        <f t="shared" ref="L140:M140" si="62">AVERAGE(L124:L139)</f>
        <v>22</v>
      </c>
      <c r="M140" s="81">
        <f t="shared" si="62"/>
        <v>1707.4470785305418</v>
      </c>
      <c r="N140" s="82">
        <f>M140/L140</f>
        <v>77.61123084229736</v>
      </c>
      <c r="O140" s="83">
        <f>L140-I140</f>
        <v>0</v>
      </c>
      <c r="P140" s="84">
        <f>N140-K140</f>
        <v>-13.297860066793547</v>
      </c>
      <c r="Q140" s="85">
        <f>N140/K140</f>
        <v>0.853723539265271</v>
      </c>
      <c r="R140" s="275"/>
      <c r="S140" s="182">
        <f>S124</f>
        <v>0.70833333333333337</v>
      </c>
      <c r="T140" s="183">
        <f>INDEX(T124:T139,COUNTA(T124:T139))</f>
        <v>0.83783564814814815</v>
      </c>
      <c r="U140" s="86"/>
      <c r="V140" s="86"/>
      <c r="W140" s="87"/>
      <c r="X140" s="179"/>
      <c r="Y140" s="262"/>
      <c r="Z140" s="263"/>
      <c r="AA140" s="88">
        <f>M140-J140</f>
        <v>-292.55292146945817</v>
      </c>
      <c r="AB140" s="89">
        <f>M140/J140</f>
        <v>0.85372353926527089</v>
      </c>
      <c r="AC140" s="295"/>
    </row>
    <row r="141" spans="1:29" ht="15.75" customHeight="1">
      <c r="A141" s="281" t="s">
        <v>246</v>
      </c>
      <c r="B141" s="98" t="s">
        <v>70</v>
      </c>
      <c r="C141" s="271" t="s">
        <v>224</v>
      </c>
      <c r="D141" s="272"/>
      <c r="E141" s="21">
        <v>50.67</v>
      </c>
      <c r="F141" s="15">
        <v>1298</v>
      </c>
      <c r="G141" s="22">
        <f t="shared" ref="G141:G143" si="63">E141*F141</f>
        <v>65769.66</v>
      </c>
      <c r="H141" s="23"/>
      <c r="I141" s="24">
        <v>22</v>
      </c>
      <c r="J141" s="25">
        <v>2000</v>
      </c>
      <c r="K141" s="26">
        <f>J141/I141</f>
        <v>90.909090909090907</v>
      </c>
      <c r="L141" s="27">
        <v>22</v>
      </c>
      <c r="M141" s="25">
        <f>F141/V141*60</f>
        <v>1697.9651162790669</v>
      </c>
      <c r="N141" s="26">
        <f>M141/L141</f>
        <v>77.180232558139409</v>
      </c>
      <c r="O141" s="91">
        <f>L141-I141</f>
        <v>0</v>
      </c>
      <c r="P141" s="92">
        <f>N141-K141</f>
        <v>-13.728858350951498</v>
      </c>
      <c r="Q141" s="31">
        <f>N141/K141</f>
        <v>0.84898255813953349</v>
      </c>
      <c r="R141" s="273">
        <f>Q157</f>
        <v>0.85231114786379025</v>
      </c>
      <c r="S141" s="32">
        <v>0.7084259259259259</v>
      </c>
      <c r="T141" s="33">
        <v>0.74027777777777781</v>
      </c>
      <c r="U141" s="34"/>
      <c r="V141" s="35">
        <v>45.866666666666745</v>
      </c>
      <c r="W141" s="33"/>
      <c r="X141" s="107"/>
      <c r="Y141" s="276"/>
      <c r="Z141" s="277"/>
      <c r="AA141" s="36">
        <f>M141-J141</f>
        <v>-302.03488372093307</v>
      </c>
      <c r="AB141" s="31">
        <f>M141/J141</f>
        <v>0.84898255813953349</v>
      </c>
      <c r="AC141" s="278">
        <f>AB157</f>
        <v>0.85231114786379025</v>
      </c>
    </row>
    <row r="142" spans="1:29" ht="15.75" customHeight="1">
      <c r="A142" s="282"/>
      <c r="B142" s="99" t="s">
        <v>70</v>
      </c>
      <c r="C142" s="264" t="s">
        <v>115</v>
      </c>
      <c r="D142" s="265"/>
      <c r="E142" s="39">
        <v>56.87</v>
      </c>
      <c r="F142" s="40">
        <v>1502</v>
      </c>
      <c r="G142" s="41">
        <f t="shared" si="63"/>
        <v>85418.739999999991</v>
      </c>
      <c r="H142" s="42"/>
      <c r="I142" s="43">
        <v>23</v>
      </c>
      <c r="J142" s="44">
        <v>2000</v>
      </c>
      <c r="K142" s="45">
        <f t="shared" ref="K142:K143" si="64">J142/I142</f>
        <v>86.956521739130437</v>
      </c>
      <c r="L142" s="46">
        <v>23</v>
      </c>
      <c r="M142" s="44">
        <f>F142/V142*60</f>
        <v>1704.1285849353922</v>
      </c>
      <c r="N142" s="45">
        <f>M142/L142</f>
        <v>74.092547171104002</v>
      </c>
      <c r="O142" s="47">
        <f>L142-I142</f>
        <v>0</v>
      </c>
      <c r="P142" s="48">
        <f>N142-K142</f>
        <v>-12.863974568026435</v>
      </c>
      <c r="Q142" s="49">
        <f>N142/K142</f>
        <v>0.85206429246769599</v>
      </c>
      <c r="R142" s="274"/>
      <c r="S142" s="50">
        <v>0.7452199074074074</v>
      </c>
      <c r="T142" s="51">
        <v>0.78194444444444444</v>
      </c>
      <c r="U142" s="52">
        <v>7.1166666666666067</v>
      </c>
      <c r="V142" s="53">
        <v>52.88333333333334</v>
      </c>
      <c r="W142" s="54"/>
      <c r="X142" s="94"/>
      <c r="Y142" s="266"/>
      <c r="Z142" s="267"/>
      <c r="AA142" s="55">
        <f>M142-J142</f>
        <v>-295.87141506460785</v>
      </c>
      <c r="AB142" s="49">
        <f>M142/J142</f>
        <v>0.8520642924676961</v>
      </c>
      <c r="AC142" s="279"/>
    </row>
    <row r="143" spans="1:29" ht="15.75" customHeight="1">
      <c r="A143" s="282"/>
      <c r="B143" s="99" t="s">
        <v>70</v>
      </c>
      <c r="C143" s="264" t="s">
        <v>211</v>
      </c>
      <c r="D143" s="265"/>
      <c r="E143" s="39">
        <v>47.6</v>
      </c>
      <c r="F143" s="40">
        <v>1979</v>
      </c>
      <c r="G143" s="41">
        <f t="shared" si="63"/>
        <v>94200.400000000009</v>
      </c>
      <c r="H143" s="42"/>
      <c r="I143" s="43">
        <v>23</v>
      </c>
      <c r="J143" s="44">
        <v>2000</v>
      </c>
      <c r="K143" s="45">
        <f t="shared" si="64"/>
        <v>86.956521739130437</v>
      </c>
      <c r="L143" s="46">
        <v>23</v>
      </c>
      <c r="M143" s="44">
        <f>F143/V143*60</f>
        <v>1711.7731859682824</v>
      </c>
      <c r="N143" s="45">
        <f>M143/L143</f>
        <v>74.424921129055761</v>
      </c>
      <c r="O143" s="47">
        <f>L143-I143</f>
        <v>0</v>
      </c>
      <c r="P143" s="48">
        <f>N143-K143</f>
        <v>-12.531600610074676</v>
      </c>
      <c r="Q143" s="49">
        <f>N143/K143</f>
        <v>0.85588659298414127</v>
      </c>
      <c r="R143" s="274"/>
      <c r="S143" s="50">
        <v>0.78611111111111109</v>
      </c>
      <c r="T143" s="51">
        <v>0.83428240740740744</v>
      </c>
      <c r="U143" s="52">
        <v>5.9999999999999787</v>
      </c>
      <c r="V143" s="53">
        <v>69.366666666666745</v>
      </c>
      <c r="W143" s="54"/>
      <c r="X143" s="94"/>
      <c r="Y143" s="266"/>
      <c r="Z143" s="267"/>
      <c r="AA143" s="55">
        <f>M143-J143</f>
        <v>-288.22681403171759</v>
      </c>
      <c r="AB143" s="49">
        <f>M143/J143</f>
        <v>0.85588659298414116</v>
      </c>
      <c r="AC143" s="279"/>
    </row>
    <row r="144" spans="1:29" ht="15.75" customHeight="1">
      <c r="A144" s="282"/>
      <c r="B144" s="99"/>
      <c r="C144" s="264"/>
      <c r="D144" s="265"/>
      <c r="E144" s="39"/>
      <c r="F144" s="40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79"/>
    </row>
    <row r="145" spans="1:29" ht="15.75" customHeight="1">
      <c r="A145" s="283"/>
      <c r="B145" s="99"/>
      <c r="C145" s="264"/>
      <c r="D145" s="265"/>
      <c r="E145" s="39"/>
      <c r="F145" s="40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79"/>
    </row>
    <row r="146" spans="1:29" ht="15.75" customHeight="1">
      <c r="A146" s="283"/>
      <c r="B146" s="99"/>
      <c r="C146" s="264"/>
      <c r="D146" s="265"/>
      <c r="E146" s="39"/>
      <c r="F146" s="40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94"/>
      <c r="Y146" s="266"/>
      <c r="Z146" s="267"/>
      <c r="AA146" s="55"/>
      <c r="AB146" s="49"/>
      <c r="AC146" s="279"/>
    </row>
    <row r="147" spans="1:29" ht="15.75" customHeight="1">
      <c r="A147" s="283"/>
      <c r="B147" s="99"/>
      <c r="C147" s="264"/>
      <c r="D147" s="265"/>
      <c r="E147" s="39"/>
      <c r="F147" s="40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62"/>
      <c r="T147" s="63"/>
      <c r="U147" s="52"/>
      <c r="V147" s="53"/>
      <c r="W147" s="63"/>
      <c r="X147" s="108"/>
      <c r="Y147" s="266"/>
      <c r="Z147" s="267"/>
      <c r="AA147" s="55"/>
      <c r="AB147" s="49"/>
      <c r="AC147" s="279"/>
    </row>
    <row r="148" spans="1:29" ht="15.75" customHeight="1">
      <c r="A148" s="283"/>
      <c r="B148" s="99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62"/>
      <c r="T148" s="63"/>
      <c r="U148" s="52"/>
      <c r="V148" s="53"/>
      <c r="W148" s="63"/>
      <c r="X148" s="108"/>
      <c r="Y148" s="266"/>
      <c r="Z148" s="267"/>
      <c r="AA148" s="55"/>
      <c r="AB148" s="49"/>
      <c r="AC148" s="279"/>
    </row>
    <row r="149" spans="1:29" ht="15.75" customHeight="1">
      <c r="A149" s="283"/>
      <c r="B149" s="99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62"/>
      <c r="T149" s="63"/>
      <c r="U149" s="52"/>
      <c r="V149" s="53"/>
      <c r="W149" s="63"/>
      <c r="X149" s="108"/>
      <c r="Y149" s="266"/>
      <c r="Z149" s="267"/>
      <c r="AA149" s="55"/>
      <c r="AB149" s="49"/>
      <c r="AC149" s="279"/>
    </row>
    <row r="150" spans="1:29" ht="15.75" customHeight="1">
      <c r="A150" s="283"/>
      <c r="B150" s="99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62"/>
      <c r="T150" s="63"/>
      <c r="U150" s="52"/>
      <c r="V150" s="53"/>
      <c r="W150" s="63"/>
      <c r="X150" s="108"/>
      <c r="Y150" s="266"/>
      <c r="Z150" s="267"/>
      <c r="AA150" s="55"/>
      <c r="AB150" s="49"/>
      <c r="AC150" s="279"/>
    </row>
    <row r="151" spans="1:29" ht="15.75" customHeight="1">
      <c r="A151" s="283"/>
      <c r="B151" s="99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62"/>
      <c r="T151" s="63"/>
      <c r="U151" s="52"/>
      <c r="V151" s="53"/>
      <c r="W151" s="63"/>
      <c r="X151" s="108"/>
      <c r="Y151" s="266"/>
      <c r="Z151" s="267"/>
      <c r="AA151" s="55"/>
      <c r="AB151" s="49"/>
      <c r="AC151" s="279"/>
    </row>
    <row r="152" spans="1:29" ht="15.75" customHeight="1">
      <c r="A152" s="283"/>
      <c r="B152" s="99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62"/>
      <c r="T152" s="63"/>
      <c r="U152" s="52"/>
      <c r="V152" s="53"/>
      <c r="W152" s="63"/>
      <c r="X152" s="108"/>
      <c r="Y152" s="266"/>
      <c r="Z152" s="267"/>
      <c r="AA152" s="55"/>
      <c r="AB152" s="49"/>
      <c r="AC152" s="279"/>
    </row>
    <row r="153" spans="1:29" ht="15.75" customHeight="1">
      <c r="A153" s="283"/>
      <c r="B153" s="99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62"/>
      <c r="T153" s="63"/>
      <c r="U153" s="52"/>
      <c r="V153" s="53"/>
      <c r="W153" s="63"/>
      <c r="X153" s="108"/>
      <c r="Y153" s="266"/>
      <c r="Z153" s="267"/>
      <c r="AA153" s="55"/>
      <c r="AB153" s="49"/>
      <c r="AC153" s="279"/>
    </row>
    <row r="154" spans="1:29" ht="15.75" customHeight="1">
      <c r="A154" s="283"/>
      <c r="B154" s="99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62"/>
      <c r="T154" s="63"/>
      <c r="U154" s="52"/>
      <c r="V154" s="53"/>
      <c r="W154" s="63"/>
      <c r="X154" s="108"/>
      <c r="Y154" s="266"/>
      <c r="Z154" s="267"/>
      <c r="AA154" s="55"/>
      <c r="AB154" s="49"/>
      <c r="AC154" s="279"/>
    </row>
    <row r="155" spans="1:29" ht="15.75" customHeight="1">
      <c r="A155" s="283"/>
      <c r="B155" s="99"/>
      <c r="C155" s="264"/>
      <c r="D155" s="265"/>
      <c r="E155" s="39"/>
      <c r="F155" s="71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62"/>
      <c r="T155" s="63"/>
      <c r="U155" s="52"/>
      <c r="V155" s="53"/>
      <c r="W155" s="63"/>
      <c r="X155" s="108"/>
      <c r="Y155" s="266"/>
      <c r="Z155" s="267"/>
      <c r="AA155" s="55"/>
      <c r="AB155" s="49"/>
      <c r="AC155" s="279"/>
    </row>
    <row r="156" spans="1:29" ht="15.75" customHeight="1">
      <c r="A156" s="283"/>
      <c r="B156" s="99"/>
      <c r="C156" s="264"/>
      <c r="D156" s="265"/>
      <c r="E156" s="109"/>
      <c r="F156" s="71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65">AVERAGE(I141:I156)</f>
        <v>22.666666666666668</v>
      </c>
      <c r="J157" s="81">
        <f t="shared" si="65"/>
        <v>2000</v>
      </c>
      <c r="K157" s="82">
        <f t="shared" ref="K157" si="66">J157/I157</f>
        <v>88.235294117647058</v>
      </c>
      <c r="L157" s="80">
        <f t="shared" ref="L157:M157" si="67">AVERAGE(L141:L156)</f>
        <v>22.666666666666668</v>
      </c>
      <c r="M157" s="81">
        <f t="shared" si="67"/>
        <v>1704.6222957275804</v>
      </c>
      <c r="N157" s="82">
        <f>M157/L157</f>
        <v>75.203924811510902</v>
      </c>
      <c r="O157" s="83">
        <f>L157-I157</f>
        <v>0</v>
      </c>
      <c r="P157" s="84">
        <f>N157-K157</f>
        <v>-13.031369306136156</v>
      </c>
      <c r="Q157" s="85">
        <f>N157/K157</f>
        <v>0.85231114786379025</v>
      </c>
      <c r="R157" s="275"/>
      <c r="S157" s="182">
        <f>S141</f>
        <v>0.7084259259259259</v>
      </c>
      <c r="T157" s="183">
        <f>INDEX(T141:T156,COUNTA(T141:T156))</f>
        <v>0.83428240740740744</v>
      </c>
      <c r="U157" s="86"/>
      <c r="V157" s="96"/>
      <c r="W157" s="78"/>
      <c r="X157" s="82"/>
      <c r="Y157" s="262"/>
      <c r="Z157" s="263"/>
      <c r="AA157" s="97">
        <f>M157-J157</f>
        <v>-295.37770427241958</v>
      </c>
      <c r="AB157" s="85">
        <f>M157/J157</f>
        <v>0.85231114786379025</v>
      </c>
      <c r="AC157" s="280"/>
    </row>
    <row r="159" spans="1:29">
      <c r="Y159" s="260" t="s">
        <v>54</v>
      </c>
      <c r="Z159" s="260"/>
    </row>
    <row r="160" spans="1:29">
      <c r="Y160" s="260" t="s">
        <v>55</v>
      </c>
      <c r="Z160" s="260"/>
    </row>
    <row r="161" spans="25:26">
      <c r="Y161" s="260" t="s">
        <v>56</v>
      </c>
      <c r="Z161" s="260"/>
    </row>
    <row r="162" spans="25:26">
      <c r="Y162" s="260" t="s">
        <v>57</v>
      </c>
      <c r="Z162" s="260"/>
    </row>
    <row r="163" spans="25:26">
      <c r="Y163" s="260" t="s">
        <v>58</v>
      </c>
      <c r="Z163" s="260"/>
    </row>
    <row r="164" spans="25:26">
      <c r="Y164" s="260" t="s">
        <v>59</v>
      </c>
      <c r="Z164" s="260"/>
    </row>
    <row r="165" spans="25:26">
      <c r="Y165" s="260" t="s">
        <v>60</v>
      </c>
      <c r="Z165" s="260"/>
    </row>
    <row r="166" spans="25:26">
      <c r="Y166" s="260" t="s">
        <v>61</v>
      </c>
      <c r="Z166" s="260"/>
    </row>
    <row r="167" spans="25:26">
      <c r="Y167" s="260" t="s">
        <v>62</v>
      </c>
      <c r="Z167" s="260"/>
    </row>
    <row r="168" spans="25:26">
      <c r="Y168" s="260" t="s">
        <v>63</v>
      </c>
      <c r="Z168" s="260"/>
    </row>
    <row r="169" spans="25:26">
      <c r="Y169" s="260" t="s">
        <v>64</v>
      </c>
      <c r="Z169" s="260"/>
    </row>
    <row r="170" spans="25:26">
      <c r="Y170" s="260" t="s">
        <v>65</v>
      </c>
      <c r="Z170" s="260"/>
    </row>
    <row r="171" spans="25:26">
      <c r="Y171" s="260" t="s">
        <v>66</v>
      </c>
      <c r="Z171" s="260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722" priority="2" operator="greaterThan">
      <formula>0</formula>
    </cfRule>
  </conditionalFormatting>
  <conditionalFormatting sqref="P5:P157 AA5:AA157">
    <cfRule type="cellIs" dxfId="721" priority="5" operator="lessThan">
      <formula>0</formula>
    </cfRule>
  </conditionalFormatting>
  <conditionalFormatting sqref="Q5:Q157 AB5:AB157">
    <cfRule type="cellIs" dxfId="720" priority="3" operator="greaterThan">
      <formula>1</formula>
    </cfRule>
    <cfRule type="cellIs" dxfId="719" priority="4" operator="lessThan">
      <formula>0.8</formula>
    </cfRule>
  </conditionalFormatting>
  <conditionalFormatting sqref="R5:R157">
    <cfRule type="cellIs" dxfId="718" priority="6" operator="lessThan">
      <formula>0.8</formula>
    </cfRule>
  </conditionalFormatting>
  <conditionalFormatting sqref="AC5:AC22 AC56:AC91">
    <cfRule type="cellIs" dxfId="717" priority="8" operator="lessThan">
      <formula>0.8</formula>
    </cfRule>
  </conditionalFormatting>
  <conditionalFormatting sqref="AC39">
    <cfRule type="cellIs" dxfId="716" priority="11" operator="lessThan">
      <formula>0.8</formula>
    </cfRule>
  </conditionalFormatting>
  <conditionalFormatting sqref="AC54">
    <cfRule type="cellIs" dxfId="715" priority="10" operator="lessThan">
      <formula>0.8</formula>
    </cfRule>
  </conditionalFormatting>
  <conditionalFormatting sqref="AC97:AC105">
    <cfRule type="cellIs" dxfId="714" priority="9" operator="lessThan">
      <formula>0.8</formula>
    </cfRule>
  </conditionalFormatting>
  <conditionalFormatting sqref="AC107:AC112">
    <cfRule type="cellIs" dxfId="713" priority="7" operator="lessThan">
      <formula>0.8</formula>
    </cfRule>
  </conditionalFormatting>
  <conditionalFormatting sqref="AC124:AC157">
    <cfRule type="cellIs" dxfId="712" priority="1" operator="lessThan">
      <formula>0.8</formula>
    </cfRule>
  </conditionalFormatting>
  <dataValidations count="1">
    <dataValidation type="list" allowBlank="1" showInputMessage="1" showErrorMessage="1" sqref="Y5:Z157" xr:uid="{D8CD94E4-0FFC-4521-98F5-C30E6F601760}">
      <formula1>$Y$159:$Y$181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6B14B-DD83-4C94-9025-28D77DDD187B}">
  <sheetPr>
    <tabColor theme="9" tint="0.59999389629810485"/>
  </sheetPr>
  <dimension ref="B1:AR36"/>
  <sheetViews>
    <sheetView zoomScale="70" zoomScaleNormal="70" workbookViewId="0">
      <selection activeCell="V42" sqref="V42"/>
    </sheetView>
  </sheetViews>
  <sheetFormatPr defaultColWidth="7.6640625" defaultRowHeight="15.75"/>
  <cols>
    <col min="1" max="1" width="7.6640625" style="125"/>
    <col min="2" max="2" width="15.6640625" style="125" customWidth="1"/>
    <col min="3" max="3" width="8.109375" style="131" customWidth="1"/>
    <col min="4" max="34" width="11.109375" style="125" customWidth="1"/>
    <col min="35" max="16384" width="7.6640625" style="125"/>
  </cols>
  <sheetData>
    <row r="1" spans="2:44" ht="27.75" customHeight="1">
      <c r="B1" s="247" t="s">
        <v>132</v>
      </c>
      <c r="C1" s="247"/>
      <c r="D1" s="247"/>
      <c r="E1" s="247"/>
      <c r="F1" s="247"/>
      <c r="G1" s="247"/>
      <c r="H1" s="247"/>
      <c r="I1" s="247"/>
      <c r="J1" s="247"/>
      <c r="K1" s="124"/>
      <c r="L1" s="124"/>
      <c r="M1" s="124"/>
      <c r="N1" s="124"/>
      <c r="O1" s="124"/>
      <c r="P1" s="124"/>
    </row>
    <row r="2" spans="2:44" ht="27.75" customHeight="1">
      <c r="B2" s="248"/>
      <c r="C2" s="248"/>
      <c r="D2" s="248"/>
      <c r="E2" s="248"/>
      <c r="F2" s="248"/>
      <c r="G2" s="248"/>
      <c r="H2" s="248"/>
      <c r="I2" s="248"/>
      <c r="J2" s="248"/>
      <c r="K2" s="124"/>
      <c r="L2" s="124"/>
      <c r="M2" s="124"/>
      <c r="N2" s="124"/>
      <c r="O2" s="124"/>
      <c r="P2" s="124"/>
    </row>
    <row r="3" spans="2:44" ht="46.5" customHeight="1">
      <c r="B3" s="126" t="s">
        <v>133</v>
      </c>
      <c r="C3" s="249" t="s">
        <v>347</v>
      </c>
      <c r="D3" s="250"/>
      <c r="E3" s="126" t="s">
        <v>134</v>
      </c>
      <c r="F3" s="251">
        <f>'0724(18度C)'!D1+'0724(4度C)'!D1</f>
        <v>236862</v>
      </c>
      <c r="G3" s="252"/>
      <c r="H3" s="126" t="s">
        <v>2</v>
      </c>
      <c r="I3" s="253">
        <f>'0724(18度C)'!F1+'0724(4度C)'!F1</f>
        <v>7531623.6099999994</v>
      </c>
      <c r="J3" s="254"/>
      <c r="K3" s="127"/>
      <c r="L3" s="128"/>
      <c r="M3" s="124"/>
      <c r="N3" s="124"/>
      <c r="O3" s="124"/>
      <c r="P3" s="124"/>
    </row>
    <row r="4" spans="2:44" ht="28.5" customHeight="1">
      <c r="B4" s="255" t="s">
        <v>135</v>
      </c>
      <c r="C4" s="235" t="s">
        <v>136</v>
      </c>
      <c r="D4" s="236"/>
      <c r="E4" s="258" t="s">
        <v>137</v>
      </c>
      <c r="F4" s="259"/>
      <c r="G4" s="258" t="s">
        <v>138</v>
      </c>
      <c r="H4" s="259"/>
      <c r="I4" s="258" t="s">
        <v>139</v>
      </c>
      <c r="J4" s="259"/>
      <c r="K4" s="233" t="s">
        <v>140</v>
      </c>
      <c r="L4" s="234"/>
      <c r="M4" s="233" t="s">
        <v>141</v>
      </c>
      <c r="N4" s="234"/>
      <c r="P4" s="128"/>
      <c r="Q4" s="124"/>
      <c r="R4" s="124"/>
    </row>
    <row r="5" spans="2:44" ht="28.5" customHeight="1">
      <c r="B5" s="256"/>
      <c r="C5" s="235" t="s">
        <v>142</v>
      </c>
      <c r="D5" s="236"/>
      <c r="E5" s="237" t="s">
        <v>143</v>
      </c>
      <c r="F5" s="238"/>
      <c r="G5" s="239" t="s">
        <v>144</v>
      </c>
      <c r="H5" s="240"/>
      <c r="I5" s="241" t="s">
        <v>145</v>
      </c>
      <c r="J5" s="242"/>
      <c r="K5" s="243" t="s">
        <v>146</v>
      </c>
      <c r="L5" s="244"/>
      <c r="M5" s="245" t="s">
        <v>147</v>
      </c>
      <c r="N5" s="246"/>
      <c r="O5" s="128"/>
      <c r="P5" s="128"/>
      <c r="Q5" s="128"/>
      <c r="R5" s="128"/>
    </row>
    <row r="6" spans="2:44" ht="28.5" customHeight="1">
      <c r="B6" s="256"/>
      <c r="C6" s="235" t="s">
        <v>148</v>
      </c>
      <c r="D6" s="236"/>
      <c r="E6" s="227">
        <f>AVERAGE(D13:O13,D27:X27)</f>
        <v>501.90363751202074</v>
      </c>
      <c r="F6" s="228" t="e">
        <f>AVERAGE(#REF!,D13:K13)</f>
        <v>#REF!</v>
      </c>
      <c r="G6" s="229">
        <f>AVERAGE(D13:K13)</f>
        <v>175.86948580383728</v>
      </c>
      <c r="H6" s="230"/>
      <c r="I6" s="229">
        <f>AVERAGE(L13:O13)</f>
        <v>89.572192513368975</v>
      </c>
      <c r="J6" s="230"/>
      <c r="K6" s="229">
        <f>AVERAGE(D27:O27)</f>
        <v>688.59363344988344</v>
      </c>
      <c r="L6" s="230"/>
      <c r="M6" s="229">
        <f>AVERAGE(P27:X27)</f>
        <v>770.80063492063482</v>
      </c>
      <c r="N6" s="230"/>
      <c r="O6" s="128"/>
      <c r="P6" s="128"/>
      <c r="Q6" s="128"/>
      <c r="R6" s="128"/>
    </row>
    <row r="7" spans="2:44" ht="28.5" customHeight="1">
      <c r="B7" s="256"/>
      <c r="C7" s="221" t="s">
        <v>149</v>
      </c>
      <c r="D7" s="222"/>
      <c r="E7" s="231">
        <f>AVERAGE(D14:O14,D28:X28)</f>
        <v>422.59105223444686</v>
      </c>
      <c r="F7" s="232" t="e">
        <f>AVERAGE(#REF!,D14:K14)</f>
        <v>#REF!</v>
      </c>
      <c r="G7" s="219">
        <f>AVERAGE(D14:K14)</f>
        <v>148.17007117742932</v>
      </c>
      <c r="H7" s="220"/>
      <c r="I7" s="219">
        <f>AVERAGE(L14:O14)</f>
        <v>76.458142321632508</v>
      </c>
      <c r="J7" s="220"/>
      <c r="K7" s="219">
        <f>AVERAGE(D28:O28)</f>
        <v>579.62811541976237</v>
      </c>
      <c r="L7" s="220"/>
      <c r="M7" s="219">
        <f>AVERAGE(P28:X28)</f>
        <v>648.74374919148465</v>
      </c>
      <c r="N7" s="220"/>
      <c r="O7" s="128"/>
      <c r="P7" s="128"/>
      <c r="Q7" s="128"/>
      <c r="R7" s="128"/>
    </row>
    <row r="8" spans="2:44" ht="28.5" customHeight="1">
      <c r="B8" s="257"/>
      <c r="C8" s="221" t="s">
        <v>150</v>
      </c>
      <c r="D8" s="222"/>
      <c r="E8" s="223">
        <f>AVERAGE(D15:O15,D29:X29)</f>
        <v>0.84523935026328678</v>
      </c>
      <c r="F8" s="224" t="e">
        <f>AVERAGE(D15:K15,#REF!)</f>
        <v>#REF!</v>
      </c>
      <c r="G8" s="225">
        <f>AVERAGE(D15:K15)</f>
        <v>0.84518262746903561</v>
      </c>
      <c r="H8" s="226"/>
      <c r="I8" s="225">
        <f>AVERAGE(L15:O15)</f>
        <v>0.85358637918636426</v>
      </c>
      <c r="J8" s="226"/>
      <c r="K8" s="225">
        <f>AVERAGE(D29:O29)</f>
        <v>0.84353851329135943</v>
      </c>
      <c r="L8" s="226"/>
      <c r="M8" s="225">
        <f>AVERAGE(P29:X29)</f>
        <v>0.8447909665114568</v>
      </c>
      <c r="N8" s="226"/>
      <c r="O8" s="130" t="s">
        <v>151</v>
      </c>
      <c r="P8" s="128"/>
      <c r="Q8" s="128"/>
      <c r="R8" s="128"/>
    </row>
    <row r="9" spans="2:44" ht="28.5" customHeight="1" thickBot="1">
      <c r="H9" s="132"/>
      <c r="N9" s="128"/>
      <c r="O9" s="128"/>
      <c r="P9" s="128"/>
    </row>
    <row r="10" spans="2:44" ht="30" customHeight="1">
      <c r="B10" s="209" t="s">
        <v>152</v>
      </c>
      <c r="C10" s="210"/>
      <c r="D10" s="214" t="s">
        <v>153</v>
      </c>
      <c r="E10" s="215"/>
      <c r="F10" s="215"/>
      <c r="G10" s="215"/>
      <c r="H10" s="215"/>
      <c r="I10" s="215"/>
      <c r="J10" s="215"/>
      <c r="K10" s="215"/>
      <c r="L10" s="216" t="s">
        <v>154</v>
      </c>
      <c r="M10" s="217"/>
      <c r="N10" s="217"/>
      <c r="O10" s="218"/>
    </row>
    <row r="11" spans="2:44" ht="17.25" customHeight="1">
      <c r="B11" s="205" t="s">
        <v>155</v>
      </c>
      <c r="C11" s="206"/>
      <c r="D11" s="135">
        <v>1</v>
      </c>
      <c r="E11" s="136">
        <v>2</v>
      </c>
      <c r="F11" s="136">
        <v>3</v>
      </c>
      <c r="G11" s="136">
        <v>4</v>
      </c>
      <c r="H11" s="136">
        <v>5</v>
      </c>
      <c r="I11" s="136">
        <v>6</v>
      </c>
      <c r="J11" s="136">
        <v>7</v>
      </c>
      <c r="K11" s="171">
        <v>8</v>
      </c>
      <c r="L11" s="135">
        <v>1</v>
      </c>
      <c r="M11" s="164">
        <v>2</v>
      </c>
      <c r="N11" s="136">
        <v>3</v>
      </c>
      <c r="O11" s="137">
        <v>4</v>
      </c>
    </row>
    <row r="12" spans="2:44" ht="46.5" customHeight="1">
      <c r="B12" s="205"/>
      <c r="C12" s="206"/>
      <c r="D12" s="138" t="s">
        <v>156</v>
      </c>
      <c r="E12" s="139" t="s">
        <v>157</v>
      </c>
      <c r="F12" s="139" t="s">
        <v>158</v>
      </c>
      <c r="G12" s="139" t="s">
        <v>159</v>
      </c>
      <c r="H12" s="139" t="s">
        <v>160</v>
      </c>
      <c r="I12" s="139" t="s">
        <v>161</v>
      </c>
      <c r="J12" s="139" t="s">
        <v>162</v>
      </c>
      <c r="K12" s="172" t="s">
        <v>163</v>
      </c>
      <c r="L12" s="180" t="s">
        <v>225</v>
      </c>
      <c r="M12" s="187" t="s">
        <v>157</v>
      </c>
      <c r="N12" s="139" t="s">
        <v>164</v>
      </c>
      <c r="O12" s="140" t="s">
        <v>159</v>
      </c>
    </row>
    <row r="13" spans="2:44" ht="40.15" customHeight="1">
      <c r="B13" s="207" t="s">
        <v>10</v>
      </c>
      <c r="C13" s="141" t="s">
        <v>165</v>
      </c>
      <c r="D13" s="142">
        <v>115.13157894736842</v>
      </c>
      <c r="E13" s="143">
        <v>79.365079365079367</v>
      </c>
      <c r="F13" s="143">
        <v>91.764705882352942</v>
      </c>
      <c r="G13" s="143">
        <v>88.39779005524862</v>
      </c>
      <c r="H13" s="143">
        <v>172.17391304347825</v>
      </c>
      <c r="I13" s="143">
        <v>250.92</v>
      </c>
      <c r="J13" s="143" t="s">
        <v>77</v>
      </c>
      <c r="K13" s="173">
        <v>433.33333333333331</v>
      </c>
      <c r="L13" s="142" t="s">
        <v>77</v>
      </c>
      <c r="M13" s="188">
        <v>90.909090909090907</v>
      </c>
      <c r="N13" s="143">
        <v>88.235294117647058</v>
      </c>
      <c r="O13" s="144" t="s">
        <v>77</v>
      </c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</row>
    <row r="14" spans="2:44" ht="39.6" customHeight="1">
      <c r="B14" s="207"/>
      <c r="C14" s="145" t="s">
        <v>166</v>
      </c>
      <c r="D14" s="146">
        <v>98.160075920534638</v>
      </c>
      <c r="E14" s="147">
        <v>67.150091514954156</v>
      </c>
      <c r="F14" s="147">
        <v>76.974256456441708</v>
      </c>
      <c r="G14" s="147">
        <v>74.496945657951912</v>
      </c>
      <c r="H14" s="147">
        <v>147.10699797141675</v>
      </c>
      <c r="I14" s="147">
        <v>213.76072220239089</v>
      </c>
      <c r="J14" s="147" t="s">
        <v>77</v>
      </c>
      <c r="K14" s="174">
        <v>359.54140851831522</v>
      </c>
      <c r="L14" s="146" t="s">
        <v>77</v>
      </c>
      <c r="M14" s="189">
        <v>77.635402752825314</v>
      </c>
      <c r="N14" s="147">
        <v>75.280881890439701</v>
      </c>
      <c r="O14" s="148" t="s">
        <v>77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</row>
    <row r="15" spans="2:44" ht="40.15" customHeight="1">
      <c r="B15" s="207"/>
      <c r="C15" s="149" t="s">
        <v>167</v>
      </c>
      <c r="D15" s="150">
        <f t="shared" ref="D15:I15" si="0">D14/D13</f>
        <v>0.85259037370978652</v>
      </c>
      <c r="E15" s="151">
        <f t="shared" si="0"/>
        <v>0.84609115308842231</v>
      </c>
      <c r="F15" s="151">
        <f t="shared" si="0"/>
        <v>0.8388220254868648</v>
      </c>
      <c r="G15" s="151">
        <f t="shared" si="0"/>
        <v>0.84274669775558098</v>
      </c>
      <c r="H15" s="151">
        <f t="shared" si="0"/>
        <v>0.85440933165216804</v>
      </c>
      <c r="I15" s="151">
        <f t="shared" si="0"/>
        <v>0.85190786785585404</v>
      </c>
      <c r="J15" s="151" t="s">
        <v>77</v>
      </c>
      <c r="K15" s="175">
        <f t="shared" ref="K15:N15" si="1">K14/K13</f>
        <v>0.82971094273457358</v>
      </c>
      <c r="L15" s="150" t="s">
        <v>77</v>
      </c>
      <c r="M15" s="190">
        <f t="shared" si="1"/>
        <v>0.85398943028107843</v>
      </c>
      <c r="N15" s="151">
        <f t="shared" si="1"/>
        <v>0.85318332809164998</v>
      </c>
      <c r="O15" s="152" t="s">
        <v>77</v>
      </c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</row>
    <row r="16" spans="2:44" ht="17.25" customHeight="1">
      <c r="B16" s="208" t="s">
        <v>168</v>
      </c>
      <c r="C16" s="134" t="s">
        <v>169</v>
      </c>
      <c r="D16" s="50">
        <v>0.25</v>
      </c>
      <c r="E16" s="51">
        <v>0.16689814814814816</v>
      </c>
      <c r="F16" s="51">
        <v>0.16666666666666666</v>
      </c>
      <c r="G16" s="51">
        <v>0.16686342592592593</v>
      </c>
      <c r="H16" s="51">
        <v>0.16666666666666666</v>
      </c>
      <c r="I16" s="51">
        <v>0.25025462962962963</v>
      </c>
      <c r="J16" s="51" t="s">
        <v>77</v>
      </c>
      <c r="K16" s="57">
        <v>0.34097222222222218</v>
      </c>
      <c r="L16" s="50" t="s">
        <v>77</v>
      </c>
      <c r="M16" s="191">
        <v>0.70841435185185186</v>
      </c>
      <c r="N16" s="51">
        <v>0.70833333333333337</v>
      </c>
      <c r="O16" s="116" t="s">
        <v>77</v>
      </c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</row>
    <row r="17" spans="2:44" ht="17.25" customHeight="1">
      <c r="B17" s="205"/>
      <c r="C17" s="134" t="s">
        <v>170</v>
      </c>
      <c r="D17" s="50">
        <v>0.65009259259259256</v>
      </c>
      <c r="E17" s="51">
        <v>0.63822916666666663</v>
      </c>
      <c r="F17" s="51">
        <v>0.60653935185185182</v>
      </c>
      <c r="G17" s="51">
        <v>0.61465277777777783</v>
      </c>
      <c r="H17" s="51">
        <v>0.6542013888888889</v>
      </c>
      <c r="I17" s="51">
        <v>0.54312499999999997</v>
      </c>
      <c r="J17" s="51" t="s">
        <v>77</v>
      </c>
      <c r="K17" s="57">
        <v>0.45503472222222224</v>
      </c>
      <c r="L17" s="50" t="s">
        <v>77</v>
      </c>
      <c r="M17" s="191">
        <v>0.8431481481481482</v>
      </c>
      <c r="N17" s="51">
        <v>0.83987268518518521</v>
      </c>
      <c r="O17" s="116" t="s">
        <v>77</v>
      </c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</row>
    <row r="18" spans="2:44" ht="17.25" customHeight="1">
      <c r="B18" s="205" t="s">
        <v>171</v>
      </c>
      <c r="C18" s="206"/>
      <c r="D18" s="153">
        <v>15.2</v>
      </c>
      <c r="E18" s="154">
        <v>25.2</v>
      </c>
      <c r="F18" s="154">
        <v>21.25</v>
      </c>
      <c r="G18" s="154">
        <v>22.625</v>
      </c>
      <c r="H18" s="154">
        <v>20.90909090909091</v>
      </c>
      <c r="I18" s="154">
        <v>12.5</v>
      </c>
      <c r="J18" s="154" t="s">
        <v>77</v>
      </c>
      <c r="K18" s="176">
        <v>6</v>
      </c>
      <c r="L18" s="153" t="s">
        <v>77</v>
      </c>
      <c r="M18" s="192">
        <v>22</v>
      </c>
      <c r="N18" s="154">
        <v>22.666666666666668</v>
      </c>
      <c r="O18" s="155" t="s">
        <v>77</v>
      </c>
    </row>
    <row r="19" spans="2:44" ht="17.25" customHeight="1">
      <c r="B19" s="198" t="s">
        <v>172</v>
      </c>
      <c r="C19" s="199"/>
      <c r="D19" s="156" t="s">
        <v>173</v>
      </c>
      <c r="E19" s="157" t="s">
        <v>174</v>
      </c>
      <c r="F19" s="157" t="s">
        <v>174</v>
      </c>
      <c r="G19" s="157" t="s">
        <v>174</v>
      </c>
      <c r="H19" s="157" t="s">
        <v>175</v>
      </c>
      <c r="I19" s="157" t="s">
        <v>176</v>
      </c>
      <c r="J19" s="157" t="s">
        <v>176</v>
      </c>
      <c r="K19" s="177" t="s">
        <v>176</v>
      </c>
      <c r="L19" s="156" t="s">
        <v>173</v>
      </c>
      <c r="M19" s="193" t="s">
        <v>174</v>
      </c>
      <c r="N19" s="157" t="s">
        <v>174</v>
      </c>
      <c r="O19" s="158" t="s">
        <v>174</v>
      </c>
    </row>
    <row r="20" spans="2:44" ht="17.25" customHeight="1">
      <c r="B20" s="198" t="s">
        <v>177</v>
      </c>
      <c r="C20" s="199"/>
      <c r="D20" s="156" t="s">
        <v>176</v>
      </c>
      <c r="E20" s="157"/>
      <c r="F20" s="157"/>
      <c r="G20" s="157"/>
      <c r="H20" s="157" t="s">
        <v>176</v>
      </c>
      <c r="I20" s="157"/>
      <c r="J20" s="157"/>
      <c r="K20" s="177"/>
      <c r="L20" s="135"/>
      <c r="M20" s="164"/>
      <c r="N20" s="157"/>
      <c r="O20" s="158"/>
    </row>
    <row r="21" spans="2:44" ht="17.25" customHeight="1" thickBot="1">
      <c r="B21" s="200" t="s">
        <v>178</v>
      </c>
      <c r="C21" s="201"/>
      <c r="D21" s="160"/>
      <c r="E21" s="161"/>
      <c r="F21" s="162"/>
      <c r="G21" s="162"/>
      <c r="H21" s="161" t="s">
        <v>179</v>
      </c>
      <c r="I21" s="161" t="s">
        <v>180</v>
      </c>
      <c r="J21" s="161"/>
      <c r="K21" s="178" t="s">
        <v>181</v>
      </c>
      <c r="L21" s="181"/>
      <c r="M21" s="194"/>
      <c r="N21" s="161"/>
      <c r="O21" s="163"/>
    </row>
    <row r="23" spans="2:44" ht="16.5" thickBot="1"/>
    <row r="24" spans="2:44" ht="30" customHeight="1">
      <c r="B24" s="209" t="s">
        <v>152</v>
      </c>
      <c r="C24" s="210"/>
      <c r="D24" s="211" t="s">
        <v>182</v>
      </c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3"/>
      <c r="P24" s="202" t="s">
        <v>183</v>
      </c>
      <c r="Q24" s="203"/>
      <c r="R24" s="203"/>
      <c r="S24" s="203"/>
      <c r="T24" s="203"/>
      <c r="U24" s="203"/>
      <c r="V24" s="203"/>
      <c r="W24" s="203"/>
      <c r="X24" s="204"/>
    </row>
    <row r="25" spans="2:44" ht="17.25" customHeight="1">
      <c r="B25" s="205" t="s">
        <v>155</v>
      </c>
      <c r="C25" s="206"/>
      <c r="D25" s="135">
        <v>1</v>
      </c>
      <c r="E25" s="164">
        <v>2</v>
      </c>
      <c r="F25" s="136">
        <v>3</v>
      </c>
      <c r="G25" s="136">
        <v>4</v>
      </c>
      <c r="H25" s="164">
        <v>5</v>
      </c>
      <c r="I25" s="136">
        <v>6</v>
      </c>
      <c r="J25" s="136">
        <v>7</v>
      </c>
      <c r="K25" s="164">
        <v>8</v>
      </c>
      <c r="L25" s="136">
        <v>9</v>
      </c>
      <c r="M25" s="136">
        <v>10</v>
      </c>
      <c r="N25" s="164">
        <v>11</v>
      </c>
      <c r="O25" s="136">
        <v>12</v>
      </c>
      <c r="P25" s="135">
        <v>1</v>
      </c>
      <c r="Q25" s="136">
        <v>2</v>
      </c>
      <c r="R25" s="136">
        <v>3</v>
      </c>
      <c r="S25" s="136">
        <v>4</v>
      </c>
      <c r="T25" s="136">
        <v>5</v>
      </c>
      <c r="U25" s="136">
        <v>6</v>
      </c>
      <c r="V25" s="136">
        <v>7</v>
      </c>
      <c r="W25" s="136">
        <v>8</v>
      </c>
      <c r="X25" s="137">
        <v>9</v>
      </c>
    </row>
    <row r="26" spans="2:44" ht="46.5" customHeight="1">
      <c r="B26" s="205"/>
      <c r="C26" s="206"/>
      <c r="D26" s="165" t="s">
        <v>156</v>
      </c>
      <c r="E26" s="166" t="s">
        <v>164</v>
      </c>
      <c r="F26" s="139" t="s">
        <v>160</v>
      </c>
      <c r="G26" s="139" t="s">
        <v>161</v>
      </c>
      <c r="H26" s="139" t="s">
        <v>184</v>
      </c>
      <c r="I26" s="139" t="s">
        <v>163</v>
      </c>
      <c r="J26" s="139" t="s">
        <v>185</v>
      </c>
      <c r="K26" s="139" t="s">
        <v>186</v>
      </c>
      <c r="L26" s="139" t="s">
        <v>187</v>
      </c>
      <c r="M26" s="139" t="s">
        <v>188</v>
      </c>
      <c r="N26" s="167" t="s">
        <v>45</v>
      </c>
      <c r="O26" s="168" t="s">
        <v>189</v>
      </c>
      <c r="P26" s="138" t="s">
        <v>190</v>
      </c>
      <c r="Q26" s="139" t="s">
        <v>162</v>
      </c>
      <c r="R26" s="139" t="s">
        <v>191</v>
      </c>
      <c r="S26" s="139" t="s">
        <v>192</v>
      </c>
      <c r="T26" s="139" t="s">
        <v>193</v>
      </c>
      <c r="U26" s="139" t="s">
        <v>187</v>
      </c>
      <c r="V26" s="139" t="s">
        <v>194</v>
      </c>
      <c r="W26" s="167" t="s">
        <v>45</v>
      </c>
      <c r="X26" s="168" t="s">
        <v>46</v>
      </c>
    </row>
    <row r="27" spans="2:44" ht="40.15" customHeight="1">
      <c r="B27" s="207" t="s">
        <v>10</v>
      </c>
      <c r="C27" s="141" t="s">
        <v>165</v>
      </c>
      <c r="D27" s="143">
        <v>226.15</v>
      </c>
      <c r="E27" s="143" t="s">
        <v>77</v>
      </c>
      <c r="F27" s="143" t="s">
        <v>77</v>
      </c>
      <c r="G27" s="143">
        <v>272.72727272727275</v>
      </c>
      <c r="H27" s="143">
        <v>433.33333333333331</v>
      </c>
      <c r="I27" s="143" t="s">
        <v>77</v>
      </c>
      <c r="J27" s="143">
        <v>675</v>
      </c>
      <c r="K27" s="143">
        <v>1100</v>
      </c>
      <c r="L27" s="143" t="s">
        <v>77</v>
      </c>
      <c r="M27" s="143">
        <v>761.53846153846155</v>
      </c>
      <c r="N27" s="143">
        <v>1200</v>
      </c>
      <c r="O27" s="143">
        <v>840</v>
      </c>
      <c r="P27" s="142">
        <v>248.61333333333332</v>
      </c>
      <c r="Q27" s="143" t="s">
        <v>77</v>
      </c>
      <c r="R27" s="143" t="s">
        <v>77</v>
      </c>
      <c r="S27" s="143">
        <v>675</v>
      </c>
      <c r="T27" s="143">
        <v>742.85714285714278</v>
      </c>
      <c r="U27" s="143" t="s">
        <v>77</v>
      </c>
      <c r="V27" s="143">
        <v>825</v>
      </c>
      <c r="W27" s="143">
        <v>1200</v>
      </c>
      <c r="X27" s="144">
        <v>933.33333333333326</v>
      </c>
    </row>
    <row r="28" spans="2:44" ht="39.6" customHeight="1">
      <c r="B28" s="207"/>
      <c r="C28" s="145" t="s">
        <v>166</v>
      </c>
      <c r="D28" s="147">
        <v>192.60629660258661</v>
      </c>
      <c r="E28" s="147" t="s">
        <v>77</v>
      </c>
      <c r="F28" s="147" t="s">
        <v>77</v>
      </c>
      <c r="G28" s="147">
        <v>233.06842411320005</v>
      </c>
      <c r="H28" s="147">
        <v>356.12775657323073</v>
      </c>
      <c r="I28" s="147" t="s">
        <v>77</v>
      </c>
      <c r="J28" s="147">
        <v>589.15185007208072</v>
      </c>
      <c r="K28" s="147">
        <v>934.7025067955293</v>
      </c>
      <c r="L28" s="147" t="s">
        <v>77</v>
      </c>
      <c r="M28" s="147">
        <v>638.88989188182961</v>
      </c>
      <c r="N28" s="147">
        <v>997.17185692319845</v>
      </c>
      <c r="O28" s="147">
        <v>695.30634039644383</v>
      </c>
      <c r="P28" s="146">
        <v>210.80262718622242</v>
      </c>
      <c r="Q28" s="147" t="s">
        <v>77</v>
      </c>
      <c r="R28" s="147" t="s">
        <v>77</v>
      </c>
      <c r="S28" s="147">
        <v>598.64511528405058</v>
      </c>
      <c r="T28" s="147">
        <v>619.9136496703253</v>
      </c>
      <c r="U28" s="147" t="s">
        <v>77</v>
      </c>
      <c r="V28" s="147">
        <v>694.77704079579644</v>
      </c>
      <c r="W28" s="147">
        <v>996.80915248115059</v>
      </c>
      <c r="X28" s="148">
        <v>771.51490973136231</v>
      </c>
    </row>
    <row r="29" spans="2:44" ht="40.15" customHeight="1">
      <c r="B29" s="207"/>
      <c r="C29" s="149" t="s">
        <v>167</v>
      </c>
      <c r="D29" s="151">
        <f>D28/D27</f>
        <v>0.85167497944986337</v>
      </c>
      <c r="E29" s="151" t="s">
        <v>77</v>
      </c>
      <c r="F29" s="151" t="s">
        <v>77</v>
      </c>
      <c r="G29" s="151">
        <f>G28/G27</f>
        <v>0.8545842217484001</v>
      </c>
      <c r="H29" s="151">
        <f>H28/H27</f>
        <v>0.82183328439976322</v>
      </c>
      <c r="I29" s="151" t="s">
        <v>77</v>
      </c>
      <c r="J29" s="151">
        <f>J28/J27</f>
        <v>0.87281755566234176</v>
      </c>
      <c r="K29" s="151">
        <f>K28/K27</f>
        <v>0.84972955163229935</v>
      </c>
      <c r="L29" s="151" t="s">
        <v>77</v>
      </c>
      <c r="M29" s="151">
        <f>M28/M27</f>
        <v>0.83894632267310953</v>
      </c>
      <c r="N29" s="151">
        <f>N28/N27</f>
        <v>0.83097654743599869</v>
      </c>
      <c r="O29" s="151">
        <f>O28/O27</f>
        <v>0.82774564332909983</v>
      </c>
      <c r="P29" s="150">
        <f>P28/P27</f>
        <v>0.84791360286209816</v>
      </c>
      <c r="Q29" s="151" t="s">
        <v>77</v>
      </c>
      <c r="R29" s="151" t="s">
        <v>77</v>
      </c>
      <c r="S29" s="151">
        <f>S28/S27</f>
        <v>0.88688165227266746</v>
      </c>
      <c r="T29" s="151">
        <f>T28/T27</f>
        <v>0.83449914378697643</v>
      </c>
      <c r="U29" s="151" t="s">
        <v>77</v>
      </c>
      <c r="V29" s="151">
        <f>V28/V27</f>
        <v>0.84215398884338966</v>
      </c>
      <c r="W29" s="151">
        <f>W28/W27</f>
        <v>0.83067429373429214</v>
      </c>
      <c r="X29" s="152">
        <f>X28/X27</f>
        <v>0.82662311756931683</v>
      </c>
    </row>
    <row r="30" spans="2:44" ht="17.25" customHeight="1">
      <c r="B30" s="208" t="s">
        <v>168</v>
      </c>
      <c r="C30" s="134" t="s">
        <v>169</v>
      </c>
      <c r="D30" s="51">
        <v>0.31346064814814817</v>
      </c>
      <c r="E30" s="51" t="s">
        <v>77</v>
      </c>
      <c r="F30" s="51" t="s">
        <v>77</v>
      </c>
      <c r="G30" s="51">
        <v>0.31666666666666665</v>
      </c>
      <c r="H30" s="51">
        <v>0.25005787037037036</v>
      </c>
      <c r="I30" s="51" t="s">
        <v>77</v>
      </c>
      <c r="J30" s="51">
        <v>0.25018518518518518</v>
      </c>
      <c r="K30" s="51">
        <v>0.35</v>
      </c>
      <c r="L30" s="51" t="s">
        <v>77</v>
      </c>
      <c r="M30" s="51">
        <v>0.25</v>
      </c>
      <c r="N30" s="51">
        <v>0.25</v>
      </c>
      <c r="O30" s="51">
        <v>0.25</v>
      </c>
      <c r="P30" s="50">
        <v>0.70862268518518523</v>
      </c>
      <c r="Q30" s="51" t="s">
        <v>77</v>
      </c>
      <c r="R30" s="51" t="s">
        <v>77</v>
      </c>
      <c r="S30" s="51">
        <v>0.70833333333333337</v>
      </c>
      <c r="T30" s="51">
        <v>0.70833333333333337</v>
      </c>
      <c r="U30" s="51" t="s">
        <v>77</v>
      </c>
      <c r="V30" s="51">
        <v>0.70853009259259259</v>
      </c>
      <c r="W30" s="51">
        <v>0.7085069444444444</v>
      </c>
      <c r="X30" s="116">
        <v>0.70862268518518523</v>
      </c>
    </row>
    <row r="31" spans="2:44" ht="17.25" customHeight="1">
      <c r="B31" s="205"/>
      <c r="C31" s="134" t="s">
        <v>170</v>
      </c>
      <c r="D31" s="51">
        <v>0.4314351851851852</v>
      </c>
      <c r="E31" s="51" t="s">
        <v>77</v>
      </c>
      <c r="F31" s="51" t="s">
        <v>77</v>
      </c>
      <c r="G31" s="51">
        <v>0.36552083333333335</v>
      </c>
      <c r="H31" s="51">
        <v>0.32295138888888891</v>
      </c>
      <c r="I31" s="51" t="s">
        <v>77</v>
      </c>
      <c r="J31" s="51">
        <v>0.34652777777777777</v>
      </c>
      <c r="K31" s="51">
        <v>0.38832175925925927</v>
      </c>
      <c r="L31" s="51" t="s">
        <v>77</v>
      </c>
      <c r="M31" s="51">
        <v>0.41047453703703701</v>
      </c>
      <c r="N31" s="51">
        <v>0.46608796296296295</v>
      </c>
      <c r="O31" s="51">
        <v>0.46809027777777779</v>
      </c>
      <c r="P31" s="50">
        <v>0.94097222222222221</v>
      </c>
      <c r="Q31" s="51" t="s">
        <v>77</v>
      </c>
      <c r="R31" s="51" t="s">
        <v>77</v>
      </c>
      <c r="S31" s="51">
        <v>0.85440972222222222</v>
      </c>
      <c r="T31" s="51">
        <v>0.87916666666666665</v>
      </c>
      <c r="U31" s="51" t="s">
        <v>77</v>
      </c>
      <c r="V31" s="51">
        <v>0.90715277777777781</v>
      </c>
      <c r="W31" s="51">
        <v>0.97503472222222221</v>
      </c>
      <c r="X31" s="116">
        <v>0.96666666666666667</v>
      </c>
    </row>
    <row r="32" spans="2:44" ht="17.25" customHeight="1">
      <c r="B32" s="205" t="s">
        <v>171</v>
      </c>
      <c r="C32" s="206"/>
      <c r="D32" s="154">
        <v>13.333333333333334</v>
      </c>
      <c r="E32" s="154" t="s">
        <v>77</v>
      </c>
      <c r="F32" s="154" t="s">
        <v>77</v>
      </c>
      <c r="G32" s="154">
        <v>11</v>
      </c>
      <c r="H32" s="154">
        <v>6</v>
      </c>
      <c r="I32" s="154" t="s">
        <v>77</v>
      </c>
      <c r="J32" s="154">
        <v>4</v>
      </c>
      <c r="K32" s="154">
        <v>3</v>
      </c>
      <c r="L32" s="154" t="s">
        <v>77</v>
      </c>
      <c r="M32" s="154">
        <v>4.333333333333333</v>
      </c>
      <c r="N32" s="154">
        <v>3</v>
      </c>
      <c r="O32" s="154">
        <v>3.75</v>
      </c>
      <c r="P32" s="153">
        <v>12.5</v>
      </c>
      <c r="Q32" s="154" t="s">
        <v>77</v>
      </c>
      <c r="R32" s="154" t="s">
        <v>77</v>
      </c>
      <c r="S32" s="154">
        <v>4</v>
      </c>
      <c r="T32" s="154">
        <v>4.2</v>
      </c>
      <c r="U32" s="51" t="s">
        <v>77</v>
      </c>
      <c r="V32" s="154">
        <v>4</v>
      </c>
      <c r="W32" s="154">
        <v>3</v>
      </c>
      <c r="X32" s="155">
        <v>3.6</v>
      </c>
    </row>
    <row r="33" spans="2:24" ht="17.25" customHeight="1">
      <c r="B33" s="198" t="s">
        <v>172</v>
      </c>
      <c r="C33" s="199"/>
      <c r="D33" s="133" t="s">
        <v>176</v>
      </c>
      <c r="E33" s="157" t="s">
        <v>174</v>
      </c>
      <c r="F33" s="157" t="s">
        <v>175</v>
      </c>
      <c r="G33" s="157" t="s">
        <v>195</v>
      </c>
      <c r="H33" s="157" t="s">
        <v>176</v>
      </c>
      <c r="I33" s="157" t="s">
        <v>176</v>
      </c>
      <c r="J33" s="157" t="s">
        <v>195</v>
      </c>
      <c r="K33" s="157" t="s">
        <v>196</v>
      </c>
      <c r="L33" s="157" t="s">
        <v>196</v>
      </c>
      <c r="M33" s="157" t="s">
        <v>196</v>
      </c>
      <c r="N33" s="157" t="s">
        <v>109</v>
      </c>
      <c r="O33" s="158" t="s">
        <v>109</v>
      </c>
      <c r="P33" s="156" t="s">
        <v>195</v>
      </c>
      <c r="Q33" s="157" t="s">
        <v>176</v>
      </c>
      <c r="R33" s="157" t="s">
        <v>176</v>
      </c>
      <c r="S33" s="157" t="s">
        <v>195</v>
      </c>
      <c r="T33" s="157" t="s">
        <v>196</v>
      </c>
      <c r="U33" s="157" t="s">
        <v>196</v>
      </c>
      <c r="V33" s="157" t="s">
        <v>196</v>
      </c>
      <c r="W33" s="157" t="s">
        <v>109</v>
      </c>
      <c r="X33" s="158" t="s">
        <v>109</v>
      </c>
    </row>
    <row r="34" spans="2:24" ht="17.25" customHeight="1">
      <c r="B34" s="198" t="s">
        <v>177</v>
      </c>
      <c r="C34" s="199"/>
      <c r="D34" s="133"/>
      <c r="E34" s="129"/>
      <c r="F34" s="157"/>
      <c r="G34" s="157"/>
      <c r="H34" s="157"/>
      <c r="I34" s="157"/>
      <c r="J34" s="157"/>
      <c r="K34" s="157"/>
      <c r="L34" s="157"/>
      <c r="M34" s="157"/>
      <c r="N34" s="157"/>
      <c r="O34" s="158"/>
      <c r="P34" s="156"/>
      <c r="Q34" s="157"/>
      <c r="R34" s="157"/>
      <c r="S34" s="157"/>
      <c r="T34" s="157"/>
      <c r="U34" s="157"/>
      <c r="V34" s="157"/>
      <c r="W34" s="157"/>
      <c r="X34" s="158"/>
    </row>
    <row r="35" spans="2:24" ht="17.25" customHeight="1" thickBot="1">
      <c r="B35" s="200" t="s">
        <v>178</v>
      </c>
      <c r="C35" s="201"/>
      <c r="D35" s="159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3"/>
      <c r="P35" s="170"/>
      <c r="Q35" s="161"/>
      <c r="R35" s="161"/>
      <c r="S35" s="161"/>
      <c r="T35" s="161"/>
      <c r="U35" s="161"/>
      <c r="V35" s="161"/>
      <c r="W35" s="161"/>
      <c r="X35" s="163"/>
    </row>
    <row r="36" spans="2:24">
      <c r="T36" s="131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16137-E31F-414B-B4AB-E2B96F7638B9}">
  <sheetPr>
    <tabColor theme="9" tint="0.59999389629810485"/>
    <pageSetUpPr fitToPage="1"/>
  </sheetPr>
  <dimension ref="A1:AC261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SUM(F5:F242)</f>
        <v>123183</v>
      </c>
      <c r="E1" s="5" t="s">
        <v>2</v>
      </c>
      <c r="F1" s="6">
        <f>SUM(G5:G242)</f>
        <v>2458525.8099999996</v>
      </c>
      <c r="G1" s="7" t="s">
        <v>3</v>
      </c>
      <c r="H1" s="8">
        <f>L21+L38+L55+L72+L89+L106+L123+L140+L157+L174+L191+L208+L225+L242</f>
        <v>79.716666666666669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45862</v>
      </c>
      <c r="B2" s="326"/>
      <c r="C2" s="10" t="s">
        <v>10</v>
      </c>
      <c r="D2" s="11">
        <f>AVERAGE(N21,N38,N55,N72,N89,N106,N123,N140,N157,N174,N191,N208,N225,N242)</f>
        <v>609.24910132192895</v>
      </c>
      <c r="E2" s="11" t="s">
        <v>11</v>
      </c>
      <c r="F2" s="12">
        <f>F1/D1</f>
        <v>19.958320628658171</v>
      </c>
      <c r="G2" s="13" t="s">
        <v>12</v>
      </c>
      <c r="H2" s="14">
        <f>COUNT(H5:H242)</f>
        <v>3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38" t="s">
        <v>69</v>
      </c>
      <c r="C5" s="349" t="s">
        <v>204</v>
      </c>
      <c r="D5" s="349"/>
      <c r="E5" s="39">
        <v>29.85</v>
      </c>
      <c r="F5" s="40">
        <v>2163</v>
      </c>
      <c r="G5" s="41">
        <f t="shared" ref="G5:G7" si="0">E5*F5</f>
        <v>64565.55</v>
      </c>
      <c r="H5" s="42"/>
      <c r="I5" s="43">
        <v>17</v>
      </c>
      <c r="J5" s="44">
        <v>3273</v>
      </c>
      <c r="K5" s="45">
        <f t="shared" ref="K5:K7" si="1">J5/I5</f>
        <v>192.52941176470588</v>
      </c>
      <c r="L5" s="46">
        <v>17</v>
      </c>
      <c r="M5" s="44">
        <f>F5/V5*60</f>
        <v>2783.9828387558123</v>
      </c>
      <c r="N5" s="45">
        <f>M5/L5</f>
        <v>163.76369639740074</v>
      </c>
      <c r="O5" s="47">
        <f>L5-I5</f>
        <v>0</v>
      </c>
      <c r="P5" s="48">
        <f>N5-K5</f>
        <v>-28.765715367305148</v>
      </c>
      <c r="Q5" s="49">
        <f>N5/K5</f>
        <v>0.85059054040813087</v>
      </c>
      <c r="R5" s="274">
        <f>Q21</f>
        <v>0.85167497944986337</v>
      </c>
      <c r="S5" s="50">
        <v>0.31346064814814817</v>
      </c>
      <c r="T5" s="51">
        <v>0.34583333333333333</v>
      </c>
      <c r="U5" s="52">
        <v>6.2500000000000178</v>
      </c>
      <c r="V5" s="53">
        <v>46.616666666666625</v>
      </c>
      <c r="W5" s="54"/>
      <c r="X5" s="94"/>
      <c r="Y5" s="276"/>
      <c r="Z5" s="277"/>
      <c r="AA5" s="36">
        <f>M5-J5</f>
        <v>-489.01716124418772</v>
      </c>
      <c r="AB5" s="37">
        <f>M5/J5</f>
        <v>0.85059054040813087</v>
      </c>
      <c r="AC5" s="292">
        <f>AB21</f>
        <v>0.85167497944986348</v>
      </c>
    </row>
    <row r="6" spans="1:29" ht="15.75" customHeight="1">
      <c r="A6" s="282"/>
      <c r="B6" s="38" t="s">
        <v>69</v>
      </c>
      <c r="C6" s="287" t="s">
        <v>205</v>
      </c>
      <c r="D6" s="287"/>
      <c r="E6" s="39">
        <v>29.52</v>
      </c>
      <c r="F6" s="40">
        <v>2214</v>
      </c>
      <c r="G6" s="41">
        <f t="shared" si="0"/>
        <v>65357.279999999999</v>
      </c>
      <c r="H6" s="42"/>
      <c r="I6" s="43">
        <v>17</v>
      </c>
      <c r="J6" s="44">
        <v>3273</v>
      </c>
      <c r="K6" s="45">
        <f t="shared" si="1"/>
        <v>192.52941176470588</v>
      </c>
      <c r="L6" s="46">
        <v>17</v>
      </c>
      <c r="M6" s="44">
        <f>F6/V6*60</f>
        <v>2787.8279118572923</v>
      </c>
      <c r="N6" s="45">
        <f>M6/L6</f>
        <v>163.98987716807602</v>
      </c>
      <c r="O6" s="47">
        <f>L6-I6</f>
        <v>0</v>
      </c>
      <c r="P6" s="48">
        <f>N6-K6</f>
        <v>-28.539534596629863</v>
      </c>
      <c r="Q6" s="49">
        <f>N6/K6</f>
        <v>0.8517653259570096</v>
      </c>
      <c r="R6" s="274"/>
      <c r="S6" s="50">
        <v>0.35024305555555557</v>
      </c>
      <c r="T6" s="51">
        <v>0.38333333333333336</v>
      </c>
      <c r="U6" s="52">
        <v>6.3500000000000334</v>
      </c>
      <c r="V6" s="53">
        <v>47.650000000000013</v>
      </c>
      <c r="W6" s="54"/>
      <c r="X6" s="94"/>
      <c r="Y6" s="266"/>
      <c r="Z6" s="267"/>
      <c r="AA6" s="55">
        <f>M6-J6</f>
        <v>-485.17208814270771</v>
      </c>
      <c r="AB6" s="56">
        <f>M6/J6</f>
        <v>0.8517653259570096</v>
      </c>
      <c r="AC6" s="293"/>
    </row>
    <row r="7" spans="1:29" ht="15.75" customHeight="1">
      <c r="A7" s="282"/>
      <c r="B7" s="38" t="s">
        <v>69</v>
      </c>
      <c r="C7" s="287" t="s">
        <v>283</v>
      </c>
      <c r="D7" s="287"/>
      <c r="E7" s="39">
        <v>21.61</v>
      </c>
      <c r="F7" s="40">
        <v>2213</v>
      </c>
      <c r="G7" s="41">
        <f t="shared" si="0"/>
        <v>47822.93</v>
      </c>
      <c r="H7" s="42"/>
      <c r="I7" s="43">
        <v>6</v>
      </c>
      <c r="J7" s="44">
        <v>2500</v>
      </c>
      <c r="K7" s="45">
        <f t="shared" si="1"/>
        <v>416.66666666666669</v>
      </c>
      <c r="L7" s="46">
        <v>6</v>
      </c>
      <c r="M7" s="44">
        <f>F7/V7*60</f>
        <v>2132.4411134903612</v>
      </c>
      <c r="N7" s="45">
        <f>M7/L7</f>
        <v>355.40685224839353</v>
      </c>
      <c r="O7" s="47">
        <f>L7-I7</f>
        <v>0</v>
      </c>
      <c r="P7" s="48">
        <f>N7-K7</f>
        <v>-61.259814418273152</v>
      </c>
      <c r="Q7" s="49">
        <f>N7/K7</f>
        <v>0.85297644539614448</v>
      </c>
      <c r="R7" s="274"/>
      <c r="S7" s="50">
        <v>0.3881944444444444</v>
      </c>
      <c r="T7" s="51">
        <v>0.4314351851851852</v>
      </c>
      <c r="U7" s="52">
        <v>6.9999999999998952</v>
      </c>
      <c r="V7" s="53">
        <v>62.266666666666751</v>
      </c>
      <c r="W7" s="51"/>
      <c r="X7" s="116"/>
      <c r="Y7" s="266"/>
      <c r="Z7" s="267"/>
      <c r="AA7" s="55">
        <f>M7-J7</f>
        <v>-367.5588865096388</v>
      </c>
      <c r="AB7" s="56">
        <f>M7/J7</f>
        <v>0.85297644539614448</v>
      </c>
      <c r="AC7" s="293"/>
    </row>
    <row r="8" spans="1:29" ht="15.75" customHeight="1">
      <c r="A8" s="282"/>
      <c r="B8" s="38"/>
      <c r="C8" s="287"/>
      <c r="D8" s="287"/>
      <c r="E8" s="39"/>
      <c r="F8" s="40"/>
      <c r="G8" s="41"/>
      <c r="H8" s="58"/>
      <c r="I8" s="43"/>
      <c r="J8" s="44"/>
      <c r="K8" s="45"/>
      <c r="L8" s="59"/>
      <c r="M8" s="44"/>
      <c r="N8" s="45"/>
      <c r="O8" s="47"/>
      <c r="P8" s="48"/>
      <c r="Q8" s="49"/>
      <c r="R8" s="274"/>
      <c r="S8" s="50"/>
      <c r="T8" s="51"/>
      <c r="U8" s="52"/>
      <c r="V8" s="53"/>
      <c r="W8" s="54"/>
      <c r="X8" s="94"/>
      <c r="Y8" s="266"/>
      <c r="Z8" s="267"/>
      <c r="AA8" s="55"/>
      <c r="AB8" s="56"/>
      <c r="AC8" s="293"/>
    </row>
    <row r="9" spans="1:29" ht="15.75" customHeight="1">
      <c r="A9" s="283"/>
      <c r="B9" s="38"/>
      <c r="C9" s="287"/>
      <c r="D9" s="287"/>
      <c r="E9" s="39"/>
      <c r="F9" s="40"/>
      <c r="G9" s="60"/>
      <c r="H9" s="61"/>
      <c r="I9" s="43"/>
      <c r="J9" s="44"/>
      <c r="K9" s="45"/>
      <c r="L9" s="46"/>
      <c r="M9" s="44"/>
      <c r="N9" s="45"/>
      <c r="O9" s="47"/>
      <c r="P9" s="48"/>
      <c r="Q9" s="49"/>
      <c r="R9" s="274"/>
      <c r="S9" s="62"/>
      <c r="T9" s="63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7"/>
      <c r="D10" s="287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29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29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29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29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29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13.333333333333334</v>
      </c>
      <c r="J21" s="81">
        <f t="shared" si="2"/>
        <v>3015.3333333333335</v>
      </c>
      <c r="K21" s="82">
        <f t="shared" ref="K21:K22" si="3">J21/I21</f>
        <v>226.15</v>
      </c>
      <c r="L21" s="80">
        <f t="shared" ref="L21:M21" si="4">AVERAGE(L5:L20)</f>
        <v>13.333333333333334</v>
      </c>
      <c r="M21" s="81">
        <f t="shared" si="4"/>
        <v>2568.0839547011551</v>
      </c>
      <c r="N21" s="82">
        <f>M21/L21</f>
        <v>192.60629660258661</v>
      </c>
      <c r="O21" s="83">
        <f>L21-I21</f>
        <v>0</v>
      </c>
      <c r="P21" s="84">
        <f>N21-K21</f>
        <v>-33.543703397413395</v>
      </c>
      <c r="Q21" s="85">
        <f>N21/K21</f>
        <v>0.85167497944986337</v>
      </c>
      <c r="R21" s="275"/>
      <c r="S21" s="182">
        <f>S5</f>
        <v>0.31346064814814817</v>
      </c>
      <c r="T21" s="183">
        <f>INDEX(T5:T20,COUNTA(T5:T20))</f>
        <v>0.4314351851851852</v>
      </c>
      <c r="U21" s="86"/>
      <c r="V21" s="86"/>
      <c r="W21" s="87"/>
      <c r="X21" s="179"/>
      <c r="Y21" s="262"/>
      <c r="Z21" s="263"/>
      <c r="AA21" s="88">
        <f>M21-J21</f>
        <v>-447.24937863217838</v>
      </c>
      <c r="AB21" s="89">
        <f>M21/J21</f>
        <v>0.85167497944986348</v>
      </c>
      <c r="AC21" s="295"/>
    </row>
    <row r="22" spans="1:29" ht="15.75" customHeight="1">
      <c r="A22" s="268" t="s">
        <v>40</v>
      </c>
      <c r="B22" s="38" t="s">
        <v>69</v>
      </c>
      <c r="C22" s="264" t="s">
        <v>282</v>
      </c>
      <c r="D22" s="265"/>
      <c r="E22" s="39">
        <v>25.64</v>
      </c>
      <c r="F22" s="40">
        <v>3006</v>
      </c>
      <c r="G22" s="41">
        <f t="shared" ref="G22" si="5">E22*F22</f>
        <v>77073.84</v>
      </c>
      <c r="H22" s="42"/>
      <c r="I22" s="43">
        <v>11</v>
      </c>
      <c r="J22" s="44">
        <v>3000</v>
      </c>
      <c r="K22" s="45">
        <f t="shared" si="3"/>
        <v>272.72727272727275</v>
      </c>
      <c r="L22" s="46">
        <v>11</v>
      </c>
      <c r="M22" s="44">
        <f>F22/V22*60</f>
        <v>2563.7526652452007</v>
      </c>
      <c r="N22" s="45">
        <f>M22/L22</f>
        <v>233.06842411320005</v>
      </c>
      <c r="O22" s="47">
        <f>L22-I22</f>
        <v>0</v>
      </c>
      <c r="P22" s="48">
        <f>N22-K22</f>
        <v>-39.658848614072696</v>
      </c>
      <c r="Q22" s="49">
        <f>N22/K22</f>
        <v>0.8545842217484001</v>
      </c>
      <c r="R22" s="273">
        <f>Q38</f>
        <v>0.8545842217484001</v>
      </c>
      <c r="S22" s="50">
        <v>0.31666666666666665</v>
      </c>
      <c r="T22" s="51">
        <v>0.36552083333333335</v>
      </c>
      <c r="U22" s="52">
        <v>6.9999999999999751</v>
      </c>
      <c r="V22" s="53">
        <v>70.350000000000051</v>
      </c>
      <c r="W22" s="114"/>
      <c r="X22" s="115"/>
      <c r="Y22" s="276"/>
      <c r="Z22" s="277"/>
      <c r="AA22" s="36">
        <f>M22-J22</f>
        <v>-436.24733475479934</v>
      </c>
      <c r="AB22" s="31">
        <f>M22/J22</f>
        <v>0.85458422174840021</v>
      </c>
      <c r="AC22" s="278">
        <f>AB38</f>
        <v>0.85458422174840021</v>
      </c>
    </row>
    <row r="23" spans="1:29" ht="15.75" customHeight="1">
      <c r="A23" s="269"/>
      <c r="B23" s="38"/>
      <c r="C23" s="264"/>
      <c r="D23" s="265"/>
      <c r="E23" s="39"/>
      <c r="F23" s="40"/>
      <c r="G23" s="41"/>
      <c r="H23" s="42"/>
      <c r="I23" s="43"/>
      <c r="J23" s="44"/>
      <c r="K23" s="45"/>
      <c r="L23" s="46"/>
      <c r="M23" s="44"/>
      <c r="N23" s="45"/>
      <c r="O23" s="47"/>
      <c r="P23" s="48"/>
      <c r="Q23" s="49"/>
      <c r="R23" s="274"/>
      <c r="S23" s="50"/>
      <c r="T23" s="51"/>
      <c r="U23" s="52"/>
      <c r="V23" s="53"/>
      <c r="W23" s="54"/>
      <c r="X23" s="94"/>
      <c r="Y23" s="266"/>
      <c r="Z23" s="267"/>
      <c r="AA23" s="55"/>
      <c r="AB23" s="49"/>
      <c r="AC23" s="279"/>
    </row>
    <row r="24" spans="1:29" ht="15.75" customHeight="1">
      <c r="A24" s="269"/>
      <c r="B24" s="38"/>
      <c r="C24" s="264"/>
      <c r="D24" s="265"/>
      <c r="E24" s="39"/>
      <c r="F24" s="40"/>
      <c r="G24" s="41"/>
      <c r="H24" s="42"/>
      <c r="I24" s="43"/>
      <c r="J24" s="44"/>
      <c r="K24" s="45"/>
      <c r="L24" s="46"/>
      <c r="M24" s="44"/>
      <c r="N24" s="45"/>
      <c r="O24" s="47"/>
      <c r="P24" s="48"/>
      <c r="Q24" s="49"/>
      <c r="R24" s="274"/>
      <c r="S24" s="50"/>
      <c r="T24" s="51"/>
      <c r="U24" s="52"/>
      <c r="V24" s="53"/>
      <c r="W24" s="54"/>
      <c r="X24" s="94"/>
      <c r="Y24" s="266"/>
      <c r="Z24" s="267"/>
      <c r="AA24" s="55"/>
      <c r="AB24" s="49"/>
      <c r="AC24" s="279"/>
    </row>
    <row r="25" spans="1:29" ht="15.75" customHeight="1">
      <c r="A25" s="269"/>
      <c r="B25" s="38"/>
      <c r="C25" s="264"/>
      <c r="D25" s="265"/>
      <c r="E25" s="39"/>
      <c r="F25" s="40"/>
      <c r="G25" s="41"/>
      <c r="H25" s="42"/>
      <c r="I25" s="43"/>
      <c r="J25" s="44"/>
      <c r="K25" s="45"/>
      <c r="L25" s="46"/>
      <c r="M25" s="44"/>
      <c r="N25" s="45"/>
      <c r="O25" s="47"/>
      <c r="P25" s="48"/>
      <c r="Q25" s="49"/>
      <c r="R25" s="274"/>
      <c r="S25" s="50"/>
      <c r="T25" s="51"/>
      <c r="U25" s="52"/>
      <c r="V25" s="53"/>
      <c r="W25" s="54"/>
      <c r="X25" s="94"/>
      <c r="Y25" s="266"/>
      <c r="Z25" s="267"/>
      <c r="AA25" s="55"/>
      <c r="AB25" s="49"/>
      <c r="AC25" s="279"/>
    </row>
    <row r="26" spans="1:29" ht="15.75" customHeight="1">
      <c r="A26" s="269"/>
      <c r="B26" s="38"/>
      <c r="C26" s="264"/>
      <c r="D26" s="265"/>
      <c r="E26" s="39"/>
      <c r="F26" s="40"/>
      <c r="G26" s="41"/>
      <c r="H26" s="58"/>
      <c r="I26" s="43"/>
      <c r="J26" s="44"/>
      <c r="K26" s="45"/>
      <c r="L26" s="59"/>
      <c r="M26" s="44"/>
      <c r="N26" s="45"/>
      <c r="O26" s="47"/>
      <c r="P26" s="48"/>
      <c r="Q26" s="49"/>
      <c r="R26" s="274"/>
      <c r="S26" s="50"/>
      <c r="T26" s="51"/>
      <c r="U26" s="52"/>
      <c r="V26" s="53"/>
      <c r="W26" s="54"/>
      <c r="X26" s="94"/>
      <c r="Y26" s="266"/>
      <c r="Z26" s="267"/>
      <c r="AA26" s="55"/>
      <c r="AB26" s="49"/>
      <c r="AC26" s="279"/>
    </row>
    <row r="27" spans="1:29" ht="15.75" customHeight="1">
      <c r="A27" s="269"/>
      <c r="B27" s="38"/>
      <c r="C27" s="264"/>
      <c r="D27" s="265"/>
      <c r="E27" s="39"/>
      <c r="F27" s="40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79"/>
    </row>
    <row r="28" spans="1:29" ht="15.75" customHeight="1">
      <c r="A28" s="269"/>
      <c r="B28" s="38"/>
      <c r="C28" s="264"/>
      <c r="D28" s="265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79"/>
    </row>
    <row r="29" spans="1:29" ht="15.75" customHeight="1">
      <c r="A29" s="269"/>
      <c r="B29" s="38"/>
      <c r="C29" s="264"/>
      <c r="D29" s="265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79"/>
    </row>
    <row r="30" spans="1:29" ht="15.75" customHeight="1">
      <c r="A30" s="269"/>
      <c r="B30" s="38"/>
      <c r="C30" s="264"/>
      <c r="D30" s="265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110"/>
      <c r="Y30" s="266"/>
      <c r="Z30" s="267"/>
      <c r="AA30" s="55"/>
      <c r="AB30" s="49"/>
      <c r="AC30" s="279"/>
    </row>
    <row r="31" spans="1:29" ht="15.75" customHeight="1">
      <c r="A31" s="269"/>
      <c r="B31" s="38"/>
      <c r="C31" s="264"/>
      <c r="D31" s="265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110"/>
      <c r="Y31" s="266"/>
      <c r="Z31" s="267"/>
      <c r="AA31" s="55"/>
      <c r="AB31" s="49"/>
      <c r="AC31" s="279"/>
    </row>
    <row r="32" spans="1:29" ht="15.75" customHeight="1">
      <c r="A32" s="269"/>
      <c r="B32" s="38"/>
      <c r="C32" s="264"/>
      <c r="D32" s="265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110"/>
      <c r="Y32" s="266"/>
      <c r="Z32" s="267"/>
      <c r="AA32" s="55"/>
      <c r="AB32" s="49"/>
      <c r="AC32" s="279"/>
    </row>
    <row r="33" spans="1:29" ht="15.75" customHeight="1">
      <c r="A33" s="269"/>
      <c r="B33" s="38"/>
      <c r="C33" s="264"/>
      <c r="D33" s="265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110"/>
      <c r="Y33" s="266"/>
      <c r="Z33" s="267"/>
      <c r="AA33" s="55"/>
      <c r="AB33" s="49"/>
      <c r="AC33" s="279"/>
    </row>
    <row r="34" spans="1:29" ht="15.75" customHeight="1">
      <c r="A34" s="269"/>
      <c r="B34" s="38"/>
      <c r="C34" s="264"/>
      <c r="D34" s="265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110"/>
      <c r="Y34" s="266"/>
      <c r="Z34" s="267"/>
      <c r="AA34" s="55"/>
      <c r="AB34" s="49"/>
      <c r="AC34" s="279"/>
    </row>
    <row r="35" spans="1:29" ht="15.75" customHeight="1">
      <c r="A35" s="269"/>
      <c r="B35" s="38"/>
      <c r="C35" s="264"/>
      <c r="D35" s="265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110"/>
      <c r="Y35" s="266"/>
      <c r="Z35" s="267"/>
      <c r="AA35" s="55"/>
      <c r="AB35" s="49"/>
      <c r="AC35" s="279"/>
    </row>
    <row r="36" spans="1:29" ht="15.75" customHeight="1">
      <c r="A36" s="269"/>
      <c r="B36" s="38"/>
      <c r="C36" s="264"/>
      <c r="D36" s="265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110"/>
      <c r="Y36" s="266"/>
      <c r="Z36" s="267"/>
      <c r="AA36" s="55"/>
      <c r="AB36" s="49"/>
      <c r="AC36" s="279"/>
    </row>
    <row r="37" spans="1:29" ht="15.75" customHeight="1">
      <c r="A37" s="269"/>
      <c r="B37" s="99"/>
      <c r="C37" s="264"/>
      <c r="D37" s="265"/>
      <c r="E37" s="109"/>
      <c r="F37" s="71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62"/>
      <c r="T37" s="63"/>
      <c r="U37" s="73"/>
      <c r="V37" s="74"/>
      <c r="W37" s="68"/>
      <c r="X37" s="110"/>
      <c r="Y37" s="266"/>
      <c r="Z37" s="267"/>
      <c r="AA37" s="111"/>
      <c r="AB37" s="67"/>
      <c r="AC37" s="279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6">AVERAGE(I22:I37)</f>
        <v>11</v>
      </c>
      <c r="J38" s="81">
        <f t="shared" si="6"/>
        <v>3000</v>
      </c>
      <c r="K38" s="82">
        <f t="shared" ref="K38" si="7">J38/I38</f>
        <v>272.72727272727275</v>
      </c>
      <c r="L38" s="80">
        <f t="shared" ref="L38:M38" si="8">AVERAGE(L22:L37)</f>
        <v>11</v>
      </c>
      <c r="M38" s="81">
        <f t="shared" si="8"/>
        <v>2563.7526652452007</v>
      </c>
      <c r="N38" s="82">
        <f>M38/L38</f>
        <v>233.06842411320005</v>
      </c>
      <c r="O38" s="83">
        <f>L38-I38</f>
        <v>0</v>
      </c>
      <c r="P38" s="84">
        <f>N38-K38</f>
        <v>-39.658848614072696</v>
      </c>
      <c r="Q38" s="85">
        <f>N38/K38</f>
        <v>0.8545842217484001</v>
      </c>
      <c r="R38" s="275"/>
      <c r="S38" s="182">
        <f>S22</f>
        <v>0.31666666666666665</v>
      </c>
      <c r="T38" s="183">
        <f>INDEX(T22:T37,COUNTA(T22:T37))</f>
        <v>0.36552083333333335</v>
      </c>
      <c r="U38" s="86"/>
      <c r="V38" s="96"/>
      <c r="W38" s="78"/>
      <c r="X38" s="82"/>
      <c r="Y38" s="262"/>
      <c r="Z38" s="263"/>
      <c r="AA38" s="97">
        <f>M38-J38</f>
        <v>-436.24733475479934</v>
      </c>
      <c r="AB38" s="85">
        <f>M38/J38</f>
        <v>0.85458422174840021</v>
      </c>
      <c r="AC38" s="280"/>
    </row>
    <row r="39" spans="1:29" ht="15.75" customHeight="1">
      <c r="A39" s="281" t="s">
        <v>41</v>
      </c>
      <c r="B39" s="16" t="s">
        <v>69</v>
      </c>
      <c r="C39" s="271" t="s">
        <v>96</v>
      </c>
      <c r="D39" s="272"/>
      <c r="E39" s="21">
        <v>14.06</v>
      </c>
      <c r="F39" s="15">
        <v>1142</v>
      </c>
      <c r="G39" s="22">
        <f t="shared" ref="G39:G41" si="9">E39*F39</f>
        <v>16056.52</v>
      </c>
      <c r="H39" s="23"/>
      <c r="I39" s="24">
        <v>6</v>
      </c>
      <c r="J39" s="25">
        <v>2600</v>
      </c>
      <c r="K39" s="26">
        <f>J39/I39</f>
        <v>433.33333333333331</v>
      </c>
      <c r="L39" s="27">
        <v>6</v>
      </c>
      <c r="M39" s="25">
        <f>F39/V39*60</f>
        <v>2146.8407310704974</v>
      </c>
      <c r="N39" s="26">
        <f>M39/L39</f>
        <v>357.80678851174957</v>
      </c>
      <c r="O39" s="91">
        <f>L39-I39</f>
        <v>0</v>
      </c>
      <c r="P39" s="92">
        <f>N39-K39</f>
        <v>-75.526544821583741</v>
      </c>
      <c r="Q39" s="31">
        <f>N39/K39</f>
        <v>0.82570797348865288</v>
      </c>
      <c r="R39" s="273">
        <f>Q55</f>
        <v>0.82183328439976322</v>
      </c>
      <c r="S39" s="32">
        <v>0.25005787037037036</v>
      </c>
      <c r="T39" s="33">
        <v>0.2722222222222222</v>
      </c>
      <c r="U39" s="34"/>
      <c r="V39" s="35">
        <v>31.916666666666647</v>
      </c>
      <c r="W39" s="33"/>
      <c r="X39" s="107"/>
      <c r="Y39" s="276"/>
      <c r="Z39" s="277"/>
      <c r="AA39" s="36">
        <f>M39-J39</f>
        <v>-453.15926892950256</v>
      </c>
      <c r="AB39" s="31">
        <f>M39/J39</f>
        <v>0.82570797348865288</v>
      </c>
      <c r="AC39" s="278">
        <f>AB55</f>
        <v>0.82183328439976322</v>
      </c>
    </row>
    <row r="40" spans="1:29" ht="15.75" customHeight="1">
      <c r="A40" s="282"/>
      <c r="B40" s="38" t="s">
        <v>69</v>
      </c>
      <c r="C40" s="264" t="s">
        <v>97</v>
      </c>
      <c r="D40" s="265"/>
      <c r="E40" s="39">
        <v>14.81</v>
      </c>
      <c r="F40" s="40">
        <v>1301</v>
      </c>
      <c r="G40" s="41">
        <f t="shared" si="9"/>
        <v>19267.810000000001</v>
      </c>
      <c r="H40" s="42"/>
      <c r="I40" s="43">
        <v>6</v>
      </c>
      <c r="J40" s="44">
        <v>2600</v>
      </c>
      <c r="K40" s="45">
        <f t="shared" ref="K40:K41" si="10">J40/I40</f>
        <v>433.33333333333331</v>
      </c>
      <c r="L40" s="46">
        <v>6</v>
      </c>
      <c r="M40" s="44">
        <f>F40/V40*60</f>
        <v>2168.3333333333312</v>
      </c>
      <c r="N40" s="45">
        <f>M40/L40</f>
        <v>361.38888888888852</v>
      </c>
      <c r="O40" s="47">
        <f>L40-I40</f>
        <v>0</v>
      </c>
      <c r="P40" s="48">
        <f>N40-K40</f>
        <v>-71.944444444444798</v>
      </c>
      <c r="Q40" s="49">
        <f>N40/K40</f>
        <v>0.83397435897435812</v>
      </c>
      <c r="R40" s="274"/>
      <c r="S40" s="50">
        <v>0.27638888888888885</v>
      </c>
      <c r="T40" s="51">
        <v>0.30138888888888887</v>
      </c>
      <c r="U40" s="52">
        <v>5.9999999999999787</v>
      </c>
      <c r="V40" s="53">
        <v>36.000000000000028</v>
      </c>
      <c r="W40" s="54"/>
      <c r="X40" s="58"/>
      <c r="Y40" s="266"/>
      <c r="Z40" s="267"/>
      <c r="AA40" s="55">
        <f>M40-J40</f>
        <v>-431.66666666666879</v>
      </c>
      <c r="AB40" s="49">
        <f>M40/J40</f>
        <v>0.83397435897435812</v>
      </c>
      <c r="AC40" s="279"/>
    </row>
    <row r="41" spans="1:29" ht="15.75" customHeight="1">
      <c r="A41" s="282"/>
      <c r="B41" s="38" t="s">
        <v>69</v>
      </c>
      <c r="C41" s="264" t="s">
        <v>98</v>
      </c>
      <c r="D41" s="265"/>
      <c r="E41" s="39">
        <v>17.87</v>
      </c>
      <c r="F41" s="40">
        <v>788</v>
      </c>
      <c r="G41" s="41">
        <f t="shared" si="9"/>
        <v>14081.560000000001</v>
      </c>
      <c r="H41" s="42"/>
      <c r="I41" s="43">
        <v>6</v>
      </c>
      <c r="J41" s="44">
        <v>2600</v>
      </c>
      <c r="K41" s="45">
        <f t="shared" si="10"/>
        <v>433.33333333333331</v>
      </c>
      <c r="L41" s="46">
        <v>6</v>
      </c>
      <c r="M41" s="44">
        <f>F41/V41*60</f>
        <v>2095.1255539143244</v>
      </c>
      <c r="N41" s="45">
        <f>M41/L41</f>
        <v>349.18759231905409</v>
      </c>
      <c r="O41" s="47">
        <f>L41-I41</f>
        <v>0</v>
      </c>
      <c r="P41" s="48">
        <f>N41-K41</f>
        <v>-84.145741014279224</v>
      </c>
      <c r="Q41" s="49">
        <f>N41/K41</f>
        <v>0.80581752073627866</v>
      </c>
      <c r="R41" s="274"/>
      <c r="S41" s="50">
        <v>0.30728009259259259</v>
      </c>
      <c r="T41" s="51">
        <v>0.32295138888888891</v>
      </c>
      <c r="U41" s="52">
        <v>8.4833333333333538</v>
      </c>
      <c r="V41" s="53">
        <v>22.566666666666706</v>
      </c>
      <c r="W41" s="54"/>
      <c r="X41" s="58"/>
      <c r="Y41" s="266"/>
      <c r="Z41" s="267"/>
      <c r="AA41" s="55">
        <f>M41-J41</f>
        <v>-504.87444608567557</v>
      </c>
      <c r="AB41" s="49">
        <f>M41/J41</f>
        <v>0.80581752073627866</v>
      </c>
      <c r="AC41" s="279"/>
    </row>
    <row r="42" spans="1:29" ht="15.75" customHeight="1">
      <c r="A42" s="282"/>
      <c r="B42" s="38"/>
      <c r="C42" s="264"/>
      <c r="D42" s="265"/>
      <c r="E42" s="39"/>
      <c r="F42" s="40"/>
      <c r="G42" s="41"/>
      <c r="H42" s="42"/>
      <c r="I42" s="43"/>
      <c r="J42" s="44"/>
      <c r="K42" s="45"/>
      <c r="L42" s="46"/>
      <c r="M42" s="44"/>
      <c r="N42" s="45"/>
      <c r="O42" s="47"/>
      <c r="P42" s="48"/>
      <c r="Q42" s="49"/>
      <c r="R42" s="274"/>
      <c r="S42" s="50"/>
      <c r="T42" s="51"/>
      <c r="U42" s="52"/>
      <c r="V42" s="53"/>
      <c r="W42" s="54"/>
      <c r="X42" s="94"/>
      <c r="Y42" s="266"/>
      <c r="Z42" s="267"/>
      <c r="AA42" s="55"/>
      <c r="AB42" s="49"/>
      <c r="AC42" s="279"/>
    </row>
    <row r="43" spans="1:29" ht="15.75" customHeight="1">
      <c r="A43" s="283"/>
      <c r="B43" s="38"/>
      <c r="C43" s="264"/>
      <c r="D43" s="265"/>
      <c r="E43" s="39"/>
      <c r="F43" s="40"/>
      <c r="G43" s="41"/>
      <c r="H43" s="58"/>
      <c r="I43" s="43"/>
      <c r="J43" s="44"/>
      <c r="K43" s="45"/>
      <c r="L43" s="59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58"/>
      <c r="Y43" s="266"/>
      <c r="Z43" s="267"/>
      <c r="AA43" s="55"/>
      <c r="AB43" s="49"/>
      <c r="AC43" s="279"/>
    </row>
    <row r="44" spans="1:29" ht="15.75" customHeight="1">
      <c r="A44" s="283"/>
      <c r="B44" s="38"/>
      <c r="C44" s="264"/>
      <c r="D44" s="265"/>
      <c r="E44" s="39"/>
      <c r="F44" s="40"/>
      <c r="G44" s="60"/>
      <c r="H44" s="61"/>
      <c r="I44" s="43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116"/>
      <c r="Y44" s="266"/>
      <c r="Z44" s="267"/>
      <c r="AA44" s="55"/>
      <c r="AB44" s="49"/>
      <c r="AC44" s="279"/>
    </row>
    <row r="45" spans="1:29" ht="15.75" customHeight="1">
      <c r="A45" s="283"/>
      <c r="B45" s="38"/>
      <c r="C45" s="264"/>
      <c r="D45" s="265"/>
      <c r="E45" s="39"/>
      <c r="F45" s="40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79"/>
    </row>
    <row r="46" spans="1:29" ht="15.75" customHeight="1">
      <c r="A46" s="283"/>
      <c r="B46" s="38"/>
      <c r="C46" s="264"/>
      <c r="D46" s="265"/>
      <c r="E46" s="39"/>
      <c r="F46" s="40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79"/>
    </row>
    <row r="47" spans="1:29" ht="15.75" customHeight="1">
      <c r="A47" s="283"/>
      <c r="B47" s="38"/>
      <c r="C47" s="264"/>
      <c r="D47" s="265"/>
      <c r="E47" s="39"/>
      <c r="F47" s="40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62"/>
      <c r="T47" s="63"/>
      <c r="U47" s="52"/>
      <c r="V47" s="74"/>
      <c r="W47" s="54"/>
      <c r="X47" s="94"/>
      <c r="Y47" s="266"/>
      <c r="Z47" s="267"/>
      <c r="AA47" s="55"/>
      <c r="AB47" s="49"/>
      <c r="AC47" s="279"/>
    </row>
    <row r="48" spans="1:29" ht="15.75" customHeight="1">
      <c r="A48" s="283"/>
      <c r="B48" s="38"/>
      <c r="C48" s="264"/>
      <c r="D48" s="265"/>
      <c r="E48" s="39"/>
      <c r="F48" s="40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62"/>
      <c r="T48" s="63"/>
      <c r="U48" s="52"/>
      <c r="V48" s="74"/>
      <c r="W48" s="68"/>
      <c r="X48" s="110"/>
      <c r="Y48" s="266"/>
      <c r="Z48" s="267"/>
      <c r="AA48" s="55"/>
      <c r="AB48" s="49"/>
      <c r="AC48" s="279"/>
    </row>
    <row r="49" spans="1:29" ht="15.75" customHeight="1">
      <c r="A49" s="283"/>
      <c r="B49" s="38"/>
      <c r="C49" s="264"/>
      <c r="D49" s="265"/>
      <c r="E49" s="39"/>
      <c r="F49" s="40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62"/>
      <c r="T49" s="63"/>
      <c r="U49" s="52"/>
      <c r="V49" s="74"/>
      <c r="W49" s="68"/>
      <c r="X49" s="110"/>
      <c r="Y49" s="266"/>
      <c r="Z49" s="267"/>
      <c r="AA49" s="55"/>
      <c r="AB49" s="49"/>
      <c r="AC49" s="279"/>
    </row>
    <row r="50" spans="1:29" ht="15.75" customHeight="1">
      <c r="A50" s="283"/>
      <c r="B50" s="38"/>
      <c r="C50" s="264"/>
      <c r="D50" s="265"/>
      <c r="E50" s="39"/>
      <c r="F50" s="40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62"/>
      <c r="T50" s="63"/>
      <c r="U50" s="52"/>
      <c r="V50" s="74"/>
      <c r="W50" s="68"/>
      <c r="X50" s="110"/>
      <c r="Y50" s="266"/>
      <c r="Z50" s="267"/>
      <c r="AA50" s="55"/>
      <c r="AB50" s="49"/>
      <c r="AC50" s="279"/>
    </row>
    <row r="51" spans="1:29" ht="15.75" customHeight="1">
      <c r="A51" s="283"/>
      <c r="B51" s="38"/>
      <c r="C51" s="264"/>
      <c r="D51" s="265"/>
      <c r="E51" s="39"/>
      <c r="F51" s="40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62"/>
      <c r="T51" s="63"/>
      <c r="U51" s="52"/>
      <c r="V51" s="74"/>
      <c r="W51" s="68"/>
      <c r="X51" s="110"/>
      <c r="Y51" s="266"/>
      <c r="Z51" s="267"/>
      <c r="AA51" s="55"/>
      <c r="AB51" s="49"/>
      <c r="AC51" s="279"/>
    </row>
    <row r="52" spans="1:29" ht="15.75" customHeight="1">
      <c r="A52" s="283"/>
      <c r="B52" s="38"/>
      <c r="C52" s="264"/>
      <c r="D52" s="265"/>
      <c r="E52" s="39"/>
      <c r="F52" s="40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62"/>
      <c r="T52" s="63"/>
      <c r="U52" s="52"/>
      <c r="V52" s="74"/>
      <c r="W52" s="68"/>
      <c r="X52" s="110"/>
      <c r="Y52" s="266"/>
      <c r="Z52" s="267"/>
      <c r="AA52" s="55"/>
      <c r="AB52" s="49"/>
      <c r="AC52" s="279"/>
    </row>
    <row r="53" spans="1:29" ht="15.75" customHeight="1">
      <c r="A53" s="283"/>
      <c r="B53" s="38"/>
      <c r="C53" s="264"/>
      <c r="D53" s="265"/>
      <c r="E53" s="39"/>
      <c r="F53" s="40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62"/>
      <c r="T53" s="63"/>
      <c r="U53" s="52"/>
      <c r="V53" s="74"/>
      <c r="W53" s="68"/>
      <c r="X53" s="110"/>
      <c r="Y53" s="266"/>
      <c r="Z53" s="267"/>
      <c r="AA53" s="55"/>
      <c r="AB53" s="49"/>
      <c r="AC53" s="279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62"/>
      <c r="T54" s="63"/>
      <c r="U54" s="73"/>
      <c r="V54" s="74"/>
      <c r="W54" s="68"/>
      <c r="X54" s="110"/>
      <c r="Y54" s="266"/>
      <c r="Z54" s="267"/>
      <c r="AA54" s="111"/>
      <c r="AB54" s="67"/>
      <c r="AC54" s="279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11">AVERAGE(I39:I54)</f>
        <v>6</v>
      </c>
      <c r="J55" s="81">
        <f t="shared" si="11"/>
        <v>2600</v>
      </c>
      <c r="K55" s="82">
        <f t="shared" ref="K55" si="12">J55/I55</f>
        <v>433.33333333333331</v>
      </c>
      <c r="L55" s="80">
        <f t="shared" ref="L55:M55" si="13">AVERAGE(L39:L54)</f>
        <v>6</v>
      </c>
      <c r="M55" s="81">
        <f t="shared" si="13"/>
        <v>2136.7665394393844</v>
      </c>
      <c r="N55" s="82">
        <f>M55/L55</f>
        <v>356.12775657323073</v>
      </c>
      <c r="O55" s="83">
        <f>L55-I55</f>
        <v>0</v>
      </c>
      <c r="P55" s="84">
        <f>N55-K55</f>
        <v>-77.205576760102588</v>
      </c>
      <c r="Q55" s="85">
        <f>N55/K55</f>
        <v>0.82183328439976322</v>
      </c>
      <c r="R55" s="275"/>
      <c r="S55" s="182">
        <f>S39</f>
        <v>0.25005787037037036</v>
      </c>
      <c r="T55" s="183">
        <f>INDEX(T39:T54,COUNTA(T39:T54))</f>
        <v>0.32295138888888891</v>
      </c>
      <c r="U55" s="86"/>
      <c r="V55" s="96"/>
      <c r="W55" s="78"/>
      <c r="X55" s="82"/>
      <c r="Y55" s="262"/>
      <c r="Z55" s="263"/>
      <c r="AA55" s="97">
        <f>M55-J55</f>
        <v>-463.23346056061564</v>
      </c>
      <c r="AB55" s="85">
        <f>M55/J55</f>
        <v>0.82183328439976322</v>
      </c>
      <c r="AC55" s="280"/>
    </row>
    <row r="56" spans="1:29" ht="15.75" customHeight="1">
      <c r="A56" s="268" t="s">
        <v>43</v>
      </c>
      <c r="B56" s="16" t="s">
        <v>76</v>
      </c>
      <c r="C56" s="271" t="s">
        <v>103</v>
      </c>
      <c r="D56" s="272"/>
      <c r="E56" s="21">
        <v>14.03</v>
      </c>
      <c r="F56" s="15">
        <v>5449</v>
      </c>
      <c r="G56" s="22">
        <f t="shared" ref="G56" si="14">E56*F56</f>
        <v>76449.47</v>
      </c>
      <c r="H56" s="23"/>
      <c r="I56" s="24">
        <v>4</v>
      </c>
      <c r="J56" s="25">
        <v>2700</v>
      </c>
      <c r="K56" s="26">
        <f>J56/I56</f>
        <v>675</v>
      </c>
      <c r="L56" s="27">
        <v>4</v>
      </c>
      <c r="M56" s="25">
        <f>F56/V56*60</f>
        <v>2356.6074002883229</v>
      </c>
      <c r="N56" s="26">
        <f>M56/L56</f>
        <v>589.15185007208072</v>
      </c>
      <c r="O56" s="91">
        <f>L56-I56</f>
        <v>0</v>
      </c>
      <c r="P56" s="92">
        <f>N56-K56</f>
        <v>-85.84814992791928</v>
      </c>
      <c r="Q56" s="31">
        <f>N56/K56</f>
        <v>0.87281755566234176</v>
      </c>
      <c r="R56" s="273">
        <f>Q72</f>
        <v>0.87281755566234176</v>
      </c>
      <c r="S56" s="32">
        <v>0.25018518518518518</v>
      </c>
      <c r="T56" s="33">
        <v>0.34652777777777777</v>
      </c>
      <c r="U56" s="34"/>
      <c r="V56" s="35">
        <v>138.73333333333332</v>
      </c>
      <c r="W56" s="114"/>
      <c r="X56" s="115"/>
      <c r="Y56" s="276"/>
      <c r="Z56" s="277"/>
      <c r="AA56" s="36">
        <f>M56-J56</f>
        <v>-343.39259971167712</v>
      </c>
      <c r="AB56" s="31">
        <f>M56/J56</f>
        <v>0.87281755566234176</v>
      </c>
      <c r="AC56" s="278">
        <f>AB72</f>
        <v>0.87281755566234176</v>
      </c>
    </row>
    <row r="57" spans="1:29" ht="15.75" customHeight="1">
      <c r="A57" s="269"/>
      <c r="B57" s="38"/>
      <c r="C57" s="264"/>
      <c r="D57" s="265"/>
      <c r="E57" s="39"/>
      <c r="F57" s="40"/>
      <c r="G57" s="41"/>
      <c r="H57" s="42"/>
      <c r="I57" s="43"/>
      <c r="J57" s="44"/>
      <c r="K57" s="45"/>
      <c r="L57" s="46"/>
      <c r="M57" s="44"/>
      <c r="N57" s="45"/>
      <c r="O57" s="47"/>
      <c r="P57" s="48"/>
      <c r="Q57" s="49"/>
      <c r="R57" s="274"/>
      <c r="S57" s="50"/>
      <c r="T57" s="51"/>
      <c r="U57" s="52"/>
      <c r="V57" s="53"/>
      <c r="W57" s="54"/>
      <c r="X57" s="94"/>
      <c r="Y57" s="266"/>
      <c r="Z57" s="267"/>
      <c r="AA57" s="55"/>
      <c r="AB57" s="49"/>
      <c r="AC57" s="279"/>
    </row>
    <row r="58" spans="1:29" ht="15.75" customHeight="1">
      <c r="A58" s="269"/>
      <c r="B58" s="38"/>
      <c r="C58" s="264"/>
      <c r="D58" s="265"/>
      <c r="E58" s="39"/>
      <c r="F58" s="40"/>
      <c r="G58" s="41"/>
      <c r="H58" s="42"/>
      <c r="I58" s="43"/>
      <c r="J58" s="44"/>
      <c r="K58" s="45"/>
      <c r="L58" s="46"/>
      <c r="M58" s="44"/>
      <c r="N58" s="45"/>
      <c r="O58" s="47"/>
      <c r="P58" s="48"/>
      <c r="Q58" s="49"/>
      <c r="R58" s="274"/>
      <c r="S58" s="50"/>
      <c r="T58" s="51"/>
      <c r="U58" s="52"/>
      <c r="V58" s="53"/>
      <c r="W58" s="54"/>
      <c r="X58" s="94"/>
      <c r="Y58" s="266"/>
      <c r="Z58" s="267"/>
      <c r="AA58" s="55"/>
      <c r="AB58" s="49"/>
      <c r="AC58" s="279"/>
    </row>
    <row r="59" spans="1:29" ht="15.75" customHeight="1">
      <c r="A59" s="269"/>
      <c r="B59" s="38"/>
      <c r="C59" s="264"/>
      <c r="D59" s="265"/>
      <c r="E59" s="39"/>
      <c r="F59" s="40"/>
      <c r="G59" s="41"/>
      <c r="H59" s="42"/>
      <c r="I59" s="43"/>
      <c r="J59" s="44"/>
      <c r="K59" s="45"/>
      <c r="L59" s="46"/>
      <c r="M59" s="44"/>
      <c r="N59" s="45"/>
      <c r="O59" s="47"/>
      <c r="P59" s="48"/>
      <c r="Q59" s="49"/>
      <c r="R59" s="274"/>
      <c r="S59" s="50"/>
      <c r="T59" s="51"/>
      <c r="U59" s="52"/>
      <c r="V59" s="53"/>
      <c r="W59" s="54"/>
      <c r="X59" s="94"/>
      <c r="Y59" s="266"/>
      <c r="Z59" s="267"/>
      <c r="AA59" s="55"/>
      <c r="AB59" s="49"/>
      <c r="AC59" s="279"/>
    </row>
    <row r="60" spans="1:29" ht="15.75" customHeight="1">
      <c r="A60" s="269"/>
      <c r="B60" s="38"/>
      <c r="C60" s="264"/>
      <c r="D60" s="265"/>
      <c r="E60" s="39"/>
      <c r="F60" s="40"/>
      <c r="G60" s="41"/>
      <c r="H60" s="58"/>
      <c r="I60" s="43"/>
      <c r="J60" s="44"/>
      <c r="K60" s="45"/>
      <c r="L60" s="59"/>
      <c r="M60" s="44"/>
      <c r="N60" s="45"/>
      <c r="O60" s="47"/>
      <c r="P60" s="48"/>
      <c r="Q60" s="49"/>
      <c r="R60" s="274"/>
      <c r="S60" s="50"/>
      <c r="T60" s="51"/>
      <c r="U60" s="52"/>
      <c r="V60" s="53"/>
      <c r="W60" s="54"/>
      <c r="X60" s="94"/>
      <c r="Y60" s="266"/>
      <c r="Z60" s="267"/>
      <c r="AA60" s="55"/>
      <c r="AB60" s="49"/>
      <c r="AC60" s="279"/>
    </row>
    <row r="61" spans="1:29" ht="15.75" customHeight="1">
      <c r="A61" s="269"/>
      <c r="B61" s="38"/>
      <c r="C61" s="264"/>
      <c r="D61" s="265"/>
      <c r="E61" s="39"/>
      <c r="F61" s="40"/>
      <c r="G61" s="60"/>
      <c r="H61" s="61"/>
      <c r="I61" s="43"/>
      <c r="J61" s="44"/>
      <c r="K61" s="45"/>
      <c r="L61" s="46"/>
      <c r="M61" s="44"/>
      <c r="N61" s="45"/>
      <c r="O61" s="47"/>
      <c r="P61" s="48"/>
      <c r="Q61" s="49"/>
      <c r="R61" s="274"/>
      <c r="S61" s="50"/>
      <c r="T61" s="51"/>
      <c r="U61" s="52"/>
      <c r="V61" s="53"/>
      <c r="W61" s="54"/>
      <c r="X61" s="94"/>
      <c r="Y61" s="266"/>
      <c r="Z61" s="267"/>
      <c r="AA61" s="55"/>
      <c r="AB61" s="49"/>
      <c r="AC61" s="279"/>
    </row>
    <row r="62" spans="1:29" ht="15.75" customHeight="1">
      <c r="A62" s="269"/>
      <c r="B62" s="38"/>
      <c r="C62" s="264"/>
      <c r="D62" s="265"/>
      <c r="E62" s="39"/>
      <c r="F62" s="40"/>
      <c r="G62" s="60"/>
      <c r="H62" s="64"/>
      <c r="I62" s="43"/>
      <c r="J62" s="44"/>
      <c r="K62" s="45"/>
      <c r="L62" s="59"/>
      <c r="M62" s="44"/>
      <c r="N62" s="45"/>
      <c r="O62" s="65"/>
      <c r="P62" s="66"/>
      <c r="Q62" s="67"/>
      <c r="R62" s="274"/>
      <c r="S62" s="50"/>
      <c r="T62" s="51"/>
      <c r="U62" s="52"/>
      <c r="V62" s="53"/>
      <c r="W62" s="54"/>
      <c r="X62" s="94"/>
      <c r="Y62" s="266"/>
      <c r="Z62" s="267"/>
      <c r="AA62" s="55"/>
      <c r="AB62" s="49"/>
      <c r="AC62" s="279"/>
    </row>
    <row r="63" spans="1:29" ht="15.75" customHeight="1">
      <c r="A63" s="269"/>
      <c r="B63" s="38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50"/>
      <c r="T63" s="51"/>
      <c r="U63" s="52"/>
      <c r="V63" s="53"/>
      <c r="W63" s="54"/>
      <c r="X63" s="94"/>
      <c r="Y63" s="266"/>
      <c r="Z63" s="267"/>
      <c r="AA63" s="55"/>
      <c r="AB63" s="49"/>
      <c r="AC63" s="279"/>
    </row>
    <row r="64" spans="1:29" ht="15.75" customHeight="1">
      <c r="A64" s="269"/>
      <c r="B64" s="38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50"/>
      <c r="T64" s="51"/>
      <c r="U64" s="52"/>
      <c r="V64" s="53"/>
      <c r="W64" s="54"/>
      <c r="X64" s="94"/>
      <c r="Y64" s="266"/>
      <c r="Z64" s="267"/>
      <c r="AA64" s="55"/>
      <c r="AB64" s="49"/>
      <c r="AC64" s="279"/>
    </row>
    <row r="65" spans="1:29" ht="15.75" customHeight="1">
      <c r="A65" s="269"/>
      <c r="B65" s="38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50"/>
      <c r="T65" s="51"/>
      <c r="U65" s="52"/>
      <c r="V65" s="53"/>
      <c r="W65" s="54"/>
      <c r="X65" s="94"/>
      <c r="Y65" s="266"/>
      <c r="Z65" s="267"/>
      <c r="AA65" s="55"/>
      <c r="AB65" s="49"/>
      <c r="AC65" s="279"/>
    </row>
    <row r="66" spans="1:29" ht="15.75" customHeight="1">
      <c r="A66" s="269"/>
      <c r="B66" s="38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50"/>
      <c r="T66" s="51"/>
      <c r="U66" s="52"/>
      <c r="V66" s="53"/>
      <c r="W66" s="54"/>
      <c r="X66" s="94"/>
      <c r="Y66" s="266"/>
      <c r="Z66" s="267"/>
      <c r="AA66" s="55"/>
      <c r="AB66" s="49"/>
      <c r="AC66" s="279"/>
    </row>
    <row r="67" spans="1:29" ht="15.75" customHeight="1">
      <c r="A67" s="269"/>
      <c r="B67" s="38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50"/>
      <c r="T67" s="51"/>
      <c r="U67" s="52"/>
      <c r="V67" s="53"/>
      <c r="W67" s="54"/>
      <c r="X67" s="94"/>
      <c r="Y67" s="266"/>
      <c r="Z67" s="267"/>
      <c r="AA67" s="55"/>
      <c r="AB67" s="49"/>
      <c r="AC67" s="279"/>
    </row>
    <row r="68" spans="1:29" ht="15.75" customHeight="1">
      <c r="A68" s="269"/>
      <c r="B68" s="38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50"/>
      <c r="T68" s="51"/>
      <c r="U68" s="52"/>
      <c r="V68" s="53"/>
      <c r="W68" s="54"/>
      <c r="X68" s="94"/>
      <c r="Y68" s="266"/>
      <c r="Z68" s="267"/>
      <c r="AA68" s="55"/>
      <c r="AB68" s="49"/>
      <c r="AC68" s="279"/>
    </row>
    <row r="69" spans="1:29" ht="15.75" customHeight="1">
      <c r="A69" s="269"/>
      <c r="B69" s="38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50"/>
      <c r="T69" s="51"/>
      <c r="U69" s="52"/>
      <c r="V69" s="53"/>
      <c r="W69" s="54"/>
      <c r="X69" s="94"/>
      <c r="Y69" s="266"/>
      <c r="Z69" s="267"/>
      <c r="AA69" s="55"/>
      <c r="AB69" s="49"/>
      <c r="AC69" s="279"/>
    </row>
    <row r="70" spans="1:29" ht="15.75" customHeight="1">
      <c r="A70" s="269"/>
      <c r="B70" s="38"/>
      <c r="C70" s="264"/>
      <c r="D70" s="265"/>
      <c r="E70" s="39"/>
      <c r="F70" s="40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50"/>
      <c r="T70" s="51"/>
      <c r="U70" s="52"/>
      <c r="V70" s="53"/>
      <c r="W70" s="54"/>
      <c r="X70" s="94"/>
      <c r="Y70" s="266"/>
      <c r="Z70" s="267"/>
      <c r="AA70" s="55"/>
      <c r="AB70" s="49"/>
      <c r="AC70" s="279"/>
    </row>
    <row r="71" spans="1:29" ht="15.75" customHeight="1">
      <c r="A71" s="269"/>
      <c r="B71" s="38"/>
      <c r="C71" s="264"/>
      <c r="D71" s="265"/>
      <c r="E71" s="104"/>
      <c r="F71" s="40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18"/>
      <c r="G72" s="79"/>
      <c r="H72" s="20"/>
      <c r="I72" s="80">
        <f t="shared" ref="I72:J72" si="15">AVERAGE(I56:I71)</f>
        <v>4</v>
      </c>
      <c r="J72" s="81">
        <f t="shared" si="15"/>
        <v>2700</v>
      </c>
      <c r="K72" s="82">
        <f t="shared" ref="K72" si="16">J72/I72</f>
        <v>675</v>
      </c>
      <c r="L72" s="80">
        <f t="shared" ref="L72:M72" si="17">AVERAGE(L56:L71)</f>
        <v>4</v>
      </c>
      <c r="M72" s="81">
        <f t="shared" si="17"/>
        <v>2356.6074002883229</v>
      </c>
      <c r="N72" s="82">
        <f>M72/L72</f>
        <v>589.15185007208072</v>
      </c>
      <c r="O72" s="83">
        <f>L72-I72</f>
        <v>0</v>
      </c>
      <c r="P72" s="84">
        <f>N72-K72</f>
        <v>-85.84814992791928</v>
      </c>
      <c r="Q72" s="85">
        <f>N72/K72</f>
        <v>0.87281755566234176</v>
      </c>
      <c r="R72" s="275"/>
      <c r="S72" s="182">
        <f>S56</f>
        <v>0.25018518518518518</v>
      </c>
      <c r="T72" s="183">
        <f>INDEX(T56:T71,COUNTA(T56:T71))</f>
        <v>0.34652777777777777</v>
      </c>
      <c r="U72" s="86"/>
      <c r="V72" s="96"/>
      <c r="W72" s="18"/>
      <c r="X72" s="20"/>
      <c r="Y72" s="262"/>
      <c r="Z72" s="263"/>
      <c r="AA72" s="97">
        <f>M72-J72</f>
        <v>-343.39259971167712</v>
      </c>
      <c r="AB72" s="85">
        <f>M72/J72</f>
        <v>0.87281755566234176</v>
      </c>
      <c r="AC72" s="280"/>
    </row>
    <row r="73" spans="1:29" ht="15.75" customHeight="1">
      <c r="A73" s="281" t="s">
        <v>197</v>
      </c>
      <c r="B73" s="16" t="s">
        <v>76</v>
      </c>
      <c r="C73" s="271" t="s">
        <v>226</v>
      </c>
      <c r="D73" s="272"/>
      <c r="E73" s="21">
        <v>21.45</v>
      </c>
      <c r="F73" s="15">
        <v>2579</v>
      </c>
      <c r="G73" s="22">
        <f t="shared" ref="G73" si="18">E73*F73</f>
        <v>55319.549999999996</v>
      </c>
      <c r="H73" s="23"/>
      <c r="I73" s="24">
        <v>3</v>
      </c>
      <c r="J73" s="25">
        <v>3300</v>
      </c>
      <c r="K73" s="26">
        <f>J73/I73</f>
        <v>1100</v>
      </c>
      <c r="L73" s="27">
        <v>3</v>
      </c>
      <c r="M73" s="25">
        <f>F73/V73*60</f>
        <v>2804.107520386588</v>
      </c>
      <c r="N73" s="26">
        <f>M73/L73</f>
        <v>934.7025067955293</v>
      </c>
      <c r="O73" s="91">
        <f>L73-I73</f>
        <v>0</v>
      </c>
      <c r="P73" s="92">
        <f>N73-K73</f>
        <v>-165.2974932044707</v>
      </c>
      <c r="Q73" s="31">
        <f>N73/K73</f>
        <v>0.84972955163229935</v>
      </c>
      <c r="R73" s="273">
        <f>Q89</f>
        <v>0.84972955163229935</v>
      </c>
      <c r="S73" s="32">
        <v>0.35</v>
      </c>
      <c r="T73" s="33">
        <v>0.38832175925925927</v>
      </c>
      <c r="U73" s="34"/>
      <c r="V73" s="35">
        <v>55.18333333333338</v>
      </c>
      <c r="W73" s="33"/>
      <c r="X73" s="107"/>
      <c r="Y73" s="276"/>
      <c r="Z73" s="277"/>
      <c r="AA73" s="36">
        <f>M73-J73</f>
        <v>-495.89247961341198</v>
      </c>
      <c r="AB73" s="31">
        <f>M73/J73</f>
        <v>0.84972955163229935</v>
      </c>
      <c r="AC73" s="278">
        <f>AB89</f>
        <v>0.84972955163229935</v>
      </c>
    </row>
    <row r="74" spans="1:29" ht="15.75" customHeight="1">
      <c r="A74" s="282"/>
      <c r="B74" s="38"/>
      <c r="C74" s="264"/>
      <c r="D74" s="265"/>
      <c r="E74" s="39"/>
      <c r="F74" s="40"/>
      <c r="G74" s="41"/>
      <c r="H74" s="42"/>
      <c r="I74" s="43"/>
      <c r="J74" s="44"/>
      <c r="K74" s="45"/>
      <c r="L74" s="46"/>
      <c r="M74" s="44"/>
      <c r="N74" s="45"/>
      <c r="O74" s="47"/>
      <c r="P74" s="48"/>
      <c r="Q74" s="49"/>
      <c r="R74" s="274"/>
      <c r="S74" s="50"/>
      <c r="T74" s="51"/>
      <c r="U74" s="52"/>
      <c r="V74" s="53"/>
      <c r="W74" s="54"/>
      <c r="X74" s="94"/>
      <c r="Y74" s="266"/>
      <c r="Z74" s="267"/>
      <c r="AA74" s="55"/>
      <c r="AB74" s="49"/>
      <c r="AC74" s="279"/>
    </row>
    <row r="75" spans="1:29" ht="15.75" customHeight="1">
      <c r="A75" s="282"/>
      <c r="B75" s="38"/>
      <c r="C75" s="264"/>
      <c r="D75" s="265"/>
      <c r="E75" s="39"/>
      <c r="F75" s="40"/>
      <c r="G75" s="41"/>
      <c r="H75" s="42"/>
      <c r="I75" s="43"/>
      <c r="J75" s="44"/>
      <c r="K75" s="45"/>
      <c r="L75" s="46"/>
      <c r="M75" s="44"/>
      <c r="N75" s="45"/>
      <c r="O75" s="47"/>
      <c r="P75" s="48"/>
      <c r="Q75" s="49"/>
      <c r="R75" s="274"/>
      <c r="S75" s="50"/>
      <c r="T75" s="51"/>
      <c r="U75" s="52"/>
      <c r="V75" s="53"/>
      <c r="W75" s="54"/>
      <c r="X75" s="58"/>
      <c r="Y75" s="266"/>
      <c r="Z75" s="267"/>
      <c r="AA75" s="55"/>
      <c r="AB75" s="49"/>
      <c r="AC75" s="279"/>
    </row>
    <row r="76" spans="1:29" ht="15.75" customHeight="1">
      <c r="A76" s="282"/>
      <c r="B76" s="38"/>
      <c r="C76" s="264"/>
      <c r="D76" s="265"/>
      <c r="E76" s="39"/>
      <c r="F76" s="40"/>
      <c r="G76" s="41"/>
      <c r="H76" s="42"/>
      <c r="I76" s="43"/>
      <c r="J76" s="44"/>
      <c r="K76" s="45"/>
      <c r="L76" s="46"/>
      <c r="M76" s="44"/>
      <c r="N76" s="45"/>
      <c r="O76" s="47"/>
      <c r="P76" s="48"/>
      <c r="Q76" s="49"/>
      <c r="R76" s="274"/>
      <c r="S76" s="50"/>
      <c r="T76" s="51"/>
      <c r="U76" s="52"/>
      <c r="V76" s="53"/>
      <c r="W76" s="54"/>
      <c r="X76" s="58"/>
      <c r="Y76" s="266"/>
      <c r="Z76" s="267"/>
      <c r="AA76" s="55"/>
      <c r="AB76" s="49"/>
      <c r="AC76" s="279"/>
    </row>
    <row r="77" spans="1:29" ht="15.75" customHeight="1">
      <c r="A77" s="283"/>
      <c r="B77" s="38"/>
      <c r="C77" s="264"/>
      <c r="D77" s="265"/>
      <c r="E77" s="39"/>
      <c r="F77" s="40"/>
      <c r="G77" s="41"/>
      <c r="H77" s="58"/>
      <c r="I77" s="43"/>
      <c r="J77" s="44"/>
      <c r="K77" s="45"/>
      <c r="L77" s="59"/>
      <c r="M77" s="44"/>
      <c r="N77" s="45"/>
      <c r="O77" s="47"/>
      <c r="P77" s="48"/>
      <c r="Q77" s="49"/>
      <c r="R77" s="274"/>
      <c r="S77" s="50"/>
      <c r="T77" s="51"/>
      <c r="U77" s="52"/>
      <c r="V77" s="53"/>
      <c r="W77" s="54"/>
      <c r="X77" s="58"/>
      <c r="Y77" s="266"/>
      <c r="Z77" s="267"/>
      <c r="AA77" s="55"/>
      <c r="AB77" s="49"/>
      <c r="AC77" s="279"/>
    </row>
    <row r="78" spans="1:29" ht="15.75" customHeight="1">
      <c r="A78" s="283"/>
      <c r="B78" s="38"/>
      <c r="C78" s="264"/>
      <c r="D78" s="265"/>
      <c r="E78" s="39"/>
      <c r="F78" s="40"/>
      <c r="G78" s="60"/>
      <c r="H78" s="61"/>
      <c r="I78" s="43"/>
      <c r="J78" s="44"/>
      <c r="K78" s="45"/>
      <c r="L78" s="46"/>
      <c r="M78" s="44"/>
      <c r="N78" s="45"/>
      <c r="O78" s="47"/>
      <c r="P78" s="48"/>
      <c r="Q78" s="49"/>
      <c r="R78" s="274"/>
      <c r="S78" s="50"/>
      <c r="T78" s="51"/>
      <c r="U78" s="52"/>
      <c r="V78" s="53"/>
      <c r="W78" s="54"/>
      <c r="X78" s="94"/>
      <c r="Y78" s="266"/>
      <c r="Z78" s="267"/>
      <c r="AA78" s="55"/>
      <c r="AB78" s="49"/>
      <c r="AC78" s="279"/>
    </row>
    <row r="79" spans="1:29" ht="15.75" customHeight="1">
      <c r="A79" s="283"/>
      <c r="B79" s="38"/>
      <c r="C79" s="264"/>
      <c r="D79" s="265"/>
      <c r="E79" s="39"/>
      <c r="F79" s="40"/>
      <c r="G79" s="60"/>
      <c r="H79" s="64"/>
      <c r="I79" s="43"/>
      <c r="J79" s="44"/>
      <c r="K79" s="45"/>
      <c r="L79" s="59"/>
      <c r="M79" s="44"/>
      <c r="N79" s="45"/>
      <c r="O79" s="65"/>
      <c r="P79" s="66"/>
      <c r="Q79" s="67"/>
      <c r="R79" s="274"/>
      <c r="S79" s="50"/>
      <c r="T79" s="51"/>
      <c r="U79" s="52"/>
      <c r="V79" s="53"/>
      <c r="W79" s="54"/>
      <c r="X79" s="94"/>
      <c r="Y79" s="266"/>
      <c r="Z79" s="267"/>
      <c r="AA79" s="55"/>
      <c r="AB79" s="49"/>
      <c r="AC79" s="279"/>
    </row>
    <row r="80" spans="1:29" ht="15.75" customHeight="1">
      <c r="A80" s="283"/>
      <c r="B80" s="38"/>
      <c r="C80" s="264"/>
      <c r="D80" s="265"/>
      <c r="E80" s="39"/>
      <c r="F80" s="40"/>
      <c r="G80" s="60"/>
      <c r="H80" s="64"/>
      <c r="I80" s="43"/>
      <c r="J80" s="44"/>
      <c r="K80" s="45"/>
      <c r="L80" s="59"/>
      <c r="M80" s="44"/>
      <c r="N80" s="45"/>
      <c r="O80" s="65"/>
      <c r="P80" s="66"/>
      <c r="Q80" s="67"/>
      <c r="R80" s="274"/>
      <c r="S80" s="50"/>
      <c r="T80" s="51"/>
      <c r="U80" s="52"/>
      <c r="V80" s="53"/>
      <c r="W80" s="54"/>
      <c r="X80" s="94"/>
      <c r="Y80" s="266"/>
      <c r="Z80" s="267"/>
      <c r="AA80" s="55"/>
      <c r="AB80" s="49"/>
      <c r="AC80" s="279"/>
    </row>
    <row r="81" spans="1:29" ht="15.75" customHeight="1">
      <c r="A81" s="283"/>
      <c r="B81" s="38"/>
      <c r="C81" s="264"/>
      <c r="D81" s="265"/>
      <c r="E81" s="39"/>
      <c r="F81" s="40"/>
      <c r="G81" s="60"/>
      <c r="H81" s="64"/>
      <c r="I81" s="43"/>
      <c r="J81" s="44"/>
      <c r="K81" s="45"/>
      <c r="L81" s="59"/>
      <c r="M81" s="44"/>
      <c r="N81" s="45"/>
      <c r="O81" s="65"/>
      <c r="P81" s="66"/>
      <c r="Q81" s="67"/>
      <c r="R81" s="274"/>
      <c r="S81" s="50"/>
      <c r="T81" s="51"/>
      <c r="U81" s="52"/>
      <c r="V81" s="53"/>
      <c r="W81" s="54"/>
      <c r="X81" s="94"/>
      <c r="Y81" s="266"/>
      <c r="Z81" s="267"/>
      <c r="AA81" s="55"/>
      <c r="AB81" s="49"/>
      <c r="AC81" s="279"/>
    </row>
    <row r="82" spans="1:29" ht="15.75" customHeight="1">
      <c r="A82" s="283"/>
      <c r="B82" s="38"/>
      <c r="C82" s="264"/>
      <c r="D82" s="265"/>
      <c r="E82" s="39"/>
      <c r="F82" s="40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55"/>
      <c r="AB82" s="49"/>
      <c r="AC82" s="279"/>
    </row>
    <row r="83" spans="1:29" ht="15.75" customHeight="1">
      <c r="A83" s="283"/>
      <c r="B83" s="38"/>
      <c r="C83" s="264"/>
      <c r="D83" s="265"/>
      <c r="E83" s="39"/>
      <c r="F83" s="40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55"/>
      <c r="AB83" s="49"/>
      <c r="AC83" s="279"/>
    </row>
    <row r="84" spans="1:29" ht="15.75" customHeight="1">
      <c r="A84" s="283"/>
      <c r="B84" s="38"/>
      <c r="C84" s="264"/>
      <c r="D84" s="265"/>
      <c r="E84" s="39"/>
      <c r="F84" s="40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55"/>
      <c r="AB84" s="49"/>
      <c r="AC84" s="279"/>
    </row>
    <row r="85" spans="1:29" ht="15.75" customHeight="1">
      <c r="A85" s="283"/>
      <c r="B85" s="38"/>
      <c r="C85" s="264"/>
      <c r="D85" s="265"/>
      <c r="E85" s="39"/>
      <c r="F85" s="40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55"/>
      <c r="AB85" s="49"/>
      <c r="AC85" s="279"/>
    </row>
    <row r="86" spans="1:29" ht="15.75" customHeight="1">
      <c r="A86" s="283"/>
      <c r="B86" s="38"/>
      <c r="C86" s="264"/>
      <c r="D86" s="265"/>
      <c r="E86" s="39"/>
      <c r="F86" s="40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55"/>
      <c r="AB86" s="49"/>
      <c r="AC86" s="279"/>
    </row>
    <row r="87" spans="1:29" ht="15.75" customHeight="1">
      <c r="A87" s="283"/>
      <c r="B87" s="38"/>
      <c r="C87" s="264"/>
      <c r="D87" s="265"/>
      <c r="E87" s="39"/>
      <c r="F87" s="40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55"/>
      <c r="AB87" s="49"/>
      <c r="AC87" s="279"/>
    </row>
    <row r="88" spans="1:29" ht="15.75" customHeight="1">
      <c r="A88" s="283"/>
      <c r="B88" s="38"/>
      <c r="C88" s="264"/>
      <c r="D88" s="265"/>
      <c r="E88" s="104"/>
      <c r="F88" s="40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19">AVERAGE(I73:I88)</f>
        <v>3</v>
      </c>
      <c r="J89" s="81">
        <f t="shared" si="19"/>
        <v>3300</v>
      </c>
      <c r="K89" s="82">
        <f t="shared" ref="K89" si="20">J89/I89</f>
        <v>1100</v>
      </c>
      <c r="L89" s="80">
        <f t="shared" ref="L89:M89" si="21">AVERAGE(L73:L88)</f>
        <v>3</v>
      </c>
      <c r="M89" s="81">
        <f t="shared" si="21"/>
        <v>2804.107520386588</v>
      </c>
      <c r="N89" s="82">
        <f>M89/L89</f>
        <v>934.7025067955293</v>
      </c>
      <c r="O89" s="83">
        <f>L89-I89</f>
        <v>0</v>
      </c>
      <c r="P89" s="84">
        <f>N89-K89</f>
        <v>-165.2974932044707</v>
      </c>
      <c r="Q89" s="85">
        <f>N89/K89</f>
        <v>0.84972955163229935</v>
      </c>
      <c r="R89" s="275"/>
      <c r="S89" s="182">
        <f>S73</f>
        <v>0.35</v>
      </c>
      <c r="T89" s="183">
        <f>INDEX(T73:T88,COUNTA(T73:T88))</f>
        <v>0.38832175925925927</v>
      </c>
      <c r="U89" s="86"/>
      <c r="V89" s="96"/>
      <c r="W89" s="78"/>
      <c r="X89" s="82"/>
      <c r="Y89" s="262"/>
      <c r="Z89" s="263"/>
      <c r="AA89" s="97">
        <f>M89-J89</f>
        <v>-495.89247961341198</v>
      </c>
      <c r="AB89" s="85">
        <f>M89/J89</f>
        <v>0.84972955163229935</v>
      </c>
      <c r="AC89" s="280"/>
    </row>
    <row r="90" spans="1:29" ht="15.75" customHeight="1">
      <c r="A90" s="268" t="s">
        <v>44</v>
      </c>
      <c r="B90" s="16" t="s">
        <v>76</v>
      </c>
      <c r="C90" s="271" t="s">
        <v>105</v>
      </c>
      <c r="D90" s="272"/>
      <c r="E90" s="21">
        <v>22.28</v>
      </c>
      <c r="F90" s="15">
        <v>1524</v>
      </c>
      <c r="G90" s="22">
        <f t="shared" ref="G90:G92" si="22">E90*F90</f>
        <v>33954.720000000001</v>
      </c>
      <c r="H90" s="23"/>
      <c r="I90" s="24">
        <v>5</v>
      </c>
      <c r="J90" s="25">
        <v>3300</v>
      </c>
      <c r="K90" s="26">
        <f>J90/I90</f>
        <v>660</v>
      </c>
      <c r="L90" s="27">
        <v>5</v>
      </c>
      <c r="M90" s="25">
        <f>F90/V90*60</f>
        <v>2730.9109009457429</v>
      </c>
      <c r="N90" s="26">
        <f>M90/L90</f>
        <v>546.18218018914854</v>
      </c>
      <c r="O90" s="91">
        <f>L90-I90</f>
        <v>0</v>
      </c>
      <c r="P90" s="92">
        <f>N90-K90</f>
        <v>-113.81781981085146</v>
      </c>
      <c r="Q90" s="31">
        <f>N90/K90</f>
        <v>0.82754875786234627</v>
      </c>
      <c r="R90" s="273">
        <f>Q106</f>
        <v>0.83894632267310953</v>
      </c>
      <c r="S90" s="32">
        <v>0.25</v>
      </c>
      <c r="T90" s="33">
        <v>0.27325231481481482</v>
      </c>
      <c r="U90" s="34"/>
      <c r="V90" s="35">
        <v>33.483333333333348</v>
      </c>
      <c r="W90" s="114"/>
      <c r="X90" s="115"/>
      <c r="Y90" s="276"/>
      <c r="Z90" s="277"/>
      <c r="AA90" s="36">
        <f>M90-J90</f>
        <v>-569.08909905425708</v>
      </c>
      <c r="AB90" s="31">
        <f>M90/J90</f>
        <v>0.82754875786234638</v>
      </c>
      <c r="AC90" s="278">
        <f>AB106</f>
        <v>0.83894632267310953</v>
      </c>
    </row>
    <row r="91" spans="1:29" ht="15.75" customHeight="1">
      <c r="A91" s="269"/>
      <c r="B91" s="38" t="s">
        <v>76</v>
      </c>
      <c r="C91" s="264" t="s">
        <v>104</v>
      </c>
      <c r="D91" s="265"/>
      <c r="E91" s="39">
        <v>17.89</v>
      </c>
      <c r="F91" s="40">
        <v>3277</v>
      </c>
      <c r="G91" s="41">
        <f t="shared" si="22"/>
        <v>58625.53</v>
      </c>
      <c r="H91" s="42"/>
      <c r="I91" s="43">
        <v>4</v>
      </c>
      <c r="J91" s="44">
        <v>3300</v>
      </c>
      <c r="K91" s="45">
        <f t="shared" ref="K91:K92" si="23">J91/I91</f>
        <v>825</v>
      </c>
      <c r="L91" s="46">
        <v>4</v>
      </c>
      <c r="M91" s="44">
        <f>F91/V91*60</f>
        <v>2760.8705827287599</v>
      </c>
      <c r="N91" s="45">
        <f>M91/L91</f>
        <v>690.21764568218998</v>
      </c>
      <c r="O91" s="47">
        <f>L91-I91</f>
        <v>0</v>
      </c>
      <c r="P91" s="48">
        <f>N91-K91</f>
        <v>-134.78235431781002</v>
      </c>
      <c r="Q91" s="49">
        <f>N91/K91</f>
        <v>0.83662744931174549</v>
      </c>
      <c r="R91" s="274"/>
      <c r="S91" s="50">
        <v>0.27638888888888885</v>
      </c>
      <c r="T91" s="51">
        <v>0.3258449074074074</v>
      </c>
      <c r="U91" s="52">
        <v>4.5166666666666</v>
      </c>
      <c r="V91" s="53">
        <v>71.216666666666711</v>
      </c>
      <c r="W91" s="54"/>
      <c r="X91" s="94"/>
      <c r="Y91" s="266"/>
      <c r="Z91" s="267"/>
      <c r="AA91" s="55">
        <f>M91-J91</f>
        <v>-539.12941727124007</v>
      </c>
      <c r="AB91" s="49">
        <f>M91/J91</f>
        <v>0.83662744931174549</v>
      </c>
      <c r="AC91" s="279"/>
    </row>
    <row r="92" spans="1:29" ht="15.75" customHeight="1">
      <c r="A92" s="269"/>
      <c r="B92" s="38" t="s">
        <v>76</v>
      </c>
      <c r="C92" s="264" t="s">
        <v>108</v>
      </c>
      <c r="D92" s="265"/>
      <c r="E92" s="39">
        <v>16.66</v>
      </c>
      <c r="F92" s="40">
        <v>5397</v>
      </c>
      <c r="G92" s="41">
        <f t="shared" si="22"/>
        <v>89914.02</v>
      </c>
      <c r="H92" s="42"/>
      <c r="I92" s="43">
        <v>4</v>
      </c>
      <c r="J92" s="44">
        <v>3300</v>
      </c>
      <c r="K92" s="45">
        <f t="shared" si="23"/>
        <v>825</v>
      </c>
      <c r="L92" s="46">
        <v>4</v>
      </c>
      <c r="M92" s="44">
        <f>F92/V92*60</f>
        <v>2813.787110789282</v>
      </c>
      <c r="N92" s="45">
        <f>M92/L92</f>
        <v>703.4467776973205</v>
      </c>
      <c r="O92" s="47">
        <f>L92-I92</f>
        <v>0</v>
      </c>
      <c r="P92" s="48">
        <f>N92-K92</f>
        <v>-121.5532223026795</v>
      </c>
      <c r="Q92" s="49">
        <f>N92/K92</f>
        <v>0.85266276084523696</v>
      </c>
      <c r="R92" s="274"/>
      <c r="S92" s="50">
        <v>0.33055555555555549</v>
      </c>
      <c r="T92" s="51">
        <v>0.41047453703703701</v>
      </c>
      <c r="U92" s="52">
        <v>6.7833333333332479</v>
      </c>
      <c r="V92" s="53">
        <v>115.08333333333339</v>
      </c>
      <c r="W92" s="54"/>
      <c r="X92" s="94"/>
      <c r="Y92" s="266"/>
      <c r="Z92" s="267"/>
      <c r="AA92" s="55">
        <f>M92-J92</f>
        <v>-486.212889210718</v>
      </c>
      <c r="AB92" s="49">
        <f>M92/J92</f>
        <v>0.85266276084523696</v>
      </c>
      <c r="AC92" s="279"/>
    </row>
    <row r="93" spans="1:29" ht="15.75" customHeight="1">
      <c r="A93" s="269"/>
      <c r="B93" s="38"/>
      <c r="C93" s="264"/>
      <c r="D93" s="265"/>
      <c r="E93" s="39"/>
      <c r="F93" s="40"/>
      <c r="G93" s="41"/>
      <c r="H93" s="42"/>
      <c r="I93" s="43"/>
      <c r="J93" s="44"/>
      <c r="K93" s="45"/>
      <c r="L93" s="46"/>
      <c r="M93" s="44"/>
      <c r="N93" s="45"/>
      <c r="O93" s="47"/>
      <c r="P93" s="48"/>
      <c r="Q93" s="49"/>
      <c r="R93" s="274"/>
      <c r="S93" s="50"/>
      <c r="T93" s="51"/>
      <c r="U93" s="52"/>
      <c r="V93" s="53"/>
      <c r="W93" s="54"/>
      <c r="X93" s="94"/>
      <c r="Y93" s="266"/>
      <c r="Z93" s="267"/>
      <c r="AA93" s="55"/>
      <c r="AB93" s="49"/>
      <c r="AC93" s="279"/>
    </row>
    <row r="94" spans="1:29" ht="15.75" customHeight="1">
      <c r="A94" s="269"/>
      <c r="B94" s="38"/>
      <c r="C94" s="264"/>
      <c r="D94" s="265"/>
      <c r="E94" s="39"/>
      <c r="F94" s="40"/>
      <c r="G94" s="41"/>
      <c r="H94" s="58"/>
      <c r="I94" s="43"/>
      <c r="J94" s="44"/>
      <c r="K94" s="45"/>
      <c r="L94" s="59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1"/>
      <c r="I95" s="43"/>
      <c r="J95" s="44"/>
      <c r="K95" s="45"/>
      <c r="L95" s="46"/>
      <c r="M95" s="44"/>
      <c r="N95" s="45"/>
      <c r="O95" s="47"/>
      <c r="P95" s="48"/>
      <c r="Q95" s="49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94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94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94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94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94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94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94"/>
      <c r="Y104" s="266"/>
      <c r="Z104" s="267"/>
      <c r="AA104" s="55"/>
      <c r="AB104" s="49"/>
      <c r="AC104" s="279"/>
    </row>
    <row r="105" spans="1:29" ht="15.75" customHeight="1">
      <c r="A105" s="269"/>
      <c r="B105" s="38"/>
      <c r="C105" s="264"/>
      <c r="D105" s="265"/>
      <c r="E105" s="104"/>
      <c r="F105" s="40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18"/>
      <c r="G106" s="79"/>
      <c r="H106" s="20"/>
      <c r="I106" s="80">
        <f t="shared" ref="I106:J106" si="24">AVERAGE(I90:I105)</f>
        <v>4.333333333333333</v>
      </c>
      <c r="J106" s="81">
        <f t="shared" si="24"/>
        <v>3300</v>
      </c>
      <c r="K106" s="82">
        <f t="shared" ref="K106" si="25">J106/I106</f>
        <v>761.53846153846155</v>
      </c>
      <c r="L106" s="80">
        <f t="shared" ref="L106:M106" si="26">AVERAGE(L90:L105)</f>
        <v>4.333333333333333</v>
      </c>
      <c r="M106" s="81">
        <f t="shared" si="26"/>
        <v>2768.5228648212615</v>
      </c>
      <c r="N106" s="82">
        <f>M106/L106</f>
        <v>638.88989188182961</v>
      </c>
      <c r="O106" s="83">
        <f>L106-I106</f>
        <v>0</v>
      </c>
      <c r="P106" s="84">
        <f>N106-K106</f>
        <v>-122.64856965663193</v>
      </c>
      <c r="Q106" s="85">
        <f>N106/K106</f>
        <v>0.83894632267310953</v>
      </c>
      <c r="R106" s="275"/>
      <c r="S106" s="182">
        <f>S90</f>
        <v>0.25</v>
      </c>
      <c r="T106" s="183">
        <f>INDEX(T90:T105,COUNTA(T90:T105))</f>
        <v>0.41047453703703701</v>
      </c>
      <c r="U106" s="86"/>
      <c r="V106" s="96"/>
      <c r="W106" s="18"/>
      <c r="X106" s="20"/>
      <c r="Y106" s="262"/>
      <c r="Z106" s="263"/>
      <c r="AA106" s="97">
        <f>M106-J106</f>
        <v>-531.47713517873854</v>
      </c>
      <c r="AB106" s="85">
        <f>M106/J106</f>
        <v>0.83894632267310953</v>
      </c>
      <c r="AC106" s="280"/>
    </row>
    <row r="107" spans="1:29" ht="15.75" customHeight="1">
      <c r="A107" s="281" t="s">
        <v>45</v>
      </c>
      <c r="B107" s="16" t="s">
        <v>76</v>
      </c>
      <c r="C107" s="271" t="s">
        <v>107</v>
      </c>
      <c r="D107" s="272"/>
      <c r="E107" s="21">
        <v>18.18</v>
      </c>
      <c r="F107" s="15">
        <v>2958</v>
      </c>
      <c r="G107" s="22">
        <f t="shared" ref="G107:G109" si="27">E107*F107</f>
        <v>53776.44</v>
      </c>
      <c r="H107" s="23"/>
      <c r="I107" s="24">
        <v>3</v>
      </c>
      <c r="J107" s="25">
        <v>3600</v>
      </c>
      <c r="K107" s="26">
        <f>J107/I107</f>
        <v>1200</v>
      </c>
      <c r="L107" s="27">
        <v>3</v>
      </c>
      <c r="M107" s="25">
        <f>F107/V107*60</f>
        <v>2997.9729729729738</v>
      </c>
      <c r="N107" s="26">
        <f>M107/L107</f>
        <v>999.32432432432461</v>
      </c>
      <c r="O107" s="91">
        <f>L107-I107</f>
        <v>0</v>
      </c>
      <c r="P107" s="92">
        <f>N107-K107</f>
        <v>-200.67567567567539</v>
      </c>
      <c r="Q107" s="31">
        <f>N107/K107</f>
        <v>0.83277027027027051</v>
      </c>
      <c r="R107" s="273">
        <f>Q123</f>
        <v>0.83097654743599869</v>
      </c>
      <c r="S107" s="32">
        <v>0.25</v>
      </c>
      <c r="T107" s="33">
        <v>0.2911111111111111</v>
      </c>
      <c r="U107" s="34"/>
      <c r="V107" s="35">
        <v>59.199999999999982</v>
      </c>
      <c r="W107" s="114"/>
      <c r="X107" s="115"/>
      <c r="Y107" s="276" t="s">
        <v>309</v>
      </c>
      <c r="Z107" s="277"/>
      <c r="AA107" s="36">
        <f>M107-J107</f>
        <v>-602.02702702702618</v>
      </c>
      <c r="AB107" s="31">
        <f>M107/J107</f>
        <v>0.83277027027027051</v>
      </c>
      <c r="AC107" s="278">
        <f>AB123</f>
        <v>0.83097654743599869</v>
      </c>
    </row>
    <row r="108" spans="1:29" ht="15.75" customHeight="1">
      <c r="A108" s="282"/>
      <c r="B108" s="38" t="s">
        <v>76</v>
      </c>
      <c r="C108" s="264" t="s">
        <v>111</v>
      </c>
      <c r="D108" s="265"/>
      <c r="E108" s="39">
        <v>17.27</v>
      </c>
      <c r="F108" s="40">
        <v>3895</v>
      </c>
      <c r="G108" s="41">
        <f t="shared" si="27"/>
        <v>67266.649999999994</v>
      </c>
      <c r="H108" s="42"/>
      <c r="I108" s="43">
        <v>3</v>
      </c>
      <c r="J108" s="44">
        <v>3600</v>
      </c>
      <c r="K108" s="45">
        <f t="shared" ref="K108:K146" si="28">J108/I108</f>
        <v>1200</v>
      </c>
      <c r="L108" s="46">
        <v>3</v>
      </c>
      <c r="M108" s="44">
        <f>F108/V108*60</f>
        <v>2987.2177247550076</v>
      </c>
      <c r="N108" s="45">
        <f>M108/L108</f>
        <v>995.73924158500256</v>
      </c>
      <c r="O108" s="47">
        <f>L108-I108</f>
        <v>0</v>
      </c>
      <c r="P108" s="48">
        <f>N108-K108</f>
        <v>-204.26075841499744</v>
      </c>
      <c r="Q108" s="49">
        <f>N108/K108</f>
        <v>0.82978270132083543</v>
      </c>
      <c r="R108" s="274"/>
      <c r="S108" s="50">
        <v>0.30486111111111114</v>
      </c>
      <c r="T108" s="51">
        <v>0.35918981481481482</v>
      </c>
      <c r="U108" s="52">
        <v>19.800000000000058</v>
      </c>
      <c r="V108" s="53">
        <v>78.233333333333306</v>
      </c>
      <c r="W108" s="54"/>
      <c r="X108" s="94"/>
      <c r="Y108" s="266"/>
      <c r="Z108" s="267"/>
      <c r="AA108" s="55">
        <f>M108-J108</f>
        <v>-612.78227524499243</v>
      </c>
      <c r="AB108" s="49">
        <f>M108/J108</f>
        <v>0.82978270132083543</v>
      </c>
      <c r="AC108" s="279"/>
    </row>
    <row r="109" spans="1:29" ht="15.75" customHeight="1">
      <c r="A109" s="282"/>
      <c r="B109" s="38" t="s">
        <v>76</v>
      </c>
      <c r="C109" s="264" t="s">
        <v>113</v>
      </c>
      <c r="D109" s="265"/>
      <c r="E109" s="39">
        <v>14.28</v>
      </c>
      <c r="F109" s="40">
        <v>6834</v>
      </c>
      <c r="G109" s="41">
        <f t="shared" si="27"/>
        <v>97589.51999999999</v>
      </c>
      <c r="H109" s="42"/>
      <c r="I109" s="43">
        <v>3</v>
      </c>
      <c r="J109" s="44">
        <v>3600</v>
      </c>
      <c r="K109" s="45">
        <f t="shared" si="28"/>
        <v>1200</v>
      </c>
      <c r="L109" s="46">
        <v>3</v>
      </c>
      <c r="M109" s="44">
        <f>F109/V109*60</f>
        <v>2989.3560145808046</v>
      </c>
      <c r="N109" s="45">
        <f>M109/L109</f>
        <v>996.45200486026818</v>
      </c>
      <c r="O109" s="47">
        <f>L109-I109</f>
        <v>0</v>
      </c>
      <c r="P109" s="48">
        <f>N109-K109</f>
        <v>-203.54799513973182</v>
      </c>
      <c r="Q109" s="49">
        <f>N109/K109</f>
        <v>0.83037667071689014</v>
      </c>
      <c r="R109" s="274"/>
      <c r="S109" s="50">
        <v>0.3708333333333334</v>
      </c>
      <c r="T109" s="51">
        <v>0.46608796296296295</v>
      </c>
      <c r="U109" s="52">
        <v>16.766666666666758</v>
      </c>
      <c r="V109" s="53">
        <v>137.16666666666654</v>
      </c>
      <c r="W109" s="54"/>
      <c r="X109" s="94"/>
      <c r="Y109" s="266"/>
      <c r="Z109" s="267"/>
      <c r="AA109" s="55">
        <f>M109-J109</f>
        <v>-610.64398541919536</v>
      </c>
      <c r="AB109" s="49">
        <f>M109/J109</f>
        <v>0.83037667071689014</v>
      </c>
      <c r="AC109" s="279"/>
    </row>
    <row r="110" spans="1:29" ht="15.75" customHeight="1">
      <c r="A110" s="282"/>
      <c r="B110" s="38"/>
      <c r="C110" s="264"/>
      <c r="D110" s="265"/>
      <c r="E110" s="39"/>
      <c r="F110" s="40"/>
      <c r="G110" s="41"/>
      <c r="H110" s="42"/>
      <c r="I110" s="43"/>
      <c r="J110" s="44"/>
      <c r="K110" s="45"/>
      <c r="L110" s="46"/>
      <c r="M110" s="44"/>
      <c r="N110" s="45"/>
      <c r="O110" s="47"/>
      <c r="P110" s="48"/>
      <c r="Q110" s="49"/>
      <c r="R110" s="274"/>
      <c r="S110" s="50"/>
      <c r="T110" s="51"/>
      <c r="U110" s="52"/>
      <c r="V110" s="53"/>
      <c r="W110" s="54"/>
      <c r="X110" s="94"/>
      <c r="Y110" s="266"/>
      <c r="Z110" s="267"/>
      <c r="AA110" s="55"/>
      <c r="AB110" s="49"/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94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94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94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94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94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68"/>
      <c r="X117" s="110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68"/>
      <c r="X118" s="110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68"/>
      <c r="X119" s="110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68"/>
      <c r="X120" s="110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68"/>
      <c r="X121" s="110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18"/>
      <c r="G123" s="79"/>
      <c r="H123" s="20"/>
      <c r="I123" s="80">
        <f t="shared" ref="I123:J123" si="29">AVERAGE(I107:I122)</f>
        <v>3</v>
      </c>
      <c r="J123" s="81">
        <f t="shared" si="29"/>
        <v>3600</v>
      </c>
      <c r="K123" s="82">
        <f t="shared" ref="K123" si="30">J123/I123</f>
        <v>1200</v>
      </c>
      <c r="L123" s="80">
        <f t="shared" ref="L123:M123" si="31">AVERAGE(L107:L122)</f>
        <v>3</v>
      </c>
      <c r="M123" s="81">
        <f t="shared" si="31"/>
        <v>2991.5155707695953</v>
      </c>
      <c r="N123" s="82">
        <f>M123/L123</f>
        <v>997.17185692319845</v>
      </c>
      <c r="O123" s="83">
        <f>L123-I123</f>
        <v>0</v>
      </c>
      <c r="P123" s="84">
        <f>N123-K123</f>
        <v>-202.82814307680155</v>
      </c>
      <c r="Q123" s="85">
        <f>N123/K123</f>
        <v>0.83097654743599869</v>
      </c>
      <c r="R123" s="275"/>
      <c r="S123" s="182">
        <f>S107</f>
        <v>0.25</v>
      </c>
      <c r="T123" s="183">
        <f>INDEX(T107:T122,COUNTA(T107:T122))</f>
        <v>0.46608796296296295</v>
      </c>
      <c r="U123" s="86"/>
      <c r="V123" s="96"/>
      <c r="W123" s="18"/>
      <c r="X123" s="20"/>
      <c r="Y123" s="262"/>
      <c r="Z123" s="263"/>
      <c r="AA123" s="97">
        <f>M123-J123</f>
        <v>-608.48442923040466</v>
      </c>
      <c r="AB123" s="85">
        <f>M123/J123</f>
        <v>0.83097654743599869</v>
      </c>
      <c r="AC123" s="280"/>
    </row>
    <row r="124" spans="1:29" ht="15.75" customHeight="1">
      <c r="A124" s="268" t="s">
        <v>46</v>
      </c>
      <c r="B124" s="16" t="s">
        <v>76</v>
      </c>
      <c r="C124" s="271" t="s">
        <v>110</v>
      </c>
      <c r="D124" s="272"/>
      <c r="E124" s="21">
        <v>24.83</v>
      </c>
      <c r="F124" s="15">
        <v>2387</v>
      </c>
      <c r="G124" s="22">
        <f t="shared" ref="G124:G127" si="32">E124*F124</f>
        <v>59269.21</v>
      </c>
      <c r="H124" s="23"/>
      <c r="I124" s="24">
        <v>4</v>
      </c>
      <c r="J124" s="25">
        <v>3300</v>
      </c>
      <c r="K124" s="26">
        <f>J124/I124</f>
        <v>825</v>
      </c>
      <c r="L124" s="27">
        <v>4</v>
      </c>
      <c r="M124" s="25">
        <f>F124/V124*60</f>
        <v>2734.94589433482</v>
      </c>
      <c r="N124" s="26">
        <f>M124/L124</f>
        <v>683.73647358370499</v>
      </c>
      <c r="O124" s="91">
        <f>L124-I124</f>
        <v>0</v>
      </c>
      <c r="P124" s="92">
        <f>N124-K124</f>
        <v>-141.26352641629501</v>
      </c>
      <c r="Q124" s="31">
        <f>N124/K124</f>
        <v>0.82877148313176363</v>
      </c>
      <c r="R124" s="273">
        <f>Q140</f>
        <v>0.82774564332909983</v>
      </c>
      <c r="S124" s="32">
        <v>0.25</v>
      </c>
      <c r="T124" s="33">
        <v>0.28636574074074073</v>
      </c>
      <c r="U124" s="34"/>
      <c r="V124" s="35">
        <v>52.366666666666646</v>
      </c>
      <c r="W124" s="33"/>
      <c r="X124" s="107"/>
      <c r="Y124" s="276"/>
      <c r="Z124" s="277"/>
      <c r="AA124" s="36">
        <f>M124-J124</f>
        <v>-565.05410566518003</v>
      </c>
      <c r="AB124" s="31">
        <f>M124/J124</f>
        <v>0.82877148313176363</v>
      </c>
      <c r="AC124" s="278">
        <f>AB140</f>
        <v>0.82774564332909972</v>
      </c>
    </row>
    <row r="125" spans="1:29" ht="15.75" customHeight="1">
      <c r="A125" s="269"/>
      <c r="B125" s="38" t="s">
        <v>76</v>
      </c>
      <c r="C125" s="264" t="s">
        <v>112</v>
      </c>
      <c r="D125" s="265"/>
      <c r="E125" s="39">
        <v>25.03</v>
      </c>
      <c r="F125" s="40">
        <v>2024</v>
      </c>
      <c r="G125" s="41">
        <f t="shared" si="32"/>
        <v>50660.72</v>
      </c>
      <c r="H125" s="42"/>
      <c r="I125" s="43">
        <v>4</v>
      </c>
      <c r="J125" s="44">
        <v>3300</v>
      </c>
      <c r="K125" s="45">
        <f t="shared" si="28"/>
        <v>825</v>
      </c>
      <c r="L125" s="46">
        <v>4</v>
      </c>
      <c r="M125" s="44">
        <f>F125/V125*60</f>
        <v>2724.906507105462</v>
      </c>
      <c r="N125" s="45">
        <f>M125/L125</f>
        <v>681.22662677636549</v>
      </c>
      <c r="O125" s="47">
        <f>L125-I125</f>
        <v>0</v>
      </c>
      <c r="P125" s="48">
        <f>N125-K125</f>
        <v>-143.77337322363451</v>
      </c>
      <c r="Q125" s="49">
        <f>N125/K125</f>
        <v>0.8257292445774127</v>
      </c>
      <c r="R125" s="274"/>
      <c r="S125" s="50">
        <v>0.29752314814814818</v>
      </c>
      <c r="T125" s="51">
        <v>0.32847222222222222</v>
      </c>
      <c r="U125" s="52">
        <v>16.066666666666727</v>
      </c>
      <c r="V125" s="53">
        <v>44.566666666666627</v>
      </c>
      <c r="W125" s="54"/>
      <c r="X125" s="58"/>
      <c r="Y125" s="266"/>
      <c r="Z125" s="267"/>
      <c r="AA125" s="55">
        <f>M125-J125</f>
        <v>-575.09349289453803</v>
      </c>
      <c r="AB125" s="49">
        <f>M125/J125</f>
        <v>0.8257292445774127</v>
      </c>
      <c r="AC125" s="279"/>
    </row>
    <row r="126" spans="1:29" ht="15.75" customHeight="1">
      <c r="A126" s="269"/>
      <c r="B126" s="38" t="s">
        <v>76</v>
      </c>
      <c r="C126" s="264" t="s">
        <v>217</v>
      </c>
      <c r="D126" s="265"/>
      <c r="E126" s="39">
        <v>30</v>
      </c>
      <c r="F126" s="40">
        <v>4105</v>
      </c>
      <c r="G126" s="41">
        <f t="shared" si="32"/>
        <v>123150</v>
      </c>
      <c r="H126" s="42"/>
      <c r="I126" s="43">
        <v>3</v>
      </c>
      <c r="J126" s="44">
        <v>3000</v>
      </c>
      <c r="K126" s="45">
        <f t="shared" si="28"/>
        <v>1000</v>
      </c>
      <c r="L126" s="46">
        <v>3</v>
      </c>
      <c r="M126" s="44">
        <f>F126/V126*60</f>
        <v>2481.1954331766301</v>
      </c>
      <c r="N126" s="45">
        <f>M126/L126</f>
        <v>827.06514439221007</v>
      </c>
      <c r="O126" s="47">
        <f>L126-I126</f>
        <v>0</v>
      </c>
      <c r="P126" s="48">
        <f>N126-K126</f>
        <v>-172.93485560778993</v>
      </c>
      <c r="Q126" s="49">
        <f>N126/K126</f>
        <v>0.82706514439221013</v>
      </c>
      <c r="R126" s="274"/>
      <c r="S126" s="50">
        <v>0.34027777777777779</v>
      </c>
      <c r="T126" s="51">
        <v>0.40921296296296295</v>
      </c>
      <c r="U126" s="52">
        <v>17.000000000000021</v>
      </c>
      <c r="V126" s="53">
        <v>99.266666666666623</v>
      </c>
      <c r="W126" s="54"/>
      <c r="X126" s="58"/>
      <c r="Y126" s="266" t="s">
        <v>250</v>
      </c>
      <c r="Z126" s="267"/>
      <c r="AA126" s="55">
        <f>M126-J126</f>
        <v>-518.8045668233699</v>
      </c>
      <c r="AB126" s="49">
        <f>M126/J126</f>
        <v>0.82706514439221002</v>
      </c>
      <c r="AC126" s="279"/>
    </row>
    <row r="127" spans="1:29" ht="15.75" customHeight="1">
      <c r="A127" s="269"/>
      <c r="B127" s="38" t="s">
        <v>76</v>
      </c>
      <c r="C127" s="264" t="s">
        <v>284</v>
      </c>
      <c r="D127" s="265"/>
      <c r="E127" s="39">
        <v>27.91</v>
      </c>
      <c r="F127" s="40">
        <v>2698</v>
      </c>
      <c r="G127" s="41">
        <f t="shared" si="32"/>
        <v>75301.180000000008</v>
      </c>
      <c r="H127" s="42"/>
      <c r="I127" s="43">
        <v>4</v>
      </c>
      <c r="J127" s="44">
        <v>3000</v>
      </c>
      <c r="K127" s="45">
        <f t="shared" si="28"/>
        <v>750</v>
      </c>
      <c r="L127" s="46">
        <v>4</v>
      </c>
      <c r="M127" s="44">
        <f>F127/V127*60</f>
        <v>2488.5472713297459</v>
      </c>
      <c r="N127" s="45">
        <f>M127/L127</f>
        <v>622.13681783243646</v>
      </c>
      <c r="O127" s="47">
        <f>L127-I127</f>
        <v>0</v>
      </c>
      <c r="P127" s="48">
        <f>N127-K127</f>
        <v>-127.86318216756354</v>
      </c>
      <c r="Q127" s="49">
        <f>N127/K127</f>
        <v>0.82951575710991532</v>
      </c>
      <c r="R127" s="274"/>
      <c r="S127" s="50">
        <v>0.42291666666666666</v>
      </c>
      <c r="T127" s="51">
        <v>0.46809027777777779</v>
      </c>
      <c r="U127" s="52">
        <v>19.733333333333356</v>
      </c>
      <c r="V127" s="53">
        <v>65.050000000000011</v>
      </c>
      <c r="W127" s="54"/>
      <c r="X127" s="94"/>
      <c r="Y127" s="266" t="s">
        <v>248</v>
      </c>
      <c r="Z127" s="267"/>
      <c r="AA127" s="55">
        <f>M127-J127</f>
        <v>-511.45272867025415</v>
      </c>
      <c r="AB127" s="49">
        <f>M127/J127</f>
        <v>0.82951575710991532</v>
      </c>
      <c r="AC127" s="279"/>
    </row>
    <row r="128" spans="1:29" ht="15.75" customHeight="1">
      <c r="A128" s="269"/>
      <c r="B128" s="38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38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116"/>
      <c r="Y129" s="266"/>
      <c r="Z129" s="267"/>
      <c r="AA129" s="55"/>
      <c r="AB129" s="49"/>
      <c r="AC129" s="279"/>
    </row>
    <row r="130" spans="1:29" ht="15.75" customHeight="1">
      <c r="A130" s="269"/>
      <c r="B130" s="38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79"/>
    </row>
    <row r="131" spans="1:29" ht="15.75" customHeight="1">
      <c r="A131" s="269"/>
      <c r="B131" s="38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79"/>
    </row>
    <row r="132" spans="1:29" ht="15.75" customHeight="1">
      <c r="A132" s="269"/>
      <c r="B132" s="38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68"/>
      <c r="X132" s="110"/>
      <c r="Y132" s="266"/>
      <c r="Z132" s="267"/>
      <c r="AA132" s="55"/>
      <c r="AB132" s="49"/>
      <c r="AC132" s="279"/>
    </row>
    <row r="133" spans="1:29" ht="15.75" customHeight="1">
      <c r="A133" s="269"/>
      <c r="B133" s="38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68"/>
      <c r="X133" s="110"/>
      <c r="Y133" s="266"/>
      <c r="Z133" s="267"/>
      <c r="AA133" s="55"/>
      <c r="AB133" s="49"/>
      <c r="AC133" s="279"/>
    </row>
    <row r="134" spans="1:29" ht="15.75" customHeight="1">
      <c r="A134" s="269"/>
      <c r="B134" s="38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68"/>
      <c r="X134" s="110"/>
      <c r="Y134" s="266"/>
      <c r="Z134" s="267"/>
      <c r="AA134" s="55"/>
      <c r="AB134" s="49"/>
      <c r="AC134" s="279"/>
    </row>
    <row r="135" spans="1:29" ht="15.75" customHeight="1">
      <c r="A135" s="269"/>
      <c r="B135" s="38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68"/>
      <c r="X135" s="110"/>
      <c r="Y135" s="266"/>
      <c r="Z135" s="267"/>
      <c r="AA135" s="55"/>
      <c r="AB135" s="49"/>
      <c r="AC135" s="279"/>
    </row>
    <row r="136" spans="1:29" ht="15.75" customHeight="1">
      <c r="A136" s="269"/>
      <c r="B136" s="38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68"/>
      <c r="X136" s="110"/>
      <c r="Y136" s="266"/>
      <c r="Z136" s="267"/>
      <c r="AA136" s="55"/>
      <c r="AB136" s="49"/>
      <c r="AC136" s="279"/>
    </row>
    <row r="137" spans="1:29" ht="15.75" customHeight="1">
      <c r="A137" s="269"/>
      <c r="B137" s="38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68"/>
      <c r="X137" s="110"/>
      <c r="Y137" s="266"/>
      <c r="Z137" s="267"/>
      <c r="AA137" s="55"/>
      <c r="AB137" s="49"/>
      <c r="AC137" s="279"/>
    </row>
    <row r="138" spans="1:29" ht="15.75" customHeight="1">
      <c r="A138" s="269"/>
      <c r="B138" s="38"/>
      <c r="C138" s="264"/>
      <c r="D138" s="265"/>
      <c r="E138" s="39"/>
      <c r="F138" s="40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68"/>
      <c r="X138" s="110"/>
      <c r="Y138" s="266"/>
      <c r="Z138" s="267"/>
      <c r="AA138" s="55"/>
      <c r="AB138" s="49"/>
      <c r="AC138" s="279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33">AVERAGE(I124:I139)</f>
        <v>3.75</v>
      </c>
      <c r="J140" s="81">
        <f t="shared" si="33"/>
        <v>3150</v>
      </c>
      <c r="K140" s="82">
        <f t="shared" ref="K140" si="34">J140/I140</f>
        <v>840</v>
      </c>
      <c r="L140" s="80">
        <f t="shared" ref="L140:M140" si="35">AVERAGE(L124:L139)</f>
        <v>3.75</v>
      </c>
      <c r="M140" s="81">
        <f t="shared" si="35"/>
        <v>2607.3987764866642</v>
      </c>
      <c r="N140" s="82">
        <f t="shared" ref="N140:N146" si="36">M140/L140</f>
        <v>695.30634039644383</v>
      </c>
      <c r="O140" s="83">
        <f t="shared" ref="O140:O146" si="37">L140-I140</f>
        <v>0</v>
      </c>
      <c r="P140" s="84">
        <f t="shared" ref="P140:P146" si="38">N140-K140</f>
        <v>-144.69365960355617</v>
      </c>
      <c r="Q140" s="85">
        <f t="shared" ref="Q140:Q146" si="39">N140/K140</f>
        <v>0.82774564332909983</v>
      </c>
      <c r="R140" s="275"/>
      <c r="S140" s="182">
        <f>S124</f>
        <v>0.25</v>
      </c>
      <c r="T140" s="183">
        <f>INDEX(T124:T139,COUNTA(T124:T139))</f>
        <v>0.46809027777777779</v>
      </c>
      <c r="U140" s="86"/>
      <c r="V140" s="96"/>
      <c r="W140" s="78"/>
      <c r="X140" s="82"/>
      <c r="Y140" s="262"/>
      <c r="Z140" s="263"/>
      <c r="AA140" s="97">
        <f t="shared" ref="AA140:AA146" si="40">M140-J140</f>
        <v>-542.60122351333575</v>
      </c>
      <c r="AB140" s="85">
        <f t="shared" ref="AB140:AB146" si="41">M140/J140</f>
        <v>0.82774564332909972</v>
      </c>
      <c r="AC140" s="280"/>
    </row>
    <row r="141" spans="1:29" ht="15.75" customHeight="1">
      <c r="A141" s="281" t="s">
        <v>48</v>
      </c>
      <c r="B141" s="16" t="s">
        <v>118</v>
      </c>
      <c r="C141" s="271" t="s">
        <v>280</v>
      </c>
      <c r="D141" s="272"/>
      <c r="E141" s="21">
        <v>25.64</v>
      </c>
      <c r="F141" s="15">
        <v>110</v>
      </c>
      <c r="G141" s="22">
        <f t="shared" ref="G141:G146" si="42">E141*F141</f>
        <v>2820.4</v>
      </c>
      <c r="H141" s="23">
        <v>2</v>
      </c>
      <c r="I141" s="24">
        <v>11</v>
      </c>
      <c r="J141" s="25">
        <v>3000</v>
      </c>
      <c r="K141" s="26">
        <f>J141/I141</f>
        <v>272.72727272727275</v>
      </c>
      <c r="L141" s="27">
        <v>11</v>
      </c>
      <c r="M141" s="25">
        <v>2559</v>
      </c>
      <c r="N141" s="26">
        <f t="shared" si="36"/>
        <v>232.63636363636363</v>
      </c>
      <c r="O141" s="91">
        <f t="shared" si="37"/>
        <v>0</v>
      </c>
      <c r="P141" s="92">
        <f t="shared" si="38"/>
        <v>-40.090909090909122</v>
      </c>
      <c r="Q141" s="31">
        <f t="shared" si="39"/>
        <v>0.85299999999999987</v>
      </c>
      <c r="R141" s="273">
        <f>Q157</f>
        <v>0.84791360286209816</v>
      </c>
      <c r="S141" s="32">
        <v>0.70862268518518523</v>
      </c>
      <c r="T141" s="33">
        <v>0.7104166666666667</v>
      </c>
      <c r="U141" s="34"/>
      <c r="V141" s="35">
        <v>2.5833333333333108</v>
      </c>
      <c r="W141" s="33"/>
      <c r="X141" s="107"/>
      <c r="Y141" s="276"/>
      <c r="Z141" s="277"/>
      <c r="AA141" s="36">
        <f t="shared" si="40"/>
        <v>-441</v>
      </c>
      <c r="AB141" s="31">
        <f t="shared" si="41"/>
        <v>0.85299999999999998</v>
      </c>
      <c r="AC141" s="278">
        <f>AB157</f>
        <v>0.84791360286209816</v>
      </c>
    </row>
    <row r="142" spans="1:29" ht="15.75" customHeight="1">
      <c r="A142" s="282"/>
      <c r="B142" s="38" t="s">
        <v>118</v>
      </c>
      <c r="C142" s="264" t="s">
        <v>281</v>
      </c>
      <c r="D142" s="265"/>
      <c r="E142" s="39">
        <v>27.36</v>
      </c>
      <c r="F142" s="40">
        <v>1936</v>
      </c>
      <c r="G142" s="41">
        <f t="shared" si="42"/>
        <v>52968.959999999999</v>
      </c>
      <c r="H142" s="42"/>
      <c r="I142" s="43">
        <v>6</v>
      </c>
      <c r="J142" s="44">
        <v>2500</v>
      </c>
      <c r="K142" s="45">
        <f t="shared" si="28"/>
        <v>416.66666666666669</v>
      </c>
      <c r="L142" s="46">
        <v>6</v>
      </c>
      <c r="M142" s="44">
        <f>F142/V142*60</f>
        <v>2120.9981740718249</v>
      </c>
      <c r="N142" s="45">
        <f t="shared" si="36"/>
        <v>353.49969567863747</v>
      </c>
      <c r="O142" s="47">
        <f t="shared" si="37"/>
        <v>0</v>
      </c>
      <c r="P142" s="48">
        <f t="shared" si="38"/>
        <v>-63.16697098802922</v>
      </c>
      <c r="Q142" s="49">
        <f t="shared" si="39"/>
        <v>0.84839926962872991</v>
      </c>
      <c r="R142" s="274"/>
      <c r="S142" s="50">
        <v>0.71406250000000004</v>
      </c>
      <c r="T142" s="51">
        <v>0.75209490740740736</v>
      </c>
      <c r="U142" s="52">
        <v>5.2500000000000213</v>
      </c>
      <c r="V142" s="53">
        <v>54.766666666666538</v>
      </c>
      <c r="W142" s="54"/>
      <c r="X142" s="58"/>
      <c r="Y142" s="266"/>
      <c r="Z142" s="267"/>
      <c r="AA142" s="55">
        <f t="shared" si="40"/>
        <v>-379.00182592817509</v>
      </c>
      <c r="AB142" s="49">
        <f t="shared" si="41"/>
        <v>0.84839926962872991</v>
      </c>
      <c r="AC142" s="279"/>
    </row>
    <row r="143" spans="1:29" ht="15.75" customHeight="1">
      <c r="A143" s="282"/>
      <c r="B143" s="38" t="s">
        <v>118</v>
      </c>
      <c r="C143" s="264" t="s">
        <v>202</v>
      </c>
      <c r="D143" s="265"/>
      <c r="E143" s="39">
        <v>29.52</v>
      </c>
      <c r="F143" s="40">
        <v>2139</v>
      </c>
      <c r="G143" s="41">
        <f t="shared" si="42"/>
        <v>63143.28</v>
      </c>
      <c r="H143" s="42"/>
      <c r="I143" s="43">
        <v>17</v>
      </c>
      <c r="J143" s="44">
        <v>3273</v>
      </c>
      <c r="K143" s="45">
        <f t="shared" si="28"/>
        <v>192.52941176470588</v>
      </c>
      <c r="L143" s="46">
        <v>17</v>
      </c>
      <c r="M143" s="44">
        <f>F143/V143*60</f>
        <v>2788.9894965592111</v>
      </c>
      <c r="N143" s="45">
        <f t="shared" si="36"/>
        <v>164.0582056799536</v>
      </c>
      <c r="O143" s="47">
        <f t="shared" si="37"/>
        <v>0</v>
      </c>
      <c r="P143" s="48">
        <f t="shared" si="38"/>
        <v>-28.471206084752282</v>
      </c>
      <c r="Q143" s="49">
        <f t="shared" si="39"/>
        <v>0.8521202250410056</v>
      </c>
      <c r="R143" s="274"/>
      <c r="S143" s="50">
        <v>0.75694444444444442</v>
      </c>
      <c r="T143" s="51">
        <v>0.78890046296296301</v>
      </c>
      <c r="U143" s="52">
        <v>6.9833333333333591</v>
      </c>
      <c r="V143" s="53">
        <v>46.016666666666772</v>
      </c>
      <c r="W143" s="54"/>
      <c r="X143" s="58"/>
      <c r="Y143" s="266"/>
      <c r="Z143" s="267"/>
      <c r="AA143" s="55">
        <f t="shared" si="40"/>
        <v>-484.01050344078885</v>
      </c>
      <c r="AB143" s="49">
        <f t="shared" si="41"/>
        <v>0.8521202250410056</v>
      </c>
      <c r="AC143" s="279"/>
    </row>
    <row r="144" spans="1:29" ht="15.75" customHeight="1">
      <c r="A144" s="282"/>
      <c r="B144" s="38" t="s">
        <v>118</v>
      </c>
      <c r="C144" s="264" t="s">
        <v>201</v>
      </c>
      <c r="D144" s="265"/>
      <c r="E144" s="39">
        <v>29.85</v>
      </c>
      <c r="F144" s="40">
        <v>2253</v>
      </c>
      <c r="G144" s="41">
        <f t="shared" si="42"/>
        <v>67252.05</v>
      </c>
      <c r="H144" s="42"/>
      <c r="I144" s="43">
        <v>17</v>
      </c>
      <c r="J144" s="44">
        <v>3273</v>
      </c>
      <c r="K144" s="45">
        <f t="shared" si="28"/>
        <v>192.52941176470588</v>
      </c>
      <c r="L144" s="46">
        <v>17</v>
      </c>
      <c r="M144" s="44">
        <f>F144/V144*60</f>
        <v>2788.1746304571952</v>
      </c>
      <c r="N144" s="45">
        <f t="shared" si="36"/>
        <v>164.01027237983502</v>
      </c>
      <c r="O144" s="47">
        <f t="shared" si="37"/>
        <v>0</v>
      </c>
      <c r="P144" s="48">
        <f t="shared" si="38"/>
        <v>-28.519139384870869</v>
      </c>
      <c r="Q144" s="49">
        <f t="shared" si="39"/>
        <v>0.8518712589236771</v>
      </c>
      <c r="R144" s="274"/>
      <c r="S144" s="50">
        <v>0.79305555555555551</v>
      </c>
      <c r="T144" s="51">
        <v>0.82672453703703708</v>
      </c>
      <c r="U144" s="52">
        <v>5.9833333333332028</v>
      </c>
      <c r="V144" s="53">
        <v>48.483333333333448</v>
      </c>
      <c r="W144" s="54"/>
      <c r="X144" s="94"/>
      <c r="Y144" s="266"/>
      <c r="Z144" s="267"/>
      <c r="AA144" s="55">
        <f t="shared" si="40"/>
        <v>-484.82536954280476</v>
      </c>
      <c r="AB144" s="49">
        <f t="shared" si="41"/>
        <v>0.8518712589236771</v>
      </c>
      <c r="AC144" s="279"/>
    </row>
    <row r="145" spans="1:29" ht="15.75" customHeight="1">
      <c r="A145" s="283"/>
      <c r="B145" s="38" t="s">
        <v>76</v>
      </c>
      <c r="C145" s="264" t="s">
        <v>117</v>
      </c>
      <c r="D145" s="265"/>
      <c r="E145" s="39">
        <v>28.57</v>
      </c>
      <c r="F145" s="40">
        <v>1950</v>
      </c>
      <c r="G145" s="41">
        <f t="shared" si="42"/>
        <v>55711.5</v>
      </c>
      <c r="H145" s="58"/>
      <c r="I145" s="43">
        <v>13</v>
      </c>
      <c r="J145" s="44">
        <v>3600</v>
      </c>
      <c r="K145" s="45">
        <f t="shared" si="28"/>
        <v>276.92307692307691</v>
      </c>
      <c r="L145" s="59">
        <v>13</v>
      </c>
      <c r="M145" s="44">
        <f>F145/V145*60</f>
        <v>2989.7785349233322</v>
      </c>
      <c r="N145" s="45">
        <f t="shared" si="36"/>
        <v>229.98296422487172</v>
      </c>
      <c r="O145" s="47">
        <f t="shared" si="37"/>
        <v>0</v>
      </c>
      <c r="P145" s="48">
        <f t="shared" si="38"/>
        <v>-46.940112698205184</v>
      </c>
      <c r="Q145" s="49">
        <f t="shared" si="39"/>
        <v>0.83049403747870354</v>
      </c>
      <c r="R145" s="274"/>
      <c r="S145" s="50">
        <v>0.83055555555555549</v>
      </c>
      <c r="T145" s="51">
        <v>0.85773148148148148</v>
      </c>
      <c r="U145" s="52">
        <v>5.5166666666665165</v>
      </c>
      <c r="V145" s="53">
        <v>39.133333333333425</v>
      </c>
      <c r="W145" s="54">
        <v>0.85773148148148148</v>
      </c>
      <c r="X145" s="94">
        <v>0.89945601851851853</v>
      </c>
      <c r="Y145" s="266"/>
      <c r="Z145" s="267"/>
      <c r="AA145" s="55">
        <f t="shared" si="40"/>
        <v>-610.22146507666776</v>
      </c>
      <c r="AB145" s="49">
        <f t="shared" si="41"/>
        <v>0.83049403747870343</v>
      </c>
      <c r="AC145" s="279"/>
    </row>
    <row r="146" spans="1:29" ht="15.75" customHeight="1">
      <c r="A146" s="283"/>
      <c r="B146" s="38" t="s">
        <v>118</v>
      </c>
      <c r="C146" s="264" t="s">
        <v>280</v>
      </c>
      <c r="D146" s="265"/>
      <c r="E146" s="39">
        <v>25.64</v>
      </c>
      <c r="F146" s="40">
        <v>2554</v>
      </c>
      <c r="G146" s="60">
        <f t="shared" si="42"/>
        <v>65484.560000000005</v>
      </c>
      <c r="H146" s="61"/>
      <c r="I146" s="43">
        <v>11</v>
      </c>
      <c r="J146" s="44">
        <v>3000</v>
      </c>
      <c r="K146" s="45">
        <f t="shared" si="28"/>
        <v>272.72727272727275</v>
      </c>
      <c r="L146" s="46">
        <v>11</v>
      </c>
      <c r="M146" s="44">
        <f>F146/V146*60</f>
        <v>2563.2562029551173</v>
      </c>
      <c r="N146" s="45">
        <f t="shared" si="36"/>
        <v>233.02329117773795</v>
      </c>
      <c r="O146" s="47">
        <f t="shared" si="37"/>
        <v>0</v>
      </c>
      <c r="P146" s="48">
        <f t="shared" si="38"/>
        <v>-39.703981549534802</v>
      </c>
      <c r="Q146" s="49">
        <f t="shared" si="39"/>
        <v>0.85441873431837245</v>
      </c>
      <c r="R146" s="274"/>
      <c r="S146" s="50">
        <v>0.89945601851851853</v>
      </c>
      <c r="T146" s="51">
        <v>0.94097222222222221</v>
      </c>
      <c r="U146" s="52">
        <v>60.083333333333343</v>
      </c>
      <c r="V146" s="53">
        <v>59.783333333333303</v>
      </c>
      <c r="W146" s="54"/>
      <c r="X146" s="116"/>
      <c r="Y146" s="266"/>
      <c r="Z146" s="267"/>
      <c r="AA146" s="55">
        <f t="shared" si="40"/>
        <v>-436.74379704488274</v>
      </c>
      <c r="AB146" s="49">
        <f t="shared" si="41"/>
        <v>0.85441873431837245</v>
      </c>
      <c r="AC146" s="279"/>
    </row>
    <row r="147" spans="1:29" ht="15.75" customHeight="1">
      <c r="A147" s="283"/>
      <c r="B147" s="38"/>
      <c r="C147" s="264"/>
      <c r="D147" s="265"/>
      <c r="E147" s="39"/>
      <c r="F147" s="40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79"/>
    </row>
    <row r="148" spans="1:29" ht="15.75" customHeight="1">
      <c r="A148" s="283"/>
      <c r="B148" s="38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79"/>
    </row>
    <row r="149" spans="1:29" ht="15.75" customHeight="1">
      <c r="A149" s="283"/>
      <c r="B149" s="38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68"/>
      <c r="X149" s="110"/>
      <c r="Y149" s="266"/>
      <c r="Z149" s="267"/>
      <c r="AA149" s="55"/>
      <c r="AB149" s="49"/>
      <c r="AC149" s="279"/>
    </row>
    <row r="150" spans="1:29" ht="15.75" customHeight="1">
      <c r="A150" s="283"/>
      <c r="B150" s="38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68"/>
      <c r="X150" s="110"/>
      <c r="Y150" s="266"/>
      <c r="Z150" s="267"/>
      <c r="AA150" s="55"/>
      <c r="AB150" s="49"/>
      <c r="AC150" s="279"/>
    </row>
    <row r="151" spans="1:29" ht="15.75" customHeight="1">
      <c r="A151" s="283"/>
      <c r="B151" s="38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68"/>
      <c r="X151" s="110"/>
      <c r="Y151" s="266"/>
      <c r="Z151" s="267"/>
      <c r="AA151" s="55"/>
      <c r="AB151" s="49"/>
      <c r="AC151" s="279"/>
    </row>
    <row r="152" spans="1:29" ht="15.75" customHeight="1">
      <c r="A152" s="283"/>
      <c r="B152" s="38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68"/>
      <c r="X152" s="110"/>
      <c r="Y152" s="266"/>
      <c r="Z152" s="267"/>
      <c r="AA152" s="55"/>
      <c r="AB152" s="49"/>
      <c r="AC152" s="279"/>
    </row>
    <row r="153" spans="1:29" ht="15.75" customHeight="1">
      <c r="A153" s="283"/>
      <c r="B153" s="38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68"/>
      <c r="X153" s="110"/>
      <c r="Y153" s="266"/>
      <c r="Z153" s="267"/>
      <c r="AA153" s="55"/>
      <c r="AB153" s="49"/>
      <c r="AC153" s="279"/>
    </row>
    <row r="154" spans="1:29" ht="15.75" customHeight="1">
      <c r="A154" s="283"/>
      <c r="B154" s="38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68"/>
      <c r="X154" s="110"/>
      <c r="Y154" s="266"/>
      <c r="Z154" s="267"/>
      <c r="AA154" s="55"/>
      <c r="AB154" s="49"/>
      <c r="AC154" s="279"/>
    </row>
    <row r="155" spans="1:29" ht="15.75" customHeight="1">
      <c r="A155" s="283"/>
      <c r="B155" s="38"/>
      <c r="C155" s="264"/>
      <c r="D155" s="265"/>
      <c r="E155" s="39"/>
      <c r="F155" s="40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68"/>
      <c r="X155" s="110"/>
      <c r="Y155" s="266"/>
      <c r="Z155" s="267"/>
      <c r="AA155" s="55"/>
      <c r="AB155" s="49"/>
      <c r="AC155" s="279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43">AVERAGE(I141:I156)</f>
        <v>12.5</v>
      </c>
      <c r="J157" s="81">
        <f t="shared" si="43"/>
        <v>3107.6666666666665</v>
      </c>
      <c r="K157" s="82">
        <f t="shared" ref="K157" si="44">J157/I157</f>
        <v>248.61333333333332</v>
      </c>
      <c r="L157" s="80">
        <f t="shared" ref="L157:M157" si="45">AVERAGE(L141:L156)</f>
        <v>12.5</v>
      </c>
      <c r="M157" s="81">
        <f t="shared" si="45"/>
        <v>2635.0328398277802</v>
      </c>
      <c r="N157" s="82">
        <f>M157/L157</f>
        <v>210.80262718622242</v>
      </c>
      <c r="O157" s="83">
        <f>L157-I157</f>
        <v>0</v>
      </c>
      <c r="P157" s="84">
        <f>N157-K157</f>
        <v>-37.810706147110892</v>
      </c>
      <c r="Q157" s="85">
        <f>N157/K157</f>
        <v>0.84791360286209816</v>
      </c>
      <c r="R157" s="275"/>
      <c r="S157" s="182">
        <f>S141</f>
        <v>0.70862268518518523</v>
      </c>
      <c r="T157" s="183">
        <f>INDEX(T141:T156,COUNTA(T141:T156))</f>
        <v>0.94097222222222221</v>
      </c>
      <c r="U157" s="86"/>
      <c r="V157" s="96"/>
      <c r="W157" s="78"/>
      <c r="X157" s="82"/>
      <c r="Y157" s="262"/>
      <c r="Z157" s="263"/>
      <c r="AA157" s="97">
        <f>M157-J157</f>
        <v>-472.63382683888631</v>
      </c>
      <c r="AB157" s="85">
        <f>M157/J157</f>
        <v>0.84791360286209816</v>
      </c>
      <c r="AC157" s="280"/>
    </row>
    <row r="158" spans="1:29" ht="15.75" customHeight="1">
      <c r="A158" s="268" t="s">
        <v>49</v>
      </c>
      <c r="B158" s="16" t="s">
        <v>76</v>
      </c>
      <c r="C158" s="271" t="s">
        <v>120</v>
      </c>
      <c r="D158" s="272"/>
      <c r="E158" s="21">
        <v>14.03</v>
      </c>
      <c r="F158" s="15">
        <v>8395</v>
      </c>
      <c r="G158" s="22">
        <f t="shared" ref="G158" si="46">E158*F158</f>
        <v>117781.84999999999</v>
      </c>
      <c r="H158" s="23"/>
      <c r="I158" s="24">
        <v>4</v>
      </c>
      <c r="J158" s="25">
        <v>2700</v>
      </c>
      <c r="K158" s="26">
        <f>J158/I158</f>
        <v>675</v>
      </c>
      <c r="L158" s="27">
        <v>4</v>
      </c>
      <c r="M158" s="25">
        <f>F158/V158*60</f>
        <v>2394.5804611362023</v>
      </c>
      <c r="N158" s="26">
        <f>M158/L158</f>
        <v>598.64511528405058</v>
      </c>
      <c r="O158" s="91">
        <f>L158-I158</f>
        <v>0</v>
      </c>
      <c r="P158" s="92">
        <f>N158-K158</f>
        <v>-76.354884715949424</v>
      </c>
      <c r="Q158" s="31">
        <f>N158/K158</f>
        <v>0.88688165227266746</v>
      </c>
      <c r="R158" s="273">
        <f>Q174</f>
        <v>0.88688165227266746</v>
      </c>
      <c r="S158" s="32">
        <v>0.70833333333333337</v>
      </c>
      <c r="T158" s="33">
        <v>0.85440972222222222</v>
      </c>
      <c r="U158" s="34"/>
      <c r="V158" s="35">
        <v>210.34999999999994</v>
      </c>
      <c r="W158" s="33"/>
      <c r="X158" s="107"/>
      <c r="Y158" s="276"/>
      <c r="Z158" s="277"/>
      <c r="AA158" s="36">
        <f>M158-J158</f>
        <v>-305.4195388637977</v>
      </c>
      <c r="AB158" s="31">
        <f>M158/J158</f>
        <v>0.88688165227266746</v>
      </c>
      <c r="AC158" s="278">
        <f>AB174</f>
        <v>0.88688165227266746</v>
      </c>
    </row>
    <row r="159" spans="1:29" ht="15.75" customHeight="1">
      <c r="A159" s="269"/>
      <c r="B159" s="38"/>
      <c r="C159" s="264"/>
      <c r="D159" s="265"/>
      <c r="E159" s="39"/>
      <c r="F159" s="40"/>
      <c r="G159" s="41"/>
      <c r="H159" s="42"/>
      <c r="I159" s="43"/>
      <c r="J159" s="44"/>
      <c r="K159" s="45"/>
      <c r="L159" s="46"/>
      <c r="M159" s="44"/>
      <c r="N159" s="45"/>
      <c r="O159" s="47"/>
      <c r="P159" s="48"/>
      <c r="Q159" s="49"/>
      <c r="R159" s="274"/>
      <c r="S159" s="50"/>
      <c r="T159" s="51"/>
      <c r="U159" s="52"/>
      <c r="V159" s="53"/>
      <c r="W159" s="54"/>
      <c r="X159" s="94"/>
      <c r="Y159" s="266"/>
      <c r="Z159" s="267"/>
      <c r="AA159" s="55"/>
      <c r="AB159" s="49"/>
      <c r="AC159" s="279"/>
    </row>
    <row r="160" spans="1:29" ht="15.75" customHeight="1">
      <c r="A160" s="269"/>
      <c r="B160" s="38"/>
      <c r="C160" s="264"/>
      <c r="D160" s="265"/>
      <c r="E160" s="39"/>
      <c r="F160" s="40"/>
      <c r="G160" s="41"/>
      <c r="H160" s="42"/>
      <c r="I160" s="43"/>
      <c r="J160" s="44"/>
      <c r="K160" s="45"/>
      <c r="L160" s="46"/>
      <c r="M160" s="44"/>
      <c r="N160" s="45"/>
      <c r="O160" s="47"/>
      <c r="P160" s="48"/>
      <c r="Q160" s="49"/>
      <c r="R160" s="274"/>
      <c r="S160" s="50"/>
      <c r="T160" s="51"/>
      <c r="U160" s="52"/>
      <c r="V160" s="53"/>
      <c r="W160" s="54"/>
      <c r="X160" s="58"/>
      <c r="Y160" s="266"/>
      <c r="Z160" s="267"/>
      <c r="AA160" s="55"/>
      <c r="AB160" s="49"/>
      <c r="AC160" s="279"/>
    </row>
    <row r="161" spans="1:29" ht="15.75" customHeight="1">
      <c r="A161" s="269"/>
      <c r="B161" s="38"/>
      <c r="C161" s="264"/>
      <c r="D161" s="265"/>
      <c r="E161" s="39"/>
      <c r="F161" s="40"/>
      <c r="G161" s="41"/>
      <c r="H161" s="42"/>
      <c r="I161" s="43"/>
      <c r="J161" s="44"/>
      <c r="K161" s="45"/>
      <c r="L161" s="46"/>
      <c r="M161" s="44"/>
      <c r="N161" s="45"/>
      <c r="O161" s="47"/>
      <c r="P161" s="48"/>
      <c r="Q161" s="49"/>
      <c r="R161" s="274"/>
      <c r="S161" s="50"/>
      <c r="T161" s="51"/>
      <c r="U161" s="52"/>
      <c r="V161" s="53"/>
      <c r="W161" s="54"/>
      <c r="X161" s="58"/>
      <c r="Y161" s="266"/>
      <c r="Z161" s="267"/>
      <c r="AA161" s="55"/>
      <c r="AB161" s="49"/>
      <c r="AC161" s="279"/>
    </row>
    <row r="162" spans="1:29" ht="15.75" customHeight="1">
      <c r="A162" s="269"/>
      <c r="B162" s="38"/>
      <c r="C162" s="264"/>
      <c r="D162" s="265"/>
      <c r="E162" s="39"/>
      <c r="F162" s="40"/>
      <c r="G162" s="41"/>
      <c r="H162" s="58"/>
      <c r="I162" s="43"/>
      <c r="J162" s="44"/>
      <c r="K162" s="45"/>
      <c r="L162" s="59"/>
      <c r="M162" s="44"/>
      <c r="N162" s="45"/>
      <c r="O162" s="47"/>
      <c r="P162" s="48"/>
      <c r="Q162" s="49"/>
      <c r="R162" s="274"/>
      <c r="S162" s="50"/>
      <c r="T162" s="51"/>
      <c r="U162" s="52"/>
      <c r="V162" s="53"/>
      <c r="W162" s="54"/>
      <c r="X162" s="58"/>
      <c r="Y162" s="266"/>
      <c r="Z162" s="267"/>
      <c r="AA162" s="55"/>
      <c r="AB162" s="49"/>
      <c r="AC162" s="279"/>
    </row>
    <row r="163" spans="1:29" ht="15.75" customHeight="1">
      <c r="A163" s="269"/>
      <c r="B163" s="38"/>
      <c r="C163" s="264"/>
      <c r="D163" s="265"/>
      <c r="E163" s="39"/>
      <c r="F163" s="40"/>
      <c r="G163" s="60"/>
      <c r="H163" s="61"/>
      <c r="I163" s="43"/>
      <c r="J163" s="44"/>
      <c r="K163" s="45"/>
      <c r="L163" s="46"/>
      <c r="M163" s="44"/>
      <c r="N163" s="45"/>
      <c r="O163" s="47"/>
      <c r="P163" s="48"/>
      <c r="Q163" s="49"/>
      <c r="R163" s="274"/>
      <c r="S163" s="50"/>
      <c r="T163" s="51"/>
      <c r="U163" s="52"/>
      <c r="V163" s="53"/>
      <c r="W163" s="54"/>
      <c r="X163" s="58"/>
      <c r="Y163" s="266"/>
      <c r="Z163" s="267"/>
      <c r="AA163" s="55"/>
      <c r="AB163" s="49"/>
      <c r="AC163" s="279"/>
    </row>
    <row r="164" spans="1:29" ht="15.75" customHeight="1">
      <c r="A164" s="269"/>
      <c r="B164" s="38"/>
      <c r="C164" s="264"/>
      <c r="D164" s="265"/>
      <c r="E164" s="39"/>
      <c r="F164" s="40"/>
      <c r="G164" s="60"/>
      <c r="H164" s="64"/>
      <c r="I164" s="43"/>
      <c r="J164" s="44"/>
      <c r="K164" s="45"/>
      <c r="L164" s="59"/>
      <c r="M164" s="44"/>
      <c r="N164" s="45"/>
      <c r="O164" s="65"/>
      <c r="P164" s="66"/>
      <c r="Q164" s="67"/>
      <c r="R164" s="274"/>
      <c r="S164" s="50"/>
      <c r="T164" s="51"/>
      <c r="U164" s="52"/>
      <c r="V164" s="53"/>
      <c r="W164" s="54"/>
      <c r="X164" s="58"/>
      <c r="Y164" s="266"/>
      <c r="Z164" s="267"/>
      <c r="AA164" s="55"/>
      <c r="AB164" s="49"/>
      <c r="AC164" s="279"/>
    </row>
    <row r="165" spans="1:29" ht="15.75" customHeight="1">
      <c r="A165" s="269"/>
      <c r="B165" s="38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50"/>
      <c r="T165" s="51"/>
      <c r="U165" s="52"/>
      <c r="V165" s="53"/>
      <c r="W165" s="54"/>
      <c r="X165" s="58"/>
      <c r="Y165" s="266"/>
      <c r="Z165" s="267"/>
      <c r="AA165" s="55"/>
      <c r="AB165" s="49"/>
      <c r="AC165" s="279"/>
    </row>
    <row r="166" spans="1:29" ht="15.75" customHeight="1">
      <c r="A166" s="269"/>
      <c r="B166" s="38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50"/>
      <c r="T166" s="51"/>
      <c r="U166" s="52"/>
      <c r="V166" s="53"/>
      <c r="W166" s="54"/>
      <c r="X166" s="58"/>
      <c r="Y166" s="266"/>
      <c r="Z166" s="267"/>
      <c r="AA166" s="55"/>
      <c r="AB166" s="49"/>
      <c r="AC166" s="279"/>
    </row>
    <row r="167" spans="1:29" ht="15.75" customHeight="1">
      <c r="A167" s="269"/>
      <c r="B167" s="38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50"/>
      <c r="T167" s="51"/>
      <c r="U167" s="52"/>
      <c r="V167" s="53"/>
      <c r="W167" s="54"/>
      <c r="X167" s="58"/>
      <c r="Y167" s="266"/>
      <c r="Z167" s="267"/>
      <c r="AA167" s="55"/>
      <c r="AB167" s="49"/>
      <c r="AC167" s="279"/>
    </row>
    <row r="168" spans="1:29" ht="15.75" customHeight="1">
      <c r="A168" s="269"/>
      <c r="B168" s="38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50"/>
      <c r="T168" s="51"/>
      <c r="U168" s="52"/>
      <c r="V168" s="53"/>
      <c r="W168" s="54"/>
      <c r="X168" s="58"/>
      <c r="Y168" s="266"/>
      <c r="Z168" s="267"/>
      <c r="AA168" s="55"/>
      <c r="AB168" s="49"/>
      <c r="AC168" s="279"/>
    </row>
    <row r="169" spans="1:29" ht="15.75" customHeight="1">
      <c r="A169" s="269"/>
      <c r="B169" s="38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50"/>
      <c r="T169" s="51"/>
      <c r="U169" s="52"/>
      <c r="V169" s="53"/>
      <c r="W169" s="54"/>
      <c r="X169" s="58"/>
      <c r="Y169" s="266"/>
      <c r="Z169" s="267"/>
      <c r="AA169" s="55"/>
      <c r="AB169" s="49"/>
      <c r="AC169" s="279"/>
    </row>
    <row r="170" spans="1:29" ht="15.75" customHeight="1">
      <c r="A170" s="269"/>
      <c r="B170" s="38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50"/>
      <c r="T170" s="51"/>
      <c r="U170" s="52"/>
      <c r="V170" s="53"/>
      <c r="W170" s="54"/>
      <c r="X170" s="58"/>
      <c r="Y170" s="266"/>
      <c r="Z170" s="267"/>
      <c r="AA170" s="55"/>
      <c r="AB170" s="49"/>
      <c r="AC170" s="279"/>
    </row>
    <row r="171" spans="1:29" ht="15.75" customHeight="1">
      <c r="A171" s="269"/>
      <c r="B171" s="38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50"/>
      <c r="T171" s="51"/>
      <c r="U171" s="52"/>
      <c r="V171" s="53"/>
      <c r="W171" s="54"/>
      <c r="X171" s="58"/>
      <c r="Y171" s="266"/>
      <c r="Z171" s="267"/>
      <c r="AA171" s="55"/>
      <c r="AB171" s="49"/>
      <c r="AC171" s="279"/>
    </row>
    <row r="172" spans="1:29" ht="15.75" customHeight="1">
      <c r="A172" s="269"/>
      <c r="B172" s="38"/>
      <c r="C172" s="264"/>
      <c r="D172" s="265"/>
      <c r="E172" s="39"/>
      <c r="F172" s="40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50"/>
      <c r="T172" s="51"/>
      <c r="U172" s="52"/>
      <c r="V172" s="53"/>
      <c r="W172" s="54"/>
      <c r="X172" s="58"/>
      <c r="Y172" s="266"/>
      <c r="Z172" s="267"/>
      <c r="AA172" s="55"/>
      <c r="AB172" s="49"/>
      <c r="AC172" s="279"/>
    </row>
    <row r="173" spans="1:29" ht="15.75" customHeight="1">
      <c r="A173" s="269"/>
      <c r="B173" s="38"/>
      <c r="C173" s="264"/>
      <c r="D173" s="265"/>
      <c r="E173" s="104"/>
      <c r="F173" s="40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47">AVERAGE(I158:I173)</f>
        <v>4</v>
      </c>
      <c r="J174" s="81">
        <f t="shared" si="47"/>
        <v>2700</v>
      </c>
      <c r="K174" s="82">
        <f t="shared" ref="K174" si="48">J174/I174</f>
        <v>675</v>
      </c>
      <c r="L174" s="80">
        <f t="shared" ref="L174:M174" si="49">AVERAGE(L158:L173)</f>
        <v>4</v>
      </c>
      <c r="M174" s="81">
        <f t="shared" si="49"/>
        <v>2394.5804611362023</v>
      </c>
      <c r="N174" s="82">
        <f t="shared" ref="N174:N179" si="50">M174/L174</f>
        <v>598.64511528405058</v>
      </c>
      <c r="O174" s="83">
        <f t="shared" ref="O174:O179" si="51">L174-I174</f>
        <v>0</v>
      </c>
      <c r="P174" s="84">
        <f t="shared" ref="P174:P179" si="52">N174-K174</f>
        <v>-76.354884715949424</v>
      </c>
      <c r="Q174" s="85">
        <f t="shared" ref="Q174:Q179" si="53">N174/K174</f>
        <v>0.88688165227266746</v>
      </c>
      <c r="R174" s="275"/>
      <c r="S174" s="182">
        <f>S158</f>
        <v>0.70833333333333337</v>
      </c>
      <c r="T174" s="183">
        <f>INDEX(T158:T173,COUNTA(T158:T173))</f>
        <v>0.85440972222222222</v>
      </c>
      <c r="U174" s="86"/>
      <c r="V174" s="96"/>
      <c r="W174" s="78"/>
      <c r="X174" s="82"/>
      <c r="Y174" s="262"/>
      <c r="Z174" s="263"/>
      <c r="AA174" s="97">
        <f t="shared" ref="AA174:AA179" si="54">M174-J174</f>
        <v>-305.4195388637977</v>
      </c>
      <c r="AB174" s="85">
        <f t="shared" ref="AB174:AB179" si="55">M174/J174</f>
        <v>0.88688165227266746</v>
      </c>
      <c r="AC174" s="280"/>
    </row>
    <row r="175" spans="1:29" ht="15.75" customHeight="1">
      <c r="A175" s="281" t="s">
        <v>50</v>
      </c>
      <c r="B175" s="16" t="s">
        <v>76</v>
      </c>
      <c r="C175" s="271" t="s">
        <v>124</v>
      </c>
      <c r="D175" s="272"/>
      <c r="E175" s="21">
        <v>24.15</v>
      </c>
      <c r="F175" s="15">
        <v>1094</v>
      </c>
      <c r="G175" s="22">
        <f t="shared" ref="G175:G179" si="56">E175*F175</f>
        <v>26420.1</v>
      </c>
      <c r="H175" s="23"/>
      <c r="I175" s="24">
        <v>4</v>
      </c>
      <c r="J175" s="25">
        <v>3000</v>
      </c>
      <c r="K175" s="26">
        <f>J175/I175</f>
        <v>750</v>
      </c>
      <c r="L175" s="27">
        <v>4</v>
      </c>
      <c r="M175" s="25">
        <f>F175/V175*60</f>
        <v>2480.1007556675131</v>
      </c>
      <c r="N175" s="26">
        <f t="shared" si="50"/>
        <v>620.02518891687828</v>
      </c>
      <c r="O175" s="91">
        <f t="shared" si="51"/>
        <v>0</v>
      </c>
      <c r="P175" s="92">
        <f t="shared" si="52"/>
        <v>-129.97481108312172</v>
      </c>
      <c r="Q175" s="31">
        <f t="shared" si="53"/>
        <v>0.82670025188917107</v>
      </c>
      <c r="R175" s="273">
        <f>Q191</f>
        <v>0.83449914378697643</v>
      </c>
      <c r="S175" s="32">
        <v>0.70833333333333337</v>
      </c>
      <c r="T175" s="33">
        <v>0.72671296296296295</v>
      </c>
      <c r="U175" s="34"/>
      <c r="V175" s="35">
        <v>26.466666666666594</v>
      </c>
      <c r="W175" s="114"/>
      <c r="X175" s="115"/>
      <c r="Y175" s="276"/>
      <c r="Z175" s="277"/>
      <c r="AA175" s="36">
        <f t="shared" si="54"/>
        <v>-519.89924433248689</v>
      </c>
      <c r="AB175" s="31">
        <f t="shared" si="55"/>
        <v>0.82670025188917107</v>
      </c>
      <c r="AC175" s="278">
        <f>AB191</f>
        <v>0.83449914378697632</v>
      </c>
    </row>
    <row r="176" spans="1:29" ht="15.75" customHeight="1">
      <c r="A176" s="282"/>
      <c r="B176" s="38" t="s">
        <v>76</v>
      </c>
      <c r="C176" s="264" t="s">
        <v>209</v>
      </c>
      <c r="D176" s="265"/>
      <c r="E176" s="39">
        <v>24.15</v>
      </c>
      <c r="F176" s="40">
        <v>1371</v>
      </c>
      <c r="G176" s="41">
        <f t="shared" si="56"/>
        <v>33109.65</v>
      </c>
      <c r="H176" s="42"/>
      <c r="I176" s="43">
        <v>4</v>
      </c>
      <c r="J176" s="44">
        <v>3000</v>
      </c>
      <c r="K176" s="45">
        <f t="shared" ref="K176:K179" si="57">J176/I176</f>
        <v>750</v>
      </c>
      <c r="L176" s="46">
        <v>4</v>
      </c>
      <c r="M176" s="44">
        <f>F176/V176*60</f>
        <v>2499.0379746835461</v>
      </c>
      <c r="N176" s="45">
        <f t="shared" si="50"/>
        <v>624.75949367088651</v>
      </c>
      <c r="O176" s="47">
        <f t="shared" si="51"/>
        <v>0</v>
      </c>
      <c r="P176" s="48">
        <f t="shared" si="52"/>
        <v>-125.24050632911349</v>
      </c>
      <c r="Q176" s="49">
        <f t="shared" si="53"/>
        <v>0.83301265822784865</v>
      </c>
      <c r="R176" s="274"/>
      <c r="S176" s="50">
        <v>0.72993055555555553</v>
      </c>
      <c r="T176" s="51">
        <v>0.75278935185185181</v>
      </c>
      <c r="U176" s="52">
        <v>4.6333333333333115</v>
      </c>
      <c r="V176" s="53">
        <v>32.916666666666643</v>
      </c>
      <c r="W176" s="54"/>
      <c r="X176" s="94"/>
      <c r="Y176" s="266"/>
      <c r="Z176" s="267"/>
      <c r="AA176" s="55">
        <f t="shared" si="54"/>
        <v>-500.96202531645395</v>
      </c>
      <c r="AB176" s="49">
        <f t="shared" si="55"/>
        <v>0.83301265822784865</v>
      </c>
      <c r="AC176" s="279"/>
    </row>
    <row r="177" spans="1:29" ht="15.75" customHeight="1">
      <c r="A177" s="282"/>
      <c r="B177" s="38" t="s">
        <v>76</v>
      </c>
      <c r="C177" s="264" t="s">
        <v>210</v>
      </c>
      <c r="D177" s="265"/>
      <c r="E177" s="39">
        <v>27.58</v>
      </c>
      <c r="F177" s="40">
        <v>1607</v>
      </c>
      <c r="G177" s="41">
        <f t="shared" si="56"/>
        <v>44321.06</v>
      </c>
      <c r="H177" s="42"/>
      <c r="I177" s="43">
        <v>4</v>
      </c>
      <c r="J177" s="44">
        <v>3000</v>
      </c>
      <c r="K177" s="45">
        <f t="shared" si="57"/>
        <v>750</v>
      </c>
      <c r="L177" s="46">
        <v>4</v>
      </c>
      <c r="M177" s="44">
        <f>F177/V177*60</f>
        <v>2481.8532818532822</v>
      </c>
      <c r="N177" s="45">
        <f t="shared" si="50"/>
        <v>620.46332046332054</v>
      </c>
      <c r="O177" s="47">
        <f t="shared" si="51"/>
        <v>0</v>
      </c>
      <c r="P177" s="48">
        <f t="shared" si="52"/>
        <v>-129.53667953667946</v>
      </c>
      <c r="Q177" s="49">
        <f t="shared" si="53"/>
        <v>0.82728442728442741</v>
      </c>
      <c r="R177" s="274"/>
      <c r="S177" s="50">
        <v>0.75565972222222222</v>
      </c>
      <c r="T177" s="51">
        <v>0.78263888888888888</v>
      </c>
      <c r="U177" s="52">
        <v>4.1333333333333933</v>
      </c>
      <c r="V177" s="53">
        <v>38.849999999999994</v>
      </c>
      <c r="W177" s="54"/>
      <c r="X177" s="94"/>
      <c r="Y177" s="266"/>
      <c r="Z177" s="267"/>
      <c r="AA177" s="55">
        <f t="shared" si="54"/>
        <v>-518.14671814671783</v>
      </c>
      <c r="AB177" s="49">
        <f t="shared" si="55"/>
        <v>0.82728442728442741</v>
      </c>
      <c r="AC177" s="279"/>
    </row>
    <row r="178" spans="1:29" ht="15.75" customHeight="1">
      <c r="A178" s="282"/>
      <c r="B178" s="38" t="s">
        <v>76</v>
      </c>
      <c r="C178" s="264" t="s">
        <v>121</v>
      </c>
      <c r="D178" s="265"/>
      <c r="E178" s="39">
        <v>22.28</v>
      </c>
      <c r="F178" s="40">
        <v>1713</v>
      </c>
      <c r="G178" s="41">
        <f t="shared" si="56"/>
        <v>38165.64</v>
      </c>
      <c r="H178" s="42"/>
      <c r="I178" s="43">
        <v>5</v>
      </c>
      <c r="J178" s="44">
        <v>3300</v>
      </c>
      <c r="K178" s="45">
        <f t="shared" si="57"/>
        <v>660</v>
      </c>
      <c r="L178" s="46">
        <v>5</v>
      </c>
      <c r="M178" s="44">
        <f>F178/V178*60</f>
        <v>2759.1946308724901</v>
      </c>
      <c r="N178" s="45">
        <f t="shared" si="50"/>
        <v>551.83892617449806</v>
      </c>
      <c r="O178" s="47">
        <f t="shared" si="51"/>
        <v>0</v>
      </c>
      <c r="P178" s="48">
        <f t="shared" si="52"/>
        <v>-108.16107382550194</v>
      </c>
      <c r="Q178" s="49">
        <f t="shared" si="53"/>
        <v>0.83611958511287587</v>
      </c>
      <c r="R178" s="274"/>
      <c r="S178" s="50">
        <v>0.78541666666666676</v>
      </c>
      <c r="T178" s="51">
        <v>0.81128472222222225</v>
      </c>
      <c r="U178" s="52">
        <v>4.0000000000001457</v>
      </c>
      <c r="V178" s="53">
        <v>37.249999999999908</v>
      </c>
      <c r="W178" s="54"/>
      <c r="X178" s="94"/>
      <c r="Y178" s="266"/>
      <c r="Z178" s="267"/>
      <c r="AA178" s="55">
        <f t="shared" si="54"/>
        <v>-540.80536912750995</v>
      </c>
      <c r="AB178" s="49">
        <f t="shared" si="55"/>
        <v>0.83611958511287576</v>
      </c>
      <c r="AC178" s="279"/>
    </row>
    <row r="179" spans="1:29" ht="15.75" customHeight="1">
      <c r="A179" s="283"/>
      <c r="B179" s="38" t="s">
        <v>76</v>
      </c>
      <c r="C179" s="264" t="s">
        <v>340</v>
      </c>
      <c r="D179" s="265"/>
      <c r="E179" s="39">
        <v>18.18</v>
      </c>
      <c r="F179" s="40">
        <v>4197</v>
      </c>
      <c r="G179" s="41">
        <f t="shared" si="56"/>
        <v>76301.459999999992</v>
      </c>
      <c r="H179" s="58"/>
      <c r="I179" s="43">
        <v>4</v>
      </c>
      <c r="J179" s="44">
        <v>3300</v>
      </c>
      <c r="K179" s="45">
        <f t="shared" si="57"/>
        <v>825</v>
      </c>
      <c r="L179" s="59">
        <v>4</v>
      </c>
      <c r="M179" s="44">
        <f>F179/V179*60</f>
        <v>2798</v>
      </c>
      <c r="N179" s="45">
        <f t="shared" si="50"/>
        <v>699.5</v>
      </c>
      <c r="O179" s="47">
        <f t="shared" si="51"/>
        <v>0</v>
      </c>
      <c r="P179" s="48">
        <f t="shared" si="52"/>
        <v>-125.5</v>
      </c>
      <c r="Q179" s="49">
        <f t="shared" si="53"/>
        <v>0.8478787878787879</v>
      </c>
      <c r="R179" s="274"/>
      <c r="S179" s="50">
        <v>0.81666666666666665</v>
      </c>
      <c r="T179" s="51">
        <v>0.87916666666666665</v>
      </c>
      <c r="U179" s="52">
        <v>7.7499999999999325</v>
      </c>
      <c r="V179" s="53">
        <v>90</v>
      </c>
      <c r="W179" s="54"/>
      <c r="X179" s="94"/>
      <c r="Y179" s="266"/>
      <c r="Z179" s="267"/>
      <c r="AA179" s="55">
        <f t="shared" si="54"/>
        <v>-502</v>
      </c>
      <c r="AB179" s="49">
        <f t="shared" si="55"/>
        <v>0.8478787878787879</v>
      </c>
      <c r="AC179" s="279"/>
    </row>
    <row r="180" spans="1:29" ht="15.75" customHeight="1">
      <c r="A180" s="283"/>
      <c r="B180" s="38"/>
      <c r="C180" s="264"/>
      <c r="D180" s="265"/>
      <c r="E180" s="39"/>
      <c r="F180" s="40"/>
      <c r="G180" s="60"/>
      <c r="H180" s="61"/>
      <c r="I180" s="43"/>
      <c r="J180" s="44"/>
      <c r="K180" s="45"/>
      <c r="L180" s="46"/>
      <c r="M180" s="44"/>
      <c r="N180" s="45"/>
      <c r="O180" s="47"/>
      <c r="P180" s="48"/>
      <c r="Q180" s="49"/>
      <c r="R180" s="274"/>
      <c r="S180" s="50"/>
      <c r="T180" s="51"/>
      <c r="U180" s="52"/>
      <c r="V180" s="53"/>
      <c r="W180" s="54"/>
      <c r="X180" s="94"/>
      <c r="Y180" s="266"/>
      <c r="Z180" s="267"/>
      <c r="AA180" s="55"/>
      <c r="AB180" s="49"/>
      <c r="AC180" s="279"/>
    </row>
    <row r="181" spans="1:29" ht="15.75" customHeight="1">
      <c r="A181" s="283"/>
      <c r="B181" s="38"/>
      <c r="C181" s="264"/>
      <c r="D181" s="265"/>
      <c r="E181" s="39"/>
      <c r="F181" s="40"/>
      <c r="G181" s="60"/>
      <c r="H181" s="64"/>
      <c r="I181" s="43"/>
      <c r="J181" s="44"/>
      <c r="K181" s="45"/>
      <c r="L181" s="59"/>
      <c r="M181" s="44"/>
      <c r="N181" s="45"/>
      <c r="O181" s="65"/>
      <c r="P181" s="66"/>
      <c r="Q181" s="67"/>
      <c r="R181" s="274"/>
      <c r="S181" s="50"/>
      <c r="T181" s="51"/>
      <c r="U181" s="52"/>
      <c r="V181" s="53"/>
      <c r="W181" s="54"/>
      <c r="X181" s="94"/>
      <c r="Y181" s="266"/>
      <c r="Z181" s="267"/>
      <c r="AA181" s="55"/>
      <c r="AB181" s="49"/>
      <c r="AC181" s="279"/>
    </row>
    <row r="182" spans="1:29" ht="15.75" customHeight="1">
      <c r="A182" s="283"/>
      <c r="B182" s="38"/>
      <c r="C182" s="264"/>
      <c r="D182" s="265"/>
      <c r="E182" s="39"/>
      <c r="F182" s="40"/>
      <c r="G182" s="60"/>
      <c r="H182" s="64"/>
      <c r="I182" s="43"/>
      <c r="J182" s="44"/>
      <c r="K182" s="45"/>
      <c r="L182" s="59"/>
      <c r="M182" s="44"/>
      <c r="N182" s="45"/>
      <c r="O182" s="65"/>
      <c r="P182" s="66"/>
      <c r="Q182" s="67"/>
      <c r="R182" s="274"/>
      <c r="S182" s="50"/>
      <c r="T182" s="51"/>
      <c r="U182" s="52"/>
      <c r="V182" s="53"/>
      <c r="W182" s="54"/>
      <c r="X182" s="94"/>
      <c r="Y182" s="266"/>
      <c r="Z182" s="267"/>
      <c r="AA182" s="55"/>
      <c r="AB182" s="49"/>
      <c r="AC182" s="279"/>
    </row>
    <row r="183" spans="1:29" ht="15.75" customHeight="1">
      <c r="A183" s="283"/>
      <c r="B183" s="38"/>
      <c r="C183" s="264"/>
      <c r="D183" s="265"/>
      <c r="E183" s="39"/>
      <c r="F183" s="40"/>
      <c r="G183" s="60"/>
      <c r="H183" s="64"/>
      <c r="I183" s="43"/>
      <c r="J183" s="44"/>
      <c r="K183" s="45"/>
      <c r="L183" s="59"/>
      <c r="M183" s="44"/>
      <c r="N183" s="45"/>
      <c r="O183" s="65"/>
      <c r="P183" s="66"/>
      <c r="Q183" s="67"/>
      <c r="R183" s="274"/>
      <c r="S183" s="50"/>
      <c r="T183" s="51"/>
      <c r="U183" s="52"/>
      <c r="V183" s="53"/>
      <c r="W183" s="54"/>
      <c r="X183" s="94"/>
      <c r="Y183" s="266"/>
      <c r="Z183" s="267"/>
      <c r="AA183" s="55"/>
      <c r="AB183" s="49"/>
      <c r="AC183" s="279"/>
    </row>
    <row r="184" spans="1:29" ht="15.75" customHeight="1">
      <c r="A184" s="283"/>
      <c r="B184" s="38"/>
      <c r="C184" s="264"/>
      <c r="D184" s="265"/>
      <c r="E184" s="39"/>
      <c r="F184" s="40"/>
      <c r="G184" s="60"/>
      <c r="H184" s="64"/>
      <c r="I184" s="43"/>
      <c r="J184" s="44"/>
      <c r="K184" s="45"/>
      <c r="L184" s="59"/>
      <c r="M184" s="44"/>
      <c r="N184" s="45"/>
      <c r="O184" s="65"/>
      <c r="P184" s="66"/>
      <c r="Q184" s="67"/>
      <c r="R184" s="274"/>
      <c r="S184" s="50"/>
      <c r="T184" s="51"/>
      <c r="U184" s="52"/>
      <c r="V184" s="53"/>
      <c r="W184" s="54"/>
      <c r="X184" s="94"/>
      <c r="Y184" s="266"/>
      <c r="Z184" s="267"/>
      <c r="AA184" s="55"/>
      <c r="AB184" s="49"/>
      <c r="AC184" s="279"/>
    </row>
    <row r="185" spans="1:29" ht="15.75" customHeight="1">
      <c r="A185" s="283"/>
      <c r="B185" s="38"/>
      <c r="C185" s="264"/>
      <c r="D185" s="265"/>
      <c r="E185" s="39"/>
      <c r="F185" s="40"/>
      <c r="G185" s="60"/>
      <c r="H185" s="64"/>
      <c r="I185" s="43"/>
      <c r="J185" s="44"/>
      <c r="K185" s="45"/>
      <c r="L185" s="59"/>
      <c r="M185" s="44"/>
      <c r="N185" s="45"/>
      <c r="O185" s="65"/>
      <c r="P185" s="66"/>
      <c r="Q185" s="67"/>
      <c r="R185" s="274"/>
      <c r="S185" s="50"/>
      <c r="T185" s="51"/>
      <c r="U185" s="52"/>
      <c r="V185" s="53"/>
      <c r="W185" s="54"/>
      <c r="X185" s="94"/>
      <c r="Y185" s="266"/>
      <c r="Z185" s="267"/>
      <c r="AA185" s="55"/>
      <c r="AB185" s="49"/>
      <c r="AC185" s="279"/>
    </row>
    <row r="186" spans="1:29" ht="15.75" customHeight="1">
      <c r="A186" s="283"/>
      <c r="B186" s="38"/>
      <c r="C186" s="264"/>
      <c r="D186" s="265"/>
      <c r="E186" s="39"/>
      <c r="F186" s="40"/>
      <c r="G186" s="60"/>
      <c r="H186" s="64"/>
      <c r="I186" s="43"/>
      <c r="J186" s="44"/>
      <c r="K186" s="45"/>
      <c r="L186" s="59"/>
      <c r="M186" s="44"/>
      <c r="N186" s="45"/>
      <c r="O186" s="65"/>
      <c r="P186" s="66"/>
      <c r="Q186" s="67"/>
      <c r="R186" s="274"/>
      <c r="S186" s="50"/>
      <c r="T186" s="51"/>
      <c r="U186" s="52"/>
      <c r="V186" s="53"/>
      <c r="W186" s="54"/>
      <c r="X186" s="94"/>
      <c r="Y186" s="266"/>
      <c r="Z186" s="267"/>
      <c r="AA186" s="55"/>
      <c r="AB186" s="49"/>
      <c r="AC186" s="279"/>
    </row>
    <row r="187" spans="1:29" ht="15.75" customHeight="1">
      <c r="A187" s="283"/>
      <c r="B187" s="38"/>
      <c r="C187" s="264"/>
      <c r="D187" s="265"/>
      <c r="E187" s="39"/>
      <c r="F187" s="40"/>
      <c r="G187" s="60"/>
      <c r="H187" s="64"/>
      <c r="I187" s="43"/>
      <c r="J187" s="44"/>
      <c r="K187" s="45"/>
      <c r="L187" s="59"/>
      <c r="M187" s="44"/>
      <c r="N187" s="45"/>
      <c r="O187" s="65"/>
      <c r="P187" s="66"/>
      <c r="Q187" s="67"/>
      <c r="R187" s="274"/>
      <c r="S187" s="50"/>
      <c r="T187" s="51"/>
      <c r="U187" s="52"/>
      <c r="V187" s="53"/>
      <c r="W187" s="54"/>
      <c r="X187" s="94"/>
      <c r="Y187" s="266"/>
      <c r="Z187" s="267"/>
      <c r="AA187" s="55"/>
      <c r="AB187" s="49"/>
      <c r="AC187" s="279"/>
    </row>
    <row r="188" spans="1:29" ht="15.75" customHeight="1">
      <c r="A188" s="283"/>
      <c r="B188" s="38"/>
      <c r="C188" s="264"/>
      <c r="D188" s="265"/>
      <c r="E188" s="39"/>
      <c r="F188" s="40"/>
      <c r="G188" s="60"/>
      <c r="H188" s="64"/>
      <c r="I188" s="43"/>
      <c r="J188" s="44"/>
      <c r="K188" s="45"/>
      <c r="L188" s="59"/>
      <c r="M188" s="44"/>
      <c r="N188" s="45"/>
      <c r="O188" s="65"/>
      <c r="P188" s="66"/>
      <c r="Q188" s="67"/>
      <c r="R188" s="274"/>
      <c r="S188" s="50"/>
      <c r="T188" s="51"/>
      <c r="U188" s="52"/>
      <c r="V188" s="53"/>
      <c r="W188" s="54"/>
      <c r="X188" s="94"/>
      <c r="Y188" s="266"/>
      <c r="Z188" s="267"/>
      <c r="AA188" s="55"/>
      <c r="AB188" s="49"/>
      <c r="AC188" s="279"/>
    </row>
    <row r="189" spans="1:29" ht="15.75" customHeight="1">
      <c r="A189" s="283"/>
      <c r="B189" s="38"/>
      <c r="C189" s="264"/>
      <c r="D189" s="265"/>
      <c r="E189" s="39"/>
      <c r="F189" s="40"/>
      <c r="G189" s="60"/>
      <c r="H189" s="64"/>
      <c r="I189" s="43"/>
      <c r="J189" s="44"/>
      <c r="K189" s="45"/>
      <c r="L189" s="59"/>
      <c r="M189" s="44"/>
      <c r="N189" s="45"/>
      <c r="O189" s="65"/>
      <c r="P189" s="66"/>
      <c r="Q189" s="67"/>
      <c r="R189" s="274"/>
      <c r="S189" s="50"/>
      <c r="T189" s="51"/>
      <c r="U189" s="52"/>
      <c r="V189" s="53"/>
      <c r="W189" s="54"/>
      <c r="X189" s="94"/>
      <c r="Y189" s="266"/>
      <c r="Z189" s="267"/>
      <c r="AA189" s="55"/>
      <c r="AB189" s="49"/>
      <c r="AC189" s="279"/>
    </row>
    <row r="190" spans="1:29" ht="15.75" customHeight="1">
      <c r="A190" s="283"/>
      <c r="B190" s="38"/>
      <c r="C190" s="264"/>
      <c r="D190" s="265"/>
      <c r="E190" s="104"/>
      <c r="F190" s="40"/>
      <c r="G190" s="72"/>
      <c r="H190" s="64"/>
      <c r="I190" s="43"/>
      <c r="J190" s="44"/>
      <c r="K190" s="45"/>
      <c r="L190" s="59"/>
      <c r="M190" s="44"/>
      <c r="N190" s="45"/>
      <c r="O190" s="65"/>
      <c r="P190" s="66"/>
      <c r="Q190" s="67"/>
      <c r="R190" s="274"/>
      <c r="S190" s="62"/>
      <c r="T190" s="63"/>
      <c r="U190" s="73"/>
      <c r="V190" s="74"/>
      <c r="W190" s="68"/>
      <c r="X190" s="110"/>
      <c r="Y190" s="266"/>
      <c r="Z190" s="267"/>
      <c r="AA190" s="111"/>
      <c r="AB190" s="67"/>
      <c r="AC190" s="279"/>
    </row>
    <row r="191" spans="1:29" ht="15.75" customHeight="1" thickBot="1">
      <c r="A191" s="284"/>
      <c r="B191" s="76" t="s">
        <v>35</v>
      </c>
      <c r="C191" s="261"/>
      <c r="D191" s="261"/>
      <c r="E191" s="77"/>
      <c r="F191" s="18"/>
      <c r="G191" s="79"/>
      <c r="H191" s="20"/>
      <c r="I191" s="80">
        <f t="shared" ref="I191:J191" si="58">AVERAGE(I175:I190)</f>
        <v>4.2</v>
      </c>
      <c r="J191" s="81">
        <f t="shared" si="58"/>
        <v>3120</v>
      </c>
      <c r="K191" s="82">
        <f t="shared" ref="K191" si="59">J191/I191</f>
        <v>742.85714285714278</v>
      </c>
      <c r="L191" s="80">
        <f t="shared" ref="L191:M191" si="60">AVERAGE(L175:L190)</f>
        <v>4.2</v>
      </c>
      <c r="M191" s="81">
        <f t="shared" si="60"/>
        <v>2603.6373286153662</v>
      </c>
      <c r="N191" s="82">
        <f>M191/L191</f>
        <v>619.9136496703253</v>
      </c>
      <c r="O191" s="83">
        <f>L191-I191</f>
        <v>0</v>
      </c>
      <c r="P191" s="84">
        <f>N191-K191</f>
        <v>-122.94349318681748</v>
      </c>
      <c r="Q191" s="85">
        <f>N191/K191</f>
        <v>0.83449914378697643</v>
      </c>
      <c r="R191" s="275"/>
      <c r="S191" s="182">
        <f>S175</f>
        <v>0.70833333333333337</v>
      </c>
      <c r="T191" s="183">
        <f>INDEX(T175:T190,COUNTA(T175:T190))</f>
        <v>0.87916666666666665</v>
      </c>
      <c r="U191" s="86"/>
      <c r="V191" s="96"/>
      <c r="W191" s="18"/>
      <c r="X191" s="20"/>
      <c r="Y191" s="262"/>
      <c r="Z191" s="263"/>
      <c r="AA191" s="97">
        <f>M191-J191</f>
        <v>-516.36267138463381</v>
      </c>
      <c r="AB191" s="85">
        <f>M191/J191</f>
        <v>0.83449914378697632</v>
      </c>
      <c r="AC191" s="280"/>
    </row>
    <row r="192" spans="1:29" ht="15.75" customHeight="1">
      <c r="A192" s="268" t="s">
        <v>51</v>
      </c>
      <c r="B192" s="16" t="s">
        <v>76</v>
      </c>
      <c r="C192" s="271" t="s">
        <v>125</v>
      </c>
      <c r="D192" s="272"/>
      <c r="E192" s="21">
        <v>17.89</v>
      </c>
      <c r="F192" s="15">
        <v>5072</v>
      </c>
      <c r="G192" s="22">
        <f t="shared" ref="G192:G193" si="61">E192*F192</f>
        <v>90738.08</v>
      </c>
      <c r="H192" s="23"/>
      <c r="I192" s="24">
        <v>4</v>
      </c>
      <c r="J192" s="25">
        <v>3300</v>
      </c>
      <c r="K192" s="26">
        <f>J192/I192</f>
        <v>825</v>
      </c>
      <c r="L192" s="27">
        <v>4</v>
      </c>
      <c r="M192" s="25">
        <f>F192/V192*60</f>
        <v>2799.2028207879812</v>
      </c>
      <c r="N192" s="26">
        <f>M192/L192</f>
        <v>699.8007051969953</v>
      </c>
      <c r="O192" s="91">
        <f>L192-I192</f>
        <v>0</v>
      </c>
      <c r="P192" s="92">
        <f>N192-K192</f>
        <v>-125.1992948030047</v>
      </c>
      <c r="Q192" s="31">
        <f>N192/K192</f>
        <v>0.84824327902666097</v>
      </c>
      <c r="R192" s="273">
        <f>Q208</f>
        <v>0.84215398884338966</v>
      </c>
      <c r="S192" s="32">
        <v>0.70853009259259259</v>
      </c>
      <c r="T192" s="33">
        <v>0.78402777777777777</v>
      </c>
      <c r="U192" s="34"/>
      <c r="V192" s="35">
        <v>108.71666666666667</v>
      </c>
      <c r="W192" s="114"/>
      <c r="X192" s="115"/>
      <c r="Y192" s="276"/>
      <c r="Z192" s="277"/>
      <c r="AA192" s="36">
        <f>M192-J192</f>
        <v>-500.79717921201882</v>
      </c>
      <c r="AB192" s="31">
        <f>M192/J192</f>
        <v>0.84824327902666097</v>
      </c>
      <c r="AC192" s="278">
        <f>AB208</f>
        <v>0.84215398884338966</v>
      </c>
    </row>
    <row r="193" spans="1:29" ht="15.75" customHeight="1">
      <c r="A193" s="269"/>
      <c r="B193" s="38" t="s">
        <v>76</v>
      </c>
      <c r="C193" s="264" t="s">
        <v>126</v>
      </c>
      <c r="D193" s="265"/>
      <c r="E193" s="39">
        <v>16.66</v>
      </c>
      <c r="F193" s="40">
        <v>7831</v>
      </c>
      <c r="G193" s="41">
        <f t="shared" si="61"/>
        <v>130464.46</v>
      </c>
      <c r="H193" s="42"/>
      <c r="I193" s="43">
        <v>4</v>
      </c>
      <c r="J193" s="44">
        <v>3300</v>
      </c>
      <c r="K193" s="45">
        <f t="shared" ref="K193:K230" si="62">J193/I193</f>
        <v>825</v>
      </c>
      <c r="L193" s="46">
        <v>4</v>
      </c>
      <c r="M193" s="44">
        <f>F193/V193*60</f>
        <v>2759.0135055783903</v>
      </c>
      <c r="N193" s="45">
        <f>M193/L193</f>
        <v>689.75337639459758</v>
      </c>
      <c r="O193" s="47">
        <f>L193-I193</f>
        <v>0</v>
      </c>
      <c r="P193" s="48">
        <f>N193-K193</f>
        <v>-135.24662360540242</v>
      </c>
      <c r="Q193" s="49">
        <f>N193/K193</f>
        <v>0.83606469866011823</v>
      </c>
      <c r="R193" s="274"/>
      <c r="S193" s="50">
        <v>0.78888888888888886</v>
      </c>
      <c r="T193" s="51">
        <v>0.90715277777777781</v>
      </c>
      <c r="U193" s="52">
        <v>6.9999999999999751</v>
      </c>
      <c r="V193" s="53">
        <v>170.30000000000007</v>
      </c>
      <c r="W193" s="54"/>
      <c r="X193" s="94"/>
      <c r="Y193" s="266"/>
      <c r="Z193" s="267"/>
      <c r="AA193" s="55">
        <f>M193-J193</f>
        <v>-540.98649442160968</v>
      </c>
      <c r="AB193" s="49">
        <f>M193/J193</f>
        <v>0.83606469866011823</v>
      </c>
      <c r="AC193" s="279"/>
    </row>
    <row r="194" spans="1:29" ht="15.75" customHeight="1">
      <c r="A194" s="269"/>
      <c r="B194" s="38"/>
      <c r="C194" s="264"/>
      <c r="D194" s="265"/>
      <c r="E194" s="39"/>
      <c r="F194" s="40"/>
      <c r="G194" s="41"/>
      <c r="H194" s="42"/>
      <c r="I194" s="43"/>
      <c r="J194" s="44"/>
      <c r="K194" s="45"/>
      <c r="L194" s="46"/>
      <c r="M194" s="44"/>
      <c r="N194" s="45"/>
      <c r="O194" s="47"/>
      <c r="P194" s="48"/>
      <c r="Q194" s="49"/>
      <c r="R194" s="274"/>
      <c r="S194" s="50"/>
      <c r="T194" s="51"/>
      <c r="U194" s="52"/>
      <c r="V194" s="53"/>
      <c r="W194" s="54"/>
      <c r="X194" s="94"/>
      <c r="Y194" s="266"/>
      <c r="Z194" s="267"/>
      <c r="AA194" s="55"/>
      <c r="AB194" s="49"/>
      <c r="AC194" s="279"/>
    </row>
    <row r="195" spans="1:29" ht="15.75" customHeight="1">
      <c r="A195" s="269"/>
      <c r="B195" s="38"/>
      <c r="C195" s="264"/>
      <c r="D195" s="265"/>
      <c r="E195" s="39"/>
      <c r="F195" s="40"/>
      <c r="G195" s="41"/>
      <c r="H195" s="42"/>
      <c r="I195" s="43"/>
      <c r="J195" s="44"/>
      <c r="K195" s="45"/>
      <c r="L195" s="46"/>
      <c r="M195" s="44"/>
      <c r="N195" s="45"/>
      <c r="O195" s="47"/>
      <c r="P195" s="48"/>
      <c r="Q195" s="49"/>
      <c r="R195" s="274"/>
      <c r="S195" s="50"/>
      <c r="T195" s="51"/>
      <c r="U195" s="52"/>
      <c r="V195" s="53"/>
      <c r="W195" s="54"/>
      <c r="X195" s="94"/>
      <c r="Y195" s="266"/>
      <c r="Z195" s="267"/>
      <c r="AA195" s="55"/>
      <c r="AB195" s="49"/>
      <c r="AC195" s="279"/>
    </row>
    <row r="196" spans="1:29" ht="15.75" customHeight="1">
      <c r="A196" s="269"/>
      <c r="B196" s="38"/>
      <c r="C196" s="264"/>
      <c r="D196" s="265"/>
      <c r="E196" s="39"/>
      <c r="F196" s="40"/>
      <c r="G196" s="41"/>
      <c r="H196" s="58"/>
      <c r="I196" s="43"/>
      <c r="J196" s="44"/>
      <c r="K196" s="45"/>
      <c r="L196" s="59"/>
      <c r="M196" s="44"/>
      <c r="N196" s="45"/>
      <c r="O196" s="47"/>
      <c r="P196" s="48"/>
      <c r="Q196" s="49"/>
      <c r="R196" s="274"/>
      <c r="S196" s="50"/>
      <c r="T196" s="51"/>
      <c r="U196" s="52"/>
      <c r="V196" s="53"/>
      <c r="W196" s="54"/>
      <c r="X196" s="94"/>
      <c r="Y196" s="266"/>
      <c r="Z196" s="267"/>
      <c r="AA196" s="55"/>
      <c r="AB196" s="49"/>
      <c r="AC196" s="279"/>
    </row>
    <row r="197" spans="1:29" ht="15.75" customHeight="1">
      <c r="A197" s="269"/>
      <c r="B197" s="38"/>
      <c r="C197" s="264"/>
      <c r="D197" s="265"/>
      <c r="E197" s="39"/>
      <c r="F197" s="40"/>
      <c r="G197" s="60"/>
      <c r="H197" s="61"/>
      <c r="I197" s="43"/>
      <c r="J197" s="44"/>
      <c r="K197" s="45"/>
      <c r="L197" s="46"/>
      <c r="M197" s="44"/>
      <c r="N197" s="45"/>
      <c r="O197" s="47"/>
      <c r="P197" s="48"/>
      <c r="Q197" s="49"/>
      <c r="R197" s="274"/>
      <c r="S197" s="50"/>
      <c r="T197" s="51"/>
      <c r="U197" s="52"/>
      <c r="V197" s="53"/>
      <c r="W197" s="54"/>
      <c r="X197" s="94"/>
      <c r="Y197" s="266"/>
      <c r="Z197" s="267"/>
      <c r="AA197" s="55"/>
      <c r="AB197" s="49"/>
      <c r="AC197" s="279"/>
    </row>
    <row r="198" spans="1:29" ht="15.75" customHeight="1">
      <c r="A198" s="269"/>
      <c r="B198" s="38"/>
      <c r="C198" s="264"/>
      <c r="D198" s="265"/>
      <c r="E198" s="39"/>
      <c r="F198" s="40"/>
      <c r="G198" s="60"/>
      <c r="H198" s="64"/>
      <c r="I198" s="43"/>
      <c r="J198" s="44"/>
      <c r="K198" s="45"/>
      <c r="L198" s="59"/>
      <c r="M198" s="44"/>
      <c r="N198" s="45"/>
      <c r="O198" s="65"/>
      <c r="P198" s="66"/>
      <c r="Q198" s="67"/>
      <c r="R198" s="274"/>
      <c r="S198" s="50"/>
      <c r="T198" s="51"/>
      <c r="U198" s="52"/>
      <c r="V198" s="53"/>
      <c r="W198" s="54"/>
      <c r="X198" s="94"/>
      <c r="Y198" s="266"/>
      <c r="Z198" s="267"/>
      <c r="AA198" s="55"/>
      <c r="AB198" s="49"/>
      <c r="AC198" s="279"/>
    </row>
    <row r="199" spans="1:29" ht="15.75" customHeight="1">
      <c r="A199" s="269"/>
      <c r="B199" s="38"/>
      <c r="C199" s="264"/>
      <c r="D199" s="265"/>
      <c r="E199" s="39"/>
      <c r="F199" s="40"/>
      <c r="G199" s="60"/>
      <c r="H199" s="64"/>
      <c r="I199" s="43"/>
      <c r="J199" s="44"/>
      <c r="K199" s="45"/>
      <c r="L199" s="59"/>
      <c r="M199" s="44"/>
      <c r="N199" s="45"/>
      <c r="O199" s="65"/>
      <c r="P199" s="66"/>
      <c r="Q199" s="67"/>
      <c r="R199" s="274"/>
      <c r="S199" s="50"/>
      <c r="T199" s="51"/>
      <c r="U199" s="52"/>
      <c r="V199" s="53"/>
      <c r="W199" s="54"/>
      <c r="X199" s="94"/>
      <c r="Y199" s="266"/>
      <c r="Z199" s="267"/>
      <c r="AA199" s="55"/>
      <c r="AB199" s="49"/>
      <c r="AC199" s="279"/>
    </row>
    <row r="200" spans="1:29" ht="15.75" customHeight="1">
      <c r="A200" s="269"/>
      <c r="B200" s="38"/>
      <c r="C200" s="264"/>
      <c r="D200" s="265"/>
      <c r="E200" s="39"/>
      <c r="F200" s="40"/>
      <c r="G200" s="60"/>
      <c r="H200" s="64"/>
      <c r="I200" s="43"/>
      <c r="J200" s="44"/>
      <c r="K200" s="45"/>
      <c r="L200" s="59"/>
      <c r="M200" s="44"/>
      <c r="N200" s="45"/>
      <c r="O200" s="65"/>
      <c r="P200" s="66"/>
      <c r="Q200" s="67"/>
      <c r="R200" s="274"/>
      <c r="S200" s="50"/>
      <c r="T200" s="51"/>
      <c r="U200" s="52"/>
      <c r="V200" s="53"/>
      <c r="W200" s="54"/>
      <c r="X200" s="94"/>
      <c r="Y200" s="266"/>
      <c r="Z200" s="267"/>
      <c r="AA200" s="55"/>
      <c r="AB200" s="49"/>
      <c r="AC200" s="279"/>
    </row>
    <row r="201" spans="1:29" ht="15.75" customHeight="1">
      <c r="A201" s="269"/>
      <c r="B201" s="38"/>
      <c r="C201" s="264"/>
      <c r="D201" s="265"/>
      <c r="E201" s="39"/>
      <c r="F201" s="40"/>
      <c r="G201" s="60"/>
      <c r="H201" s="64"/>
      <c r="I201" s="43"/>
      <c r="J201" s="44"/>
      <c r="K201" s="45"/>
      <c r="L201" s="59"/>
      <c r="M201" s="44"/>
      <c r="N201" s="45"/>
      <c r="O201" s="65"/>
      <c r="P201" s="66"/>
      <c r="Q201" s="67"/>
      <c r="R201" s="274"/>
      <c r="S201" s="50"/>
      <c r="T201" s="51"/>
      <c r="U201" s="52"/>
      <c r="V201" s="53"/>
      <c r="W201" s="54"/>
      <c r="X201" s="94"/>
      <c r="Y201" s="266"/>
      <c r="Z201" s="267"/>
      <c r="AA201" s="55"/>
      <c r="AB201" s="49"/>
      <c r="AC201" s="279"/>
    </row>
    <row r="202" spans="1:29" ht="15.75" customHeight="1">
      <c r="A202" s="269"/>
      <c r="B202" s="38"/>
      <c r="C202" s="264"/>
      <c r="D202" s="265"/>
      <c r="E202" s="39"/>
      <c r="F202" s="40"/>
      <c r="G202" s="60"/>
      <c r="H202" s="64"/>
      <c r="I202" s="43"/>
      <c r="J202" s="44"/>
      <c r="K202" s="45"/>
      <c r="L202" s="59"/>
      <c r="M202" s="44"/>
      <c r="N202" s="45"/>
      <c r="O202" s="65"/>
      <c r="P202" s="66"/>
      <c r="Q202" s="67"/>
      <c r="R202" s="274"/>
      <c r="S202" s="50"/>
      <c r="T202" s="51"/>
      <c r="U202" s="52"/>
      <c r="V202" s="53"/>
      <c r="W202" s="68"/>
      <c r="X202" s="110"/>
      <c r="Y202" s="266"/>
      <c r="Z202" s="267"/>
      <c r="AA202" s="55"/>
      <c r="AB202" s="49"/>
      <c r="AC202" s="279"/>
    </row>
    <row r="203" spans="1:29" ht="15.75" customHeight="1">
      <c r="A203" s="269"/>
      <c r="B203" s="38"/>
      <c r="C203" s="264"/>
      <c r="D203" s="265"/>
      <c r="E203" s="39"/>
      <c r="F203" s="40"/>
      <c r="G203" s="60"/>
      <c r="H203" s="64"/>
      <c r="I203" s="43"/>
      <c r="J203" s="44"/>
      <c r="K203" s="45"/>
      <c r="L203" s="59"/>
      <c r="M203" s="44"/>
      <c r="N203" s="45"/>
      <c r="O203" s="65"/>
      <c r="P203" s="66"/>
      <c r="Q203" s="67"/>
      <c r="R203" s="274"/>
      <c r="S203" s="50"/>
      <c r="T203" s="51"/>
      <c r="U203" s="52"/>
      <c r="V203" s="53"/>
      <c r="W203" s="68"/>
      <c r="X203" s="110"/>
      <c r="Y203" s="266"/>
      <c r="Z203" s="267"/>
      <c r="AA203" s="55"/>
      <c r="AB203" s="49"/>
      <c r="AC203" s="279"/>
    </row>
    <row r="204" spans="1:29" ht="15.75" customHeight="1">
      <c r="A204" s="269"/>
      <c r="B204" s="38"/>
      <c r="C204" s="264"/>
      <c r="D204" s="265"/>
      <c r="E204" s="39"/>
      <c r="F204" s="40"/>
      <c r="G204" s="60"/>
      <c r="H204" s="64"/>
      <c r="I204" s="43"/>
      <c r="J204" s="44"/>
      <c r="K204" s="45"/>
      <c r="L204" s="59"/>
      <c r="M204" s="44"/>
      <c r="N204" s="45"/>
      <c r="O204" s="65"/>
      <c r="P204" s="66"/>
      <c r="Q204" s="67"/>
      <c r="R204" s="274"/>
      <c r="S204" s="50"/>
      <c r="T204" s="51"/>
      <c r="U204" s="52"/>
      <c r="V204" s="53"/>
      <c r="W204" s="68"/>
      <c r="X204" s="110"/>
      <c r="Y204" s="266"/>
      <c r="Z204" s="267"/>
      <c r="AA204" s="55"/>
      <c r="AB204" s="49"/>
      <c r="AC204" s="279"/>
    </row>
    <row r="205" spans="1:29" ht="15.75" customHeight="1">
      <c r="A205" s="269"/>
      <c r="B205" s="38"/>
      <c r="C205" s="264"/>
      <c r="D205" s="265"/>
      <c r="E205" s="39"/>
      <c r="F205" s="40"/>
      <c r="G205" s="60"/>
      <c r="H205" s="64"/>
      <c r="I205" s="43"/>
      <c r="J205" s="44"/>
      <c r="K205" s="45"/>
      <c r="L205" s="59"/>
      <c r="M205" s="44"/>
      <c r="N205" s="45"/>
      <c r="O205" s="65"/>
      <c r="P205" s="66"/>
      <c r="Q205" s="67"/>
      <c r="R205" s="274"/>
      <c r="S205" s="50"/>
      <c r="T205" s="51"/>
      <c r="U205" s="52"/>
      <c r="V205" s="53"/>
      <c r="W205" s="68"/>
      <c r="X205" s="110"/>
      <c r="Y205" s="266"/>
      <c r="Z205" s="267"/>
      <c r="AA205" s="55"/>
      <c r="AB205" s="49"/>
      <c r="AC205" s="279"/>
    </row>
    <row r="206" spans="1:29" ht="15.75" customHeight="1">
      <c r="A206" s="269"/>
      <c r="B206" s="38"/>
      <c r="C206" s="264"/>
      <c r="D206" s="265"/>
      <c r="E206" s="39"/>
      <c r="F206" s="40"/>
      <c r="G206" s="60"/>
      <c r="H206" s="64"/>
      <c r="I206" s="43"/>
      <c r="J206" s="44"/>
      <c r="K206" s="45"/>
      <c r="L206" s="59"/>
      <c r="M206" s="44"/>
      <c r="N206" s="45"/>
      <c r="O206" s="65"/>
      <c r="P206" s="66"/>
      <c r="Q206" s="67"/>
      <c r="R206" s="274"/>
      <c r="S206" s="50"/>
      <c r="T206" s="51"/>
      <c r="U206" s="52"/>
      <c r="V206" s="53"/>
      <c r="W206" s="68"/>
      <c r="X206" s="110"/>
      <c r="Y206" s="266"/>
      <c r="Z206" s="267"/>
      <c r="AA206" s="55"/>
      <c r="AB206" s="49"/>
      <c r="AC206" s="279"/>
    </row>
    <row r="207" spans="1:29" ht="15.75" customHeight="1">
      <c r="A207" s="269"/>
      <c r="B207" s="38"/>
      <c r="C207" s="264"/>
      <c r="D207" s="265"/>
      <c r="E207" s="104"/>
      <c r="F207" s="40"/>
      <c r="G207" s="72"/>
      <c r="H207" s="64"/>
      <c r="I207" s="43"/>
      <c r="J207" s="44"/>
      <c r="K207" s="45"/>
      <c r="L207" s="59"/>
      <c r="M207" s="44"/>
      <c r="N207" s="45"/>
      <c r="O207" s="65"/>
      <c r="P207" s="66"/>
      <c r="Q207" s="67"/>
      <c r="R207" s="274"/>
      <c r="S207" s="62"/>
      <c r="T207" s="63"/>
      <c r="U207" s="73"/>
      <c r="V207" s="74"/>
      <c r="W207" s="68"/>
      <c r="X207" s="110"/>
      <c r="Y207" s="266"/>
      <c r="Z207" s="267"/>
      <c r="AA207" s="111"/>
      <c r="AB207" s="67"/>
      <c r="AC207" s="279"/>
    </row>
    <row r="208" spans="1:29" ht="15.75" customHeight="1" thickBot="1">
      <c r="A208" s="270"/>
      <c r="B208" s="76" t="s">
        <v>35</v>
      </c>
      <c r="C208" s="261"/>
      <c r="D208" s="261"/>
      <c r="E208" s="77"/>
      <c r="F208" s="18"/>
      <c r="G208" s="79"/>
      <c r="H208" s="20"/>
      <c r="I208" s="80">
        <f t="shared" ref="I208:J208" si="63">AVERAGE(I192:I207)</f>
        <v>4</v>
      </c>
      <c r="J208" s="81">
        <f t="shared" si="63"/>
        <v>3300</v>
      </c>
      <c r="K208" s="82">
        <f t="shared" ref="K208" si="64">J208/I208</f>
        <v>825</v>
      </c>
      <c r="L208" s="80">
        <f t="shared" ref="L208:M208" si="65">AVERAGE(L192:L207)</f>
        <v>4</v>
      </c>
      <c r="M208" s="81">
        <f t="shared" si="65"/>
        <v>2779.1081631831858</v>
      </c>
      <c r="N208" s="82">
        <f>M208/L208</f>
        <v>694.77704079579644</v>
      </c>
      <c r="O208" s="83">
        <f>L208-I208</f>
        <v>0</v>
      </c>
      <c r="P208" s="84">
        <f>N208-K208</f>
        <v>-130.22295920420356</v>
      </c>
      <c r="Q208" s="85">
        <f>N208/K208</f>
        <v>0.84215398884338966</v>
      </c>
      <c r="R208" s="275"/>
      <c r="S208" s="182">
        <f>S192</f>
        <v>0.70853009259259259</v>
      </c>
      <c r="T208" s="183">
        <f>INDEX(T192:T207,COUNTA(T192:T207))</f>
        <v>0.90715277777777781</v>
      </c>
      <c r="U208" s="86"/>
      <c r="V208" s="96"/>
      <c r="W208" s="18"/>
      <c r="X208" s="20"/>
      <c r="Y208" s="262"/>
      <c r="Z208" s="263"/>
      <c r="AA208" s="97">
        <f>M208-J208</f>
        <v>-520.89183681681425</v>
      </c>
      <c r="AB208" s="85">
        <f>M208/J208</f>
        <v>0.84215398884338966</v>
      </c>
      <c r="AC208" s="280"/>
    </row>
    <row r="209" spans="1:29" ht="15.75" customHeight="1">
      <c r="A209" s="281" t="s">
        <v>52</v>
      </c>
      <c r="B209" s="16" t="s">
        <v>76</v>
      </c>
      <c r="C209" s="271" t="s">
        <v>127</v>
      </c>
      <c r="D209" s="272"/>
      <c r="E209" s="21">
        <v>18.18</v>
      </c>
      <c r="F209" s="15">
        <v>4219</v>
      </c>
      <c r="G209" s="22">
        <f t="shared" ref="G209:G211" si="66">E209*F209</f>
        <v>76701.42</v>
      </c>
      <c r="H209" s="23"/>
      <c r="I209" s="24">
        <v>3</v>
      </c>
      <c r="J209" s="25">
        <v>3600</v>
      </c>
      <c r="K209" s="26">
        <f>J209/I209</f>
        <v>1200</v>
      </c>
      <c r="L209" s="27">
        <v>3</v>
      </c>
      <c r="M209" s="25">
        <f>F209/V209*60</f>
        <v>2986.9026548672518</v>
      </c>
      <c r="N209" s="26">
        <f>M209/L209</f>
        <v>995.63421828908395</v>
      </c>
      <c r="O209" s="91">
        <f>L209-I209</f>
        <v>0</v>
      </c>
      <c r="P209" s="92">
        <f>N209-K209</f>
        <v>-204.36578171091605</v>
      </c>
      <c r="Q209" s="31">
        <f>N209/K209</f>
        <v>0.82969518190756997</v>
      </c>
      <c r="R209" s="273">
        <f>Q225</f>
        <v>0.83067429373429214</v>
      </c>
      <c r="S209" s="32">
        <v>0.7085069444444444</v>
      </c>
      <c r="T209" s="33">
        <v>0.76736111111111116</v>
      </c>
      <c r="U209" s="34"/>
      <c r="V209" s="35">
        <v>84.750000000000142</v>
      </c>
      <c r="W209" s="114"/>
      <c r="X209" s="115"/>
      <c r="Y209" s="276"/>
      <c r="Z209" s="277"/>
      <c r="AA209" s="36">
        <f>M209-J209</f>
        <v>-613.09734513274816</v>
      </c>
      <c r="AB209" s="31">
        <f>M209/J209</f>
        <v>0.82969518190756997</v>
      </c>
      <c r="AC209" s="278">
        <f>AB225</f>
        <v>0.83067429373429214</v>
      </c>
    </row>
    <row r="210" spans="1:29" ht="15.75" customHeight="1">
      <c r="A210" s="282"/>
      <c r="B210" s="38" t="s">
        <v>76</v>
      </c>
      <c r="C210" s="264" t="s">
        <v>128</v>
      </c>
      <c r="D210" s="265"/>
      <c r="E210" s="39">
        <v>14.28</v>
      </c>
      <c r="F210" s="40">
        <v>5543</v>
      </c>
      <c r="G210" s="41">
        <f t="shared" si="66"/>
        <v>79154.039999999994</v>
      </c>
      <c r="H210" s="42">
        <v>2</v>
      </c>
      <c r="I210" s="43">
        <v>3</v>
      </c>
      <c r="J210" s="44">
        <v>3600</v>
      </c>
      <c r="K210" s="45">
        <f t="shared" si="62"/>
        <v>1200</v>
      </c>
      <c r="L210" s="46">
        <v>3</v>
      </c>
      <c r="M210" s="44">
        <f>F210/V210*60</f>
        <v>2992.6214757048592</v>
      </c>
      <c r="N210" s="45">
        <f>M210/L210</f>
        <v>997.5404919016197</v>
      </c>
      <c r="O210" s="47">
        <f>L210-I210</f>
        <v>0</v>
      </c>
      <c r="P210" s="48">
        <f>N210-K210</f>
        <v>-202.4595080983803</v>
      </c>
      <c r="Q210" s="49">
        <f>N210/K210</f>
        <v>0.83128374325134979</v>
      </c>
      <c r="R210" s="274"/>
      <c r="S210" s="50">
        <v>0.78055555555555556</v>
      </c>
      <c r="T210" s="51">
        <v>0.85773148148148148</v>
      </c>
      <c r="U210" s="52">
        <v>18.999999999999932</v>
      </c>
      <c r="V210" s="53">
        <v>111.13333333333333</v>
      </c>
      <c r="W210" s="54">
        <v>0.85773148148148148</v>
      </c>
      <c r="X210" s="94">
        <v>0.91605324074074079</v>
      </c>
      <c r="Y210" s="266" t="s">
        <v>348</v>
      </c>
      <c r="Z210" s="267"/>
      <c r="AA210" s="55">
        <f>M210-J210</f>
        <v>-607.37852429514078</v>
      </c>
      <c r="AB210" s="49">
        <f>M210/J210</f>
        <v>0.83128374325134979</v>
      </c>
      <c r="AC210" s="279"/>
    </row>
    <row r="211" spans="1:29" ht="15.75" customHeight="1">
      <c r="A211" s="282"/>
      <c r="B211" s="38" t="s">
        <v>76</v>
      </c>
      <c r="C211" s="264" t="s">
        <v>128</v>
      </c>
      <c r="D211" s="265"/>
      <c r="E211" s="39">
        <v>14.28</v>
      </c>
      <c r="F211" s="40">
        <v>4235</v>
      </c>
      <c r="G211" s="41">
        <f t="shared" si="66"/>
        <v>60475.799999999996</v>
      </c>
      <c r="H211" s="42"/>
      <c r="I211" s="43">
        <v>3</v>
      </c>
      <c r="J211" s="44">
        <v>3600</v>
      </c>
      <c r="K211" s="45">
        <f t="shared" si="62"/>
        <v>1200</v>
      </c>
      <c r="L211" s="46">
        <v>3</v>
      </c>
      <c r="M211" s="44">
        <f>F211/V211*60</f>
        <v>2991.7582417582453</v>
      </c>
      <c r="N211" s="45">
        <f>M211/L211</f>
        <v>997.25274725274846</v>
      </c>
      <c r="O211" s="47">
        <f>L211-I211</f>
        <v>0</v>
      </c>
      <c r="P211" s="48">
        <f>N211-K211</f>
        <v>-202.74725274725154</v>
      </c>
      <c r="Q211" s="49">
        <f>N211/K211</f>
        <v>0.83104395604395709</v>
      </c>
      <c r="R211" s="274"/>
      <c r="S211" s="50">
        <v>0.91605324074074079</v>
      </c>
      <c r="T211" s="51">
        <v>0.97503472222222221</v>
      </c>
      <c r="U211" s="52">
        <v>83.983333333333405</v>
      </c>
      <c r="V211" s="53">
        <v>84.933333333333238</v>
      </c>
      <c r="W211" s="54"/>
      <c r="X211" s="94"/>
      <c r="Y211" s="266"/>
      <c r="Z211" s="267"/>
      <c r="AA211" s="55">
        <f>M211-J211</f>
        <v>-608.24175824175472</v>
      </c>
      <c r="AB211" s="49">
        <f>M211/J211</f>
        <v>0.83104395604395698</v>
      </c>
      <c r="AC211" s="279"/>
    </row>
    <row r="212" spans="1:29" ht="15.75" customHeight="1">
      <c r="A212" s="282"/>
      <c r="B212" s="38"/>
      <c r="C212" s="264"/>
      <c r="D212" s="265"/>
      <c r="E212" s="39"/>
      <c r="F212" s="40"/>
      <c r="G212" s="41"/>
      <c r="H212" s="42"/>
      <c r="I212" s="43"/>
      <c r="J212" s="44"/>
      <c r="K212" s="45"/>
      <c r="L212" s="46"/>
      <c r="M212" s="44"/>
      <c r="N212" s="45"/>
      <c r="O212" s="47"/>
      <c r="P212" s="48"/>
      <c r="Q212" s="49"/>
      <c r="R212" s="274"/>
      <c r="S212" s="50"/>
      <c r="T212" s="51"/>
      <c r="U212" s="52"/>
      <c r="V212" s="53"/>
      <c r="W212" s="54"/>
      <c r="X212" s="94"/>
      <c r="Y212" s="266"/>
      <c r="Z212" s="267"/>
      <c r="AA212" s="55"/>
      <c r="AB212" s="49"/>
      <c r="AC212" s="279"/>
    </row>
    <row r="213" spans="1:29" ht="15.75" customHeight="1">
      <c r="A213" s="283"/>
      <c r="B213" s="38"/>
      <c r="C213" s="264"/>
      <c r="D213" s="265"/>
      <c r="E213" s="39"/>
      <c r="F213" s="40"/>
      <c r="G213" s="41"/>
      <c r="H213" s="58"/>
      <c r="I213" s="43"/>
      <c r="J213" s="44"/>
      <c r="K213" s="45"/>
      <c r="L213" s="59"/>
      <c r="M213" s="44"/>
      <c r="N213" s="45"/>
      <c r="O213" s="47"/>
      <c r="P213" s="48"/>
      <c r="Q213" s="49"/>
      <c r="R213" s="274"/>
      <c r="S213" s="50"/>
      <c r="T213" s="51"/>
      <c r="U213" s="52"/>
      <c r="V213" s="53"/>
      <c r="W213" s="54"/>
      <c r="X213" s="94"/>
      <c r="Y213" s="266"/>
      <c r="Z213" s="267"/>
      <c r="AA213" s="55"/>
      <c r="AB213" s="49"/>
      <c r="AC213" s="279"/>
    </row>
    <row r="214" spans="1:29" ht="15.75" customHeight="1">
      <c r="A214" s="283"/>
      <c r="B214" s="38"/>
      <c r="C214" s="264"/>
      <c r="D214" s="265"/>
      <c r="E214" s="39"/>
      <c r="F214" s="40"/>
      <c r="G214" s="60"/>
      <c r="H214" s="61"/>
      <c r="I214" s="43"/>
      <c r="J214" s="44"/>
      <c r="K214" s="45"/>
      <c r="L214" s="46"/>
      <c r="M214" s="44"/>
      <c r="N214" s="45"/>
      <c r="O214" s="47"/>
      <c r="P214" s="48"/>
      <c r="Q214" s="49"/>
      <c r="R214" s="274"/>
      <c r="S214" s="50"/>
      <c r="T214" s="51"/>
      <c r="U214" s="52"/>
      <c r="V214" s="53"/>
      <c r="W214" s="54"/>
      <c r="X214" s="94"/>
      <c r="Y214" s="266"/>
      <c r="Z214" s="267"/>
      <c r="AA214" s="55"/>
      <c r="AB214" s="49"/>
      <c r="AC214" s="279"/>
    </row>
    <row r="215" spans="1:29" ht="15.75" customHeight="1">
      <c r="A215" s="283"/>
      <c r="B215" s="38"/>
      <c r="C215" s="264"/>
      <c r="D215" s="265"/>
      <c r="E215" s="39"/>
      <c r="F215" s="40"/>
      <c r="G215" s="60"/>
      <c r="H215" s="64"/>
      <c r="I215" s="43"/>
      <c r="J215" s="44"/>
      <c r="K215" s="45"/>
      <c r="L215" s="59"/>
      <c r="M215" s="44"/>
      <c r="N215" s="45"/>
      <c r="O215" s="65"/>
      <c r="P215" s="66"/>
      <c r="Q215" s="67"/>
      <c r="R215" s="274"/>
      <c r="S215" s="50"/>
      <c r="T215" s="51"/>
      <c r="U215" s="52"/>
      <c r="V215" s="53"/>
      <c r="W215" s="54"/>
      <c r="X215" s="94"/>
      <c r="Y215" s="266"/>
      <c r="Z215" s="267"/>
      <c r="AA215" s="55"/>
      <c r="AB215" s="49"/>
      <c r="AC215" s="279"/>
    </row>
    <row r="216" spans="1:29" ht="15.75" customHeight="1">
      <c r="A216" s="283"/>
      <c r="B216" s="38"/>
      <c r="C216" s="264"/>
      <c r="D216" s="265"/>
      <c r="E216" s="39"/>
      <c r="F216" s="40"/>
      <c r="G216" s="60"/>
      <c r="H216" s="64"/>
      <c r="I216" s="43"/>
      <c r="J216" s="44"/>
      <c r="K216" s="45"/>
      <c r="L216" s="59"/>
      <c r="M216" s="44"/>
      <c r="N216" s="45"/>
      <c r="O216" s="65"/>
      <c r="P216" s="66"/>
      <c r="Q216" s="67"/>
      <c r="R216" s="274"/>
      <c r="S216" s="50"/>
      <c r="T216" s="51"/>
      <c r="U216" s="52"/>
      <c r="V216" s="53"/>
      <c r="W216" s="54"/>
      <c r="X216" s="94"/>
      <c r="Y216" s="266"/>
      <c r="Z216" s="267"/>
      <c r="AA216" s="55"/>
      <c r="AB216" s="49"/>
      <c r="AC216" s="279"/>
    </row>
    <row r="217" spans="1:29" ht="15.75" customHeight="1">
      <c r="A217" s="283"/>
      <c r="B217" s="38"/>
      <c r="C217" s="264"/>
      <c r="D217" s="265"/>
      <c r="E217" s="39"/>
      <c r="F217" s="40"/>
      <c r="G217" s="60"/>
      <c r="H217" s="64"/>
      <c r="I217" s="43"/>
      <c r="J217" s="44"/>
      <c r="K217" s="45"/>
      <c r="L217" s="59"/>
      <c r="M217" s="44"/>
      <c r="N217" s="45"/>
      <c r="O217" s="65"/>
      <c r="P217" s="66"/>
      <c r="Q217" s="67"/>
      <c r="R217" s="274"/>
      <c r="S217" s="50"/>
      <c r="T217" s="51"/>
      <c r="U217" s="52"/>
      <c r="V217" s="53"/>
      <c r="W217" s="54"/>
      <c r="X217" s="94"/>
      <c r="Y217" s="266"/>
      <c r="Z217" s="267"/>
      <c r="AA217" s="55"/>
      <c r="AB217" s="49"/>
      <c r="AC217" s="279"/>
    </row>
    <row r="218" spans="1:29" ht="15.75" customHeight="1">
      <c r="A218" s="283"/>
      <c r="B218" s="38"/>
      <c r="C218" s="264"/>
      <c r="D218" s="265"/>
      <c r="E218" s="39"/>
      <c r="F218" s="40"/>
      <c r="G218" s="60"/>
      <c r="H218" s="64"/>
      <c r="I218" s="43"/>
      <c r="J218" s="44"/>
      <c r="K218" s="45"/>
      <c r="L218" s="59"/>
      <c r="M218" s="44"/>
      <c r="N218" s="45"/>
      <c r="O218" s="65"/>
      <c r="P218" s="66"/>
      <c r="Q218" s="67"/>
      <c r="R218" s="274"/>
      <c r="S218" s="50"/>
      <c r="T218" s="51"/>
      <c r="U218" s="52"/>
      <c r="V218" s="53"/>
      <c r="W218" s="54"/>
      <c r="X218" s="94"/>
      <c r="Y218" s="266"/>
      <c r="Z218" s="267"/>
      <c r="AA218" s="55"/>
      <c r="AB218" s="49"/>
      <c r="AC218" s="279"/>
    </row>
    <row r="219" spans="1:29" ht="15.75" customHeight="1">
      <c r="A219" s="283"/>
      <c r="B219" s="38"/>
      <c r="C219" s="264"/>
      <c r="D219" s="265"/>
      <c r="E219" s="39"/>
      <c r="F219" s="40"/>
      <c r="G219" s="60"/>
      <c r="H219" s="64"/>
      <c r="I219" s="43"/>
      <c r="J219" s="44"/>
      <c r="K219" s="45"/>
      <c r="L219" s="59"/>
      <c r="M219" s="44"/>
      <c r="N219" s="45"/>
      <c r="O219" s="65"/>
      <c r="P219" s="66"/>
      <c r="Q219" s="67"/>
      <c r="R219" s="274"/>
      <c r="S219" s="50"/>
      <c r="T219" s="51"/>
      <c r="U219" s="52"/>
      <c r="V219" s="53"/>
      <c r="W219" s="68"/>
      <c r="X219" s="110"/>
      <c r="Y219" s="266"/>
      <c r="Z219" s="267"/>
      <c r="AA219" s="55"/>
      <c r="AB219" s="49"/>
      <c r="AC219" s="279"/>
    </row>
    <row r="220" spans="1:29" ht="15.75" customHeight="1">
      <c r="A220" s="283"/>
      <c r="B220" s="38"/>
      <c r="C220" s="264"/>
      <c r="D220" s="265"/>
      <c r="E220" s="39"/>
      <c r="F220" s="40"/>
      <c r="G220" s="60"/>
      <c r="H220" s="64"/>
      <c r="I220" s="43"/>
      <c r="J220" s="44"/>
      <c r="K220" s="45"/>
      <c r="L220" s="59"/>
      <c r="M220" s="44"/>
      <c r="N220" s="45"/>
      <c r="O220" s="65"/>
      <c r="P220" s="66"/>
      <c r="Q220" s="67"/>
      <c r="R220" s="274"/>
      <c r="S220" s="50"/>
      <c r="T220" s="51"/>
      <c r="U220" s="52"/>
      <c r="V220" s="53"/>
      <c r="W220" s="68"/>
      <c r="X220" s="110"/>
      <c r="Y220" s="266"/>
      <c r="Z220" s="267"/>
      <c r="AA220" s="55"/>
      <c r="AB220" s="49"/>
      <c r="AC220" s="279"/>
    </row>
    <row r="221" spans="1:29" ht="15.75" customHeight="1">
      <c r="A221" s="283"/>
      <c r="B221" s="38"/>
      <c r="C221" s="264"/>
      <c r="D221" s="265"/>
      <c r="E221" s="39"/>
      <c r="F221" s="40"/>
      <c r="G221" s="60"/>
      <c r="H221" s="64"/>
      <c r="I221" s="43"/>
      <c r="J221" s="44"/>
      <c r="K221" s="45"/>
      <c r="L221" s="59"/>
      <c r="M221" s="44"/>
      <c r="N221" s="45"/>
      <c r="O221" s="65"/>
      <c r="P221" s="66"/>
      <c r="Q221" s="67"/>
      <c r="R221" s="274"/>
      <c r="S221" s="50"/>
      <c r="T221" s="51"/>
      <c r="U221" s="52"/>
      <c r="V221" s="53"/>
      <c r="W221" s="68"/>
      <c r="X221" s="110"/>
      <c r="Y221" s="266"/>
      <c r="Z221" s="267"/>
      <c r="AA221" s="55"/>
      <c r="AB221" s="49"/>
      <c r="AC221" s="279"/>
    </row>
    <row r="222" spans="1:29" ht="15.75" customHeight="1">
      <c r="A222" s="283"/>
      <c r="B222" s="38"/>
      <c r="C222" s="264"/>
      <c r="D222" s="265"/>
      <c r="E222" s="39"/>
      <c r="F222" s="40"/>
      <c r="G222" s="60"/>
      <c r="H222" s="64"/>
      <c r="I222" s="43"/>
      <c r="J222" s="44"/>
      <c r="K222" s="45"/>
      <c r="L222" s="59"/>
      <c r="M222" s="44"/>
      <c r="N222" s="45"/>
      <c r="O222" s="65"/>
      <c r="P222" s="66"/>
      <c r="Q222" s="67"/>
      <c r="R222" s="274"/>
      <c r="S222" s="50"/>
      <c r="T222" s="51"/>
      <c r="U222" s="52"/>
      <c r="V222" s="53"/>
      <c r="W222" s="68"/>
      <c r="X222" s="110"/>
      <c r="Y222" s="266"/>
      <c r="Z222" s="267"/>
      <c r="AA222" s="55"/>
      <c r="AB222" s="49"/>
      <c r="AC222" s="279"/>
    </row>
    <row r="223" spans="1:29" ht="15.75" customHeight="1">
      <c r="A223" s="283"/>
      <c r="B223" s="38"/>
      <c r="C223" s="264"/>
      <c r="D223" s="265"/>
      <c r="E223" s="39"/>
      <c r="F223" s="40"/>
      <c r="G223" s="60"/>
      <c r="H223" s="64"/>
      <c r="I223" s="43"/>
      <c r="J223" s="44"/>
      <c r="K223" s="45"/>
      <c r="L223" s="59"/>
      <c r="M223" s="44"/>
      <c r="N223" s="45"/>
      <c r="O223" s="65"/>
      <c r="P223" s="66"/>
      <c r="Q223" s="67"/>
      <c r="R223" s="274"/>
      <c r="S223" s="50"/>
      <c r="T223" s="51"/>
      <c r="U223" s="52"/>
      <c r="V223" s="53"/>
      <c r="W223" s="68"/>
      <c r="X223" s="110"/>
      <c r="Y223" s="266"/>
      <c r="Z223" s="267"/>
      <c r="AA223" s="55"/>
      <c r="AB223" s="49"/>
      <c r="AC223" s="279"/>
    </row>
    <row r="224" spans="1:29" ht="15.75" customHeight="1">
      <c r="A224" s="283"/>
      <c r="B224" s="38"/>
      <c r="C224" s="264"/>
      <c r="D224" s="265"/>
      <c r="E224" s="104"/>
      <c r="F224" s="40"/>
      <c r="G224" s="72"/>
      <c r="H224" s="64"/>
      <c r="I224" s="43"/>
      <c r="J224" s="44"/>
      <c r="K224" s="45"/>
      <c r="L224" s="59"/>
      <c r="M224" s="44"/>
      <c r="N224" s="45"/>
      <c r="O224" s="65"/>
      <c r="P224" s="66"/>
      <c r="Q224" s="67"/>
      <c r="R224" s="274"/>
      <c r="S224" s="62"/>
      <c r="T224" s="63"/>
      <c r="U224" s="73"/>
      <c r="V224" s="74"/>
      <c r="W224" s="68"/>
      <c r="X224" s="110"/>
      <c r="Y224" s="266"/>
      <c r="Z224" s="267"/>
      <c r="AA224" s="111"/>
      <c r="AB224" s="67"/>
      <c r="AC224" s="279"/>
    </row>
    <row r="225" spans="1:29" ht="15.75" customHeight="1" thickBot="1">
      <c r="A225" s="284"/>
      <c r="B225" s="76" t="s">
        <v>35</v>
      </c>
      <c r="C225" s="261"/>
      <c r="D225" s="261"/>
      <c r="E225" s="77"/>
      <c r="F225" s="18"/>
      <c r="G225" s="79"/>
      <c r="H225" s="20"/>
      <c r="I225" s="80">
        <f t="shared" ref="I225:J225" si="67">AVERAGE(I209:I224)</f>
        <v>3</v>
      </c>
      <c r="J225" s="81">
        <f t="shared" si="67"/>
        <v>3600</v>
      </c>
      <c r="K225" s="82">
        <f t="shared" ref="K225" si="68">J225/I225</f>
        <v>1200</v>
      </c>
      <c r="L225" s="80">
        <f t="shared" ref="L225:M225" si="69">AVERAGE(L209:L224)</f>
        <v>3</v>
      </c>
      <c r="M225" s="81">
        <f t="shared" si="69"/>
        <v>2990.4274574434517</v>
      </c>
      <c r="N225" s="82">
        <f t="shared" ref="N225:N230" si="70">M225/L225</f>
        <v>996.80915248115059</v>
      </c>
      <c r="O225" s="83">
        <f t="shared" ref="O225:O230" si="71">L225-I225</f>
        <v>0</v>
      </c>
      <c r="P225" s="84">
        <f t="shared" ref="P225:P230" si="72">N225-K225</f>
        <v>-203.19084751884941</v>
      </c>
      <c r="Q225" s="85">
        <f t="shared" ref="Q225:Q230" si="73">N225/K225</f>
        <v>0.83067429373429214</v>
      </c>
      <c r="R225" s="275"/>
      <c r="S225" s="182">
        <f>S209</f>
        <v>0.7085069444444444</v>
      </c>
      <c r="T225" s="183">
        <f>INDEX(T209:T224,COUNTA(T209:T224))</f>
        <v>0.97503472222222221</v>
      </c>
      <c r="U225" s="86"/>
      <c r="V225" s="96"/>
      <c r="W225" s="18"/>
      <c r="X225" s="20"/>
      <c r="Y225" s="262"/>
      <c r="Z225" s="263"/>
      <c r="AA225" s="97">
        <f t="shared" ref="AA225:AA230" si="74">M225-J225</f>
        <v>-609.57254255654834</v>
      </c>
      <c r="AB225" s="85">
        <f t="shared" ref="AB225:AB230" si="75">M225/J225</f>
        <v>0.83067429373429214</v>
      </c>
      <c r="AC225" s="280"/>
    </row>
    <row r="226" spans="1:29" ht="15.75" customHeight="1">
      <c r="A226" s="268" t="s">
        <v>53</v>
      </c>
      <c r="B226" s="16" t="s">
        <v>76</v>
      </c>
      <c r="C226" s="271" t="s">
        <v>122</v>
      </c>
      <c r="D226" s="272"/>
      <c r="E226" s="21">
        <v>18.18</v>
      </c>
      <c r="F226" s="15">
        <v>128</v>
      </c>
      <c r="G226" s="22">
        <f t="shared" ref="G226:G230" si="76">E226*F226</f>
        <v>2327.04</v>
      </c>
      <c r="H226" s="23">
        <v>2</v>
      </c>
      <c r="I226" s="24">
        <v>3</v>
      </c>
      <c r="J226" s="25">
        <v>3600</v>
      </c>
      <c r="K226" s="26">
        <f>J226/I226</f>
        <v>1200</v>
      </c>
      <c r="L226" s="27">
        <v>3</v>
      </c>
      <c r="M226" s="25">
        <v>2969</v>
      </c>
      <c r="N226" s="26">
        <f t="shared" si="70"/>
        <v>989.66666666666663</v>
      </c>
      <c r="O226" s="91">
        <f t="shared" si="71"/>
        <v>0</v>
      </c>
      <c r="P226" s="92">
        <f t="shared" si="72"/>
        <v>-210.33333333333337</v>
      </c>
      <c r="Q226" s="31">
        <f t="shared" si="73"/>
        <v>0.82472222222222225</v>
      </c>
      <c r="R226" s="273">
        <f>Q242</f>
        <v>0.82662311756931683</v>
      </c>
      <c r="S226" s="32">
        <v>0.70862268518518523</v>
      </c>
      <c r="T226" s="33">
        <v>0.7104166666666667</v>
      </c>
      <c r="U226" s="34"/>
      <c r="V226" s="35">
        <v>2.5833333333333108</v>
      </c>
      <c r="W226" s="33"/>
      <c r="X226" s="107"/>
      <c r="Y226" s="276" t="s">
        <v>309</v>
      </c>
      <c r="Z226" s="277"/>
      <c r="AA226" s="119">
        <f t="shared" si="74"/>
        <v>-631</v>
      </c>
      <c r="AB226" s="31">
        <f t="shared" si="75"/>
        <v>0.82472222222222225</v>
      </c>
      <c r="AC226" s="278">
        <f>AB242</f>
        <v>0.82662311756931672</v>
      </c>
    </row>
    <row r="227" spans="1:29" ht="15.75" customHeight="1">
      <c r="A227" s="269"/>
      <c r="B227" s="38" t="s">
        <v>76</v>
      </c>
      <c r="C227" s="264" t="s">
        <v>130</v>
      </c>
      <c r="D227" s="265"/>
      <c r="E227" s="39">
        <v>24.83</v>
      </c>
      <c r="F227" s="40">
        <v>2698</v>
      </c>
      <c r="G227" s="41">
        <f t="shared" si="76"/>
        <v>66991.34</v>
      </c>
      <c r="H227" s="42"/>
      <c r="I227" s="43">
        <v>4</v>
      </c>
      <c r="J227" s="44">
        <v>3300</v>
      </c>
      <c r="K227" s="45">
        <f t="shared" si="62"/>
        <v>825</v>
      </c>
      <c r="L227" s="46">
        <v>4</v>
      </c>
      <c r="M227" s="44">
        <f>F227/V227*60</f>
        <v>2726.7827063447521</v>
      </c>
      <c r="N227" s="45">
        <f t="shared" si="70"/>
        <v>681.69567658618803</v>
      </c>
      <c r="O227" s="47">
        <f t="shared" si="71"/>
        <v>0</v>
      </c>
      <c r="P227" s="48">
        <f t="shared" si="72"/>
        <v>-143.30432341381197</v>
      </c>
      <c r="Q227" s="49">
        <f t="shared" si="73"/>
        <v>0.82629778980144009</v>
      </c>
      <c r="R227" s="274"/>
      <c r="S227" s="50">
        <v>0.72222222222222221</v>
      </c>
      <c r="T227" s="51">
        <v>0.76344907407407403</v>
      </c>
      <c r="U227" s="52">
        <v>16.99999999999994</v>
      </c>
      <c r="V227" s="53">
        <v>59.366666666666617</v>
      </c>
      <c r="W227" s="54"/>
      <c r="X227" s="58"/>
      <c r="Y227" s="266" t="s">
        <v>198</v>
      </c>
      <c r="Z227" s="267"/>
      <c r="AA227" s="120">
        <f t="shared" si="74"/>
        <v>-573.21729365524789</v>
      </c>
      <c r="AB227" s="49">
        <f t="shared" si="75"/>
        <v>0.82629778980144009</v>
      </c>
      <c r="AC227" s="279"/>
    </row>
    <row r="228" spans="1:29" ht="15.75" customHeight="1">
      <c r="A228" s="269"/>
      <c r="B228" s="38" t="s">
        <v>76</v>
      </c>
      <c r="C228" s="264" t="s">
        <v>131</v>
      </c>
      <c r="D228" s="265"/>
      <c r="E228" s="39">
        <v>18.18</v>
      </c>
      <c r="F228" s="40">
        <v>2501</v>
      </c>
      <c r="G228" s="41">
        <f t="shared" si="76"/>
        <v>45468.18</v>
      </c>
      <c r="H228" s="42"/>
      <c r="I228" s="43">
        <v>4</v>
      </c>
      <c r="J228" s="44">
        <v>3000</v>
      </c>
      <c r="K228" s="45">
        <f t="shared" si="62"/>
        <v>750</v>
      </c>
      <c r="L228" s="46">
        <v>4</v>
      </c>
      <c r="M228" s="44">
        <f>F228/V228*60</f>
        <v>2494.0720221606616</v>
      </c>
      <c r="N228" s="45">
        <f t="shared" si="70"/>
        <v>623.5180055401654</v>
      </c>
      <c r="O228" s="47">
        <f t="shared" si="71"/>
        <v>0</v>
      </c>
      <c r="P228" s="48">
        <f t="shared" si="72"/>
        <v>-126.4819944598346</v>
      </c>
      <c r="Q228" s="49">
        <f t="shared" si="73"/>
        <v>0.83135734072022049</v>
      </c>
      <c r="R228" s="274"/>
      <c r="S228" s="50">
        <v>0.7763888888888888</v>
      </c>
      <c r="T228" s="51">
        <v>0.81817129629629626</v>
      </c>
      <c r="U228" s="52">
        <v>18.633333333333262</v>
      </c>
      <c r="V228" s="53">
        <v>60.166666666666742</v>
      </c>
      <c r="W228" s="54"/>
      <c r="X228" s="58"/>
      <c r="Y228" s="266"/>
      <c r="Z228" s="267"/>
      <c r="AA228" s="120">
        <f t="shared" si="74"/>
        <v>-505.92797783933838</v>
      </c>
      <c r="AB228" s="49">
        <f t="shared" si="75"/>
        <v>0.83135734072022049</v>
      </c>
      <c r="AC228" s="279"/>
    </row>
    <row r="229" spans="1:29" ht="15.75" customHeight="1">
      <c r="A229" s="269"/>
      <c r="B229" s="38" t="s">
        <v>76</v>
      </c>
      <c r="C229" s="264" t="s">
        <v>129</v>
      </c>
      <c r="D229" s="265"/>
      <c r="E229" s="39">
        <v>25.03</v>
      </c>
      <c r="F229" s="40">
        <v>2030</v>
      </c>
      <c r="G229" s="41">
        <f t="shared" si="76"/>
        <v>50810.9</v>
      </c>
      <c r="H229" s="42"/>
      <c r="I229" s="43">
        <v>4</v>
      </c>
      <c r="J229" s="44">
        <v>3300</v>
      </c>
      <c r="K229" s="45">
        <f t="shared" si="62"/>
        <v>825</v>
      </c>
      <c r="L229" s="46">
        <v>4</v>
      </c>
      <c r="M229" s="44">
        <f>F229/V229*60</f>
        <v>2718.7499999999923</v>
      </c>
      <c r="N229" s="45">
        <f t="shared" si="70"/>
        <v>679.68749999999807</v>
      </c>
      <c r="O229" s="47">
        <f t="shared" si="71"/>
        <v>0</v>
      </c>
      <c r="P229" s="48">
        <f t="shared" si="72"/>
        <v>-145.31250000000193</v>
      </c>
      <c r="Q229" s="49">
        <f t="shared" si="73"/>
        <v>0.82386363636363402</v>
      </c>
      <c r="R229" s="274"/>
      <c r="S229" s="50">
        <v>0.82930555555555552</v>
      </c>
      <c r="T229" s="51">
        <v>0.86041666666666672</v>
      </c>
      <c r="U229" s="52">
        <v>16.033333333333335</v>
      </c>
      <c r="V229" s="53">
        <v>44.800000000000125</v>
      </c>
      <c r="W229" s="54">
        <v>0.86041666666666672</v>
      </c>
      <c r="X229" s="94">
        <v>0.91556712962962961</v>
      </c>
      <c r="Y229" s="266"/>
      <c r="Z229" s="267"/>
      <c r="AA229" s="120">
        <f t="shared" si="74"/>
        <v>-581.25000000000773</v>
      </c>
      <c r="AB229" s="49">
        <f t="shared" si="75"/>
        <v>0.82386363636363402</v>
      </c>
      <c r="AC229" s="279"/>
    </row>
    <row r="230" spans="1:29" ht="15.75" customHeight="1">
      <c r="A230" s="269"/>
      <c r="B230" s="38" t="s">
        <v>76</v>
      </c>
      <c r="C230" s="264" t="s">
        <v>122</v>
      </c>
      <c r="D230" s="265"/>
      <c r="E230" s="39">
        <v>18.18</v>
      </c>
      <c r="F230" s="40">
        <v>3653</v>
      </c>
      <c r="G230" s="41">
        <f t="shared" si="76"/>
        <v>66411.539999999994</v>
      </c>
      <c r="H230" s="58"/>
      <c r="I230" s="43">
        <v>3</v>
      </c>
      <c r="J230" s="44">
        <v>3600</v>
      </c>
      <c r="K230" s="45">
        <f t="shared" si="62"/>
        <v>1200</v>
      </c>
      <c r="L230" s="59">
        <v>3</v>
      </c>
      <c r="M230" s="44">
        <f>F230/V230*60</f>
        <v>2978.6636466591153</v>
      </c>
      <c r="N230" s="45">
        <f t="shared" si="70"/>
        <v>992.88788221970515</v>
      </c>
      <c r="O230" s="47">
        <f t="shared" si="71"/>
        <v>0</v>
      </c>
      <c r="P230" s="48">
        <f t="shared" si="72"/>
        <v>-207.11211778029485</v>
      </c>
      <c r="Q230" s="49">
        <f t="shared" si="73"/>
        <v>0.82740656851642091</v>
      </c>
      <c r="R230" s="274"/>
      <c r="S230" s="50">
        <v>0.91556712962962961</v>
      </c>
      <c r="T230" s="51">
        <v>0.96666666666666667</v>
      </c>
      <c r="U230" s="52">
        <v>79.416666666666558</v>
      </c>
      <c r="V230" s="53">
        <v>73.583333333333371</v>
      </c>
      <c r="W230" s="54"/>
      <c r="X230" s="94"/>
      <c r="Y230" s="266"/>
      <c r="Z230" s="267"/>
      <c r="AA230" s="120">
        <f t="shared" si="74"/>
        <v>-621.33635334088467</v>
      </c>
      <c r="AB230" s="49">
        <f t="shared" si="75"/>
        <v>0.82740656851642091</v>
      </c>
      <c r="AC230" s="279"/>
    </row>
    <row r="231" spans="1:29" ht="15.75" customHeight="1">
      <c r="A231" s="269"/>
      <c r="B231" s="38"/>
      <c r="C231" s="264"/>
      <c r="D231" s="265"/>
      <c r="E231" s="39"/>
      <c r="F231" s="40"/>
      <c r="G231" s="60"/>
      <c r="H231" s="61"/>
      <c r="I231" s="43"/>
      <c r="J231" s="44"/>
      <c r="K231" s="45"/>
      <c r="L231" s="46"/>
      <c r="M231" s="44"/>
      <c r="N231" s="45"/>
      <c r="O231" s="47"/>
      <c r="P231" s="48"/>
      <c r="Q231" s="49"/>
      <c r="R231" s="274"/>
      <c r="S231" s="50"/>
      <c r="T231" s="51"/>
      <c r="U231" s="52"/>
      <c r="V231" s="53"/>
      <c r="W231" s="54"/>
      <c r="X231" s="116"/>
      <c r="Y231" s="266"/>
      <c r="Z231" s="267"/>
      <c r="AA231" s="120"/>
      <c r="AB231" s="49"/>
      <c r="AC231" s="279"/>
    </row>
    <row r="232" spans="1:29" ht="15.75" customHeight="1">
      <c r="A232" s="269"/>
      <c r="B232" s="38"/>
      <c r="C232" s="264"/>
      <c r="D232" s="265"/>
      <c r="E232" s="39"/>
      <c r="F232" s="40"/>
      <c r="G232" s="60"/>
      <c r="H232" s="64"/>
      <c r="I232" s="43"/>
      <c r="J232" s="44"/>
      <c r="K232" s="45"/>
      <c r="L232" s="59"/>
      <c r="M232" s="44"/>
      <c r="N232" s="45"/>
      <c r="O232" s="65"/>
      <c r="P232" s="66"/>
      <c r="Q232" s="67"/>
      <c r="R232" s="274"/>
      <c r="S232" s="50"/>
      <c r="T232" s="51"/>
      <c r="U232" s="52"/>
      <c r="V232" s="53"/>
      <c r="W232" s="54"/>
      <c r="X232" s="94"/>
      <c r="Y232" s="266"/>
      <c r="Z232" s="267"/>
      <c r="AA232" s="120"/>
      <c r="AB232" s="49"/>
      <c r="AC232" s="279"/>
    </row>
    <row r="233" spans="1:29" ht="15.75" customHeight="1">
      <c r="A233" s="269"/>
      <c r="B233" s="38"/>
      <c r="C233" s="264"/>
      <c r="D233" s="265"/>
      <c r="E233" s="39"/>
      <c r="F233" s="40"/>
      <c r="G233" s="60"/>
      <c r="H233" s="64"/>
      <c r="I233" s="43"/>
      <c r="J233" s="44"/>
      <c r="K233" s="45"/>
      <c r="L233" s="59"/>
      <c r="M233" s="44"/>
      <c r="N233" s="45"/>
      <c r="O233" s="65"/>
      <c r="P233" s="66"/>
      <c r="Q233" s="67"/>
      <c r="R233" s="274"/>
      <c r="S233" s="50"/>
      <c r="T233" s="51"/>
      <c r="U233" s="52"/>
      <c r="V233" s="53"/>
      <c r="W233" s="54"/>
      <c r="X233" s="94"/>
      <c r="Y233" s="266"/>
      <c r="Z233" s="267"/>
      <c r="AA233" s="120"/>
      <c r="AB233" s="49"/>
      <c r="AC233" s="279"/>
    </row>
    <row r="234" spans="1:29" ht="15.75" customHeight="1">
      <c r="A234" s="269"/>
      <c r="B234" s="38"/>
      <c r="C234" s="264"/>
      <c r="D234" s="265"/>
      <c r="E234" s="39"/>
      <c r="F234" s="40"/>
      <c r="G234" s="60"/>
      <c r="H234" s="64"/>
      <c r="I234" s="43"/>
      <c r="J234" s="44"/>
      <c r="K234" s="45"/>
      <c r="L234" s="59"/>
      <c r="M234" s="44"/>
      <c r="N234" s="45"/>
      <c r="O234" s="65"/>
      <c r="P234" s="66"/>
      <c r="Q234" s="67"/>
      <c r="R234" s="274"/>
      <c r="S234" s="50"/>
      <c r="T234" s="51"/>
      <c r="U234" s="52"/>
      <c r="V234" s="53"/>
      <c r="W234" s="68"/>
      <c r="X234" s="110"/>
      <c r="Y234" s="266"/>
      <c r="Z234" s="267"/>
      <c r="AA234" s="120"/>
      <c r="AB234" s="49"/>
      <c r="AC234" s="279"/>
    </row>
    <row r="235" spans="1:29" ht="15.75" customHeight="1">
      <c r="A235" s="269"/>
      <c r="B235" s="38"/>
      <c r="C235" s="264"/>
      <c r="D235" s="265"/>
      <c r="E235" s="39"/>
      <c r="F235" s="40"/>
      <c r="G235" s="60"/>
      <c r="H235" s="64"/>
      <c r="I235" s="43"/>
      <c r="J235" s="44"/>
      <c r="K235" s="45"/>
      <c r="L235" s="59"/>
      <c r="M235" s="44"/>
      <c r="N235" s="45"/>
      <c r="O235" s="65"/>
      <c r="P235" s="66"/>
      <c r="Q235" s="67"/>
      <c r="R235" s="274"/>
      <c r="S235" s="50"/>
      <c r="T235" s="51"/>
      <c r="U235" s="52"/>
      <c r="V235" s="53"/>
      <c r="W235" s="68"/>
      <c r="X235" s="110"/>
      <c r="Y235" s="266"/>
      <c r="Z235" s="267"/>
      <c r="AA235" s="120"/>
      <c r="AB235" s="49"/>
      <c r="AC235" s="279"/>
    </row>
    <row r="236" spans="1:29" ht="15.75" customHeight="1">
      <c r="A236" s="269"/>
      <c r="B236" s="38"/>
      <c r="C236" s="264"/>
      <c r="D236" s="265"/>
      <c r="E236" s="39"/>
      <c r="F236" s="40"/>
      <c r="G236" s="60"/>
      <c r="H236" s="64"/>
      <c r="I236" s="43"/>
      <c r="J236" s="44"/>
      <c r="K236" s="45"/>
      <c r="L236" s="59"/>
      <c r="M236" s="44"/>
      <c r="N236" s="45"/>
      <c r="O236" s="65"/>
      <c r="P236" s="66"/>
      <c r="Q236" s="67"/>
      <c r="R236" s="274"/>
      <c r="S236" s="50"/>
      <c r="T236" s="51"/>
      <c r="U236" s="52"/>
      <c r="V236" s="53"/>
      <c r="W236" s="68"/>
      <c r="X236" s="110"/>
      <c r="Y236" s="266"/>
      <c r="Z236" s="267"/>
      <c r="AA236" s="120"/>
      <c r="AB236" s="49"/>
      <c r="AC236" s="279"/>
    </row>
    <row r="237" spans="1:29" ht="15.75" customHeight="1">
      <c r="A237" s="269"/>
      <c r="B237" s="38"/>
      <c r="C237" s="264"/>
      <c r="D237" s="265"/>
      <c r="E237" s="39"/>
      <c r="F237" s="40"/>
      <c r="G237" s="60"/>
      <c r="H237" s="64"/>
      <c r="I237" s="43"/>
      <c r="J237" s="44"/>
      <c r="K237" s="45"/>
      <c r="L237" s="59"/>
      <c r="M237" s="44"/>
      <c r="N237" s="45"/>
      <c r="O237" s="65"/>
      <c r="P237" s="66"/>
      <c r="Q237" s="67"/>
      <c r="R237" s="274"/>
      <c r="S237" s="50"/>
      <c r="T237" s="51"/>
      <c r="U237" s="52"/>
      <c r="V237" s="53"/>
      <c r="W237" s="68"/>
      <c r="X237" s="110"/>
      <c r="Y237" s="266"/>
      <c r="Z237" s="267"/>
      <c r="AA237" s="120"/>
      <c r="AB237" s="49"/>
      <c r="AC237" s="279"/>
    </row>
    <row r="238" spans="1:29" ht="15.75" customHeight="1">
      <c r="A238" s="269"/>
      <c r="B238" s="38"/>
      <c r="C238" s="264"/>
      <c r="D238" s="265"/>
      <c r="E238" s="39"/>
      <c r="F238" s="40"/>
      <c r="G238" s="60"/>
      <c r="H238" s="64"/>
      <c r="I238" s="43"/>
      <c r="J238" s="44"/>
      <c r="K238" s="45"/>
      <c r="L238" s="59"/>
      <c r="M238" s="44"/>
      <c r="N238" s="45"/>
      <c r="O238" s="65"/>
      <c r="P238" s="66"/>
      <c r="Q238" s="67"/>
      <c r="R238" s="274"/>
      <c r="S238" s="50"/>
      <c r="T238" s="51"/>
      <c r="U238" s="52"/>
      <c r="V238" s="53"/>
      <c r="W238" s="68"/>
      <c r="X238" s="110"/>
      <c r="Y238" s="266"/>
      <c r="Z238" s="267"/>
      <c r="AA238" s="120"/>
      <c r="AB238" s="49"/>
      <c r="AC238" s="279"/>
    </row>
    <row r="239" spans="1:29" ht="15.75" customHeight="1">
      <c r="A239" s="269"/>
      <c r="B239" s="38"/>
      <c r="C239" s="264"/>
      <c r="D239" s="265"/>
      <c r="E239" s="39"/>
      <c r="F239" s="40"/>
      <c r="G239" s="60"/>
      <c r="H239" s="64"/>
      <c r="I239" s="43"/>
      <c r="J239" s="44"/>
      <c r="K239" s="45"/>
      <c r="L239" s="59"/>
      <c r="M239" s="44"/>
      <c r="N239" s="45"/>
      <c r="O239" s="65"/>
      <c r="P239" s="66"/>
      <c r="Q239" s="67"/>
      <c r="R239" s="274"/>
      <c r="S239" s="50"/>
      <c r="T239" s="51"/>
      <c r="U239" s="52"/>
      <c r="V239" s="53"/>
      <c r="W239" s="54"/>
      <c r="X239" s="94"/>
      <c r="Y239" s="266"/>
      <c r="Z239" s="267"/>
      <c r="AA239" s="120"/>
      <c r="AB239" s="49"/>
      <c r="AC239" s="279"/>
    </row>
    <row r="240" spans="1:29" ht="15.75" customHeight="1">
      <c r="A240" s="269"/>
      <c r="B240" s="38"/>
      <c r="C240" s="264"/>
      <c r="D240" s="265"/>
      <c r="E240" s="39"/>
      <c r="F240" s="40"/>
      <c r="G240" s="60"/>
      <c r="H240" s="64"/>
      <c r="I240" s="43"/>
      <c r="J240" s="44"/>
      <c r="K240" s="45"/>
      <c r="L240" s="59"/>
      <c r="M240" s="44"/>
      <c r="N240" s="45"/>
      <c r="O240" s="65"/>
      <c r="P240" s="66"/>
      <c r="Q240" s="67"/>
      <c r="R240" s="274"/>
      <c r="S240" s="50"/>
      <c r="T240" s="51"/>
      <c r="U240" s="52"/>
      <c r="V240" s="53"/>
      <c r="W240" s="68"/>
      <c r="X240" s="110"/>
      <c r="Y240" s="266"/>
      <c r="Z240" s="267"/>
      <c r="AA240" s="120"/>
      <c r="AB240" s="49"/>
      <c r="AC240" s="279"/>
    </row>
    <row r="241" spans="1:29" ht="15.75" customHeight="1">
      <c r="A241" s="269"/>
      <c r="B241" s="38"/>
      <c r="C241" s="264"/>
      <c r="D241" s="265"/>
      <c r="E241" s="104"/>
      <c r="F241" s="40"/>
      <c r="G241" s="72"/>
      <c r="H241" s="64"/>
      <c r="I241" s="43"/>
      <c r="J241" s="44"/>
      <c r="K241" s="45"/>
      <c r="L241" s="59"/>
      <c r="M241" s="44"/>
      <c r="N241" s="45"/>
      <c r="O241" s="65"/>
      <c r="P241" s="66"/>
      <c r="Q241" s="67"/>
      <c r="R241" s="274"/>
      <c r="S241" s="62"/>
      <c r="T241" s="63"/>
      <c r="U241" s="73"/>
      <c r="V241" s="74"/>
      <c r="W241" s="68"/>
      <c r="X241" s="110"/>
      <c r="Y241" s="266"/>
      <c r="Z241" s="267"/>
      <c r="AA241" s="121"/>
      <c r="AB241" s="67"/>
      <c r="AC241" s="279"/>
    </row>
    <row r="242" spans="1:29" ht="15.75" customHeight="1" thickBot="1">
      <c r="A242" s="270"/>
      <c r="B242" s="76" t="s">
        <v>35</v>
      </c>
      <c r="C242" s="261"/>
      <c r="D242" s="261"/>
      <c r="E242" s="77"/>
      <c r="F242" s="78"/>
      <c r="G242" s="79"/>
      <c r="H242" s="20"/>
      <c r="I242" s="80">
        <f t="shared" ref="I242:J242" si="77">AVERAGE(I226:I241)</f>
        <v>3.6</v>
      </c>
      <c r="J242" s="81">
        <f t="shared" si="77"/>
        <v>3360</v>
      </c>
      <c r="K242" s="82">
        <f t="shared" ref="K242" si="78">J242/I242</f>
        <v>933.33333333333326</v>
      </c>
      <c r="L242" s="80">
        <f t="shared" ref="L242:M242" si="79">AVERAGE(L226:L241)</f>
        <v>3.6</v>
      </c>
      <c r="M242" s="81">
        <f t="shared" si="79"/>
        <v>2777.4536750329044</v>
      </c>
      <c r="N242" s="82">
        <f>M242/L242</f>
        <v>771.51490973136231</v>
      </c>
      <c r="O242" s="83">
        <f>L242-I242</f>
        <v>0</v>
      </c>
      <c r="P242" s="84">
        <f>N242-K242</f>
        <v>-161.81842360197095</v>
      </c>
      <c r="Q242" s="85">
        <f>N242/K242</f>
        <v>0.82662311756931683</v>
      </c>
      <c r="R242" s="275"/>
      <c r="S242" s="182">
        <f>S226</f>
        <v>0.70862268518518523</v>
      </c>
      <c r="T242" s="183">
        <f>INDEX(T226:T241,COUNTA(T226:T241))</f>
        <v>0.96666666666666667</v>
      </c>
      <c r="U242" s="86"/>
      <c r="V242" s="96"/>
      <c r="W242" s="78"/>
      <c r="X242" s="82"/>
      <c r="Y242" s="262"/>
      <c r="Z242" s="263"/>
      <c r="AA242" s="122">
        <f>M242-J242</f>
        <v>-582.54632496709564</v>
      </c>
      <c r="AB242" s="85">
        <f>M242/J242</f>
        <v>0.82662311756931672</v>
      </c>
      <c r="AC242" s="280"/>
    </row>
    <row r="244" spans="1:29">
      <c r="Y244" s="260" t="s">
        <v>54</v>
      </c>
      <c r="Z244" s="260"/>
    </row>
    <row r="245" spans="1:29">
      <c r="Y245" s="260" t="s">
        <v>55</v>
      </c>
      <c r="Z245" s="260"/>
    </row>
    <row r="246" spans="1:29">
      <c r="Y246" s="260" t="s">
        <v>56</v>
      </c>
      <c r="Z246" s="260"/>
    </row>
    <row r="247" spans="1:29">
      <c r="Y247" s="260" t="s">
        <v>57</v>
      </c>
      <c r="Z247" s="260"/>
    </row>
    <row r="248" spans="1:29">
      <c r="Y248" s="260" t="s">
        <v>58</v>
      </c>
      <c r="Z248" s="260"/>
    </row>
    <row r="249" spans="1:29">
      <c r="Y249" s="260" t="s">
        <v>59</v>
      </c>
      <c r="Z249" s="260"/>
    </row>
    <row r="250" spans="1:29">
      <c r="Y250" s="260" t="s">
        <v>60</v>
      </c>
      <c r="Z250" s="260"/>
    </row>
    <row r="251" spans="1:29">
      <c r="Y251" s="260" t="s">
        <v>61</v>
      </c>
      <c r="Z251" s="260"/>
    </row>
    <row r="252" spans="1:29">
      <c r="Y252" s="260" t="s">
        <v>62</v>
      </c>
      <c r="Z252" s="260"/>
    </row>
    <row r="253" spans="1:29">
      <c r="Y253" s="260" t="s">
        <v>63</v>
      </c>
      <c r="Z253" s="260"/>
    </row>
    <row r="254" spans="1:29">
      <c r="Y254" s="260" t="s">
        <v>64</v>
      </c>
      <c r="Z254" s="260"/>
    </row>
    <row r="255" spans="1:29">
      <c r="Y255" s="260" t="s">
        <v>65</v>
      </c>
      <c r="Z255" s="260"/>
    </row>
    <row r="256" spans="1:29">
      <c r="Y256" s="260" t="s">
        <v>66</v>
      </c>
      <c r="Z256" s="260"/>
    </row>
    <row r="257" spans="25:25">
      <c r="Y257" s="9" t="s">
        <v>349</v>
      </c>
    </row>
    <row r="258" spans="25:25">
      <c r="Y258" s="9" t="s">
        <v>199</v>
      </c>
    </row>
    <row r="259" spans="25:25">
      <c r="Y259" s="9" t="s">
        <v>252</v>
      </c>
    </row>
    <row r="260" spans="25:25">
      <c r="Y260" s="9" t="s">
        <v>253</v>
      </c>
    </row>
    <row r="261" spans="25:25">
      <c r="Y261" s="9" t="s">
        <v>310</v>
      </c>
    </row>
  </sheetData>
  <mergeCells count="563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64:Z164"/>
    <mergeCell ref="R158:R174"/>
    <mergeCell ref="Y158:Z158"/>
    <mergeCell ref="C171:D171"/>
    <mergeCell ref="Y171:Z171"/>
    <mergeCell ref="C172:D172"/>
    <mergeCell ref="Y134:Z134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C168:D168"/>
    <mergeCell ref="Y168:Z168"/>
    <mergeCell ref="C169:D169"/>
    <mergeCell ref="Y169:Z169"/>
    <mergeCell ref="C170:D170"/>
    <mergeCell ref="Y170:Z170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C149:D149"/>
    <mergeCell ref="Y149:Z149"/>
    <mergeCell ref="C150:D150"/>
    <mergeCell ref="Y150:Z150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200:D200"/>
    <mergeCell ref="Y200:Z200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</mergeCells>
  <phoneticPr fontId="4" type="noConversion"/>
  <conditionalFormatting sqref="O5:O242">
    <cfRule type="cellIs" dxfId="711" priority="1" operator="greaterThan">
      <formula>0</formula>
    </cfRule>
  </conditionalFormatting>
  <conditionalFormatting sqref="P5:P242 AA5:AA242">
    <cfRule type="cellIs" dxfId="710" priority="4" operator="lessThan">
      <formula>0</formula>
    </cfRule>
  </conditionalFormatting>
  <conditionalFormatting sqref="Q5:Q242 AB5:AB242">
    <cfRule type="cellIs" dxfId="709" priority="2" operator="greaterThan">
      <formula>1</formula>
    </cfRule>
    <cfRule type="cellIs" dxfId="708" priority="3" operator="lessThan">
      <formula>0.8</formula>
    </cfRule>
  </conditionalFormatting>
  <conditionalFormatting sqref="AC5:AC23 R5:R242 AC141:AC146">
    <cfRule type="cellIs" dxfId="707" priority="5" operator="lessThan">
      <formula>0.8</formula>
    </cfRule>
  </conditionalFormatting>
  <conditionalFormatting sqref="AC29:AC37">
    <cfRule type="cellIs" dxfId="706" priority="16" operator="lessThan">
      <formula>0.8</formula>
    </cfRule>
  </conditionalFormatting>
  <conditionalFormatting sqref="AC39:AC44">
    <cfRule type="cellIs" dxfId="705" priority="15" operator="lessThan">
      <formula>0.8</formula>
    </cfRule>
  </conditionalFormatting>
  <conditionalFormatting sqref="AC56">
    <cfRule type="cellIs" dxfId="704" priority="17" operator="lessThan">
      <formula>0.8</formula>
    </cfRule>
  </conditionalFormatting>
  <conditionalFormatting sqref="AC73:AC78">
    <cfRule type="cellIs" dxfId="703" priority="13" operator="lessThan">
      <formula>0.8</formula>
    </cfRule>
  </conditionalFormatting>
  <conditionalFormatting sqref="AC90">
    <cfRule type="cellIs" dxfId="702" priority="14" operator="lessThan">
      <formula>0.8</formula>
    </cfRule>
  </conditionalFormatting>
  <conditionalFormatting sqref="AC107">
    <cfRule type="cellIs" dxfId="701" priority="7" operator="lessThan">
      <formula>0.8</formula>
    </cfRule>
  </conditionalFormatting>
  <conditionalFormatting sqref="AC124:AC129">
    <cfRule type="cellIs" dxfId="700" priority="6" operator="lessThan">
      <formula>0.8</formula>
    </cfRule>
  </conditionalFormatting>
  <conditionalFormatting sqref="AC158:AC163">
    <cfRule type="cellIs" dxfId="699" priority="12" operator="lessThan">
      <formula>0.8</formula>
    </cfRule>
  </conditionalFormatting>
  <conditionalFormatting sqref="AC175">
    <cfRule type="cellIs" dxfId="698" priority="11" operator="lessThan">
      <formula>0.8</formula>
    </cfRule>
  </conditionalFormatting>
  <conditionalFormatting sqref="AC192">
    <cfRule type="cellIs" dxfId="697" priority="10" operator="lessThan">
      <formula>0.8</formula>
    </cfRule>
  </conditionalFormatting>
  <conditionalFormatting sqref="AC209">
    <cfRule type="cellIs" dxfId="696" priority="9" operator="lessThan">
      <formula>0.8</formula>
    </cfRule>
  </conditionalFormatting>
  <conditionalFormatting sqref="AC226:AC231">
    <cfRule type="cellIs" dxfId="695" priority="8" operator="lessThan">
      <formula>0.8</formula>
    </cfRule>
  </conditionalFormatting>
  <dataValidations count="1">
    <dataValidation type="list" allowBlank="1" showInputMessage="1" showErrorMessage="1" sqref="Y5:Z242" xr:uid="{5490C144-1625-4E2B-90CC-7175DF584CAC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60729-4868-45EC-A6C2-E6C7401FFE8A}">
  <sheetPr>
    <tabColor theme="9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SUM(F5:F157)</f>
        <v>113679</v>
      </c>
      <c r="E1" s="5" t="s">
        <v>2</v>
      </c>
      <c r="F1" s="6">
        <f>SUM(G5:G157)</f>
        <v>5073097.8</v>
      </c>
      <c r="G1" s="7" t="s">
        <v>3</v>
      </c>
      <c r="H1" s="8">
        <f>L21+L38+L55+L72+L89+L106+L123+L140+L157</f>
        <v>168.35075757575757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45862</v>
      </c>
      <c r="B2" s="326"/>
      <c r="C2" s="10" t="s">
        <v>10</v>
      </c>
      <c r="D2" s="11">
        <f>AVERAGE(N21,N38,N55,N72,N89,N106,N123,N140,N157)</f>
        <v>132.23408698725225</v>
      </c>
      <c r="E2" s="11" t="s">
        <v>11</v>
      </c>
      <c r="F2" s="12">
        <f>F1/D1</f>
        <v>44.626516770907557</v>
      </c>
      <c r="G2" s="13" t="s">
        <v>12</v>
      </c>
      <c r="H2" s="14">
        <f>COUNT(H5:H157)</f>
        <v>3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16" t="s">
        <v>67</v>
      </c>
      <c r="C5" s="350" t="s">
        <v>68</v>
      </c>
      <c r="D5" s="351"/>
      <c r="E5" s="21">
        <v>19.7</v>
      </c>
      <c r="F5" s="15">
        <v>1500</v>
      </c>
      <c r="G5" s="22">
        <f t="shared" ref="G5:G9" si="0">E5*F5</f>
        <v>29550</v>
      </c>
      <c r="H5" s="23">
        <v>2</v>
      </c>
      <c r="I5" s="24">
        <v>13</v>
      </c>
      <c r="J5" s="25">
        <v>1200</v>
      </c>
      <c r="K5" s="26">
        <f>J5/I5</f>
        <v>92.307692307692307</v>
      </c>
      <c r="L5" s="27">
        <v>13</v>
      </c>
      <c r="M5" s="25">
        <f>F5/V5*60</f>
        <v>1057.1652310101802</v>
      </c>
      <c r="N5" s="26">
        <f>M5/L5</f>
        <v>81.320402385398467</v>
      </c>
      <c r="O5" s="28">
        <f>L5-I5</f>
        <v>0</v>
      </c>
      <c r="P5" s="29">
        <f>N5-K5</f>
        <v>-10.98728992229384</v>
      </c>
      <c r="Q5" s="30">
        <f>N5/K5</f>
        <v>0.88097102584181675</v>
      </c>
      <c r="R5" s="274">
        <f>Q21</f>
        <v>0.85259037370978652</v>
      </c>
      <c r="S5" s="32">
        <v>0.25</v>
      </c>
      <c r="T5" s="33">
        <v>0.30912037037037038</v>
      </c>
      <c r="U5" s="34"/>
      <c r="V5" s="35">
        <v>85.13333333333334</v>
      </c>
      <c r="W5" s="15"/>
      <c r="X5" s="17"/>
      <c r="Y5" s="276"/>
      <c r="Z5" s="277"/>
      <c r="AA5" s="36">
        <f>M5-J5</f>
        <v>-142.83476898981985</v>
      </c>
      <c r="AB5" s="37">
        <f>M5/J5</f>
        <v>0.88097102584181675</v>
      </c>
      <c r="AC5" s="292">
        <f>AB21</f>
        <v>0.85259037370978652</v>
      </c>
    </row>
    <row r="6" spans="1:29" ht="15.75" customHeight="1">
      <c r="A6" s="282"/>
      <c r="B6" s="38" t="s">
        <v>74</v>
      </c>
      <c r="C6" s="287" t="s">
        <v>212</v>
      </c>
      <c r="D6" s="287"/>
      <c r="E6" s="39">
        <v>59.8</v>
      </c>
      <c r="F6" s="40">
        <v>969</v>
      </c>
      <c r="G6" s="41">
        <f t="shared" si="0"/>
        <v>57946.2</v>
      </c>
      <c r="H6" s="58"/>
      <c r="I6" s="43">
        <v>14</v>
      </c>
      <c r="J6" s="44">
        <v>2000</v>
      </c>
      <c r="K6" s="45">
        <f t="shared" ref="K6:K9" si="1">J6/I6</f>
        <v>142.85714285714286</v>
      </c>
      <c r="L6" s="59">
        <v>14</v>
      </c>
      <c r="M6" s="44">
        <f>F6/V6*60</f>
        <v>1658.7731811697556</v>
      </c>
      <c r="N6" s="45">
        <f>M6/L6</f>
        <v>118.48379865498255</v>
      </c>
      <c r="O6" s="47">
        <f>L6-I6</f>
        <v>0</v>
      </c>
      <c r="P6" s="48">
        <f>N6-K6</f>
        <v>-24.373344202160311</v>
      </c>
      <c r="Q6" s="49">
        <f>N6/K6</f>
        <v>0.82938659058487785</v>
      </c>
      <c r="R6" s="274"/>
      <c r="S6" s="50">
        <v>0.4368055555555555</v>
      </c>
      <c r="T6" s="51">
        <v>0.46114583333333331</v>
      </c>
      <c r="U6" s="52">
        <v>7.7333333333332366</v>
      </c>
      <c r="V6" s="53">
        <v>35.05000000000004</v>
      </c>
      <c r="W6" s="54">
        <v>0.46114583333333331</v>
      </c>
      <c r="X6" s="94">
        <v>0.50075231481481486</v>
      </c>
      <c r="Y6" s="266"/>
      <c r="Z6" s="267"/>
      <c r="AA6" s="55">
        <f>M6-J6</f>
        <v>-341.22681883024438</v>
      </c>
      <c r="AB6" s="56">
        <f>M6/J6</f>
        <v>0.82938659058487785</v>
      </c>
      <c r="AC6" s="293"/>
    </row>
    <row r="7" spans="1:29" ht="15.75" customHeight="1">
      <c r="A7" s="282"/>
      <c r="B7" s="38" t="s">
        <v>69</v>
      </c>
      <c r="C7" s="287" t="s">
        <v>222</v>
      </c>
      <c r="D7" s="287"/>
      <c r="E7" s="39">
        <v>30.55</v>
      </c>
      <c r="F7" s="40">
        <v>1061</v>
      </c>
      <c r="G7" s="60">
        <f t="shared" si="0"/>
        <v>32413.55</v>
      </c>
      <c r="H7" s="61"/>
      <c r="I7" s="43">
        <v>16</v>
      </c>
      <c r="J7" s="44">
        <v>1750</v>
      </c>
      <c r="K7" s="45">
        <f t="shared" si="1"/>
        <v>109.375</v>
      </c>
      <c r="L7" s="46">
        <v>16</v>
      </c>
      <c r="M7" s="44">
        <f>F7/V7*60</f>
        <v>1448.4641638225257</v>
      </c>
      <c r="N7" s="45">
        <f>M7/L7</f>
        <v>90.529010238907858</v>
      </c>
      <c r="O7" s="47">
        <f>L7-I7</f>
        <v>0</v>
      </c>
      <c r="P7" s="48">
        <f>N7-K7</f>
        <v>-18.845989761092142</v>
      </c>
      <c r="Q7" s="49">
        <f>N7/K7</f>
        <v>0.82769380789858615</v>
      </c>
      <c r="R7" s="274"/>
      <c r="S7" s="62">
        <v>0.50075231481481486</v>
      </c>
      <c r="T7" s="63">
        <v>0.53127314814814819</v>
      </c>
      <c r="U7" s="52">
        <v>57.033333333333431</v>
      </c>
      <c r="V7" s="53">
        <v>43.949999999999996</v>
      </c>
      <c r="W7" s="54"/>
      <c r="X7" s="94"/>
      <c r="Y7" s="266"/>
      <c r="Z7" s="267"/>
      <c r="AA7" s="55">
        <f>M7-J7</f>
        <v>-301.53583617747427</v>
      </c>
      <c r="AB7" s="56">
        <f>M7/J7</f>
        <v>0.82769380789858615</v>
      </c>
      <c r="AC7" s="293"/>
    </row>
    <row r="8" spans="1:29" ht="15.75" customHeight="1">
      <c r="A8" s="282"/>
      <c r="B8" s="38" t="s">
        <v>76</v>
      </c>
      <c r="C8" s="287" t="s">
        <v>78</v>
      </c>
      <c r="D8" s="287"/>
      <c r="E8" s="39">
        <v>29.97</v>
      </c>
      <c r="F8" s="40">
        <v>2399</v>
      </c>
      <c r="G8" s="60">
        <f t="shared" si="0"/>
        <v>71898.03</v>
      </c>
      <c r="H8" s="64"/>
      <c r="I8" s="43">
        <v>20</v>
      </c>
      <c r="J8" s="44">
        <v>2600</v>
      </c>
      <c r="K8" s="45">
        <f t="shared" si="1"/>
        <v>130</v>
      </c>
      <c r="L8" s="59">
        <v>20</v>
      </c>
      <c r="M8" s="44">
        <f>F8/V8*60</f>
        <v>2238.5692068429244</v>
      </c>
      <c r="N8" s="45">
        <f>M8/L8</f>
        <v>111.92846034214622</v>
      </c>
      <c r="O8" s="65">
        <f>L8-I8</f>
        <v>0</v>
      </c>
      <c r="P8" s="66">
        <f>N8-K8</f>
        <v>-18.071539657853776</v>
      </c>
      <c r="Q8" s="67">
        <f>N8/K8</f>
        <v>0.86098815647804783</v>
      </c>
      <c r="R8" s="274"/>
      <c r="S8" s="62">
        <v>0.53680555555555554</v>
      </c>
      <c r="T8" s="63">
        <v>0.5814583333333333</v>
      </c>
      <c r="U8" s="52">
        <v>7.9666666666665797</v>
      </c>
      <c r="V8" s="53">
        <v>64.299999999999983</v>
      </c>
      <c r="W8" s="54"/>
      <c r="X8" s="94"/>
      <c r="Y8" s="266"/>
      <c r="Z8" s="267"/>
      <c r="AA8" s="55">
        <f>M8-J8</f>
        <v>-361.43079315707564</v>
      </c>
      <c r="AB8" s="56">
        <f>M8/J8</f>
        <v>0.86098815647804783</v>
      </c>
      <c r="AC8" s="293"/>
    </row>
    <row r="9" spans="1:29" ht="15.75" customHeight="1">
      <c r="A9" s="283"/>
      <c r="B9" s="38" t="s">
        <v>67</v>
      </c>
      <c r="C9" s="287" t="s">
        <v>68</v>
      </c>
      <c r="D9" s="287"/>
      <c r="E9" s="39">
        <v>19.7</v>
      </c>
      <c r="F9" s="40">
        <v>1641</v>
      </c>
      <c r="G9" s="60">
        <f t="shared" si="0"/>
        <v>32327.699999999997</v>
      </c>
      <c r="H9" s="64"/>
      <c r="I9" s="43">
        <v>13</v>
      </c>
      <c r="J9" s="44">
        <v>1200</v>
      </c>
      <c r="K9" s="45">
        <f t="shared" si="1"/>
        <v>92.307692307692307</v>
      </c>
      <c r="L9" s="59">
        <v>13</v>
      </c>
      <c r="M9" s="44">
        <f>F9/V9*60</f>
        <v>1057.1939871152463</v>
      </c>
      <c r="N9" s="45">
        <f>M9/L9</f>
        <v>81.322614393480478</v>
      </c>
      <c r="O9" s="65">
        <f>L9-I9</f>
        <v>0</v>
      </c>
      <c r="P9" s="66">
        <f>N9-K9</f>
        <v>-10.985077914211828</v>
      </c>
      <c r="Q9" s="67">
        <f>N9/K9</f>
        <v>0.88099498926270514</v>
      </c>
      <c r="R9" s="274"/>
      <c r="S9" s="62">
        <v>0.58541666666666659</v>
      </c>
      <c r="T9" s="63">
        <v>0.65009259259259256</v>
      </c>
      <c r="U9" s="52">
        <v>5.6999999999999318</v>
      </c>
      <c r="V9" s="53">
        <v>93.133333333333397</v>
      </c>
      <c r="W9" s="54"/>
      <c r="X9" s="94"/>
      <c r="Y9" s="266"/>
      <c r="Z9" s="267"/>
      <c r="AA9" s="55">
        <f>M9-J9</f>
        <v>-142.80601288475373</v>
      </c>
      <c r="AB9" s="56">
        <f>M9/J9</f>
        <v>0.88099498926270525</v>
      </c>
      <c r="AC9" s="293"/>
    </row>
    <row r="10" spans="1:29" ht="15.75" customHeight="1">
      <c r="A10" s="283"/>
      <c r="B10" s="38"/>
      <c r="C10" s="287"/>
      <c r="D10" s="287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7"/>
      <c r="D11" s="287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43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43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43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43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43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15.2</v>
      </c>
      <c r="J21" s="81">
        <f t="shared" si="2"/>
        <v>1750</v>
      </c>
      <c r="K21" s="82">
        <f t="shared" ref="K21" si="3">J21/I21</f>
        <v>115.13157894736842</v>
      </c>
      <c r="L21" s="80">
        <f t="shared" ref="L21:M21" si="4">AVERAGE(L5:L20)</f>
        <v>15.2</v>
      </c>
      <c r="M21" s="81">
        <f t="shared" si="4"/>
        <v>1492.0331539921265</v>
      </c>
      <c r="N21" s="82">
        <f t="shared" ref="N21:N26" si="5">M21/L21</f>
        <v>98.160075920534638</v>
      </c>
      <c r="O21" s="83">
        <f t="shared" ref="O21:O26" si="6">L21-I21</f>
        <v>0</v>
      </c>
      <c r="P21" s="84">
        <f t="shared" ref="P21:P26" si="7">N21-K21</f>
        <v>-16.971503026833787</v>
      </c>
      <c r="Q21" s="85">
        <f t="shared" ref="Q21:Q26" si="8">N21/K21</f>
        <v>0.85259037370978652</v>
      </c>
      <c r="R21" s="275"/>
      <c r="S21" s="182">
        <f>S5</f>
        <v>0.25</v>
      </c>
      <c r="T21" s="183">
        <f>INDEX(T5:T20,COUNTA(T5:T20))</f>
        <v>0.65009259259259256</v>
      </c>
      <c r="U21" s="86"/>
      <c r="V21" s="86"/>
      <c r="W21" s="87"/>
      <c r="X21" s="179"/>
      <c r="Y21" s="262"/>
      <c r="Z21" s="263"/>
      <c r="AA21" s="88">
        <f t="shared" ref="AA21:AA26" si="9">M21-J21</f>
        <v>-257.96684600787353</v>
      </c>
      <c r="AB21" s="89">
        <f t="shared" ref="AB21:AB26" si="10">M21/J21</f>
        <v>0.85259037370978652</v>
      </c>
      <c r="AC21" s="295"/>
    </row>
    <row r="22" spans="1:43" ht="15.75" customHeight="1">
      <c r="A22" s="268" t="s">
        <v>36</v>
      </c>
      <c r="B22" s="16" t="s">
        <v>70</v>
      </c>
      <c r="C22" s="349" t="s">
        <v>71</v>
      </c>
      <c r="D22" s="349"/>
      <c r="E22" s="21">
        <v>56.43</v>
      </c>
      <c r="F22" s="25">
        <v>2299</v>
      </c>
      <c r="G22" s="22">
        <f t="shared" ref="G22:G26" si="11">E22*F22</f>
        <v>129732.56999999999</v>
      </c>
      <c r="H22" s="23"/>
      <c r="I22" s="24">
        <v>24</v>
      </c>
      <c r="J22" s="25">
        <v>2000</v>
      </c>
      <c r="K22" s="26">
        <f>J22/I22</f>
        <v>83.333333333333329</v>
      </c>
      <c r="L22" s="27">
        <v>24</v>
      </c>
      <c r="M22" s="25">
        <f>F22/V22*60</f>
        <v>1688.0277381195192</v>
      </c>
      <c r="N22" s="26">
        <f t="shared" si="5"/>
        <v>70.334489088313305</v>
      </c>
      <c r="O22" s="91">
        <f t="shared" si="6"/>
        <v>0</v>
      </c>
      <c r="P22" s="92">
        <f t="shared" si="7"/>
        <v>-12.998844245020024</v>
      </c>
      <c r="Q22" s="31">
        <f t="shared" si="8"/>
        <v>0.84401386905975972</v>
      </c>
      <c r="R22" s="273">
        <f>Q38</f>
        <v>0.84609115308842231</v>
      </c>
      <c r="S22" s="32">
        <v>0.16689814814814816</v>
      </c>
      <c r="T22" s="33">
        <v>0.22364583333333332</v>
      </c>
      <c r="U22" s="34"/>
      <c r="V22" s="35">
        <v>81.71666666666664</v>
      </c>
      <c r="W22" s="93"/>
      <c r="X22" s="26"/>
      <c r="Y22" s="276"/>
      <c r="Z22" s="277"/>
      <c r="AA22" s="36">
        <f t="shared" si="9"/>
        <v>-311.9722618804808</v>
      </c>
      <c r="AB22" s="31">
        <f t="shared" si="10"/>
        <v>0.84401386905975961</v>
      </c>
      <c r="AC22" s="348">
        <f>AB38</f>
        <v>0.84609115308842231</v>
      </c>
    </row>
    <row r="23" spans="1:43" ht="15.75" customHeight="1">
      <c r="A23" s="269"/>
      <c r="B23" s="38" t="s">
        <v>70</v>
      </c>
      <c r="C23" s="287" t="s">
        <v>73</v>
      </c>
      <c r="D23" s="287"/>
      <c r="E23" s="39">
        <v>51.86</v>
      </c>
      <c r="F23" s="40">
        <v>1405</v>
      </c>
      <c r="G23" s="41">
        <f t="shared" si="11"/>
        <v>72863.3</v>
      </c>
      <c r="H23" s="42"/>
      <c r="I23" s="43">
        <v>26</v>
      </c>
      <c r="J23" s="44">
        <v>2000</v>
      </c>
      <c r="K23" s="45">
        <f t="shared" ref="K23:K63" si="12">J23/I23</f>
        <v>76.92307692307692</v>
      </c>
      <c r="L23" s="46">
        <v>26</v>
      </c>
      <c r="M23" s="44">
        <f>F23/V23*60</f>
        <v>1641.1421155094074</v>
      </c>
      <c r="N23" s="45">
        <f t="shared" si="5"/>
        <v>63.120850596515666</v>
      </c>
      <c r="O23" s="47">
        <f t="shared" si="6"/>
        <v>0</v>
      </c>
      <c r="P23" s="48">
        <f t="shared" si="7"/>
        <v>-13.802226326561254</v>
      </c>
      <c r="Q23" s="49">
        <f t="shared" si="8"/>
        <v>0.82057105775470374</v>
      </c>
      <c r="R23" s="274"/>
      <c r="S23" s="50">
        <v>0.22638888888888886</v>
      </c>
      <c r="T23" s="51">
        <v>0.2620601851851852</v>
      </c>
      <c r="U23" s="52">
        <v>3.949999999999978</v>
      </c>
      <c r="V23" s="53">
        <v>51.366666666666731</v>
      </c>
      <c r="W23" s="54"/>
      <c r="X23" s="94"/>
      <c r="Y23" s="266"/>
      <c r="Z23" s="267"/>
      <c r="AA23" s="55">
        <f t="shared" si="9"/>
        <v>-358.8578844905926</v>
      </c>
      <c r="AB23" s="49">
        <f t="shared" si="10"/>
        <v>0.82057105775470374</v>
      </c>
      <c r="AC23" s="294"/>
    </row>
    <row r="24" spans="1:43" ht="15.75" customHeight="1">
      <c r="A24" s="269"/>
      <c r="B24" s="38" t="s">
        <v>70</v>
      </c>
      <c r="C24" s="287" t="s">
        <v>72</v>
      </c>
      <c r="D24" s="287"/>
      <c r="E24" s="39">
        <v>56.77</v>
      </c>
      <c r="F24" s="40">
        <v>4916</v>
      </c>
      <c r="G24" s="41">
        <f t="shared" si="11"/>
        <v>279081.32</v>
      </c>
      <c r="H24" s="42"/>
      <c r="I24" s="43">
        <v>26</v>
      </c>
      <c r="J24" s="44">
        <v>2000</v>
      </c>
      <c r="K24" s="45">
        <f t="shared" si="12"/>
        <v>76.92307692307692</v>
      </c>
      <c r="L24" s="46">
        <v>26</v>
      </c>
      <c r="M24" s="44">
        <f>F24/V24*60</f>
        <v>1729.1255495847581</v>
      </c>
      <c r="N24" s="45">
        <f t="shared" si="5"/>
        <v>66.504828830183001</v>
      </c>
      <c r="O24" s="47">
        <f t="shared" si="6"/>
        <v>0</v>
      </c>
      <c r="P24" s="48">
        <f t="shared" si="7"/>
        <v>-10.418248092893919</v>
      </c>
      <c r="Q24" s="49">
        <f t="shared" si="8"/>
        <v>0.86456277479237909</v>
      </c>
      <c r="R24" s="274"/>
      <c r="S24" s="50">
        <v>0.26626157407407408</v>
      </c>
      <c r="T24" s="51">
        <v>0.38472222222222224</v>
      </c>
      <c r="U24" s="52">
        <v>6.0499999999999865</v>
      </c>
      <c r="V24" s="53">
        <v>170.58333333333334</v>
      </c>
      <c r="W24" s="54"/>
      <c r="X24" s="94"/>
      <c r="Y24" s="266"/>
      <c r="Z24" s="267"/>
      <c r="AA24" s="55">
        <f t="shared" si="9"/>
        <v>-270.87445041524188</v>
      </c>
      <c r="AB24" s="49">
        <f t="shared" si="10"/>
        <v>0.86456277479237909</v>
      </c>
      <c r="AC24" s="294"/>
    </row>
    <row r="25" spans="1:43" ht="15.75" customHeight="1">
      <c r="A25" s="269"/>
      <c r="B25" s="38" t="s">
        <v>74</v>
      </c>
      <c r="C25" s="287" t="s">
        <v>213</v>
      </c>
      <c r="D25" s="287"/>
      <c r="E25" s="39">
        <v>77.34</v>
      </c>
      <c r="F25" s="40">
        <v>3013</v>
      </c>
      <c r="G25" s="41">
        <f t="shared" si="11"/>
        <v>233025.42</v>
      </c>
      <c r="H25" s="42"/>
      <c r="I25" s="43">
        <v>25</v>
      </c>
      <c r="J25" s="44">
        <v>2000</v>
      </c>
      <c r="K25" s="45">
        <f t="shared" si="12"/>
        <v>80</v>
      </c>
      <c r="L25" s="46">
        <v>25</v>
      </c>
      <c r="M25" s="44">
        <f>F25/V25*60</f>
        <v>1672.3404255319133</v>
      </c>
      <c r="N25" s="45">
        <f t="shared" si="5"/>
        <v>66.893617021276526</v>
      </c>
      <c r="O25" s="47">
        <f t="shared" si="6"/>
        <v>0</v>
      </c>
      <c r="P25" s="48">
        <f t="shared" si="7"/>
        <v>-13.106382978723474</v>
      </c>
      <c r="Q25" s="49">
        <f t="shared" si="8"/>
        <v>0.8361702127659566</v>
      </c>
      <c r="R25" s="274"/>
      <c r="S25" s="50">
        <v>0.38958333333333328</v>
      </c>
      <c r="T25" s="51">
        <v>0.4646527777777778</v>
      </c>
      <c r="U25" s="52">
        <v>6.9999999999998952</v>
      </c>
      <c r="V25" s="53">
        <v>108.10000000000011</v>
      </c>
      <c r="W25" s="54">
        <v>0.4646527777777778</v>
      </c>
      <c r="X25" s="94">
        <v>0.50347222222222221</v>
      </c>
      <c r="Y25" s="266"/>
      <c r="Z25" s="267"/>
      <c r="AA25" s="55">
        <f t="shared" si="9"/>
        <v>-327.6595744680867</v>
      </c>
      <c r="AB25" s="49">
        <f t="shared" si="10"/>
        <v>0.8361702127659566</v>
      </c>
      <c r="AC25" s="294"/>
    </row>
    <row r="26" spans="1:43" ht="15.75" customHeight="1">
      <c r="A26" s="269"/>
      <c r="B26" s="38" t="s">
        <v>74</v>
      </c>
      <c r="C26" s="287" t="s">
        <v>84</v>
      </c>
      <c r="D26" s="287"/>
      <c r="E26" s="39">
        <v>59.52</v>
      </c>
      <c r="F26" s="40">
        <v>5596</v>
      </c>
      <c r="G26" s="41">
        <f t="shared" si="11"/>
        <v>333073.92000000004</v>
      </c>
      <c r="H26" s="58"/>
      <c r="I26" s="43">
        <v>25</v>
      </c>
      <c r="J26" s="44">
        <v>2000</v>
      </c>
      <c r="K26" s="45">
        <f t="shared" si="12"/>
        <v>80</v>
      </c>
      <c r="L26" s="59">
        <v>25</v>
      </c>
      <c r="M26" s="44">
        <f>F26/V26*60</f>
        <v>1730.2757021386244</v>
      </c>
      <c r="N26" s="45">
        <f t="shared" si="5"/>
        <v>69.211028085544982</v>
      </c>
      <c r="O26" s="47">
        <f t="shared" si="6"/>
        <v>0</v>
      </c>
      <c r="P26" s="48">
        <f t="shared" si="7"/>
        <v>-10.788971914455018</v>
      </c>
      <c r="Q26" s="49">
        <f t="shared" si="8"/>
        <v>0.86513785106931229</v>
      </c>
      <c r="R26" s="274"/>
      <c r="S26" s="50">
        <v>0.50347222222222221</v>
      </c>
      <c r="T26" s="51">
        <v>0.63822916666666663</v>
      </c>
      <c r="U26" s="52">
        <v>55.899999999999949</v>
      </c>
      <c r="V26" s="53">
        <v>194.04999999999995</v>
      </c>
      <c r="W26" s="54"/>
      <c r="X26" s="94"/>
      <c r="Y26" s="266"/>
      <c r="Z26" s="267"/>
      <c r="AA26" s="55">
        <f t="shared" si="9"/>
        <v>-269.72429786137559</v>
      </c>
      <c r="AB26" s="49">
        <f t="shared" si="10"/>
        <v>0.86513785106931218</v>
      </c>
      <c r="AC26" s="294"/>
    </row>
    <row r="27" spans="1:43" ht="15.75" customHeight="1">
      <c r="A27" s="269"/>
      <c r="B27" s="38"/>
      <c r="C27" s="287"/>
      <c r="D27" s="287"/>
      <c r="E27" s="39"/>
      <c r="F27" s="40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94"/>
    </row>
    <row r="28" spans="1:43" ht="15.75" customHeight="1">
      <c r="A28" s="269"/>
      <c r="B28" s="38"/>
      <c r="C28" s="287"/>
      <c r="D28" s="287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94"/>
    </row>
    <row r="29" spans="1:43" ht="15.75" customHeight="1">
      <c r="A29" s="269"/>
      <c r="B29" s="38"/>
      <c r="C29" s="287"/>
      <c r="D29" s="287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  <c r="AQ29" s="9">
        <f>AI8</f>
        <v>0</v>
      </c>
    </row>
    <row r="30" spans="1:43" ht="15.75" customHeight="1">
      <c r="A30" s="269"/>
      <c r="B30" s="38"/>
      <c r="C30" s="287"/>
      <c r="D30" s="287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43" ht="15.75" customHeight="1">
      <c r="A31" s="269"/>
      <c r="B31" s="38"/>
      <c r="C31" s="287"/>
      <c r="D31" s="287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43" ht="15.75" customHeight="1">
      <c r="A32" s="269"/>
      <c r="B32" s="38"/>
      <c r="C32" s="287"/>
      <c r="D32" s="287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38"/>
      <c r="C33" s="287"/>
      <c r="D33" s="287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38"/>
      <c r="C34" s="287"/>
      <c r="D34" s="287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38"/>
      <c r="C35" s="287"/>
      <c r="D35" s="287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94"/>
      <c r="Y35" s="266"/>
      <c r="Z35" s="267"/>
      <c r="AA35" s="55"/>
      <c r="AB35" s="49"/>
      <c r="AC35" s="294"/>
    </row>
    <row r="36" spans="1:29" ht="15.75" customHeight="1">
      <c r="A36" s="269"/>
      <c r="B36" s="38"/>
      <c r="C36" s="287"/>
      <c r="D36" s="287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94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87"/>
      <c r="D37" s="287"/>
      <c r="E37" s="95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54"/>
      <c r="X37" s="94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13">AVERAGE(I22:I37)</f>
        <v>25.2</v>
      </c>
      <c r="J38" s="81">
        <f t="shared" si="13"/>
        <v>2000</v>
      </c>
      <c r="K38" s="82">
        <f t="shared" ref="K38" si="14">J38/I38</f>
        <v>79.365079365079367</v>
      </c>
      <c r="L38" s="80">
        <f t="shared" ref="L38:M38" si="15">AVERAGE(L22:L37)</f>
        <v>25.2</v>
      </c>
      <c r="M38" s="81">
        <f t="shared" si="15"/>
        <v>1692.1823061768446</v>
      </c>
      <c r="N38" s="82">
        <f>M38/L38</f>
        <v>67.150091514954156</v>
      </c>
      <c r="O38" s="83">
        <f>L38-I38</f>
        <v>0</v>
      </c>
      <c r="P38" s="84">
        <f>N38-K38</f>
        <v>-12.214987850125212</v>
      </c>
      <c r="Q38" s="85">
        <f>N38/K38</f>
        <v>0.84609115308842231</v>
      </c>
      <c r="R38" s="275"/>
      <c r="S38" s="182">
        <f>S22</f>
        <v>0.16689814814814816</v>
      </c>
      <c r="T38" s="183">
        <f>INDEX(T22:T37,COUNTA(T22:T37))</f>
        <v>0.63822916666666663</v>
      </c>
      <c r="U38" s="86"/>
      <c r="V38" s="96"/>
      <c r="W38" s="78"/>
      <c r="X38" s="82"/>
      <c r="Y38" s="262"/>
      <c r="Z38" s="263"/>
      <c r="AA38" s="97">
        <f>M38-J38</f>
        <v>-307.81769382315542</v>
      </c>
      <c r="AB38" s="85">
        <f>M38/J38</f>
        <v>0.84609115308842231</v>
      </c>
      <c r="AC38" s="295"/>
    </row>
    <row r="39" spans="1:29" ht="15.75" customHeight="1">
      <c r="A39" s="281" t="s">
        <v>37</v>
      </c>
      <c r="B39" s="98" t="s">
        <v>85</v>
      </c>
      <c r="C39" s="271" t="s">
        <v>344</v>
      </c>
      <c r="D39" s="272"/>
      <c r="E39" s="21">
        <v>30.54</v>
      </c>
      <c r="F39" s="34">
        <v>3353</v>
      </c>
      <c r="G39" s="22">
        <f t="shared" ref="G39:G42" si="16">E39*F39</f>
        <v>102400.62</v>
      </c>
      <c r="H39" s="23">
        <v>2</v>
      </c>
      <c r="I39" s="27">
        <v>19</v>
      </c>
      <c r="J39" s="25">
        <v>2000</v>
      </c>
      <c r="K39" s="26">
        <f>J39/I39</f>
        <v>105.26315789473684</v>
      </c>
      <c r="L39" s="27">
        <v>19</v>
      </c>
      <c r="M39" s="25">
        <f>F39/V39*60</f>
        <v>1660.8145294441385</v>
      </c>
      <c r="N39" s="26">
        <f>M39/L39</f>
        <v>87.411291023375711</v>
      </c>
      <c r="O39" s="91">
        <f>L39-I39</f>
        <v>0</v>
      </c>
      <c r="P39" s="92">
        <f>N39-K39</f>
        <v>-17.851866871361125</v>
      </c>
      <c r="Q39" s="31">
        <f>N39/K39</f>
        <v>0.83040726472206927</v>
      </c>
      <c r="R39" s="273">
        <f>Q55</f>
        <v>0.8388220254868648</v>
      </c>
      <c r="S39" s="32">
        <v>0.16666666666666666</v>
      </c>
      <c r="T39" s="33">
        <v>0.25078703703703703</v>
      </c>
      <c r="U39" s="34"/>
      <c r="V39" s="35">
        <v>121.13333333333335</v>
      </c>
      <c r="W39" s="15"/>
      <c r="X39" s="17"/>
      <c r="Y39" s="276"/>
      <c r="Z39" s="277"/>
      <c r="AA39" s="36">
        <f>M39-J39</f>
        <v>-339.18547055586146</v>
      </c>
      <c r="AB39" s="31">
        <f>M39/J39</f>
        <v>0.83040726472206927</v>
      </c>
      <c r="AC39" s="348">
        <f>AB55</f>
        <v>0.8388220254868648</v>
      </c>
    </row>
    <row r="40" spans="1:29" ht="15.75" customHeight="1">
      <c r="A40" s="282"/>
      <c r="B40" s="99" t="s">
        <v>67</v>
      </c>
      <c r="C40" s="264" t="s">
        <v>291</v>
      </c>
      <c r="D40" s="265"/>
      <c r="E40" s="39">
        <v>51.82</v>
      </c>
      <c r="F40" s="52">
        <v>2979</v>
      </c>
      <c r="G40" s="41">
        <f t="shared" si="16"/>
        <v>154371.78</v>
      </c>
      <c r="H40" s="42"/>
      <c r="I40" s="46">
        <v>23</v>
      </c>
      <c r="J40" s="44">
        <v>1800</v>
      </c>
      <c r="K40" s="45">
        <f t="shared" si="12"/>
        <v>78.260869565217391</v>
      </c>
      <c r="L40" s="46">
        <v>23</v>
      </c>
      <c r="M40" s="44">
        <f>F40/V40*60</f>
        <v>1531.400828216478</v>
      </c>
      <c r="N40" s="45">
        <f>M40/L40</f>
        <v>66.582644705064254</v>
      </c>
      <c r="O40" s="47">
        <f>L40-I40</f>
        <v>0</v>
      </c>
      <c r="P40" s="48">
        <f>N40-K40</f>
        <v>-11.678224860153136</v>
      </c>
      <c r="Q40" s="49">
        <f>N40/K40</f>
        <v>0.8507782378980433</v>
      </c>
      <c r="R40" s="274"/>
      <c r="S40" s="50">
        <v>0.25644675925925925</v>
      </c>
      <c r="T40" s="51">
        <v>0.33750000000000002</v>
      </c>
      <c r="U40" s="52">
        <v>8.149999999999995</v>
      </c>
      <c r="V40" s="53">
        <v>116.71666666666671</v>
      </c>
      <c r="W40" s="54"/>
      <c r="X40" s="94"/>
      <c r="Y40" s="266"/>
      <c r="Z40" s="267"/>
      <c r="AA40" s="55">
        <f>M40-J40</f>
        <v>-268.59917178352202</v>
      </c>
      <c r="AB40" s="49">
        <f>M40/J40</f>
        <v>0.8507782378980433</v>
      </c>
      <c r="AC40" s="294"/>
    </row>
    <row r="41" spans="1:29" ht="15.75" customHeight="1">
      <c r="A41" s="282"/>
      <c r="B41" s="99" t="s">
        <v>79</v>
      </c>
      <c r="C41" s="264" t="s">
        <v>345</v>
      </c>
      <c r="D41" s="265"/>
      <c r="E41" s="39">
        <v>47.21</v>
      </c>
      <c r="F41" s="52">
        <v>5722</v>
      </c>
      <c r="G41" s="41">
        <f t="shared" si="16"/>
        <v>270135.62</v>
      </c>
      <c r="H41" s="42"/>
      <c r="I41" s="46">
        <v>24</v>
      </c>
      <c r="J41" s="44">
        <v>2000</v>
      </c>
      <c r="K41" s="45">
        <f t="shared" si="12"/>
        <v>83.333333333333329</v>
      </c>
      <c r="L41" s="46">
        <v>24</v>
      </c>
      <c r="M41" s="44">
        <f>F41/V41*60</f>
        <v>1689.844134536505</v>
      </c>
      <c r="N41" s="45">
        <f>M41/L41</f>
        <v>70.410172272354373</v>
      </c>
      <c r="O41" s="47">
        <f>L41-I41</f>
        <v>0</v>
      </c>
      <c r="P41" s="48">
        <f>N41-K41</f>
        <v>-12.923161060978956</v>
      </c>
      <c r="Q41" s="49">
        <f>N41/K41</f>
        <v>0.84492206726825247</v>
      </c>
      <c r="R41" s="274"/>
      <c r="S41" s="50">
        <v>0.34166666666666662</v>
      </c>
      <c r="T41" s="51">
        <v>0.48275462962962962</v>
      </c>
      <c r="U41" s="52">
        <v>5.9999999999998987</v>
      </c>
      <c r="V41" s="53">
        <v>203.16666666666671</v>
      </c>
      <c r="W41" s="54">
        <v>0.48275462962962962</v>
      </c>
      <c r="X41" s="94">
        <v>0.52499999999999991</v>
      </c>
      <c r="Y41" s="266"/>
      <c r="Z41" s="267"/>
      <c r="AA41" s="55">
        <f>M41-J41</f>
        <v>-310.15586546349505</v>
      </c>
      <c r="AB41" s="49">
        <f>M41/J41</f>
        <v>0.84492206726825247</v>
      </c>
      <c r="AC41" s="294"/>
    </row>
    <row r="42" spans="1:29" ht="15.75" customHeight="1">
      <c r="A42" s="282"/>
      <c r="B42" s="99" t="s">
        <v>85</v>
      </c>
      <c r="C42" s="264" t="s">
        <v>344</v>
      </c>
      <c r="D42" s="265"/>
      <c r="E42" s="39">
        <v>30.54</v>
      </c>
      <c r="F42" s="52">
        <v>3250</v>
      </c>
      <c r="G42" s="41">
        <f t="shared" si="16"/>
        <v>99255</v>
      </c>
      <c r="H42" s="42"/>
      <c r="I42" s="46">
        <v>19</v>
      </c>
      <c r="J42" s="44">
        <v>2000</v>
      </c>
      <c r="K42" s="45">
        <f t="shared" si="12"/>
        <v>105.26315789473684</v>
      </c>
      <c r="L42" s="46">
        <v>19</v>
      </c>
      <c r="M42" s="44">
        <f>F42/V42*60</f>
        <v>1660.7523066004246</v>
      </c>
      <c r="N42" s="45">
        <f>M42/L42</f>
        <v>87.408016136864447</v>
      </c>
      <c r="O42" s="47">
        <f>L42-I42</f>
        <v>0</v>
      </c>
      <c r="P42" s="48">
        <f>N42-K42</f>
        <v>-17.855141757872389</v>
      </c>
      <c r="Q42" s="49">
        <f>N42/K42</f>
        <v>0.83037615330021231</v>
      </c>
      <c r="R42" s="274"/>
      <c r="S42" s="50">
        <v>0.52499999999999991</v>
      </c>
      <c r="T42" s="51">
        <v>0.60653935185185182</v>
      </c>
      <c r="U42" s="52">
        <v>60.833333333333222</v>
      </c>
      <c r="V42" s="53">
        <v>117.41666666666674</v>
      </c>
      <c r="W42" s="54"/>
      <c r="X42" s="94"/>
      <c r="Y42" s="266"/>
      <c r="Z42" s="267"/>
      <c r="AA42" s="55">
        <f>M42-J42</f>
        <v>-339.24769339957538</v>
      </c>
      <c r="AB42" s="49">
        <f>M42/J42</f>
        <v>0.83037615330021231</v>
      </c>
      <c r="AC42" s="294"/>
    </row>
    <row r="43" spans="1:29" ht="15.75" customHeight="1">
      <c r="A43" s="283"/>
      <c r="B43" s="99"/>
      <c r="C43" s="264"/>
      <c r="D43" s="265"/>
      <c r="E43" s="39"/>
      <c r="F43" s="52"/>
      <c r="G43" s="41"/>
      <c r="H43" s="58"/>
      <c r="I43" s="59"/>
      <c r="J43" s="44"/>
      <c r="K43" s="45"/>
      <c r="L43" s="59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94"/>
      <c r="Y43" s="266"/>
      <c r="Z43" s="267"/>
      <c r="AA43" s="55"/>
      <c r="AB43" s="49"/>
      <c r="AC43" s="294"/>
    </row>
    <row r="44" spans="1:29" ht="15.75" customHeight="1">
      <c r="A44" s="283"/>
      <c r="B44" s="99"/>
      <c r="C44" s="264"/>
      <c r="D44" s="265"/>
      <c r="E44" s="39"/>
      <c r="F44" s="52"/>
      <c r="G44" s="60"/>
      <c r="H44" s="61"/>
      <c r="I44" s="46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94"/>
      <c r="Y44" s="266"/>
      <c r="Z44" s="267"/>
      <c r="AA44" s="55"/>
      <c r="AB44" s="49"/>
      <c r="AC44" s="294"/>
    </row>
    <row r="45" spans="1:29" ht="15.75" customHeight="1">
      <c r="A45" s="283"/>
      <c r="B45" s="99"/>
      <c r="C45" s="264"/>
      <c r="D45" s="265"/>
      <c r="E45" s="39"/>
      <c r="F45" s="52"/>
      <c r="G45" s="60"/>
      <c r="H45" s="64"/>
      <c r="I45" s="59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94"/>
    </row>
    <row r="46" spans="1:29" ht="15.75" customHeight="1">
      <c r="A46" s="283"/>
      <c r="B46" s="99"/>
      <c r="C46" s="264"/>
      <c r="D46" s="265"/>
      <c r="E46" s="39"/>
      <c r="F46" s="52"/>
      <c r="G46" s="60"/>
      <c r="H46" s="64"/>
      <c r="I46" s="59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94"/>
    </row>
    <row r="47" spans="1:29" ht="15.75" customHeight="1">
      <c r="A47" s="283"/>
      <c r="B47" s="99"/>
      <c r="C47" s="264"/>
      <c r="D47" s="265"/>
      <c r="E47" s="39"/>
      <c r="F47" s="52"/>
      <c r="G47" s="60"/>
      <c r="H47" s="64"/>
      <c r="I47" s="59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94"/>
      <c r="Y47" s="266"/>
      <c r="Z47" s="267"/>
      <c r="AA47" s="55"/>
      <c r="AB47" s="49"/>
      <c r="AC47" s="294"/>
    </row>
    <row r="48" spans="1:29" ht="15.75" customHeight="1">
      <c r="A48" s="283"/>
      <c r="B48" s="99"/>
      <c r="C48" s="264"/>
      <c r="D48" s="265"/>
      <c r="E48" s="39"/>
      <c r="F48" s="52"/>
      <c r="G48" s="60"/>
      <c r="H48" s="64"/>
      <c r="I48" s="59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94"/>
      <c r="Y48" s="266"/>
      <c r="Z48" s="267"/>
      <c r="AA48" s="55"/>
      <c r="AB48" s="49"/>
      <c r="AC48" s="294"/>
    </row>
    <row r="49" spans="1:29" ht="15.75" customHeight="1">
      <c r="A49" s="283"/>
      <c r="B49" s="99"/>
      <c r="C49" s="264"/>
      <c r="D49" s="265"/>
      <c r="E49" s="39"/>
      <c r="F49" s="52"/>
      <c r="G49" s="60"/>
      <c r="H49" s="64"/>
      <c r="I49" s="59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94"/>
      <c r="Y49" s="266"/>
      <c r="Z49" s="267"/>
      <c r="AA49" s="55"/>
      <c r="AB49" s="49"/>
      <c r="AC49" s="294"/>
    </row>
    <row r="50" spans="1:29" ht="15.75" customHeight="1">
      <c r="A50" s="283"/>
      <c r="B50" s="99"/>
      <c r="C50" s="264"/>
      <c r="D50" s="265"/>
      <c r="E50" s="39"/>
      <c r="F50" s="52"/>
      <c r="G50" s="60"/>
      <c r="H50" s="64"/>
      <c r="I50" s="59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94"/>
      <c r="Y50" s="266"/>
      <c r="Z50" s="267"/>
      <c r="AA50" s="55"/>
      <c r="AB50" s="49"/>
      <c r="AC50" s="294"/>
    </row>
    <row r="51" spans="1:29" ht="15.75" customHeight="1">
      <c r="A51" s="283"/>
      <c r="B51" s="99"/>
      <c r="C51" s="264"/>
      <c r="D51" s="265"/>
      <c r="E51" s="39"/>
      <c r="F51" s="52"/>
      <c r="G51" s="60"/>
      <c r="H51" s="64"/>
      <c r="I51" s="59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94"/>
      <c r="Y51" s="266"/>
      <c r="Z51" s="267"/>
      <c r="AA51" s="55"/>
      <c r="AB51" s="49"/>
      <c r="AC51" s="294"/>
    </row>
    <row r="52" spans="1:29" ht="15.75" customHeight="1">
      <c r="A52" s="283"/>
      <c r="B52" s="99"/>
      <c r="C52" s="264"/>
      <c r="D52" s="265"/>
      <c r="E52" s="39"/>
      <c r="F52" s="52"/>
      <c r="G52" s="60"/>
      <c r="H52" s="64"/>
      <c r="I52" s="59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100"/>
      <c r="X52" s="101"/>
      <c r="Y52" s="266"/>
      <c r="Z52" s="267"/>
      <c r="AA52" s="55"/>
      <c r="AB52" s="49"/>
      <c r="AC52" s="294"/>
    </row>
    <row r="53" spans="1:29" ht="15.75" customHeight="1">
      <c r="A53" s="283"/>
      <c r="B53" s="99"/>
      <c r="C53" s="264"/>
      <c r="D53" s="265"/>
      <c r="E53" s="39"/>
      <c r="F53" s="52"/>
      <c r="G53" s="60"/>
      <c r="H53" s="64"/>
      <c r="I53" s="59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102"/>
      <c r="X53" s="103"/>
      <c r="Y53" s="266"/>
      <c r="Z53" s="267"/>
      <c r="AA53" s="55"/>
      <c r="AB53" s="49"/>
      <c r="AC53" s="294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59"/>
      <c r="J54" s="44"/>
      <c r="K54" s="45"/>
      <c r="L54" s="59"/>
      <c r="M54" s="44"/>
      <c r="N54" s="45"/>
      <c r="O54" s="65"/>
      <c r="P54" s="66"/>
      <c r="Q54" s="67"/>
      <c r="R54" s="274"/>
      <c r="S54" s="50"/>
      <c r="T54" s="51"/>
      <c r="U54" s="73"/>
      <c r="V54" s="53"/>
      <c r="W54" s="102"/>
      <c r="X54" s="103"/>
      <c r="Y54" s="266"/>
      <c r="Z54" s="267"/>
      <c r="AA54" s="55"/>
      <c r="AB54" s="49"/>
      <c r="AC54" s="294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17">AVERAGE(I39:I54)</f>
        <v>21.25</v>
      </c>
      <c r="J55" s="81">
        <f t="shared" si="17"/>
        <v>1950</v>
      </c>
      <c r="K55" s="82">
        <f t="shared" ref="K55" si="18">J55/I55</f>
        <v>91.764705882352942</v>
      </c>
      <c r="L55" s="80">
        <f t="shared" ref="L55:M55" si="19">AVERAGE(L39:L54)</f>
        <v>21.25</v>
      </c>
      <c r="M55" s="81">
        <f t="shared" si="19"/>
        <v>1635.7029496993864</v>
      </c>
      <c r="N55" s="82">
        <f t="shared" ref="N55:N63" si="20">M55/L55</f>
        <v>76.974256456441708</v>
      </c>
      <c r="O55" s="83">
        <f t="shared" ref="O55:O63" si="21">L55-I55</f>
        <v>0</v>
      </c>
      <c r="P55" s="84">
        <f t="shared" ref="P55:P63" si="22">N55-K55</f>
        <v>-14.790449425911234</v>
      </c>
      <c r="Q55" s="85">
        <f t="shared" ref="Q55:Q63" si="23">N55/K55</f>
        <v>0.8388220254868648</v>
      </c>
      <c r="R55" s="275"/>
      <c r="S55" s="182">
        <f>S39</f>
        <v>0.16666666666666666</v>
      </c>
      <c r="T55" s="183">
        <f>INDEX(T39:T54,COUNTA(T39:T54))</f>
        <v>0.60653935185185182</v>
      </c>
      <c r="U55" s="86"/>
      <c r="V55" s="96"/>
      <c r="W55" s="105"/>
      <c r="X55" s="106"/>
      <c r="Y55" s="262"/>
      <c r="Z55" s="263"/>
      <c r="AA55" s="97">
        <f t="shared" ref="AA55:AA63" si="24">M55-J55</f>
        <v>-314.29705030061359</v>
      </c>
      <c r="AB55" s="85">
        <f t="shared" ref="AB55:AB63" si="25">M55/J55</f>
        <v>0.8388220254868648</v>
      </c>
      <c r="AC55" s="295"/>
    </row>
    <row r="56" spans="1:29" ht="15.75" customHeight="1">
      <c r="A56" s="268" t="s">
        <v>38</v>
      </c>
      <c r="B56" s="98" t="s">
        <v>74</v>
      </c>
      <c r="C56" s="271" t="s">
        <v>234</v>
      </c>
      <c r="D56" s="272"/>
      <c r="E56" s="21">
        <v>53.37</v>
      </c>
      <c r="F56" s="15">
        <v>1431</v>
      </c>
      <c r="G56" s="22">
        <f t="shared" ref="G56:G63" si="26">E56*F56</f>
        <v>76372.47</v>
      </c>
      <c r="H56" s="23"/>
      <c r="I56" s="24">
        <v>25</v>
      </c>
      <c r="J56" s="25">
        <v>2000</v>
      </c>
      <c r="K56" s="26">
        <f>J56/I56</f>
        <v>80</v>
      </c>
      <c r="L56" s="27">
        <v>25</v>
      </c>
      <c r="M56" s="25">
        <f t="shared" ref="M56:M63" si="27">F56/V56*60</f>
        <v>1692.9346040092014</v>
      </c>
      <c r="N56" s="26">
        <f t="shared" si="20"/>
        <v>67.717384160368056</v>
      </c>
      <c r="O56" s="91">
        <f t="shared" si="21"/>
        <v>0</v>
      </c>
      <c r="P56" s="92">
        <f t="shared" si="22"/>
        <v>-12.282615839631944</v>
      </c>
      <c r="Q56" s="31">
        <f t="shared" si="23"/>
        <v>0.84646730200460074</v>
      </c>
      <c r="R56" s="273">
        <f>Q72</f>
        <v>0.84274669775558098</v>
      </c>
      <c r="S56" s="32">
        <v>0.16686342592592593</v>
      </c>
      <c r="T56" s="33">
        <v>0.20208333333333334</v>
      </c>
      <c r="U56" s="34"/>
      <c r="V56" s="35">
        <v>50.716666666666669</v>
      </c>
      <c r="W56" s="33"/>
      <c r="X56" s="107"/>
      <c r="Y56" s="276"/>
      <c r="Z56" s="277"/>
      <c r="AA56" s="36">
        <f t="shared" si="24"/>
        <v>-307.06539599079861</v>
      </c>
      <c r="AB56" s="31">
        <f t="shared" si="25"/>
        <v>0.84646730200460074</v>
      </c>
      <c r="AC56" s="278">
        <f>AB72</f>
        <v>0.84274669775558098</v>
      </c>
    </row>
    <row r="57" spans="1:29" ht="15.75" customHeight="1">
      <c r="A57" s="269"/>
      <c r="B57" s="99" t="s">
        <v>74</v>
      </c>
      <c r="C57" s="264" t="s">
        <v>82</v>
      </c>
      <c r="D57" s="265"/>
      <c r="E57" s="39">
        <v>47.37</v>
      </c>
      <c r="F57" s="40">
        <v>1817</v>
      </c>
      <c r="G57" s="41">
        <f t="shared" si="26"/>
        <v>86071.29</v>
      </c>
      <c r="H57" s="42"/>
      <c r="I57" s="43">
        <v>21</v>
      </c>
      <c r="J57" s="44">
        <v>2000</v>
      </c>
      <c r="K57" s="45">
        <f t="shared" si="12"/>
        <v>95.238095238095241</v>
      </c>
      <c r="L57" s="46">
        <v>21</v>
      </c>
      <c r="M57" s="44">
        <f t="shared" si="27"/>
        <v>1668.673469387754</v>
      </c>
      <c r="N57" s="45">
        <f t="shared" si="20"/>
        <v>79.460641399416858</v>
      </c>
      <c r="O57" s="47">
        <f t="shared" si="21"/>
        <v>0</v>
      </c>
      <c r="P57" s="48">
        <f t="shared" si="22"/>
        <v>-15.777453838678383</v>
      </c>
      <c r="Q57" s="49">
        <f t="shared" si="23"/>
        <v>0.83433673469387704</v>
      </c>
      <c r="R57" s="274"/>
      <c r="S57" s="50">
        <v>0.2048611111111111</v>
      </c>
      <c r="T57" s="51">
        <v>0.2502314814814815</v>
      </c>
      <c r="U57" s="52">
        <v>3.9999999999999858</v>
      </c>
      <c r="V57" s="53">
        <v>65.333333333333371</v>
      </c>
      <c r="W57" s="54"/>
      <c r="X57" s="94"/>
      <c r="Y57" s="266"/>
      <c r="Z57" s="267"/>
      <c r="AA57" s="55">
        <f t="shared" si="24"/>
        <v>-331.32653061224596</v>
      </c>
      <c r="AB57" s="49">
        <f t="shared" si="25"/>
        <v>0.83433673469387704</v>
      </c>
      <c r="AC57" s="279"/>
    </row>
    <row r="58" spans="1:29" ht="15.75" customHeight="1">
      <c r="A58" s="269"/>
      <c r="B58" s="99" t="s">
        <v>70</v>
      </c>
      <c r="C58" s="264" t="s">
        <v>83</v>
      </c>
      <c r="D58" s="265"/>
      <c r="E58" s="39">
        <v>56.85</v>
      </c>
      <c r="F58" s="40">
        <v>986</v>
      </c>
      <c r="G58" s="41">
        <f t="shared" si="26"/>
        <v>56054.1</v>
      </c>
      <c r="H58" s="42"/>
      <c r="I58" s="43">
        <v>21</v>
      </c>
      <c r="J58" s="44">
        <v>2000</v>
      </c>
      <c r="K58" s="45">
        <f t="shared" si="12"/>
        <v>95.238095238095241</v>
      </c>
      <c r="L58" s="46">
        <v>21</v>
      </c>
      <c r="M58" s="44">
        <f t="shared" si="27"/>
        <v>1629.0041303350149</v>
      </c>
      <c r="N58" s="45">
        <f t="shared" si="20"/>
        <v>77.571625254048328</v>
      </c>
      <c r="O58" s="47">
        <f t="shared" si="21"/>
        <v>0</v>
      </c>
      <c r="P58" s="48">
        <f t="shared" si="22"/>
        <v>-17.666469984046913</v>
      </c>
      <c r="Q58" s="49">
        <f t="shared" si="23"/>
        <v>0.81450206516750745</v>
      </c>
      <c r="R58" s="274"/>
      <c r="S58" s="50">
        <v>0.25486111111111109</v>
      </c>
      <c r="T58" s="51">
        <v>0.28008101851851852</v>
      </c>
      <c r="U58" s="52">
        <v>6.6666666666666163</v>
      </c>
      <c r="V58" s="53">
        <v>36.316666666666691</v>
      </c>
      <c r="W58" s="54"/>
      <c r="X58" s="94"/>
      <c r="Y58" s="266"/>
      <c r="Z58" s="267"/>
      <c r="AA58" s="55">
        <f t="shared" si="24"/>
        <v>-370.99586966498509</v>
      </c>
      <c r="AB58" s="49">
        <f t="shared" si="25"/>
        <v>0.81450206516750745</v>
      </c>
      <c r="AC58" s="279"/>
    </row>
    <row r="59" spans="1:29" ht="15.75" customHeight="1">
      <c r="A59" s="269"/>
      <c r="B59" s="99" t="s">
        <v>74</v>
      </c>
      <c r="C59" s="264" t="s">
        <v>292</v>
      </c>
      <c r="D59" s="265"/>
      <c r="E59" s="39">
        <v>102.83</v>
      </c>
      <c r="F59" s="40">
        <v>1823</v>
      </c>
      <c r="G59" s="41">
        <f t="shared" si="26"/>
        <v>187459.09</v>
      </c>
      <c r="H59" s="42"/>
      <c r="I59" s="43">
        <v>20</v>
      </c>
      <c r="J59" s="44">
        <v>2000</v>
      </c>
      <c r="K59" s="45">
        <f t="shared" si="12"/>
        <v>100</v>
      </c>
      <c r="L59" s="46">
        <v>20</v>
      </c>
      <c r="M59" s="44">
        <f t="shared" si="27"/>
        <v>1697.1295577967417</v>
      </c>
      <c r="N59" s="45">
        <f t="shared" si="20"/>
        <v>84.85647788983708</v>
      </c>
      <c r="O59" s="47">
        <f t="shared" si="21"/>
        <v>0</v>
      </c>
      <c r="P59" s="48">
        <f t="shared" si="22"/>
        <v>-15.14352211016292</v>
      </c>
      <c r="Q59" s="49">
        <f t="shared" si="23"/>
        <v>0.84856477889837079</v>
      </c>
      <c r="R59" s="274"/>
      <c r="S59" s="50">
        <v>0.28472222222222221</v>
      </c>
      <c r="T59" s="51">
        <v>0.32947916666666666</v>
      </c>
      <c r="U59" s="52">
        <v>6.6833333333333123</v>
      </c>
      <c r="V59" s="53">
        <v>64.45</v>
      </c>
      <c r="W59" s="54"/>
      <c r="X59" s="94"/>
      <c r="Y59" s="266"/>
      <c r="Z59" s="267"/>
      <c r="AA59" s="55">
        <f t="shared" si="24"/>
        <v>-302.87044220325834</v>
      </c>
      <c r="AB59" s="49">
        <f t="shared" si="25"/>
        <v>0.84856477889837079</v>
      </c>
      <c r="AC59" s="279"/>
    </row>
    <row r="60" spans="1:29" ht="15.75" customHeight="1">
      <c r="A60" s="269"/>
      <c r="B60" s="99" t="s">
        <v>74</v>
      </c>
      <c r="C60" s="264" t="s">
        <v>220</v>
      </c>
      <c r="D60" s="265"/>
      <c r="E60" s="39">
        <v>65.55</v>
      </c>
      <c r="F60" s="40">
        <v>973</v>
      </c>
      <c r="G60" s="41">
        <f t="shared" si="26"/>
        <v>63780.149999999994</v>
      </c>
      <c r="H60" s="58"/>
      <c r="I60" s="43">
        <v>22</v>
      </c>
      <c r="J60" s="44">
        <v>2000</v>
      </c>
      <c r="K60" s="45">
        <f t="shared" si="12"/>
        <v>90.909090909090907</v>
      </c>
      <c r="L60" s="59">
        <v>22</v>
      </c>
      <c r="M60" s="44">
        <f t="shared" si="27"/>
        <v>1691.3568324480934</v>
      </c>
      <c r="N60" s="45">
        <f t="shared" si="20"/>
        <v>76.879856020367882</v>
      </c>
      <c r="O60" s="47">
        <f t="shared" si="21"/>
        <v>0</v>
      </c>
      <c r="P60" s="48">
        <f t="shared" si="22"/>
        <v>-14.029234888723025</v>
      </c>
      <c r="Q60" s="49">
        <f t="shared" si="23"/>
        <v>0.84567841622404671</v>
      </c>
      <c r="R60" s="274"/>
      <c r="S60" s="50">
        <v>0.33436342592592594</v>
      </c>
      <c r="T60" s="51">
        <v>0.35833333333333334</v>
      </c>
      <c r="U60" s="52">
        <v>7.033333333333367</v>
      </c>
      <c r="V60" s="53">
        <v>34.516666666666652</v>
      </c>
      <c r="W60" s="54"/>
      <c r="X60" s="94"/>
      <c r="Y60" s="266"/>
      <c r="Z60" s="267"/>
      <c r="AA60" s="55">
        <f t="shared" si="24"/>
        <v>-308.64316755190657</v>
      </c>
      <c r="AB60" s="49">
        <f t="shared" si="25"/>
        <v>0.84567841622404671</v>
      </c>
      <c r="AC60" s="279"/>
    </row>
    <row r="61" spans="1:29" ht="15.75" customHeight="1">
      <c r="A61" s="269"/>
      <c r="B61" s="99" t="s">
        <v>74</v>
      </c>
      <c r="C61" s="264" t="s">
        <v>223</v>
      </c>
      <c r="D61" s="265"/>
      <c r="E61" s="39">
        <v>59.36</v>
      </c>
      <c r="F61" s="40">
        <v>1881</v>
      </c>
      <c r="G61" s="60">
        <f t="shared" si="26"/>
        <v>111656.16</v>
      </c>
      <c r="H61" s="61"/>
      <c r="I61" s="43">
        <v>23</v>
      </c>
      <c r="J61" s="44">
        <v>2000</v>
      </c>
      <c r="K61" s="45">
        <f t="shared" si="12"/>
        <v>86.956521739130437</v>
      </c>
      <c r="L61" s="46">
        <v>23</v>
      </c>
      <c r="M61" s="44">
        <f t="shared" si="27"/>
        <v>1703.1187122736401</v>
      </c>
      <c r="N61" s="45">
        <f t="shared" si="20"/>
        <v>74.048639664071302</v>
      </c>
      <c r="O61" s="47">
        <f t="shared" si="21"/>
        <v>0</v>
      </c>
      <c r="P61" s="48">
        <f t="shared" si="22"/>
        <v>-12.907882075059135</v>
      </c>
      <c r="Q61" s="49">
        <f t="shared" si="23"/>
        <v>0.85155935613681999</v>
      </c>
      <c r="R61" s="274"/>
      <c r="S61" s="50">
        <v>0.36249999999999993</v>
      </c>
      <c r="T61" s="51">
        <v>0.4085185185185185</v>
      </c>
      <c r="U61" s="52">
        <v>5.9999999999998987</v>
      </c>
      <c r="V61" s="53">
        <v>66.266666666666737</v>
      </c>
      <c r="W61" s="54"/>
      <c r="X61" s="94"/>
      <c r="Y61" s="266"/>
      <c r="Z61" s="267"/>
      <c r="AA61" s="55">
        <f t="shared" si="24"/>
        <v>-296.88128772635991</v>
      </c>
      <c r="AB61" s="49">
        <f t="shared" si="25"/>
        <v>0.85155935613681999</v>
      </c>
      <c r="AC61" s="279"/>
    </row>
    <row r="62" spans="1:29" ht="15.75" customHeight="1">
      <c r="A62" s="269"/>
      <c r="B62" s="99" t="s">
        <v>74</v>
      </c>
      <c r="C62" s="264" t="s">
        <v>75</v>
      </c>
      <c r="D62" s="265"/>
      <c r="E62" s="39">
        <v>59.34</v>
      </c>
      <c r="F62" s="40">
        <v>2269</v>
      </c>
      <c r="G62" s="60">
        <f t="shared" si="26"/>
        <v>134642.46000000002</v>
      </c>
      <c r="H62" s="64"/>
      <c r="I62" s="43">
        <v>24</v>
      </c>
      <c r="J62" s="44">
        <v>2000</v>
      </c>
      <c r="K62" s="45">
        <f t="shared" si="12"/>
        <v>83.333333333333329</v>
      </c>
      <c r="L62" s="59">
        <v>24</v>
      </c>
      <c r="M62" s="44">
        <f t="shared" si="27"/>
        <v>1688.3836295990075</v>
      </c>
      <c r="N62" s="45">
        <f t="shared" si="20"/>
        <v>70.349317899958649</v>
      </c>
      <c r="O62" s="65">
        <f t="shared" si="21"/>
        <v>0</v>
      </c>
      <c r="P62" s="66">
        <f t="shared" si="22"/>
        <v>-12.98401543337468</v>
      </c>
      <c r="Q62" s="67">
        <f t="shared" si="23"/>
        <v>0.84419181479950378</v>
      </c>
      <c r="R62" s="274"/>
      <c r="S62" s="62">
        <v>0.41344907407407405</v>
      </c>
      <c r="T62" s="63">
        <v>0.46944444444444444</v>
      </c>
      <c r="U62" s="52">
        <v>7.0999999999999908</v>
      </c>
      <c r="V62" s="53">
        <v>80.633333333333354</v>
      </c>
      <c r="W62" s="54">
        <v>0.46944444444444444</v>
      </c>
      <c r="X62" s="94">
        <v>0.50694444444444431</v>
      </c>
      <c r="Y62" s="266"/>
      <c r="Z62" s="267"/>
      <c r="AA62" s="55">
        <f t="shared" si="24"/>
        <v>-311.61637040099254</v>
      </c>
      <c r="AB62" s="49">
        <f t="shared" si="25"/>
        <v>0.84419181479950378</v>
      </c>
      <c r="AC62" s="279"/>
    </row>
    <row r="63" spans="1:29" ht="15.75" customHeight="1">
      <c r="A63" s="269"/>
      <c r="B63" s="99" t="s">
        <v>74</v>
      </c>
      <c r="C63" s="264" t="s">
        <v>81</v>
      </c>
      <c r="D63" s="265"/>
      <c r="E63" s="39">
        <v>58.67</v>
      </c>
      <c r="F63" s="40">
        <v>4429</v>
      </c>
      <c r="G63" s="60">
        <f t="shared" si="26"/>
        <v>259849.43</v>
      </c>
      <c r="H63" s="64"/>
      <c r="I63" s="43">
        <v>25</v>
      </c>
      <c r="J63" s="44">
        <v>2000</v>
      </c>
      <c r="K63" s="45">
        <f t="shared" si="12"/>
        <v>80</v>
      </c>
      <c r="L63" s="59">
        <v>25</v>
      </c>
      <c r="M63" s="44">
        <f t="shared" si="27"/>
        <v>1713.3462282398425</v>
      </c>
      <c r="N63" s="45">
        <f t="shared" si="20"/>
        <v>68.533849129593705</v>
      </c>
      <c r="O63" s="65">
        <f t="shared" si="21"/>
        <v>0</v>
      </c>
      <c r="P63" s="66">
        <f t="shared" si="22"/>
        <v>-11.466150870406295</v>
      </c>
      <c r="Q63" s="67">
        <f t="shared" si="23"/>
        <v>0.85667311411992131</v>
      </c>
      <c r="R63" s="274"/>
      <c r="S63" s="62">
        <v>0.50694444444444431</v>
      </c>
      <c r="T63" s="63">
        <v>0.61465277777777783</v>
      </c>
      <c r="U63" s="52">
        <v>53.999999999999808</v>
      </c>
      <c r="V63" s="53">
        <v>155.10000000000025</v>
      </c>
      <c r="W63" s="63"/>
      <c r="X63" s="108"/>
      <c r="Y63" s="266"/>
      <c r="Z63" s="267"/>
      <c r="AA63" s="55">
        <f t="shared" si="24"/>
        <v>-286.6537717601575</v>
      </c>
      <c r="AB63" s="49">
        <f t="shared" si="25"/>
        <v>0.8566731141199212</v>
      </c>
      <c r="AC63" s="279"/>
    </row>
    <row r="64" spans="1:29" ht="15.75" customHeight="1">
      <c r="A64" s="269"/>
      <c r="B64" s="99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53"/>
      <c r="W64" s="63"/>
      <c r="X64" s="108"/>
      <c r="Y64" s="266"/>
      <c r="Z64" s="267"/>
      <c r="AA64" s="55"/>
      <c r="AB64" s="49"/>
      <c r="AC64" s="279"/>
    </row>
    <row r="65" spans="1:29" ht="15.75" customHeight="1">
      <c r="A65" s="269"/>
      <c r="B65" s="99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53"/>
      <c r="W65" s="63"/>
      <c r="X65" s="108"/>
      <c r="Y65" s="266"/>
      <c r="Z65" s="267"/>
      <c r="AA65" s="55"/>
      <c r="AB65" s="49"/>
      <c r="AC65" s="279"/>
    </row>
    <row r="66" spans="1:29" ht="15.75" customHeight="1">
      <c r="A66" s="269"/>
      <c r="B66" s="99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53"/>
      <c r="W66" s="63"/>
      <c r="X66" s="108"/>
      <c r="Y66" s="266"/>
      <c r="Z66" s="267"/>
      <c r="AA66" s="55"/>
      <c r="AB66" s="49"/>
      <c r="AC66" s="279"/>
    </row>
    <row r="67" spans="1:29" ht="15.75" customHeight="1">
      <c r="A67" s="269"/>
      <c r="B67" s="99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53"/>
      <c r="W67" s="63"/>
      <c r="X67" s="108"/>
      <c r="Y67" s="266"/>
      <c r="Z67" s="267"/>
      <c r="AA67" s="55"/>
      <c r="AB67" s="49"/>
      <c r="AC67" s="279"/>
    </row>
    <row r="68" spans="1:29" ht="15.75" customHeight="1">
      <c r="A68" s="269"/>
      <c r="B68" s="99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53"/>
      <c r="W68" s="63"/>
      <c r="X68" s="108"/>
      <c r="Y68" s="266"/>
      <c r="Z68" s="267"/>
      <c r="AA68" s="55"/>
      <c r="AB68" s="49"/>
      <c r="AC68" s="279"/>
    </row>
    <row r="69" spans="1:29" ht="15.75" customHeight="1">
      <c r="A69" s="269"/>
      <c r="B69" s="99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53"/>
      <c r="W69" s="63"/>
      <c r="X69" s="108"/>
      <c r="Y69" s="266"/>
      <c r="Z69" s="267"/>
      <c r="AA69" s="55"/>
      <c r="AB69" s="49"/>
      <c r="AC69" s="279"/>
    </row>
    <row r="70" spans="1:29" ht="15.75" customHeight="1">
      <c r="A70" s="269"/>
      <c r="B70" s="99"/>
      <c r="C70" s="264"/>
      <c r="D70" s="265"/>
      <c r="E70" s="39"/>
      <c r="F70" s="71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53"/>
      <c r="W70" s="63"/>
      <c r="X70" s="108"/>
      <c r="Y70" s="266"/>
      <c r="Z70" s="267"/>
      <c r="AA70" s="55"/>
      <c r="AB70" s="49"/>
      <c r="AC70" s="279"/>
    </row>
    <row r="71" spans="1:29" ht="15.75" customHeight="1">
      <c r="A71" s="269"/>
      <c r="B71" s="99"/>
      <c r="C71" s="264"/>
      <c r="D71" s="265"/>
      <c r="E71" s="109"/>
      <c r="F71" s="71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28">AVERAGE(I56:I71)</f>
        <v>22.625</v>
      </c>
      <c r="J72" s="81">
        <f t="shared" si="28"/>
        <v>2000</v>
      </c>
      <c r="K72" s="82">
        <f t="shared" ref="K72" si="29">J72/I72</f>
        <v>88.39779005524862</v>
      </c>
      <c r="L72" s="80">
        <f t="shared" ref="L72:M72" si="30">AVERAGE(L56:L71)</f>
        <v>22.625</v>
      </c>
      <c r="M72" s="81">
        <f t="shared" si="30"/>
        <v>1685.4933955111619</v>
      </c>
      <c r="N72" s="82">
        <f t="shared" ref="N72:N83" si="31">M72/L72</f>
        <v>74.496945657951912</v>
      </c>
      <c r="O72" s="83">
        <f t="shared" ref="O72:O83" si="32">L72-I72</f>
        <v>0</v>
      </c>
      <c r="P72" s="84">
        <f t="shared" ref="P72:P83" si="33">N72-K72</f>
        <v>-13.900844397296709</v>
      </c>
      <c r="Q72" s="85">
        <f t="shared" ref="Q72:Q83" si="34">N72/K72</f>
        <v>0.84274669775558098</v>
      </c>
      <c r="R72" s="275"/>
      <c r="S72" s="182">
        <f>S56</f>
        <v>0.16686342592592593</v>
      </c>
      <c r="T72" s="183">
        <f>INDEX(T56:T71,COUNTA(T56:T71))</f>
        <v>0.61465277777777783</v>
      </c>
      <c r="U72" s="86"/>
      <c r="V72" s="96"/>
      <c r="W72" s="78"/>
      <c r="X72" s="82"/>
      <c r="Y72" s="262"/>
      <c r="Z72" s="263"/>
      <c r="AA72" s="97">
        <f t="shared" ref="AA72:AA83" si="35">M72-J72</f>
        <v>-314.50660448883809</v>
      </c>
      <c r="AB72" s="85">
        <f t="shared" ref="AB72:AB83" si="36">M72/J72</f>
        <v>0.84274669775558098</v>
      </c>
      <c r="AC72" s="280"/>
    </row>
    <row r="73" spans="1:29" ht="15.75" customHeight="1">
      <c r="A73" s="281" t="s">
        <v>39</v>
      </c>
      <c r="B73" s="16" t="s">
        <v>85</v>
      </c>
      <c r="C73" s="349" t="s">
        <v>86</v>
      </c>
      <c r="D73" s="349"/>
      <c r="E73" s="21">
        <v>37.94</v>
      </c>
      <c r="F73" s="15">
        <v>3700</v>
      </c>
      <c r="G73" s="22">
        <f t="shared" ref="G73:G83" si="37">E73*F73</f>
        <v>140378</v>
      </c>
      <c r="H73" s="23"/>
      <c r="I73" s="24">
        <v>21</v>
      </c>
      <c r="J73" s="25">
        <v>3600</v>
      </c>
      <c r="K73" s="26">
        <f>J73/I73</f>
        <v>171.42857142857142</v>
      </c>
      <c r="L73" s="27">
        <v>21</v>
      </c>
      <c r="M73" s="25">
        <f t="shared" ref="M73:M83" si="38">F73/V73*60</f>
        <v>2997.2997299729968</v>
      </c>
      <c r="N73" s="26">
        <f t="shared" si="31"/>
        <v>142.7285585701427</v>
      </c>
      <c r="O73" s="91">
        <f t="shared" si="32"/>
        <v>0</v>
      </c>
      <c r="P73" s="92">
        <f t="shared" si="33"/>
        <v>-28.700012858428721</v>
      </c>
      <c r="Q73" s="31">
        <f t="shared" si="34"/>
        <v>0.83258325832583246</v>
      </c>
      <c r="R73" s="273">
        <f>Q89</f>
        <v>0.85440933165216804</v>
      </c>
      <c r="S73" s="32">
        <v>0.16666666666666666</v>
      </c>
      <c r="T73" s="33">
        <v>0.21810185185185185</v>
      </c>
      <c r="U73" s="34"/>
      <c r="V73" s="35">
        <v>74.066666666666677</v>
      </c>
      <c r="W73" s="33"/>
      <c r="X73" s="107"/>
      <c r="Y73" s="276"/>
      <c r="Z73" s="277"/>
      <c r="AA73" s="36">
        <f t="shared" si="35"/>
        <v>-602.70027002700317</v>
      </c>
      <c r="AB73" s="31">
        <f t="shared" si="36"/>
        <v>0.83258325832583246</v>
      </c>
      <c r="AC73" s="278">
        <f>AB89</f>
        <v>0.85440933165216792</v>
      </c>
    </row>
    <row r="74" spans="1:29" ht="15.75" customHeight="1">
      <c r="A74" s="282"/>
      <c r="B74" s="38" t="s">
        <v>85</v>
      </c>
      <c r="C74" s="287" t="s">
        <v>221</v>
      </c>
      <c r="D74" s="287"/>
      <c r="E74" s="39">
        <v>38.1</v>
      </c>
      <c r="F74" s="40">
        <v>471</v>
      </c>
      <c r="G74" s="41">
        <f t="shared" si="37"/>
        <v>17945.100000000002</v>
      </c>
      <c r="H74" s="42"/>
      <c r="I74" s="43">
        <v>21</v>
      </c>
      <c r="J74" s="44">
        <v>3600</v>
      </c>
      <c r="K74" s="45">
        <f t="shared" ref="K74:K110" si="39">J74/I74</f>
        <v>171.42857142857142</v>
      </c>
      <c r="L74" s="46">
        <v>21</v>
      </c>
      <c r="M74" s="44">
        <f t="shared" si="38"/>
        <v>2898.461538461549</v>
      </c>
      <c r="N74" s="45">
        <f t="shared" si="31"/>
        <v>138.02197802197853</v>
      </c>
      <c r="O74" s="47">
        <f t="shared" si="32"/>
        <v>0</v>
      </c>
      <c r="P74" s="48">
        <f t="shared" si="33"/>
        <v>-33.40659340659289</v>
      </c>
      <c r="Q74" s="49">
        <f t="shared" si="34"/>
        <v>0.80512820512820815</v>
      </c>
      <c r="R74" s="274"/>
      <c r="S74" s="50">
        <v>0.22309027777777779</v>
      </c>
      <c r="T74" s="51">
        <v>0.2298611111111111</v>
      </c>
      <c r="U74" s="52">
        <v>7.1833333333333504</v>
      </c>
      <c r="V74" s="53">
        <v>9.7499999999999645</v>
      </c>
      <c r="W74" s="54"/>
      <c r="X74" s="94"/>
      <c r="Y74" s="266"/>
      <c r="Z74" s="267"/>
      <c r="AA74" s="55">
        <f t="shared" si="35"/>
        <v>-701.53846153845097</v>
      </c>
      <c r="AB74" s="49">
        <f t="shared" si="36"/>
        <v>0.80512820512820804</v>
      </c>
      <c r="AC74" s="279"/>
    </row>
    <row r="75" spans="1:29" ht="15.75" customHeight="1">
      <c r="A75" s="282"/>
      <c r="B75" s="38" t="s">
        <v>85</v>
      </c>
      <c r="C75" s="287" t="s">
        <v>207</v>
      </c>
      <c r="D75" s="287"/>
      <c r="E75" s="39">
        <v>28.29</v>
      </c>
      <c r="F75" s="40">
        <v>4288</v>
      </c>
      <c r="G75" s="41">
        <f t="shared" si="37"/>
        <v>121307.51999999999</v>
      </c>
      <c r="H75" s="42"/>
      <c r="I75" s="43">
        <v>19</v>
      </c>
      <c r="J75" s="44">
        <v>3600</v>
      </c>
      <c r="K75" s="45">
        <f t="shared" si="39"/>
        <v>189.47368421052633</v>
      </c>
      <c r="L75" s="46">
        <v>19</v>
      </c>
      <c r="M75" s="44">
        <f t="shared" si="38"/>
        <v>2982.9565217391314</v>
      </c>
      <c r="N75" s="45">
        <f t="shared" si="31"/>
        <v>156.99771167048061</v>
      </c>
      <c r="O75" s="47">
        <f t="shared" si="32"/>
        <v>0</v>
      </c>
      <c r="P75" s="48">
        <f t="shared" si="33"/>
        <v>-32.475972540045717</v>
      </c>
      <c r="Q75" s="49">
        <f t="shared" si="34"/>
        <v>0.82859903381642541</v>
      </c>
      <c r="R75" s="274"/>
      <c r="S75" s="50">
        <v>0.23333333333333334</v>
      </c>
      <c r="T75" s="51">
        <v>0.29322916666666665</v>
      </c>
      <c r="U75" s="52">
        <v>5.0000000000000222</v>
      </c>
      <c r="V75" s="53">
        <v>86.249999999999972</v>
      </c>
      <c r="W75" s="54"/>
      <c r="X75" s="94"/>
      <c r="Y75" s="266"/>
      <c r="Z75" s="267"/>
      <c r="AA75" s="55">
        <f t="shared" si="35"/>
        <v>-617.0434782608686</v>
      </c>
      <c r="AB75" s="49">
        <f t="shared" si="36"/>
        <v>0.82859903381642541</v>
      </c>
      <c r="AC75" s="279"/>
    </row>
    <row r="76" spans="1:29" ht="15.75" customHeight="1">
      <c r="A76" s="282"/>
      <c r="B76" s="38" t="s">
        <v>85</v>
      </c>
      <c r="C76" s="287" t="s">
        <v>87</v>
      </c>
      <c r="D76" s="287"/>
      <c r="E76" s="39">
        <v>38.99</v>
      </c>
      <c r="F76" s="40">
        <v>2352</v>
      </c>
      <c r="G76" s="41">
        <f t="shared" si="37"/>
        <v>91704.48000000001</v>
      </c>
      <c r="H76" s="42"/>
      <c r="I76" s="43">
        <v>19</v>
      </c>
      <c r="J76" s="44">
        <v>3600</v>
      </c>
      <c r="K76" s="45">
        <f t="shared" si="39"/>
        <v>189.47368421052633</v>
      </c>
      <c r="L76" s="46">
        <v>19</v>
      </c>
      <c r="M76" s="44">
        <f t="shared" si="38"/>
        <v>2952.3012552301229</v>
      </c>
      <c r="N76" s="45">
        <f t="shared" si="31"/>
        <v>155.38427659105909</v>
      </c>
      <c r="O76" s="47">
        <f t="shared" si="32"/>
        <v>0</v>
      </c>
      <c r="P76" s="48">
        <f t="shared" si="33"/>
        <v>-34.089407619467238</v>
      </c>
      <c r="Q76" s="49">
        <f t="shared" si="34"/>
        <v>0.82008368200836734</v>
      </c>
      <c r="R76" s="274"/>
      <c r="S76" s="50">
        <v>0.29876157407407405</v>
      </c>
      <c r="T76" s="51">
        <v>0.33195601851851853</v>
      </c>
      <c r="U76" s="52">
        <v>7.9666666666666597</v>
      </c>
      <c r="V76" s="53">
        <v>47.80000000000004</v>
      </c>
      <c r="W76" s="54"/>
      <c r="X76" s="94"/>
      <c r="Y76" s="266"/>
      <c r="Z76" s="267"/>
      <c r="AA76" s="112">
        <f t="shared" si="35"/>
        <v>-647.69874476987707</v>
      </c>
      <c r="AB76" s="113">
        <f t="shared" si="36"/>
        <v>0.82008368200836745</v>
      </c>
      <c r="AC76" s="279"/>
    </row>
    <row r="77" spans="1:29" ht="15.75" customHeight="1">
      <c r="A77" s="283"/>
      <c r="B77" s="38" t="s">
        <v>85</v>
      </c>
      <c r="C77" s="287" t="s">
        <v>88</v>
      </c>
      <c r="D77" s="287"/>
      <c r="E77" s="39">
        <v>31.27</v>
      </c>
      <c r="F77" s="44">
        <v>3188</v>
      </c>
      <c r="G77" s="41">
        <f t="shared" si="37"/>
        <v>99688.76</v>
      </c>
      <c r="H77" s="58"/>
      <c r="I77" s="43">
        <v>19</v>
      </c>
      <c r="J77" s="44">
        <v>3600</v>
      </c>
      <c r="K77" s="45">
        <f t="shared" si="39"/>
        <v>189.47368421052633</v>
      </c>
      <c r="L77" s="59">
        <v>19</v>
      </c>
      <c r="M77" s="44">
        <f t="shared" si="38"/>
        <v>2991.0867865519936</v>
      </c>
      <c r="N77" s="45">
        <f t="shared" si="31"/>
        <v>157.42562034484178</v>
      </c>
      <c r="O77" s="47">
        <f t="shared" si="32"/>
        <v>0</v>
      </c>
      <c r="P77" s="48">
        <f t="shared" si="33"/>
        <v>-32.048063865684554</v>
      </c>
      <c r="Q77" s="49">
        <f t="shared" si="34"/>
        <v>0.83085744070888712</v>
      </c>
      <c r="R77" s="274"/>
      <c r="S77" s="50">
        <v>0.3361689814814815</v>
      </c>
      <c r="T77" s="51">
        <v>0.38057870370370372</v>
      </c>
      <c r="U77" s="52">
        <v>6.0666666666666824</v>
      </c>
      <c r="V77" s="53">
        <v>63.95</v>
      </c>
      <c r="W77" s="54"/>
      <c r="X77" s="94"/>
      <c r="Y77" s="266"/>
      <c r="Z77" s="267"/>
      <c r="AA77" s="112">
        <f t="shared" si="35"/>
        <v>-608.91321344800645</v>
      </c>
      <c r="AB77" s="113">
        <f t="shared" si="36"/>
        <v>0.83085744070888712</v>
      </c>
      <c r="AC77" s="279"/>
    </row>
    <row r="78" spans="1:29" ht="15.75" customHeight="1">
      <c r="A78" s="283"/>
      <c r="B78" s="38" t="s">
        <v>85</v>
      </c>
      <c r="C78" s="287" t="s">
        <v>236</v>
      </c>
      <c r="D78" s="287"/>
      <c r="E78" s="39">
        <v>46.93</v>
      </c>
      <c r="F78" s="44">
        <v>1713</v>
      </c>
      <c r="G78" s="60">
        <f t="shared" si="37"/>
        <v>80391.09</v>
      </c>
      <c r="H78" s="61"/>
      <c r="I78" s="43">
        <v>26</v>
      </c>
      <c r="J78" s="44">
        <v>3600</v>
      </c>
      <c r="K78" s="45">
        <f t="shared" si="39"/>
        <v>138.46153846153845</v>
      </c>
      <c r="L78" s="46">
        <v>26</v>
      </c>
      <c r="M78" s="44">
        <f t="shared" si="38"/>
        <v>3167.3343605546961</v>
      </c>
      <c r="N78" s="45">
        <f t="shared" si="31"/>
        <v>121.82055232902677</v>
      </c>
      <c r="O78" s="47">
        <f t="shared" si="32"/>
        <v>0</v>
      </c>
      <c r="P78" s="48">
        <f t="shared" si="33"/>
        <v>-16.640986132511685</v>
      </c>
      <c r="Q78" s="49">
        <f t="shared" si="34"/>
        <v>0.87981510015408226</v>
      </c>
      <c r="R78" s="274"/>
      <c r="S78" s="50">
        <v>0.38541666666666663</v>
      </c>
      <c r="T78" s="51">
        <v>0.40795138888888888</v>
      </c>
      <c r="U78" s="52">
        <v>6.9666666666665833</v>
      </c>
      <c r="V78" s="53">
        <v>32.450000000000038</v>
      </c>
      <c r="W78" s="54"/>
      <c r="X78" s="94"/>
      <c r="Y78" s="266"/>
      <c r="Z78" s="267"/>
      <c r="AA78" s="112">
        <f t="shared" si="35"/>
        <v>-432.6656394453039</v>
      </c>
      <c r="AB78" s="113">
        <f t="shared" si="36"/>
        <v>0.87981510015408226</v>
      </c>
      <c r="AC78" s="279"/>
    </row>
    <row r="79" spans="1:29" ht="15.75" customHeight="1">
      <c r="A79" s="283"/>
      <c r="B79" s="38" t="s">
        <v>85</v>
      </c>
      <c r="C79" s="287" t="s">
        <v>235</v>
      </c>
      <c r="D79" s="287"/>
      <c r="E79" s="39">
        <v>43.61</v>
      </c>
      <c r="F79" s="44">
        <v>1397</v>
      </c>
      <c r="G79" s="60">
        <f t="shared" si="37"/>
        <v>60923.17</v>
      </c>
      <c r="H79" s="64"/>
      <c r="I79" s="43">
        <v>22</v>
      </c>
      <c r="J79" s="44">
        <v>3600</v>
      </c>
      <c r="K79" s="45">
        <f t="shared" si="39"/>
        <v>163.63636363636363</v>
      </c>
      <c r="L79" s="59">
        <v>22</v>
      </c>
      <c r="M79" s="44">
        <f t="shared" si="38"/>
        <v>3137.3674360573873</v>
      </c>
      <c r="N79" s="45">
        <f t="shared" si="31"/>
        <v>142.60761072988123</v>
      </c>
      <c r="O79" s="65">
        <f t="shared" si="32"/>
        <v>0</v>
      </c>
      <c r="P79" s="66">
        <f t="shared" si="33"/>
        <v>-21.028752906482396</v>
      </c>
      <c r="Q79" s="67">
        <f t="shared" si="34"/>
        <v>0.87149095446038538</v>
      </c>
      <c r="R79" s="274"/>
      <c r="S79" s="50">
        <v>0.41339120370370369</v>
      </c>
      <c r="T79" s="51">
        <v>0.43194444444444446</v>
      </c>
      <c r="U79" s="52">
        <v>7.8333333333333321</v>
      </c>
      <c r="V79" s="53">
        <v>26.716666666666711</v>
      </c>
      <c r="W79" s="54"/>
      <c r="X79" s="94"/>
      <c r="Y79" s="266"/>
      <c r="Z79" s="267"/>
      <c r="AA79" s="112">
        <f t="shared" si="35"/>
        <v>-462.63256394261271</v>
      </c>
      <c r="AB79" s="113">
        <f t="shared" si="36"/>
        <v>0.87149095446038538</v>
      </c>
      <c r="AC79" s="279"/>
    </row>
    <row r="80" spans="1:29" ht="15.75" customHeight="1">
      <c r="A80" s="283"/>
      <c r="B80" s="38" t="s">
        <v>85</v>
      </c>
      <c r="C80" s="287" t="s">
        <v>208</v>
      </c>
      <c r="D80" s="287"/>
      <c r="E80" s="39">
        <v>36.86</v>
      </c>
      <c r="F80" s="44">
        <v>3307</v>
      </c>
      <c r="G80" s="60">
        <f t="shared" si="37"/>
        <v>121896.02</v>
      </c>
      <c r="H80" s="64"/>
      <c r="I80" s="43">
        <v>21</v>
      </c>
      <c r="J80" s="44">
        <v>3600</v>
      </c>
      <c r="K80" s="45">
        <f t="shared" si="39"/>
        <v>171.42857142857142</v>
      </c>
      <c r="L80" s="59">
        <v>21</v>
      </c>
      <c r="M80" s="44">
        <f t="shared" si="38"/>
        <v>3190.0321543408295</v>
      </c>
      <c r="N80" s="45">
        <f t="shared" si="31"/>
        <v>151.90629306384903</v>
      </c>
      <c r="O80" s="65">
        <f t="shared" si="32"/>
        <v>0</v>
      </c>
      <c r="P80" s="66">
        <f t="shared" si="33"/>
        <v>-19.522278364722382</v>
      </c>
      <c r="Q80" s="67">
        <f t="shared" si="34"/>
        <v>0.88612004287245272</v>
      </c>
      <c r="R80" s="274"/>
      <c r="S80" s="50">
        <v>0.43680555555555545</v>
      </c>
      <c r="T80" s="51">
        <v>0.48</v>
      </c>
      <c r="U80" s="52">
        <v>6.9999999999998153</v>
      </c>
      <c r="V80" s="53">
        <v>62.200000000000131</v>
      </c>
      <c r="W80" s="54">
        <v>0.48</v>
      </c>
      <c r="X80" s="94">
        <v>0.52031249999999996</v>
      </c>
      <c r="Y80" s="266"/>
      <c r="Z80" s="267"/>
      <c r="AA80" s="112">
        <f t="shared" si="35"/>
        <v>-409.96784565917051</v>
      </c>
      <c r="AB80" s="113">
        <f t="shared" si="36"/>
        <v>0.88612004287245261</v>
      </c>
      <c r="AC80" s="279"/>
    </row>
    <row r="81" spans="1:29" ht="15.75" customHeight="1">
      <c r="A81" s="283"/>
      <c r="B81" s="38" t="s">
        <v>85</v>
      </c>
      <c r="C81" s="287" t="s">
        <v>90</v>
      </c>
      <c r="D81" s="287"/>
      <c r="E81" s="39">
        <v>38</v>
      </c>
      <c r="F81" s="44">
        <v>2312</v>
      </c>
      <c r="G81" s="60">
        <f t="shared" si="37"/>
        <v>87856</v>
      </c>
      <c r="H81" s="64">
        <v>2</v>
      </c>
      <c r="I81" s="43">
        <v>21</v>
      </c>
      <c r="J81" s="44">
        <v>3600</v>
      </c>
      <c r="K81" s="45">
        <f t="shared" si="39"/>
        <v>171.42857142857142</v>
      </c>
      <c r="L81" s="59">
        <v>21</v>
      </c>
      <c r="M81" s="44">
        <f t="shared" si="38"/>
        <v>3169.5354150799644</v>
      </c>
      <c r="N81" s="45">
        <f t="shared" si="31"/>
        <v>150.93025786095069</v>
      </c>
      <c r="O81" s="65">
        <f t="shared" si="32"/>
        <v>0</v>
      </c>
      <c r="P81" s="66">
        <f t="shared" si="33"/>
        <v>-20.498313567620727</v>
      </c>
      <c r="Q81" s="67">
        <f t="shared" si="34"/>
        <v>0.88042650418887913</v>
      </c>
      <c r="R81" s="274"/>
      <c r="S81" s="50">
        <v>0.52031249999999996</v>
      </c>
      <c r="T81" s="51">
        <v>0.55070601851851853</v>
      </c>
      <c r="U81" s="52">
        <v>58.049999999999962</v>
      </c>
      <c r="V81" s="53">
        <v>43.766666666666737</v>
      </c>
      <c r="W81" s="54"/>
      <c r="X81" s="94"/>
      <c r="Y81" s="266"/>
      <c r="Z81" s="267"/>
      <c r="AA81" s="112">
        <f t="shared" si="35"/>
        <v>-430.46458492003558</v>
      </c>
      <c r="AB81" s="113">
        <f t="shared" si="36"/>
        <v>0.88042650418887902</v>
      </c>
      <c r="AC81" s="279"/>
    </row>
    <row r="82" spans="1:29" ht="15.75" customHeight="1">
      <c r="A82" s="283"/>
      <c r="B82" s="38" t="s">
        <v>85</v>
      </c>
      <c r="C82" s="287" t="s">
        <v>89</v>
      </c>
      <c r="D82" s="287"/>
      <c r="E82" s="39">
        <v>38.630000000000003</v>
      </c>
      <c r="F82" s="44">
        <v>4137</v>
      </c>
      <c r="G82" s="60">
        <f t="shared" si="37"/>
        <v>159812.31</v>
      </c>
      <c r="H82" s="64"/>
      <c r="I82" s="43">
        <v>20</v>
      </c>
      <c r="J82" s="44">
        <v>3600</v>
      </c>
      <c r="K82" s="45">
        <f t="shared" si="39"/>
        <v>180</v>
      </c>
      <c r="L82" s="59">
        <v>20</v>
      </c>
      <c r="M82" s="44">
        <f t="shared" si="38"/>
        <v>3176.8771331057974</v>
      </c>
      <c r="N82" s="45">
        <f t="shared" si="31"/>
        <v>158.84385665528987</v>
      </c>
      <c r="O82" s="65">
        <f t="shared" si="32"/>
        <v>0</v>
      </c>
      <c r="P82" s="66">
        <f t="shared" si="33"/>
        <v>-21.156143344710131</v>
      </c>
      <c r="Q82" s="67">
        <f t="shared" si="34"/>
        <v>0.88246587030716594</v>
      </c>
      <c r="R82" s="274"/>
      <c r="S82" s="50">
        <v>0.55416666666666659</v>
      </c>
      <c r="T82" s="51">
        <v>0.60842592592592593</v>
      </c>
      <c r="U82" s="52">
        <v>4.9833333333332064</v>
      </c>
      <c r="V82" s="53">
        <v>78.133333333333454</v>
      </c>
      <c r="W82" s="54"/>
      <c r="X82" s="94"/>
      <c r="Y82" s="266"/>
      <c r="Z82" s="267"/>
      <c r="AA82" s="112">
        <f t="shared" si="35"/>
        <v>-423.12286689420262</v>
      </c>
      <c r="AB82" s="113">
        <f t="shared" si="36"/>
        <v>0.88246587030716594</v>
      </c>
      <c r="AC82" s="279"/>
    </row>
    <row r="83" spans="1:29" ht="15.75" customHeight="1">
      <c r="A83" s="283"/>
      <c r="B83" s="38" t="s">
        <v>85</v>
      </c>
      <c r="C83" s="287" t="s">
        <v>90</v>
      </c>
      <c r="D83" s="287"/>
      <c r="E83" s="39">
        <v>38</v>
      </c>
      <c r="F83" s="44">
        <v>3174</v>
      </c>
      <c r="G83" s="60">
        <f t="shared" si="37"/>
        <v>120612</v>
      </c>
      <c r="H83" s="64"/>
      <c r="I83" s="43">
        <v>21</v>
      </c>
      <c r="J83" s="44">
        <v>3600</v>
      </c>
      <c r="K83" s="45">
        <f t="shared" si="39"/>
        <v>171.42857142857142</v>
      </c>
      <c r="L83" s="59">
        <v>21</v>
      </c>
      <c r="M83" s="44">
        <f t="shared" si="38"/>
        <v>3171.3572023313845</v>
      </c>
      <c r="N83" s="45">
        <f t="shared" si="31"/>
        <v>151.01700963482784</v>
      </c>
      <c r="O83" s="65">
        <f t="shared" si="32"/>
        <v>0</v>
      </c>
      <c r="P83" s="66">
        <f t="shared" si="33"/>
        <v>-20.411561793743573</v>
      </c>
      <c r="Q83" s="67">
        <f t="shared" si="34"/>
        <v>0.88093255620316246</v>
      </c>
      <c r="R83" s="274"/>
      <c r="S83" s="50">
        <v>0.61249999999999993</v>
      </c>
      <c r="T83" s="51">
        <v>0.6542013888888889</v>
      </c>
      <c r="U83" s="52">
        <v>5.8666666666665712</v>
      </c>
      <c r="V83" s="53">
        <v>60.050000000000111</v>
      </c>
      <c r="W83" s="54"/>
      <c r="X83" s="94"/>
      <c r="Y83" s="266"/>
      <c r="Z83" s="267"/>
      <c r="AA83" s="112">
        <f t="shared" si="35"/>
        <v>-428.64279766861546</v>
      </c>
      <c r="AB83" s="113">
        <f t="shared" si="36"/>
        <v>0.88093255620316235</v>
      </c>
      <c r="AC83" s="279"/>
    </row>
    <row r="84" spans="1:29" ht="15.75" customHeight="1">
      <c r="A84" s="283"/>
      <c r="B84" s="38"/>
      <c r="C84" s="287"/>
      <c r="D84" s="287"/>
      <c r="E84" s="39"/>
      <c r="F84" s="44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112"/>
      <c r="AB84" s="113"/>
      <c r="AC84" s="279"/>
    </row>
    <row r="85" spans="1:29" ht="15.75" customHeight="1">
      <c r="A85" s="283"/>
      <c r="B85" s="38"/>
      <c r="C85" s="287"/>
      <c r="D85" s="287"/>
      <c r="E85" s="39"/>
      <c r="F85" s="44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112"/>
      <c r="AB85" s="113"/>
      <c r="AC85" s="279"/>
    </row>
    <row r="86" spans="1:29" ht="15.75" customHeight="1">
      <c r="A86" s="283"/>
      <c r="B86" s="38"/>
      <c r="C86" s="287"/>
      <c r="D86" s="287"/>
      <c r="E86" s="39"/>
      <c r="F86" s="44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112"/>
      <c r="AB86" s="113"/>
      <c r="AC86" s="279"/>
    </row>
    <row r="87" spans="1:29" ht="15.75" customHeight="1">
      <c r="A87" s="283"/>
      <c r="B87" s="38"/>
      <c r="C87" s="287"/>
      <c r="D87" s="287"/>
      <c r="E87" s="39"/>
      <c r="F87" s="44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112"/>
      <c r="AB87" s="113"/>
      <c r="AC87" s="279"/>
    </row>
    <row r="88" spans="1:29" ht="15.75" customHeight="1">
      <c r="A88" s="283"/>
      <c r="B88" s="38"/>
      <c r="C88" s="287"/>
      <c r="D88" s="287"/>
      <c r="E88" s="95"/>
      <c r="F88" s="44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40">AVERAGE(I73:I88)</f>
        <v>20.90909090909091</v>
      </c>
      <c r="J89" s="81">
        <f t="shared" si="40"/>
        <v>3600</v>
      </c>
      <c r="K89" s="82">
        <f t="shared" ref="K89" si="41">J89/I89</f>
        <v>172.17391304347825</v>
      </c>
      <c r="L89" s="80">
        <f t="shared" ref="L89:M89" si="42">AVERAGE(L73:L88)</f>
        <v>20.90909090909091</v>
      </c>
      <c r="M89" s="81">
        <f t="shared" si="42"/>
        <v>3075.8735939478047</v>
      </c>
      <c r="N89" s="82">
        <f>M89/L89</f>
        <v>147.10699797141675</v>
      </c>
      <c r="O89" s="83">
        <f>L89-I89</f>
        <v>0</v>
      </c>
      <c r="P89" s="84">
        <f>N89-K89</f>
        <v>-25.066915072061505</v>
      </c>
      <c r="Q89" s="85">
        <f>N89/K89</f>
        <v>0.85440933165216804</v>
      </c>
      <c r="R89" s="275"/>
      <c r="S89" s="182">
        <f>S73</f>
        <v>0.16666666666666666</v>
      </c>
      <c r="T89" s="183">
        <f>INDEX(T73:T88,COUNTA(T73:T88))</f>
        <v>0.6542013888888889</v>
      </c>
      <c r="U89" s="86"/>
      <c r="V89" s="96"/>
      <c r="W89" s="78"/>
      <c r="X89" s="82"/>
      <c r="Y89" s="262"/>
      <c r="Z89" s="263"/>
      <c r="AA89" s="97">
        <f>M89-J89</f>
        <v>-524.12640605219531</v>
      </c>
      <c r="AB89" s="85">
        <f>M89/J89</f>
        <v>0.85440933165216792</v>
      </c>
      <c r="AC89" s="280"/>
    </row>
    <row r="90" spans="1:29" ht="15.75" customHeight="1">
      <c r="A90" s="268" t="s">
        <v>40</v>
      </c>
      <c r="B90" s="98" t="s">
        <v>76</v>
      </c>
      <c r="C90" s="271" t="s">
        <v>91</v>
      </c>
      <c r="D90" s="272"/>
      <c r="E90" s="21">
        <v>34.229999999999997</v>
      </c>
      <c r="F90" s="15">
        <v>1969</v>
      </c>
      <c r="G90" s="22">
        <f t="shared" ref="G90:G93" si="43">E90*F90</f>
        <v>67398.87</v>
      </c>
      <c r="H90" s="23"/>
      <c r="I90" s="24">
        <v>16</v>
      </c>
      <c r="J90" s="25">
        <v>3000</v>
      </c>
      <c r="K90" s="26">
        <f>J90/I90</f>
        <v>187.5</v>
      </c>
      <c r="L90" s="27">
        <v>16</v>
      </c>
      <c r="M90" s="25">
        <f>F90/V90*60</f>
        <v>2533.3809864188711</v>
      </c>
      <c r="N90" s="26">
        <f>M90/L90</f>
        <v>158.33631165117944</v>
      </c>
      <c r="O90" s="91">
        <f>L90-I90</f>
        <v>0</v>
      </c>
      <c r="P90" s="92">
        <f>N90-K90</f>
        <v>-29.163688348820557</v>
      </c>
      <c r="Q90" s="31">
        <f>N90/K90</f>
        <v>0.84446032880629041</v>
      </c>
      <c r="R90" s="273">
        <f>Q106</f>
        <v>0.85190786785585404</v>
      </c>
      <c r="S90" s="32">
        <v>0.25025462962962963</v>
      </c>
      <c r="T90" s="33">
        <v>0.28263888888888888</v>
      </c>
      <c r="U90" s="34"/>
      <c r="V90" s="35">
        <v>46.633333333333326</v>
      </c>
      <c r="W90" s="114"/>
      <c r="X90" s="115"/>
      <c r="Y90" s="276"/>
      <c r="Z90" s="277"/>
      <c r="AA90" s="36">
        <f>M90-J90</f>
        <v>-466.61901358112891</v>
      </c>
      <c r="AB90" s="31">
        <f>M90/J90</f>
        <v>0.84446032880629041</v>
      </c>
      <c r="AC90" s="278">
        <f>AB106</f>
        <v>0.85190786785585404</v>
      </c>
    </row>
    <row r="91" spans="1:29" ht="15.75" customHeight="1">
      <c r="A91" s="269"/>
      <c r="B91" s="38" t="s">
        <v>76</v>
      </c>
      <c r="C91" s="264" t="s">
        <v>92</v>
      </c>
      <c r="D91" s="265"/>
      <c r="E91" s="39">
        <v>34.770000000000003</v>
      </c>
      <c r="F91" s="40">
        <v>1509</v>
      </c>
      <c r="G91" s="41">
        <f t="shared" si="43"/>
        <v>52467.930000000008</v>
      </c>
      <c r="H91" s="42"/>
      <c r="I91" s="43">
        <v>11</v>
      </c>
      <c r="J91" s="44">
        <v>3000</v>
      </c>
      <c r="K91" s="45">
        <f t="shared" si="39"/>
        <v>272.72727272727275</v>
      </c>
      <c r="L91" s="46">
        <v>11</v>
      </c>
      <c r="M91" s="44">
        <f>F91/V91*60</f>
        <v>2517.3308619091772</v>
      </c>
      <c r="N91" s="45">
        <f>M91/L91</f>
        <v>228.84826017356156</v>
      </c>
      <c r="O91" s="47">
        <f>L91-I91</f>
        <v>0</v>
      </c>
      <c r="P91" s="48">
        <f>N91-K91</f>
        <v>-43.879012553711192</v>
      </c>
      <c r="Q91" s="49">
        <f>N91/K91</f>
        <v>0.83911028730305892</v>
      </c>
      <c r="R91" s="274"/>
      <c r="S91" s="50">
        <v>0.28682870370370372</v>
      </c>
      <c r="T91" s="51">
        <v>0.31180555555555556</v>
      </c>
      <c r="U91" s="52">
        <v>6.0333333333333705</v>
      </c>
      <c r="V91" s="53">
        <v>35.96666666666664</v>
      </c>
      <c r="W91" s="54"/>
      <c r="X91" s="94"/>
      <c r="Y91" s="266"/>
      <c r="Z91" s="267"/>
      <c r="AA91" s="55">
        <f>M91-J91</f>
        <v>-482.6691380908228</v>
      </c>
      <c r="AB91" s="49">
        <f>M91/J91</f>
        <v>0.83911028730305903</v>
      </c>
      <c r="AC91" s="279"/>
    </row>
    <row r="92" spans="1:29" ht="15.75" customHeight="1">
      <c r="A92" s="269"/>
      <c r="B92" s="38" t="s">
        <v>76</v>
      </c>
      <c r="C92" s="264" t="s">
        <v>94</v>
      </c>
      <c r="D92" s="265"/>
      <c r="E92" s="39">
        <v>35.83</v>
      </c>
      <c r="F92" s="40">
        <v>4896</v>
      </c>
      <c r="G92" s="41">
        <f t="shared" si="43"/>
        <v>175423.68</v>
      </c>
      <c r="H92" s="42"/>
      <c r="I92" s="43">
        <v>12</v>
      </c>
      <c r="J92" s="44">
        <v>3273</v>
      </c>
      <c r="K92" s="45">
        <f t="shared" si="39"/>
        <v>272.75</v>
      </c>
      <c r="L92" s="46">
        <v>12</v>
      </c>
      <c r="M92" s="44">
        <f>F92/V92*60</f>
        <v>2838.7179900144929</v>
      </c>
      <c r="N92" s="45">
        <f>M92/L92</f>
        <v>236.55983250120775</v>
      </c>
      <c r="O92" s="47">
        <f>L92-I92</f>
        <v>0</v>
      </c>
      <c r="P92" s="48">
        <f>N92-K92</f>
        <v>-36.190167498792249</v>
      </c>
      <c r="Q92" s="49">
        <f>N92/K92</f>
        <v>0.86731377635639872</v>
      </c>
      <c r="R92" s="274"/>
      <c r="S92" s="50">
        <v>0.37083333333333329</v>
      </c>
      <c r="T92" s="51">
        <v>0.44269675925925928</v>
      </c>
      <c r="U92" s="52">
        <v>7.6499999999999169</v>
      </c>
      <c r="V92" s="53">
        <v>103.48333333333342</v>
      </c>
      <c r="W92" s="54">
        <v>0.44269675925925928</v>
      </c>
      <c r="X92" s="94">
        <v>0.48333333333333328</v>
      </c>
      <c r="Y92" s="266"/>
      <c r="Z92" s="267"/>
      <c r="AA92" s="55">
        <f>M92-J92</f>
        <v>-434.2820099855071</v>
      </c>
      <c r="AB92" s="49">
        <f>M92/J92</f>
        <v>0.86731377635639872</v>
      </c>
      <c r="AC92" s="279"/>
    </row>
    <row r="93" spans="1:29" ht="15.75" customHeight="1">
      <c r="A93" s="269"/>
      <c r="B93" s="38" t="s">
        <v>76</v>
      </c>
      <c r="C93" s="264" t="s">
        <v>95</v>
      </c>
      <c r="D93" s="265"/>
      <c r="E93" s="39">
        <v>36.409999999999997</v>
      </c>
      <c r="F93" s="40">
        <v>4016</v>
      </c>
      <c r="G93" s="41">
        <f t="shared" si="43"/>
        <v>146222.56</v>
      </c>
      <c r="H93" s="58"/>
      <c r="I93" s="43">
        <v>11</v>
      </c>
      <c r="J93" s="44">
        <v>3273</v>
      </c>
      <c r="K93" s="45">
        <f t="shared" si="39"/>
        <v>297.54545454545456</v>
      </c>
      <c r="L93" s="59">
        <v>11</v>
      </c>
      <c r="M93" s="44">
        <f>F93/V93*60</f>
        <v>2798.6062717770028</v>
      </c>
      <c r="N93" s="45">
        <f>M93/L93</f>
        <v>254.41875197972752</v>
      </c>
      <c r="O93" s="47">
        <f>L93-I93</f>
        <v>0</v>
      </c>
      <c r="P93" s="48">
        <f>N93-K93</f>
        <v>-43.126702565727044</v>
      </c>
      <c r="Q93" s="49">
        <f>N93/K93</f>
        <v>0.85505843928414371</v>
      </c>
      <c r="R93" s="274"/>
      <c r="S93" s="50">
        <v>0.48333333333333328</v>
      </c>
      <c r="T93" s="51">
        <v>0.54312499999999997</v>
      </c>
      <c r="U93" s="52">
        <v>58.516666666666566</v>
      </c>
      <c r="V93" s="53">
        <v>86.100000000000023</v>
      </c>
      <c r="W93" s="54"/>
      <c r="X93" s="94"/>
      <c r="Y93" s="266"/>
      <c r="Z93" s="267"/>
      <c r="AA93" s="55">
        <f>M93-J93</f>
        <v>-474.3937282229972</v>
      </c>
      <c r="AB93" s="49">
        <f>M93/J93</f>
        <v>0.85505843928414382</v>
      </c>
      <c r="AC93" s="279"/>
    </row>
    <row r="94" spans="1:29" ht="15.75" customHeight="1">
      <c r="A94" s="269"/>
      <c r="B94" s="38"/>
      <c r="C94" s="264"/>
      <c r="D94" s="265"/>
      <c r="E94" s="39"/>
      <c r="F94" s="40"/>
      <c r="G94" s="60"/>
      <c r="H94" s="61"/>
      <c r="I94" s="43"/>
      <c r="J94" s="44"/>
      <c r="K94" s="45"/>
      <c r="L94" s="46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4"/>
      <c r="I95" s="43"/>
      <c r="J95" s="44"/>
      <c r="K95" s="45"/>
      <c r="L95" s="59"/>
      <c r="M95" s="44"/>
      <c r="N95" s="45"/>
      <c r="O95" s="65"/>
      <c r="P95" s="66"/>
      <c r="Q95" s="67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110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110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110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110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110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110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110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110"/>
      <c r="Y104" s="266"/>
      <c r="Z104" s="267"/>
      <c r="AA104" s="55"/>
      <c r="AB104" s="49"/>
      <c r="AC104" s="279"/>
    </row>
    <row r="105" spans="1:29" ht="15.75" customHeight="1">
      <c r="A105" s="269"/>
      <c r="B105" s="99"/>
      <c r="C105" s="264"/>
      <c r="D105" s="265"/>
      <c r="E105" s="109"/>
      <c r="F105" s="71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44">AVERAGE(I90:I105)</f>
        <v>12.5</v>
      </c>
      <c r="J106" s="81">
        <f t="shared" si="44"/>
        <v>3136.5</v>
      </c>
      <c r="K106" s="82">
        <f t="shared" ref="K106" si="45">J106/I106</f>
        <v>250.92</v>
      </c>
      <c r="L106" s="80">
        <f t="shared" ref="L106:M106" si="46">AVERAGE(L90:L105)</f>
        <v>12.5</v>
      </c>
      <c r="M106" s="81">
        <f t="shared" si="46"/>
        <v>2672.0090275298862</v>
      </c>
      <c r="N106" s="82">
        <f>M106/L106</f>
        <v>213.76072220239089</v>
      </c>
      <c r="O106" s="83">
        <f>L106-I106</f>
        <v>0</v>
      </c>
      <c r="P106" s="84">
        <f>N106-K106</f>
        <v>-37.159277797609093</v>
      </c>
      <c r="Q106" s="85">
        <f>N106/K106</f>
        <v>0.85190786785585404</v>
      </c>
      <c r="R106" s="275"/>
      <c r="S106" s="182">
        <f>S90</f>
        <v>0.25025462962962963</v>
      </c>
      <c r="T106" s="183">
        <f>INDEX(T90:T105,COUNTA(T90:T105))</f>
        <v>0.54312499999999997</v>
      </c>
      <c r="U106" s="86"/>
      <c r="V106" s="96"/>
      <c r="W106" s="78"/>
      <c r="X106" s="82"/>
      <c r="Y106" s="262"/>
      <c r="Z106" s="263"/>
      <c r="AA106" s="97">
        <f>M106-J106</f>
        <v>-464.49097247011377</v>
      </c>
      <c r="AB106" s="85">
        <f>M106/J106</f>
        <v>0.85190786785585404</v>
      </c>
      <c r="AC106" s="280"/>
    </row>
    <row r="107" spans="1:29" ht="15.75" customHeight="1">
      <c r="A107" s="281" t="s">
        <v>42</v>
      </c>
      <c r="B107" s="16" t="s">
        <v>69</v>
      </c>
      <c r="C107" s="271" t="s">
        <v>102</v>
      </c>
      <c r="D107" s="272"/>
      <c r="E107" s="21">
        <v>26.63</v>
      </c>
      <c r="F107" s="15">
        <v>851</v>
      </c>
      <c r="G107" s="22">
        <f t="shared" ref="G107:G110" si="47">E107*F107</f>
        <v>22662.129999999997</v>
      </c>
      <c r="H107" s="23"/>
      <c r="I107" s="24">
        <v>6</v>
      </c>
      <c r="J107" s="25">
        <v>2600</v>
      </c>
      <c r="K107" s="26">
        <f>J107/I107</f>
        <v>433.33333333333331</v>
      </c>
      <c r="L107" s="27">
        <v>6</v>
      </c>
      <c r="M107" s="25">
        <f>F107/V107*60</f>
        <v>2104.1208791208737</v>
      </c>
      <c r="N107" s="26">
        <f>M107/L107</f>
        <v>350.68681318681229</v>
      </c>
      <c r="O107" s="91">
        <f>L107-I107</f>
        <v>0</v>
      </c>
      <c r="P107" s="92">
        <f>N107-K107</f>
        <v>-82.646520146521027</v>
      </c>
      <c r="Q107" s="31">
        <f>N107/K107</f>
        <v>0.80927726120033605</v>
      </c>
      <c r="R107" s="273">
        <f>Q123</f>
        <v>0.82971094273457358</v>
      </c>
      <c r="S107" s="117">
        <v>0.34097222222222218</v>
      </c>
      <c r="T107" s="118">
        <v>0.35782407407407407</v>
      </c>
      <c r="U107" s="34"/>
      <c r="V107" s="35">
        <v>24.26666666666673</v>
      </c>
      <c r="W107" s="33"/>
      <c r="X107" s="107"/>
      <c r="Y107" s="276"/>
      <c r="Z107" s="277"/>
      <c r="AA107" s="36">
        <f>M107-J107</f>
        <v>-495.87912087912628</v>
      </c>
      <c r="AB107" s="31">
        <f>M107/J107</f>
        <v>0.80927726120033605</v>
      </c>
      <c r="AC107" s="278">
        <f>AB123</f>
        <v>0.82971094273457369</v>
      </c>
    </row>
    <row r="108" spans="1:29" ht="15.75" customHeight="1">
      <c r="A108" s="282"/>
      <c r="B108" s="38" t="s">
        <v>76</v>
      </c>
      <c r="C108" s="264" t="s">
        <v>99</v>
      </c>
      <c r="D108" s="265"/>
      <c r="E108" s="39">
        <v>24.73</v>
      </c>
      <c r="F108" s="40">
        <v>1295</v>
      </c>
      <c r="G108" s="41">
        <f t="shared" si="47"/>
        <v>32025.350000000002</v>
      </c>
      <c r="H108" s="42"/>
      <c r="I108" s="43">
        <v>6</v>
      </c>
      <c r="J108" s="44">
        <v>2600</v>
      </c>
      <c r="K108" s="45">
        <f t="shared" si="39"/>
        <v>433.33333333333331</v>
      </c>
      <c r="L108" s="46">
        <v>6</v>
      </c>
      <c r="M108" s="44">
        <f>F108/V108*60</f>
        <v>2169.3811074918594</v>
      </c>
      <c r="N108" s="45">
        <f>M108/L108</f>
        <v>361.56351791530989</v>
      </c>
      <c r="O108" s="47">
        <f>L108-I108</f>
        <v>0</v>
      </c>
      <c r="P108" s="48">
        <f>N108-K108</f>
        <v>-71.769815418023427</v>
      </c>
      <c r="Q108" s="49">
        <f>N108/K108</f>
        <v>0.83437734903533056</v>
      </c>
      <c r="R108" s="274"/>
      <c r="S108" s="50">
        <v>0.36194444444444446</v>
      </c>
      <c r="T108" s="51">
        <v>0.38681712962962961</v>
      </c>
      <c r="U108" s="52">
        <v>5.9333333333333549</v>
      </c>
      <c r="V108" s="53">
        <v>35.81666666666662</v>
      </c>
      <c r="W108" s="54"/>
      <c r="X108" s="58"/>
      <c r="Y108" s="266"/>
      <c r="Z108" s="267"/>
      <c r="AA108" s="55">
        <f>M108-J108</f>
        <v>-430.61889250814056</v>
      </c>
      <c r="AB108" s="49">
        <f>M108/J108</f>
        <v>0.83437734903533056</v>
      </c>
      <c r="AC108" s="279"/>
    </row>
    <row r="109" spans="1:29" ht="15.75" customHeight="1">
      <c r="A109" s="282"/>
      <c r="B109" s="38" t="s">
        <v>76</v>
      </c>
      <c r="C109" s="264" t="s">
        <v>100</v>
      </c>
      <c r="D109" s="265"/>
      <c r="E109" s="39">
        <v>24.94</v>
      </c>
      <c r="F109" s="40">
        <v>1376</v>
      </c>
      <c r="G109" s="41">
        <f t="shared" si="47"/>
        <v>34317.440000000002</v>
      </c>
      <c r="H109" s="42"/>
      <c r="I109" s="43">
        <v>6</v>
      </c>
      <c r="J109" s="44">
        <v>2600</v>
      </c>
      <c r="K109" s="45">
        <f t="shared" si="39"/>
        <v>433.33333333333331</v>
      </c>
      <c r="L109" s="46">
        <v>6</v>
      </c>
      <c r="M109" s="44">
        <f>F109/V109*60</f>
        <v>2165.0349650349594</v>
      </c>
      <c r="N109" s="45">
        <f>M109/L109</f>
        <v>360.83916083915989</v>
      </c>
      <c r="O109" s="47">
        <f>L109-I109</f>
        <v>0</v>
      </c>
      <c r="P109" s="48">
        <f>N109-K109</f>
        <v>-72.494172494173426</v>
      </c>
      <c r="Q109" s="49">
        <f>N109/K109</f>
        <v>0.83270575578267669</v>
      </c>
      <c r="R109" s="274"/>
      <c r="S109" s="50">
        <v>0.38958333333333328</v>
      </c>
      <c r="T109" s="51">
        <v>0.41606481481481483</v>
      </c>
      <c r="U109" s="52">
        <v>3.9833333333332899</v>
      </c>
      <c r="V109" s="53">
        <v>38.133333333333432</v>
      </c>
      <c r="W109" s="54"/>
      <c r="X109" s="94"/>
      <c r="Y109" s="266"/>
      <c r="Z109" s="267"/>
      <c r="AA109" s="55">
        <f>M109-J109</f>
        <v>-434.96503496504056</v>
      </c>
      <c r="AB109" s="49">
        <f>M109/J109</f>
        <v>0.83270575578267669</v>
      </c>
      <c r="AC109" s="279"/>
    </row>
    <row r="110" spans="1:29" ht="15.75" customHeight="1">
      <c r="A110" s="282"/>
      <c r="B110" s="38" t="s">
        <v>76</v>
      </c>
      <c r="C110" s="264" t="s">
        <v>101</v>
      </c>
      <c r="D110" s="265"/>
      <c r="E110" s="39">
        <v>24.73</v>
      </c>
      <c r="F110" s="40">
        <v>1798</v>
      </c>
      <c r="G110" s="41">
        <f t="shared" si="47"/>
        <v>44464.54</v>
      </c>
      <c r="H110" s="42"/>
      <c r="I110" s="43">
        <v>6</v>
      </c>
      <c r="J110" s="44">
        <v>2600</v>
      </c>
      <c r="K110" s="45">
        <f t="shared" si="39"/>
        <v>433.33333333333331</v>
      </c>
      <c r="L110" s="46">
        <v>6</v>
      </c>
      <c r="M110" s="44">
        <f>F110/V110*60</f>
        <v>2190.4568527918732</v>
      </c>
      <c r="N110" s="45">
        <f>M110/L110</f>
        <v>365.07614213197888</v>
      </c>
      <c r="O110" s="47">
        <f>L110-I110</f>
        <v>0</v>
      </c>
      <c r="P110" s="48">
        <f>N110-K110</f>
        <v>-68.257191201354431</v>
      </c>
      <c r="Q110" s="49">
        <f>N110/K110</f>
        <v>0.84248340491995133</v>
      </c>
      <c r="R110" s="274"/>
      <c r="S110" s="50">
        <v>0.42083333333333328</v>
      </c>
      <c r="T110" s="51">
        <v>0.45503472222222224</v>
      </c>
      <c r="U110" s="52">
        <v>6.8666666666665677</v>
      </c>
      <c r="V110" s="53">
        <v>49.250000000000107</v>
      </c>
      <c r="W110" s="54"/>
      <c r="X110" s="58"/>
      <c r="Y110" s="266"/>
      <c r="Z110" s="267"/>
      <c r="AA110" s="55">
        <f>M110-J110</f>
        <v>-409.54314720812681</v>
      </c>
      <c r="AB110" s="49">
        <f>M110/J110</f>
        <v>0.84248340491995122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58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58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58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58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58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58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58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58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58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58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78"/>
      <c r="G123" s="79"/>
      <c r="H123" s="20"/>
      <c r="I123" s="80">
        <f t="shared" ref="I123:J123" si="48">AVERAGE(I107:I122)</f>
        <v>6</v>
      </c>
      <c r="J123" s="81">
        <f t="shared" si="48"/>
        <v>2600</v>
      </c>
      <c r="K123" s="82">
        <f t="shared" ref="K123" si="49">J123/I123</f>
        <v>433.33333333333331</v>
      </c>
      <c r="L123" s="80">
        <f t="shared" ref="L123:M123" si="50">AVERAGE(L107:L122)</f>
        <v>6</v>
      </c>
      <c r="M123" s="81">
        <f t="shared" si="50"/>
        <v>2157.2484511098914</v>
      </c>
      <c r="N123" s="82">
        <f>M123/L123</f>
        <v>359.54140851831522</v>
      </c>
      <c r="O123" s="83">
        <f>L123-I123</f>
        <v>0</v>
      </c>
      <c r="P123" s="84">
        <f>N123-K123</f>
        <v>-73.791924815018092</v>
      </c>
      <c r="Q123" s="85">
        <f>N123/K123</f>
        <v>0.82971094273457358</v>
      </c>
      <c r="R123" s="275"/>
      <c r="S123" s="182">
        <f>S107</f>
        <v>0.34097222222222218</v>
      </c>
      <c r="T123" s="183">
        <f>INDEX(T107:T122,COUNTA(T107:T122))</f>
        <v>0.45503472222222224</v>
      </c>
      <c r="U123" s="86"/>
      <c r="V123" s="96"/>
      <c r="W123" s="78"/>
      <c r="X123" s="82"/>
      <c r="Y123" s="262"/>
      <c r="Z123" s="263"/>
      <c r="AA123" s="97">
        <f>M123-J123</f>
        <v>-442.75154889010855</v>
      </c>
      <c r="AB123" s="85">
        <f>M123/J123</f>
        <v>0.82971094273457369</v>
      </c>
      <c r="AC123" s="280"/>
    </row>
    <row r="124" spans="1:29" ht="15.75" customHeight="1">
      <c r="A124" s="268" t="s">
        <v>214</v>
      </c>
      <c r="B124" s="98" t="s">
        <v>70</v>
      </c>
      <c r="C124" s="271" t="s">
        <v>203</v>
      </c>
      <c r="D124" s="272"/>
      <c r="E124" s="21">
        <v>49.91</v>
      </c>
      <c r="F124" s="15">
        <v>1353</v>
      </c>
      <c r="G124" s="22">
        <f t="shared" ref="G124:G126" si="51">E124*F124</f>
        <v>67528.23</v>
      </c>
      <c r="H124" s="23"/>
      <c r="I124" s="24">
        <v>26</v>
      </c>
      <c r="J124" s="25">
        <v>2000</v>
      </c>
      <c r="K124" s="26">
        <f>J124/I124</f>
        <v>76.92307692307692</v>
      </c>
      <c r="L124" s="27">
        <v>26</v>
      </c>
      <c r="M124" s="25">
        <f>F124/V124*60</f>
        <v>1694.1913043478289</v>
      </c>
      <c r="N124" s="26">
        <f>M124/L124</f>
        <v>65.16120401337804</v>
      </c>
      <c r="O124" s="91">
        <f>L124-I124</f>
        <v>0</v>
      </c>
      <c r="P124" s="92">
        <f>N124-K124</f>
        <v>-11.76187290969888</v>
      </c>
      <c r="Q124" s="31">
        <f>N124/K124</f>
        <v>0.84709565217391458</v>
      </c>
      <c r="R124" s="273">
        <f>Q140</f>
        <v>0.85398943028107843</v>
      </c>
      <c r="S124" s="32">
        <v>0.70841435185185186</v>
      </c>
      <c r="T124" s="33">
        <v>0.74168981481481477</v>
      </c>
      <c r="U124" s="34"/>
      <c r="V124" s="35">
        <v>47.916666666666586</v>
      </c>
      <c r="W124" s="33"/>
      <c r="X124" s="107"/>
      <c r="Y124" s="276"/>
      <c r="Z124" s="277"/>
      <c r="AA124" s="36">
        <f>M124-J124</f>
        <v>-305.80869565217108</v>
      </c>
      <c r="AB124" s="31">
        <f>M124/J124</f>
        <v>0.84709565217391447</v>
      </c>
      <c r="AC124" s="278">
        <f>AB140</f>
        <v>0.85398943028107843</v>
      </c>
    </row>
    <row r="125" spans="1:29" ht="15.75" customHeight="1">
      <c r="A125" s="269"/>
      <c r="B125" s="99" t="s">
        <v>70</v>
      </c>
      <c r="C125" s="264" t="s">
        <v>116</v>
      </c>
      <c r="D125" s="265"/>
      <c r="E125" s="39">
        <v>56.79</v>
      </c>
      <c r="F125" s="40">
        <v>2070</v>
      </c>
      <c r="G125" s="41">
        <f t="shared" si="51"/>
        <v>117555.3</v>
      </c>
      <c r="H125" s="42"/>
      <c r="I125" s="43">
        <v>23</v>
      </c>
      <c r="J125" s="44">
        <v>2000</v>
      </c>
      <c r="K125" s="45">
        <f t="shared" ref="K125:K126" si="52">J125/I125</f>
        <v>86.956521739130437</v>
      </c>
      <c r="L125" s="46">
        <v>23</v>
      </c>
      <c r="M125" s="44">
        <f>F125/V125*60</f>
        <v>1716.6551485832765</v>
      </c>
      <c r="N125" s="45">
        <f>M125/L125</f>
        <v>74.637180373185942</v>
      </c>
      <c r="O125" s="47">
        <f>L125-I125</f>
        <v>0</v>
      </c>
      <c r="P125" s="48">
        <f>N125-K125</f>
        <v>-12.319341365944496</v>
      </c>
      <c r="Q125" s="49">
        <f>N125/K125</f>
        <v>0.85832757429163831</v>
      </c>
      <c r="R125" s="274"/>
      <c r="S125" s="50">
        <v>0.74652777777777779</v>
      </c>
      <c r="T125" s="51">
        <v>0.79677083333333332</v>
      </c>
      <c r="U125" s="52">
        <v>6.9666666666667432</v>
      </c>
      <c r="V125" s="53">
        <v>72.349999999999966</v>
      </c>
      <c r="W125" s="54"/>
      <c r="X125" s="94"/>
      <c r="Y125" s="266"/>
      <c r="Z125" s="267"/>
      <c r="AA125" s="55">
        <f>M125-J125</f>
        <v>-283.34485141672349</v>
      </c>
      <c r="AB125" s="49">
        <f>M125/J125</f>
        <v>0.85832757429163831</v>
      </c>
      <c r="AC125" s="279"/>
    </row>
    <row r="126" spans="1:29" ht="15.75" customHeight="1">
      <c r="A126" s="269"/>
      <c r="B126" s="99" t="s">
        <v>70</v>
      </c>
      <c r="C126" s="264" t="s">
        <v>219</v>
      </c>
      <c r="D126" s="265"/>
      <c r="E126" s="39">
        <v>44.3</v>
      </c>
      <c r="F126" s="40">
        <v>1774</v>
      </c>
      <c r="G126" s="41">
        <f t="shared" si="51"/>
        <v>78588.2</v>
      </c>
      <c r="H126" s="42"/>
      <c r="I126" s="43">
        <v>17</v>
      </c>
      <c r="J126" s="44">
        <v>2000</v>
      </c>
      <c r="K126" s="45">
        <f t="shared" si="52"/>
        <v>117.64705882352941</v>
      </c>
      <c r="L126" s="46">
        <v>17</v>
      </c>
      <c r="M126" s="44">
        <f>F126/V126*60</f>
        <v>1713.0901287553643</v>
      </c>
      <c r="N126" s="45">
        <f>M126/L126</f>
        <v>100.77000757384496</v>
      </c>
      <c r="O126" s="47">
        <f>L126-I126</f>
        <v>0</v>
      </c>
      <c r="P126" s="48">
        <f>N126-K126</f>
        <v>-16.877051249684442</v>
      </c>
      <c r="Q126" s="49">
        <f>N126/K126</f>
        <v>0.85654506437768219</v>
      </c>
      <c r="R126" s="274"/>
      <c r="S126" s="50">
        <v>0.8</v>
      </c>
      <c r="T126" s="51">
        <v>0.8431481481481482</v>
      </c>
      <c r="U126" s="52">
        <v>4.6500000000000874</v>
      </c>
      <c r="V126" s="53">
        <v>62.133333333333347</v>
      </c>
      <c r="W126" s="54"/>
      <c r="X126" s="94"/>
      <c r="Y126" s="266"/>
      <c r="Z126" s="267"/>
      <c r="AA126" s="55">
        <f>M126-J126</f>
        <v>-286.90987124463572</v>
      </c>
      <c r="AB126" s="49">
        <f>M126/J126</f>
        <v>0.85654506437768219</v>
      </c>
      <c r="AC126" s="279"/>
    </row>
    <row r="127" spans="1:29" ht="15.75" customHeight="1">
      <c r="A127" s="269"/>
      <c r="B127" s="99"/>
      <c r="C127" s="264"/>
      <c r="D127" s="265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79"/>
    </row>
    <row r="128" spans="1:29" ht="15.75" customHeight="1">
      <c r="A128" s="269"/>
      <c r="B128" s="99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99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94"/>
      <c r="Y129" s="266"/>
      <c r="Z129" s="267"/>
      <c r="AA129" s="55"/>
      <c r="AB129" s="49"/>
      <c r="AC129" s="279"/>
    </row>
    <row r="130" spans="1:29" ht="15.75" customHeight="1">
      <c r="A130" s="269"/>
      <c r="B130" s="99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62"/>
      <c r="T130" s="63"/>
      <c r="U130" s="52"/>
      <c r="V130" s="53"/>
      <c r="W130" s="63"/>
      <c r="X130" s="108"/>
      <c r="Y130" s="266"/>
      <c r="Z130" s="267"/>
      <c r="AA130" s="55"/>
      <c r="AB130" s="49"/>
      <c r="AC130" s="279"/>
    </row>
    <row r="131" spans="1:29" ht="15.75" customHeight="1">
      <c r="A131" s="269"/>
      <c r="B131" s="99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62"/>
      <c r="T131" s="63"/>
      <c r="U131" s="52"/>
      <c r="V131" s="53"/>
      <c r="W131" s="63"/>
      <c r="X131" s="108"/>
      <c r="Y131" s="266"/>
      <c r="Z131" s="267"/>
      <c r="AA131" s="55"/>
      <c r="AB131" s="49"/>
      <c r="AC131" s="279"/>
    </row>
    <row r="132" spans="1:29" ht="15.75" customHeight="1">
      <c r="A132" s="269"/>
      <c r="B132" s="99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62"/>
      <c r="T132" s="63"/>
      <c r="U132" s="52"/>
      <c r="V132" s="53"/>
      <c r="W132" s="63"/>
      <c r="X132" s="108"/>
      <c r="Y132" s="266"/>
      <c r="Z132" s="267"/>
      <c r="AA132" s="55"/>
      <c r="AB132" s="49"/>
      <c r="AC132" s="279"/>
    </row>
    <row r="133" spans="1:29" ht="15.75" customHeight="1">
      <c r="A133" s="269"/>
      <c r="B133" s="99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62"/>
      <c r="T133" s="63"/>
      <c r="U133" s="52"/>
      <c r="V133" s="53"/>
      <c r="W133" s="63"/>
      <c r="X133" s="108"/>
      <c r="Y133" s="266"/>
      <c r="Z133" s="267"/>
      <c r="AA133" s="55"/>
      <c r="AB133" s="49"/>
      <c r="AC133" s="279"/>
    </row>
    <row r="134" spans="1:29" ht="15.75" customHeight="1">
      <c r="A134" s="269"/>
      <c r="B134" s="99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62"/>
      <c r="T134" s="63"/>
      <c r="U134" s="52"/>
      <c r="V134" s="53"/>
      <c r="W134" s="63"/>
      <c r="X134" s="108"/>
      <c r="Y134" s="266"/>
      <c r="Z134" s="267"/>
      <c r="AA134" s="55"/>
      <c r="AB134" s="49"/>
      <c r="AC134" s="279"/>
    </row>
    <row r="135" spans="1:29" ht="15.75" customHeight="1">
      <c r="A135" s="269"/>
      <c r="B135" s="99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62"/>
      <c r="T135" s="63"/>
      <c r="U135" s="52"/>
      <c r="V135" s="53"/>
      <c r="W135" s="63"/>
      <c r="X135" s="108"/>
      <c r="Y135" s="266"/>
      <c r="Z135" s="267"/>
      <c r="AA135" s="55"/>
      <c r="AB135" s="49"/>
      <c r="AC135" s="279"/>
    </row>
    <row r="136" spans="1:29" ht="15.75" customHeight="1">
      <c r="A136" s="269"/>
      <c r="B136" s="99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62"/>
      <c r="T136" s="63"/>
      <c r="U136" s="52"/>
      <c r="V136" s="53"/>
      <c r="W136" s="63"/>
      <c r="X136" s="108"/>
      <c r="Y136" s="266"/>
      <c r="Z136" s="267"/>
      <c r="AA136" s="55"/>
      <c r="AB136" s="49"/>
      <c r="AC136" s="279"/>
    </row>
    <row r="137" spans="1:29" ht="15.75" customHeight="1">
      <c r="A137" s="269"/>
      <c r="B137" s="99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62"/>
      <c r="T137" s="63"/>
      <c r="U137" s="52"/>
      <c r="V137" s="53"/>
      <c r="W137" s="63"/>
      <c r="X137" s="108"/>
      <c r="Y137" s="266"/>
      <c r="Z137" s="267"/>
      <c r="AA137" s="55"/>
      <c r="AB137" s="49"/>
      <c r="AC137" s="279"/>
    </row>
    <row r="138" spans="1:29" ht="15.75" customHeight="1">
      <c r="A138" s="269"/>
      <c r="B138" s="99"/>
      <c r="C138" s="264"/>
      <c r="D138" s="265"/>
      <c r="E138" s="39"/>
      <c r="F138" s="71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62"/>
      <c r="T138" s="63"/>
      <c r="U138" s="52"/>
      <c r="V138" s="53"/>
      <c r="W138" s="63"/>
      <c r="X138" s="108"/>
      <c r="Y138" s="266"/>
      <c r="Z138" s="267"/>
      <c r="AA138" s="55"/>
      <c r="AB138" s="49"/>
      <c r="AC138" s="279"/>
    </row>
    <row r="139" spans="1:29" ht="15.75" customHeight="1">
      <c r="A139" s="269"/>
      <c r="B139" s="99"/>
      <c r="C139" s="264"/>
      <c r="D139" s="265"/>
      <c r="E139" s="109"/>
      <c r="F139" s="71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53">AVERAGE(I124:I139)</f>
        <v>22</v>
      </c>
      <c r="J140" s="81">
        <f t="shared" si="53"/>
        <v>2000</v>
      </c>
      <c r="K140" s="82">
        <f t="shared" ref="K140" si="54">J140/I140</f>
        <v>90.909090909090907</v>
      </c>
      <c r="L140" s="80">
        <f t="shared" ref="L140:M140" si="55">AVERAGE(L124:L139)</f>
        <v>22</v>
      </c>
      <c r="M140" s="81">
        <f t="shared" si="55"/>
        <v>1707.9788605621568</v>
      </c>
      <c r="N140" s="82">
        <f>M140/L140</f>
        <v>77.635402752825314</v>
      </c>
      <c r="O140" s="83">
        <f>L140-I140</f>
        <v>0</v>
      </c>
      <c r="P140" s="84">
        <f>N140-K140</f>
        <v>-13.273688156265592</v>
      </c>
      <c r="Q140" s="85">
        <f>N140/K140</f>
        <v>0.85398943028107843</v>
      </c>
      <c r="R140" s="275"/>
      <c r="S140" s="182">
        <f>S124</f>
        <v>0.70841435185185186</v>
      </c>
      <c r="T140" s="183">
        <f>INDEX(T124:T139,COUNTA(T124:T139))</f>
        <v>0.8431481481481482</v>
      </c>
      <c r="U140" s="86"/>
      <c r="V140" s="96"/>
      <c r="W140" s="78"/>
      <c r="X140" s="82"/>
      <c r="Y140" s="262"/>
      <c r="Z140" s="263"/>
      <c r="AA140" s="97">
        <f>M140-J140</f>
        <v>-292.0211394378432</v>
      </c>
      <c r="AB140" s="85">
        <f>M140/J140</f>
        <v>0.85398943028107843</v>
      </c>
      <c r="AC140" s="280"/>
    </row>
    <row r="141" spans="1:29" ht="15.75" customHeight="1">
      <c r="A141" s="281" t="s">
        <v>47</v>
      </c>
      <c r="B141" s="98" t="s">
        <v>70</v>
      </c>
      <c r="C141" s="271" t="s">
        <v>224</v>
      </c>
      <c r="D141" s="272"/>
      <c r="E141" s="21">
        <v>50.67</v>
      </c>
      <c r="F141" s="34">
        <v>1399</v>
      </c>
      <c r="G141" s="22">
        <f t="shared" ref="G141:G143" si="56">E141*F141</f>
        <v>70887.33</v>
      </c>
      <c r="H141" s="23"/>
      <c r="I141" s="24">
        <v>22</v>
      </c>
      <c r="J141" s="25">
        <v>2000</v>
      </c>
      <c r="K141" s="26">
        <f>J141/I141</f>
        <v>90.909090909090907</v>
      </c>
      <c r="L141" s="27">
        <v>22</v>
      </c>
      <c r="M141" s="25">
        <f>F141/V141*60</f>
        <v>1700.3376097231603</v>
      </c>
      <c r="N141" s="26">
        <f>M141/L141</f>
        <v>77.288073169234565</v>
      </c>
      <c r="O141" s="91">
        <f>L141-I141</f>
        <v>0</v>
      </c>
      <c r="P141" s="92">
        <f>N141-K141</f>
        <v>-13.621017739856342</v>
      </c>
      <c r="Q141" s="31">
        <f>N141/K141</f>
        <v>0.8501688048615802</v>
      </c>
      <c r="R141" s="273">
        <f>Q157</f>
        <v>0.85318332809164998</v>
      </c>
      <c r="S141" s="32">
        <v>0.70833333333333337</v>
      </c>
      <c r="T141" s="33">
        <v>0.74261574074074077</v>
      </c>
      <c r="U141" s="34"/>
      <c r="V141" s="35">
        <v>49.36666666666666</v>
      </c>
      <c r="W141" s="15"/>
      <c r="X141" s="17"/>
      <c r="Y141" s="276"/>
      <c r="Z141" s="277"/>
      <c r="AA141" s="36">
        <f>M141-J141</f>
        <v>-299.66239027683969</v>
      </c>
      <c r="AB141" s="31">
        <f>M141/J141</f>
        <v>0.8501688048615802</v>
      </c>
      <c r="AC141" s="348">
        <f>AB157</f>
        <v>0.85318332809164998</v>
      </c>
    </row>
    <row r="142" spans="1:29" ht="15.75" customHeight="1">
      <c r="A142" s="282"/>
      <c r="B142" s="99" t="s">
        <v>70</v>
      </c>
      <c r="C142" s="264" t="s">
        <v>115</v>
      </c>
      <c r="D142" s="265"/>
      <c r="E142" s="39">
        <v>56.87</v>
      </c>
      <c r="F142" s="52">
        <v>1583</v>
      </c>
      <c r="G142" s="41">
        <f t="shared" si="56"/>
        <v>90025.209999999992</v>
      </c>
      <c r="H142" s="42"/>
      <c r="I142" s="43">
        <v>23</v>
      </c>
      <c r="J142" s="44">
        <v>2000</v>
      </c>
      <c r="K142" s="45">
        <f t="shared" ref="K142:K143" si="57">J142/I142</f>
        <v>86.956521739130437</v>
      </c>
      <c r="L142" s="46">
        <v>23</v>
      </c>
      <c r="M142" s="44">
        <f>F142/V142*60</f>
        <v>1705.7168512421442</v>
      </c>
      <c r="N142" s="45">
        <f>M142/L142</f>
        <v>74.161602227919317</v>
      </c>
      <c r="O142" s="47">
        <f>L142-I142</f>
        <v>0</v>
      </c>
      <c r="P142" s="48">
        <f>N142-K142</f>
        <v>-12.79491951121112</v>
      </c>
      <c r="Q142" s="49">
        <f>N142/K142</f>
        <v>0.85285842562107217</v>
      </c>
      <c r="R142" s="274"/>
      <c r="S142" s="50">
        <v>0.74674768518518519</v>
      </c>
      <c r="T142" s="51">
        <v>0.78541666666666665</v>
      </c>
      <c r="U142" s="52">
        <v>5.9499999999999709</v>
      </c>
      <c r="V142" s="53">
        <v>55.683333333333294</v>
      </c>
      <c r="W142" s="54"/>
      <c r="X142" s="94"/>
      <c r="Y142" s="266"/>
      <c r="Z142" s="267"/>
      <c r="AA142" s="55">
        <f>M142-J142</f>
        <v>-294.28314875785577</v>
      </c>
      <c r="AB142" s="49">
        <f>M142/J142</f>
        <v>0.85285842562107217</v>
      </c>
      <c r="AC142" s="294"/>
    </row>
    <row r="143" spans="1:29" ht="15.75" customHeight="1">
      <c r="A143" s="282"/>
      <c r="B143" s="99" t="s">
        <v>70</v>
      </c>
      <c r="C143" s="264" t="s">
        <v>211</v>
      </c>
      <c r="D143" s="265"/>
      <c r="E143" s="39">
        <v>47.6</v>
      </c>
      <c r="F143" s="52">
        <v>2039</v>
      </c>
      <c r="G143" s="41">
        <f t="shared" si="56"/>
        <v>97056.400000000009</v>
      </c>
      <c r="H143" s="42"/>
      <c r="I143" s="43">
        <v>23</v>
      </c>
      <c r="J143" s="44">
        <v>2000</v>
      </c>
      <c r="K143" s="45">
        <f t="shared" si="57"/>
        <v>86.956521739130437</v>
      </c>
      <c r="L143" s="46">
        <v>23</v>
      </c>
      <c r="M143" s="44">
        <f>F143/V143*60</f>
        <v>1713.0455075845957</v>
      </c>
      <c r="N143" s="45">
        <f>M143/L143</f>
        <v>74.480239460199812</v>
      </c>
      <c r="O143" s="47">
        <f>L143-I143</f>
        <v>0</v>
      </c>
      <c r="P143" s="48">
        <f>N143-K143</f>
        <v>-12.476282278930626</v>
      </c>
      <c r="Q143" s="49">
        <f>N143/K143</f>
        <v>0.85652275379229781</v>
      </c>
      <c r="R143" s="274"/>
      <c r="S143" s="50">
        <v>0.79027777777777775</v>
      </c>
      <c r="T143" s="51">
        <v>0.83987268518518521</v>
      </c>
      <c r="U143" s="52">
        <v>6.9999999999999751</v>
      </c>
      <c r="V143" s="53">
        <v>71.416666666666742</v>
      </c>
      <c r="W143" s="54"/>
      <c r="X143" s="94"/>
      <c r="Y143" s="266"/>
      <c r="Z143" s="267"/>
      <c r="AA143" s="55">
        <f>M143-J143</f>
        <v>-286.95449241540427</v>
      </c>
      <c r="AB143" s="49">
        <f>M143/J143</f>
        <v>0.85652275379229781</v>
      </c>
      <c r="AC143" s="294"/>
    </row>
    <row r="144" spans="1:29" ht="15.75" customHeight="1">
      <c r="A144" s="282"/>
      <c r="B144" s="99"/>
      <c r="C144" s="264"/>
      <c r="D144" s="265"/>
      <c r="E144" s="39"/>
      <c r="F144" s="52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94"/>
    </row>
    <row r="145" spans="1:29" ht="15.75" customHeight="1">
      <c r="A145" s="283"/>
      <c r="B145" s="99"/>
      <c r="C145" s="264"/>
      <c r="D145" s="265"/>
      <c r="E145" s="39"/>
      <c r="F145" s="52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94"/>
    </row>
    <row r="146" spans="1:29" ht="15.75" customHeight="1">
      <c r="A146" s="283"/>
      <c r="B146" s="99"/>
      <c r="C146" s="264"/>
      <c r="D146" s="265"/>
      <c r="E146" s="39"/>
      <c r="F146" s="52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94"/>
      <c r="Y146" s="266"/>
      <c r="Z146" s="267"/>
      <c r="AA146" s="55"/>
      <c r="AB146" s="49"/>
      <c r="AC146" s="294"/>
    </row>
    <row r="147" spans="1:29" ht="15.75" customHeight="1">
      <c r="A147" s="283"/>
      <c r="B147" s="99"/>
      <c r="C147" s="264"/>
      <c r="D147" s="265"/>
      <c r="E147" s="39"/>
      <c r="F147" s="52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94"/>
    </row>
    <row r="148" spans="1:29" ht="15.75" customHeight="1">
      <c r="A148" s="283"/>
      <c r="B148" s="99"/>
      <c r="C148" s="264"/>
      <c r="D148" s="265"/>
      <c r="E148" s="39"/>
      <c r="F148" s="52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94"/>
    </row>
    <row r="149" spans="1:29" ht="15.75" customHeight="1">
      <c r="A149" s="283"/>
      <c r="B149" s="99"/>
      <c r="C149" s="264"/>
      <c r="D149" s="265"/>
      <c r="E149" s="39"/>
      <c r="F149" s="52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54"/>
      <c r="X149" s="94"/>
      <c r="Y149" s="266"/>
      <c r="Z149" s="267"/>
      <c r="AA149" s="55"/>
      <c r="AB149" s="49"/>
      <c r="AC149" s="294"/>
    </row>
    <row r="150" spans="1:29" ht="15.75" customHeight="1">
      <c r="A150" s="283"/>
      <c r="B150" s="99"/>
      <c r="C150" s="264"/>
      <c r="D150" s="265"/>
      <c r="E150" s="39"/>
      <c r="F150" s="52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54"/>
      <c r="X150" s="94"/>
      <c r="Y150" s="266"/>
      <c r="Z150" s="267"/>
      <c r="AA150" s="55"/>
      <c r="AB150" s="49"/>
      <c r="AC150" s="294"/>
    </row>
    <row r="151" spans="1:29" ht="15.75" customHeight="1">
      <c r="A151" s="283"/>
      <c r="B151" s="99"/>
      <c r="C151" s="264"/>
      <c r="D151" s="265"/>
      <c r="E151" s="39"/>
      <c r="F151" s="52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54"/>
      <c r="X151" s="94"/>
      <c r="Y151" s="266"/>
      <c r="Z151" s="267"/>
      <c r="AA151" s="55"/>
      <c r="AB151" s="49"/>
      <c r="AC151" s="294"/>
    </row>
    <row r="152" spans="1:29" ht="15.75" customHeight="1">
      <c r="A152" s="283"/>
      <c r="B152" s="99"/>
      <c r="C152" s="264"/>
      <c r="D152" s="265"/>
      <c r="E152" s="39"/>
      <c r="F152" s="52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54"/>
      <c r="X152" s="94"/>
      <c r="Y152" s="266"/>
      <c r="Z152" s="267"/>
      <c r="AA152" s="55"/>
      <c r="AB152" s="49"/>
      <c r="AC152" s="294"/>
    </row>
    <row r="153" spans="1:29" ht="15.75" customHeight="1">
      <c r="A153" s="283"/>
      <c r="B153" s="99"/>
      <c r="C153" s="264"/>
      <c r="D153" s="265"/>
      <c r="E153" s="39"/>
      <c r="F153" s="52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54"/>
      <c r="X153" s="94"/>
      <c r="Y153" s="266"/>
      <c r="Z153" s="267"/>
      <c r="AA153" s="55"/>
      <c r="AB153" s="49"/>
      <c r="AC153" s="294"/>
    </row>
    <row r="154" spans="1:29" ht="15.75" customHeight="1">
      <c r="A154" s="283"/>
      <c r="B154" s="99"/>
      <c r="C154" s="264"/>
      <c r="D154" s="265"/>
      <c r="E154" s="39"/>
      <c r="F154" s="52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100"/>
      <c r="X154" s="101"/>
      <c r="Y154" s="266"/>
      <c r="Z154" s="267"/>
      <c r="AA154" s="55"/>
      <c r="AB154" s="49"/>
      <c r="AC154" s="294"/>
    </row>
    <row r="155" spans="1:29" ht="15.75" customHeight="1">
      <c r="A155" s="283"/>
      <c r="B155" s="99"/>
      <c r="C155" s="264"/>
      <c r="D155" s="265"/>
      <c r="E155" s="39"/>
      <c r="F155" s="52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102"/>
      <c r="X155" s="103"/>
      <c r="Y155" s="266"/>
      <c r="Z155" s="267"/>
      <c r="AA155" s="55"/>
      <c r="AB155" s="49"/>
      <c r="AC155" s="294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50"/>
      <c r="T156" s="51"/>
      <c r="U156" s="73"/>
      <c r="V156" s="53"/>
      <c r="W156" s="102"/>
      <c r="X156" s="103"/>
      <c r="Y156" s="266"/>
      <c r="Z156" s="267"/>
      <c r="AA156" s="55"/>
      <c r="AB156" s="49"/>
      <c r="AC156" s="294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58">AVERAGE(I141:I156)</f>
        <v>22.666666666666668</v>
      </c>
      <c r="J157" s="81">
        <f t="shared" si="58"/>
        <v>2000</v>
      </c>
      <c r="K157" s="82">
        <f t="shared" ref="K157" si="59">J157/I157</f>
        <v>88.235294117647058</v>
      </c>
      <c r="L157" s="80">
        <f t="shared" ref="L157:M157" si="60">AVERAGE(L141:L156)</f>
        <v>22.666666666666668</v>
      </c>
      <c r="M157" s="81">
        <f t="shared" si="60"/>
        <v>1706.3666561832999</v>
      </c>
      <c r="N157" s="82">
        <f>M157/L157</f>
        <v>75.280881890439701</v>
      </c>
      <c r="O157" s="83">
        <f>L157-I157</f>
        <v>0</v>
      </c>
      <c r="P157" s="84">
        <f>N157-K157</f>
        <v>-12.954412227207357</v>
      </c>
      <c r="Q157" s="85">
        <f>N157/K157</f>
        <v>0.85318332809164998</v>
      </c>
      <c r="R157" s="275"/>
      <c r="S157" s="182">
        <f>S141</f>
        <v>0.70833333333333337</v>
      </c>
      <c r="T157" s="183">
        <f>INDEX(T141:T156,COUNTA(T141:T156))</f>
        <v>0.83987268518518521</v>
      </c>
      <c r="U157" s="86"/>
      <c r="V157" s="96"/>
      <c r="W157" s="105"/>
      <c r="X157" s="106"/>
      <c r="Y157" s="262"/>
      <c r="Z157" s="263"/>
      <c r="AA157" s="97">
        <f>M157-J157</f>
        <v>-293.63334381670006</v>
      </c>
      <c r="AB157" s="85">
        <f>M157/J157</f>
        <v>0.85318332809164998</v>
      </c>
      <c r="AC157" s="295"/>
    </row>
    <row r="159" spans="1:29">
      <c r="Y159" s="260" t="s">
        <v>54</v>
      </c>
      <c r="Z159" s="260"/>
    </row>
    <row r="160" spans="1:29">
      <c r="Y160" s="260" t="s">
        <v>55</v>
      </c>
      <c r="Z160" s="260"/>
    </row>
    <row r="161" spans="25:26">
      <c r="Y161" s="260" t="s">
        <v>56</v>
      </c>
      <c r="Z161" s="260"/>
    </row>
    <row r="162" spans="25:26">
      <c r="Y162" s="260" t="s">
        <v>57</v>
      </c>
      <c r="Z162" s="260"/>
    </row>
    <row r="163" spans="25:26">
      <c r="Y163" s="260" t="s">
        <v>58</v>
      </c>
      <c r="Z163" s="260"/>
    </row>
    <row r="164" spans="25:26">
      <c r="Y164" s="260" t="s">
        <v>59</v>
      </c>
      <c r="Z164" s="260"/>
    </row>
    <row r="165" spans="25:26">
      <c r="Y165" s="260" t="s">
        <v>60</v>
      </c>
      <c r="Z165" s="260"/>
    </row>
    <row r="166" spans="25:26">
      <c r="Y166" s="260" t="s">
        <v>61</v>
      </c>
      <c r="Z166" s="260"/>
    </row>
    <row r="167" spans="25:26">
      <c r="Y167" s="260" t="s">
        <v>62</v>
      </c>
      <c r="Z167" s="260"/>
    </row>
    <row r="168" spans="25:26">
      <c r="Y168" s="260" t="s">
        <v>63</v>
      </c>
      <c r="Z168" s="260"/>
    </row>
    <row r="169" spans="25:26">
      <c r="Y169" s="260" t="s">
        <v>64</v>
      </c>
      <c r="Z169" s="260"/>
    </row>
    <row r="170" spans="25:26">
      <c r="Y170" s="260" t="s">
        <v>65</v>
      </c>
      <c r="Z170" s="260"/>
    </row>
    <row r="171" spans="25:26">
      <c r="Y171" s="260" t="s">
        <v>66</v>
      </c>
      <c r="Z171" s="260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694" priority="2" operator="greaterThan">
      <formula>0</formula>
    </cfRule>
  </conditionalFormatting>
  <conditionalFormatting sqref="P5:P157 AA5:AA157">
    <cfRule type="cellIs" dxfId="693" priority="5" operator="lessThan">
      <formula>0</formula>
    </cfRule>
  </conditionalFormatting>
  <conditionalFormatting sqref="Q5:Q157 AB5:AB157">
    <cfRule type="cellIs" dxfId="692" priority="3" operator="greaterThan">
      <formula>1</formula>
    </cfRule>
    <cfRule type="cellIs" dxfId="691" priority="4" operator="lessThan">
      <formula>0.8</formula>
    </cfRule>
  </conditionalFormatting>
  <conditionalFormatting sqref="R5:R157 AC124:AC141">
    <cfRule type="cellIs" dxfId="690" priority="6" operator="lessThan">
      <formula>0.8</formula>
    </cfRule>
  </conditionalFormatting>
  <conditionalFormatting sqref="AC5:AC22 AC56:AC91">
    <cfRule type="cellIs" dxfId="689" priority="8" operator="lessThan">
      <formula>0.8</formula>
    </cfRule>
  </conditionalFormatting>
  <conditionalFormatting sqref="AC39">
    <cfRule type="cellIs" dxfId="688" priority="11" operator="lessThan">
      <formula>0.8</formula>
    </cfRule>
  </conditionalFormatting>
  <conditionalFormatting sqref="AC54">
    <cfRule type="cellIs" dxfId="687" priority="10" operator="lessThan">
      <formula>0.8</formula>
    </cfRule>
  </conditionalFormatting>
  <conditionalFormatting sqref="AC97:AC105">
    <cfRule type="cellIs" dxfId="686" priority="9" operator="lessThan">
      <formula>0.8</formula>
    </cfRule>
  </conditionalFormatting>
  <conditionalFormatting sqref="AC107:AC112">
    <cfRule type="cellIs" dxfId="685" priority="7" operator="lessThan">
      <formula>0.8</formula>
    </cfRule>
  </conditionalFormatting>
  <conditionalFormatting sqref="AC156">
    <cfRule type="cellIs" dxfId="684" priority="1" operator="lessThan">
      <formula>0.8</formula>
    </cfRule>
  </conditionalFormatting>
  <dataValidations count="1">
    <dataValidation type="list" allowBlank="1" showInputMessage="1" showErrorMessage="1" sqref="Y5:Z157" xr:uid="{44C3D634-D845-4F3E-B72E-9FFE783F747C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94DD4-C4B0-4668-9A74-12032A3BD1A9}">
  <sheetPr>
    <tabColor theme="8" tint="0.59999389629810485"/>
  </sheetPr>
  <dimension ref="B1:AR36"/>
  <sheetViews>
    <sheetView zoomScale="70" zoomScaleNormal="70" workbookViewId="0">
      <selection activeCell="V42" sqref="V42"/>
    </sheetView>
  </sheetViews>
  <sheetFormatPr defaultColWidth="7.6640625" defaultRowHeight="15.75"/>
  <cols>
    <col min="1" max="1" width="7.6640625" style="125"/>
    <col min="2" max="2" width="15.6640625" style="125" customWidth="1"/>
    <col min="3" max="3" width="8.109375" style="131" customWidth="1"/>
    <col min="4" max="34" width="11.109375" style="125" customWidth="1"/>
    <col min="35" max="16384" width="7.6640625" style="125"/>
  </cols>
  <sheetData>
    <row r="1" spans="2:44" ht="27.75" customHeight="1">
      <c r="B1" s="247" t="s">
        <v>132</v>
      </c>
      <c r="C1" s="247"/>
      <c r="D1" s="247"/>
      <c r="E1" s="247"/>
      <c r="F1" s="247"/>
      <c r="G1" s="247"/>
      <c r="H1" s="247"/>
      <c r="I1" s="247"/>
      <c r="J1" s="247"/>
      <c r="K1" s="124"/>
      <c r="L1" s="124"/>
      <c r="M1" s="124"/>
      <c r="N1" s="124"/>
      <c r="O1" s="124"/>
      <c r="P1" s="124"/>
    </row>
    <row r="2" spans="2:44" ht="27.75" customHeight="1">
      <c r="B2" s="248"/>
      <c r="C2" s="248"/>
      <c r="D2" s="248"/>
      <c r="E2" s="248"/>
      <c r="F2" s="248"/>
      <c r="G2" s="248"/>
      <c r="H2" s="248"/>
      <c r="I2" s="248"/>
      <c r="J2" s="248"/>
      <c r="K2" s="124"/>
      <c r="L2" s="124"/>
      <c r="M2" s="124"/>
      <c r="N2" s="124"/>
      <c r="O2" s="124"/>
      <c r="P2" s="124"/>
    </row>
    <row r="3" spans="2:44" ht="46.5" customHeight="1">
      <c r="B3" s="126" t="s">
        <v>133</v>
      </c>
      <c r="C3" s="249" t="s">
        <v>346</v>
      </c>
      <c r="D3" s="250"/>
      <c r="E3" s="126" t="s">
        <v>134</v>
      </c>
      <c r="F3" s="251">
        <f>'0723(18度C)'!D1+'0723(4度C)'!D1</f>
        <v>251124</v>
      </c>
      <c r="G3" s="252"/>
      <c r="H3" s="126" t="s">
        <v>2</v>
      </c>
      <c r="I3" s="253">
        <f>'0723(18度C)'!F1+'0723(4度C)'!F1</f>
        <v>8003382.8199999994</v>
      </c>
      <c r="J3" s="254"/>
      <c r="K3" s="127"/>
      <c r="L3" s="128"/>
      <c r="M3" s="124"/>
      <c r="N3" s="124"/>
      <c r="O3" s="124"/>
      <c r="P3" s="124"/>
    </row>
    <row r="4" spans="2:44" ht="28.5" customHeight="1">
      <c r="B4" s="255" t="s">
        <v>135</v>
      </c>
      <c r="C4" s="235" t="s">
        <v>136</v>
      </c>
      <c r="D4" s="236"/>
      <c r="E4" s="258" t="s">
        <v>137</v>
      </c>
      <c r="F4" s="259"/>
      <c r="G4" s="258" t="s">
        <v>138</v>
      </c>
      <c r="H4" s="259"/>
      <c r="I4" s="258" t="s">
        <v>139</v>
      </c>
      <c r="J4" s="259"/>
      <c r="K4" s="233" t="s">
        <v>140</v>
      </c>
      <c r="L4" s="234"/>
      <c r="M4" s="233" t="s">
        <v>141</v>
      </c>
      <c r="N4" s="234"/>
      <c r="P4" s="128"/>
      <c r="Q4" s="124"/>
      <c r="R4" s="124"/>
    </row>
    <row r="5" spans="2:44" ht="28.5" customHeight="1">
      <c r="B5" s="256"/>
      <c r="C5" s="235" t="s">
        <v>142</v>
      </c>
      <c r="D5" s="236"/>
      <c r="E5" s="237" t="s">
        <v>143</v>
      </c>
      <c r="F5" s="238"/>
      <c r="G5" s="239" t="s">
        <v>144</v>
      </c>
      <c r="H5" s="240"/>
      <c r="I5" s="241" t="s">
        <v>145</v>
      </c>
      <c r="J5" s="242"/>
      <c r="K5" s="243" t="s">
        <v>146</v>
      </c>
      <c r="L5" s="244"/>
      <c r="M5" s="245" t="s">
        <v>147</v>
      </c>
      <c r="N5" s="246"/>
      <c r="O5" s="128"/>
      <c r="P5" s="128"/>
      <c r="Q5" s="128"/>
      <c r="R5" s="128"/>
    </row>
    <row r="6" spans="2:44" ht="28.5" customHeight="1">
      <c r="B6" s="256"/>
      <c r="C6" s="235" t="s">
        <v>148</v>
      </c>
      <c r="D6" s="236"/>
      <c r="E6" s="227">
        <f>AVERAGE(D13:O13,D27:X27)</f>
        <v>502.28231945181483</v>
      </c>
      <c r="F6" s="228" t="e">
        <f>AVERAGE(#REF!,D13:K13)</f>
        <v>#REF!</v>
      </c>
      <c r="G6" s="229">
        <f>AVERAGE(D13:K13)</f>
        <v>176.12536265010314</v>
      </c>
      <c r="H6" s="230"/>
      <c r="I6" s="229">
        <f>AVERAGE(L13:O13)</f>
        <v>89.572192513368975</v>
      </c>
      <c r="J6" s="230"/>
      <c r="K6" s="229">
        <f>AVERAGE(D27:O27)</f>
        <v>693.04826007326005</v>
      </c>
      <c r="L6" s="230"/>
      <c r="M6" s="229">
        <f>AVERAGE(P27:X27)</f>
        <v>766.01422387136665</v>
      </c>
      <c r="N6" s="230"/>
      <c r="O6" s="128"/>
      <c r="P6" s="128"/>
      <c r="Q6" s="128"/>
      <c r="R6" s="128"/>
    </row>
    <row r="7" spans="2:44" ht="28.5" customHeight="1">
      <c r="B7" s="256"/>
      <c r="C7" s="221" t="s">
        <v>149</v>
      </c>
      <c r="D7" s="222"/>
      <c r="E7" s="231">
        <f>AVERAGE(D14:O14,D28:X28)</f>
        <v>422.44808959389854</v>
      </c>
      <c r="F7" s="232" t="e">
        <f>AVERAGE(#REF!,D14:K14)</f>
        <v>#REF!</v>
      </c>
      <c r="G7" s="219">
        <f>AVERAGE(D14:K14)</f>
        <v>148.08195516066971</v>
      </c>
      <c r="H7" s="220"/>
      <c r="I7" s="219">
        <f>AVERAGE(L14:O14)</f>
        <v>76.454846815924952</v>
      </c>
      <c r="J7" s="220"/>
      <c r="K7" s="219">
        <f>AVERAGE(D28:O28)</f>
        <v>583.20576392391376</v>
      </c>
      <c r="L7" s="220"/>
      <c r="M7" s="219">
        <f>AVERAGE(P28:X28)</f>
        <v>643.52942825196953</v>
      </c>
      <c r="N7" s="220"/>
      <c r="O7" s="128"/>
      <c r="P7" s="128"/>
      <c r="Q7" s="128"/>
      <c r="R7" s="128"/>
    </row>
    <row r="8" spans="2:44" ht="28.5" customHeight="1">
      <c r="B8" s="257"/>
      <c r="C8" s="221" t="s">
        <v>150</v>
      </c>
      <c r="D8" s="222"/>
      <c r="E8" s="223">
        <f>AVERAGE(D15:O15,D29:X29)</f>
        <v>0.84395910873222968</v>
      </c>
      <c r="F8" s="224" t="e">
        <f>AVERAGE(D15:K15,#REF!)</f>
        <v>#REF!</v>
      </c>
      <c r="G8" s="225">
        <f>AVERAGE(D15:K15)</f>
        <v>0.84268100964833814</v>
      </c>
      <c r="H8" s="226"/>
      <c r="I8" s="225">
        <f>AVERAGE(L15:O15)</f>
        <v>0.85354963551197827</v>
      </c>
      <c r="J8" s="226"/>
      <c r="K8" s="225">
        <f>AVERAGE(D29:O29)</f>
        <v>0.84295368417437078</v>
      </c>
      <c r="L8" s="226"/>
      <c r="M8" s="225">
        <f>AVERAGE(P29:X29)</f>
        <v>0.84359394814733213</v>
      </c>
      <c r="N8" s="226"/>
      <c r="O8" s="130" t="s">
        <v>151</v>
      </c>
      <c r="P8" s="128"/>
      <c r="Q8" s="128"/>
      <c r="R8" s="128"/>
    </row>
    <row r="9" spans="2:44" ht="28.5" customHeight="1" thickBot="1">
      <c r="H9" s="132"/>
      <c r="N9" s="128"/>
      <c r="O9" s="128"/>
      <c r="P9" s="128"/>
    </row>
    <row r="10" spans="2:44" ht="30" customHeight="1">
      <c r="B10" s="209" t="s">
        <v>152</v>
      </c>
      <c r="C10" s="210"/>
      <c r="D10" s="214" t="s">
        <v>153</v>
      </c>
      <c r="E10" s="215"/>
      <c r="F10" s="215"/>
      <c r="G10" s="215"/>
      <c r="H10" s="215"/>
      <c r="I10" s="215"/>
      <c r="J10" s="215"/>
      <c r="K10" s="215"/>
      <c r="L10" s="216" t="s">
        <v>154</v>
      </c>
      <c r="M10" s="217"/>
      <c r="N10" s="217"/>
      <c r="O10" s="218"/>
    </row>
    <row r="11" spans="2:44" ht="17.25" customHeight="1">
      <c r="B11" s="205" t="s">
        <v>155</v>
      </c>
      <c r="C11" s="206"/>
      <c r="D11" s="135">
        <v>1</v>
      </c>
      <c r="E11" s="136">
        <v>2</v>
      </c>
      <c r="F11" s="136">
        <v>3</v>
      </c>
      <c r="G11" s="136">
        <v>4</v>
      </c>
      <c r="H11" s="136">
        <v>5</v>
      </c>
      <c r="I11" s="136">
        <v>6</v>
      </c>
      <c r="J11" s="136">
        <v>7</v>
      </c>
      <c r="K11" s="171">
        <v>8</v>
      </c>
      <c r="L11" s="135">
        <v>1</v>
      </c>
      <c r="M11" s="164">
        <v>2</v>
      </c>
      <c r="N11" s="136">
        <v>3</v>
      </c>
      <c r="O11" s="137">
        <v>4</v>
      </c>
    </row>
    <row r="12" spans="2:44" ht="46.5" customHeight="1">
      <c r="B12" s="205"/>
      <c r="C12" s="206"/>
      <c r="D12" s="138" t="s">
        <v>156</v>
      </c>
      <c r="E12" s="139" t="s">
        <v>157</v>
      </c>
      <c r="F12" s="139" t="s">
        <v>158</v>
      </c>
      <c r="G12" s="139" t="s">
        <v>159</v>
      </c>
      <c r="H12" s="139" t="s">
        <v>160</v>
      </c>
      <c r="I12" s="139" t="s">
        <v>161</v>
      </c>
      <c r="J12" s="139" t="s">
        <v>162</v>
      </c>
      <c r="K12" s="172" t="s">
        <v>163</v>
      </c>
      <c r="L12" s="180" t="s">
        <v>225</v>
      </c>
      <c r="M12" s="187" t="s">
        <v>157</v>
      </c>
      <c r="N12" s="139" t="s">
        <v>164</v>
      </c>
      <c r="O12" s="140" t="s">
        <v>159</v>
      </c>
    </row>
    <row r="13" spans="2:44" ht="40.15" customHeight="1">
      <c r="B13" s="207" t="s">
        <v>10</v>
      </c>
      <c r="C13" s="141" t="s">
        <v>165</v>
      </c>
      <c r="D13" s="142">
        <v>116.84782608695652</v>
      </c>
      <c r="E13" s="143">
        <v>79.365079365079367</v>
      </c>
      <c r="F13" s="143">
        <v>91.764705882352942</v>
      </c>
      <c r="G13" s="143">
        <v>88.39779005524862</v>
      </c>
      <c r="H13" s="143">
        <v>172.2488038277512</v>
      </c>
      <c r="I13" s="143">
        <v>250.92</v>
      </c>
      <c r="J13" s="143" t="s">
        <v>77</v>
      </c>
      <c r="K13" s="173">
        <v>433.33333333333331</v>
      </c>
      <c r="L13" s="142">
        <v>90.909090909090907</v>
      </c>
      <c r="M13" s="188">
        <v>88.235294117647058</v>
      </c>
      <c r="N13" s="143" t="s">
        <v>77</v>
      </c>
      <c r="O13" s="144" t="s">
        <v>77</v>
      </c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</row>
    <row r="14" spans="2:44" ht="39.6" customHeight="1">
      <c r="B14" s="207"/>
      <c r="C14" s="145" t="s">
        <v>166</v>
      </c>
      <c r="D14" s="146">
        <v>98.81306533406773</v>
      </c>
      <c r="E14" s="147">
        <v>67.132253891220259</v>
      </c>
      <c r="F14" s="147">
        <v>76.334853709863836</v>
      </c>
      <c r="G14" s="147">
        <v>74.506962807980756</v>
      </c>
      <c r="H14" s="147">
        <v>146.68742466744482</v>
      </c>
      <c r="I14" s="147">
        <v>213.62848001410276</v>
      </c>
      <c r="J14" s="147" t="s">
        <v>77</v>
      </c>
      <c r="K14" s="174">
        <v>359.47064570000799</v>
      </c>
      <c r="L14" s="146">
        <v>77.631770411026253</v>
      </c>
      <c r="M14" s="189">
        <v>75.277923220823638</v>
      </c>
      <c r="N14" s="147" t="s">
        <v>77</v>
      </c>
      <c r="O14" s="148" t="s">
        <v>77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</row>
    <row r="15" spans="2:44" ht="40.15" customHeight="1">
      <c r="B15" s="207"/>
      <c r="C15" s="149" t="s">
        <v>167</v>
      </c>
      <c r="D15" s="150">
        <f t="shared" ref="D15:I15" si="0">D14/D13</f>
        <v>0.84565600099853322</v>
      </c>
      <c r="E15" s="151">
        <f t="shared" si="0"/>
        <v>0.84586639902937522</v>
      </c>
      <c r="F15" s="151">
        <f t="shared" si="0"/>
        <v>0.83185417504338799</v>
      </c>
      <c r="G15" s="151">
        <f t="shared" si="0"/>
        <v>0.84286001676528233</v>
      </c>
      <c r="H15" s="151">
        <f t="shared" si="0"/>
        <v>0.85160199320822128</v>
      </c>
      <c r="I15" s="151">
        <f t="shared" si="0"/>
        <v>0.85138083857047175</v>
      </c>
      <c r="J15" s="151" t="s">
        <v>77</v>
      </c>
      <c r="K15" s="175">
        <f t="shared" ref="K15:M15" si="1">K14/K13</f>
        <v>0.82954764392309543</v>
      </c>
      <c r="L15" s="150">
        <f t="shared" si="1"/>
        <v>0.85394947452128878</v>
      </c>
      <c r="M15" s="190">
        <f t="shared" si="1"/>
        <v>0.85314979650266787</v>
      </c>
      <c r="N15" s="151" t="s">
        <v>77</v>
      </c>
      <c r="O15" s="152" t="s">
        <v>77</v>
      </c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</row>
    <row r="16" spans="2:44" ht="17.25" customHeight="1">
      <c r="B16" s="208" t="s">
        <v>168</v>
      </c>
      <c r="C16" s="134" t="s">
        <v>169</v>
      </c>
      <c r="D16" s="50">
        <v>0.25</v>
      </c>
      <c r="E16" s="51">
        <v>0.16678240740740741</v>
      </c>
      <c r="F16" s="51">
        <v>0.16666666666666666</v>
      </c>
      <c r="G16" s="51">
        <v>0.16674768518518518</v>
      </c>
      <c r="H16" s="51">
        <v>0.16667824074074075</v>
      </c>
      <c r="I16" s="51">
        <v>0.16681712962962963</v>
      </c>
      <c r="J16" s="51" t="s">
        <v>77</v>
      </c>
      <c r="K16" s="57">
        <v>0.34236111111111106</v>
      </c>
      <c r="L16" s="50">
        <v>0.70833333333333337</v>
      </c>
      <c r="M16" s="191">
        <v>0.7086689814814815</v>
      </c>
      <c r="N16" s="51" t="s">
        <v>77</v>
      </c>
      <c r="O16" s="116" t="s">
        <v>77</v>
      </c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</row>
    <row r="17" spans="2:44" ht="17.25" customHeight="1">
      <c r="B17" s="205"/>
      <c r="C17" s="134" t="s">
        <v>170</v>
      </c>
      <c r="D17" s="50">
        <v>0.6229513888888889</v>
      </c>
      <c r="E17" s="51">
        <v>0.65714120370370366</v>
      </c>
      <c r="F17" s="51">
        <v>0.6333333333333333</v>
      </c>
      <c r="G17" s="51">
        <v>0.6620138888888889</v>
      </c>
      <c r="H17" s="51">
        <v>0.61684027777777772</v>
      </c>
      <c r="I17" s="51">
        <v>0.55624999999999991</v>
      </c>
      <c r="J17" s="51" t="s">
        <v>77</v>
      </c>
      <c r="K17" s="57">
        <v>0.46041666666666664</v>
      </c>
      <c r="L17" s="50">
        <v>0.86327546296296298</v>
      </c>
      <c r="M17" s="191">
        <v>0.85763888888888884</v>
      </c>
      <c r="N17" s="51" t="s">
        <v>77</v>
      </c>
      <c r="O17" s="116" t="s">
        <v>77</v>
      </c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</row>
    <row r="18" spans="2:44" ht="17.25" customHeight="1">
      <c r="B18" s="205" t="s">
        <v>171</v>
      </c>
      <c r="C18" s="206"/>
      <c r="D18" s="153">
        <v>15.333333333333334</v>
      </c>
      <c r="E18" s="154">
        <v>25.2</v>
      </c>
      <c r="F18" s="154">
        <v>21.25</v>
      </c>
      <c r="G18" s="154">
        <v>22.625</v>
      </c>
      <c r="H18" s="154">
        <v>20.9</v>
      </c>
      <c r="I18" s="154">
        <v>12.5</v>
      </c>
      <c r="J18" s="154" t="s">
        <v>77</v>
      </c>
      <c r="K18" s="176">
        <v>6</v>
      </c>
      <c r="L18" s="153">
        <v>22</v>
      </c>
      <c r="M18" s="192">
        <v>22.666666666666668</v>
      </c>
      <c r="N18" s="154" t="s">
        <v>77</v>
      </c>
      <c r="O18" s="155" t="s">
        <v>77</v>
      </c>
    </row>
    <row r="19" spans="2:44" ht="17.25" customHeight="1">
      <c r="B19" s="198" t="s">
        <v>172</v>
      </c>
      <c r="C19" s="199"/>
      <c r="D19" s="156" t="s">
        <v>173</v>
      </c>
      <c r="E19" s="157" t="s">
        <v>174</v>
      </c>
      <c r="F19" s="157" t="s">
        <v>174</v>
      </c>
      <c r="G19" s="157" t="s">
        <v>174</v>
      </c>
      <c r="H19" s="157" t="s">
        <v>175</v>
      </c>
      <c r="I19" s="157" t="s">
        <v>176</v>
      </c>
      <c r="J19" s="157" t="s">
        <v>176</v>
      </c>
      <c r="K19" s="177" t="s">
        <v>176</v>
      </c>
      <c r="L19" s="156" t="s">
        <v>173</v>
      </c>
      <c r="M19" s="193" t="s">
        <v>174</v>
      </c>
      <c r="N19" s="157" t="s">
        <v>174</v>
      </c>
      <c r="O19" s="158" t="s">
        <v>174</v>
      </c>
    </row>
    <row r="20" spans="2:44" ht="17.25" customHeight="1">
      <c r="B20" s="198" t="s">
        <v>177</v>
      </c>
      <c r="C20" s="199"/>
      <c r="D20" s="156" t="s">
        <v>176</v>
      </c>
      <c r="E20" s="157"/>
      <c r="F20" s="157"/>
      <c r="G20" s="157"/>
      <c r="H20" s="157" t="s">
        <v>176</v>
      </c>
      <c r="I20" s="157"/>
      <c r="J20" s="157"/>
      <c r="K20" s="177"/>
      <c r="L20" s="135"/>
      <c r="M20" s="164"/>
      <c r="N20" s="157"/>
      <c r="O20" s="158"/>
    </row>
    <row r="21" spans="2:44" ht="17.25" customHeight="1" thickBot="1">
      <c r="B21" s="200" t="s">
        <v>178</v>
      </c>
      <c r="C21" s="201"/>
      <c r="D21" s="160"/>
      <c r="E21" s="161"/>
      <c r="F21" s="162"/>
      <c r="G21" s="162"/>
      <c r="H21" s="161" t="s">
        <v>179</v>
      </c>
      <c r="I21" s="161" t="s">
        <v>180</v>
      </c>
      <c r="J21" s="161"/>
      <c r="K21" s="178" t="s">
        <v>181</v>
      </c>
      <c r="L21" s="181"/>
      <c r="M21" s="194"/>
      <c r="N21" s="161"/>
      <c r="O21" s="163"/>
    </row>
    <row r="23" spans="2:44" ht="16.5" thickBot="1"/>
    <row r="24" spans="2:44" ht="30" customHeight="1">
      <c r="B24" s="209" t="s">
        <v>152</v>
      </c>
      <c r="C24" s="210"/>
      <c r="D24" s="211" t="s">
        <v>182</v>
      </c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3"/>
      <c r="P24" s="202" t="s">
        <v>183</v>
      </c>
      <c r="Q24" s="203"/>
      <c r="R24" s="203"/>
      <c r="S24" s="203"/>
      <c r="T24" s="203"/>
      <c r="U24" s="203"/>
      <c r="V24" s="203"/>
      <c r="W24" s="203"/>
      <c r="X24" s="204"/>
    </row>
    <row r="25" spans="2:44" ht="17.25" customHeight="1">
      <c r="B25" s="205" t="s">
        <v>155</v>
      </c>
      <c r="C25" s="206"/>
      <c r="D25" s="135">
        <v>1</v>
      </c>
      <c r="E25" s="164">
        <v>2</v>
      </c>
      <c r="F25" s="136">
        <v>3</v>
      </c>
      <c r="G25" s="136">
        <v>4</v>
      </c>
      <c r="H25" s="164">
        <v>5</v>
      </c>
      <c r="I25" s="136">
        <v>6</v>
      </c>
      <c r="J25" s="136">
        <v>7</v>
      </c>
      <c r="K25" s="164">
        <v>8</v>
      </c>
      <c r="L25" s="136">
        <v>9</v>
      </c>
      <c r="M25" s="136">
        <v>10</v>
      </c>
      <c r="N25" s="164">
        <v>11</v>
      </c>
      <c r="O25" s="136">
        <v>12</v>
      </c>
      <c r="P25" s="135">
        <v>1</v>
      </c>
      <c r="Q25" s="136">
        <v>2</v>
      </c>
      <c r="R25" s="136">
        <v>3</v>
      </c>
      <c r="S25" s="136">
        <v>4</v>
      </c>
      <c r="T25" s="136">
        <v>5</v>
      </c>
      <c r="U25" s="136">
        <v>6</v>
      </c>
      <c r="V25" s="136">
        <v>7</v>
      </c>
      <c r="W25" s="136">
        <v>8</v>
      </c>
      <c r="X25" s="137">
        <v>9</v>
      </c>
    </row>
    <row r="26" spans="2:44" ht="46.5" customHeight="1">
      <c r="B26" s="205"/>
      <c r="C26" s="206"/>
      <c r="D26" s="165" t="s">
        <v>156</v>
      </c>
      <c r="E26" s="166" t="s">
        <v>164</v>
      </c>
      <c r="F26" s="139" t="s">
        <v>160</v>
      </c>
      <c r="G26" s="139" t="s">
        <v>161</v>
      </c>
      <c r="H26" s="139" t="s">
        <v>184</v>
      </c>
      <c r="I26" s="139" t="s">
        <v>163</v>
      </c>
      <c r="J26" s="139" t="s">
        <v>185</v>
      </c>
      <c r="K26" s="139" t="s">
        <v>186</v>
      </c>
      <c r="L26" s="139" t="s">
        <v>187</v>
      </c>
      <c r="M26" s="139" t="s">
        <v>188</v>
      </c>
      <c r="N26" s="167" t="s">
        <v>45</v>
      </c>
      <c r="O26" s="168" t="s">
        <v>189</v>
      </c>
      <c r="P26" s="138" t="s">
        <v>190</v>
      </c>
      <c r="Q26" s="139" t="s">
        <v>162</v>
      </c>
      <c r="R26" s="139" t="s">
        <v>191</v>
      </c>
      <c r="S26" s="139" t="s">
        <v>192</v>
      </c>
      <c r="T26" s="139" t="s">
        <v>193</v>
      </c>
      <c r="U26" s="139" t="s">
        <v>187</v>
      </c>
      <c r="V26" s="139" t="s">
        <v>194</v>
      </c>
      <c r="W26" s="167" t="s">
        <v>45</v>
      </c>
      <c r="X26" s="168" t="s">
        <v>46</v>
      </c>
    </row>
    <row r="27" spans="2:44" ht="40.15" customHeight="1">
      <c r="B27" s="207" t="s">
        <v>10</v>
      </c>
      <c r="C27" s="141" t="s">
        <v>165</v>
      </c>
      <c r="D27" s="143">
        <v>416.66666666666669</v>
      </c>
      <c r="E27" s="143" t="s">
        <v>77</v>
      </c>
      <c r="F27" s="143" t="s">
        <v>77</v>
      </c>
      <c r="G27" s="143">
        <v>212.13333333333333</v>
      </c>
      <c r="H27" s="143">
        <v>433.33333333333331</v>
      </c>
      <c r="I27" s="143" t="s">
        <v>77</v>
      </c>
      <c r="J27" s="143">
        <v>675</v>
      </c>
      <c r="K27" s="143">
        <v>1100</v>
      </c>
      <c r="L27" s="143" t="s">
        <v>77</v>
      </c>
      <c r="M27" s="143">
        <v>761.53846153846155</v>
      </c>
      <c r="N27" s="143">
        <v>985.71428571428567</v>
      </c>
      <c r="O27" s="143">
        <v>960</v>
      </c>
      <c r="P27" s="142">
        <v>226.44897959183672</v>
      </c>
      <c r="Q27" s="143" t="s">
        <v>77</v>
      </c>
      <c r="R27" s="143" t="s">
        <v>77</v>
      </c>
      <c r="S27" s="143">
        <v>675</v>
      </c>
      <c r="T27" s="143">
        <v>756</v>
      </c>
      <c r="U27" s="143" t="s">
        <v>77</v>
      </c>
      <c r="V27" s="143">
        <v>825</v>
      </c>
      <c r="W27" s="143">
        <v>1200</v>
      </c>
      <c r="X27" s="144">
        <v>913.63636363636363</v>
      </c>
    </row>
    <row r="28" spans="2:44" ht="39.6" customHeight="1">
      <c r="B28" s="207"/>
      <c r="C28" s="145" t="s">
        <v>166</v>
      </c>
      <c r="D28" s="147">
        <v>355.14092894005574</v>
      </c>
      <c r="E28" s="147" t="s">
        <v>77</v>
      </c>
      <c r="F28" s="147" t="s">
        <v>77</v>
      </c>
      <c r="G28" s="147">
        <v>180.82345249833648</v>
      </c>
      <c r="H28" s="147">
        <v>356.04385974661341</v>
      </c>
      <c r="I28" s="147" t="s">
        <v>77</v>
      </c>
      <c r="J28" s="147">
        <v>589.03866619368591</v>
      </c>
      <c r="K28" s="147">
        <v>934.33007475560714</v>
      </c>
      <c r="L28" s="147" t="s">
        <v>77</v>
      </c>
      <c r="M28" s="147">
        <v>638.70961522089624</v>
      </c>
      <c r="N28" s="147">
        <v>817.38019116845476</v>
      </c>
      <c r="O28" s="147">
        <v>794.17932286766018</v>
      </c>
      <c r="P28" s="146">
        <v>192.0623203909129</v>
      </c>
      <c r="Q28" s="147" t="s">
        <v>77</v>
      </c>
      <c r="R28" s="147" t="s">
        <v>77</v>
      </c>
      <c r="S28" s="147">
        <v>598.58797972483717</v>
      </c>
      <c r="T28" s="147">
        <v>629.97962243652717</v>
      </c>
      <c r="U28" s="147" t="s">
        <v>77</v>
      </c>
      <c r="V28" s="147">
        <v>692.74251557200171</v>
      </c>
      <c r="W28" s="147">
        <v>993.11365092451786</v>
      </c>
      <c r="X28" s="148">
        <v>754.690480463021</v>
      </c>
    </row>
    <row r="29" spans="2:44" ht="40.15" customHeight="1">
      <c r="B29" s="207"/>
      <c r="C29" s="149" t="s">
        <v>167</v>
      </c>
      <c r="D29" s="151">
        <f>D28/D27</f>
        <v>0.8523382294561338</v>
      </c>
      <c r="E29" s="151" t="s">
        <v>77</v>
      </c>
      <c r="F29" s="151" t="s">
        <v>77</v>
      </c>
      <c r="G29" s="151">
        <f>G28/G27</f>
        <v>0.85240471008015317</v>
      </c>
      <c r="H29" s="151">
        <f>H28/H27</f>
        <v>0.82163967633833868</v>
      </c>
      <c r="I29" s="151" t="s">
        <v>77</v>
      </c>
      <c r="J29" s="151">
        <f>J28/J27</f>
        <v>0.87264987584249765</v>
      </c>
      <c r="K29" s="151">
        <f>K28/K27</f>
        <v>0.849390977050552</v>
      </c>
      <c r="L29" s="151" t="s">
        <v>77</v>
      </c>
      <c r="M29" s="151">
        <f>M28/M27</f>
        <v>0.83870959574461124</v>
      </c>
      <c r="N29" s="151">
        <f>N28/N27</f>
        <v>0.82922628089553385</v>
      </c>
      <c r="O29" s="151">
        <f>O28/O27</f>
        <v>0.82727012798714605</v>
      </c>
      <c r="P29" s="150">
        <f>P28/P27</f>
        <v>0.84814831463182527</v>
      </c>
      <c r="Q29" s="151" t="s">
        <v>77</v>
      </c>
      <c r="R29" s="151" t="s">
        <v>77</v>
      </c>
      <c r="S29" s="151">
        <f>S28/S27</f>
        <v>0.88679700699975872</v>
      </c>
      <c r="T29" s="151">
        <f>T28/T27</f>
        <v>0.83330637888429515</v>
      </c>
      <c r="U29" s="151" t="s">
        <v>77</v>
      </c>
      <c r="V29" s="151">
        <f>V28/V27</f>
        <v>0.83968789766303242</v>
      </c>
      <c r="W29" s="151">
        <f>W28/W27</f>
        <v>0.82759470910376487</v>
      </c>
      <c r="X29" s="152">
        <f>X28/X27</f>
        <v>0.82602938160131656</v>
      </c>
    </row>
    <row r="30" spans="2:44" ht="17.25" customHeight="1">
      <c r="B30" s="208" t="s">
        <v>168</v>
      </c>
      <c r="C30" s="134" t="s">
        <v>169</v>
      </c>
      <c r="D30" s="51">
        <v>0.37432870370370369</v>
      </c>
      <c r="E30" s="51" t="s">
        <v>77</v>
      </c>
      <c r="F30" s="51" t="s">
        <v>77</v>
      </c>
      <c r="G30" s="51">
        <v>0.2388888888888889</v>
      </c>
      <c r="H30" s="51">
        <v>0.25</v>
      </c>
      <c r="I30" s="51" t="s">
        <v>77</v>
      </c>
      <c r="J30" s="51">
        <v>0.25003472222222223</v>
      </c>
      <c r="K30" s="51">
        <v>0.35141203703703705</v>
      </c>
      <c r="L30" s="51" t="s">
        <v>77</v>
      </c>
      <c r="M30" s="51">
        <v>0.25</v>
      </c>
      <c r="N30" s="51">
        <v>0.25033564814814813</v>
      </c>
      <c r="O30" s="51">
        <v>0.25</v>
      </c>
      <c r="P30" s="50">
        <v>0.7083680555555556</v>
      </c>
      <c r="Q30" s="51" t="s">
        <v>77</v>
      </c>
      <c r="R30" s="51" t="s">
        <v>77</v>
      </c>
      <c r="S30" s="51">
        <v>0.70833333333333337</v>
      </c>
      <c r="T30" s="51">
        <v>0.70833333333333337</v>
      </c>
      <c r="U30" s="51" t="s">
        <v>77</v>
      </c>
      <c r="V30" s="51">
        <v>0.70862268518518523</v>
      </c>
      <c r="W30" s="51">
        <v>0.7083680555555556</v>
      </c>
      <c r="X30" s="116">
        <v>0.70848379629629632</v>
      </c>
    </row>
    <row r="31" spans="2:44" ht="17.25" customHeight="1">
      <c r="B31" s="205"/>
      <c r="C31" s="134" t="s">
        <v>170</v>
      </c>
      <c r="D31" s="51">
        <v>0.43263888888888885</v>
      </c>
      <c r="E31" s="51" t="s">
        <v>77</v>
      </c>
      <c r="F31" s="51" t="s">
        <v>77</v>
      </c>
      <c r="G31" s="51">
        <v>0.37569444444444444</v>
      </c>
      <c r="H31" s="51">
        <v>0.323125</v>
      </c>
      <c r="I31" s="51" t="s">
        <v>77</v>
      </c>
      <c r="J31" s="51">
        <v>0.34791666666666665</v>
      </c>
      <c r="K31" s="51">
        <v>0.39166666666666666</v>
      </c>
      <c r="L31" s="51" t="s">
        <v>77</v>
      </c>
      <c r="M31" s="51">
        <v>0.41388888888888886</v>
      </c>
      <c r="N31" s="51">
        <v>0.4909722222222222</v>
      </c>
      <c r="O31" s="51">
        <v>0.45512731481481483</v>
      </c>
      <c r="P31" s="50">
        <v>0.95277777777777772</v>
      </c>
      <c r="Q31" s="51" t="s">
        <v>77</v>
      </c>
      <c r="R31" s="51" t="s">
        <v>77</v>
      </c>
      <c r="S31" s="51">
        <v>0.8681712962962963</v>
      </c>
      <c r="T31" s="51">
        <v>0.94652777777777786</v>
      </c>
      <c r="U31" s="51" t="s">
        <v>77</v>
      </c>
      <c r="V31" s="51">
        <v>0.96319444444444446</v>
      </c>
      <c r="W31" s="51">
        <v>0.99603009259259256</v>
      </c>
      <c r="X31" s="116">
        <v>0.99236111111111114</v>
      </c>
    </row>
    <row r="32" spans="2:44" ht="17.25" customHeight="1">
      <c r="B32" s="205" t="s">
        <v>171</v>
      </c>
      <c r="C32" s="206"/>
      <c r="D32" s="154">
        <v>6</v>
      </c>
      <c r="E32" s="154" t="s">
        <v>77</v>
      </c>
      <c r="F32" s="154" t="s">
        <v>77</v>
      </c>
      <c r="G32" s="154">
        <v>15</v>
      </c>
      <c r="H32" s="154">
        <v>6</v>
      </c>
      <c r="I32" s="154" t="s">
        <v>77</v>
      </c>
      <c r="J32" s="154">
        <v>4</v>
      </c>
      <c r="K32" s="154">
        <v>3</v>
      </c>
      <c r="L32" s="154" t="s">
        <v>77</v>
      </c>
      <c r="M32" s="154">
        <v>4.333333333333333</v>
      </c>
      <c r="N32" s="154">
        <v>3.5</v>
      </c>
      <c r="O32" s="154">
        <v>3.3333333333333335</v>
      </c>
      <c r="P32" s="153">
        <v>14</v>
      </c>
      <c r="Q32" s="154" t="s">
        <v>77</v>
      </c>
      <c r="R32" s="154" t="s">
        <v>77</v>
      </c>
      <c r="S32" s="154">
        <v>4</v>
      </c>
      <c r="T32" s="154">
        <v>4.166666666666667</v>
      </c>
      <c r="U32" s="51" t="s">
        <v>77</v>
      </c>
      <c r="V32" s="154">
        <v>4</v>
      </c>
      <c r="W32" s="154">
        <v>3</v>
      </c>
      <c r="X32" s="155">
        <v>3.6666666666666665</v>
      </c>
    </row>
    <row r="33" spans="2:24" ht="17.25" customHeight="1">
      <c r="B33" s="198" t="s">
        <v>172</v>
      </c>
      <c r="C33" s="199"/>
      <c r="D33" s="133" t="s">
        <v>176</v>
      </c>
      <c r="E33" s="157" t="s">
        <v>174</v>
      </c>
      <c r="F33" s="157" t="s">
        <v>175</v>
      </c>
      <c r="G33" s="157" t="s">
        <v>195</v>
      </c>
      <c r="H33" s="157" t="s">
        <v>176</v>
      </c>
      <c r="I33" s="157" t="s">
        <v>176</v>
      </c>
      <c r="J33" s="157" t="s">
        <v>195</v>
      </c>
      <c r="K33" s="157" t="s">
        <v>196</v>
      </c>
      <c r="L33" s="157" t="s">
        <v>196</v>
      </c>
      <c r="M33" s="157" t="s">
        <v>196</v>
      </c>
      <c r="N33" s="157" t="s">
        <v>109</v>
      </c>
      <c r="O33" s="158" t="s">
        <v>109</v>
      </c>
      <c r="P33" s="156" t="s">
        <v>195</v>
      </c>
      <c r="Q33" s="157" t="s">
        <v>176</v>
      </c>
      <c r="R33" s="157" t="s">
        <v>176</v>
      </c>
      <c r="S33" s="157" t="s">
        <v>195</v>
      </c>
      <c r="T33" s="157" t="s">
        <v>196</v>
      </c>
      <c r="U33" s="157" t="s">
        <v>196</v>
      </c>
      <c r="V33" s="157" t="s">
        <v>196</v>
      </c>
      <c r="W33" s="157" t="s">
        <v>109</v>
      </c>
      <c r="X33" s="158" t="s">
        <v>109</v>
      </c>
    </row>
    <row r="34" spans="2:24" ht="17.25" customHeight="1">
      <c r="B34" s="198" t="s">
        <v>177</v>
      </c>
      <c r="C34" s="199"/>
      <c r="D34" s="133"/>
      <c r="E34" s="129"/>
      <c r="F34" s="157"/>
      <c r="G34" s="157"/>
      <c r="H34" s="157"/>
      <c r="I34" s="157"/>
      <c r="J34" s="157"/>
      <c r="K34" s="157"/>
      <c r="L34" s="157"/>
      <c r="M34" s="157"/>
      <c r="N34" s="157"/>
      <c r="O34" s="158"/>
      <c r="P34" s="156"/>
      <c r="Q34" s="157"/>
      <c r="R34" s="157"/>
      <c r="S34" s="157"/>
      <c r="T34" s="157"/>
      <c r="U34" s="157"/>
      <c r="V34" s="157"/>
      <c r="W34" s="157"/>
      <c r="X34" s="158"/>
    </row>
    <row r="35" spans="2:24" ht="17.25" customHeight="1" thickBot="1">
      <c r="B35" s="200" t="s">
        <v>178</v>
      </c>
      <c r="C35" s="201"/>
      <c r="D35" s="159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3"/>
      <c r="P35" s="170"/>
      <c r="Q35" s="161"/>
      <c r="R35" s="161"/>
      <c r="S35" s="161"/>
      <c r="T35" s="161"/>
      <c r="U35" s="161"/>
      <c r="V35" s="161"/>
      <c r="W35" s="161"/>
      <c r="X35" s="163"/>
    </row>
    <row r="36" spans="2:24">
      <c r="T36" s="131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C4686-A618-472F-8B07-A4CF6056C8EB}">
  <sheetPr>
    <tabColor theme="8" tint="0.59999389629810485"/>
    <pageSetUpPr fitToPage="1"/>
  </sheetPr>
  <dimension ref="A1:AC262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SUM(F5:F242)</f>
        <v>133021</v>
      </c>
      <c r="E1" s="5" t="s">
        <v>2</v>
      </c>
      <c r="F1" s="6">
        <f>SUM(G5:G242)</f>
        <v>2647607.169999999</v>
      </c>
      <c r="G1" s="7" t="s">
        <v>3</v>
      </c>
      <c r="H1" s="8">
        <f>L21+L38+L55+L72+L89+L106+L123+L140+L157+L174+L191+L208+L225+L242</f>
        <v>78.000000000000014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45861</v>
      </c>
      <c r="B2" s="326"/>
      <c r="C2" s="10" t="s">
        <v>10</v>
      </c>
      <c r="D2" s="11">
        <f>AVERAGE(N21,N38,N55,N72,N89,N106,N123,N140,N157,N174,N191,N208,N225,N242)</f>
        <v>609.05876292165192</v>
      </c>
      <c r="E2" s="11" t="s">
        <v>11</v>
      </c>
      <c r="F2" s="12">
        <f>F1/D1</f>
        <v>19.90367814104539</v>
      </c>
      <c r="G2" s="13" t="s">
        <v>12</v>
      </c>
      <c r="H2" s="14">
        <f>COUNT(H5:H242)</f>
        <v>7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58" t="s">
        <v>14</v>
      </c>
      <c r="C3" s="360" t="s">
        <v>15</v>
      </c>
      <c r="D3" s="329"/>
      <c r="E3" s="319" t="s">
        <v>16</v>
      </c>
      <c r="F3" s="319" t="s">
        <v>17</v>
      </c>
      <c r="G3" s="319" t="s">
        <v>18</v>
      </c>
      <c r="H3" s="379" t="s">
        <v>19</v>
      </c>
      <c r="I3" s="352" t="s">
        <v>20</v>
      </c>
      <c r="J3" s="354" t="s">
        <v>21</v>
      </c>
      <c r="K3" s="356" t="s">
        <v>10</v>
      </c>
      <c r="L3" s="352" t="s">
        <v>20</v>
      </c>
      <c r="M3" s="354" t="s">
        <v>21</v>
      </c>
      <c r="N3" s="356" t="s">
        <v>10</v>
      </c>
      <c r="O3" s="352" t="s">
        <v>20</v>
      </c>
      <c r="P3" s="313" t="s">
        <v>10</v>
      </c>
      <c r="Q3" s="315" t="s">
        <v>22</v>
      </c>
      <c r="R3" s="317" t="s">
        <v>23</v>
      </c>
      <c r="S3" s="366" t="s">
        <v>24</v>
      </c>
      <c r="T3" s="367"/>
      <c r="U3" s="368" t="s">
        <v>25</v>
      </c>
      <c r="V3" s="368" t="s">
        <v>26</v>
      </c>
      <c r="W3" s="370" t="s">
        <v>27</v>
      </c>
      <c r="X3" s="371"/>
      <c r="Y3" s="372" t="s">
        <v>28</v>
      </c>
      <c r="Z3" s="373"/>
      <c r="AA3" s="376" t="s">
        <v>21</v>
      </c>
      <c r="AB3" s="362" t="s">
        <v>22</v>
      </c>
      <c r="AC3" s="364" t="s">
        <v>29</v>
      </c>
    </row>
    <row r="4" spans="1:29" ht="17.25" customHeight="1" thickBot="1">
      <c r="A4" s="328"/>
      <c r="B4" s="359"/>
      <c r="C4" s="361"/>
      <c r="D4" s="330"/>
      <c r="E4" s="320"/>
      <c r="F4" s="320"/>
      <c r="G4" s="320"/>
      <c r="H4" s="380"/>
      <c r="I4" s="353"/>
      <c r="J4" s="355"/>
      <c r="K4" s="357"/>
      <c r="L4" s="353"/>
      <c r="M4" s="355"/>
      <c r="N4" s="357"/>
      <c r="O4" s="353"/>
      <c r="P4" s="314"/>
      <c r="Q4" s="316"/>
      <c r="R4" s="378"/>
      <c r="S4" s="19" t="s">
        <v>30</v>
      </c>
      <c r="T4" s="18" t="s">
        <v>31</v>
      </c>
      <c r="U4" s="369"/>
      <c r="V4" s="369"/>
      <c r="W4" s="18" t="s">
        <v>32</v>
      </c>
      <c r="X4" s="20" t="s">
        <v>33</v>
      </c>
      <c r="Y4" s="374"/>
      <c r="Z4" s="375"/>
      <c r="AA4" s="377"/>
      <c r="AB4" s="363"/>
      <c r="AC4" s="365"/>
    </row>
    <row r="5" spans="1:29" ht="15.75" customHeight="1">
      <c r="A5" s="281" t="s">
        <v>34</v>
      </c>
      <c r="B5" s="38" t="s">
        <v>69</v>
      </c>
      <c r="C5" s="285" t="s">
        <v>283</v>
      </c>
      <c r="D5" s="286"/>
      <c r="E5" s="39">
        <v>21.61</v>
      </c>
      <c r="F5" s="40">
        <v>2982</v>
      </c>
      <c r="G5" s="41">
        <f t="shared" ref="G5" si="0">E5*F5</f>
        <v>64441.02</v>
      </c>
      <c r="H5" s="42"/>
      <c r="I5" s="43">
        <v>6</v>
      </c>
      <c r="J5" s="44">
        <v>2500</v>
      </c>
      <c r="K5" s="45">
        <f t="shared" ref="K5" si="1">J5/I5</f>
        <v>416.66666666666669</v>
      </c>
      <c r="L5" s="46">
        <v>6</v>
      </c>
      <c r="M5" s="44">
        <f>F5/V5*60</f>
        <v>2130.8455736403344</v>
      </c>
      <c r="N5" s="45">
        <f>M5/L5</f>
        <v>355.14092894005574</v>
      </c>
      <c r="O5" s="47">
        <f>L5-I5</f>
        <v>0</v>
      </c>
      <c r="P5" s="48">
        <f>N5-K5</f>
        <v>-61.525737726610942</v>
      </c>
      <c r="Q5" s="49">
        <f>N5/K5</f>
        <v>0.8523382294561338</v>
      </c>
      <c r="R5" s="274">
        <f>Q21</f>
        <v>0.8523382294561338</v>
      </c>
      <c r="S5" s="50">
        <v>0.37432870370370369</v>
      </c>
      <c r="T5" s="51">
        <v>0.43263888888888885</v>
      </c>
      <c r="U5" s="52">
        <v>6.9833333333332792</v>
      </c>
      <c r="V5" s="53">
        <v>83.966666666666626</v>
      </c>
      <c r="W5" s="54">
        <v>0.43263888888888885</v>
      </c>
      <c r="X5" s="94">
        <v>0.47222222222222215</v>
      </c>
      <c r="Y5" s="276"/>
      <c r="Z5" s="277"/>
      <c r="AA5" s="36">
        <f>M5-J5</f>
        <v>-369.15442635966565</v>
      </c>
      <c r="AB5" s="37">
        <f>M5/J5</f>
        <v>0.85233822945613369</v>
      </c>
      <c r="AC5" s="292">
        <f>AB21</f>
        <v>0.85233822945613369</v>
      </c>
    </row>
    <row r="6" spans="1:29" ht="15.75" customHeight="1">
      <c r="A6" s="282"/>
      <c r="B6" s="38"/>
      <c r="C6" s="285"/>
      <c r="D6" s="286"/>
      <c r="E6" s="39"/>
      <c r="F6" s="40"/>
      <c r="G6" s="41"/>
      <c r="H6" s="42"/>
      <c r="I6" s="43"/>
      <c r="J6" s="44"/>
      <c r="K6" s="45"/>
      <c r="L6" s="46"/>
      <c r="M6" s="44"/>
      <c r="N6" s="45"/>
      <c r="O6" s="47"/>
      <c r="P6" s="48"/>
      <c r="Q6" s="49"/>
      <c r="R6" s="274"/>
      <c r="S6" s="50"/>
      <c r="T6" s="51"/>
      <c r="U6" s="52"/>
      <c r="V6" s="53"/>
      <c r="W6" s="54"/>
      <c r="X6" s="94"/>
      <c r="Y6" s="266"/>
      <c r="Z6" s="267"/>
      <c r="AA6" s="55"/>
      <c r="AB6" s="56"/>
      <c r="AC6" s="293"/>
    </row>
    <row r="7" spans="1:29" ht="15.75" customHeight="1">
      <c r="A7" s="282"/>
      <c r="B7" s="38"/>
      <c r="C7" s="285"/>
      <c r="D7" s="286"/>
      <c r="E7" s="39"/>
      <c r="F7" s="40"/>
      <c r="G7" s="41"/>
      <c r="H7" s="42"/>
      <c r="I7" s="43"/>
      <c r="J7" s="44"/>
      <c r="K7" s="45"/>
      <c r="L7" s="46"/>
      <c r="M7" s="44"/>
      <c r="N7" s="45"/>
      <c r="O7" s="47"/>
      <c r="P7" s="48"/>
      <c r="Q7" s="49"/>
      <c r="R7" s="274"/>
      <c r="S7" s="50"/>
      <c r="T7" s="51"/>
      <c r="U7" s="52"/>
      <c r="V7" s="53"/>
      <c r="W7" s="54"/>
      <c r="X7" s="94"/>
      <c r="Y7" s="266"/>
      <c r="Z7" s="267"/>
      <c r="AA7" s="55"/>
      <c r="AB7" s="56"/>
      <c r="AC7" s="293"/>
    </row>
    <row r="8" spans="1:29" ht="15.75" customHeight="1">
      <c r="A8" s="282"/>
      <c r="B8" s="38"/>
      <c r="C8" s="285"/>
      <c r="D8" s="286"/>
      <c r="E8" s="39"/>
      <c r="F8" s="40"/>
      <c r="G8" s="41"/>
      <c r="H8" s="42"/>
      <c r="I8" s="43"/>
      <c r="J8" s="44"/>
      <c r="K8" s="45"/>
      <c r="L8" s="46"/>
      <c r="M8" s="44"/>
      <c r="N8" s="45"/>
      <c r="O8" s="47"/>
      <c r="P8" s="48"/>
      <c r="Q8" s="49"/>
      <c r="R8" s="274"/>
      <c r="S8" s="50"/>
      <c r="T8" s="51"/>
      <c r="U8" s="52"/>
      <c r="V8" s="53"/>
      <c r="W8" s="54"/>
      <c r="X8" s="94"/>
      <c r="Y8" s="266"/>
      <c r="Z8" s="267"/>
      <c r="AA8" s="55"/>
      <c r="AB8" s="56"/>
      <c r="AC8" s="293"/>
    </row>
    <row r="9" spans="1:29" ht="15.75" customHeight="1">
      <c r="A9" s="283"/>
      <c r="B9" s="38"/>
      <c r="C9" s="285"/>
      <c r="D9" s="286"/>
      <c r="E9" s="39"/>
      <c r="F9" s="40"/>
      <c r="G9" s="41"/>
      <c r="H9" s="58"/>
      <c r="I9" s="43"/>
      <c r="J9" s="44"/>
      <c r="K9" s="45"/>
      <c r="L9" s="59"/>
      <c r="M9" s="44"/>
      <c r="N9" s="45"/>
      <c r="O9" s="47"/>
      <c r="P9" s="48"/>
      <c r="Q9" s="49"/>
      <c r="R9" s="274"/>
      <c r="S9" s="50"/>
      <c r="T9" s="51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5"/>
      <c r="D10" s="286"/>
      <c r="E10" s="39"/>
      <c r="F10" s="40"/>
      <c r="G10" s="60"/>
      <c r="H10" s="61"/>
      <c r="I10" s="43"/>
      <c r="J10" s="44"/>
      <c r="K10" s="45"/>
      <c r="L10" s="46"/>
      <c r="M10" s="44"/>
      <c r="N10" s="45"/>
      <c r="O10" s="47"/>
      <c r="P10" s="48"/>
      <c r="Q10" s="49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196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29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29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29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29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29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6</v>
      </c>
      <c r="J21" s="81">
        <f t="shared" si="2"/>
        <v>2500</v>
      </c>
      <c r="K21" s="82">
        <f t="shared" ref="K21:K24" si="3">J21/I21</f>
        <v>416.66666666666669</v>
      </c>
      <c r="L21" s="80">
        <f t="shared" ref="L21:M21" si="4">AVERAGE(L5:L20)</f>
        <v>6</v>
      </c>
      <c r="M21" s="81">
        <f t="shared" si="4"/>
        <v>2130.8455736403344</v>
      </c>
      <c r="N21" s="82">
        <f>M21/L21</f>
        <v>355.14092894005574</v>
      </c>
      <c r="O21" s="83">
        <f>L21-I21</f>
        <v>0</v>
      </c>
      <c r="P21" s="84">
        <f>N21-K21</f>
        <v>-61.525737726610942</v>
      </c>
      <c r="Q21" s="85">
        <f>N21/K21</f>
        <v>0.8523382294561338</v>
      </c>
      <c r="R21" s="275"/>
      <c r="S21" s="182">
        <f>S5</f>
        <v>0.37432870370370369</v>
      </c>
      <c r="T21" s="183">
        <f>INDEX(T5:T20,COUNTA(T5:T20))</f>
        <v>0.43263888888888885</v>
      </c>
      <c r="U21" s="86"/>
      <c r="V21" s="86"/>
      <c r="W21" s="87"/>
      <c r="X21" s="179"/>
      <c r="Y21" s="262"/>
      <c r="Z21" s="263"/>
      <c r="AA21" s="88">
        <f>M21-J21</f>
        <v>-369.15442635966565</v>
      </c>
      <c r="AB21" s="89">
        <f>M21/J21</f>
        <v>0.85233822945613369</v>
      </c>
      <c r="AC21" s="295"/>
    </row>
    <row r="22" spans="1:29" ht="15.75" customHeight="1">
      <c r="A22" s="268" t="s">
        <v>40</v>
      </c>
      <c r="B22" s="38" t="s">
        <v>69</v>
      </c>
      <c r="C22" s="285" t="s">
        <v>204</v>
      </c>
      <c r="D22" s="286"/>
      <c r="E22" s="39">
        <v>29.85</v>
      </c>
      <c r="F22" s="40">
        <v>2181</v>
      </c>
      <c r="G22" s="41">
        <f t="shared" ref="G22:G24" si="5">E22*F22</f>
        <v>65102.850000000006</v>
      </c>
      <c r="H22" s="42"/>
      <c r="I22" s="43">
        <v>17</v>
      </c>
      <c r="J22" s="44">
        <v>3273</v>
      </c>
      <c r="K22" s="45">
        <f t="shared" si="3"/>
        <v>192.52941176470588</v>
      </c>
      <c r="L22" s="46">
        <v>17</v>
      </c>
      <c r="M22" s="44">
        <f>F22/V22*60</f>
        <v>2783.2683445586681</v>
      </c>
      <c r="N22" s="45">
        <f>M22/L22</f>
        <v>163.72166732698048</v>
      </c>
      <c r="O22" s="47">
        <f>L22-I22</f>
        <v>0</v>
      </c>
      <c r="P22" s="48">
        <f>N22-K22</f>
        <v>-28.807744437725404</v>
      </c>
      <c r="Q22" s="49">
        <f>N22/K22</f>
        <v>0.85037224092840458</v>
      </c>
      <c r="R22" s="273">
        <f>Q38</f>
        <v>0.85240471008015317</v>
      </c>
      <c r="S22" s="50">
        <v>0.2388888888888889</v>
      </c>
      <c r="T22" s="51">
        <v>0.27153935185185185</v>
      </c>
      <c r="U22" s="52">
        <v>7.9500000000000037</v>
      </c>
      <c r="V22" s="53">
        <v>47.016666666666652</v>
      </c>
      <c r="W22" s="54"/>
      <c r="X22" s="115"/>
      <c r="Y22" s="276"/>
      <c r="Z22" s="277"/>
      <c r="AA22" s="36">
        <f>M22-J22</f>
        <v>-489.7316554413319</v>
      </c>
      <c r="AB22" s="31">
        <f>M22/J22</f>
        <v>0.85037224092840458</v>
      </c>
      <c r="AC22" s="278">
        <f>AB38</f>
        <v>0.85240471008015317</v>
      </c>
    </row>
    <row r="23" spans="1:29" ht="15.75" customHeight="1">
      <c r="A23" s="269"/>
      <c r="B23" s="38" t="s">
        <v>69</v>
      </c>
      <c r="C23" s="264" t="s">
        <v>205</v>
      </c>
      <c r="D23" s="265"/>
      <c r="E23" s="39">
        <v>29.52</v>
      </c>
      <c r="F23" s="40">
        <v>2245</v>
      </c>
      <c r="G23" s="41">
        <f t="shared" si="5"/>
        <v>66272.399999999994</v>
      </c>
      <c r="H23" s="42"/>
      <c r="I23" s="43">
        <v>17</v>
      </c>
      <c r="J23" s="44">
        <v>3273</v>
      </c>
      <c r="K23" s="45">
        <f t="shared" si="3"/>
        <v>192.52941176470588</v>
      </c>
      <c r="L23" s="46">
        <v>17</v>
      </c>
      <c r="M23" s="44">
        <f>F23/V23*60</f>
        <v>2786.8965517241368</v>
      </c>
      <c r="N23" s="45">
        <f>M23/L23</f>
        <v>163.93509127789039</v>
      </c>
      <c r="O23" s="47">
        <f>L23-I23</f>
        <v>0</v>
      </c>
      <c r="P23" s="48">
        <f>N23-K23</f>
        <v>-28.594320486815491</v>
      </c>
      <c r="Q23" s="49">
        <f>N23/K23</f>
        <v>0.85148076740731338</v>
      </c>
      <c r="R23" s="274"/>
      <c r="S23" s="50">
        <v>0.27638888888888891</v>
      </c>
      <c r="T23" s="51">
        <v>0.30995370370370373</v>
      </c>
      <c r="U23" s="52">
        <v>6.9833333333333591</v>
      </c>
      <c r="V23" s="53">
        <v>48.33333333333335</v>
      </c>
      <c r="W23" s="54"/>
      <c r="X23" s="94"/>
      <c r="Y23" s="266"/>
      <c r="Z23" s="267"/>
      <c r="AA23" s="55">
        <f>M23-J23</f>
        <v>-486.10344827586323</v>
      </c>
      <c r="AB23" s="49">
        <f>M23/J23</f>
        <v>0.85148076740731338</v>
      </c>
      <c r="AC23" s="279"/>
    </row>
    <row r="24" spans="1:29" ht="15.75" customHeight="1">
      <c r="A24" s="269"/>
      <c r="B24" s="38" t="s">
        <v>69</v>
      </c>
      <c r="C24" s="264" t="s">
        <v>282</v>
      </c>
      <c r="D24" s="265"/>
      <c r="E24" s="39">
        <v>25.64</v>
      </c>
      <c r="F24" s="40">
        <v>3717</v>
      </c>
      <c r="G24" s="41">
        <f t="shared" si="5"/>
        <v>95303.88</v>
      </c>
      <c r="H24" s="58"/>
      <c r="I24" s="43">
        <v>11</v>
      </c>
      <c r="J24" s="44">
        <v>3000</v>
      </c>
      <c r="K24" s="45">
        <f t="shared" si="3"/>
        <v>272.72727272727275</v>
      </c>
      <c r="L24" s="59">
        <v>11</v>
      </c>
      <c r="M24" s="44">
        <f>F24/V24*60</f>
        <v>2566.8904661423376</v>
      </c>
      <c r="N24" s="45">
        <f>M24/L24</f>
        <v>233.3536787402125</v>
      </c>
      <c r="O24" s="47">
        <f>L24-I24</f>
        <v>0</v>
      </c>
      <c r="P24" s="48">
        <f>N24-K24</f>
        <v>-39.373593987060246</v>
      </c>
      <c r="Q24" s="49">
        <f>N24/K24</f>
        <v>0.85563015538077913</v>
      </c>
      <c r="R24" s="274"/>
      <c r="S24" s="50">
        <v>0.31535879629629632</v>
      </c>
      <c r="T24" s="51">
        <v>0.37569444444444444</v>
      </c>
      <c r="U24" s="52">
        <v>7.7833333333333243</v>
      </c>
      <c r="V24" s="53">
        <v>86.883333333333297</v>
      </c>
      <c r="W24" s="54"/>
      <c r="X24" s="94"/>
      <c r="Y24" s="266"/>
      <c r="Z24" s="267"/>
      <c r="AA24" s="55">
        <f>M24-J24</f>
        <v>-433.10953385766243</v>
      </c>
      <c r="AB24" s="49">
        <f>M24/J24</f>
        <v>0.85563015538077924</v>
      </c>
      <c r="AC24" s="279"/>
    </row>
    <row r="25" spans="1:29" ht="15.75" customHeight="1">
      <c r="A25" s="269"/>
      <c r="B25" s="38"/>
      <c r="C25" s="264"/>
      <c r="D25" s="265"/>
      <c r="E25" s="39"/>
      <c r="F25" s="40"/>
      <c r="G25" s="60"/>
      <c r="H25" s="61"/>
      <c r="I25" s="43"/>
      <c r="J25" s="44"/>
      <c r="K25" s="45"/>
      <c r="L25" s="46"/>
      <c r="M25" s="44"/>
      <c r="N25" s="45"/>
      <c r="O25" s="47"/>
      <c r="P25" s="48"/>
      <c r="Q25" s="49"/>
      <c r="R25" s="274"/>
      <c r="S25" s="50"/>
      <c r="T25" s="51"/>
      <c r="U25" s="52"/>
      <c r="V25" s="53"/>
      <c r="W25" s="54"/>
      <c r="X25" s="94"/>
      <c r="Y25" s="266"/>
      <c r="Z25" s="267"/>
      <c r="AA25" s="55"/>
      <c r="AB25" s="49"/>
      <c r="AC25" s="279"/>
    </row>
    <row r="26" spans="1:29" ht="15.75" customHeight="1">
      <c r="A26" s="269"/>
      <c r="B26" s="38"/>
      <c r="C26" s="264"/>
      <c r="D26" s="265"/>
      <c r="E26" s="39"/>
      <c r="F26" s="40"/>
      <c r="G26" s="60"/>
      <c r="H26" s="64"/>
      <c r="I26" s="43"/>
      <c r="J26" s="44"/>
      <c r="K26" s="45"/>
      <c r="L26" s="59"/>
      <c r="M26" s="44"/>
      <c r="N26" s="45"/>
      <c r="O26" s="65"/>
      <c r="P26" s="66"/>
      <c r="Q26" s="67"/>
      <c r="R26" s="274"/>
      <c r="S26" s="50"/>
      <c r="T26" s="51"/>
      <c r="U26" s="52"/>
      <c r="V26" s="53"/>
      <c r="W26" s="54"/>
      <c r="X26" s="94"/>
      <c r="Y26" s="266"/>
      <c r="Z26" s="267"/>
      <c r="AA26" s="55"/>
      <c r="AB26" s="49"/>
      <c r="AC26" s="279"/>
    </row>
    <row r="27" spans="1:29" ht="15.75" customHeight="1">
      <c r="A27" s="269"/>
      <c r="B27" s="38"/>
      <c r="C27" s="264"/>
      <c r="D27" s="265"/>
      <c r="E27" s="39"/>
      <c r="F27" s="40"/>
      <c r="G27" s="60"/>
      <c r="H27" s="64"/>
      <c r="I27" s="43"/>
      <c r="J27" s="44"/>
      <c r="K27" s="45"/>
      <c r="L27" s="59"/>
      <c r="M27" s="44"/>
      <c r="N27" s="45"/>
      <c r="O27" s="65"/>
      <c r="P27" s="66"/>
      <c r="Q27" s="67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79"/>
    </row>
    <row r="28" spans="1:29" ht="15.75" customHeight="1">
      <c r="A28" s="269"/>
      <c r="B28" s="38"/>
      <c r="C28" s="264"/>
      <c r="D28" s="265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79"/>
    </row>
    <row r="29" spans="1:29" ht="15.75" customHeight="1">
      <c r="A29" s="269"/>
      <c r="B29" s="38"/>
      <c r="C29" s="264"/>
      <c r="D29" s="265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79"/>
    </row>
    <row r="30" spans="1:29" ht="15.75" customHeight="1">
      <c r="A30" s="269"/>
      <c r="B30" s="38"/>
      <c r="C30" s="264"/>
      <c r="D30" s="265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110"/>
      <c r="Y30" s="266"/>
      <c r="Z30" s="267"/>
      <c r="AA30" s="55"/>
      <c r="AB30" s="49"/>
      <c r="AC30" s="279"/>
    </row>
    <row r="31" spans="1:29" ht="15.75" customHeight="1">
      <c r="A31" s="269"/>
      <c r="B31" s="38"/>
      <c r="C31" s="264"/>
      <c r="D31" s="265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110"/>
      <c r="Y31" s="266"/>
      <c r="Z31" s="267"/>
      <c r="AA31" s="55"/>
      <c r="AB31" s="49"/>
      <c r="AC31" s="279"/>
    </row>
    <row r="32" spans="1:29" ht="15.75" customHeight="1">
      <c r="A32" s="269"/>
      <c r="B32" s="38"/>
      <c r="C32" s="264"/>
      <c r="D32" s="265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110"/>
      <c r="Y32" s="266"/>
      <c r="Z32" s="267"/>
      <c r="AA32" s="55"/>
      <c r="AB32" s="49"/>
      <c r="AC32" s="279"/>
    </row>
    <row r="33" spans="1:29" ht="15.75" customHeight="1">
      <c r="A33" s="269"/>
      <c r="B33" s="38"/>
      <c r="C33" s="264"/>
      <c r="D33" s="265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110"/>
      <c r="Y33" s="266"/>
      <c r="Z33" s="267"/>
      <c r="AA33" s="55"/>
      <c r="AB33" s="49"/>
      <c r="AC33" s="279"/>
    </row>
    <row r="34" spans="1:29" ht="15.75" customHeight="1">
      <c r="A34" s="269"/>
      <c r="B34" s="38"/>
      <c r="C34" s="264"/>
      <c r="D34" s="265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110"/>
      <c r="Y34" s="266"/>
      <c r="Z34" s="267"/>
      <c r="AA34" s="55"/>
      <c r="AB34" s="49"/>
      <c r="AC34" s="279"/>
    </row>
    <row r="35" spans="1:29" ht="15.75" customHeight="1">
      <c r="A35" s="269"/>
      <c r="B35" s="38"/>
      <c r="C35" s="264"/>
      <c r="D35" s="265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110"/>
      <c r="Y35" s="266"/>
      <c r="Z35" s="267"/>
      <c r="AA35" s="55"/>
      <c r="AB35" s="49"/>
      <c r="AC35" s="279"/>
    </row>
    <row r="36" spans="1:29" ht="15.75" customHeight="1">
      <c r="A36" s="269"/>
      <c r="B36" s="38"/>
      <c r="C36" s="264"/>
      <c r="D36" s="265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110"/>
      <c r="Y36" s="266"/>
      <c r="Z36" s="267"/>
      <c r="AA36" s="55"/>
      <c r="AB36" s="49"/>
      <c r="AC36" s="279"/>
    </row>
    <row r="37" spans="1:29" ht="15.75" customHeight="1">
      <c r="A37" s="269"/>
      <c r="B37" s="99"/>
      <c r="C37" s="264"/>
      <c r="D37" s="265"/>
      <c r="E37" s="109"/>
      <c r="F37" s="71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62"/>
      <c r="T37" s="63"/>
      <c r="U37" s="73"/>
      <c r="V37" s="74"/>
      <c r="W37" s="68"/>
      <c r="X37" s="110"/>
      <c r="Y37" s="266"/>
      <c r="Z37" s="267"/>
      <c r="AA37" s="111"/>
      <c r="AB37" s="67"/>
      <c r="AC37" s="279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6">AVERAGE(I22:I37)</f>
        <v>15</v>
      </c>
      <c r="J38" s="81">
        <f t="shared" si="6"/>
        <v>3182</v>
      </c>
      <c r="K38" s="82">
        <f t="shared" ref="K38" si="7">J38/I38</f>
        <v>212.13333333333333</v>
      </c>
      <c r="L38" s="80">
        <f t="shared" ref="L38:M38" si="8">AVERAGE(L22:L37)</f>
        <v>15</v>
      </c>
      <c r="M38" s="81">
        <f t="shared" si="8"/>
        <v>2712.3517874750473</v>
      </c>
      <c r="N38" s="82">
        <f>M38/L38</f>
        <v>180.82345249833648</v>
      </c>
      <c r="O38" s="83">
        <f>L38-I38</f>
        <v>0</v>
      </c>
      <c r="P38" s="84">
        <f>N38-K38</f>
        <v>-31.309880834996846</v>
      </c>
      <c r="Q38" s="85">
        <f>N38/K38</f>
        <v>0.85240471008015317</v>
      </c>
      <c r="R38" s="275"/>
      <c r="S38" s="182">
        <f>S22</f>
        <v>0.2388888888888889</v>
      </c>
      <c r="T38" s="183">
        <f>INDEX(T22:T37,COUNTA(T22:T37))</f>
        <v>0.37569444444444444</v>
      </c>
      <c r="U38" s="86"/>
      <c r="V38" s="96"/>
      <c r="W38" s="78"/>
      <c r="X38" s="82"/>
      <c r="Y38" s="262"/>
      <c r="Z38" s="263"/>
      <c r="AA38" s="97">
        <f>M38-J38</f>
        <v>-469.64821252495267</v>
      </c>
      <c r="AB38" s="85">
        <f>M38/J38</f>
        <v>0.85240471008015317</v>
      </c>
      <c r="AC38" s="280"/>
    </row>
    <row r="39" spans="1:29" ht="15.75" customHeight="1">
      <c r="A39" s="281" t="s">
        <v>41</v>
      </c>
      <c r="B39" s="16" t="s">
        <v>69</v>
      </c>
      <c r="C39" s="271" t="s">
        <v>96</v>
      </c>
      <c r="D39" s="272"/>
      <c r="E39" s="21">
        <v>14.06</v>
      </c>
      <c r="F39" s="15">
        <v>1184</v>
      </c>
      <c r="G39" s="22">
        <f t="shared" ref="G39:G41" si="9">E39*F39</f>
        <v>16647.04</v>
      </c>
      <c r="H39" s="23"/>
      <c r="I39" s="24">
        <v>6</v>
      </c>
      <c r="J39" s="25">
        <v>2600</v>
      </c>
      <c r="K39" s="26">
        <f>J39/I39</f>
        <v>433.33333333333331</v>
      </c>
      <c r="L39" s="27">
        <v>6</v>
      </c>
      <c r="M39" s="25">
        <f>F39/V39*60</f>
        <v>2146.2235649546842</v>
      </c>
      <c r="N39" s="26">
        <f>M39/L39</f>
        <v>357.70392749244735</v>
      </c>
      <c r="O39" s="91">
        <f>L39-I39</f>
        <v>0</v>
      </c>
      <c r="P39" s="92">
        <f>N39-K39</f>
        <v>-75.629405840885966</v>
      </c>
      <c r="Q39" s="31">
        <f>N39/K39</f>
        <v>0.82547060190564781</v>
      </c>
      <c r="R39" s="273">
        <f>Q55</f>
        <v>0.82163967633833868</v>
      </c>
      <c r="S39" s="32">
        <v>0.25</v>
      </c>
      <c r="T39" s="33">
        <v>0.2729861111111111</v>
      </c>
      <c r="U39" s="34"/>
      <c r="V39" s="35">
        <v>33.09999999999998</v>
      </c>
      <c r="W39" s="33"/>
      <c r="X39" s="107"/>
      <c r="Y39" s="276"/>
      <c r="Z39" s="277"/>
      <c r="AA39" s="36">
        <f>M39-J39</f>
        <v>-453.77643504531579</v>
      </c>
      <c r="AB39" s="31">
        <f>M39/J39</f>
        <v>0.82547060190564781</v>
      </c>
      <c r="AC39" s="278">
        <f>AB55</f>
        <v>0.82163967633833868</v>
      </c>
    </row>
    <row r="40" spans="1:29" ht="15.75" customHeight="1">
      <c r="A40" s="282"/>
      <c r="B40" s="38" t="s">
        <v>69</v>
      </c>
      <c r="C40" s="264" t="s">
        <v>97</v>
      </c>
      <c r="D40" s="265"/>
      <c r="E40" s="39">
        <v>14.81</v>
      </c>
      <c r="F40" s="40">
        <v>1348</v>
      </c>
      <c r="G40" s="41">
        <f t="shared" si="9"/>
        <v>19963.88</v>
      </c>
      <c r="H40" s="42"/>
      <c r="I40" s="43">
        <v>6</v>
      </c>
      <c r="J40" s="44">
        <v>2600</v>
      </c>
      <c r="K40" s="45">
        <f t="shared" ref="K40:K41" si="10">J40/I40</f>
        <v>433.33333333333331</v>
      </c>
      <c r="L40" s="46">
        <v>6</v>
      </c>
      <c r="M40" s="44">
        <f>F40/V40*60</f>
        <v>2166.4285714285684</v>
      </c>
      <c r="N40" s="45">
        <f>M40/L40</f>
        <v>361.07142857142804</v>
      </c>
      <c r="O40" s="47">
        <f>L40-I40</f>
        <v>0</v>
      </c>
      <c r="P40" s="48">
        <f>N40-K40</f>
        <v>-72.261904761905271</v>
      </c>
      <c r="Q40" s="49">
        <f>N40/K40</f>
        <v>0.83324175824175706</v>
      </c>
      <c r="R40" s="274"/>
      <c r="S40" s="50">
        <v>0.27777777777777773</v>
      </c>
      <c r="T40" s="51">
        <v>0.3037037037037037</v>
      </c>
      <c r="U40" s="52">
        <v>6.8999999999999595</v>
      </c>
      <c r="V40" s="53">
        <v>37.333333333333385</v>
      </c>
      <c r="W40" s="54"/>
      <c r="X40" s="58"/>
      <c r="Y40" s="266"/>
      <c r="Z40" s="267"/>
      <c r="AA40" s="55">
        <f>M40-J40</f>
        <v>-433.57142857143162</v>
      </c>
      <c r="AB40" s="49">
        <f>M40/J40</f>
        <v>0.83324175824175706</v>
      </c>
      <c r="AC40" s="279"/>
    </row>
    <row r="41" spans="1:29" ht="15.75" customHeight="1">
      <c r="A41" s="282"/>
      <c r="B41" s="38" t="s">
        <v>69</v>
      </c>
      <c r="C41" s="264" t="s">
        <v>98</v>
      </c>
      <c r="D41" s="265"/>
      <c r="E41" s="39">
        <v>17.87</v>
      </c>
      <c r="F41" s="40">
        <v>814</v>
      </c>
      <c r="G41" s="41">
        <f t="shared" si="9"/>
        <v>14546.18</v>
      </c>
      <c r="H41" s="42"/>
      <c r="I41" s="43">
        <v>6</v>
      </c>
      <c r="J41" s="44">
        <v>2600</v>
      </c>
      <c r="K41" s="45">
        <f t="shared" si="10"/>
        <v>433.33333333333331</v>
      </c>
      <c r="L41" s="46">
        <v>6</v>
      </c>
      <c r="M41" s="44">
        <f>F41/V41*60</f>
        <v>2096.1373390557897</v>
      </c>
      <c r="N41" s="45">
        <f>M41/L41</f>
        <v>349.35622317596494</v>
      </c>
      <c r="O41" s="47">
        <f>L41-I41</f>
        <v>0</v>
      </c>
      <c r="P41" s="48">
        <f>N41-K41</f>
        <v>-83.977110157368372</v>
      </c>
      <c r="Q41" s="49">
        <f>N41/K41</f>
        <v>0.80620666886761139</v>
      </c>
      <c r="R41" s="274"/>
      <c r="S41" s="50">
        <v>0.30694444444444441</v>
      </c>
      <c r="T41" s="51">
        <v>0.323125</v>
      </c>
      <c r="U41" s="52">
        <v>4.6666666666666234</v>
      </c>
      <c r="V41" s="53">
        <v>23.300000000000047</v>
      </c>
      <c r="W41" s="54"/>
      <c r="X41" s="58"/>
      <c r="Y41" s="266"/>
      <c r="Z41" s="267"/>
      <c r="AA41" s="55">
        <f>M41-J41</f>
        <v>-503.86266094421035</v>
      </c>
      <c r="AB41" s="49">
        <f>M41/J41</f>
        <v>0.80620666886761139</v>
      </c>
      <c r="AC41" s="279"/>
    </row>
    <row r="42" spans="1:29" ht="15.75" customHeight="1">
      <c r="A42" s="282"/>
      <c r="B42" s="38"/>
      <c r="C42" s="264"/>
      <c r="D42" s="265"/>
      <c r="E42" s="39"/>
      <c r="F42" s="40"/>
      <c r="G42" s="41"/>
      <c r="H42" s="42"/>
      <c r="I42" s="43"/>
      <c r="J42" s="44"/>
      <c r="K42" s="45"/>
      <c r="L42" s="46"/>
      <c r="M42" s="44"/>
      <c r="N42" s="45"/>
      <c r="O42" s="47"/>
      <c r="P42" s="48"/>
      <c r="Q42" s="49"/>
      <c r="R42" s="274"/>
      <c r="S42" s="50"/>
      <c r="T42" s="51"/>
      <c r="U42" s="52"/>
      <c r="V42" s="53"/>
      <c r="W42" s="54"/>
      <c r="X42" s="94"/>
      <c r="Y42" s="266"/>
      <c r="Z42" s="267"/>
      <c r="AA42" s="55"/>
      <c r="AB42" s="49"/>
      <c r="AC42" s="279"/>
    </row>
    <row r="43" spans="1:29" ht="15.75" customHeight="1">
      <c r="A43" s="283"/>
      <c r="B43" s="38"/>
      <c r="C43" s="264"/>
      <c r="D43" s="265"/>
      <c r="E43" s="39"/>
      <c r="F43" s="40"/>
      <c r="G43" s="41"/>
      <c r="H43" s="58"/>
      <c r="I43" s="43"/>
      <c r="J43" s="44"/>
      <c r="K43" s="45"/>
      <c r="L43" s="59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58"/>
      <c r="Y43" s="266"/>
      <c r="Z43" s="267"/>
      <c r="AA43" s="55"/>
      <c r="AB43" s="49"/>
      <c r="AC43" s="279"/>
    </row>
    <row r="44" spans="1:29" ht="15.75" customHeight="1">
      <c r="A44" s="283"/>
      <c r="B44" s="38"/>
      <c r="C44" s="264"/>
      <c r="D44" s="265"/>
      <c r="E44" s="39"/>
      <c r="F44" s="40"/>
      <c r="G44" s="60"/>
      <c r="H44" s="61"/>
      <c r="I44" s="43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116"/>
      <c r="Y44" s="266"/>
      <c r="Z44" s="267"/>
      <c r="AA44" s="55"/>
      <c r="AB44" s="49"/>
      <c r="AC44" s="279"/>
    </row>
    <row r="45" spans="1:29" ht="15.75" customHeight="1">
      <c r="A45" s="283"/>
      <c r="B45" s="38"/>
      <c r="C45" s="264"/>
      <c r="D45" s="265"/>
      <c r="E45" s="39"/>
      <c r="F45" s="40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79"/>
    </row>
    <row r="46" spans="1:29" ht="15.75" customHeight="1">
      <c r="A46" s="283"/>
      <c r="B46" s="38"/>
      <c r="C46" s="264"/>
      <c r="D46" s="265"/>
      <c r="E46" s="39"/>
      <c r="F46" s="40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79"/>
    </row>
    <row r="47" spans="1:29" ht="15.75" customHeight="1">
      <c r="A47" s="283"/>
      <c r="B47" s="38"/>
      <c r="C47" s="264"/>
      <c r="D47" s="265"/>
      <c r="E47" s="39"/>
      <c r="F47" s="40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62"/>
      <c r="T47" s="63"/>
      <c r="U47" s="52"/>
      <c r="V47" s="74"/>
      <c r="W47" s="54"/>
      <c r="X47" s="94"/>
      <c r="Y47" s="266"/>
      <c r="Z47" s="267"/>
      <c r="AA47" s="55"/>
      <c r="AB47" s="49"/>
      <c r="AC47" s="279"/>
    </row>
    <row r="48" spans="1:29" ht="15.75" customHeight="1">
      <c r="A48" s="283"/>
      <c r="B48" s="38"/>
      <c r="C48" s="264"/>
      <c r="D48" s="265"/>
      <c r="E48" s="39"/>
      <c r="F48" s="40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62"/>
      <c r="T48" s="63"/>
      <c r="U48" s="52"/>
      <c r="V48" s="74"/>
      <c r="W48" s="68"/>
      <c r="X48" s="110"/>
      <c r="Y48" s="266"/>
      <c r="Z48" s="267"/>
      <c r="AA48" s="55"/>
      <c r="AB48" s="49"/>
      <c r="AC48" s="279"/>
    </row>
    <row r="49" spans="1:29" ht="15.75" customHeight="1">
      <c r="A49" s="283"/>
      <c r="B49" s="38"/>
      <c r="C49" s="264"/>
      <c r="D49" s="265"/>
      <c r="E49" s="39"/>
      <c r="F49" s="40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62"/>
      <c r="T49" s="63"/>
      <c r="U49" s="52"/>
      <c r="V49" s="74"/>
      <c r="W49" s="68"/>
      <c r="X49" s="110"/>
      <c r="Y49" s="266"/>
      <c r="Z49" s="267"/>
      <c r="AA49" s="55"/>
      <c r="AB49" s="49"/>
      <c r="AC49" s="279"/>
    </row>
    <row r="50" spans="1:29" ht="15.75" customHeight="1">
      <c r="A50" s="283"/>
      <c r="B50" s="38"/>
      <c r="C50" s="264"/>
      <c r="D50" s="265"/>
      <c r="E50" s="39"/>
      <c r="F50" s="40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62"/>
      <c r="T50" s="63"/>
      <c r="U50" s="52"/>
      <c r="V50" s="74"/>
      <c r="W50" s="68"/>
      <c r="X50" s="110"/>
      <c r="Y50" s="266"/>
      <c r="Z50" s="267"/>
      <c r="AA50" s="55"/>
      <c r="AB50" s="49"/>
      <c r="AC50" s="279"/>
    </row>
    <row r="51" spans="1:29" ht="15.75" customHeight="1">
      <c r="A51" s="283"/>
      <c r="B51" s="38"/>
      <c r="C51" s="264"/>
      <c r="D51" s="265"/>
      <c r="E51" s="39"/>
      <c r="F51" s="40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62"/>
      <c r="T51" s="63"/>
      <c r="U51" s="52"/>
      <c r="V51" s="74"/>
      <c r="W51" s="68"/>
      <c r="X51" s="110"/>
      <c r="Y51" s="266"/>
      <c r="Z51" s="267"/>
      <c r="AA51" s="55"/>
      <c r="AB51" s="49"/>
      <c r="AC51" s="279"/>
    </row>
    <row r="52" spans="1:29" ht="15.75" customHeight="1">
      <c r="A52" s="283"/>
      <c r="B52" s="38"/>
      <c r="C52" s="264"/>
      <c r="D52" s="265"/>
      <c r="E52" s="39"/>
      <c r="F52" s="40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62"/>
      <c r="T52" s="63"/>
      <c r="U52" s="52"/>
      <c r="V52" s="74"/>
      <c r="W52" s="68"/>
      <c r="X52" s="110"/>
      <c r="Y52" s="266"/>
      <c r="Z52" s="267"/>
      <c r="AA52" s="55"/>
      <c r="AB52" s="49"/>
      <c r="AC52" s="279"/>
    </row>
    <row r="53" spans="1:29" ht="15.75" customHeight="1">
      <c r="A53" s="283"/>
      <c r="B53" s="38"/>
      <c r="C53" s="264"/>
      <c r="D53" s="265"/>
      <c r="E53" s="39"/>
      <c r="F53" s="40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62"/>
      <c r="T53" s="63"/>
      <c r="U53" s="52"/>
      <c r="V53" s="74"/>
      <c r="W53" s="68"/>
      <c r="X53" s="110"/>
      <c r="Y53" s="266"/>
      <c r="Z53" s="267"/>
      <c r="AA53" s="55"/>
      <c r="AB53" s="49"/>
      <c r="AC53" s="279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62"/>
      <c r="T54" s="63"/>
      <c r="U54" s="73"/>
      <c r="V54" s="74"/>
      <c r="W54" s="68"/>
      <c r="X54" s="110"/>
      <c r="Y54" s="266"/>
      <c r="Z54" s="267"/>
      <c r="AA54" s="111"/>
      <c r="AB54" s="67"/>
      <c r="AC54" s="279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11">AVERAGE(I39:I54)</f>
        <v>6</v>
      </c>
      <c r="J55" s="81">
        <f t="shared" si="11"/>
        <v>2600</v>
      </c>
      <c r="K55" s="82">
        <f t="shared" ref="K55" si="12">J55/I55</f>
        <v>433.33333333333331</v>
      </c>
      <c r="L55" s="80">
        <f t="shared" ref="L55:M55" si="13">AVERAGE(L39:L54)</f>
        <v>6</v>
      </c>
      <c r="M55" s="81">
        <f t="shared" si="13"/>
        <v>2136.2631584796804</v>
      </c>
      <c r="N55" s="82">
        <f>M55/L55</f>
        <v>356.04385974661341</v>
      </c>
      <c r="O55" s="83">
        <f>L55-I55</f>
        <v>0</v>
      </c>
      <c r="P55" s="84">
        <f>N55-K55</f>
        <v>-77.289473586719907</v>
      </c>
      <c r="Q55" s="85">
        <f>N55/K55</f>
        <v>0.82163967633833868</v>
      </c>
      <c r="R55" s="275"/>
      <c r="S55" s="182">
        <f>S39</f>
        <v>0.25</v>
      </c>
      <c r="T55" s="183">
        <f>INDEX(T39:T54,COUNTA(T39:T54))</f>
        <v>0.323125</v>
      </c>
      <c r="U55" s="86"/>
      <c r="V55" s="96"/>
      <c r="W55" s="78"/>
      <c r="X55" s="82"/>
      <c r="Y55" s="262"/>
      <c r="Z55" s="263"/>
      <c r="AA55" s="97">
        <f>M55-J55</f>
        <v>-463.73684152031956</v>
      </c>
      <c r="AB55" s="85">
        <f>M55/J55</f>
        <v>0.82163967633833868</v>
      </c>
      <c r="AC55" s="280"/>
    </row>
    <row r="56" spans="1:29" ht="15.75" customHeight="1">
      <c r="A56" s="268" t="s">
        <v>43</v>
      </c>
      <c r="B56" s="16" t="s">
        <v>76</v>
      </c>
      <c r="C56" s="271" t="s">
        <v>103</v>
      </c>
      <c r="D56" s="272"/>
      <c r="E56" s="21">
        <v>14.03</v>
      </c>
      <c r="F56" s="15">
        <v>5535</v>
      </c>
      <c r="G56" s="22">
        <f t="shared" ref="G56" si="14">E56*F56</f>
        <v>77656.05</v>
      </c>
      <c r="H56" s="23"/>
      <c r="I56" s="24">
        <v>4</v>
      </c>
      <c r="J56" s="25">
        <v>2700</v>
      </c>
      <c r="K56" s="26">
        <f>J56/I56</f>
        <v>675</v>
      </c>
      <c r="L56" s="27">
        <v>4</v>
      </c>
      <c r="M56" s="25">
        <f>F56/V56*60</f>
        <v>2356.1546647747437</v>
      </c>
      <c r="N56" s="26">
        <f>M56/L56</f>
        <v>589.03866619368591</v>
      </c>
      <c r="O56" s="91">
        <f>L56-I56</f>
        <v>0</v>
      </c>
      <c r="P56" s="92">
        <f>N56-K56</f>
        <v>-85.961333806314087</v>
      </c>
      <c r="Q56" s="31">
        <f>N56/K56</f>
        <v>0.87264987584249765</v>
      </c>
      <c r="R56" s="273">
        <f>Q72</f>
        <v>0.87264987584249765</v>
      </c>
      <c r="S56" s="32">
        <v>0.25003472222222223</v>
      </c>
      <c r="T56" s="33">
        <v>0.34791666666666665</v>
      </c>
      <c r="U56" s="34"/>
      <c r="V56" s="35">
        <v>140.94999999999996</v>
      </c>
      <c r="W56" s="114"/>
      <c r="X56" s="115"/>
      <c r="Y56" s="276"/>
      <c r="Z56" s="277"/>
      <c r="AA56" s="36">
        <f>M56-J56</f>
        <v>-343.84533522525635</v>
      </c>
      <c r="AB56" s="31">
        <f>M56/J56</f>
        <v>0.87264987584249765</v>
      </c>
      <c r="AC56" s="278">
        <f>AB72</f>
        <v>0.87264987584249765</v>
      </c>
    </row>
    <row r="57" spans="1:29" ht="15.75" customHeight="1">
      <c r="A57" s="269"/>
      <c r="B57" s="38"/>
      <c r="C57" s="264"/>
      <c r="D57" s="265"/>
      <c r="E57" s="39"/>
      <c r="F57" s="40"/>
      <c r="G57" s="41"/>
      <c r="H57" s="42"/>
      <c r="I57" s="43"/>
      <c r="J57" s="44"/>
      <c r="K57" s="45"/>
      <c r="L57" s="46"/>
      <c r="M57" s="44"/>
      <c r="N57" s="45"/>
      <c r="O57" s="47"/>
      <c r="P57" s="48"/>
      <c r="Q57" s="49"/>
      <c r="R57" s="274"/>
      <c r="S57" s="50"/>
      <c r="T57" s="51"/>
      <c r="U57" s="52"/>
      <c r="V57" s="53"/>
      <c r="W57" s="54"/>
      <c r="X57" s="94"/>
      <c r="Y57" s="266"/>
      <c r="Z57" s="267"/>
      <c r="AA57" s="55"/>
      <c r="AB57" s="49"/>
      <c r="AC57" s="279"/>
    </row>
    <row r="58" spans="1:29" ht="15.75" customHeight="1">
      <c r="A58" s="269"/>
      <c r="B58" s="38"/>
      <c r="C58" s="264"/>
      <c r="D58" s="265"/>
      <c r="E58" s="39"/>
      <c r="F58" s="40"/>
      <c r="G58" s="41"/>
      <c r="H58" s="42"/>
      <c r="I58" s="43"/>
      <c r="J58" s="44"/>
      <c r="K58" s="45"/>
      <c r="L58" s="46"/>
      <c r="M58" s="44"/>
      <c r="N58" s="45"/>
      <c r="O58" s="47"/>
      <c r="P58" s="48"/>
      <c r="Q58" s="49"/>
      <c r="R58" s="274"/>
      <c r="S58" s="50"/>
      <c r="T58" s="51"/>
      <c r="U58" s="52"/>
      <c r="V58" s="53"/>
      <c r="W58" s="54"/>
      <c r="X58" s="94"/>
      <c r="Y58" s="266"/>
      <c r="Z58" s="267"/>
      <c r="AA58" s="55"/>
      <c r="AB58" s="49"/>
      <c r="AC58" s="279"/>
    </row>
    <row r="59" spans="1:29" ht="15.75" customHeight="1">
      <c r="A59" s="269"/>
      <c r="B59" s="38"/>
      <c r="C59" s="264"/>
      <c r="D59" s="265"/>
      <c r="E59" s="39"/>
      <c r="F59" s="40"/>
      <c r="G59" s="41"/>
      <c r="H59" s="42"/>
      <c r="I59" s="43"/>
      <c r="J59" s="44"/>
      <c r="K59" s="45"/>
      <c r="L59" s="46"/>
      <c r="M59" s="44"/>
      <c r="N59" s="45"/>
      <c r="O59" s="47"/>
      <c r="P59" s="48"/>
      <c r="Q59" s="49"/>
      <c r="R59" s="274"/>
      <c r="S59" s="50"/>
      <c r="T59" s="51"/>
      <c r="U59" s="52"/>
      <c r="V59" s="53"/>
      <c r="W59" s="54"/>
      <c r="X59" s="94"/>
      <c r="Y59" s="266"/>
      <c r="Z59" s="267"/>
      <c r="AA59" s="55"/>
      <c r="AB59" s="49"/>
      <c r="AC59" s="279"/>
    </row>
    <row r="60" spans="1:29" ht="15.75" customHeight="1">
      <c r="A60" s="269"/>
      <c r="B60" s="38"/>
      <c r="C60" s="264"/>
      <c r="D60" s="265"/>
      <c r="E60" s="39"/>
      <c r="F60" s="40"/>
      <c r="G60" s="41"/>
      <c r="H60" s="58"/>
      <c r="I60" s="43"/>
      <c r="J60" s="44"/>
      <c r="K60" s="45"/>
      <c r="L60" s="59"/>
      <c r="M60" s="44"/>
      <c r="N60" s="45"/>
      <c r="O60" s="47"/>
      <c r="P60" s="48"/>
      <c r="Q60" s="49"/>
      <c r="R60" s="274"/>
      <c r="S60" s="50"/>
      <c r="T60" s="51"/>
      <c r="U60" s="52"/>
      <c r="V60" s="53"/>
      <c r="W60" s="54"/>
      <c r="X60" s="94"/>
      <c r="Y60" s="266"/>
      <c r="Z60" s="267"/>
      <c r="AA60" s="55"/>
      <c r="AB60" s="49"/>
      <c r="AC60" s="279"/>
    </row>
    <row r="61" spans="1:29" ht="15.75" customHeight="1">
      <c r="A61" s="269"/>
      <c r="B61" s="38"/>
      <c r="C61" s="264"/>
      <c r="D61" s="265"/>
      <c r="E61" s="39"/>
      <c r="F61" s="40"/>
      <c r="G61" s="60"/>
      <c r="H61" s="61"/>
      <c r="I61" s="43"/>
      <c r="J61" s="44"/>
      <c r="K61" s="45"/>
      <c r="L61" s="46"/>
      <c r="M61" s="44"/>
      <c r="N61" s="45"/>
      <c r="O61" s="47"/>
      <c r="P61" s="48"/>
      <c r="Q61" s="49"/>
      <c r="R61" s="274"/>
      <c r="S61" s="50"/>
      <c r="T61" s="51"/>
      <c r="U61" s="52"/>
      <c r="V61" s="53"/>
      <c r="W61" s="54"/>
      <c r="X61" s="94"/>
      <c r="Y61" s="266"/>
      <c r="Z61" s="267"/>
      <c r="AA61" s="55"/>
      <c r="AB61" s="49"/>
      <c r="AC61" s="279"/>
    </row>
    <row r="62" spans="1:29" ht="15.75" customHeight="1">
      <c r="A62" s="269"/>
      <c r="B62" s="38"/>
      <c r="C62" s="264"/>
      <c r="D62" s="265"/>
      <c r="E62" s="39"/>
      <c r="F62" s="40"/>
      <c r="G62" s="60"/>
      <c r="H62" s="64"/>
      <c r="I62" s="43"/>
      <c r="J62" s="44"/>
      <c r="K62" s="45"/>
      <c r="L62" s="59"/>
      <c r="M62" s="44"/>
      <c r="N62" s="45"/>
      <c r="O62" s="65"/>
      <c r="P62" s="66"/>
      <c r="Q62" s="67"/>
      <c r="R62" s="274"/>
      <c r="S62" s="50"/>
      <c r="T62" s="51"/>
      <c r="U62" s="52"/>
      <c r="V62" s="53"/>
      <c r="W62" s="54"/>
      <c r="X62" s="94"/>
      <c r="Y62" s="266"/>
      <c r="Z62" s="267"/>
      <c r="AA62" s="55"/>
      <c r="AB62" s="49"/>
      <c r="AC62" s="279"/>
    </row>
    <row r="63" spans="1:29" ht="15.75" customHeight="1">
      <c r="A63" s="269"/>
      <c r="B63" s="38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50"/>
      <c r="T63" s="51"/>
      <c r="U63" s="52"/>
      <c r="V63" s="53"/>
      <c r="W63" s="54"/>
      <c r="X63" s="94"/>
      <c r="Y63" s="266"/>
      <c r="Z63" s="267"/>
      <c r="AA63" s="55"/>
      <c r="AB63" s="49"/>
      <c r="AC63" s="279"/>
    </row>
    <row r="64" spans="1:29" ht="15.75" customHeight="1">
      <c r="A64" s="269"/>
      <c r="B64" s="38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50"/>
      <c r="T64" s="51"/>
      <c r="U64" s="52"/>
      <c r="V64" s="53"/>
      <c r="W64" s="54"/>
      <c r="X64" s="94"/>
      <c r="Y64" s="266"/>
      <c r="Z64" s="267"/>
      <c r="AA64" s="55"/>
      <c r="AB64" s="49"/>
      <c r="AC64" s="279"/>
    </row>
    <row r="65" spans="1:29" ht="15.75" customHeight="1">
      <c r="A65" s="269"/>
      <c r="B65" s="38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50"/>
      <c r="T65" s="51"/>
      <c r="U65" s="52"/>
      <c r="V65" s="53"/>
      <c r="W65" s="54"/>
      <c r="X65" s="94"/>
      <c r="Y65" s="266"/>
      <c r="Z65" s="267"/>
      <c r="AA65" s="55"/>
      <c r="AB65" s="49"/>
      <c r="AC65" s="279"/>
    </row>
    <row r="66" spans="1:29" ht="15.75" customHeight="1">
      <c r="A66" s="269"/>
      <c r="B66" s="38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50"/>
      <c r="T66" s="51"/>
      <c r="U66" s="52"/>
      <c r="V66" s="53"/>
      <c r="W66" s="54"/>
      <c r="X66" s="94"/>
      <c r="Y66" s="266"/>
      <c r="Z66" s="267"/>
      <c r="AA66" s="55"/>
      <c r="AB66" s="49"/>
      <c r="AC66" s="279"/>
    </row>
    <row r="67" spans="1:29" ht="15.75" customHeight="1">
      <c r="A67" s="269"/>
      <c r="B67" s="38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50"/>
      <c r="T67" s="51"/>
      <c r="U67" s="52"/>
      <c r="V67" s="53"/>
      <c r="W67" s="54"/>
      <c r="X67" s="94"/>
      <c r="Y67" s="266"/>
      <c r="Z67" s="267"/>
      <c r="AA67" s="55"/>
      <c r="AB67" s="49"/>
      <c r="AC67" s="279"/>
    </row>
    <row r="68" spans="1:29" ht="15.75" customHeight="1">
      <c r="A68" s="269"/>
      <c r="B68" s="38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50"/>
      <c r="T68" s="51"/>
      <c r="U68" s="52"/>
      <c r="V68" s="53"/>
      <c r="W68" s="54"/>
      <c r="X68" s="94"/>
      <c r="Y68" s="266"/>
      <c r="Z68" s="267"/>
      <c r="AA68" s="55"/>
      <c r="AB68" s="49"/>
      <c r="AC68" s="279"/>
    </row>
    <row r="69" spans="1:29" ht="15.75" customHeight="1">
      <c r="A69" s="269"/>
      <c r="B69" s="38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50"/>
      <c r="T69" s="51"/>
      <c r="U69" s="52"/>
      <c r="V69" s="53"/>
      <c r="W69" s="54"/>
      <c r="X69" s="94"/>
      <c r="Y69" s="266"/>
      <c r="Z69" s="267"/>
      <c r="AA69" s="55"/>
      <c r="AB69" s="49"/>
      <c r="AC69" s="279"/>
    </row>
    <row r="70" spans="1:29" ht="15.75" customHeight="1">
      <c r="A70" s="269"/>
      <c r="B70" s="38"/>
      <c r="C70" s="264"/>
      <c r="D70" s="265"/>
      <c r="E70" s="39"/>
      <c r="F70" s="40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50"/>
      <c r="T70" s="51"/>
      <c r="U70" s="52"/>
      <c r="V70" s="53"/>
      <c r="W70" s="54"/>
      <c r="X70" s="94"/>
      <c r="Y70" s="266"/>
      <c r="Z70" s="267"/>
      <c r="AA70" s="55"/>
      <c r="AB70" s="49"/>
      <c r="AC70" s="279"/>
    </row>
    <row r="71" spans="1:29" ht="15.75" customHeight="1">
      <c r="A71" s="269"/>
      <c r="B71" s="38"/>
      <c r="C71" s="264"/>
      <c r="D71" s="265"/>
      <c r="E71" s="104"/>
      <c r="F71" s="40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18"/>
      <c r="G72" s="79"/>
      <c r="H72" s="20"/>
      <c r="I72" s="80">
        <f t="shared" ref="I72:J72" si="15">AVERAGE(I56:I71)</f>
        <v>4</v>
      </c>
      <c r="J72" s="81">
        <f t="shared" si="15"/>
        <v>2700</v>
      </c>
      <c r="K72" s="82">
        <f t="shared" ref="K72" si="16">J72/I72</f>
        <v>675</v>
      </c>
      <c r="L72" s="80">
        <f t="shared" ref="L72:M72" si="17">AVERAGE(L56:L71)</f>
        <v>4</v>
      </c>
      <c r="M72" s="81">
        <f t="shared" si="17"/>
        <v>2356.1546647747437</v>
      </c>
      <c r="N72" s="82">
        <f>M72/L72</f>
        <v>589.03866619368591</v>
      </c>
      <c r="O72" s="83">
        <f>L72-I72</f>
        <v>0</v>
      </c>
      <c r="P72" s="84">
        <f>N72-K72</f>
        <v>-85.961333806314087</v>
      </c>
      <c r="Q72" s="85">
        <f>N72/K72</f>
        <v>0.87264987584249765</v>
      </c>
      <c r="R72" s="275"/>
      <c r="S72" s="182">
        <f>S56</f>
        <v>0.25003472222222223</v>
      </c>
      <c r="T72" s="183">
        <f>INDEX(T56:T71,COUNTA(T56:T71))</f>
        <v>0.34791666666666665</v>
      </c>
      <c r="U72" s="86"/>
      <c r="V72" s="96"/>
      <c r="W72" s="18"/>
      <c r="X72" s="20"/>
      <c r="Y72" s="262"/>
      <c r="Z72" s="263"/>
      <c r="AA72" s="97">
        <f>M72-J72</f>
        <v>-343.84533522525635</v>
      </c>
      <c r="AB72" s="85">
        <f>M72/J72</f>
        <v>0.87264987584249765</v>
      </c>
      <c r="AC72" s="280"/>
    </row>
    <row r="73" spans="1:29" ht="15.75" customHeight="1">
      <c r="A73" s="281" t="s">
        <v>197</v>
      </c>
      <c r="B73" s="16" t="s">
        <v>76</v>
      </c>
      <c r="C73" s="271" t="s">
        <v>226</v>
      </c>
      <c r="D73" s="272"/>
      <c r="E73" s="21">
        <v>21.45</v>
      </c>
      <c r="F73" s="15">
        <v>2708</v>
      </c>
      <c r="G73" s="22">
        <f t="shared" ref="G73" si="18">E73*F73</f>
        <v>58086.6</v>
      </c>
      <c r="H73" s="23"/>
      <c r="I73" s="24">
        <v>3</v>
      </c>
      <c r="J73" s="25">
        <v>3300</v>
      </c>
      <c r="K73" s="26">
        <f>J73/I73</f>
        <v>1100</v>
      </c>
      <c r="L73" s="27">
        <v>3</v>
      </c>
      <c r="M73" s="25">
        <f>F73/V73*60</f>
        <v>2802.9902242668213</v>
      </c>
      <c r="N73" s="26">
        <f>M73/L73</f>
        <v>934.33007475560714</v>
      </c>
      <c r="O73" s="91">
        <f>L73-I73</f>
        <v>0</v>
      </c>
      <c r="P73" s="92">
        <f>N73-K73</f>
        <v>-165.66992524439286</v>
      </c>
      <c r="Q73" s="31">
        <f>N73/K73</f>
        <v>0.849390977050552</v>
      </c>
      <c r="R73" s="273">
        <f>Q89</f>
        <v>0.849390977050552</v>
      </c>
      <c r="S73" s="32">
        <v>0.35141203703703705</v>
      </c>
      <c r="T73" s="33">
        <v>0.39166666666666666</v>
      </c>
      <c r="U73" s="34"/>
      <c r="V73" s="35">
        <v>57.96666666666664</v>
      </c>
      <c r="W73" s="33"/>
      <c r="X73" s="107"/>
      <c r="Y73" s="276"/>
      <c r="Z73" s="277"/>
      <c r="AA73" s="36">
        <f>M73-J73</f>
        <v>-497.00977573317869</v>
      </c>
      <c r="AB73" s="31">
        <f>M73/J73</f>
        <v>0.84939097705055189</v>
      </c>
      <c r="AC73" s="278">
        <f>AB89</f>
        <v>0.84939097705055189</v>
      </c>
    </row>
    <row r="74" spans="1:29" ht="15.75" customHeight="1">
      <c r="A74" s="282"/>
      <c r="B74" s="38"/>
      <c r="C74" s="264"/>
      <c r="D74" s="265"/>
      <c r="E74" s="39"/>
      <c r="F74" s="40"/>
      <c r="G74" s="41"/>
      <c r="H74" s="42"/>
      <c r="I74" s="43"/>
      <c r="J74" s="44"/>
      <c r="K74" s="45"/>
      <c r="L74" s="46"/>
      <c r="M74" s="44"/>
      <c r="N74" s="45"/>
      <c r="O74" s="47"/>
      <c r="P74" s="48"/>
      <c r="Q74" s="49"/>
      <c r="R74" s="274"/>
      <c r="S74" s="50"/>
      <c r="T74" s="51"/>
      <c r="U74" s="52"/>
      <c r="V74" s="53"/>
      <c r="W74" s="54"/>
      <c r="X74" s="94"/>
      <c r="Y74" s="266"/>
      <c r="Z74" s="267"/>
      <c r="AA74" s="55"/>
      <c r="AB74" s="49"/>
      <c r="AC74" s="279"/>
    </row>
    <row r="75" spans="1:29" ht="15.75" customHeight="1">
      <c r="A75" s="282"/>
      <c r="B75" s="38"/>
      <c r="C75" s="264"/>
      <c r="D75" s="265"/>
      <c r="E75" s="39"/>
      <c r="F75" s="40"/>
      <c r="G75" s="41"/>
      <c r="H75" s="42"/>
      <c r="I75" s="43"/>
      <c r="J75" s="44"/>
      <c r="K75" s="45"/>
      <c r="L75" s="46"/>
      <c r="M75" s="44"/>
      <c r="N75" s="45"/>
      <c r="O75" s="47"/>
      <c r="P75" s="48"/>
      <c r="Q75" s="49"/>
      <c r="R75" s="274"/>
      <c r="S75" s="50"/>
      <c r="T75" s="51"/>
      <c r="U75" s="52"/>
      <c r="V75" s="53"/>
      <c r="W75" s="54"/>
      <c r="X75" s="58"/>
      <c r="Y75" s="266"/>
      <c r="Z75" s="267"/>
      <c r="AA75" s="55"/>
      <c r="AB75" s="49"/>
      <c r="AC75" s="279"/>
    </row>
    <row r="76" spans="1:29" ht="15.75" customHeight="1">
      <c r="A76" s="282"/>
      <c r="B76" s="38"/>
      <c r="C76" s="264"/>
      <c r="D76" s="265"/>
      <c r="E76" s="39"/>
      <c r="F76" s="40"/>
      <c r="G76" s="41"/>
      <c r="H76" s="42"/>
      <c r="I76" s="43"/>
      <c r="J76" s="44"/>
      <c r="K76" s="45"/>
      <c r="L76" s="46"/>
      <c r="M76" s="44"/>
      <c r="N76" s="45"/>
      <c r="O76" s="47"/>
      <c r="P76" s="48"/>
      <c r="Q76" s="49"/>
      <c r="R76" s="274"/>
      <c r="S76" s="50"/>
      <c r="T76" s="51"/>
      <c r="U76" s="52"/>
      <c r="V76" s="53"/>
      <c r="W76" s="54"/>
      <c r="X76" s="58"/>
      <c r="Y76" s="266"/>
      <c r="Z76" s="267"/>
      <c r="AA76" s="55"/>
      <c r="AB76" s="49"/>
      <c r="AC76" s="279"/>
    </row>
    <row r="77" spans="1:29" ht="15.75" customHeight="1">
      <c r="A77" s="283"/>
      <c r="B77" s="38"/>
      <c r="C77" s="264"/>
      <c r="D77" s="265"/>
      <c r="E77" s="39"/>
      <c r="F77" s="40"/>
      <c r="G77" s="41"/>
      <c r="H77" s="58"/>
      <c r="I77" s="43"/>
      <c r="J77" s="44"/>
      <c r="K77" s="45"/>
      <c r="L77" s="59"/>
      <c r="M77" s="44"/>
      <c r="N77" s="45"/>
      <c r="O77" s="47"/>
      <c r="P77" s="48"/>
      <c r="Q77" s="49"/>
      <c r="R77" s="274"/>
      <c r="S77" s="50"/>
      <c r="T77" s="51"/>
      <c r="U77" s="52"/>
      <c r="V77" s="53"/>
      <c r="W77" s="54"/>
      <c r="X77" s="58"/>
      <c r="Y77" s="266"/>
      <c r="Z77" s="267"/>
      <c r="AA77" s="55"/>
      <c r="AB77" s="49"/>
      <c r="AC77" s="279"/>
    </row>
    <row r="78" spans="1:29" ht="15.75" customHeight="1">
      <c r="A78" s="283"/>
      <c r="B78" s="38"/>
      <c r="C78" s="264"/>
      <c r="D78" s="265"/>
      <c r="E78" s="39"/>
      <c r="F78" s="40"/>
      <c r="G78" s="60"/>
      <c r="H78" s="61"/>
      <c r="I78" s="43"/>
      <c r="J78" s="44"/>
      <c r="K78" s="45"/>
      <c r="L78" s="46"/>
      <c r="M78" s="44"/>
      <c r="N78" s="45"/>
      <c r="O78" s="47"/>
      <c r="P78" s="48"/>
      <c r="Q78" s="49"/>
      <c r="R78" s="274"/>
      <c r="S78" s="50"/>
      <c r="T78" s="51"/>
      <c r="U78" s="52"/>
      <c r="V78" s="53"/>
      <c r="W78" s="54"/>
      <c r="X78" s="94"/>
      <c r="Y78" s="266"/>
      <c r="Z78" s="267"/>
      <c r="AA78" s="55"/>
      <c r="AB78" s="49"/>
      <c r="AC78" s="279"/>
    </row>
    <row r="79" spans="1:29" ht="15.75" customHeight="1">
      <c r="A79" s="283"/>
      <c r="B79" s="38"/>
      <c r="C79" s="264"/>
      <c r="D79" s="265"/>
      <c r="E79" s="39"/>
      <c r="F79" s="40"/>
      <c r="G79" s="60"/>
      <c r="H79" s="64"/>
      <c r="I79" s="43"/>
      <c r="J79" s="44"/>
      <c r="K79" s="45"/>
      <c r="L79" s="59"/>
      <c r="M79" s="44"/>
      <c r="N79" s="45"/>
      <c r="O79" s="65"/>
      <c r="P79" s="66"/>
      <c r="Q79" s="67"/>
      <c r="R79" s="274"/>
      <c r="S79" s="50"/>
      <c r="T79" s="51"/>
      <c r="U79" s="52"/>
      <c r="V79" s="53"/>
      <c r="W79" s="54"/>
      <c r="X79" s="94"/>
      <c r="Y79" s="266"/>
      <c r="Z79" s="267"/>
      <c r="AA79" s="55"/>
      <c r="AB79" s="49"/>
      <c r="AC79" s="279"/>
    </row>
    <row r="80" spans="1:29" ht="15.75" customHeight="1">
      <c r="A80" s="283"/>
      <c r="B80" s="38"/>
      <c r="C80" s="264"/>
      <c r="D80" s="265"/>
      <c r="E80" s="39"/>
      <c r="F80" s="40"/>
      <c r="G80" s="60"/>
      <c r="H80" s="64"/>
      <c r="I80" s="43"/>
      <c r="J80" s="44"/>
      <c r="K80" s="45"/>
      <c r="L80" s="59"/>
      <c r="M80" s="44"/>
      <c r="N80" s="45"/>
      <c r="O80" s="65"/>
      <c r="P80" s="66"/>
      <c r="Q80" s="67"/>
      <c r="R80" s="274"/>
      <c r="S80" s="50"/>
      <c r="T80" s="51"/>
      <c r="U80" s="52"/>
      <c r="V80" s="53"/>
      <c r="W80" s="54"/>
      <c r="X80" s="94"/>
      <c r="Y80" s="266"/>
      <c r="Z80" s="267"/>
      <c r="AA80" s="55"/>
      <c r="AB80" s="49"/>
      <c r="AC80" s="279"/>
    </row>
    <row r="81" spans="1:29" ht="15.75" customHeight="1">
      <c r="A81" s="283"/>
      <c r="B81" s="38"/>
      <c r="C81" s="264"/>
      <c r="D81" s="265"/>
      <c r="E81" s="39"/>
      <c r="F81" s="40"/>
      <c r="G81" s="60"/>
      <c r="H81" s="64"/>
      <c r="I81" s="43"/>
      <c r="J81" s="44"/>
      <c r="K81" s="45"/>
      <c r="L81" s="59"/>
      <c r="M81" s="44"/>
      <c r="N81" s="45"/>
      <c r="O81" s="65"/>
      <c r="P81" s="66"/>
      <c r="Q81" s="67"/>
      <c r="R81" s="274"/>
      <c r="S81" s="50"/>
      <c r="T81" s="51"/>
      <c r="U81" s="52"/>
      <c r="V81" s="53"/>
      <c r="W81" s="54"/>
      <c r="X81" s="94"/>
      <c r="Y81" s="266"/>
      <c r="Z81" s="267"/>
      <c r="AA81" s="55"/>
      <c r="AB81" s="49"/>
      <c r="AC81" s="279"/>
    </row>
    <row r="82" spans="1:29" ht="15.75" customHeight="1">
      <c r="A82" s="283"/>
      <c r="B82" s="38"/>
      <c r="C82" s="264"/>
      <c r="D82" s="265"/>
      <c r="E82" s="39"/>
      <c r="F82" s="40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55"/>
      <c r="AB82" s="49"/>
      <c r="AC82" s="279"/>
    </row>
    <row r="83" spans="1:29" ht="15.75" customHeight="1">
      <c r="A83" s="283"/>
      <c r="B83" s="38"/>
      <c r="C83" s="264"/>
      <c r="D83" s="265"/>
      <c r="E83" s="39"/>
      <c r="F83" s="40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55"/>
      <c r="AB83" s="49"/>
      <c r="AC83" s="279"/>
    </row>
    <row r="84" spans="1:29" ht="15.75" customHeight="1">
      <c r="A84" s="283"/>
      <c r="B84" s="38"/>
      <c r="C84" s="264"/>
      <c r="D84" s="265"/>
      <c r="E84" s="39"/>
      <c r="F84" s="40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55"/>
      <c r="AB84" s="49"/>
      <c r="AC84" s="279"/>
    </row>
    <row r="85" spans="1:29" ht="15.75" customHeight="1">
      <c r="A85" s="283"/>
      <c r="B85" s="38"/>
      <c r="C85" s="264"/>
      <c r="D85" s="265"/>
      <c r="E85" s="39"/>
      <c r="F85" s="40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55"/>
      <c r="AB85" s="49"/>
      <c r="AC85" s="279"/>
    </row>
    <row r="86" spans="1:29" ht="15.75" customHeight="1">
      <c r="A86" s="283"/>
      <c r="B86" s="38"/>
      <c r="C86" s="264"/>
      <c r="D86" s="265"/>
      <c r="E86" s="39"/>
      <c r="F86" s="40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55"/>
      <c r="AB86" s="49"/>
      <c r="AC86" s="279"/>
    </row>
    <row r="87" spans="1:29" ht="15.75" customHeight="1">
      <c r="A87" s="283"/>
      <c r="B87" s="38"/>
      <c r="C87" s="264"/>
      <c r="D87" s="265"/>
      <c r="E87" s="39"/>
      <c r="F87" s="40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55"/>
      <c r="AB87" s="49"/>
      <c r="AC87" s="279"/>
    </row>
    <row r="88" spans="1:29" ht="15.75" customHeight="1">
      <c r="A88" s="283"/>
      <c r="B88" s="38"/>
      <c r="C88" s="264"/>
      <c r="D88" s="265"/>
      <c r="E88" s="104"/>
      <c r="F88" s="40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19">AVERAGE(I73:I88)</f>
        <v>3</v>
      </c>
      <c r="J89" s="81">
        <f t="shared" si="19"/>
        <v>3300</v>
      </c>
      <c r="K89" s="82">
        <f t="shared" ref="K89" si="20">J89/I89</f>
        <v>1100</v>
      </c>
      <c r="L89" s="80">
        <f t="shared" ref="L89:M89" si="21">AVERAGE(L73:L88)</f>
        <v>3</v>
      </c>
      <c r="M89" s="81">
        <f t="shared" si="21"/>
        <v>2802.9902242668213</v>
      </c>
      <c r="N89" s="82">
        <f>M89/L89</f>
        <v>934.33007475560714</v>
      </c>
      <c r="O89" s="83">
        <f>L89-I89</f>
        <v>0</v>
      </c>
      <c r="P89" s="84">
        <f>N89-K89</f>
        <v>-165.66992524439286</v>
      </c>
      <c r="Q89" s="85">
        <f>N89/K89</f>
        <v>0.849390977050552</v>
      </c>
      <c r="R89" s="275"/>
      <c r="S89" s="182">
        <f>S73</f>
        <v>0.35141203703703705</v>
      </c>
      <c r="T89" s="183">
        <f>INDEX(T73:T88,COUNTA(T73:T88))</f>
        <v>0.39166666666666666</v>
      </c>
      <c r="U89" s="86"/>
      <c r="V89" s="96"/>
      <c r="W89" s="78"/>
      <c r="X89" s="82"/>
      <c r="Y89" s="262"/>
      <c r="Z89" s="263"/>
      <c r="AA89" s="97">
        <f>M89-J89</f>
        <v>-497.00977573317869</v>
      </c>
      <c r="AB89" s="85">
        <f>M89/J89</f>
        <v>0.84939097705055189</v>
      </c>
      <c r="AC89" s="280"/>
    </row>
    <row r="90" spans="1:29" ht="15.75" customHeight="1">
      <c r="A90" s="268" t="s">
        <v>44</v>
      </c>
      <c r="B90" s="16" t="s">
        <v>76</v>
      </c>
      <c r="C90" s="271" t="s">
        <v>105</v>
      </c>
      <c r="D90" s="272"/>
      <c r="E90" s="21">
        <v>22.28</v>
      </c>
      <c r="F90" s="15">
        <v>1557</v>
      </c>
      <c r="G90" s="22">
        <f t="shared" ref="G90:G92" si="22">E90*F90</f>
        <v>34689.96</v>
      </c>
      <c r="H90" s="23"/>
      <c r="I90" s="24">
        <v>5</v>
      </c>
      <c r="J90" s="25">
        <v>3300</v>
      </c>
      <c r="K90" s="26">
        <f>J90/I90</f>
        <v>660</v>
      </c>
      <c r="L90" s="27">
        <v>5</v>
      </c>
      <c r="M90" s="25">
        <f>F90/V90*60</f>
        <v>2731.5789473684217</v>
      </c>
      <c r="N90" s="26">
        <f>M90/L90</f>
        <v>546.31578947368439</v>
      </c>
      <c r="O90" s="91">
        <f>L90-I90</f>
        <v>0</v>
      </c>
      <c r="P90" s="92">
        <f>N90-K90</f>
        <v>-113.68421052631561</v>
      </c>
      <c r="Q90" s="31">
        <f>N90/K90</f>
        <v>0.82775119617224913</v>
      </c>
      <c r="R90" s="273">
        <f>Q106</f>
        <v>0.83870959574461124</v>
      </c>
      <c r="S90" s="32">
        <v>0.25</v>
      </c>
      <c r="T90" s="33">
        <v>0.27374999999999999</v>
      </c>
      <c r="U90" s="34"/>
      <c r="V90" s="35">
        <v>34.199999999999989</v>
      </c>
      <c r="W90" s="114"/>
      <c r="X90" s="115"/>
      <c r="Y90" s="276"/>
      <c r="Z90" s="277"/>
      <c r="AA90" s="36">
        <f>M90-J90</f>
        <v>-568.42105263157828</v>
      </c>
      <c r="AB90" s="31">
        <f>M90/J90</f>
        <v>0.82775119617224902</v>
      </c>
      <c r="AC90" s="278">
        <f>AB106</f>
        <v>0.83870959574461112</v>
      </c>
    </row>
    <row r="91" spans="1:29" ht="15.75" customHeight="1">
      <c r="A91" s="269"/>
      <c r="B91" s="38" t="s">
        <v>76</v>
      </c>
      <c r="C91" s="264" t="s">
        <v>104</v>
      </c>
      <c r="D91" s="265"/>
      <c r="E91" s="39">
        <v>17.89</v>
      </c>
      <c r="F91" s="40">
        <v>3283</v>
      </c>
      <c r="G91" s="41">
        <f t="shared" si="22"/>
        <v>58732.87</v>
      </c>
      <c r="H91" s="42"/>
      <c r="I91" s="43">
        <v>4</v>
      </c>
      <c r="J91" s="44">
        <v>3300</v>
      </c>
      <c r="K91" s="45">
        <f t="shared" ref="K91:K92" si="23">J91/I91</f>
        <v>825</v>
      </c>
      <c r="L91" s="46">
        <v>4</v>
      </c>
      <c r="M91" s="44">
        <f>F91/V91*60</f>
        <v>2759.4676628531392</v>
      </c>
      <c r="N91" s="45">
        <f>M91/L91</f>
        <v>689.86691571328481</v>
      </c>
      <c r="O91" s="47">
        <f>L91-I91</f>
        <v>0</v>
      </c>
      <c r="P91" s="48">
        <f>N91-K91</f>
        <v>-135.13308428671519</v>
      </c>
      <c r="Q91" s="49">
        <f>N91/K91</f>
        <v>0.83620232207670886</v>
      </c>
      <c r="R91" s="274"/>
      <c r="S91" s="50">
        <v>0.27847222222222223</v>
      </c>
      <c r="T91" s="51">
        <v>0.32804398148148151</v>
      </c>
      <c r="U91" s="52">
        <v>6.8000000000000238</v>
      </c>
      <c r="V91" s="53">
        <v>71.383333333333354</v>
      </c>
      <c r="W91" s="54"/>
      <c r="X91" s="94"/>
      <c r="Y91" s="266"/>
      <c r="Z91" s="267"/>
      <c r="AA91" s="55">
        <f>M91-J91</f>
        <v>-540.53233714686075</v>
      </c>
      <c r="AB91" s="49">
        <f>M91/J91</f>
        <v>0.83620232207670886</v>
      </c>
      <c r="AC91" s="279"/>
    </row>
    <row r="92" spans="1:29" ht="15.75" customHeight="1">
      <c r="A92" s="269"/>
      <c r="B92" s="38" t="s">
        <v>76</v>
      </c>
      <c r="C92" s="264" t="s">
        <v>108</v>
      </c>
      <c r="D92" s="265"/>
      <c r="E92" s="39">
        <v>16.66</v>
      </c>
      <c r="F92" s="40">
        <v>5465</v>
      </c>
      <c r="G92" s="41">
        <f t="shared" si="22"/>
        <v>91046.9</v>
      </c>
      <c r="H92" s="42"/>
      <c r="I92" s="43">
        <v>4</v>
      </c>
      <c r="J92" s="44">
        <v>3300</v>
      </c>
      <c r="K92" s="45">
        <f t="shared" si="23"/>
        <v>825</v>
      </c>
      <c r="L92" s="46">
        <v>4</v>
      </c>
      <c r="M92" s="44">
        <f>F92/V92*60</f>
        <v>2812.1783876500876</v>
      </c>
      <c r="N92" s="45">
        <f>M92/L92</f>
        <v>703.04459691252191</v>
      </c>
      <c r="O92" s="47">
        <f>L92-I92</f>
        <v>0</v>
      </c>
      <c r="P92" s="48">
        <f>N92-K92</f>
        <v>-121.95540308747809</v>
      </c>
      <c r="Q92" s="49">
        <f>N92/K92</f>
        <v>0.85217526898487506</v>
      </c>
      <c r="R92" s="274"/>
      <c r="S92" s="50">
        <v>0.33291666666666669</v>
      </c>
      <c r="T92" s="51">
        <v>0.41388888888888886</v>
      </c>
      <c r="U92" s="52">
        <v>7.016666666666671</v>
      </c>
      <c r="V92" s="53">
        <v>116.59999999999992</v>
      </c>
      <c r="W92" s="54"/>
      <c r="X92" s="94"/>
      <c r="Y92" s="266"/>
      <c r="Z92" s="267"/>
      <c r="AA92" s="55">
        <f>M92-J92</f>
        <v>-487.82161234991236</v>
      </c>
      <c r="AB92" s="49">
        <f>M92/J92</f>
        <v>0.85217526898487506</v>
      </c>
      <c r="AC92" s="279"/>
    </row>
    <row r="93" spans="1:29" ht="15.75" customHeight="1">
      <c r="A93" s="269"/>
      <c r="B93" s="38"/>
      <c r="C93" s="264"/>
      <c r="D93" s="265"/>
      <c r="E93" s="39"/>
      <c r="F93" s="40"/>
      <c r="G93" s="41"/>
      <c r="H93" s="42"/>
      <c r="I93" s="43"/>
      <c r="J93" s="44"/>
      <c r="K93" s="45"/>
      <c r="L93" s="46"/>
      <c r="M93" s="44"/>
      <c r="N93" s="45"/>
      <c r="O93" s="47"/>
      <c r="P93" s="48"/>
      <c r="Q93" s="49"/>
      <c r="R93" s="274"/>
      <c r="S93" s="50"/>
      <c r="T93" s="51"/>
      <c r="U93" s="52"/>
      <c r="V93" s="53"/>
      <c r="W93" s="54"/>
      <c r="X93" s="94"/>
      <c r="Y93" s="266"/>
      <c r="Z93" s="267"/>
      <c r="AA93" s="55"/>
      <c r="AB93" s="49"/>
      <c r="AC93" s="279"/>
    </row>
    <row r="94" spans="1:29" ht="15.75" customHeight="1">
      <c r="A94" s="269"/>
      <c r="B94" s="38"/>
      <c r="C94" s="264"/>
      <c r="D94" s="265"/>
      <c r="E94" s="39"/>
      <c r="F94" s="40"/>
      <c r="G94" s="41"/>
      <c r="H94" s="58"/>
      <c r="I94" s="43"/>
      <c r="J94" s="44"/>
      <c r="K94" s="45"/>
      <c r="L94" s="59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1"/>
      <c r="I95" s="43"/>
      <c r="J95" s="44"/>
      <c r="K95" s="45"/>
      <c r="L95" s="46"/>
      <c r="M95" s="44"/>
      <c r="N95" s="45"/>
      <c r="O95" s="47"/>
      <c r="P95" s="48"/>
      <c r="Q95" s="49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94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94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94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94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94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94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94"/>
      <c r="Y104" s="266"/>
      <c r="Z104" s="267"/>
      <c r="AA104" s="55"/>
      <c r="AB104" s="49"/>
      <c r="AC104" s="279"/>
    </row>
    <row r="105" spans="1:29" ht="15.75" customHeight="1">
      <c r="A105" s="269"/>
      <c r="B105" s="38"/>
      <c r="C105" s="264"/>
      <c r="D105" s="265"/>
      <c r="E105" s="104"/>
      <c r="F105" s="40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18"/>
      <c r="G106" s="79"/>
      <c r="H106" s="20"/>
      <c r="I106" s="80">
        <f t="shared" ref="I106:J106" si="24">AVERAGE(I90:I105)</f>
        <v>4.333333333333333</v>
      </c>
      <c r="J106" s="81">
        <f t="shared" si="24"/>
        <v>3300</v>
      </c>
      <c r="K106" s="82">
        <f t="shared" ref="K106" si="25">J106/I106</f>
        <v>761.53846153846155</v>
      </c>
      <c r="L106" s="80">
        <f t="shared" ref="L106:M106" si="26">AVERAGE(L90:L105)</f>
        <v>4.333333333333333</v>
      </c>
      <c r="M106" s="81">
        <f t="shared" si="26"/>
        <v>2767.7416659572168</v>
      </c>
      <c r="N106" s="82">
        <f>M106/L106</f>
        <v>638.70961522089624</v>
      </c>
      <c r="O106" s="83">
        <f>L106-I106</f>
        <v>0</v>
      </c>
      <c r="P106" s="84">
        <f>N106-K106</f>
        <v>-122.82884631756531</v>
      </c>
      <c r="Q106" s="85">
        <f>N106/K106</f>
        <v>0.83870959574461124</v>
      </c>
      <c r="R106" s="275"/>
      <c r="S106" s="182">
        <f>S90</f>
        <v>0.25</v>
      </c>
      <c r="T106" s="183">
        <f>INDEX(T90:T105,COUNTA(T90:T105))</f>
        <v>0.41388888888888886</v>
      </c>
      <c r="U106" s="86"/>
      <c r="V106" s="96"/>
      <c r="W106" s="18"/>
      <c r="X106" s="20"/>
      <c r="Y106" s="262"/>
      <c r="Z106" s="263"/>
      <c r="AA106" s="97">
        <f>M106-J106</f>
        <v>-532.25833404278319</v>
      </c>
      <c r="AB106" s="85">
        <f>M106/J106</f>
        <v>0.83870959574461112</v>
      </c>
      <c r="AC106" s="280"/>
    </row>
    <row r="107" spans="1:29" ht="15.75" customHeight="1">
      <c r="A107" s="281" t="s">
        <v>45</v>
      </c>
      <c r="B107" s="16" t="s">
        <v>76</v>
      </c>
      <c r="C107" s="271" t="s">
        <v>112</v>
      </c>
      <c r="D107" s="272"/>
      <c r="E107" s="21">
        <v>25.03</v>
      </c>
      <c r="F107" s="15">
        <v>2066</v>
      </c>
      <c r="G107" s="22">
        <f t="shared" ref="G107:G110" si="27">E107*F107</f>
        <v>51711.98</v>
      </c>
      <c r="H107" s="23"/>
      <c r="I107" s="24">
        <v>4</v>
      </c>
      <c r="J107" s="25">
        <v>3300</v>
      </c>
      <c r="K107" s="26">
        <f>J107/I107</f>
        <v>825</v>
      </c>
      <c r="L107" s="27">
        <v>4</v>
      </c>
      <c r="M107" s="25">
        <f>F107/V107*60</f>
        <v>2723.3980227023048</v>
      </c>
      <c r="N107" s="26">
        <f>M107/L107</f>
        <v>680.84950567557621</v>
      </c>
      <c r="O107" s="91">
        <f>L107-I107</f>
        <v>0</v>
      </c>
      <c r="P107" s="92">
        <f>N107-K107</f>
        <v>-144.15049432442379</v>
      </c>
      <c r="Q107" s="31">
        <f>N107/K107</f>
        <v>0.82527212809160755</v>
      </c>
      <c r="R107" s="273">
        <f>Q123</f>
        <v>0.82922628089553385</v>
      </c>
      <c r="S107" s="32">
        <v>0.25033564814814813</v>
      </c>
      <c r="T107" s="33">
        <v>0.28194444444444444</v>
      </c>
      <c r="U107" s="34"/>
      <c r="V107" s="35">
        <v>45.516666666666694</v>
      </c>
      <c r="W107" s="114"/>
      <c r="X107" s="115"/>
      <c r="Y107" s="276"/>
      <c r="Z107" s="277"/>
      <c r="AA107" s="36">
        <f>M107-J107</f>
        <v>-576.60197729769516</v>
      </c>
      <c r="AB107" s="31">
        <f>M107/J107</f>
        <v>0.82527212809160755</v>
      </c>
      <c r="AC107" s="278">
        <f>AB123</f>
        <v>0.82922628089553374</v>
      </c>
    </row>
    <row r="108" spans="1:29" ht="15.75" customHeight="1">
      <c r="A108" s="282"/>
      <c r="B108" s="38" t="s">
        <v>76</v>
      </c>
      <c r="C108" s="264" t="s">
        <v>110</v>
      </c>
      <c r="D108" s="265"/>
      <c r="E108" s="39">
        <v>24.83</v>
      </c>
      <c r="F108" s="40">
        <v>2414</v>
      </c>
      <c r="G108" s="41">
        <f t="shared" si="27"/>
        <v>59939.619999999995</v>
      </c>
      <c r="H108" s="42"/>
      <c r="I108" s="43">
        <v>4</v>
      </c>
      <c r="J108" s="44">
        <v>3300</v>
      </c>
      <c r="K108" s="45">
        <f t="shared" ref="K108:K147" si="28">J108/I108</f>
        <v>825</v>
      </c>
      <c r="L108" s="46">
        <v>4</v>
      </c>
      <c r="M108" s="44">
        <f>F108/V108*60</f>
        <v>2733.6898395721914</v>
      </c>
      <c r="N108" s="45">
        <f>M108/L108</f>
        <v>683.42245989304786</v>
      </c>
      <c r="O108" s="47">
        <f>L108-I108</f>
        <v>0</v>
      </c>
      <c r="P108" s="48">
        <f>N108-K108</f>
        <v>-141.57754010695214</v>
      </c>
      <c r="Q108" s="49">
        <f>N108/K108</f>
        <v>0.82839086047642163</v>
      </c>
      <c r="R108" s="274"/>
      <c r="S108" s="50">
        <v>0.29306712962962961</v>
      </c>
      <c r="T108" s="51">
        <v>0.3298611111111111</v>
      </c>
      <c r="U108" s="52">
        <v>16.016666666666637</v>
      </c>
      <c r="V108" s="53">
        <v>52.983333333333356</v>
      </c>
      <c r="W108" s="54"/>
      <c r="X108" s="94"/>
      <c r="Y108" s="266"/>
      <c r="Z108" s="267"/>
      <c r="AA108" s="55">
        <f>M108-J108</f>
        <v>-566.31016042780857</v>
      </c>
      <c r="AB108" s="49">
        <f>M108/J108</f>
        <v>0.82839086047642163</v>
      </c>
      <c r="AC108" s="279"/>
    </row>
    <row r="109" spans="1:29" ht="15.75" customHeight="1">
      <c r="A109" s="282"/>
      <c r="B109" s="38" t="s">
        <v>76</v>
      </c>
      <c r="C109" s="264" t="s">
        <v>107</v>
      </c>
      <c r="D109" s="265"/>
      <c r="E109" s="39">
        <v>18.18</v>
      </c>
      <c r="F109" s="40">
        <v>2972</v>
      </c>
      <c r="G109" s="41">
        <f t="shared" si="27"/>
        <v>54030.96</v>
      </c>
      <c r="H109" s="42"/>
      <c r="I109" s="43">
        <v>3</v>
      </c>
      <c r="J109" s="44">
        <v>3600</v>
      </c>
      <c r="K109" s="45">
        <f t="shared" si="28"/>
        <v>1200</v>
      </c>
      <c r="L109" s="46">
        <v>3</v>
      </c>
      <c r="M109" s="44">
        <f>F109/V109*60</f>
        <v>2997.8145138694313</v>
      </c>
      <c r="N109" s="45">
        <f>M109/L109</f>
        <v>999.27150462314376</v>
      </c>
      <c r="O109" s="47">
        <f>L109-I109</f>
        <v>0</v>
      </c>
      <c r="P109" s="48">
        <f>N109-K109</f>
        <v>-200.72849537685624</v>
      </c>
      <c r="Q109" s="49">
        <f>N109/K109</f>
        <v>0.83272625385261978</v>
      </c>
      <c r="R109" s="274"/>
      <c r="S109" s="50">
        <v>0.34027777777777779</v>
      </c>
      <c r="T109" s="51">
        <v>0.38158564814814816</v>
      </c>
      <c r="U109" s="52">
        <v>15.000000000000027</v>
      </c>
      <c r="V109" s="53">
        <v>59.483333333333334</v>
      </c>
      <c r="W109" s="54"/>
      <c r="X109" s="94"/>
      <c r="Y109" s="266" t="s">
        <v>274</v>
      </c>
      <c r="Z109" s="267"/>
      <c r="AA109" s="55">
        <f>M109-J109</f>
        <v>-602.18548613056873</v>
      </c>
      <c r="AB109" s="49">
        <f>M109/J109</f>
        <v>0.83272625385261978</v>
      </c>
      <c r="AC109" s="279"/>
    </row>
    <row r="110" spans="1:29" ht="15.75" customHeight="1">
      <c r="A110" s="282"/>
      <c r="B110" s="38" t="s">
        <v>76</v>
      </c>
      <c r="C110" s="264" t="s">
        <v>113</v>
      </c>
      <c r="D110" s="265"/>
      <c r="E110" s="39">
        <v>14.28</v>
      </c>
      <c r="F110" s="40">
        <v>6968</v>
      </c>
      <c r="G110" s="41">
        <f t="shared" si="27"/>
        <v>99503.039999999994</v>
      </c>
      <c r="H110" s="42"/>
      <c r="I110" s="43">
        <v>3</v>
      </c>
      <c r="J110" s="44">
        <v>3600</v>
      </c>
      <c r="K110" s="45">
        <f t="shared" si="28"/>
        <v>1200</v>
      </c>
      <c r="L110" s="46">
        <v>3</v>
      </c>
      <c r="M110" s="44">
        <f>F110/V110*60</f>
        <v>2988.4203002144395</v>
      </c>
      <c r="N110" s="45">
        <f>M110/L110</f>
        <v>996.14010007147988</v>
      </c>
      <c r="O110" s="47">
        <f>L110-I110</f>
        <v>0</v>
      </c>
      <c r="P110" s="48">
        <f>N110-K110</f>
        <v>-203.85989992852012</v>
      </c>
      <c r="Q110" s="49">
        <f>N110/K110</f>
        <v>0.83011675005956653</v>
      </c>
      <c r="R110" s="274"/>
      <c r="S110" s="50">
        <v>0.39381944444444444</v>
      </c>
      <c r="T110" s="51">
        <v>0.4909722222222222</v>
      </c>
      <c r="U110" s="52">
        <v>17.616666666666649</v>
      </c>
      <c r="V110" s="53">
        <v>139.89999999999998</v>
      </c>
      <c r="W110" s="54"/>
      <c r="X110" s="94"/>
      <c r="Y110" s="266"/>
      <c r="Z110" s="267"/>
      <c r="AA110" s="55">
        <f>M110-J110</f>
        <v>-611.57969978556048</v>
      </c>
      <c r="AB110" s="49">
        <f>M110/J110</f>
        <v>0.83011675005956653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94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94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94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94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94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68"/>
      <c r="X117" s="110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68"/>
      <c r="X118" s="110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68"/>
      <c r="X119" s="110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68"/>
      <c r="X120" s="110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68"/>
      <c r="X121" s="110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18"/>
      <c r="G123" s="79"/>
      <c r="H123" s="20"/>
      <c r="I123" s="80">
        <f t="shared" ref="I123:J123" si="29">AVERAGE(I107:I122)</f>
        <v>3.5</v>
      </c>
      <c r="J123" s="81">
        <f t="shared" si="29"/>
        <v>3450</v>
      </c>
      <c r="K123" s="82">
        <f t="shared" ref="K123" si="30">J123/I123</f>
        <v>985.71428571428567</v>
      </c>
      <c r="L123" s="80">
        <f t="shared" ref="L123:M123" si="31">AVERAGE(L107:L122)</f>
        <v>3.5</v>
      </c>
      <c r="M123" s="81">
        <f t="shared" si="31"/>
        <v>2860.8306690895915</v>
      </c>
      <c r="N123" s="82">
        <f>M123/L123</f>
        <v>817.38019116845476</v>
      </c>
      <c r="O123" s="83">
        <f>L123-I123</f>
        <v>0</v>
      </c>
      <c r="P123" s="84">
        <f>N123-K123</f>
        <v>-168.33409454583091</v>
      </c>
      <c r="Q123" s="85">
        <f>N123/K123</f>
        <v>0.82922628089553385</v>
      </c>
      <c r="R123" s="275"/>
      <c r="S123" s="182">
        <f>S107</f>
        <v>0.25033564814814813</v>
      </c>
      <c r="T123" s="183">
        <f>INDEX(T107:T122,COUNTA(T107:T122))</f>
        <v>0.4909722222222222</v>
      </c>
      <c r="U123" s="86"/>
      <c r="V123" s="96"/>
      <c r="W123" s="18"/>
      <c r="X123" s="20"/>
      <c r="Y123" s="262"/>
      <c r="Z123" s="263"/>
      <c r="AA123" s="97">
        <f>M123-J123</f>
        <v>-589.16933091040846</v>
      </c>
      <c r="AB123" s="85">
        <f>M123/J123</f>
        <v>0.82922628089553374</v>
      </c>
      <c r="AC123" s="280"/>
    </row>
    <row r="124" spans="1:29" ht="15.75" customHeight="1">
      <c r="A124" s="268" t="s">
        <v>46</v>
      </c>
      <c r="B124" s="16" t="s">
        <v>76</v>
      </c>
      <c r="C124" s="271" t="s">
        <v>111</v>
      </c>
      <c r="D124" s="272"/>
      <c r="E124" s="21">
        <v>17.27</v>
      </c>
      <c r="F124" s="15">
        <v>4072</v>
      </c>
      <c r="G124" s="22">
        <f t="shared" ref="G124:G126" si="32">E124*F124</f>
        <v>70323.44</v>
      </c>
      <c r="H124" s="23"/>
      <c r="I124" s="24">
        <v>3</v>
      </c>
      <c r="J124" s="25">
        <v>3600</v>
      </c>
      <c r="K124" s="26">
        <f>J124/I124</f>
        <v>1200</v>
      </c>
      <c r="L124" s="27">
        <v>3</v>
      </c>
      <c r="M124" s="25">
        <f>F124/V124*60</f>
        <v>2979.5121951219503</v>
      </c>
      <c r="N124" s="26">
        <f>M124/L124</f>
        <v>993.1707317073168</v>
      </c>
      <c r="O124" s="91">
        <f>L124-I124</f>
        <v>0</v>
      </c>
      <c r="P124" s="92">
        <f>N124-K124</f>
        <v>-206.8292682926832</v>
      </c>
      <c r="Q124" s="31">
        <f>N124/K124</f>
        <v>0.827642276422764</v>
      </c>
      <c r="R124" s="273">
        <f>Q140</f>
        <v>0.82727012798714605</v>
      </c>
      <c r="S124" s="32">
        <v>0.25</v>
      </c>
      <c r="T124" s="33">
        <v>0.30694444444444446</v>
      </c>
      <c r="U124" s="34"/>
      <c r="V124" s="35">
        <v>82.000000000000028</v>
      </c>
      <c r="W124" s="33"/>
      <c r="X124" s="107"/>
      <c r="Y124" s="276"/>
      <c r="Z124" s="277"/>
      <c r="AA124" s="36">
        <f>M124-J124</f>
        <v>-620.4878048780497</v>
      </c>
      <c r="AB124" s="31">
        <f>M124/J124</f>
        <v>0.827642276422764</v>
      </c>
      <c r="AC124" s="278">
        <f>AB140</f>
        <v>0.82727012798714616</v>
      </c>
    </row>
    <row r="125" spans="1:29" ht="15.75" customHeight="1">
      <c r="A125" s="269"/>
      <c r="B125" s="38" t="s">
        <v>76</v>
      </c>
      <c r="C125" s="264" t="s">
        <v>217</v>
      </c>
      <c r="D125" s="265"/>
      <c r="E125" s="39">
        <v>30</v>
      </c>
      <c r="F125" s="40">
        <v>4199</v>
      </c>
      <c r="G125" s="41">
        <f t="shared" si="32"/>
        <v>125970</v>
      </c>
      <c r="H125" s="42"/>
      <c r="I125" s="43">
        <v>3</v>
      </c>
      <c r="J125" s="44">
        <v>3000</v>
      </c>
      <c r="K125" s="45">
        <f t="shared" si="28"/>
        <v>1000</v>
      </c>
      <c r="L125" s="46">
        <v>3</v>
      </c>
      <c r="M125" s="44">
        <f>F125/V125*60</f>
        <v>2476.4744429882053</v>
      </c>
      <c r="N125" s="45">
        <f>M125/L125</f>
        <v>825.49148099606839</v>
      </c>
      <c r="O125" s="47">
        <f>L125-I125</f>
        <v>0</v>
      </c>
      <c r="P125" s="48">
        <f>N125-K125</f>
        <v>-174.50851900393161</v>
      </c>
      <c r="Q125" s="49">
        <f>N125/K125</f>
        <v>0.82549148099606839</v>
      </c>
      <c r="R125" s="274"/>
      <c r="S125" s="50">
        <v>0.31962962962962965</v>
      </c>
      <c r="T125" s="51">
        <v>0.39027777777777778</v>
      </c>
      <c r="U125" s="52">
        <v>18.266666666666673</v>
      </c>
      <c r="V125" s="53">
        <v>101.73333333333331</v>
      </c>
      <c r="W125" s="54"/>
      <c r="X125" s="58"/>
      <c r="Y125" s="266" t="s">
        <v>329</v>
      </c>
      <c r="Z125" s="267"/>
      <c r="AA125" s="55">
        <f>M125-J125</f>
        <v>-523.52555701179472</v>
      </c>
      <c r="AB125" s="49">
        <f>M125/J125</f>
        <v>0.82549148099606839</v>
      </c>
      <c r="AC125" s="279"/>
    </row>
    <row r="126" spans="1:29" ht="15.75" customHeight="1">
      <c r="A126" s="269"/>
      <c r="B126" s="38" t="s">
        <v>76</v>
      </c>
      <c r="C126" s="264" t="s">
        <v>284</v>
      </c>
      <c r="D126" s="265"/>
      <c r="E126" s="39">
        <v>27.91</v>
      </c>
      <c r="F126" s="40">
        <v>3206</v>
      </c>
      <c r="G126" s="41">
        <f t="shared" si="32"/>
        <v>89479.46</v>
      </c>
      <c r="H126" s="42"/>
      <c r="I126" s="43">
        <v>4</v>
      </c>
      <c r="J126" s="44">
        <v>3000</v>
      </c>
      <c r="K126" s="45">
        <f t="shared" si="28"/>
        <v>750</v>
      </c>
      <c r="L126" s="46">
        <v>4</v>
      </c>
      <c r="M126" s="44">
        <f>F126/V126*60</f>
        <v>2485.8065905664466</v>
      </c>
      <c r="N126" s="45">
        <f>M126/L126</f>
        <v>621.45164764161166</v>
      </c>
      <c r="O126" s="47">
        <f>L126-I126</f>
        <v>0</v>
      </c>
      <c r="P126" s="48">
        <f>N126-K126</f>
        <v>-128.54835235838834</v>
      </c>
      <c r="Q126" s="49">
        <f>N126/K126</f>
        <v>0.8286021968554822</v>
      </c>
      <c r="R126" s="274"/>
      <c r="S126" s="50">
        <v>0.40138888888888896</v>
      </c>
      <c r="T126" s="51">
        <v>0.45512731481481483</v>
      </c>
      <c r="U126" s="52">
        <v>16.000000000000103</v>
      </c>
      <c r="V126" s="53">
        <v>77.383333333333255</v>
      </c>
      <c r="W126" s="54"/>
      <c r="X126" s="58"/>
      <c r="Y126" s="266" t="s">
        <v>258</v>
      </c>
      <c r="Z126" s="267"/>
      <c r="AA126" s="55">
        <f>M126-J126</f>
        <v>-514.19340943355337</v>
      </c>
      <c r="AB126" s="49">
        <f>M126/J126</f>
        <v>0.8286021968554822</v>
      </c>
      <c r="AC126" s="279"/>
    </row>
    <row r="127" spans="1:29" ht="15.75" customHeight="1">
      <c r="A127" s="269"/>
      <c r="B127" s="38"/>
      <c r="C127" s="264"/>
      <c r="D127" s="265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79"/>
    </row>
    <row r="128" spans="1:29" ht="15.75" customHeight="1">
      <c r="A128" s="269"/>
      <c r="B128" s="38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38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116"/>
      <c r="Y129" s="266"/>
      <c r="Z129" s="267"/>
      <c r="AA129" s="55"/>
      <c r="AB129" s="49"/>
      <c r="AC129" s="279"/>
    </row>
    <row r="130" spans="1:29" ht="15.75" customHeight="1">
      <c r="A130" s="269"/>
      <c r="B130" s="38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79"/>
    </row>
    <row r="131" spans="1:29" ht="15.75" customHeight="1">
      <c r="A131" s="269"/>
      <c r="B131" s="38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79"/>
    </row>
    <row r="132" spans="1:29" ht="15.75" customHeight="1">
      <c r="A132" s="269"/>
      <c r="B132" s="38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68"/>
      <c r="X132" s="110"/>
      <c r="Y132" s="266"/>
      <c r="Z132" s="267"/>
      <c r="AA132" s="55"/>
      <c r="AB132" s="49"/>
      <c r="AC132" s="279"/>
    </row>
    <row r="133" spans="1:29" ht="15.75" customHeight="1">
      <c r="A133" s="269"/>
      <c r="B133" s="38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68"/>
      <c r="X133" s="110"/>
      <c r="Y133" s="266"/>
      <c r="Z133" s="267"/>
      <c r="AA133" s="55"/>
      <c r="AB133" s="49"/>
      <c r="AC133" s="279"/>
    </row>
    <row r="134" spans="1:29" ht="15.75" customHeight="1">
      <c r="A134" s="269"/>
      <c r="B134" s="38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68"/>
      <c r="X134" s="110"/>
      <c r="Y134" s="266"/>
      <c r="Z134" s="267"/>
      <c r="AA134" s="55"/>
      <c r="AB134" s="49"/>
      <c r="AC134" s="279"/>
    </row>
    <row r="135" spans="1:29" ht="15.75" customHeight="1">
      <c r="A135" s="269"/>
      <c r="B135" s="38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68"/>
      <c r="X135" s="110"/>
      <c r="Y135" s="266"/>
      <c r="Z135" s="267"/>
      <c r="AA135" s="55"/>
      <c r="AB135" s="49"/>
      <c r="AC135" s="279"/>
    </row>
    <row r="136" spans="1:29" ht="15.75" customHeight="1">
      <c r="A136" s="269"/>
      <c r="B136" s="38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68"/>
      <c r="X136" s="110"/>
      <c r="Y136" s="266"/>
      <c r="Z136" s="267"/>
      <c r="AA136" s="55"/>
      <c r="AB136" s="49"/>
      <c r="AC136" s="279"/>
    </row>
    <row r="137" spans="1:29" ht="15.75" customHeight="1">
      <c r="A137" s="269"/>
      <c r="B137" s="38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68"/>
      <c r="X137" s="110"/>
      <c r="Y137" s="266"/>
      <c r="Z137" s="267"/>
      <c r="AA137" s="55"/>
      <c r="AB137" s="49"/>
      <c r="AC137" s="279"/>
    </row>
    <row r="138" spans="1:29" ht="15.75" customHeight="1">
      <c r="A138" s="269"/>
      <c r="B138" s="38"/>
      <c r="C138" s="264"/>
      <c r="D138" s="265"/>
      <c r="E138" s="39"/>
      <c r="F138" s="40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68"/>
      <c r="X138" s="110"/>
      <c r="Y138" s="266"/>
      <c r="Z138" s="267"/>
      <c r="AA138" s="55"/>
      <c r="AB138" s="49"/>
      <c r="AC138" s="279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33">AVERAGE(I124:I139)</f>
        <v>3.3333333333333335</v>
      </c>
      <c r="J140" s="81">
        <f t="shared" si="33"/>
        <v>3200</v>
      </c>
      <c r="K140" s="82">
        <f t="shared" ref="K140" si="34">J140/I140</f>
        <v>960</v>
      </c>
      <c r="L140" s="80">
        <f t="shared" ref="L140:M140" si="35">AVERAGE(L124:L139)</f>
        <v>3.3333333333333335</v>
      </c>
      <c r="M140" s="81">
        <f t="shared" si="35"/>
        <v>2647.2644095588676</v>
      </c>
      <c r="N140" s="82">
        <f t="shared" ref="N140:N147" si="36">M140/L140</f>
        <v>794.17932286766018</v>
      </c>
      <c r="O140" s="83">
        <f t="shared" ref="O140:O147" si="37">L140-I140</f>
        <v>0</v>
      </c>
      <c r="P140" s="84">
        <f t="shared" ref="P140:P147" si="38">N140-K140</f>
        <v>-165.82067713233982</v>
      </c>
      <c r="Q140" s="85">
        <f t="shared" ref="Q140:Q147" si="39">N140/K140</f>
        <v>0.82727012798714605</v>
      </c>
      <c r="R140" s="275"/>
      <c r="S140" s="182">
        <f>S124</f>
        <v>0.25</v>
      </c>
      <c r="T140" s="183">
        <f>INDEX(T124:T139,COUNTA(T124:T139))</f>
        <v>0.45512731481481483</v>
      </c>
      <c r="U140" s="86"/>
      <c r="V140" s="96"/>
      <c r="W140" s="78"/>
      <c r="X140" s="82"/>
      <c r="Y140" s="262"/>
      <c r="Z140" s="263"/>
      <c r="AA140" s="97">
        <f t="shared" ref="AA140:AA147" si="40">M140-J140</f>
        <v>-552.73559044113244</v>
      </c>
      <c r="AB140" s="85">
        <f t="shared" ref="AB140:AB147" si="41">M140/J140</f>
        <v>0.82727012798714616</v>
      </c>
      <c r="AC140" s="280"/>
    </row>
    <row r="141" spans="1:29" ht="15.75" customHeight="1">
      <c r="A141" s="281" t="s">
        <v>48</v>
      </c>
      <c r="B141" s="16" t="s">
        <v>118</v>
      </c>
      <c r="C141" s="271" t="s">
        <v>281</v>
      </c>
      <c r="D141" s="272"/>
      <c r="E141" s="21">
        <v>27.36</v>
      </c>
      <c r="F141" s="15">
        <v>2049</v>
      </c>
      <c r="G141" s="22">
        <f t="shared" ref="G141:G147" si="42">E141*F141</f>
        <v>56060.639999999999</v>
      </c>
      <c r="H141" s="23"/>
      <c r="I141" s="24">
        <v>6</v>
      </c>
      <c r="J141" s="25">
        <v>2500</v>
      </c>
      <c r="K141" s="26">
        <f>J141/I141</f>
        <v>416.66666666666669</v>
      </c>
      <c r="L141" s="27">
        <v>6</v>
      </c>
      <c r="M141" s="25">
        <f t="shared" ref="M141:M147" si="43">F141/V141*60</f>
        <v>2121.4840379637635</v>
      </c>
      <c r="N141" s="26">
        <f t="shared" si="36"/>
        <v>353.5806729939606</v>
      </c>
      <c r="O141" s="91">
        <f t="shared" si="37"/>
        <v>0</v>
      </c>
      <c r="P141" s="92">
        <f t="shared" si="38"/>
        <v>-63.085993672706081</v>
      </c>
      <c r="Q141" s="31">
        <f t="shared" si="39"/>
        <v>0.84859361518550536</v>
      </c>
      <c r="R141" s="273">
        <f>Q157</f>
        <v>0.84814831463182527</v>
      </c>
      <c r="S141" s="32">
        <v>0.7083680555555556</v>
      </c>
      <c r="T141" s="33">
        <v>0.74861111111111112</v>
      </c>
      <c r="U141" s="34"/>
      <c r="V141" s="35">
        <v>57.949999999999946</v>
      </c>
      <c r="W141" s="33"/>
      <c r="X141" s="107"/>
      <c r="Y141" s="276"/>
      <c r="Z141" s="277"/>
      <c r="AA141" s="36">
        <f t="shared" si="40"/>
        <v>-378.51596203623649</v>
      </c>
      <c r="AB141" s="31">
        <f t="shared" si="41"/>
        <v>0.84859361518550536</v>
      </c>
      <c r="AC141" s="278">
        <f>AB157</f>
        <v>0.84814831463182516</v>
      </c>
    </row>
    <row r="142" spans="1:29" ht="15.75" customHeight="1">
      <c r="A142" s="282"/>
      <c r="B142" s="38" t="s">
        <v>118</v>
      </c>
      <c r="C142" s="264" t="s">
        <v>202</v>
      </c>
      <c r="D142" s="265"/>
      <c r="E142" s="39">
        <v>29.52</v>
      </c>
      <c r="F142" s="40">
        <v>637</v>
      </c>
      <c r="G142" s="41">
        <f t="shared" si="42"/>
        <v>18804.239999999998</v>
      </c>
      <c r="H142" s="42">
        <v>2</v>
      </c>
      <c r="I142" s="43">
        <v>17</v>
      </c>
      <c r="J142" s="44">
        <v>3273</v>
      </c>
      <c r="K142" s="45">
        <f t="shared" si="28"/>
        <v>192.52941176470588</v>
      </c>
      <c r="L142" s="46">
        <v>17</v>
      </c>
      <c r="M142" s="44">
        <f t="shared" si="43"/>
        <v>2786.3912515188308</v>
      </c>
      <c r="N142" s="45">
        <f t="shared" si="36"/>
        <v>163.90536773640181</v>
      </c>
      <c r="O142" s="47">
        <f t="shared" si="37"/>
        <v>0</v>
      </c>
      <c r="P142" s="48">
        <f t="shared" si="38"/>
        <v>-28.62404402830407</v>
      </c>
      <c r="Q142" s="49">
        <f t="shared" si="39"/>
        <v>0.85132638298772711</v>
      </c>
      <c r="R142" s="274"/>
      <c r="S142" s="50">
        <v>0.75228009259259254</v>
      </c>
      <c r="T142" s="51">
        <v>0.76180555555555551</v>
      </c>
      <c r="U142" s="52">
        <v>5.2833333333332533</v>
      </c>
      <c r="V142" s="53">
        <v>13.716666666666679</v>
      </c>
      <c r="W142" s="54"/>
      <c r="X142" s="58"/>
      <c r="Y142" s="266"/>
      <c r="Z142" s="267"/>
      <c r="AA142" s="55">
        <f t="shared" si="40"/>
        <v>-486.60874848116919</v>
      </c>
      <c r="AB142" s="49">
        <f t="shared" si="41"/>
        <v>0.85132638298772711</v>
      </c>
      <c r="AC142" s="279"/>
    </row>
    <row r="143" spans="1:29" ht="15.75" customHeight="1">
      <c r="A143" s="282"/>
      <c r="B143" s="38" t="s">
        <v>118</v>
      </c>
      <c r="C143" s="264" t="s">
        <v>201</v>
      </c>
      <c r="D143" s="265"/>
      <c r="E143" s="39">
        <v>29.85</v>
      </c>
      <c r="F143" s="40">
        <v>694</v>
      </c>
      <c r="G143" s="41">
        <f t="shared" si="42"/>
        <v>20715.900000000001</v>
      </c>
      <c r="H143" s="42">
        <v>2</v>
      </c>
      <c r="I143" s="43">
        <v>17</v>
      </c>
      <c r="J143" s="44">
        <v>3273</v>
      </c>
      <c r="K143" s="45">
        <f t="shared" si="28"/>
        <v>192.52941176470588</v>
      </c>
      <c r="L143" s="46">
        <v>17</v>
      </c>
      <c r="M143" s="44">
        <f t="shared" si="43"/>
        <v>2785.2842809364361</v>
      </c>
      <c r="N143" s="45">
        <f t="shared" si="36"/>
        <v>163.84025181979035</v>
      </c>
      <c r="O143" s="47">
        <f t="shared" si="37"/>
        <v>0</v>
      </c>
      <c r="P143" s="48">
        <f t="shared" si="38"/>
        <v>-28.689159944915531</v>
      </c>
      <c r="Q143" s="49">
        <f t="shared" si="39"/>
        <v>0.85098817016084205</v>
      </c>
      <c r="R143" s="274"/>
      <c r="S143" s="50">
        <v>0.76531249999999995</v>
      </c>
      <c r="T143" s="51">
        <v>0.77569444444444446</v>
      </c>
      <c r="U143" s="52">
        <v>5.0499999999999901</v>
      </c>
      <c r="V143" s="53">
        <v>14.950000000000099</v>
      </c>
      <c r="W143" s="54"/>
      <c r="X143" s="58"/>
      <c r="Y143" s="266"/>
      <c r="Z143" s="267"/>
      <c r="AA143" s="55">
        <f t="shared" si="40"/>
        <v>-487.71571906356394</v>
      </c>
      <c r="AB143" s="49">
        <f t="shared" si="41"/>
        <v>0.85098817016084205</v>
      </c>
      <c r="AC143" s="279"/>
    </row>
    <row r="144" spans="1:29" ht="15.75" customHeight="1">
      <c r="A144" s="282"/>
      <c r="B144" s="38" t="s">
        <v>76</v>
      </c>
      <c r="C144" s="264" t="s">
        <v>117</v>
      </c>
      <c r="D144" s="265"/>
      <c r="E144" s="39">
        <v>28.57</v>
      </c>
      <c r="F144" s="40">
        <v>2171</v>
      </c>
      <c r="G144" s="41">
        <f t="shared" si="42"/>
        <v>62025.47</v>
      </c>
      <c r="H144" s="42"/>
      <c r="I144" s="43">
        <v>13</v>
      </c>
      <c r="J144" s="44">
        <v>3600</v>
      </c>
      <c r="K144" s="45">
        <f t="shared" si="28"/>
        <v>276.92307692307691</v>
      </c>
      <c r="L144" s="46">
        <v>13</v>
      </c>
      <c r="M144" s="44">
        <f t="shared" si="43"/>
        <v>2986.473060756588</v>
      </c>
      <c r="N144" s="45">
        <f t="shared" si="36"/>
        <v>229.72869698127599</v>
      </c>
      <c r="O144" s="47">
        <f t="shared" si="37"/>
        <v>0</v>
      </c>
      <c r="P144" s="48">
        <f t="shared" si="38"/>
        <v>-47.194379941800918</v>
      </c>
      <c r="Q144" s="49">
        <f t="shared" si="39"/>
        <v>0.82957585021016333</v>
      </c>
      <c r="R144" s="274"/>
      <c r="S144" s="50">
        <v>0.78012731481481479</v>
      </c>
      <c r="T144" s="51">
        <v>0.81041666666666667</v>
      </c>
      <c r="U144" s="52">
        <v>6.3833333333332654</v>
      </c>
      <c r="V144" s="53">
        <v>43.616666666666717</v>
      </c>
      <c r="W144" s="54"/>
      <c r="X144" s="94"/>
      <c r="Y144" s="266"/>
      <c r="Z144" s="267"/>
      <c r="AA144" s="55">
        <f t="shared" si="40"/>
        <v>-613.52693924341202</v>
      </c>
      <c r="AB144" s="49">
        <f t="shared" si="41"/>
        <v>0.82957585021016333</v>
      </c>
      <c r="AC144" s="279"/>
    </row>
    <row r="145" spans="1:29" ht="15.75" customHeight="1">
      <c r="A145" s="283"/>
      <c r="B145" s="38" t="s">
        <v>118</v>
      </c>
      <c r="C145" s="264" t="s">
        <v>280</v>
      </c>
      <c r="D145" s="265"/>
      <c r="E145" s="39">
        <v>25.64</v>
      </c>
      <c r="F145" s="40">
        <v>2858</v>
      </c>
      <c r="G145" s="41">
        <f t="shared" si="42"/>
        <v>73279.12</v>
      </c>
      <c r="H145" s="58"/>
      <c r="I145" s="43">
        <v>11</v>
      </c>
      <c r="J145" s="44">
        <v>3000</v>
      </c>
      <c r="K145" s="45">
        <f t="shared" si="28"/>
        <v>272.72727272727275</v>
      </c>
      <c r="L145" s="59">
        <v>11</v>
      </c>
      <c r="M145" s="44">
        <f t="shared" si="43"/>
        <v>2560.6769537083178</v>
      </c>
      <c r="N145" s="45">
        <f t="shared" si="36"/>
        <v>232.78881397348343</v>
      </c>
      <c r="O145" s="47">
        <f t="shared" si="37"/>
        <v>0</v>
      </c>
      <c r="P145" s="48">
        <f t="shared" si="38"/>
        <v>-39.93845875378932</v>
      </c>
      <c r="Q145" s="49">
        <f t="shared" si="39"/>
        <v>0.85355898456943913</v>
      </c>
      <c r="R145" s="274"/>
      <c r="S145" s="50">
        <v>0.81391203703703707</v>
      </c>
      <c r="T145" s="51">
        <v>0.86041666666666661</v>
      </c>
      <c r="U145" s="52">
        <v>5.0333333333333741</v>
      </c>
      <c r="V145" s="53">
        <v>66.966666666666526</v>
      </c>
      <c r="W145" s="54">
        <v>0.86041666666666661</v>
      </c>
      <c r="X145" s="94">
        <v>0.89949074074074076</v>
      </c>
      <c r="Y145" s="266"/>
      <c r="Z145" s="267"/>
      <c r="AA145" s="55">
        <f t="shared" si="40"/>
        <v>-439.3230462916822</v>
      </c>
      <c r="AB145" s="49">
        <f t="shared" si="41"/>
        <v>0.85355898456943924</v>
      </c>
      <c r="AC145" s="279"/>
    </row>
    <row r="146" spans="1:29" ht="15.75" customHeight="1">
      <c r="A146" s="283"/>
      <c r="B146" s="38" t="s">
        <v>118</v>
      </c>
      <c r="C146" s="264" t="s">
        <v>202</v>
      </c>
      <c r="D146" s="265"/>
      <c r="E146" s="39">
        <v>29.52</v>
      </c>
      <c r="F146" s="40">
        <v>1569</v>
      </c>
      <c r="G146" s="60">
        <f t="shared" si="42"/>
        <v>46316.88</v>
      </c>
      <c r="H146" s="61"/>
      <c r="I146" s="43">
        <v>17</v>
      </c>
      <c r="J146" s="44">
        <v>3273</v>
      </c>
      <c r="K146" s="45">
        <f t="shared" si="28"/>
        <v>192.52941176470588</v>
      </c>
      <c r="L146" s="46">
        <v>17</v>
      </c>
      <c r="M146" s="44">
        <f t="shared" si="43"/>
        <v>2790.7114624505889</v>
      </c>
      <c r="N146" s="45">
        <f t="shared" si="36"/>
        <v>164.15949779121112</v>
      </c>
      <c r="O146" s="47">
        <f t="shared" si="37"/>
        <v>0</v>
      </c>
      <c r="P146" s="48">
        <f t="shared" si="38"/>
        <v>-28.369913973494761</v>
      </c>
      <c r="Q146" s="49">
        <f t="shared" si="39"/>
        <v>0.85264633744289309</v>
      </c>
      <c r="R146" s="274"/>
      <c r="S146" s="50">
        <v>0.89949074074074076</v>
      </c>
      <c r="T146" s="51">
        <v>0.92291666666666672</v>
      </c>
      <c r="U146" s="52">
        <v>56.266666666666779</v>
      </c>
      <c r="V146" s="53">
        <v>33.733333333333384</v>
      </c>
      <c r="W146" s="54"/>
      <c r="X146" s="116"/>
      <c r="Y146" s="266"/>
      <c r="Z146" s="267"/>
      <c r="AA146" s="55">
        <f t="shared" si="40"/>
        <v>-482.2885375494111</v>
      </c>
      <c r="AB146" s="49">
        <f t="shared" si="41"/>
        <v>0.85264633744289309</v>
      </c>
      <c r="AC146" s="279"/>
    </row>
    <row r="147" spans="1:29" ht="15.75" customHeight="1">
      <c r="A147" s="283"/>
      <c r="B147" s="38" t="s">
        <v>118</v>
      </c>
      <c r="C147" s="264" t="s">
        <v>201</v>
      </c>
      <c r="D147" s="265"/>
      <c r="E147" s="39">
        <v>29.85</v>
      </c>
      <c r="F147" s="40">
        <v>1670</v>
      </c>
      <c r="G147" s="60">
        <f t="shared" si="42"/>
        <v>49849.5</v>
      </c>
      <c r="H147" s="64"/>
      <c r="I147" s="43">
        <v>17</v>
      </c>
      <c r="J147" s="44">
        <v>3273</v>
      </c>
      <c r="K147" s="45">
        <f t="shared" si="28"/>
        <v>192.52941176470588</v>
      </c>
      <c r="L147" s="59">
        <v>17</v>
      </c>
      <c r="M147" s="44">
        <f t="shared" si="43"/>
        <v>2791.0863509749415</v>
      </c>
      <c r="N147" s="45">
        <f t="shared" si="36"/>
        <v>164.18155005734951</v>
      </c>
      <c r="O147" s="65">
        <f t="shared" si="37"/>
        <v>0</v>
      </c>
      <c r="P147" s="66">
        <f t="shared" si="38"/>
        <v>-28.347861707356373</v>
      </c>
      <c r="Q147" s="67">
        <f t="shared" si="39"/>
        <v>0.85276087716924587</v>
      </c>
      <c r="R147" s="274"/>
      <c r="S147" s="50">
        <v>0.92784722222222227</v>
      </c>
      <c r="T147" s="51">
        <v>0.95277777777777772</v>
      </c>
      <c r="U147" s="52">
        <v>7.0999999999999908</v>
      </c>
      <c r="V147" s="53">
        <v>35.899999999999856</v>
      </c>
      <c r="W147" s="54"/>
      <c r="X147" s="94"/>
      <c r="Y147" s="266"/>
      <c r="Z147" s="267"/>
      <c r="AA147" s="55">
        <f t="shared" si="40"/>
        <v>-481.91364902505848</v>
      </c>
      <c r="AB147" s="49">
        <f t="shared" si="41"/>
        <v>0.85276087716924576</v>
      </c>
      <c r="AC147" s="279"/>
    </row>
    <row r="148" spans="1:29" ht="15.75" customHeight="1">
      <c r="A148" s="283"/>
      <c r="B148" s="38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79"/>
    </row>
    <row r="149" spans="1:29" ht="15.75" customHeight="1">
      <c r="A149" s="283"/>
      <c r="B149" s="38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68"/>
      <c r="X149" s="110"/>
      <c r="Y149" s="266"/>
      <c r="Z149" s="267"/>
      <c r="AA149" s="55"/>
      <c r="AB149" s="49"/>
      <c r="AC149" s="279"/>
    </row>
    <row r="150" spans="1:29" ht="15.75" customHeight="1">
      <c r="A150" s="283"/>
      <c r="B150" s="38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68"/>
      <c r="X150" s="110"/>
      <c r="Y150" s="266"/>
      <c r="Z150" s="267"/>
      <c r="AA150" s="55"/>
      <c r="AB150" s="49"/>
      <c r="AC150" s="279"/>
    </row>
    <row r="151" spans="1:29" ht="15.75" customHeight="1">
      <c r="A151" s="283"/>
      <c r="B151" s="38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68"/>
      <c r="X151" s="110"/>
      <c r="Y151" s="266"/>
      <c r="Z151" s="267"/>
      <c r="AA151" s="55"/>
      <c r="AB151" s="49"/>
      <c r="AC151" s="279"/>
    </row>
    <row r="152" spans="1:29" ht="15.75" customHeight="1">
      <c r="A152" s="283"/>
      <c r="B152" s="38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68"/>
      <c r="X152" s="110"/>
      <c r="Y152" s="266"/>
      <c r="Z152" s="267"/>
      <c r="AA152" s="55"/>
      <c r="AB152" s="49"/>
      <c r="AC152" s="279"/>
    </row>
    <row r="153" spans="1:29" ht="15.75" customHeight="1">
      <c r="A153" s="283"/>
      <c r="B153" s="38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68"/>
      <c r="X153" s="110"/>
      <c r="Y153" s="266"/>
      <c r="Z153" s="267"/>
      <c r="AA153" s="55"/>
      <c r="AB153" s="49"/>
      <c r="AC153" s="279"/>
    </row>
    <row r="154" spans="1:29" ht="15.75" customHeight="1">
      <c r="A154" s="283"/>
      <c r="B154" s="38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68"/>
      <c r="X154" s="110"/>
      <c r="Y154" s="266"/>
      <c r="Z154" s="267"/>
      <c r="AA154" s="55"/>
      <c r="AB154" s="49"/>
      <c r="AC154" s="279"/>
    </row>
    <row r="155" spans="1:29" ht="15.75" customHeight="1">
      <c r="A155" s="283"/>
      <c r="B155" s="38"/>
      <c r="C155" s="264"/>
      <c r="D155" s="265"/>
      <c r="E155" s="39"/>
      <c r="F155" s="40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68"/>
      <c r="X155" s="110"/>
      <c r="Y155" s="266"/>
      <c r="Z155" s="267"/>
      <c r="AA155" s="55"/>
      <c r="AB155" s="49"/>
      <c r="AC155" s="279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44">AVERAGE(I141:I156)</f>
        <v>14</v>
      </c>
      <c r="J157" s="81">
        <f t="shared" si="44"/>
        <v>3170.2857142857142</v>
      </c>
      <c r="K157" s="82">
        <f t="shared" ref="K157" si="45">J157/I157</f>
        <v>226.44897959183672</v>
      </c>
      <c r="L157" s="80">
        <f t="shared" ref="L157:M157" si="46">AVERAGE(L141:L156)</f>
        <v>14</v>
      </c>
      <c r="M157" s="81">
        <f t="shared" si="46"/>
        <v>2688.8724854727807</v>
      </c>
      <c r="N157" s="82">
        <f>M157/L157</f>
        <v>192.0623203909129</v>
      </c>
      <c r="O157" s="83">
        <f>L157-I157</f>
        <v>0</v>
      </c>
      <c r="P157" s="84">
        <f>N157-K157</f>
        <v>-34.386659200923816</v>
      </c>
      <c r="Q157" s="85">
        <f>N157/K157</f>
        <v>0.84814831463182527</v>
      </c>
      <c r="R157" s="275"/>
      <c r="S157" s="182">
        <f>S141</f>
        <v>0.7083680555555556</v>
      </c>
      <c r="T157" s="183">
        <f>INDEX(T141:T156,COUNTA(T141:T156))</f>
        <v>0.95277777777777772</v>
      </c>
      <c r="U157" s="86"/>
      <c r="V157" s="96"/>
      <c r="W157" s="78"/>
      <c r="X157" s="82"/>
      <c r="Y157" s="262"/>
      <c r="Z157" s="263"/>
      <c r="AA157" s="97">
        <f>M157-J157</f>
        <v>-481.41322881293354</v>
      </c>
      <c r="AB157" s="85">
        <f>M157/J157</f>
        <v>0.84814831463182516</v>
      </c>
      <c r="AC157" s="280"/>
    </row>
    <row r="158" spans="1:29" ht="15.75" customHeight="1">
      <c r="A158" s="268" t="s">
        <v>49</v>
      </c>
      <c r="B158" s="16" t="s">
        <v>76</v>
      </c>
      <c r="C158" s="271" t="s">
        <v>120</v>
      </c>
      <c r="D158" s="272"/>
      <c r="E158" s="21">
        <v>14.03</v>
      </c>
      <c r="F158" s="15">
        <v>9185</v>
      </c>
      <c r="G158" s="22">
        <f t="shared" ref="G158" si="47">E158*F158</f>
        <v>128865.54999999999</v>
      </c>
      <c r="H158" s="23"/>
      <c r="I158" s="24">
        <v>4</v>
      </c>
      <c r="J158" s="25">
        <v>2700</v>
      </c>
      <c r="K158" s="26">
        <f>J158/I158</f>
        <v>675</v>
      </c>
      <c r="L158" s="27">
        <v>4</v>
      </c>
      <c r="M158" s="25">
        <f>F158/V158*60</f>
        <v>2394.3519188993487</v>
      </c>
      <c r="N158" s="26">
        <f>M158/L158</f>
        <v>598.58797972483717</v>
      </c>
      <c r="O158" s="91">
        <f>L158-I158</f>
        <v>0</v>
      </c>
      <c r="P158" s="92">
        <f>N158-K158</f>
        <v>-76.412020275162831</v>
      </c>
      <c r="Q158" s="31">
        <f>N158/K158</f>
        <v>0.88679700699975872</v>
      </c>
      <c r="R158" s="273">
        <f>Q174</f>
        <v>0.88679700699975872</v>
      </c>
      <c r="S158" s="32">
        <v>0.70833333333333337</v>
      </c>
      <c r="T158" s="33">
        <v>0.8681712962962963</v>
      </c>
      <c r="U158" s="34"/>
      <c r="V158" s="35">
        <v>230.16666666666663</v>
      </c>
      <c r="W158" s="33"/>
      <c r="X158" s="107"/>
      <c r="Y158" s="276"/>
      <c r="Z158" s="277"/>
      <c r="AA158" s="36">
        <f>M158-J158</f>
        <v>-305.64808110065132</v>
      </c>
      <c r="AB158" s="31">
        <f>M158/J158</f>
        <v>0.88679700699975872</v>
      </c>
      <c r="AC158" s="278">
        <f>AB174</f>
        <v>0.88679700699975872</v>
      </c>
    </row>
    <row r="159" spans="1:29" ht="15.75" customHeight="1">
      <c r="A159" s="269"/>
      <c r="B159" s="38"/>
      <c r="C159" s="264"/>
      <c r="D159" s="265"/>
      <c r="E159" s="39"/>
      <c r="F159" s="40"/>
      <c r="G159" s="41"/>
      <c r="H159" s="42"/>
      <c r="I159" s="43"/>
      <c r="J159" s="44"/>
      <c r="K159" s="45"/>
      <c r="L159" s="46"/>
      <c r="M159" s="44"/>
      <c r="N159" s="45"/>
      <c r="O159" s="47"/>
      <c r="P159" s="48"/>
      <c r="Q159" s="49"/>
      <c r="R159" s="274"/>
      <c r="S159" s="50"/>
      <c r="T159" s="51"/>
      <c r="U159" s="52"/>
      <c r="V159" s="53"/>
      <c r="W159" s="54"/>
      <c r="X159" s="94"/>
      <c r="Y159" s="266"/>
      <c r="Z159" s="267"/>
      <c r="AA159" s="55"/>
      <c r="AB159" s="49"/>
      <c r="AC159" s="279"/>
    </row>
    <row r="160" spans="1:29" ht="15.75" customHeight="1">
      <c r="A160" s="269"/>
      <c r="B160" s="38"/>
      <c r="C160" s="264"/>
      <c r="D160" s="265"/>
      <c r="E160" s="39"/>
      <c r="F160" s="40"/>
      <c r="G160" s="41"/>
      <c r="H160" s="42"/>
      <c r="I160" s="43"/>
      <c r="J160" s="44"/>
      <c r="K160" s="45"/>
      <c r="L160" s="46"/>
      <c r="M160" s="44"/>
      <c r="N160" s="45"/>
      <c r="O160" s="47"/>
      <c r="P160" s="48"/>
      <c r="Q160" s="49"/>
      <c r="R160" s="274"/>
      <c r="S160" s="50"/>
      <c r="T160" s="51"/>
      <c r="U160" s="52"/>
      <c r="V160" s="53"/>
      <c r="W160" s="54"/>
      <c r="X160" s="58"/>
      <c r="Y160" s="266"/>
      <c r="Z160" s="267"/>
      <c r="AA160" s="55"/>
      <c r="AB160" s="49"/>
      <c r="AC160" s="279"/>
    </row>
    <row r="161" spans="1:29" ht="15.75" customHeight="1">
      <c r="A161" s="269"/>
      <c r="B161" s="38"/>
      <c r="C161" s="264"/>
      <c r="D161" s="265"/>
      <c r="E161" s="39"/>
      <c r="F161" s="40"/>
      <c r="G161" s="41"/>
      <c r="H161" s="42"/>
      <c r="I161" s="43"/>
      <c r="J161" s="44"/>
      <c r="K161" s="45"/>
      <c r="L161" s="46"/>
      <c r="M161" s="44"/>
      <c r="N161" s="45"/>
      <c r="O161" s="47"/>
      <c r="P161" s="48"/>
      <c r="Q161" s="49"/>
      <c r="R161" s="274"/>
      <c r="S161" s="50"/>
      <c r="T161" s="51"/>
      <c r="U161" s="52"/>
      <c r="V161" s="53"/>
      <c r="W161" s="54"/>
      <c r="X161" s="58"/>
      <c r="Y161" s="266"/>
      <c r="Z161" s="267"/>
      <c r="AA161" s="55"/>
      <c r="AB161" s="49"/>
      <c r="AC161" s="279"/>
    </row>
    <row r="162" spans="1:29" ht="15.75" customHeight="1">
      <c r="A162" s="269"/>
      <c r="B162" s="38"/>
      <c r="C162" s="264"/>
      <c r="D162" s="265"/>
      <c r="E162" s="39"/>
      <c r="F162" s="40"/>
      <c r="G162" s="41"/>
      <c r="H162" s="58"/>
      <c r="I162" s="43"/>
      <c r="J162" s="44"/>
      <c r="K162" s="45"/>
      <c r="L162" s="59"/>
      <c r="M162" s="44"/>
      <c r="N162" s="45"/>
      <c r="O162" s="47"/>
      <c r="P162" s="48"/>
      <c r="Q162" s="49"/>
      <c r="R162" s="274"/>
      <c r="S162" s="50"/>
      <c r="T162" s="51"/>
      <c r="U162" s="52"/>
      <c r="V162" s="53"/>
      <c r="W162" s="54"/>
      <c r="X162" s="58"/>
      <c r="Y162" s="266"/>
      <c r="Z162" s="267"/>
      <c r="AA162" s="55"/>
      <c r="AB162" s="49"/>
      <c r="AC162" s="279"/>
    </row>
    <row r="163" spans="1:29" ht="15.75" customHeight="1">
      <c r="A163" s="269"/>
      <c r="B163" s="38"/>
      <c r="C163" s="264"/>
      <c r="D163" s="265"/>
      <c r="E163" s="39"/>
      <c r="F163" s="40"/>
      <c r="G163" s="60"/>
      <c r="H163" s="61"/>
      <c r="I163" s="43"/>
      <c r="J163" s="44"/>
      <c r="K163" s="45"/>
      <c r="L163" s="46"/>
      <c r="M163" s="44"/>
      <c r="N163" s="45"/>
      <c r="O163" s="47"/>
      <c r="P163" s="48"/>
      <c r="Q163" s="49"/>
      <c r="R163" s="274"/>
      <c r="S163" s="50"/>
      <c r="T163" s="51"/>
      <c r="U163" s="52"/>
      <c r="V163" s="53"/>
      <c r="W163" s="54"/>
      <c r="X163" s="58"/>
      <c r="Y163" s="266"/>
      <c r="Z163" s="267"/>
      <c r="AA163" s="55"/>
      <c r="AB163" s="49"/>
      <c r="AC163" s="279"/>
    </row>
    <row r="164" spans="1:29" ht="15.75" customHeight="1">
      <c r="A164" s="269"/>
      <c r="B164" s="38"/>
      <c r="C164" s="264"/>
      <c r="D164" s="265"/>
      <c r="E164" s="39"/>
      <c r="F164" s="40"/>
      <c r="G164" s="60"/>
      <c r="H164" s="64"/>
      <c r="I164" s="43"/>
      <c r="J164" s="44"/>
      <c r="K164" s="45"/>
      <c r="L164" s="59"/>
      <c r="M164" s="44"/>
      <c r="N164" s="45"/>
      <c r="O164" s="65"/>
      <c r="P164" s="66"/>
      <c r="Q164" s="67"/>
      <c r="R164" s="274"/>
      <c r="S164" s="50"/>
      <c r="T164" s="51"/>
      <c r="U164" s="52"/>
      <c r="V164" s="53"/>
      <c r="W164" s="54"/>
      <c r="X164" s="58"/>
      <c r="Y164" s="266"/>
      <c r="Z164" s="267"/>
      <c r="AA164" s="55"/>
      <c r="AB164" s="49"/>
      <c r="AC164" s="279"/>
    </row>
    <row r="165" spans="1:29" ht="15.75" customHeight="1">
      <c r="A165" s="269"/>
      <c r="B165" s="38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50"/>
      <c r="T165" s="51"/>
      <c r="U165" s="52"/>
      <c r="V165" s="53"/>
      <c r="W165" s="54"/>
      <c r="X165" s="58"/>
      <c r="Y165" s="266"/>
      <c r="Z165" s="267"/>
      <c r="AA165" s="55"/>
      <c r="AB165" s="49"/>
      <c r="AC165" s="279"/>
    </row>
    <row r="166" spans="1:29" ht="15.75" customHeight="1">
      <c r="A166" s="269"/>
      <c r="B166" s="38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50"/>
      <c r="T166" s="51"/>
      <c r="U166" s="52"/>
      <c r="V166" s="53"/>
      <c r="W166" s="54"/>
      <c r="X166" s="58"/>
      <c r="Y166" s="266"/>
      <c r="Z166" s="267"/>
      <c r="AA166" s="55"/>
      <c r="AB166" s="49"/>
      <c r="AC166" s="279"/>
    </row>
    <row r="167" spans="1:29" ht="15.75" customHeight="1">
      <c r="A167" s="269"/>
      <c r="B167" s="38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50"/>
      <c r="T167" s="51"/>
      <c r="U167" s="52"/>
      <c r="V167" s="53"/>
      <c r="W167" s="54"/>
      <c r="X167" s="58"/>
      <c r="Y167" s="266"/>
      <c r="Z167" s="267"/>
      <c r="AA167" s="55"/>
      <c r="AB167" s="49"/>
      <c r="AC167" s="279"/>
    </row>
    <row r="168" spans="1:29" ht="15.75" customHeight="1">
      <c r="A168" s="269"/>
      <c r="B168" s="38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50"/>
      <c r="T168" s="51"/>
      <c r="U168" s="52"/>
      <c r="V168" s="53"/>
      <c r="W168" s="54"/>
      <c r="X168" s="58"/>
      <c r="Y168" s="266"/>
      <c r="Z168" s="267"/>
      <c r="AA168" s="55"/>
      <c r="AB168" s="49"/>
      <c r="AC168" s="279"/>
    </row>
    <row r="169" spans="1:29" ht="15.75" customHeight="1">
      <c r="A169" s="269"/>
      <c r="B169" s="38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50"/>
      <c r="T169" s="51"/>
      <c r="U169" s="52"/>
      <c r="V169" s="53"/>
      <c r="W169" s="54"/>
      <c r="X169" s="58"/>
      <c r="Y169" s="266"/>
      <c r="Z169" s="267"/>
      <c r="AA169" s="55"/>
      <c r="AB169" s="49"/>
      <c r="AC169" s="279"/>
    </row>
    <row r="170" spans="1:29" ht="15.75" customHeight="1">
      <c r="A170" s="269"/>
      <c r="B170" s="38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50"/>
      <c r="T170" s="51"/>
      <c r="U170" s="52"/>
      <c r="V170" s="53"/>
      <c r="W170" s="54"/>
      <c r="X170" s="58"/>
      <c r="Y170" s="266"/>
      <c r="Z170" s="267"/>
      <c r="AA170" s="55"/>
      <c r="AB170" s="49"/>
      <c r="AC170" s="279"/>
    </row>
    <row r="171" spans="1:29" ht="15.75" customHeight="1">
      <c r="A171" s="269"/>
      <c r="B171" s="38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50"/>
      <c r="T171" s="51"/>
      <c r="U171" s="52"/>
      <c r="V171" s="53"/>
      <c r="W171" s="54"/>
      <c r="X171" s="58"/>
      <c r="Y171" s="266"/>
      <c r="Z171" s="267"/>
      <c r="AA171" s="55"/>
      <c r="AB171" s="49"/>
      <c r="AC171" s="279"/>
    </row>
    <row r="172" spans="1:29" ht="15.75" customHeight="1">
      <c r="A172" s="269"/>
      <c r="B172" s="38"/>
      <c r="C172" s="264"/>
      <c r="D172" s="265"/>
      <c r="E172" s="39"/>
      <c r="F172" s="40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50"/>
      <c r="T172" s="51"/>
      <c r="U172" s="52"/>
      <c r="V172" s="53"/>
      <c r="W172" s="54"/>
      <c r="X172" s="58"/>
      <c r="Y172" s="266"/>
      <c r="Z172" s="267"/>
      <c r="AA172" s="55"/>
      <c r="AB172" s="49"/>
      <c r="AC172" s="279"/>
    </row>
    <row r="173" spans="1:29" ht="15.75" customHeight="1">
      <c r="A173" s="269"/>
      <c r="B173" s="38"/>
      <c r="C173" s="264"/>
      <c r="D173" s="265"/>
      <c r="E173" s="104"/>
      <c r="F173" s="40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48">AVERAGE(I158:I173)</f>
        <v>4</v>
      </c>
      <c r="J174" s="81">
        <f t="shared" si="48"/>
        <v>2700</v>
      </c>
      <c r="K174" s="82">
        <f t="shared" ref="K174" si="49">J174/I174</f>
        <v>675</v>
      </c>
      <c r="L174" s="80">
        <f t="shared" ref="L174:M174" si="50">AVERAGE(L158:L173)</f>
        <v>4</v>
      </c>
      <c r="M174" s="81">
        <f t="shared" si="50"/>
        <v>2394.3519188993487</v>
      </c>
      <c r="N174" s="82">
        <f t="shared" ref="N174:N180" si="51">M174/L174</f>
        <v>598.58797972483717</v>
      </c>
      <c r="O174" s="83">
        <f t="shared" ref="O174:O180" si="52">L174-I174</f>
        <v>0</v>
      </c>
      <c r="P174" s="84">
        <f t="shared" ref="P174:P180" si="53">N174-K174</f>
        <v>-76.412020275162831</v>
      </c>
      <c r="Q174" s="85">
        <f t="shared" ref="Q174:Q180" si="54">N174/K174</f>
        <v>0.88679700699975872</v>
      </c>
      <c r="R174" s="275"/>
      <c r="S174" s="182">
        <f>S158</f>
        <v>0.70833333333333337</v>
      </c>
      <c r="T174" s="183">
        <f>INDEX(T158:T173,COUNTA(T158:T173))</f>
        <v>0.8681712962962963</v>
      </c>
      <c r="U174" s="86"/>
      <c r="V174" s="96"/>
      <c r="W174" s="78"/>
      <c r="X174" s="82"/>
      <c r="Y174" s="262"/>
      <c r="Z174" s="263"/>
      <c r="AA174" s="97">
        <f t="shared" ref="AA174:AA180" si="55">M174-J174</f>
        <v>-305.64808110065132</v>
      </c>
      <c r="AB174" s="85">
        <f t="shared" ref="AB174:AB180" si="56">M174/J174</f>
        <v>0.88679700699975872</v>
      </c>
      <c r="AC174" s="280"/>
    </row>
    <row r="175" spans="1:29" ht="15.75" customHeight="1">
      <c r="A175" s="281" t="s">
        <v>50</v>
      </c>
      <c r="B175" s="16" t="s">
        <v>76</v>
      </c>
      <c r="C175" s="271" t="s">
        <v>124</v>
      </c>
      <c r="D175" s="272"/>
      <c r="E175" s="21">
        <v>24.15</v>
      </c>
      <c r="F175" s="15">
        <v>1207</v>
      </c>
      <c r="G175" s="22">
        <f t="shared" ref="G175:G180" si="57">E175*F175</f>
        <v>29149.05</v>
      </c>
      <c r="H175" s="23"/>
      <c r="I175" s="24">
        <v>4</v>
      </c>
      <c r="J175" s="25">
        <v>3000</v>
      </c>
      <c r="K175" s="26">
        <f>J175/I175</f>
        <v>750</v>
      </c>
      <c r="L175" s="27">
        <v>4</v>
      </c>
      <c r="M175" s="25">
        <f t="shared" ref="M175:M180" si="58">F175/V175*60</f>
        <v>2480.1369863013761</v>
      </c>
      <c r="N175" s="26">
        <f t="shared" si="51"/>
        <v>620.03424657534401</v>
      </c>
      <c r="O175" s="91">
        <f t="shared" si="52"/>
        <v>0</v>
      </c>
      <c r="P175" s="92">
        <f t="shared" si="53"/>
        <v>-129.96575342465599</v>
      </c>
      <c r="Q175" s="31">
        <f t="shared" si="54"/>
        <v>0.8267123287671253</v>
      </c>
      <c r="R175" s="273">
        <f>Q191</f>
        <v>0.83330637888429515</v>
      </c>
      <c r="S175" s="32">
        <v>0.70833333333333337</v>
      </c>
      <c r="T175" s="33">
        <v>0.7286111111111111</v>
      </c>
      <c r="U175" s="34"/>
      <c r="V175" s="35">
        <v>29.199999999999928</v>
      </c>
      <c r="W175" s="114"/>
      <c r="X175" s="115"/>
      <c r="Y175" s="276"/>
      <c r="Z175" s="277"/>
      <c r="AA175" s="36">
        <f t="shared" si="55"/>
        <v>-519.86301369862394</v>
      </c>
      <c r="AB175" s="31">
        <f t="shared" si="56"/>
        <v>0.8267123287671253</v>
      </c>
      <c r="AC175" s="278">
        <f>AB191</f>
        <v>0.83330637888429526</v>
      </c>
    </row>
    <row r="176" spans="1:29" ht="15.75" customHeight="1">
      <c r="A176" s="282"/>
      <c r="B176" s="38" t="s">
        <v>76</v>
      </c>
      <c r="C176" s="264" t="s">
        <v>209</v>
      </c>
      <c r="D176" s="265"/>
      <c r="E176" s="39">
        <v>24.15</v>
      </c>
      <c r="F176" s="40">
        <v>1544</v>
      </c>
      <c r="G176" s="41">
        <f t="shared" si="57"/>
        <v>37287.599999999999</v>
      </c>
      <c r="H176" s="42"/>
      <c r="I176" s="43">
        <v>4</v>
      </c>
      <c r="J176" s="44">
        <v>3000</v>
      </c>
      <c r="K176" s="45">
        <f t="shared" ref="K176:K180" si="59">J176/I176</f>
        <v>750</v>
      </c>
      <c r="L176" s="46">
        <v>4</v>
      </c>
      <c r="M176" s="44">
        <f t="shared" si="58"/>
        <v>2499.2805755395698</v>
      </c>
      <c r="N176" s="45">
        <f t="shared" si="51"/>
        <v>624.82014388489245</v>
      </c>
      <c r="O176" s="47">
        <f t="shared" si="52"/>
        <v>0</v>
      </c>
      <c r="P176" s="48">
        <f t="shared" si="53"/>
        <v>-125.17985611510755</v>
      </c>
      <c r="Q176" s="49">
        <f t="shared" si="54"/>
        <v>0.83309352517985658</v>
      </c>
      <c r="R176" s="274"/>
      <c r="S176" s="50">
        <v>0.73194444444444451</v>
      </c>
      <c r="T176" s="51">
        <v>0.75768518518518524</v>
      </c>
      <c r="U176" s="52">
        <v>4.8000000000001108</v>
      </c>
      <c r="V176" s="53">
        <v>37.066666666666649</v>
      </c>
      <c r="W176" s="54"/>
      <c r="X176" s="94"/>
      <c r="Y176" s="266"/>
      <c r="Z176" s="267"/>
      <c r="AA176" s="55">
        <f t="shared" si="55"/>
        <v>-500.71942446043022</v>
      </c>
      <c r="AB176" s="49">
        <f t="shared" si="56"/>
        <v>0.83309352517985658</v>
      </c>
      <c r="AC176" s="279"/>
    </row>
    <row r="177" spans="1:29" ht="15.75" customHeight="1">
      <c r="A177" s="282"/>
      <c r="B177" s="38" t="s">
        <v>76</v>
      </c>
      <c r="C177" s="264" t="s">
        <v>210</v>
      </c>
      <c r="D177" s="265"/>
      <c r="E177" s="39">
        <v>27.58</v>
      </c>
      <c r="F177" s="40">
        <v>1795</v>
      </c>
      <c r="G177" s="41">
        <f t="shared" si="57"/>
        <v>49506.1</v>
      </c>
      <c r="H177" s="42"/>
      <c r="I177" s="43">
        <v>4</v>
      </c>
      <c r="J177" s="44">
        <v>3000</v>
      </c>
      <c r="K177" s="45">
        <f t="shared" si="59"/>
        <v>750</v>
      </c>
      <c r="L177" s="46">
        <v>4</v>
      </c>
      <c r="M177" s="44">
        <f t="shared" si="58"/>
        <v>2480.6142034549025</v>
      </c>
      <c r="N177" s="45">
        <f t="shared" si="51"/>
        <v>620.15355086372563</v>
      </c>
      <c r="O177" s="47">
        <f t="shared" si="52"/>
        <v>0</v>
      </c>
      <c r="P177" s="48">
        <f t="shared" si="53"/>
        <v>-129.84644913627437</v>
      </c>
      <c r="Q177" s="49">
        <f t="shared" si="54"/>
        <v>0.82687140115163416</v>
      </c>
      <c r="R177" s="274"/>
      <c r="S177" s="50">
        <v>0.76250000000000007</v>
      </c>
      <c r="T177" s="51">
        <v>0.79265046296296293</v>
      </c>
      <c r="U177" s="52">
        <v>6.9333333333333513</v>
      </c>
      <c r="V177" s="53">
        <v>43.416666666666529</v>
      </c>
      <c r="W177" s="54"/>
      <c r="X177" s="94"/>
      <c r="Y177" s="266"/>
      <c r="Z177" s="267"/>
      <c r="AA177" s="55">
        <f t="shared" si="55"/>
        <v>-519.38579654509749</v>
      </c>
      <c r="AB177" s="49">
        <f t="shared" si="56"/>
        <v>0.82687140115163416</v>
      </c>
      <c r="AC177" s="279"/>
    </row>
    <row r="178" spans="1:29" ht="15.75" customHeight="1">
      <c r="A178" s="282"/>
      <c r="B178" s="38" t="s">
        <v>76</v>
      </c>
      <c r="C178" s="264" t="s">
        <v>340</v>
      </c>
      <c r="D178" s="265"/>
      <c r="E178" s="39">
        <v>17.27</v>
      </c>
      <c r="F178" s="40">
        <v>1465</v>
      </c>
      <c r="G178" s="41">
        <f t="shared" si="57"/>
        <v>25300.55</v>
      </c>
      <c r="H178" s="42">
        <v>2</v>
      </c>
      <c r="I178" s="43">
        <v>4</v>
      </c>
      <c r="J178" s="44">
        <v>3300</v>
      </c>
      <c r="K178" s="45">
        <f t="shared" si="59"/>
        <v>825</v>
      </c>
      <c r="L178" s="46">
        <v>4</v>
      </c>
      <c r="M178" s="44">
        <f t="shared" si="58"/>
        <v>2761.2565445026253</v>
      </c>
      <c r="N178" s="45">
        <f t="shared" si="51"/>
        <v>690.31413612565632</v>
      </c>
      <c r="O178" s="47">
        <f t="shared" si="52"/>
        <v>0</v>
      </c>
      <c r="P178" s="48">
        <f t="shared" si="53"/>
        <v>-134.68586387434368</v>
      </c>
      <c r="Q178" s="49">
        <f t="shared" si="54"/>
        <v>0.83674440742503797</v>
      </c>
      <c r="R178" s="274"/>
      <c r="S178" s="50">
        <v>0.79594907407407411</v>
      </c>
      <c r="T178" s="51">
        <v>0.81805555555555554</v>
      </c>
      <c r="U178" s="52">
        <v>4.750000000000103</v>
      </c>
      <c r="V178" s="53">
        <v>31.833333333333247</v>
      </c>
      <c r="W178" s="54"/>
      <c r="X178" s="94"/>
      <c r="Y178" s="266"/>
      <c r="Z178" s="267"/>
      <c r="AA178" s="55">
        <f t="shared" si="55"/>
        <v>-538.74345549737473</v>
      </c>
      <c r="AB178" s="49">
        <f t="shared" si="56"/>
        <v>0.83674440742503797</v>
      </c>
      <c r="AC178" s="279"/>
    </row>
    <row r="179" spans="1:29" ht="15.75" customHeight="1">
      <c r="A179" s="283"/>
      <c r="B179" s="38" t="s">
        <v>76</v>
      </c>
      <c r="C179" s="264" t="s">
        <v>121</v>
      </c>
      <c r="D179" s="265"/>
      <c r="E179" s="39">
        <v>22.28</v>
      </c>
      <c r="F179" s="40">
        <v>1838</v>
      </c>
      <c r="G179" s="41">
        <f t="shared" si="57"/>
        <v>40950.639999999999</v>
      </c>
      <c r="H179" s="58"/>
      <c r="I179" s="43">
        <v>5</v>
      </c>
      <c r="J179" s="44">
        <v>3300</v>
      </c>
      <c r="K179" s="45">
        <f t="shared" si="59"/>
        <v>660</v>
      </c>
      <c r="L179" s="59">
        <v>5</v>
      </c>
      <c r="M179" s="44">
        <f t="shared" si="58"/>
        <v>2758.1492288453587</v>
      </c>
      <c r="N179" s="45">
        <f t="shared" si="51"/>
        <v>551.62984576907172</v>
      </c>
      <c r="O179" s="47">
        <f t="shared" si="52"/>
        <v>0</v>
      </c>
      <c r="P179" s="48">
        <f t="shared" si="53"/>
        <v>-108.37015423092828</v>
      </c>
      <c r="Q179" s="49">
        <f t="shared" si="54"/>
        <v>0.83580279661980561</v>
      </c>
      <c r="R179" s="274"/>
      <c r="S179" s="50">
        <v>0.82292824074074078</v>
      </c>
      <c r="T179" s="51">
        <v>0.85069444444444442</v>
      </c>
      <c r="U179" s="52">
        <v>7.016666666666751</v>
      </c>
      <c r="V179" s="53">
        <v>39.983333333333242</v>
      </c>
      <c r="W179" s="54">
        <v>0.85069444444444442</v>
      </c>
      <c r="X179" s="94">
        <v>0.89195601851851847</v>
      </c>
      <c r="Y179" s="266"/>
      <c r="Z179" s="267"/>
      <c r="AA179" s="55">
        <f t="shared" si="55"/>
        <v>-541.85077115464128</v>
      </c>
      <c r="AB179" s="49">
        <f t="shared" si="56"/>
        <v>0.83580279661980572</v>
      </c>
      <c r="AC179" s="279"/>
    </row>
    <row r="180" spans="1:29" ht="15.75" customHeight="1">
      <c r="A180" s="283"/>
      <c r="B180" s="38" t="s">
        <v>76</v>
      </c>
      <c r="C180" s="264" t="s">
        <v>340</v>
      </c>
      <c r="D180" s="265"/>
      <c r="E180" s="39">
        <v>17.27</v>
      </c>
      <c r="F180" s="40">
        <v>3628</v>
      </c>
      <c r="G180" s="60">
        <f t="shared" si="57"/>
        <v>62655.56</v>
      </c>
      <c r="H180" s="61"/>
      <c r="I180" s="43">
        <v>4</v>
      </c>
      <c r="J180" s="44">
        <v>3300</v>
      </c>
      <c r="K180" s="45">
        <f t="shared" si="59"/>
        <v>825</v>
      </c>
      <c r="L180" s="46">
        <v>4</v>
      </c>
      <c r="M180" s="44">
        <f t="shared" si="58"/>
        <v>2770.0530222693465</v>
      </c>
      <c r="N180" s="45">
        <f t="shared" si="51"/>
        <v>692.51325556733661</v>
      </c>
      <c r="O180" s="47">
        <f t="shared" si="52"/>
        <v>0</v>
      </c>
      <c r="P180" s="48">
        <f t="shared" si="53"/>
        <v>-132.48674443266339</v>
      </c>
      <c r="Q180" s="49">
        <f t="shared" si="54"/>
        <v>0.83941000674828681</v>
      </c>
      <c r="R180" s="274"/>
      <c r="S180" s="50">
        <v>0.89195601851851847</v>
      </c>
      <c r="T180" s="51">
        <v>0.94652777777777786</v>
      </c>
      <c r="U180" s="52">
        <v>59.416666666666629</v>
      </c>
      <c r="V180" s="53">
        <v>78.583333333333513</v>
      </c>
      <c r="W180" s="54"/>
      <c r="X180" s="94"/>
      <c r="Y180" s="266"/>
      <c r="Z180" s="267"/>
      <c r="AA180" s="55">
        <f t="shared" si="55"/>
        <v>-529.94697773065354</v>
      </c>
      <c r="AB180" s="49">
        <f t="shared" si="56"/>
        <v>0.83941000674828681</v>
      </c>
      <c r="AC180" s="279"/>
    </row>
    <row r="181" spans="1:29" ht="15.75" customHeight="1">
      <c r="A181" s="283"/>
      <c r="B181" s="38"/>
      <c r="C181" s="264"/>
      <c r="D181" s="265"/>
      <c r="E181" s="39"/>
      <c r="F181" s="40"/>
      <c r="G181" s="60"/>
      <c r="H181" s="64"/>
      <c r="I181" s="43"/>
      <c r="J181" s="44"/>
      <c r="K181" s="45"/>
      <c r="L181" s="59"/>
      <c r="M181" s="44"/>
      <c r="N181" s="45"/>
      <c r="O181" s="65"/>
      <c r="P181" s="66"/>
      <c r="Q181" s="67"/>
      <c r="R181" s="274"/>
      <c r="S181" s="50"/>
      <c r="T181" s="51"/>
      <c r="U181" s="52"/>
      <c r="V181" s="53"/>
      <c r="W181" s="54"/>
      <c r="X181" s="94"/>
      <c r="Y181" s="266"/>
      <c r="Z181" s="267"/>
      <c r="AA181" s="55"/>
      <c r="AB181" s="49"/>
      <c r="AC181" s="279"/>
    </row>
    <row r="182" spans="1:29" ht="15.75" customHeight="1">
      <c r="A182" s="283"/>
      <c r="B182" s="38"/>
      <c r="C182" s="264"/>
      <c r="D182" s="265"/>
      <c r="E182" s="39"/>
      <c r="F182" s="40"/>
      <c r="G182" s="60"/>
      <c r="H182" s="64"/>
      <c r="I182" s="43"/>
      <c r="J182" s="44"/>
      <c r="K182" s="45"/>
      <c r="L182" s="59"/>
      <c r="M182" s="44"/>
      <c r="N182" s="45"/>
      <c r="O182" s="65"/>
      <c r="P182" s="66"/>
      <c r="Q182" s="67"/>
      <c r="R182" s="274"/>
      <c r="S182" s="50"/>
      <c r="T182" s="51"/>
      <c r="U182" s="52"/>
      <c r="V182" s="53"/>
      <c r="W182" s="54"/>
      <c r="X182" s="94"/>
      <c r="Y182" s="266"/>
      <c r="Z182" s="267"/>
      <c r="AA182" s="55"/>
      <c r="AB182" s="49"/>
      <c r="AC182" s="279"/>
    </row>
    <row r="183" spans="1:29" ht="15.75" customHeight="1">
      <c r="A183" s="283"/>
      <c r="B183" s="38"/>
      <c r="C183" s="264"/>
      <c r="D183" s="265"/>
      <c r="E183" s="39"/>
      <c r="F183" s="40"/>
      <c r="G183" s="60"/>
      <c r="H183" s="64"/>
      <c r="I183" s="43"/>
      <c r="J183" s="44"/>
      <c r="K183" s="45"/>
      <c r="L183" s="59"/>
      <c r="M183" s="44"/>
      <c r="N183" s="45"/>
      <c r="O183" s="65"/>
      <c r="P183" s="66"/>
      <c r="Q183" s="67"/>
      <c r="R183" s="274"/>
      <c r="S183" s="50"/>
      <c r="T183" s="51"/>
      <c r="U183" s="52"/>
      <c r="V183" s="53"/>
      <c r="W183" s="54"/>
      <c r="X183" s="94"/>
      <c r="Y183" s="266"/>
      <c r="Z183" s="267"/>
      <c r="AA183" s="55"/>
      <c r="AB183" s="49"/>
      <c r="AC183" s="279"/>
    </row>
    <row r="184" spans="1:29" ht="15.75" customHeight="1">
      <c r="A184" s="283"/>
      <c r="B184" s="38"/>
      <c r="C184" s="264"/>
      <c r="D184" s="265"/>
      <c r="E184" s="39"/>
      <c r="F184" s="40"/>
      <c r="G184" s="60"/>
      <c r="H184" s="64"/>
      <c r="I184" s="43"/>
      <c r="J184" s="44"/>
      <c r="K184" s="45"/>
      <c r="L184" s="59"/>
      <c r="M184" s="44"/>
      <c r="N184" s="45"/>
      <c r="O184" s="65"/>
      <c r="P184" s="66"/>
      <c r="Q184" s="67"/>
      <c r="R184" s="274"/>
      <c r="S184" s="50"/>
      <c r="T184" s="51"/>
      <c r="U184" s="52"/>
      <c r="V184" s="53"/>
      <c r="W184" s="54"/>
      <c r="X184" s="94"/>
      <c r="Y184" s="266"/>
      <c r="Z184" s="267"/>
      <c r="AA184" s="55"/>
      <c r="AB184" s="49"/>
      <c r="AC184" s="279"/>
    </row>
    <row r="185" spans="1:29" ht="15.75" customHeight="1">
      <c r="A185" s="283"/>
      <c r="B185" s="38"/>
      <c r="C185" s="264"/>
      <c r="D185" s="265"/>
      <c r="E185" s="39"/>
      <c r="F185" s="40"/>
      <c r="G185" s="60"/>
      <c r="H185" s="64"/>
      <c r="I185" s="43"/>
      <c r="J185" s="44"/>
      <c r="K185" s="45"/>
      <c r="L185" s="59"/>
      <c r="M185" s="44"/>
      <c r="N185" s="45"/>
      <c r="O185" s="65"/>
      <c r="P185" s="66"/>
      <c r="Q185" s="67"/>
      <c r="R185" s="274"/>
      <c r="S185" s="50"/>
      <c r="T185" s="51"/>
      <c r="U185" s="52"/>
      <c r="V185" s="53"/>
      <c r="W185" s="54"/>
      <c r="X185" s="94"/>
      <c r="Y185" s="266"/>
      <c r="Z185" s="267"/>
      <c r="AA185" s="55"/>
      <c r="AB185" s="49"/>
      <c r="AC185" s="279"/>
    </row>
    <row r="186" spans="1:29" ht="15.75" customHeight="1">
      <c r="A186" s="283"/>
      <c r="B186" s="38"/>
      <c r="C186" s="264"/>
      <c r="D186" s="265"/>
      <c r="E186" s="39"/>
      <c r="F186" s="40"/>
      <c r="G186" s="60"/>
      <c r="H186" s="64"/>
      <c r="I186" s="43"/>
      <c r="J186" s="44"/>
      <c r="K186" s="45"/>
      <c r="L186" s="59"/>
      <c r="M186" s="44"/>
      <c r="N186" s="45"/>
      <c r="O186" s="65"/>
      <c r="P186" s="66"/>
      <c r="Q186" s="67"/>
      <c r="R186" s="274"/>
      <c r="S186" s="50"/>
      <c r="T186" s="51"/>
      <c r="U186" s="52"/>
      <c r="V186" s="53"/>
      <c r="W186" s="54"/>
      <c r="X186" s="94"/>
      <c r="Y186" s="266"/>
      <c r="Z186" s="267"/>
      <c r="AA186" s="55"/>
      <c r="AB186" s="49"/>
      <c r="AC186" s="279"/>
    </row>
    <row r="187" spans="1:29" ht="15.75" customHeight="1">
      <c r="A187" s="283"/>
      <c r="B187" s="38"/>
      <c r="C187" s="264"/>
      <c r="D187" s="265"/>
      <c r="E187" s="39"/>
      <c r="F187" s="40"/>
      <c r="G187" s="60"/>
      <c r="H187" s="64"/>
      <c r="I187" s="43"/>
      <c r="J187" s="44"/>
      <c r="K187" s="45"/>
      <c r="L187" s="59"/>
      <c r="M187" s="44"/>
      <c r="N187" s="45"/>
      <c r="O187" s="65"/>
      <c r="P187" s="66"/>
      <c r="Q187" s="67"/>
      <c r="R187" s="274"/>
      <c r="S187" s="50"/>
      <c r="T187" s="51"/>
      <c r="U187" s="52"/>
      <c r="V187" s="53"/>
      <c r="W187" s="54"/>
      <c r="X187" s="94"/>
      <c r="Y187" s="266"/>
      <c r="Z187" s="267"/>
      <c r="AA187" s="55"/>
      <c r="AB187" s="49"/>
      <c r="AC187" s="279"/>
    </row>
    <row r="188" spans="1:29" ht="15.75" customHeight="1">
      <c r="A188" s="283"/>
      <c r="B188" s="38"/>
      <c r="C188" s="264"/>
      <c r="D188" s="265"/>
      <c r="E188" s="39"/>
      <c r="F188" s="40"/>
      <c r="G188" s="60"/>
      <c r="H188" s="64"/>
      <c r="I188" s="43"/>
      <c r="J188" s="44"/>
      <c r="K188" s="45"/>
      <c r="L188" s="59"/>
      <c r="M188" s="44"/>
      <c r="N188" s="45"/>
      <c r="O188" s="65"/>
      <c r="P188" s="66"/>
      <c r="Q188" s="67"/>
      <c r="R188" s="274"/>
      <c r="S188" s="50"/>
      <c r="T188" s="51"/>
      <c r="U188" s="52"/>
      <c r="V188" s="53"/>
      <c r="W188" s="54"/>
      <c r="X188" s="94"/>
      <c r="Y188" s="266"/>
      <c r="Z188" s="267"/>
      <c r="AA188" s="55"/>
      <c r="AB188" s="49"/>
      <c r="AC188" s="279"/>
    </row>
    <row r="189" spans="1:29" ht="15.75" customHeight="1">
      <c r="A189" s="283"/>
      <c r="B189" s="38"/>
      <c r="C189" s="264"/>
      <c r="D189" s="265"/>
      <c r="E189" s="39"/>
      <c r="F189" s="40"/>
      <c r="G189" s="60"/>
      <c r="H189" s="64"/>
      <c r="I189" s="43"/>
      <c r="J189" s="44"/>
      <c r="K189" s="45"/>
      <c r="L189" s="59"/>
      <c r="M189" s="44"/>
      <c r="N189" s="45"/>
      <c r="O189" s="65"/>
      <c r="P189" s="66"/>
      <c r="Q189" s="67"/>
      <c r="R189" s="274"/>
      <c r="S189" s="50"/>
      <c r="T189" s="51"/>
      <c r="U189" s="52"/>
      <c r="V189" s="53"/>
      <c r="W189" s="54"/>
      <c r="X189" s="94"/>
      <c r="Y189" s="266"/>
      <c r="Z189" s="267"/>
      <c r="AA189" s="55"/>
      <c r="AB189" s="49"/>
      <c r="AC189" s="279"/>
    </row>
    <row r="190" spans="1:29" ht="15.75" customHeight="1">
      <c r="A190" s="283"/>
      <c r="B190" s="38"/>
      <c r="C190" s="264"/>
      <c r="D190" s="265"/>
      <c r="E190" s="104"/>
      <c r="F190" s="40"/>
      <c r="G190" s="72"/>
      <c r="H190" s="64"/>
      <c r="I190" s="43"/>
      <c r="J190" s="44"/>
      <c r="K190" s="45"/>
      <c r="L190" s="59"/>
      <c r="M190" s="44"/>
      <c r="N190" s="45"/>
      <c r="O190" s="65"/>
      <c r="P190" s="66"/>
      <c r="Q190" s="67"/>
      <c r="R190" s="274"/>
      <c r="S190" s="62"/>
      <c r="T190" s="63"/>
      <c r="U190" s="73"/>
      <c r="V190" s="74"/>
      <c r="W190" s="68"/>
      <c r="X190" s="110"/>
      <c r="Y190" s="266"/>
      <c r="Z190" s="267"/>
      <c r="AA190" s="111"/>
      <c r="AB190" s="67"/>
      <c r="AC190" s="279"/>
    </row>
    <row r="191" spans="1:29" ht="15.75" customHeight="1" thickBot="1">
      <c r="A191" s="284"/>
      <c r="B191" s="76" t="s">
        <v>35</v>
      </c>
      <c r="C191" s="261"/>
      <c r="D191" s="261"/>
      <c r="E191" s="77"/>
      <c r="F191" s="18"/>
      <c r="G191" s="79"/>
      <c r="H191" s="20"/>
      <c r="I191" s="80">
        <f t="shared" ref="I191:J191" si="60">AVERAGE(I175:I190)</f>
        <v>4.166666666666667</v>
      </c>
      <c r="J191" s="81">
        <f t="shared" si="60"/>
        <v>3150</v>
      </c>
      <c r="K191" s="82">
        <f t="shared" ref="K191" si="61">J191/I191</f>
        <v>756</v>
      </c>
      <c r="L191" s="80">
        <f t="shared" ref="L191:M191" si="62">AVERAGE(L175:L190)</f>
        <v>4.166666666666667</v>
      </c>
      <c r="M191" s="81">
        <f t="shared" si="62"/>
        <v>2624.9150934855302</v>
      </c>
      <c r="N191" s="82">
        <f>M191/L191</f>
        <v>629.97962243652717</v>
      </c>
      <c r="O191" s="83">
        <f>L191-I191</f>
        <v>0</v>
      </c>
      <c r="P191" s="84">
        <f>N191-K191</f>
        <v>-126.02037756347283</v>
      </c>
      <c r="Q191" s="85">
        <f>N191/K191</f>
        <v>0.83330637888429515</v>
      </c>
      <c r="R191" s="275"/>
      <c r="S191" s="182">
        <f>S175</f>
        <v>0.70833333333333337</v>
      </c>
      <c r="T191" s="183">
        <f>INDEX(T175:T190,COUNTA(T175:T190))</f>
        <v>0.94652777777777786</v>
      </c>
      <c r="U191" s="86"/>
      <c r="V191" s="96"/>
      <c r="W191" s="18"/>
      <c r="X191" s="20"/>
      <c r="Y191" s="262"/>
      <c r="Z191" s="263"/>
      <c r="AA191" s="97">
        <f>M191-J191</f>
        <v>-525.08490651446982</v>
      </c>
      <c r="AB191" s="85">
        <f>M191/J191</f>
        <v>0.83330637888429526</v>
      </c>
      <c r="AC191" s="280"/>
    </row>
    <row r="192" spans="1:29" ht="15.75" customHeight="1">
      <c r="A192" s="268" t="s">
        <v>51</v>
      </c>
      <c r="B192" s="16" t="s">
        <v>76</v>
      </c>
      <c r="C192" s="271" t="s">
        <v>125</v>
      </c>
      <c r="D192" s="272"/>
      <c r="E192" s="21">
        <v>17.89</v>
      </c>
      <c r="F192" s="15">
        <v>5439</v>
      </c>
      <c r="G192" s="22">
        <f t="shared" ref="G192:G194" si="63">E192*F192</f>
        <v>97303.71</v>
      </c>
      <c r="H192" s="23"/>
      <c r="I192" s="24">
        <v>4</v>
      </c>
      <c r="J192" s="25">
        <v>3300</v>
      </c>
      <c r="K192" s="26">
        <f>J192/I192</f>
        <v>825</v>
      </c>
      <c r="L192" s="27">
        <v>4</v>
      </c>
      <c r="M192" s="25">
        <f>F192/V192*60</f>
        <v>2799.1994281629759</v>
      </c>
      <c r="N192" s="26">
        <f>M192/L192</f>
        <v>699.79985704074397</v>
      </c>
      <c r="O192" s="91">
        <f>L192-I192</f>
        <v>0</v>
      </c>
      <c r="P192" s="92">
        <f>N192-K192</f>
        <v>-125.20014295925603</v>
      </c>
      <c r="Q192" s="31">
        <f>N192/K192</f>
        <v>0.8482422509584775</v>
      </c>
      <c r="R192" s="273">
        <f>Q208</f>
        <v>0.83968789766303242</v>
      </c>
      <c r="S192" s="32">
        <v>0.70862268518518523</v>
      </c>
      <c r="T192" s="33">
        <v>0.7895833333333333</v>
      </c>
      <c r="U192" s="34"/>
      <c r="V192" s="35">
        <v>116.58333333333323</v>
      </c>
      <c r="W192" s="114"/>
      <c r="X192" s="115"/>
      <c r="Y192" s="276"/>
      <c r="Z192" s="277"/>
      <c r="AA192" s="36">
        <f>M192-J192</f>
        <v>-500.80057183702411</v>
      </c>
      <c r="AB192" s="31">
        <f>M192/J192</f>
        <v>0.8482422509584775</v>
      </c>
      <c r="AC192" s="278">
        <f>AB208</f>
        <v>0.83968789766303242</v>
      </c>
    </row>
    <row r="193" spans="1:29" ht="15.75" customHeight="1">
      <c r="A193" s="269"/>
      <c r="B193" s="38" t="s">
        <v>76</v>
      </c>
      <c r="C193" s="264" t="s">
        <v>126</v>
      </c>
      <c r="D193" s="265"/>
      <c r="E193" s="39">
        <v>16.66</v>
      </c>
      <c r="F193" s="40">
        <v>3392</v>
      </c>
      <c r="G193" s="41">
        <f t="shared" si="63"/>
        <v>56510.720000000001</v>
      </c>
      <c r="H193" s="42">
        <v>2</v>
      </c>
      <c r="I193" s="43">
        <v>4</v>
      </c>
      <c r="J193" s="44">
        <v>3300</v>
      </c>
      <c r="K193" s="45">
        <f t="shared" ref="K193:K231" si="64">J193/I193</f>
        <v>825</v>
      </c>
      <c r="L193" s="46">
        <v>4</v>
      </c>
      <c r="M193" s="44">
        <f>F193/V193*60</f>
        <v>2755.8564658090713</v>
      </c>
      <c r="N193" s="45">
        <f>M193/L193</f>
        <v>688.96411645226783</v>
      </c>
      <c r="O193" s="47">
        <f>L193-I193</f>
        <v>0</v>
      </c>
      <c r="P193" s="48">
        <f>N193-K193</f>
        <v>-136.03588354773217</v>
      </c>
      <c r="Q193" s="49">
        <f>N193/K193</f>
        <v>0.83510801994214279</v>
      </c>
      <c r="R193" s="274"/>
      <c r="S193" s="50">
        <v>0.79251157407407402</v>
      </c>
      <c r="T193" s="51">
        <v>0.84379629629629627</v>
      </c>
      <c r="U193" s="52">
        <v>4.216666666666633</v>
      </c>
      <c r="V193" s="53">
        <v>73.850000000000037</v>
      </c>
      <c r="W193" s="54">
        <v>0.84379629629629627</v>
      </c>
      <c r="X193" s="94">
        <v>0.88487268518518514</v>
      </c>
      <c r="Y193" s="266"/>
      <c r="Z193" s="267"/>
      <c r="AA193" s="55">
        <f>M193-J193</f>
        <v>-544.14353419092868</v>
      </c>
      <c r="AB193" s="49">
        <f>M193/J193</f>
        <v>0.83510801994214279</v>
      </c>
      <c r="AC193" s="279"/>
    </row>
    <row r="194" spans="1:29" ht="15.75" customHeight="1">
      <c r="A194" s="269"/>
      <c r="B194" s="38" t="s">
        <v>76</v>
      </c>
      <c r="C194" s="264" t="s">
        <v>126</v>
      </c>
      <c r="D194" s="265"/>
      <c r="E194" s="39">
        <v>16.66</v>
      </c>
      <c r="F194" s="40">
        <v>5184</v>
      </c>
      <c r="G194" s="41">
        <f t="shared" si="63"/>
        <v>86365.440000000002</v>
      </c>
      <c r="H194" s="42"/>
      <c r="I194" s="43">
        <v>4</v>
      </c>
      <c r="J194" s="44">
        <v>3300</v>
      </c>
      <c r="K194" s="45">
        <f t="shared" si="64"/>
        <v>825</v>
      </c>
      <c r="L194" s="46">
        <v>4</v>
      </c>
      <c r="M194" s="44">
        <f>F194/V194*60</f>
        <v>2757.8542928919733</v>
      </c>
      <c r="N194" s="45">
        <f>M194/L194</f>
        <v>689.46357322299332</v>
      </c>
      <c r="O194" s="47">
        <f>L194-I194</f>
        <v>0</v>
      </c>
      <c r="P194" s="48">
        <f>N194-K194</f>
        <v>-135.53642677700668</v>
      </c>
      <c r="Q194" s="49">
        <f>N194/K194</f>
        <v>0.83571342208847677</v>
      </c>
      <c r="R194" s="274"/>
      <c r="S194" s="50">
        <v>0.88487268518518514</v>
      </c>
      <c r="T194" s="51">
        <v>0.96319444444444446</v>
      </c>
      <c r="U194" s="52">
        <v>59.149999999999977</v>
      </c>
      <c r="V194" s="53">
        <v>112.78333333333343</v>
      </c>
      <c r="W194" s="54"/>
      <c r="X194" s="94"/>
      <c r="Y194" s="266"/>
      <c r="Z194" s="267"/>
      <c r="AA194" s="55">
        <f>M194-J194</f>
        <v>-542.14570710802673</v>
      </c>
      <c r="AB194" s="49">
        <f>M194/J194</f>
        <v>0.83571342208847677</v>
      </c>
      <c r="AC194" s="279"/>
    </row>
    <row r="195" spans="1:29" ht="15.75" customHeight="1">
      <c r="A195" s="269"/>
      <c r="B195" s="38"/>
      <c r="C195" s="264"/>
      <c r="D195" s="265"/>
      <c r="E195" s="39"/>
      <c r="F195" s="40"/>
      <c r="G195" s="41"/>
      <c r="H195" s="42"/>
      <c r="I195" s="43"/>
      <c r="J195" s="44"/>
      <c r="K195" s="45"/>
      <c r="L195" s="46"/>
      <c r="M195" s="44"/>
      <c r="N195" s="45"/>
      <c r="O195" s="47"/>
      <c r="P195" s="48"/>
      <c r="Q195" s="49"/>
      <c r="R195" s="274"/>
      <c r="S195" s="50"/>
      <c r="T195" s="51"/>
      <c r="U195" s="52"/>
      <c r="V195" s="53"/>
      <c r="W195" s="54"/>
      <c r="X195" s="94"/>
      <c r="Y195" s="266"/>
      <c r="Z195" s="267"/>
      <c r="AA195" s="55"/>
      <c r="AB195" s="49"/>
      <c r="AC195" s="279"/>
    </row>
    <row r="196" spans="1:29" ht="15.75" customHeight="1">
      <c r="A196" s="269"/>
      <c r="B196" s="38"/>
      <c r="C196" s="264"/>
      <c r="D196" s="265"/>
      <c r="E196" s="39"/>
      <c r="F196" s="40"/>
      <c r="G196" s="41"/>
      <c r="H196" s="58"/>
      <c r="I196" s="43"/>
      <c r="J196" s="44"/>
      <c r="K196" s="45"/>
      <c r="L196" s="59"/>
      <c r="M196" s="44"/>
      <c r="N196" s="45"/>
      <c r="O196" s="47"/>
      <c r="P196" s="48"/>
      <c r="Q196" s="49"/>
      <c r="R196" s="274"/>
      <c r="S196" s="50"/>
      <c r="T196" s="51"/>
      <c r="U196" s="52"/>
      <c r="V196" s="53"/>
      <c r="W196" s="54"/>
      <c r="X196" s="94"/>
      <c r="Y196" s="266"/>
      <c r="Z196" s="267"/>
      <c r="AA196" s="55"/>
      <c r="AB196" s="49"/>
      <c r="AC196" s="279"/>
    </row>
    <row r="197" spans="1:29" ht="15.75" customHeight="1">
      <c r="A197" s="269"/>
      <c r="B197" s="38"/>
      <c r="C197" s="264"/>
      <c r="D197" s="265"/>
      <c r="E197" s="39"/>
      <c r="F197" s="40"/>
      <c r="G197" s="60"/>
      <c r="H197" s="61"/>
      <c r="I197" s="43"/>
      <c r="J197" s="44"/>
      <c r="K197" s="45"/>
      <c r="L197" s="46"/>
      <c r="M197" s="44"/>
      <c r="N197" s="45"/>
      <c r="O197" s="47"/>
      <c r="P197" s="48"/>
      <c r="Q197" s="49"/>
      <c r="R197" s="274"/>
      <c r="S197" s="50"/>
      <c r="T197" s="51"/>
      <c r="U197" s="52"/>
      <c r="V197" s="53"/>
      <c r="W197" s="54"/>
      <c r="X197" s="94"/>
      <c r="Y197" s="266"/>
      <c r="Z197" s="267"/>
      <c r="AA197" s="55"/>
      <c r="AB197" s="49"/>
      <c r="AC197" s="279"/>
    </row>
    <row r="198" spans="1:29" ht="15.75" customHeight="1">
      <c r="A198" s="269"/>
      <c r="B198" s="38"/>
      <c r="C198" s="264"/>
      <c r="D198" s="265"/>
      <c r="E198" s="39"/>
      <c r="F198" s="40"/>
      <c r="G198" s="60"/>
      <c r="H198" s="64"/>
      <c r="I198" s="43"/>
      <c r="J198" s="44"/>
      <c r="K198" s="45"/>
      <c r="L198" s="59"/>
      <c r="M198" s="44"/>
      <c r="N198" s="45"/>
      <c r="O198" s="65"/>
      <c r="P198" s="66"/>
      <c r="Q198" s="67"/>
      <c r="R198" s="274"/>
      <c r="S198" s="50"/>
      <c r="T198" s="51"/>
      <c r="U198" s="52"/>
      <c r="V198" s="53"/>
      <c r="W198" s="54"/>
      <c r="X198" s="94"/>
      <c r="Y198" s="266"/>
      <c r="Z198" s="267"/>
      <c r="AA198" s="55"/>
      <c r="AB198" s="49"/>
      <c r="AC198" s="279"/>
    </row>
    <row r="199" spans="1:29" ht="15.75" customHeight="1">
      <c r="A199" s="269"/>
      <c r="B199" s="38"/>
      <c r="C199" s="264"/>
      <c r="D199" s="265"/>
      <c r="E199" s="39"/>
      <c r="F199" s="40"/>
      <c r="G199" s="60"/>
      <c r="H199" s="64"/>
      <c r="I199" s="43"/>
      <c r="J199" s="44"/>
      <c r="K199" s="45"/>
      <c r="L199" s="59"/>
      <c r="M199" s="44"/>
      <c r="N199" s="45"/>
      <c r="O199" s="65"/>
      <c r="P199" s="66"/>
      <c r="Q199" s="67"/>
      <c r="R199" s="274"/>
      <c r="S199" s="50"/>
      <c r="T199" s="51"/>
      <c r="U199" s="52"/>
      <c r="V199" s="53"/>
      <c r="W199" s="54"/>
      <c r="X199" s="94"/>
      <c r="Y199" s="266"/>
      <c r="Z199" s="267"/>
      <c r="AA199" s="55"/>
      <c r="AB199" s="49"/>
      <c r="AC199" s="279"/>
    </row>
    <row r="200" spans="1:29" ht="15.75" customHeight="1">
      <c r="A200" s="269"/>
      <c r="B200" s="38"/>
      <c r="C200" s="264"/>
      <c r="D200" s="265"/>
      <c r="E200" s="39"/>
      <c r="F200" s="40"/>
      <c r="G200" s="60"/>
      <c r="H200" s="64"/>
      <c r="I200" s="43"/>
      <c r="J200" s="44"/>
      <c r="K200" s="45"/>
      <c r="L200" s="59"/>
      <c r="M200" s="44"/>
      <c r="N200" s="45"/>
      <c r="O200" s="65"/>
      <c r="P200" s="66"/>
      <c r="Q200" s="67"/>
      <c r="R200" s="274"/>
      <c r="S200" s="50"/>
      <c r="T200" s="51"/>
      <c r="U200" s="52"/>
      <c r="V200" s="53"/>
      <c r="W200" s="54"/>
      <c r="X200" s="94"/>
      <c r="Y200" s="266"/>
      <c r="Z200" s="267"/>
      <c r="AA200" s="55"/>
      <c r="AB200" s="49"/>
      <c r="AC200" s="279"/>
    </row>
    <row r="201" spans="1:29" ht="15.75" customHeight="1">
      <c r="A201" s="269"/>
      <c r="B201" s="38"/>
      <c r="C201" s="264"/>
      <c r="D201" s="265"/>
      <c r="E201" s="39"/>
      <c r="F201" s="40"/>
      <c r="G201" s="60"/>
      <c r="H201" s="64"/>
      <c r="I201" s="43"/>
      <c r="J201" s="44"/>
      <c r="K201" s="45"/>
      <c r="L201" s="59"/>
      <c r="M201" s="44"/>
      <c r="N201" s="45"/>
      <c r="O201" s="65"/>
      <c r="P201" s="66"/>
      <c r="Q201" s="67"/>
      <c r="R201" s="274"/>
      <c r="S201" s="50"/>
      <c r="T201" s="51"/>
      <c r="U201" s="52"/>
      <c r="V201" s="53"/>
      <c r="W201" s="54"/>
      <c r="X201" s="94"/>
      <c r="Y201" s="266"/>
      <c r="Z201" s="267"/>
      <c r="AA201" s="55"/>
      <c r="AB201" s="49"/>
      <c r="AC201" s="279"/>
    </row>
    <row r="202" spans="1:29" ht="15.75" customHeight="1">
      <c r="A202" s="269"/>
      <c r="B202" s="38"/>
      <c r="C202" s="264"/>
      <c r="D202" s="265"/>
      <c r="E202" s="39"/>
      <c r="F202" s="40"/>
      <c r="G202" s="60"/>
      <c r="H202" s="64"/>
      <c r="I202" s="43"/>
      <c r="J202" s="44"/>
      <c r="K202" s="45"/>
      <c r="L202" s="59"/>
      <c r="M202" s="44"/>
      <c r="N202" s="45"/>
      <c r="O202" s="65"/>
      <c r="P202" s="66"/>
      <c r="Q202" s="67"/>
      <c r="R202" s="274"/>
      <c r="S202" s="50"/>
      <c r="T202" s="51"/>
      <c r="U202" s="52"/>
      <c r="V202" s="53"/>
      <c r="W202" s="68"/>
      <c r="X202" s="110"/>
      <c r="Y202" s="266"/>
      <c r="Z202" s="267"/>
      <c r="AA202" s="55"/>
      <c r="AB202" s="49"/>
      <c r="AC202" s="279"/>
    </row>
    <row r="203" spans="1:29" ht="15.75" customHeight="1">
      <c r="A203" s="269"/>
      <c r="B203" s="38"/>
      <c r="C203" s="264"/>
      <c r="D203" s="265"/>
      <c r="E203" s="39"/>
      <c r="F203" s="40"/>
      <c r="G203" s="60"/>
      <c r="H203" s="64"/>
      <c r="I203" s="43"/>
      <c r="J203" s="44"/>
      <c r="K203" s="45"/>
      <c r="L203" s="59"/>
      <c r="M203" s="44"/>
      <c r="N203" s="45"/>
      <c r="O203" s="65"/>
      <c r="P203" s="66"/>
      <c r="Q203" s="67"/>
      <c r="R203" s="274"/>
      <c r="S203" s="50"/>
      <c r="T203" s="51"/>
      <c r="U203" s="52"/>
      <c r="V203" s="53"/>
      <c r="W203" s="68"/>
      <c r="X203" s="110"/>
      <c r="Y203" s="266"/>
      <c r="Z203" s="267"/>
      <c r="AA203" s="55"/>
      <c r="AB203" s="49"/>
      <c r="AC203" s="279"/>
    </row>
    <row r="204" spans="1:29" ht="15.75" customHeight="1">
      <c r="A204" s="269"/>
      <c r="B204" s="38"/>
      <c r="C204" s="264"/>
      <c r="D204" s="265"/>
      <c r="E204" s="39"/>
      <c r="F204" s="40"/>
      <c r="G204" s="60"/>
      <c r="H204" s="64"/>
      <c r="I204" s="43"/>
      <c r="J204" s="44"/>
      <c r="K204" s="45"/>
      <c r="L204" s="59"/>
      <c r="M204" s="44"/>
      <c r="N204" s="45"/>
      <c r="O204" s="65"/>
      <c r="P204" s="66"/>
      <c r="Q204" s="67"/>
      <c r="R204" s="274"/>
      <c r="S204" s="50"/>
      <c r="T204" s="51"/>
      <c r="U204" s="52"/>
      <c r="V204" s="53"/>
      <c r="W204" s="68"/>
      <c r="X204" s="110"/>
      <c r="Y204" s="266"/>
      <c r="Z204" s="267"/>
      <c r="AA204" s="55"/>
      <c r="AB204" s="49"/>
      <c r="AC204" s="279"/>
    </row>
    <row r="205" spans="1:29" ht="15.75" customHeight="1">
      <c r="A205" s="269"/>
      <c r="B205" s="38"/>
      <c r="C205" s="264"/>
      <c r="D205" s="265"/>
      <c r="E205" s="39"/>
      <c r="F205" s="40"/>
      <c r="G205" s="60"/>
      <c r="H205" s="64"/>
      <c r="I205" s="43"/>
      <c r="J205" s="44"/>
      <c r="K205" s="45"/>
      <c r="L205" s="59"/>
      <c r="M205" s="44"/>
      <c r="N205" s="45"/>
      <c r="O205" s="65"/>
      <c r="P205" s="66"/>
      <c r="Q205" s="67"/>
      <c r="R205" s="274"/>
      <c r="S205" s="50"/>
      <c r="T205" s="51"/>
      <c r="U205" s="52"/>
      <c r="V205" s="53"/>
      <c r="W205" s="68"/>
      <c r="X205" s="110"/>
      <c r="Y205" s="266"/>
      <c r="Z205" s="267"/>
      <c r="AA205" s="55"/>
      <c r="AB205" s="49"/>
      <c r="AC205" s="279"/>
    </row>
    <row r="206" spans="1:29" ht="15.75" customHeight="1">
      <c r="A206" s="269"/>
      <c r="B206" s="38"/>
      <c r="C206" s="264"/>
      <c r="D206" s="265"/>
      <c r="E206" s="39"/>
      <c r="F206" s="40"/>
      <c r="G206" s="60"/>
      <c r="H206" s="64"/>
      <c r="I206" s="43"/>
      <c r="J206" s="44"/>
      <c r="K206" s="45"/>
      <c r="L206" s="59"/>
      <c r="M206" s="44"/>
      <c r="N206" s="45"/>
      <c r="O206" s="65"/>
      <c r="P206" s="66"/>
      <c r="Q206" s="67"/>
      <c r="R206" s="274"/>
      <c r="S206" s="50"/>
      <c r="T206" s="51"/>
      <c r="U206" s="52"/>
      <c r="V206" s="53"/>
      <c r="W206" s="68"/>
      <c r="X206" s="110"/>
      <c r="Y206" s="266"/>
      <c r="Z206" s="267"/>
      <c r="AA206" s="55"/>
      <c r="AB206" s="49"/>
      <c r="AC206" s="279"/>
    </row>
    <row r="207" spans="1:29" ht="15.75" customHeight="1">
      <c r="A207" s="269"/>
      <c r="B207" s="38"/>
      <c r="C207" s="264"/>
      <c r="D207" s="265"/>
      <c r="E207" s="104"/>
      <c r="F207" s="40"/>
      <c r="G207" s="72"/>
      <c r="H207" s="64"/>
      <c r="I207" s="43"/>
      <c r="J207" s="44"/>
      <c r="K207" s="45"/>
      <c r="L207" s="59"/>
      <c r="M207" s="44"/>
      <c r="N207" s="45"/>
      <c r="O207" s="65"/>
      <c r="P207" s="66"/>
      <c r="Q207" s="67"/>
      <c r="R207" s="274"/>
      <c r="S207" s="62"/>
      <c r="T207" s="63"/>
      <c r="U207" s="73"/>
      <c r="V207" s="74"/>
      <c r="W207" s="68"/>
      <c r="X207" s="110"/>
      <c r="Y207" s="266"/>
      <c r="Z207" s="267"/>
      <c r="AA207" s="111"/>
      <c r="AB207" s="67"/>
      <c r="AC207" s="279"/>
    </row>
    <row r="208" spans="1:29" ht="15.75" customHeight="1" thickBot="1">
      <c r="A208" s="270"/>
      <c r="B208" s="76" t="s">
        <v>35</v>
      </c>
      <c r="C208" s="261"/>
      <c r="D208" s="261"/>
      <c r="E208" s="77"/>
      <c r="F208" s="18"/>
      <c r="G208" s="79"/>
      <c r="H208" s="20"/>
      <c r="I208" s="80">
        <f t="shared" ref="I208:J208" si="65">AVERAGE(I192:I207)</f>
        <v>4</v>
      </c>
      <c r="J208" s="81">
        <f t="shared" si="65"/>
        <v>3300</v>
      </c>
      <c r="K208" s="82">
        <f t="shared" ref="K208" si="66">J208/I208</f>
        <v>825</v>
      </c>
      <c r="L208" s="80">
        <f t="shared" ref="L208:M208" si="67">AVERAGE(L192:L207)</f>
        <v>4</v>
      </c>
      <c r="M208" s="81">
        <f t="shared" si="67"/>
        <v>2770.9700622880068</v>
      </c>
      <c r="N208" s="82">
        <f>M208/L208</f>
        <v>692.74251557200171</v>
      </c>
      <c r="O208" s="83">
        <f>L208-I208</f>
        <v>0</v>
      </c>
      <c r="P208" s="84">
        <f>N208-K208</f>
        <v>-132.25748442799829</v>
      </c>
      <c r="Q208" s="85">
        <f>N208/K208</f>
        <v>0.83968789766303242</v>
      </c>
      <c r="R208" s="275"/>
      <c r="S208" s="182">
        <f>S192</f>
        <v>0.70862268518518523</v>
      </c>
      <c r="T208" s="183">
        <f>INDEX(T192:T207,COUNTA(T192:T207))</f>
        <v>0.96319444444444446</v>
      </c>
      <c r="U208" s="86"/>
      <c r="V208" s="96"/>
      <c r="W208" s="18"/>
      <c r="X208" s="20"/>
      <c r="Y208" s="262"/>
      <c r="Z208" s="263"/>
      <c r="AA208" s="97">
        <f>M208-J208</f>
        <v>-529.02993771199317</v>
      </c>
      <c r="AB208" s="85">
        <f>M208/J208</f>
        <v>0.83968789766303242</v>
      </c>
      <c r="AC208" s="280"/>
    </row>
    <row r="209" spans="1:29" ht="15.75" customHeight="1">
      <c r="A209" s="281" t="s">
        <v>52</v>
      </c>
      <c r="B209" s="16" t="s">
        <v>76</v>
      </c>
      <c r="C209" s="271" t="s">
        <v>127</v>
      </c>
      <c r="D209" s="272"/>
      <c r="E209" s="21">
        <v>17.27</v>
      </c>
      <c r="F209" s="15">
        <v>5063</v>
      </c>
      <c r="G209" s="22">
        <f t="shared" ref="G209:G211" si="68">E209*F209</f>
        <v>87438.01</v>
      </c>
      <c r="H209" s="23"/>
      <c r="I209" s="24">
        <v>3</v>
      </c>
      <c r="J209" s="25">
        <v>3600</v>
      </c>
      <c r="K209" s="26">
        <f>J209/I209</f>
        <v>1200</v>
      </c>
      <c r="L209" s="27">
        <v>3</v>
      </c>
      <c r="M209" s="25">
        <f>F209/V209*60</f>
        <v>2950.7527926177772</v>
      </c>
      <c r="N209" s="26">
        <f>M209/L209</f>
        <v>983.58426420592571</v>
      </c>
      <c r="O209" s="91">
        <f>L209-I209</f>
        <v>0</v>
      </c>
      <c r="P209" s="92">
        <f>N209-K209</f>
        <v>-216.41573579407429</v>
      </c>
      <c r="Q209" s="31">
        <f>N209/K209</f>
        <v>0.81965355350493807</v>
      </c>
      <c r="R209" s="273">
        <f>Q225</f>
        <v>0.82759470910376487</v>
      </c>
      <c r="S209" s="32">
        <v>0.7083680555555556</v>
      </c>
      <c r="T209" s="33">
        <v>0.77986111111111112</v>
      </c>
      <c r="U209" s="34"/>
      <c r="V209" s="35">
        <v>102.94999999999995</v>
      </c>
      <c r="W209" s="114"/>
      <c r="X209" s="115"/>
      <c r="Y209" s="276"/>
      <c r="Z209" s="277"/>
      <c r="AA209" s="36">
        <f>M209-J209</f>
        <v>-649.24720738222277</v>
      </c>
      <c r="AB209" s="31">
        <f>M209/J209</f>
        <v>0.81965355350493807</v>
      </c>
      <c r="AC209" s="278">
        <f>AB225</f>
        <v>0.82759470910376487</v>
      </c>
    </row>
    <row r="210" spans="1:29" ht="15.75" customHeight="1">
      <c r="A210" s="282"/>
      <c r="B210" s="38" t="s">
        <v>76</v>
      </c>
      <c r="C210" s="264" t="s">
        <v>128</v>
      </c>
      <c r="D210" s="265"/>
      <c r="E210" s="39">
        <v>14.28</v>
      </c>
      <c r="F210" s="40">
        <v>4244</v>
      </c>
      <c r="G210" s="41">
        <f t="shared" si="68"/>
        <v>60604.32</v>
      </c>
      <c r="H210" s="42">
        <v>2</v>
      </c>
      <c r="I210" s="43">
        <v>3</v>
      </c>
      <c r="J210" s="44">
        <v>3600</v>
      </c>
      <c r="K210" s="45">
        <f t="shared" si="64"/>
        <v>1200</v>
      </c>
      <c r="L210" s="46">
        <v>3</v>
      </c>
      <c r="M210" s="44">
        <f>F210/V210*60</f>
        <v>2992.8305582761968</v>
      </c>
      <c r="N210" s="45">
        <f>M210/L210</f>
        <v>997.61018609206565</v>
      </c>
      <c r="O210" s="47">
        <f>L210-I210</f>
        <v>0</v>
      </c>
      <c r="P210" s="48">
        <f>N210-K210</f>
        <v>-202.38981390793435</v>
      </c>
      <c r="Q210" s="49">
        <f>N210/K210</f>
        <v>0.831341821743388</v>
      </c>
      <c r="R210" s="274"/>
      <c r="S210" s="50">
        <v>0.79027777777777775</v>
      </c>
      <c r="T210" s="51">
        <v>0.84936342592592595</v>
      </c>
      <c r="U210" s="52">
        <v>14.999999999999947</v>
      </c>
      <c r="V210" s="53">
        <v>85.083333333333414</v>
      </c>
      <c r="W210" s="54">
        <v>0.84936342592592595</v>
      </c>
      <c r="X210" s="94">
        <v>0.90486111111111112</v>
      </c>
      <c r="Y210" s="266" t="s">
        <v>286</v>
      </c>
      <c r="Z210" s="267"/>
      <c r="AA210" s="55">
        <f>M210-J210</f>
        <v>-607.16944172380317</v>
      </c>
      <c r="AB210" s="49">
        <f>M210/J210</f>
        <v>0.831341821743388</v>
      </c>
      <c r="AC210" s="279"/>
    </row>
    <row r="211" spans="1:29" ht="15.75" customHeight="1">
      <c r="A211" s="282"/>
      <c r="B211" s="38" t="s">
        <v>76</v>
      </c>
      <c r="C211" s="264" t="s">
        <v>128</v>
      </c>
      <c r="D211" s="265"/>
      <c r="E211" s="39">
        <v>14.28</v>
      </c>
      <c r="F211" s="40">
        <v>6552</v>
      </c>
      <c r="G211" s="41">
        <f t="shared" si="68"/>
        <v>93562.559999999998</v>
      </c>
      <c r="H211" s="42"/>
      <c r="I211" s="43">
        <v>3</v>
      </c>
      <c r="J211" s="44">
        <v>3600</v>
      </c>
      <c r="K211" s="45">
        <f t="shared" si="64"/>
        <v>1200</v>
      </c>
      <c r="L211" s="46">
        <v>3</v>
      </c>
      <c r="M211" s="44">
        <f>F211/V211*60</f>
        <v>2994.4395074266863</v>
      </c>
      <c r="N211" s="45">
        <f>M211/L211</f>
        <v>998.1465024755621</v>
      </c>
      <c r="O211" s="47">
        <f>L211-I211</f>
        <v>0</v>
      </c>
      <c r="P211" s="48">
        <f>N211-K211</f>
        <v>-201.8534975244379</v>
      </c>
      <c r="Q211" s="49">
        <f>N211/K211</f>
        <v>0.83178875206296843</v>
      </c>
      <c r="R211" s="274"/>
      <c r="S211" s="50">
        <v>0.90486111111111112</v>
      </c>
      <c r="T211" s="51">
        <v>0.99603009259259256</v>
      </c>
      <c r="U211" s="52">
        <v>79.916666666666629</v>
      </c>
      <c r="V211" s="53">
        <v>131.28333333333327</v>
      </c>
      <c r="W211" s="54"/>
      <c r="X211" s="94"/>
      <c r="Y211" s="266"/>
      <c r="Z211" s="267"/>
      <c r="AA211" s="55">
        <f>M211-J211</f>
        <v>-605.5604925733137</v>
      </c>
      <c r="AB211" s="49">
        <f>M211/J211</f>
        <v>0.83178875206296843</v>
      </c>
      <c r="AC211" s="279"/>
    </row>
    <row r="212" spans="1:29" ht="15.75" customHeight="1">
      <c r="A212" s="282"/>
      <c r="B212" s="38"/>
      <c r="C212" s="264"/>
      <c r="D212" s="265"/>
      <c r="E212" s="39"/>
      <c r="F212" s="40"/>
      <c r="G212" s="41"/>
      <c r="H212" s="42"/>
      <c r="I212" s="43"/>
      <c r="J212" s="44"/>
      <c r="K212" s="45"/>
      <c r="L212" s="46"/>
      <c r="M212" s="44"/>
      <c r="N212" s="45"/>
      <c r="O212" s="47"/>
      <c r="P212" s="48"/>
      <c r="Q212" s="49"/>
      <c r="R212" s="274"/>
      <c r="S212" s="50"/>
      <c r="T212" s="51"/>
      <c r="U212" s="52"/>
      <c r="V212" s="53"/>
      <c r="W212" s="54"/>
      <c r="X212" s="94"/>
      <c r="Y212" s="266"/>
      <c r="Z212" s="267"/>
      <c r="AA212" s="55"/>
      <c r="AB212" s="49"/>
      <c r="AC212" s="279"/>
    </row>
    <row r="213" spans="1:29" ht="15.75" customHeight="1">
      <c r="A213" s="283"/>
      <c r="B213" s="38"/>
      <c r="C213" s="264"/>
      <c r="D213" s="265"/>
      <c r="E213" s="39"/>
      <c r="F213" s="40"/>
      <c r="G213" s="41"/>
      <c r="H213" s="58"/>
      <c r="I213" s="43"/>
      <c r="J213" s="44"/>
      <c r="K213" s="45"/>
      <c r="L213" s="59"/>
      <c r="M213" s="44"/>
      <c r="N213" s="45"/>
      <c r="O213" s="47"/>
      <c r="P213" s="48"/>
      <c r="Q213" s="49"/>
      <c r="R213" s="274"/>
      <c r="S213" s="50"/>
      <c r="T213" s="51"/>
      <c r="U213" s="52"/>
      <c r="V213" s="53"/>
      <c r="W213" s="54"/>
      <c r="X213" s="94"/>
      <c r="Y213" s="266"/>
      <c r="Z213" s="267"/>
      <c r="AA213" s="55"/>
      <c r="AB213" s="49"/>
      <c r="AC213" s="279"/>
    </row>
    <row r="214" spans="1:29" ht="15.75" customHeight="1">
      <c r="A214" s="283"/>
      <c r="B214" s="38"/>
      <c r="C214" s="264"/>
      <c r="D214" s="265"/>
      <c r="E214" s="39"/>
      <c r="F214" s="40"/>
      <c r="G214" s="60"/>
      <c r="H214" s="61"/>
      <c r="I214" s="43"/>
      <c r="J214" s="44"/>
      <c r="K214" s="45"/>
      <c r="L214" s="46"/>
      <c r="M214" s="44"/>
      <c r="N214" s="45"/>
      <c r="O214" s="47"/>
      <c r="P214" s="48"/>
      <c r="Q214" s="49"/>
      <c r="R214" s="274"/>
      <c r="S214" s="50"/>
      <c r="T214" s="51"/>
      <c r="U214" s="52"/>
      <c r="V214" s="53"/>
      <c r="W214" s="54"/>
      <c r="X214" s="94"/>
      <c r="Y214" s="266"/>
      <c r="Z214" s="267"/>
      <c r="AA214" s="55"/>
      <c r="AB214" s="49"/>
      <c r="AC214" s="279"/>
    </row>
    <row r="215" spans="1:29" ht="15.75" customHeight="1">
      <c r="A215" s="283"/>
      <c r="B215" s="38"/>
      <c r="C215" s="264"/>
      <c r="D215" s="265"/>
      <c r="E215" s="39"/>
      <c r="F215" s="40"/>
      <c r="G215" s="60"/>
      <c r="H215" s="64"/>
      <c r="I215" s="43"/>
      <c r="J215" s="44"/>
      <c r="K215" s="45"/>
      <c r="L215" s="59"/>
      <c r="M215" s="44"/>
      <c r="N215" s="45"/>
      <c r="O215" s="65"/>
      <c r="P215" s="66"/>
      <c r="Q215" s="67"/>
      <c r="R215" s="274"/>
      <c r="S215" s="50"/>
      <c r="T215" s="51"/>
      <c r="U215" s="52"/>
      <c r="V215" s="53"/>
      <c r="W215" s="54"/>
      <c r="X215" s="94"/>
      <c r="Y215" s="266"/>
      <c r="Z215" s="267"/>
      <c r="AA215" s="55"/>
      <c r="AB215" s="49"/>
      <c r="AC215" s="279"/>
    </row>
    <row r="216" spans="1:29" ht="15.75" customHeight="1">
      <c r="A216" s="283"/>
      <c r="B216" s="38"/>
      <c r="C216" s="264"/>
      <c r="D216" s="265"/>
      <c r="E216" s="39"/>
      <c r="F216" s="40"/>
      <c r="G216" s="60"/>
      <c r="H216" s="64"/>
      <c r="I216" s="43"/>
      <c r="J216" s="44"/>
      <c r="K216" s="45"/>
      <c r="L216" s="59"/>
      <c r="M216" s="44"/>
      <c r="N216" s="45"/>
      <c r="O216" s="65"/>
      <c r="P216" s="66"/>
      <c r="Q216" s="67"/>
      <c r="R216" s="274"/>
      <c r="S216" s="50"/>
      <c r="T216" s="51"/>
      <c r="U216" s="52"/>
      <c r="V216" s="53"/>
      <c r="W216" s="54"/>
      <c r="X216" s="94"/>
      <c r="Y216" s="266"/>
      <c r="Z216" s="267"/>
      <c r="AA216" s="55"/>
      <c r="AB216" s="49"/>
      <c r="AC216" s="279"/>
    </row>
    <row r="217" spans="1:29" ht="15.75" customHeight="1">
      <c r="A217" s="283"/>
      <c r="B217" s="38"/>
      <c r="C217" s="264"/>
      <c r="D217" s="265"/>
      <c r="E217" s="39"/>
      <c r="F217" s="40"/>
      <c r="G217" s="60"/>
      <c r="H217" s="64"/>
      <c r="I217" s="43"/>
      <c r="J217" s="44"/>
      <c r="K217" s="45"/>
      <c r="L217" s="59"/>
      <c r="M217" s="44"/>
      <c r="N217" s="45"/>
      <c r="O217" s="65"/>
      <c r="P217" s="66"/>
      <c r="Q217" s="67"/>
      <c r="R217" s="274"/>
      <c r="S217" s="50"/>
      <c r="T217" s="51"/>
      <c r="U217" s="52"/>
      <c r="V217" s="53"/>
      <c r="W217" s="54"/>
      <c r="X217" s="94"/>
      <c r="Y217" s="266"/>
      <c r="Z217" s="267"/>
      <c r="AA217" s="55"/>
      <c r="AB217" s="49"/>
      <c r="AC217" s="279"/>
    </row>
    <row r="218" spans="1:29" ht="15.75" customHeight="1">
      <c r="A218" s="283"/>
      <c r="B218" s="38"/>
      <c r="C218" s="264"/>
      <c r="D218" s="265"/>
      <c r="E218" s="39"/>
      <c r="F218" s="40"/>
      <c r="G218" s="60"/>
      <c r="H218" s="64"/>
      <c r="I218" s="43"/>
      <c r="J218" s="44"/>
      <c r="K218" s="45"/>
      <c r="L218" s="59"/>
      <c r="M218" s="44"/>
      <c r="N218" s="45"/>
      <c r="O218" s="65"/>
      <c r="P218" s="66"/>
      <c r="Q218" s="67"/>
      <c r="R218" s="274"/>
      <c r="S218" s="50"/>
      <c r="T218" s="51"/>
      <c r="U218" s="52"/>
      <c r="V218" s="53"/>
      <c r="W218" s="54"/>
      <c r="X218" s="94"/>
      <c r="Y218" s="266"/>
      <c r="Z218" s="267"/>
      <c r="AA218" s="55"/>
      <c r="AB218" s="49"/>
      <c r="AC218" s="279"/>
    </row>
    <row r="219" spans="1:29" ht="15.75" customHeight="1">
      <c r="A219" s="283"/>
      <c r="B219" s="38"/>
      <c r="C219" s="264"/>
      <c r="D219" s="265"/>
      <c r="E219" s="39"/>
      <c r="F219" s="40"/>
      <c r="G219" s="60"/>
      <c r="H219" s="64"/>
      <c r="I219" s="43"/>
      <c r="J219" s="44"/>
      <c r="K219" s="45"/>
      <c r="L219" s="59"/>
      <c r="M219" s="44"/>
      <c r="N219" s="45"/>
      <c r="O219" s="65"/>
      <c r="P219" s="66"/>
      <c r="Q219" s="67"/>
      <c r="R219" s="274"/>
      <c r="S219" s="50"/>
      <c r="T219" s="51"/>
      <c r="U219" s="52"/>
      <c r="V219" s="53"/>
      <c r="W219" s="68"/>
      <c r="X219" s="110"/>
      <c r="Y219" s="266"/>
      <c r="Z219" s="267"/>
      <c r="AA219" s="55"/>
      <c r="AB219" s="49"/>
      <c r="AC219" s="279"/>
    </row>
    <row r="220" spans="1:29" ht="15.75" customHeight="1">
      <c r="A220" s="283"/>
      <c r="B220" s="38"/>
      <c r="C220" s="264"/>
      <c r="D220" s="265"/>
      <c r="E220" s="39"/>
      <c r="F220" s="40"/>
      <c r="G220" s="60"/>
      <c r="H220" s="64"/>
      <c r="I220" s="43"/>
      <c r="J220" s="44"/>
      <c r="K220" s="45"/>
      <c r="L220" s="59"/>
      <c r="M220" s="44"/>
      <c r="N220" s="45"/>
      <c r="O220" s="65"/>
      <c r="P220" s="66"/>
      <c r="Q220" s="67"/>
      <c r="R220" s="274"/>
      <c r="S220" s="50"/>
      <c r="T220" s="51"/>
      <c r="U220" s="52"/>
      <c r="V220" s="53"/>
      <c r="W220" s="68"/>
      <c r="X220" s="110"/>
      <c r="Y220" s="266"/>
      <c r="Z220" s="267"/>
      <c r="AA220" s="55"/>
      <c r="AB220" s="49"/>
      <c r="AC220" s="279"/>
    </row>
    <row r="221" spans="1:29" ht="15.75" customHeight="1">
      <c r="A221" s="283"/>
      <c r="B221" s="38"/>
      <c r="C221" s="264"/>
      <c r="D221" s="265"/>
      <c r="E221" s="39"/>
      <c r="F221" s="40"/>
      <c r="G221" s="60"/>
      <c r="H221" s="64"/>
      <c r="I221" s="43"/>
      <c r="J221" s="44"/>
      <c r="K221" s="45"/>
      <c r="L221" s="59"/>
      <c r="M221" s="44"/>
      <c r="N221" s="45"/>
      <c r="O221" s="65"/>
      <c r="P221" s="66"/>
      <c r="Q221" s="67"/>
      <c r="R221" s="274"/>
      <c r="S221" s="50"/>
      <c r="T221" s="51"/>
      <c r="U221" s="52"/>
      <c r="V221" s="53"/>
      <c r="W221" s="68"/>
      <c r="X221" s="110"/>
      <c r="Y221" s="266"/>
      <c r="Z221" s="267"/>
      <c r="AA221" s="55"/>
      <c r="AB221" s="49"/>
      <c r="AC221" s="279"/>
    </row>
    <row r="222" spans="1:29" ht="15.75" customHeight="1">
      <c r="A222" s="283"/>
      <c r="B222" s="38"/>
      <c r="C222" s="264"/>
      <c r="D222" s="265"/>
      <c r="E222" s="39"/>
      <c r="F222" s="40"/>
      <c r="G222" s="60"/>
      <c r="H222" s="64"/>
      <c r="I222" s="43"/>
      <c r="J222" s="44"/>
      <c r="K222" s="45"/>
      <c r="L222" s="59"/>
      <c r="M222" s="44"/>
      <c r="N222" s="45"/>
      <c r="O222" s="65"/>
      <c r="P222" s="66"/>
      <c r="Q222" s="67"/>
      <c r="R222" s="274"/>
      <c r="S222" s="50"/>
      <c r="T222" s="51"/>
      <c r="U222" s="52"/>
      <c r="V222" s="53"/>
      <c r="W222" s="68"/>
      <c r="X222" s="110"/>
      <c r="Y222" s="266"/>
      <c r="Z222" s="267"/>
      <c r="AA222" s="55"/>
      <c r="AB222" s="49"/>
      <c r="AC222" s="279"/>
    </row>
    <row r="223" spans="1:29" ht="15.75" customHeight="1">
      <c r="A223" s="283"/>
      <c r="B223" s="38"/>
      <c r="C223" s="264"/>
      <c r="D223" s="265"/>
      <c r="E223" s="39"/>
      <c r="F223" s="40"/>
      <c r="G223" s="60"/>
      <c r="H223" s="64"/>
      <c r="I223" s="43"/>
      <c r="J223" s="44"/>
      <c r="K223" s="45"/>
      <c r="L223" s="59"/>
      <c r="M223" s="44"/>
      <c r="N223" s="45"/>
      <c r="O223" s="65"/>
      <c r="P223" s="66"/>
      <c r="Q223" s="67"/>
      <c r="R223" s="274"/>
      <c r="S223" s="50"/>
      <c r="T223" s="51"/>
      <c r="U223" s="52"/>
      <c r="V223" s="53"/>
      <c r="W223" s="68"/>
      <c r="X223" s="110"/>
      <c r="Y223" s="266"/>
      <c r="Z223" s="267"/>
      <c r="AA223" s="55"/>
      <c r="AB223" s="49"/>
      <c r="AC223" s="279"/>
    </row>
    <row r="224" spans="1:29" ht="15.75" customHeight="1">
      <c r="A224" s="283"/>
      <c r="B224" s="38"/>
      <c r="C224" s="264"/>
      <c r="D224" s="265"/>
      <c r="E224" s="104"/>
      <c r="F224" s="40"/>
      <c r="G224" s="72"/>
      <c r="H224" s="64"/>
      <c r="I224" s="43"/>
      <c r="J224" s="44"/>
      <c r="K224" s="45"/>
      <c r="L224" s="59"/>
      <c r="M224" s="44"/>
      <c r="N224" s="45"/>
      <c r="O224" s="65"/>
      <c r="P224" s="66"/>
      <c r="Q224" s="67"/>
      <c r="R224" s="274"/>
      <c r="S224" s="62"/>
      <c r="T224" s="63"/>
      <c r="U224" s="73"/>
      <c r="V224" s="74"/>
      <c r="W224" s="68"/>
      <c r="X224" s="110"/>
      <c r="Y224" s="266"/>
      <c r="Z224" s="267"/>
      <c r="AA224" s="111"/>
      <c r="AB224" s="67"/>
      <c r="AC224" s="279"/>
    </row>
    <row r="225" spans="1:29" ht="15.75" customHeight="1" thickBot="1">
      <c r="A225" s="284"/>
      <c r="B225" s="76" t="s">
        <v>35</v>
      </c>
      <c r="C225" s="261"/>
      <c r="D225" s="261"/>
      <c r="E225" s="77"/>
      <c r="F225" s="18"/>
      <c r="G225" s="79"/>
      <c r="H225" s="20"/>
      <c r="I225" s="80">
        <f t="shared" ref="I225:J225" si="69">AVERAGE(I209:I224)</f>
        <v>3</v>
      </c>
      <c r="J225" s="81">
        <f t="shared" si="69"/>
        <v>3600</v>
      </c>
      <c r="K225" s="82">
        <f t="shared" ref="K225" si="70">J225/I225</f>
        <v>1200</v>
      </c>
      <c r="L225" s="80">
        <f t="shared" ref="L225:M225" si="71">AVERAGE(L209:L224)</f>
        <v>3</v>
      </c>
      <c r="M225" s="81">
        <f t="shared" si="71"/>
        <v>2979.3409527735535</v>
      </c>
      <c r="N225" s="82">
        <f t="shared" ref="N225:N231" si="72">M225/L225</f>
        <v>993.11365092451786</v>
      </c>
      <c r="O225" s="83">
        <f t="shared" ref="O225:O231" si="73">L225-I225</f>
        <v>0</v>
      </c>
      <c r="P225" s="84">
        <f t="shared" ref="P225:P231" si="74">N225-K225</f>
        <v>-206.88634907548214</v>
      </c>
      <c r="Q225" s="85">
        <f t="shared" ref="Q225:Q231" si="75">N225/K225</f>
        <v>0.82759470910376487</v>
      </c>
      <c r="R225" s="275"/>
      <c r="S225" s="182">
        <f>S209</f>
        <v>0.7083680555555556</v>
      </c>
      <c r="T225" s="183">
        <f>INDEX(T209:T224,COUNTA(T209:T224))</f>
        <v>0.99603009259259256</v>
      </c>
      <c r="U225" s="86"/>
      <c r="V225" s="96"/>
      <c r="W225" s="18"/>
      <c r="X225" s="20"/>
      <c r="Y225" s="262"/>
      <c r="Z225" s="263"/>
      <c r="AA225" s="97">
        <f t="shared" ref="AA225:AA231" si="76">M225-J225</f>
        <v>-620.65904722644655</v>
      </c>
      <c r="AB225" s="85">
        <f t="shared" ref="AB225:AB231" si="77">M225/J225</f>
        <v>0.82759470910376487</v>
      </c>
      <c r="AC225" s="280"/>
    </row>
    <row r="226" spans="1:29" ht="15.75" customHeight="1">
      <c r="A226" s="268" t="s">
        <v>53</v>
      </c>
      <c r="B226" s="16" t="s">
        <v>76</v>
      </c>
      <c r="C226" s="271" t="s">
        <v>122</v>
      </c>
      <c r="D226" s="272"/>
      <c r="E226" s="21">
        <v>18.18</v>
      </c>
      <c r="F226" s="15">
        <v>1128</v>
      </c>
      <c r="G226" s="22">
        <f t="shared" ref="G226:G231" si="78">E226*F226</f>
        <v>20507.04</v>
      </c>
      <c r="H226" s="23">
        <v>2</v>
      </c>
      <c r="I226" s="24">
        <v>3</v>
      </c>
      <c r="J226" s="25">
        <v>3600</v>
      </c>
      <c r="K226" s="26">
        <f>J226/I226</f>
        <v>1200</v>
      </c>
      <c r="L226" s="27">
        <v>3</v>
      </c>
      <c r="M226" s="25">
        <f t="shared" ref="M226:M231" si="79">F226/V226*60</f>
        <v>2970.5925384052753</v>
      </c>
      <c r="N226" s="26">
        <f t="shared" si="72"/>
        <v>990.19751280175842</v>
      </c>
      <c r="O226" s="91">
        <f t="shared" si="73"/>
        <v>0</v>
      </c>
      <c r="P226" s="92">
        <f t="shared" si="74"/>
        <v>-209.80248719824158</v>
      </c>
      <c r="Q226" s="31">
        <f t="shared" si="75"/>
        <v>0.82516459400146536</v>
      </c>
      <c r="R226" s="273">
        <f>Q242</f>
        <v>0.82602938160131656</v>
      </c>
      <c r="S226" s="32">
        <v>0.70848379629629632</v>
      </c>
      <c r="T226" s="33">
        <v>0.72430555555555554</v>
      </c>
      <c r="U226" s="34"/>
      <c r="V226" s="35">
        <v>22.783333333333271</v>
      </c>
      <c r="W226" s="33"/>
      <c r="X226" s="107"/>
      <c r="Y226" s="276" t="s">
        <v>198</v>
      </c>
      <c r="Z226" s="277"/>
      <c r="AA226" s="119">
        <f t="shared" si="76"/>
        <v>-629.40746159472474</v>
      </c>
      <c r="AB226" s="31">
        <f t="shared" si="77"/>
        <v>0.82516459400146536</v>
      </c>
      <c r="AC226" s="278">
        <f>AB242</f>
        <v>0.82602938160131645</v>
      </c>
    </row>
    <row r="227" spans="1:29" ht="15.75" customHeight="1">
      <c r="A227" s="269"/>
      <c r="B227" s="38" t="s">
        <v>76</v>
      </c>
      <c r="C227" s="264" t="s">
        <v>130</v>
      </c>
      <c r="D227" s="265"/>
      <c r="E227" s="39">
        <v>24.83</v>
      </c>
      <c r="F227" s="40">
        <v>885</v>
      </c>
      <c r="G227" s="41">
        <f t="shared" si="78"/>
        <v>21974.55</v>
      </c>
      <c r="H227" s="42">
        <v>2</v>
      </c>
      <c r="I227" s="43">
        <v>4</v>
      </c>
      <c r="J227" s="44">
        <v>3300</v>
      </c>
      <c r="K227" s="45">
        <f t="shared" si="64"/>
        <v>825</v>
      </c>
      <c r="L227" s="46">
        <v>4</v>
      </c>
      <c r="M227" s="44">
        <f t="shared" si="79"/>
        <v>2725.4063301967408</v>
      </c>
      <c r="N227" s="45">
        <f t="shared" si="72"/>
        <v>681.3515825491852</v>
      </c>
      <c r="O227" s="47">
        <f t="shared" si="73"/>
        <v>0</v>
      </c>
      <c r="P227" s="48">
        <f t="shared" si="74"/>
        <v>-143.6484174508148</v>
      </c>
      <c r="Q227" s="49">
        <f t="shared" si="75"/>
        <v>0.82588070612022446</v>
      </c>
      <c r="R227" s="274"/>
      <c r="S227" s="50">
        <v>0.73541666666666661</v>
      </c>
      <c r="T227" s="51">
        <v>0.74894675925925924</v>
      </c>
      <c r="U227" s="52">
        <v>15.999999999999943</v>
      </c>
      <c r="V227" s="53">
        <v>19.483333333333395</v>
      </c>
      <c r="W227" s="54"/>
      <c r="X227" s="58"/>
      <c r="Y227" s="266" t="s">
        <v>250</v>
      </c>
      <c r="Z227" s="267"/>
      <c r="AA227" s="120">
        <f t="shared" si="76"/>
        <v>-574.59366980325922</v>
      </c>
      <c r="AB227" s="49">
        <f t="shared" si="77"/>
        <v>0.82588070612022446</v>
      </c>
      <c r="AC227" s="279"/>
    </row>
    <row r="228" spans="1:29" ht="15.75" customHeight="1">
      <c r="A228" s="269"/>
      <c r="B228" s="38" t="s">
        <v>76</v>
      </c>
      <c r="C228" s="264" t="s">
        <v>131</v>
      </c>
      <c r="D228" s="265"/>
      <c r="E228" s="39">
        <v>18.18</v>
      </c>
      <c r="F228" s="40">
        <v>2680</v>
      </c>
      <c r="G228" s="41">
        <f t="shared" si="78"/>
        <v>48722.400000000001</v>
      </c>
      <c r="H228" s="42"/>
      <c r="I228" s="43">
        <v>4</v>
      </c>
      <c r="J228" s="44">
        <v>3000</v>
      </c>
      <c r="K228" s="45">
        <f t="shared" si="64"/>
        <v>750</v>
      </c>
      <c r="L228" s="46">
        <v>4</v>
      </c>
      <c r="M228" s="44">
        <f t="shared" si="79"/>
        <v>2491.7355371900799</v>
      </c>
      <c r="N228" s="45">
        <f t="shared" si="72"/>
        <v>622.93388429751997</v>
      </c>
      <c r="O228" s="47">
        <f t="shared" si="73"/>
        <v>0</v>
      </c>
      <c r="P228" s="48">
        <f t="shared" si="74"/>
        <v>-127.06611570248003</v>
      </c>
      <c r="Q228" s="49">
        <f t="shared" si="75"/>
        <v>0.83057851239669334</v>
      </c>
      <c r="R228" s="274"/>
      <c r="S228" s="50">
        <v>0.76004629629629628</v>
      </c>
      <c r="T228" s="51">
        <v>0.80486111111111114</v>
      </c>
      <c r="U228" s="52">
        <v>15.983333333333327</v>
      </c>
      <c r="V228" s="53">
        <v>64.533333333333402</v>
      </c>
      <c r="W228" s="54"/>
      <c r="X228" s="58"/>
      <c r="Y228" s="266"/>
      <c r="Z228" s="267"/>
      <c r="AA228" s="120">
        <f t="shared" si="76"/>
        <v>-508.26446280992013</v>
      </c>
      <c r="AB228" s="49">
        <f t="shared" si="77"/>
        <v>0.83057851239669334</v>
      </c>
      <c r="AC228" s="279"/>
    </row>
    <row r="229" spans="1:29" ht="15.75" customHeight="1">
      <c r="A229" s="269"/>
      <c r="B229" s="38" t="s">
        <v>76</v>
      </c>
      <c r="C229" s="264" t="s">
        <v>129</v>
      </c>
      <c r="D229" s="265"/>
      <c r="E229" s="39">
        <v>25.03</v>
      </c>
      <c r="F229" s="40">
        <v>2250</v>
      </c>
      <c r="G229" s="41">
        <f t="shared" si="78"/>
        <v>56317.5</v>
      </c>
      <c r="H229" s="42"/>
      <c r="I229" s="43">
        <v>4</v>
      </c>
      <c r="J229" s="44">
        <v>3300</v>
      </c>
      <c r="K229" s="45">
        <f t="shared" si="64"/>
        <v>825</v>
      </c>
      <c r="L229" s="46">
        <v>4</v>
      </c>
      <c r="M229" s="44">
        <f t="shared" si="79"/>
        <v>2718.1208053691257</v>
      </c>
      <c r="N229" s="45">
        <f t="shared" si="72"/>
        <v>679.53020134228143</v>
      </c>
      <c r="O229" s="47">
        <f t="shared" si="73"/>
        <v>0</v>
      </c>
      <c r="P229" s="48">
        <f t="shared" si="74"/>
        <v>-145.46979865771857</v>
      </c>
      <c r="Q229" s="49">
        <f t="shared" si="75"/>
        <v>0.82367297132397754</v>
      </c>
      <c r="R229" s="274"/>
      <c r="S229" s="50">
        <v>0.81759259259259254</v>
      </c>
      <c r="T229" s="51">
        <v>0.8520833333333333</v>
      </c>
      <c r="U229" s="52">
        <v>18.333333333333215</v>
      </c>
      <c r="V229" s="53">
        <v>49.6666666666667</v>
      </c>
      <c r="W229" s="54">
        <v>0.8520833333333333</v>
      </c>
      <c r="X229" s="94">
        <v>0.90624999999999967</v>
      </c>
      <c r="Y229" s="266"/>
      <c r="Z229" s="267"/>
      <c r="AA229" s="120">
        <f t="shared" si="76"/>
        <v>-581.87919463087428</v>
      </c>
      <c r="AB229" s="49">
        <f t="shared" si="77"/>
        <v>0.82367297132397754</v>
      </c>
      <c r="AC229" s="279"/>
    </row>
    <row r="230" spans="1:29" ht="15.75" customHeight="1">
      <c r="A230" s="269"/>
      <c r="B230" s="38" t="s">
        <v>76</v>
      </c>
      <c r="C230" s="264" t="s">
        <v>122</v>
      </c>
      <c r="D230" s="265"/>
      <c r="E230" s="39">
        <v>18.18</v>
      </c>
      <c r="F230" s="40">
        <v>2935</v>
      </c>
      <c r="G230" s="41">
        <f t="shared" si="78"/>
        <v>53358.299999999996</v>
      </c>
      <c r="H230" s="58"/>
      <c r="I230" s="43">
        <v>3</v>
      </c>
      <c r="J230" s="44">
        <v>3600</v>
      </c>
      <c r="K230" s="45">
        <f t="shared" si="64"/>
        <v>1200</v>
      </c>
      <c r="L230" s="59">
        <v>3</v>
      </c>
      <c r="M230" s="44">
        <f t="shared" si="79"/>
        <v>2971.3160854892931</v>
      </c>
      <c r="N230" s="45">
        <f t="shared" si="72"/>
        <v>990.43869516309769</v>
      </c>
      <c r="O230" s="47">
        <f t="shared" si="73"/>
        <v>0</v>
      </c>
      <c r="P230" s="48">
        <f t="shared" si="74"/>
        <v>-209.56130483690231</v>
      </c>
      <c r="Q230" s="49">
        <f t="shared" si="75"/>
        <v>0.82536557930258136</v>
      </c>
      <c r="R230" s="274"/>
      <c r="S230" s="50">
        <v>0.90624999999999967</v>
      </c>
      <c r="T230" s="51">
        <v>0.94740740740740736</v>
      </c>
      <c r="U230" s="52">
        <v>77.999999999999559</v>
      </c>
      <c r="V230" s="53">
        <v>59.266666666667085</v>
      </c>
      <c r="W230" s="54"/>
      <c r="X230" s="94"/>
      <c r="Y230" s="266"/>
      <c r="Z230" s="267"/>
      <c r="AA230" s="120">
        <f t="shared" si="76"/>
        <v>-628.68391451070693</v>
      </c>
      <c r="AB230" s="49">
        <f t="shared" si="77"/>
        <v>0.82536557930258136</v>
      </c>
      <c r="AC230" s="279"/>
    </row>
    <row r="231" spans="1:29" ht="15.75" customHeight="1">
      <c r="A231" s="269"/>
      <c r="B231" s="38" t="s">
        <v>76</v>
      </c>
      <c r="C231" s="264" t="s">
        <v>130</v>
      </c>
      <c r="D231" s="265"/>
      <c r="E231" s="39">
        <v>24.83</v>
      </c>
      <c r="F231" s="40">
        <v>2043</v>
      </c>
      <c r="G231" s="60">
        <f t="shared" si="78"/>
        <v>50727.689999999995</v>
      </c>
      <c r="H231" s="61"/>
      <c r="I231" s="43">
        <v>4</v>
      </c>
      <c r="J231" s="44">
        <v>3300</v>
      </c>
      <c r="K231" s="45">
        <f t="shared" si="64"/>
        <v>825</v>
      </c>
      <c r="L231" s="46">
        <v>4</v>
      </c>
      <c r="M231" s="44">
        <f t="shared" si="79"/>
        <v>2726.0192735359465</v>
      </c>
      <c r="N231" s="45">
        <f t="shared" si="72"/>
        <v>681.50481838398662</v>
      </c>
      <c r="O231" s="47">
        <f t="shared" si="73"/>
        <v>0</v>
      </c>
      <c r="P231" s="48">
        <f t="shared" si="74"/>
        <v>-143.49518161601338</v>
      </c>
      <c r="Q231" s="49">
        <f t="shared" si="75"/>
        <v>0.82606644652604433</v>
      </c>
      <c r="R231" s="274"/>
      <c r="S231" s="50">
        <v>0.96113425925925922</v>
      </c>
      <c r="T231" s="51">
        <v>0.99236111111111114</v>
      </c>
      <c r="U231" s="52">
        <v>19.766666666666666</v>
      </c>
      <c r="V231" s="53">
        <v>44.966666666666768</v>
      </c>
      <c r="W231" s="54"/>
      <c r="X231" s="116"/>
      <c r="Y231" s="266"/>
      <c r="Z231" s="267"/>
      <c r="AA231" s="120">
        <f t="shared" si="76"/>
        <v>-573.98072646405353</v>
      </c>
      <c r="AB231" s="49">
        <f t="shared" si="77"/>
        <v>0.82606644652604433</v>
      </c>
      <c r="AC231" s="279"/>
    </row>
    <row r="232" spans="1:29" ht="15.75" customHeight="1">
      <c r="A232" s="269"/>
      <c r="B232" s="38"/>
      <c r="C232" s="264"/>
      <c r="D232" s="265"/>
      <c r="E232" s="39"/>
      <c r="F232" s="40"/>
      <c r="G232" s="60"/>
      <c r="H232" s="64"/>
      <c r="I232" s="43"/>
      <c r="J232" s="44"/>
      <c r="K232" s="45"/>
      <c r="L232" s="59"/>
      <c r="M232" s="44"/>
      <c r="N232" s="45"/>
      <c r="O232" s="65"/>
      <c r="P232" s="66"/>
      <c r="Q232" s="67"/>
      <c r="R232" s="274"/>
      <c r="S232" s="50"/>
      <c r="T232" s="51"/>
      <c r="U232" s="52"/>
      <c r="V232" s="53"/>
      <c r="W232" s="54"/>
      <c r="X232" s="94"/>
      <c r="Y232" s="266"/>
      <c r="Z232" s="267"/>
      <c r="AA232" s="120"/>
      <c r="AB232" s="49"/>
      <c r="AC232" s="279"/>
    </row>
    <row r="233" spans="1:29" ht="15.75" customHeight="1">
      <c r="A233" s="269"/>
      <c r="B233" s="38"/>
      <c r="C233" s="264"/>
      <c r="D233" s="265"/>
      <c r="E233" s="39"/>
      <c r="F233" s="40"/>
      <c r="G233" s="60"/>
      <c r="H233" s="64"/>
      <c r="I233" s="43"/>
      <c r="J233" s="44"/>
      <c r="K233" s="45"/>
      <c r="L233" s="59"/>
      <c r="M233" s="44"/>
      <c r="N233" s="45"/>
      <c r="O233" s="65"/>
      <c r="P233" s="66"/>
      <c r="Q233" s="67"/>
      <c r="R233" s="274"/>
      <c r="S233" s="50"/>
      <c r="T233" s="51"/>
      <c r="U233" s="52"/>
      <c r="V233" s="53"/>
      <c r="W233" s="54"/>
      <c r="X233" s="94"/>
      <c r="Y233" s="266"/>
      <c r="Z233" s="267"/>
      <c r="AA233" s="120"/>
      <c r="AB233" s="49"/>
      <c r="AC233" s="279"/>
    </row>
    <row r="234" spans="1:29" ht="15.75" customHeight="1">
      <c r="A234" s="269"/>
      <c r="B234" s="38"/>
      <c r="C234" s="264"/>
      <c r="D234" s="265"/>
      <c r="E234" s="39"/>
      <c r="F234" s="40"/>
      <c r="G234" s="60"/>
      <c r="H234" s="64"/>
      <c r="I234" s="43"/>
      <c r="J234" s="44"/>
      <c r="K234" s="45"/>
      <c r="L234" s="59"/>
      <c r="M234" s="44"/>
      <c r="N234" s="45"/>
      <c r="O234" s="65"/>
      <c r="P234" s="66"/>
      <c r="Q234" s="67"/>
      <c r="R234" s="274"/>
      <c r="S234" s="50"/>
      <c r="T234" s="51"/>
      <c r="U234" s="52"/>
      <c r="V234" s="53"/>
      <c r="W234" s="68"/>
      <c r="X234" s="110"/>
      <c r="Y234" s="266"/>
      <c r="Z234" s="267"/>
      <c r="AA234" s="120"/>
      <c r="AB234" s="49"/>
      <c r="AC234" s="279"/>
    </row>
    <row r="235" spans="1:29" ht="15.75" customHeight="1">
      <c r="A235" s="269"/>
      <c r="B235" s="38"/>
      <c r="C235" s="264"/>
      <c r="D235" s="265"/>
      <c r="E235" s="39"/>
      <c r="F235" s="40"/>
      <c r="G235" s="60"/>
      <c r="H235" s="64"/>
      <c r="I235" s="43"/>
      <c r="J235" s="44"/>
      <c r="K235" s="45"/>
      <c r="L235" s="59"/>
      <c r="M235" s="44"/>
      <c r="N235" s="45"/>
      <c r="O235" s="65"/>
      <c r="P235" s="66"/>
      <c r="Q235" s="67"/>
      <c r="R235" s="274"/>
      <c r="S235" s="50"/>
      <c r="T235" s="51"/>
      <c r="U235" s="52"/>
      <c r="V235" s="53"/>
      <c r="W235" s="68"/>
      <c r="X235" s="110"/>
      <c r="Y235" s="266"/>
      <c r="Z235" s="267"/>
      <c r="AA235" s="120"/>
      <c r="AB235" s="49"/>
      <c r="AC235" s="279"/>
    </row>
    <row r="236" spans="1:29" ht="15.75" customHeight="1">
      <c r="A236" s="269"/>
      <c r="B236" s="38"/>
      <c r="C236" s="264"/>
      <c r="D236" s="265"/>
      <c r="E236" s="39"/>
      <c r="F236" s="40"/>
      <c r="G236" s="60"/>
      <c r="H236" s="64"/>
      <c r="I236" s="43"/>
      <c r="J236" s="44"/>
      <c r="K236" s="45"/>
      <c r="L236" s="59"/>
      <c r="M236" s="44"/>
      <c r="N236" s="45"/>
      <c r="O236" s="65"/>
      <c r="P236" s="66"/>
      <c r="Q236" s="67"/>
      <c r="R236" s="274"/>
      <c r="S236" s="50"/>
      <c r="T236" s="51"/>
      <c r="U236" s="52"/>
      <c r="V236" s="53"/>
      <c r="W236" s="68"/>
      <c r="X236" s="110"/>
      <c r="Y236" s="266"/>
      <c r="Z236" s="267"/>
      <c r="AA236" s="120"/>
      <c r="AB236" s="49"/>
      <c r="AC236" s="279"/>
    </row>
    <row r="237" spans="1:29" ht="15.75" customHeight="1">
      <c r="A237" s="269"/>
      <c r="B237" s="38"/>
      <c r="C237" s="264"/>
      <c r="D237" s="265"/>
      <c r="E237" s="39"/>
      <c r="F237" s="40"/>
      <c r="G237" s="60"/>
      <c r="H237" s="64"/>
      <c r="I237" s="43"/>
      <c r="J237" s="44"/>
      <c r="K237" s="45"/>
      <c r="L237" s="59"/>
      <c r="M237" s="44"/>
      <c r="N237" s="45"/>
      <c r="O237" s="65"/>
      <c r="P237" s="66"/>
      <c r="Q237" s="67"/>
      <c r="R237" s="274"/>
      <c r="S237" s="50"/>
      <c r="T237" s="51"/>
      <c r="U237" s="52"/>
      <c r="V237" s="53"/>
      <c r="W237" s="68"/>
      <c r="X237" s="110"/>
      <c r="Y237" s="266"/>
      <c r="Z237" s="267"/>
      <c r="AA237" s="120"/>
      <c r="AB237" s="49"/>
      <c r="AC237" s="279"/>
    </row>
    <row r="238" spans="1:29" ht="15.75" customHeight="1">
      <c r="A238" s="269"/>
      <c r="B238" s="38"/>
      <c r="C238" s="264"/>
      <c r="D238" s="265"/>
      <c r="E238" s="39"/>
      <c r="F238" s="40"/>
      <c r="G238" s="60"/>
      <c r="H238" s="64"/>
      <c r="I238" s="43"/>
      <c r="J238" s="44"/>
      <c r="K238" s="45"/>
      <c r="L238" s="59"/>
      <c r="M238" s="44"/>
      <c r="N238" s="45"/>
      <c r="O238" s="65"/>
      <c r="P238" s="66"/>
      <c r="Q238" s="67"/>
      <c r="R238" s="274"/>
      <c r="S238" s="50"/>
      <c r="T238" s="51"/>
      <c r="U238" s="52"/>
      <c r="V238" s="53"/>
      <c r="W238" s="68"/>
      <c r="X238" s="110"/>
      <c r="Y238" s="266"/>
      <c r="Z238" s="267"/>
      <c r="AA238" s="120"/>
      <c r="AB238" s="49"/>
      <c r="AC238" s="279"/>
    </row>
    <row r="239" spans="1:29" ht="15.75" customHeight="1">
      <c r="A239" s="269"/>
      <c r="B239" s="38"/>
      <c r="C239" s="264"/>
      <c r="D239" s="265"/>
      <c r="E239" s="39"/>
      <c r="F239" s="40"/>
      <c r="G239" s="60"/>
      <c r="H239" s="64"/>
      <c r="I239" s="43"/>
      <c r="J239" s="44"/>
      <c r="K239" s="45"/>
      <c r="L239" s="59"/>
      <c r="M239" s="44"/>
      <c r="N239" s="45"/>
      <c r="O239" s="65"/>
      <c r="P239" s="66"/>
      <c r="Q239" s="67"/>
      <c r="R239" s="274"/>
      <c r="S239" s="50"/>
      <c r="T239" s="51"/>
      <c r="U239" s="52"/>
      <c r="V239" s="53"/>
      <c r="W239" s="54"/>
      <c r="X239" s="94"/>
      <c r="Y239" s="266"/>
      <c r="Z239" s="267"/>
      <c r="AA239" s="120"/>
      <c r="AB239" s="49"/>
      <c r="AC239" s="279"/>
    </row>
    <row r="240" spans="1:29" ht="15.75" customHeight="1">
      <c r="A240" s="269"/>
      <c r="B240" s="38"/>
      <c r="C240" s="264"/>
      <c r="D240" s="265"/>
      <c r="E240" s="39"/>
      <c r="F240" s="40"/>
      <c r="G240" s="60"/>
      <c r="H240" s="64"/>
      <c r="I240" s="43"/>
      <c r="J240" s="44"/>
      <c r="K240" s="45"/>
      <c r="L240" s="59"/>
      <c r="M240" s="44"/>
      <c r="N240" s="45"/>
      <c r="O240" s="65"/>
      <c r="P240" s="66"/>
      <c r="Q240" s="67"/>
      <c r="R240" s="274"/>
      <c r="S240" s="50"/>
      <c r="T240" s="51"/>
      <c r="U240" s="52"/>
      <c r="V240" s="53"/>
      <c r="W240" s="68"/>
      <c r="X240" s="110"/>
      <c r="Y240" s="266"/>
      <c r="Z240" s="267"/>
      <c r="AA240" s="120"/>
      <c r="AB240" s="49"/>
      <c r="AC240" s="279"/>
    </row>
    <row r="241" spans="1:29" ht="15.75" customHeight="1">
      <c r="A241" s="269"/>
      <c r="B241" s="38"/>
      <c r="C241" s="264"/>
      <c r="D241" s="265"/>
      <c r="E241" s="104"/>
      <c r="F241" s="40"/>
      <c r="G241" s="72"/>
      <c r="H241" s="64"/>
      <c r="I241" s="43"/>
      <c r="J241" s="44"/>
      <c r="K241" s="45"/>
      <c r="L241" s="59"/>
      <c r="M241" s="44"/>
      <c r="N241" s="45"/>
      <c r="O241" s="65"/>
      <c r="P241" s="66"/>
      <c r="Q241" s="67"/>
      <c r="R241" s="274"/>
      <c r="S241" s="62"/>
      <c r="T241" s="63"/>
      <c r="U241" s="73"/>
      <c r="V241" s="74"/>
      <c r="W241" s="68"/>
      <c r="X241" s="110"/>
      <c r="Y241" s="266"/>
      <c r="Z241" s="267"/>
      <c r="AA241" s="121"/>
      <c r="AB241" s="67"/>
      <c r="AC241" s="279"/>
    </row>
    <row r="242" spans="1:29" ht="15.75" customHeight="1" thickBot="1">
      <c r="A242" s="270"/>
      <c r="B242" s="76" t="s">
        <v>35</v>
      </c>
      <c r="C242" s="261"/>
      <c r="D242" s="261"/>
      <c r="E242" s="77"/>
      <c r="F242" s="78"/>
      <c r="G242" s="79"/>
      <c r="H242" s="20"/>
      <c r="I242" s="80">
        <f t="shared" ref="I242:J242" si="80">AVERAGE(I226:I241)</f>
        <v>3.6666666666666665</v>
      </c>
      <c r="J242" s="81">
        <f t="shared" si="80"/>
        <v>3350</v>
      </c>
      <c r="K242" s="82">
        <f t="shared" ref="K242" si="81">J242/I242</f>
        <v>913.63636363636363</v>
      </c>
      <c r="L242" s="80">
        <f t="shared" ref="L242:M242" si="82">AVERAGE(L226:L241)</f>
        <v>3.6666666666666665</v>
      </c>
      <c r="M242" s="81">
        <f t="shared" si="82"/>
        <v>2767.1984283644101</v>
      </c>
      <c r="N242" s="82">
        <f>M242/L242</f>
        <v>754.690480463021</v>
      </c>
      <c r="O242" s="83">
        <f>L242-I242</f>
        <v>0</v>
      </c>
      <c r="P242" s="84">
        <f>N242-K242</f>
        <v>-158.94588317334262</v>
      </c>
      <c r="Q242" s="85">
        <f>N242/K242</f>
        <v>0.82602938160131656</v>
      </c>
      <c r="R242" s="275"/>
      <c r="S242" s="182">
        <f>S226</f>
        <v>0.70848379629629632</v>
      </c>
      <c r="T242" s="183">
        <f>INDEX(T226:T241,COUNTA(T226:T241))</f>
        <v>0.99236111111111114</v>
      </c>
      <c r="U242" s="86"/>
      <c r="V242" s="96"/>
      <c r="W242" s="78"/>
      <c r="X242" s="82"/>
      <c r="Y242" s="262"/>
      <c r="Z242" s="263"/>
      <c r="AA242" s="122">
        <f>M242-J242</f>
        <v>-582.80157163558988</v>
      </c>
      <c r="AB242" s="85">
        <f>M242/J242</f>
        <v>0.82602938160131645</v>
      </c>
      <c r="AC242" s="280"/>
    </row>
    <row r="244" spans="1:29">
      <c r="Y244" s="260" t="s">
        <v>54</v>
      </c>
      <c r="Z244" s="260"/>
    </row>
    <row r="245" spans="1:29">
      <c r="Y245" s="260" t="s">
        <v>55</v>
      </c>
      <c r="Z245" s="260"/>
    </row>
    <row r="246" spans="1:29">
      <c r="Y246" s="260" t="s">
        <v>56</v>
      </c>
      <c r="Z246" s="260"/>
    </row>
    <row r="247" spans="1:29">
      <c r="Y247" s="260" t="s">
        <v>57</v>
      </c>
      <c r="Z247" s="260"/>
    </row>
    <row r="248" spans="1:29">
      <c r="Y248" s="260" t="s">
        <v>58</v>
      </c>
      <c r="Z248" s="260"/>
    </row>
    <row r="249" spans="1:29">
      <c r="Y249" s="260" t="s">
        <v>59</v>
      </c>
      <c r="Z249" s="260"/>
    </row>
    <row r="250" spans="1:29">
      <c r="Y250" s="260" t="s">
        <v>60</v>
      </c>
      <c r="Z250" s="260"/>
    </row>
    <row r="251" spans="1:29">
      <c r="Y251" s="260" t="s">
        <v>61</v>
      </c>
      <c r="Z251" s="260"/>
    </row>
    <row r="252" spans="1:29">
      <c r="Y252" s="260" t="s">
        <v>62</v>
      </c>
      <c r="Z252" s="260"/>
    </row>
    <row r="253" spans="1:29">
      <c r="Y253" s="260" t="s">
        <v>63</v>
      </c>
      <c r="Z253" s="260"/>
    </row>
    <row r="254" spans="1:29">
      <c r="Y254" s="260" t="s">
        <v>64</v>
      </c>
      <c r="Z254" s="260"/>
    </row>
    <row r="255" spans="1:29">
      <c r="Y255" s="260" t="s">
        <v>65</v>
      </c>
      <c r="Z255" s="260"/>
    </row>
    <row r="256" spans="1:29">
      <c r="Y256" s="260" t="s">
        <v>66</v>
      </c>
      <c r="Z256" s="260"/>
    </row>
    <row r="257" spans="25:25">
      <c r="Y257" s="9" t="s">
        <v>289</v>
      </c>
    </row>
    <row r="258" spans="25:25">
      <c r="Y258" s="9" t="s">
        <v>252</v>
      </c>
    </row>
    <row r="259" spans="25:25">
      <c r="Y259" s="9" t="s">
        <v>331</v>
      </c>
    </row>
    <row r="260" spans="25:25">
      <c r="Y260" s="9" t="s">
        <v>261</v>
      </c>
    </row>
    <row r="261" spans="25:25">
      <c r="Y261" s="9" t="s">
        <v>276</v>
      </c>
    </row>
    <row r="262" spans="25:25">
      <c r="Y262" s="9" t="s">
        <v>199</v>
      </c>
    </row>
  </sheetData>
  <mergeCells count="563"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  <mergeCell ref="Y242:Z242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29:Z229"/>
    <mergeCell ref="C230:D230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C219:D219"/>
    <mergeCell ref="Y219:Z219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00:D200"/>
    <mergeCell ref="Y200:Z200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4:Z164"/>
    <mergeCell ref="R158:R174"/>
    <mergeCell ref="Y158:Z158"/>
    <mergeCell ref="C171:D171"/>
    <mergeCell ref="Y171:Z171"/>
    <mergeCell ref="C172:D172"/>
    <mergeCell ref="Y134:Z134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C168:D168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42">
    <cfRule type="cellIs" dxfId="683" priority="1" operator="greaterThan">
      <formula>0</formula>
    </cfRule>
  </conditionalFormatting>
  <conditionalFormatting sqref="P5:P242 AA5:AA242">
    <cfRule type="cellIs" dxfId="682" priority="14" operator="lessThan">
      <formula>0</formula>
    </cfRule>
  </conditionalFormatting>
  <conditionalFormatting sqref="Q5:Q242 AB5:AB242">
    <cfRule type="cellIs" dxfId="681" priority="12" operator="greaterThan">
      <formula>1</formula>
    </cfRule>
    <cfRule type="cellIs" dxfId="680" priority="13" operator="lessThan">
      <formula>0.8</formula>
    </cfRule>
  </conditionalFormatting>
  <conditionalFormatting sqref="AC5:AC23 R5:R242">
    <cfRule type="cellIs" dxfId="679" priority="16" operator="lessThan">
      <formula>0.8</formula>
    </cfRule>
  </conditionalFormatting>
  <conditionalFormatting sqref="AC29:AC37">
    <cfRule type="cellIs" dxfId="678" priority="17" operator="lessThan">
      <formula>0.8</formula>
    </cfRule>
  </conditionalFormatting>
  <conditionalFormatting sqref="AC39:AC44">
    <cfRule type="cellIs" dxfId="677" priority="15" operator="lessThan">
      <formula>0.8</formula>
    </cfRule>
  </conditionalFormatting>
  <conditionalFormatting sqref="AC56">
    <cfRule type="cellIs" dxfId="676" priority="18" operator="lessThan">
      <formula>0.8</formula>
    </cfRule>
  </conditionalFormatting>
  <conditionalFormatting sqref="AC73:AC78">
    <cfRule type="cellIs" dxfId="675" priority="10" operator="lessThan">
      <formula>0.8</formula>
    </cfRule>
  </conditionalFormatting>
  <conditionalFormatting sqref="AC90">
    <cfRule type="cellIs" dxfId="674" priority="11" operator="lessThan">
      <formula>0.8</formula>
    </cfRule>
  </conditionalFormatting>
  <conditionalFormatting sqref="AC107">
    <cfRule type="cellIs" dxfId="673" priority="3" operator="lessThan">
      <formula>0.8</formula>
    </cfRule>
  </conditionalFormatting>
  <conditionalFormatting sqref="AC124:AC129">
    <cfRule type="cellIs" dxfId="672" priority="2" operator="lessThan">
      <formula>0.8</formula>
    </cfRule>
  </conditionalFormatting>
  <conditionalFormatting sqref="AC141:AC146">
    <cfRule type="cellIs" dxfId="671" priority="6" operator="lessThan">
      <formula>0.8</formula>
    </cfRule>
  </conditionalFormatting>
  <conditionalFormatting sqref="AC158:AC163">
    <cfRule type="cellIs" dxfId="670" priority="9" operator="lessThan">
      <formula>0.8</formula>
    </cfRule>
  </conditionalFormatting>
  <conditionalFormatting sqref="AC175">
    <cfRule type="cellIs" dxfId="669" priority="8" operator="lessThan">
      <formula>0.8</formula>
    </cfRule>
  </conditionalFormatting>
  <conditionalFormatting sqref="AC192">
    <cfRule type="cellIs" dxfId="668" priority="7" operator="lessThan">
      <formula>0.8</formula>
    </cfRule>
  </conditionalFormatting>
  <conditionalFormatting sqref="AC209">
    <cfRule type="cellIs" dxfId="667" priority="5" operator="lessThan">
      <formula>0.8</formula>
    </cfRule>
  </conditionalFormatting>
  <conditionalFormatting sqref="AC226:AC231">
    <cfRule type="cellIs" dxfId="666" priority="4" operator="lessThan">
      <formula>0.8</formula>
    </cfRule>
  </conditionalFormatting>
  <dataValidations count="1">
    <dataValidation type="list" allowBlank="1" showInputMessage="1" showErrorMessage="1" sqref="Y5:Z242" xr:uid="{1F92AE4A-E0B3-4E5B-85DD-65D367DD9DFE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EF96-616C-460C-AAF1-76E8A3149CBB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SUM(F5:F157)</f>
        <v>118103</v>
      </c>
      <c r="E1" s="5" t="s">
        <v>2</v>
      </c>
      <c r="F1" s="6">
        <f>SUM(G5:G157)</f>
        <v>5355775.6500000004</v>
      </c>
      <c r="G1" s="7" t="s">
        <v>3</v>
      </c>
      <c r="H1" s="8">
        <f>L21+L38+L55+L72+L89+L106+L123+L157</f>
        <v>146.47499999999999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45861</v>
      </c>
      <c r="B2" s="326"/>
      <c r="C2" s="10" t="s">
        <v>10</v>
      </c>
      <c r="D2" s="11">
        <f>AVERAGE(N21,N38,N55,N72,N89,N106,N123,N157)</f>
        <v>138.98145116818895</v>
      </c>
      <c r="E2" s="11" t="s">
        <v>11</v>
      </c>
      <c r="F2" s="12">
        <f>F1/D1</f>
        <v>45.348345511968368</v>
      </c>
      <c r="G2" s="13" t="s">
        <v>12</v>
      </c>
      <c r="H2" s="14">
        <f>COUNT(H5:H157)</f>
        <v>2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58" t="s">
        <v>14</v>
      </c>
      <c r="C3" s="360" t="s">
        <v>15</v>
      </c>
      <c r="D3" s="329"/>
      <c r="E3" s="319" t="s">
        <v>16</v>
      </c>
      <c r="F3" s="319" t="s">
        <v>17</v>
      </c>
      <c r="G3" s="319" t="s">
        <v>18</v>
      </c>
      <c r="H3" s="379" t="s">
        <v>19</v>
      </c>
      <c r="I3" s="352" t="s">
        <v>20</v>
      </c>
      <c r="J3" s="354" t="s">
        <v>21</v>
      </c>
      <c r="K3" s="356" t="s">
        <v>10</v>
      </c>
      <c r="L3" s="352" t="s">
        <v>20</v>
      </c>
      <c r="M3" s="354" t="s">
        <v>21</v>
      </c>
      <c r="N3" s="356" t="s">
        <v>10</v>
      </c>
      <c r="O3" s="352" t="s">
        <v>20</v>
      </c>
      <c r="P3" s="313" t="s">
        <v>10</v>
      </c>
      <c r="Q3" s="315" t="s">
        <v>22</v>
      </c>
      <c r="R3" s="317" t="s">
        <v>23</v>
      </c>
      <c r="S3" s="366" t="s">
        <v>24</v>
      </c>
      <c r="T3" s="367"/>
      <c r="U3" s="368" t="s">
        <v>25</v>
      </c>
      <c r="V3" s="368" t="s">
        <v>26</v>
      </c>
      <c r="W3" s="370" t="s">
        <v>27</v>
      </c>
      <c r="X3" s="371"/>
      <c r="Y3" s="372" t="s">
        <v>28</v>
      </c>
      <c r="Z3" s="373"/>
      <c r="AA3" s="376" t="s">
        <v>21</v>
      </c>
      <c r="AB3" s="362" t="s">
        <v>22</v>
      </c>
      <c r="AC3" s="364" t="s">
        <v>29</v>
      </c>
    </row>
    <row r="4" spans="1:29" ht="17.25" customHeight="1" thickBot="1">
      <c r="A4" s="328"/>
      <c r="B4" s="359"/>
      <c r="C4" s="361"/>
      <c r="D4" s="330"/>
      <c r="E4" s="320"/>
      <c r="F4" s="320"/>
      <c r="G4" s="320"/>
      <c r="H4" s="380"/>
      <c r="I4" s="353"/>
      <c r="J4" s="355"/>
      <c r="K4" s="357"/>
      <c r="L4" s="353"/>
      <c r="M4" s="355"/>
      <c r="N4" s="357"/>
      <c r="O4" s="353"/>
      <c r="P4" s="314"/>
      <c r="Q4" s="316"/>
      <c r="R4" s="378"/>
      <c r="S4" s="19" t="s">
        <v>30</v>
      </c>
      <c r="T4" s="18" t="s">
        <v>31</v>
      </c>
      <c r="U4" s="369"/>
      <c r="V4" s="369"/>
      <c r="W4" s="18" t="s">
        <v>32</v>
      </c>
      <c r="X4" s="20" t="s">
        <v>33</v>
      </c>
      <c r="Y4" s="374"/>
      <c r="Z4" s="375"/>
      <c r="AA4" s="377"/>
      <c r="AB4" s="363"/>
      <c r="AC4" s="365"/>
    </row>
    <row r="5" spans="1:29" ht="15.75" customHeight="1">
      <c r="A5" s="281" t="s">
        <v>34</v>
      </c>
      <c r="B5" s="16" t="s">
        <v>67</v>
      </c>
      <c r="C5" s="350" t="s">
        <v>68</v>
      </c>
      <c r="D5" s="351"/>
      <c r="E5" s="21">
        <v>19.7</v>
      </c>
      <c r="F5" s="15">
        <v>1800</v>
      </c>
      <c r="G5" s="22">
        <f t="shared" ref="G5:G10" si="0">E5*F5</f>
        <v>35460</v>
      </c>
      <c r="H5" s="23">
        <v>2</v>
      </c>
      <c r="I5" s="24">
        <v>13</v>
      </c>
      <c r="J5" s="25">
        <v>1200</v>
      </c>
      <c r="K5" s="26">
        <f>J5/I5</f>
        <v>92.307692307692307</v>
      </c>
      <c r="L5" s="27">
        <v>13</v>
      </c>
      <c r="M5" s="25">
        <f t="shared" ref="M5:M10" si="1">F5/V5*60</f>
        <v>1057.0962479608484</v>
      </c>
      <c r="N5" s="26">
        <f t="shared" ref="N5:N10" si="2">M5/L5</f>
        <v>81.315095996988333</v>
      </c>
      <c r="O5" s="28">
        <f t="shared" ref="O5:O10" si="3">L5-I5</f>
        <v>0</v>
      </c>
      <c r="P5" s="29">
        <f t="shared" ref="P5:P10" si="4">N5-K5</f>
        <v>-10.992596310703973</v>
      </c>
      <c r="Q5" s="30">
        <f t="shared" ref="Q5:Q10" si="5">N5/K5</f>
        <v>0.88091353996737365</v>
      </c>
      <c r="R5" s="274">
        <f>Q21</f>
        <v>0.84565600099853322</v>
      </c>
      <c r="S5" s="32">
        <v>0.25</v>
      </c>
      <c r="T5" s="33">
        <v>0.32094907407407408</v>
      </c>
      <c r="U5" s="34"/>
      <c r="V5" s="35">
        <v>102.16666666666667</v>
      </c>
      <c r="W5" s="15"/>
      <c r="X5" s="17"/>
      <c r="Y5" s="276"/>
      <c r="Z5" s="277"/>
      <c r="AA5" s="36">
        <f t="shared" ref="AA5:AA10" si="6">M5-J5</f>
        <v>-142.90375203915164</v>
      </c>
      <c r="AB5" s="37">
        <f t="shared" ref="AB5:AB10" si="7">M5/J5</f>
        <v>0.88091353996737365</v>
      </c>
      <c r="AC5" s="292">
        <f>AB21</f>
        <v>0.84565600099853311</v>
      </c>
    </row>
    <row r="6" spans="1:29" ht="15.75" customHeight="1">
      <c r="A6" s="282"/>
      <c r="B6" s="38" t="s">
        <v>74</v>
      </c>
      <c r="C6" s="285" t="s">
        <v>206</v>
      </c>
      <c r="D6" s="286"/>
      <c r="E6" s="39">
        <v>59.8</v>
      </c>
      <c r="F6" s="40">
        <v>609</v>
      </c>
      <c r="G6" s="41">
        <f t="shared" si="0"/>
        <v>36418.199999999997</v>
      </c>
      <c r="H6" s="42"/>
      <c r="I6" s="43">
        <v>16</v>
      </c>
      <c r="J6" s="44">
        <v>2000</v>
      </c>
      <c r="K6" s="45">
        <f t="shared" ref="K6:K63" si="8">J6/I6</f>
        <v>125</v>
      </c>
      <c r="L6" s="46">
        <v>16</v>
      </c>
      <c r="M6" s="44">
        <f t="shared" si="1"/>
        <v>1632.4646314221866</v>
      </c>
      <c r="N6" s="45">
        <f t="shared" si="2"/>
        <v>102.02903946388666</v>
      </c>
      <c r="O6" s="47">
        <f t="shared" si="3"/>
        <v>0</v>
      </c>
      <c r="P6" s="48">
        <f t="shared" si="4"/>
        <v>-22.970960536113338</v>
      </c>
      <c r="Q6" s="49">
        <f t="shared" si="5"/>
        <v>0.81623231571109334</v>
      </c>
      <c r="R6" s="274"/>
      <c r="S6" s="50">
        <v>0.32430555555555551</v>
      </c>
      <c r="T6" s="51">
        <v>0.33984953703703702</v>
      </c>
      <c r="U6" s="52">
        <v>4.8333333333332629</v>
      </c>
      <c r="V6" s="53">
        <v>22.383333333333368</v>
      </c>
      <c r="W6" s="54"/>
      <c r="X6" s="94"/>
      <c r="Y6" s="266"/>
      <c r="Z6" s="267"/>
      <c r="AA6" s="55">
        <f t="shared" si="6"/>
        <v>-367.53536857781341</v>
      </c>
      <c r="AB6" s="56">
        <f t="shared" si="7"/>
        <v>0.81623231571109334</v>
      </c>
      <c r="AC6" s="293"/>
    </row>
    <row r="7" spans="1:29" ht="15.75" customHeight="1">
      <c r="A7" s="282"/>
      <c r="B7" s="38" t="s">
        <v>74</v>
      </c>
      <c r="C7" s="285" t="s">
        <v>212</v>
      </c>
      <c r="D7" s="286"/>
      <c r="E7" s="39">
        <v>59.8</v>
      </c>
      <c r="F7" s="40">
        <v>1052</v>
      </c>
      <c r="G7" s="41">
        <f t="shared" si="0"/>
        <v>62909.599999999999</v>
      </c>
      <c r="H7" s="42"/>
      <c r="I7" s="43">
        <v>14</v>
      </c>
      <c r="J7" s="44">
        <v>2000</v>
      </c>
      <c r="K7" s="45">
        <f t="shared" si="8"/>
        <v>142.85714285714286</v>
      </c>
      <c r="L7" s="46">
        <v>14</v>
      </c>
      <c r="M7" s="44">
        <f t="shared" si="1"/>
        <v>1658.8699080157639</v>
      </c>
      <c r="N7" s="45">
        <f t="shared" si="2"/>
        <v>118.49070771541172</v>
      </c>
      <c r="O7" s="47">
        <f t="shared" si="3"/>
        <v>0</v>
      </c>
      <c r="P7" s="48">
        <f t="shared" si="4"/>
        <v>-24.366435141731145</v>
      </c>
      <c r="Q7" s="49">
        <f t="shared" si="5"/>
        <v>0.82943495400788203</v>
      </c>
      <c r="R7" s="274"/>
      <c r="S7" s="50">
        <v>0.3430555555555555</v>
      </c>
      <c r="T7" s="51">
        <v>0.36947916666666669</v>
      </c>
      <c r="U7" s="52">
        <v>4.6166666666666156</v>
      </c>
      <c r="V7" s="53">
        <v>38.050000000000111</v>
      </c>
      <c r="W7" s="54"/>
      <c r="X7" s="94"/>
      <c r="Y7" s="266"/>
      <c r="Z7" s="267"/>
      <c r="AA7" s="55">
        <f t="shared" si="6"/>
        <v>-341.13009198423606</v>
      </c>
      <c r="AB7" s="56">
        <f t="shared" si="7"/>
        <v>0.82943495400788192</v>
      </c>
      <c r="AC7" s="293"/>
    </row>
    <row r="8" spans="1:29" ht="15.75" customHeight="1">
      <c r="A8" s="282"/>
      <c r="B8" s="38" t="s">
        <v>69</v>
      </c>
      <c r="C8" s="285" t="s">
        <v>222</v>
      </c>
      <c r="D8" s="286"/>
      <c r="E8" s="39">
        <v>30.55</v>
      </c>
      <c r="F8" s="40">
        <v>1111</v>
      </c>
      <c r="G8" s="41">
        <f t="shared" si="0"/>
        <v>33941.050000000003</v>
      </c>
      <c r="H8" s="58"/>
      <c r="I8" s="43">
        <v>16</v>
      </c>
      <c r="J8" s="44">
        <v>1750</v>
      </c>
      <c r="K8" s="45">
        <f t="shared" si="8"/>
        <v>109.375</v>
      </c>
      <c r="L8" s="59">
        <v>16</v>
      </c>
      <c r="M8" s="44">
        <f t="shared" si="1"/>
        <v>1447.5570032573264</v>
      </c>
      <c r="N8" s="45">
        <f t="shared" si="2"/>
        <v>90.472312703582901</v>
      </c>
      <c r="O8" s="47">
        <f t="shared" si="3"/>
        <v>0</v>
      </c>
      <c r="P8" s="48">
        <f t="shared" si="4"/>
        <v>-18.902687296417099</v>
      </c>
      <c r="Q8" s="49">
        <f t="shared" si="5"/>
        <v>0.82717543043275799</v>
      </c>
      <c r="R8" s="274"/>
      <c r="S8" s="50">
        <v>0.47222222222222215</v>
      </c>
      <c r="T8" s="51">
        <v>0.50420138888888888</v>
      </c>
      <c r="U8" s="52">
        <v>56.999999999999957</v>
      </c>
      <c r="V8" s="53">
        <v>46.050000000000082</v>
      </c>
      <c r="W8" s="54"/>
      <c r="X8" s="94"/>
      <c r="Y8" s="266"/>
      <c r="Z8" s="267"/>
      <c r="AA8" s="55">
        <f t="shared" si="6"/>
        <v>-302.44299674267359</v>
      </c>
      <c r="AB8" s="56">
        <f t="shared" si="7"/>
        <v>0.82717543043275799</v>
      </c>
      <c r="AC8" s="293"/>
    </row>
    <row r="9" spans="1:29" ht="15.75" customHeight="1">
      <c r="A9" s="283"/>
      <c r="B9" s="38" t="s">
        <v>76</v>
      </c>
      <c r="C9" s="285" t="s">
        <v>78</v>
      </c>
      <c r="D9" s="286"/>
      <c r="E9" s="39">
        <v>29.97</v>
      </c>
      <c r="F9" s="40">
        <v>2470</v>
      </c>
      <c r="G9" s="60">
        <f t="shared" si="0"/>
        <v>74025.899999999994</v>
      </c>
      <c r="H9" s="61"/>
      <c r="I9" s="43">
        <v>20</v>
      </c>
      <c r="J9" s="44">
        <v>2600</v>
      </c>
      <c r="K9" s="45">
        <f t="shared" si="8"/>
        <v>130</v>
      </c>
      <c r="L9" s="46">
        <v>20</v>
      </c>
      <c r="M9" s="44">
        <f t="shared" si="1"/>
        <v>2238.1072237603803</v>
      </c>
      <c r="N9" s="45">
        <f t="shared" si="2"/>
        <v>111.90536118801901</v>
      </c>
      <c r="O9" s="47">
        <f t="shared" si="3"/>
        <v>0</v>
      </c>
      <c r="P9" s="48">
        <f t="shared" si="4"/>
        <v>-18.094638811980985</v>
      </c>
      <c r="Q9" s="49">
        <f t="shared" si="5"/>
        <v>0.86081047067706939</v>
      </c>
      <c r="R9" s="274"/>
      <c r="S9" s="62">
        <v>0.50763888888888886</v>
      </c>
      <c r="T9" s="63">
        <v>0.5536226851851852</v>
      </c>
      <c r="U9" s="52">
        <v>4.9499999999999744</v>
      </c>
      <c r="V9" s="53">
        <v>66.216666666666725</v>
      </c>
      <c r="W9" s="54"/>
      <c r="X9" s="94"/>
      <c r="Y9" s="266"/>
      <c r="Z9" s="267"/>
      <c r="AA9" s="55">
        <f t="shared" si="6"/>
        <v>-361.89277623961971</v>
      </c>
      <c r="AB9" s="56">
        <f t="shared" si="7"/>
        <v>0.86081047067706939</v>
      </c>
      <c r="AC9" s="293"/>
    </row>
    <row r="10" spans="1:29" ht="15.75" customHeight="1">
      <c r="A10" s="283"/>
      <c r="B10" s="38" t="s">
        <v>67</v>
      </c>
      <c r="C10" s="285" t="s">
        <v>68</v>
      </c>
      <c r="D10" s="286"/>
      <c r="E10" s="39">
        <v>19.7</v>
      </c>
      <c r="F10" s="40">
        <v>1674</v>
      </c>
      <c r="G10" s="60">
        <f t="shared" si="0"/>
        <v>32977.799999999996</v>
      </c>
      <c r="H10" s="64"/>
      <c r="I10" s="43">
        <v>13</v>
      </c>
      <c r="J10" s="44">
        <v>1200</v>
      </c>
      <c r="K10" s="45">
        <f t="shared" si="8"/>
        <v>92.307692307692307</v>
      </c>
      <c r="L10" s="59">
        <v>13</v>
      </c>
      <c r="M10" s="44">
        <f t="shared" si="1"/>
        <v>1056.7069963177257</v>
      </c>
      <c r="N10" s="45">
        <f t="shared" si="2"/>
        <v>81.285153562901982</v>
      </c>
      <c r="O10" s="65">
        <f t="shared" si="3"/>
        <v>0</v>
      </c>
      <c r="P10" s="66">
        <f t="shared" si="4"/>
        <v>-11.022538744790324</v>
      </c>
      <c r="Q10" s="67">
        <f t="shared" si="5"/>
        <v>0.8805891635981048</v>
      </c>
      <c r="R10" s="274"/>
      <c r="S10" s="62">
        <v>0.55694444444444435</v>
      </c>
      <c r="T10" s="63">
        <v>0.6229513888888889</v>
      </c>
      <c r="U10" s="52">
        <v>4.7833333333331751</v>
      </c>
      <c r="V10" s="53">
        <v>95.050000000000153</v>
      </c>
      <c r="W10" s="54"/>
      <c r="X10" s="94"/>
      <c r="Y10" s="266"/>
      <c r="Z10" s="267"/>
      <c r="AA10" s="55">
        <f t="shared" si="6"/>
        <v>-143.29300368227427</v>
      </c>
      <c r="AB10" s="56">
        <f t="shared" si="7"/>
        <v>0.8805891635981048</v>
      </c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196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43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43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43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43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43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9">AVERAGE(I5:I20)</f>
        <v>15.333333333333334</v>
      </c>
      <c r="J21" s="81">
        <f t="shared" si="9"/>
        <v>1791.6666666666667</v>
      </c>
      <c r="K21" s="82">
        <f t="shared" ref="K21" si="10">J21/I21</f>
        <v>116.84782608695652</v>
      </c>
      <c r="L21" s="80">
        <f t="shared" ref="L21:M21" si="11">AVERAGE(L5:L20)</f>
        <v>15.333333333333334</v>
      </c>
      <c r="M21" s="81">
        <f t="shared" si="11"/>
        <v>1515.1336684557052</v>
      </c>
      <c r="N21" s="82">
        <f t="shared" ref="N21:N26" si="12">M21/L21</f>
        <v>98.81306533406773</v>
      </c>
      <c r="O21" s="83">
        <f t="shared" ref="O21:O26" si="13">L21-I21</f>
        <v>0</v>
      </c>
      <c r="P21" s="84">
        <f t="shared" ref="P21:P26" si="14">N21-K21</f>
        <v>-18.034760752888786</v>
      </c>
      <c r="Q21" s="85">
        <f t="shared" ref="Q21:Q26" si="15">N21/K21</f>
        <v>0.84565600099853322</v>
      </c>
      <c r="R21" s="275"/>
      <c r="S21" s="182">
        <f>S5</f>
        <v>0.25</v>
      </c>
      <c r="T21" s="183">
        <f>INDEX(T5:T20,COUNTA(T5:T20))</f>
        <v>0.6229513888888889</v>
      </c>
      <c r="U21" s="86"/>
      <c r="V21" s="86"/>
      <c r="W21" s="87"/>
      <c r="X21" s="179"/>
      <c r="Y21" s="262"/>
      <c r="Z21" s="263"/>
      <c r="AA21" s="88">
        <f t="shared" ref="AA21:AA26" si="16">M21-J21</f>
        <v>-276.53299821096152</v>
      </c>
      <c r="AB21" s="89">
        <f t="shared" ref="AB21:AB26" si="17">M21/J21</f>
        <v>0.84565600099853311</v>
      </c>
      <c r="AC21" s="295"/>
    </row>
    <row r="22" spans="1:43" ht="15.75" customHeight="1">
      <c r="A22" s="268" t="s">
        <v>36</v>
      </c>
      <c r="B22" s="16" t="s">
        <v>70</v>
      </c>
      <c r="C22" s="349" t="s">
        <v>71</v>
      </c>
      <c r="D22" s="349"/>
      <c r="E22" s="21">
        <v>56.43</v>
      </c>
      <c r="F22" s="25">
        <v>2443</v>
      </c>
      <c r="G22" s="22">
        <f t="shared" ref="G22:G26" si="18">E22*F22</f>
        <v>137858.49</v>
      </c>
      <c r="H22" s="23"/>
      <c r="I22" s="24">
        <v>24</v>
      </c>
      <c r="J22" s="25">
        <v>2000</v>
      </c>
      <c r="K22" s="26">
        <f>J22/I22</f>
        <v>83.333333333333329</v>
      </c>
      <c r="L22" s="27">
        <v>24</v>
      </c>
      <c r="M22" s="25">
        <f>F22/V22*60</f>
        <v>1688.0614203454895</v>
      </c>
      <c r="N22" s="26">
        <f t="shared" si="12"/>
        <v>70.335892514395397</v>
      </c>
      <c r="O22" s="91">
        <f t="shared" si="13"/>
        <v>0</v>
      </c>
      <c r="P22" s="92">
        <f t="shared" si="14"/>
        <v>-12.997440818937932</v>
      </c>
      <c r="Q22" s="31">
        <f t="shared" si="15"/>
        <v>0.84403071017274478</v>
      </c>
      <c r="R22" s="273">
        <f>Q38</f>
        <v>0.84586639902937522</v>
      </c>
      <c r="S22" s="32">
        <v>0.16678240740740741</v>
      </c>
      <c r="T22" s="33">
        <v>0.22708333333333333</v>
      </c>
      <c r="U22" s="34"/>
      <c r="V22" s="35">
        <v>86.833333333333329</v>
      </c>
      <c r="W22" s="93"/>
      <c r="X22" s="26"/>
      <c r="Y22" s="276"/>
      <c r="Z22" s="277"/>
      <c r="AA22" s="36">
        <f t="shared" si="16"/>
        <v>-311.93857965451048</v>
      </c>
      <c r="AB22" s="31">
        <f t="shared" si="17"/>
        <v>0.84403071017274478</v>
      </c>
      <c r="AC22" s="348">
        <f>AB38</f>
        <v>0.84586639902937533</v>
      </c>
    </row>
    <row r="23" spans="1:43" ht="15.75" customHeight="1">
      <c r="A23" s="269"/>
      <c r="B23" s="38" t="s">
        <v>70</v>
      </c>
      <c r="C23" s="287" t="s">
        <v>73</v>
      </c>
      <c r="D23" s="287"/>
      <c r="E23" s="39">
        <v>51.86</v>
      </c>
      <c r="F23" s="40">
        <v>1461</v>
      </c>
      <c r="G23" s="41">
        <f t="shared" si="18"/>
        <v>75767.460000000006</v>
      </c>
      <c r="H23" s="42"/>
      <c r="I23" s="43">
        <v>26</v>
      </c>
      <c r="J23" s="44">
        <v>2000</v>
      </c>
      <c r="K23" s="45">
        <f t="shared" si="8"/>
        <v>76.92307692307692</v>
      </c>
      <c r="L23" s="46">
        <v>26</v>
      </c>
      <c r="M23" s="44">
        <f>F23/V23*60</f>
        <v>1639.0152695543775</v>
      </c>
      <c r="N23" s="45">
        <f t="shared" si="12"/>
        <v>63.039048829014519</v>
      </c>
      <c r="O23" s="47">
        <f t="shared" si="13"/>
        <v>0</v>
      </c>
      <c r="P23" s="48">
        <f t="shared" si="14"/>
        <v>-13.884028094062401</v>
      </c>
      <c r="Q23" s="49">
        <f t="shared" si="15"/>
        <v>0.8195076347771888</v>
      </c>
      <c r="R23" s="274"/>
      <c r="S23" s="50">
        <v>0.23194444444444445</v>
      </c>
      <c r="T23" s="51">
        <v>0.26908564814814817</v>
      </c>
      <c r="U23" s="52">
        <v>7.0000000000000151</v>
      </c>
      <c r="V23" s="53">
        <v>53.483333333333356</v>
      </c>
      <c r="W23" s="54"/>
      <c r="X23" s="94"/>
      <c r="Y23" s="266"/>
      <c r="Z23" s="267"/>
      <c r="AA23" s="55">
        <f t="shared" si="16"/>
        <v>-360.98473044562252</v>
      </c>
      <c r="AB23" s="49">
        <f t="shared" si="17"/>
        <v>0.81950763477718869</v>
      </c>
      <c r="AC23" s="294"/>
    </row>
    <row r="24" spans="1:43" ht="15.75" customHeight="1">
      <c r="A24" s="269"/>
      <c r="B24" s="38" t="s">
        <v>70</v>
      </c>
      <c r="C24" s="287" t="s">
        <v>72</v>
      </c>
      <c r="D24" s="287"/>
      <c r="E24" s="39">
        <v>56.77</v>
      </c>
      <c r="F24" s="40">
        <v>4443</v>
      </c>
      <c r="G24" s="41">
        <f t="shared" si="18"/>
        <v>252229.11000000002</v>
      </c>
      <c r="H24" s="42"/>
      <c r="I24" s="43">
        <v>26</v>
      </c>
      <c r="J24" s="44">
        <v>2000</v>
      </c>
      <c r="K24" s="45">
        <f t="shared" si="8"/>
        <v>76.92307692307692</v>
      </c>
      <c r="L24" s="46">
        <v>26</v>
      </c>
      <c r="M24" s="44">
        <f>F24/V24*60</f>
        <v>1728.9806507404605</v>
      </c>
      <c r="N24" s="45">
        <f t="shared" si="12"/>
        <v>66.49925579771002</v>
      </c>
      <c r="O24" s="47">
        <f t="shared" si="13"/>
        <v>0</v>
      </c>
      <c r="P24" s="48">
        <f t="shared" si="14"/>
        <v>-10.423821125366899</v>
      </c>
      <c r="Q24" s="49">
        <f t="shared" si="15"/>
        <v>0.86449032537023029</v>
      </c>
      <c r="R24" s="274"/>
      <c r="S24" s="50">
        <v>0.27291666666666664</v>
      </c>
      <c r="T24" s="51">
        <v>0.37998842592592591</v>
      </c>
      <c r="U24" s="52">
        <v>5.5166666666665964</v>
      </c>
      <c r="V24" s="53">
        <v>154.18333333333334</v>
      </c>
      <c r="W24" s="54"/>
      <c r="X24" s="94"/>
      <c r="Y24" s="266"/>
      <c r="Z24" s="267"/>
      <c r="AA24" s="55">
        <f t="shared" si="16"/>
        <v>-271.01934925953947</v>
      </c>
      <c r="AB24" s="49">
        <f t="shared" si="17"/>
        <v>0.86449032537023029</v>
      </c>
      <c r="AC24" s="294"/>
    </row>
    <row r="25" spans="1:43" ht="15.75" customHeight="1">
      <c r="A25" s="269"/>
      <c r="B25" s="38" t="s">
        <v>74</v>
      </c>
      <c r="C25" s="287" t="s">
        <v>213</v>
      </c>
      <c r="D25" s="287"/>
      <c r="E25" s="39">
        <v>77.34</v>
      </c>
      <c r="F25" s="40">
        <v>3242</v>
      </c>
      <c r="G25" s="41">
        <f t="shared" si="18"/>
        <v>250736.28</v>
      </c>
      <c r="H25" s="42"/>
      <c r="I25" s="43">
        <v>25</v>
      </c>
      <c r="J25" s="44">
        <v>2000</v>
      </c>
      <c r="K25" s="45">
        <f t="shared" si="8"/>
        <v>80</v>
      </c>
      <c r="L25" s="46">
        <v>25</v>
      </c>
      <c r="M25" s="44">
        <f>F25/V25*60</f>
        <v>1672.3312795529434</v>
      </c>
      <c r="N25" s="45">
        <f t="shared" si="12"/>
        <v>66.893251182117737</v>
      </c>
      <c r="O25" s="47">
        <f t="shared" si="13"/>
        <v>0</v>
      </c>
      <c r="P25" s="48">
        <f t="shared" si="14"/>
        <v>-13.106748817882263</v>
      </c>
      <c r="Q25" s="49">
        <f t="shared" si="15"/>
        <v>0.83616563977647174</v>
      </c>
      <c r="R25" s="274"/>
      <c r="S25" s="50">
        <v>0.38542824074074072</v>
      </c>
      <c r="T25" s="51">
        <v>0.46620370370370373</v>
      </c>
      <c r="U25" s="52">
        <v>7.8333333333333321</v>
      </c>
      <c r="V25" s="53">
        <v>116.31666666666673</v>
      </c>
      <c r="W25" s="54">
        <v>0.46620370370370373</v>
      </c>
      <c r="X25" s="94">
        <v>0.50624999999999987</v>
      </c>
      <c r="Y25" s="266"/>
      <c r="Z25" s="267"/>
      <c r="AA25" s="55">
        <f t="shared" si="16"/>
        <v>-327.66872044705656</v>
      </c>
      <c r="AB25" s="49">
        <f t="shared" si="17"/>
        <v>0.83616563977647174</v>
      </c>
      <c r="AC25" s="294"/>
    </row>
    <row r="26" spans="1:43" ht="15.75" customHeight="1">
      <c r="A26" s="269"/>
      <c r="B26" s="38" t="s">
        <v>74</v>
      </c>
      <c r="C26" s="287" t="s">
        <v>84</v>
      </c>
      <c r="D26" s="287"/>
      <c r="E26" s="39">
        <v>59.52</v>
      </c>
      <c r="F26" s="40">
        <v>6266</v>
      </c>
      <c r="G26" s="41">
        <f t="shared" si="18"/>
        <v>372952.32000000001</v>
      </c>
      <c r="H26" s="58"/>
      <c r="I26" s="43">
        <v>25</v>
      </c>
      <c r="J26" s="44">
        <v>2000</v>
      </c>
      <c r="K26" s="45">
        <f t="shared" si="8"/>
        <v>80</v>
      </c>
      <c r="L26" s="59">
        <v>25</v>
      </c>
      <c r="M26" s="44">
        <f>F26/V26*60</f>
        <v>1730.2753701004822</v>
      </c>
      <c r="N26" s="45">
        <f t="shared" si="12"/>
        <v>69.211014804019285</v>
      </c>
      <c r="O26" s="47">
        <f t="shared" si="13"/>
        <v>0</v>
      </c>
      <c r="P26" s="48">
        <f t="shared" si="14"/>
        <v>-10.788985195980715</v>
      </c>
      <c r="Q26" s="49">
        <f t="shared" si="15"/>
        <v>0.86513768505024102</v>
      </c>
      <c r="R26" s="274"/>
      <c r="S26" s="50">
        <v>0.50624999999999987</v>
      </c>
      <c r="T26" s="51">
        <v>0.65714120370370366</v>
      </c>
      <c r="U26" s="52">
        <v>57.666666666666437</v>
      </c>
      <c r="V26" s="53">
        <v>217.28333333333347</v>
      </c>
      <c r="W26" s="54"/>
      <c r="X26" s="94"/>
      <c r="Y26" s="266"/>
      <c r="Z26" s="267"/>
      <c r="AA26" s="55">
        <f t="shared" si="16"/>
        <v>-269.72462989951782</v>
      </c>
      <c r="AB26" s="49">
        <f t="shared" si="17"/>
        <v>0.86513768505024113</v>
      </c>
      <c r="AC26" s="294"/>
    </row>
    <row r="27" spans="1:43" ht="15.75" customHeight="1">
      <c r="A27" s="269"/>
      <c r="B27" s="38"/>
      <c r="C27" s="287"/>
      <c r="D27" s="287"/>
      <c r="E27" s="39"/>
      <c r="F27" s="40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94"/>
    </row>
    <row r="28" spans="1:43" ht="15.75" customHeight="1">
      <c r="A28" s="269"/>
      <c r="B28" s="38"/>
      <c r="C28" s="287"/>
      <c r="D28" s="287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94"/>
    </row>
    <row r="29" spans="1:43" ht="15.75" customHeight="1">
      <c r="A29" s="269"/>
      <c r="B29" s="38"/>
      <c r="C29" s="287"/>
      <c r="D29" s="287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  <c r="AQ29" s="9">
        <f>AI8</f>
        <v>0</v>
      </c>
    </row>
    <row r="30" spans="1:43" ht="15.75" customHeight="1">
      <c r="A30" s="269"/>
      <c r="B30" s="38"/>
      <c r="C30" s="287"/>
      <c r="D30" s="287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43" ht="15.75" customHeight="1">
      <c r="A31" s="269"/>
      <c r="B31" s="38"/>
      <c r="C31" s="287"/>
      <c r="D31" s="287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43" ht="15.75" customHeight="1">
      <c r="A32" s="269"/>
      <c r="B32" s="38"/>
      <c r="C32" s="287"/>
      <c r="D32" s="287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38"/>
      <c r="C33" s="287"/>
      <c r="D33" s="287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38"/>
      <c r="C34" s="287"/>
      <c r="D34" s="287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38"/>
      <c r="C35" s="287"/>
      <c r="D35" s="287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94"/>
      <c r="Y35" s="266"/>
      <c r="Z35" s="267"/>
      <c r="AA35" s="55"/>
      <c r="AB35" s="49"/>
      <c r="AC35" s="294"/>
    </row>
    <row r="36" spans="1:29" ht="15.75" customHeight="1">
      <c r="A36" s="269"/>
      <c r="B36" s="38"/>
      <c r="C36" s="287"/>
      <c r="D36" s="287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94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87"/>
      <c r="D37" s="287"/>
      <c r="E37" s="95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54"/>
      <c r="X37" s="94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19">AVERAGE(I22:I37)</f>
        <v>25.2</v>
      </c>
      <c r="J38" s="81">
        <f t="shared" si="19"/>
        <v>2000</v>
      </c>
      <c r="K38" s="82">
        <f t="shared" ref="K38" si="20">J38/I38</f>
        <v>79.365079365079367</v>
      </c>
      <c r="L38" s="80">
        <f t="shared" ref="L38:M38" si="21">AVERAGE(L22:L37)</f>
        <v>25.2</v>
      </c>
      <c r="M38" s="81">
        <f t="shared" si="21"/>
        <v>1691.7327980587506</v>
      </c>
      <c r="N38" s="82">
        <f>M38/L38</f>
        <v>67.132253891220259</v>
      </c>
      <c r="O38" s="83">
        <f>L38-I38</f>
        <v>0</v>
      </c>
      <c r="P38" s="84">
        <f>N38-K38</f>
        <v>-12.232825473859108</v>
      </c>
      <c r="Q38" s="85">
        <f>N38/K38</f>
        <v>0.84586639902937522</v>
      </c>
      <c r="R38" s="275"/>
      <c r="S38" s="182">
        <f>S22</f>
        <v>0.16678240740740741</v>
      </c>
      <c r="T38" s="183">
        <f>INDEX(T22:T37,COUNTA(T22:T37))</f>
        <v>0.65714120370370366</v>
      </c>
      <c r="U38" s="86"/>
      <c r="V38" s="96"/>
      <c r="W38" s="78"/>
      <c r="X38" s="82"/>
      <c r="Y38" s="262"/>
      <c r="Z38" s="263"/>
      <c r="AA38" s="97">
        <f>M38-J38</f>
        <v>-308.26720194124937</v>
      </c>
      <c r="AB38" s="85">
        <f>M38/J38</f>
        <v>0.84586639902937533</v>
      </c>
      <c r="AC38" s="295"/>
    </row>
    <row r="39" spans="1:29" ht="15.75" customHeight="1">
      <c r="A39" s="281" t="s">
        <v>37</v>
      </c>
      <c r="B39" s="98" t="s">
        <v>85</v>
      </c>
      <c r="C39" s="271" t="s">
        <v>344</v>
      </c>
      <c r="D39" s="272"/>
      <c r="E39" s="21">
        <v>30.54</v>
      </c>
      <c r="F39" s="34">
        <v>3327</v>
      </c>
      <c r="G39" s="22">
        <f t="shared" ref="G39:G42" si="22">E39*F39</f>
        <v>101606.58</v>
      </c>
      <c r="H39" s="23">
        <v>2</v>
      </c>
      <c r="I39" s="24">
        <v>19</v>
      </c>
      <c r="J39" s="25">
        <v>2000</v>
      </c>
      <c r="K39" s="26">
        <f>J39/I39</f>
        <v>105.26315789473684</v>
      </c>
      <c r="L39" s="27">
        <v>19</v>
      </c>
      <c r="M39" s="25">
        <f>F39/V39*60</f>
        <v>1649.7520661157025</v>
      </c>
      <c r="N39" s="26">
        <f>M39/L39</f>
        <v>86.82905611135277</v>
      </c>
      <c r="O39" s="91">
        <f>L39-I39</f>
        <v>0</v>
      </c>
      <c r="P39" s="92">
        <f>N39-K39</f>
        <v>-18.434101783384065</v>
      </c>
      <c r="Q39" s="31">
        <f>N39/K39</f>
        <v>0.8248760330578514</v>
      </c>
      <c r="R39" s="273">
        <f>Q55</f>
        <v>0.83185417504338799</v>
      </c>
      <c r="S39" s="32">
        <v>0.16666666666666666</v>
      </c>
      <c r="T39" s="33">
        <v>0.25069444444444444</v>
      </c>
      <c r="U39" s="34"/>
      <c r="V39" s="35">
        <v>121</v>
      </c>
      <c r="W39" s="15"/>
      <c r="X39" s="17"/>
      <c r="Y39" s="276"/>
      <c r="Z39" s="277"/>
      <c r="AA39" s="36">
        <f>M39-J39</f>
        <v>-350.24793388429748</v>
      </c>
      <c r="AB39" s="31">
        <f>M39/J39</f>
        <v>0.82487603305785129</v>
      </c>
      <c r="AC39" s="348">
        <f>AB55</f>
        <v>0.83185417504338799</v>
      </c>
    </row>
    <row r="40" spans="1:29" ht="15.75" customHeight="1">
      <c r="A40" s="282"/>
      <c r="B40" s="99" t="s">
        <v>79</v>
      </c>
      <c r="C40" s="264" t="s">
        <v>345</v>
      </c>
      <c r="D40" s="265"/>
      <c r="E40" s="39">
        <v>47.21</v>
      </c>
      <c r="F40" s="52">
        <v>6026</v>
      </c>
      <c r="G40" s="41">
        <f t="shared" si="22"/>
        <v>284487.46000000002</v>
      </c>
      <c r="H40" s="42"/>
      <c r="I40" s="43">
        <v>24</v>
      </c>
      <c r="J40" s="44">
        <v>2000</v>
      </c>
      <c r="K40" s="45">
        <f t="shared" si="8"/>
        <v>83.333333333333329</v>
      </c>
      <c r="L40" s="46">
        <v>24</v>
      </c>
      <c r="M40" s="44">
        <f>F40/V40*60</f>
        <v>1658.5321100917429</v>
      </c>
      <c r="N40" s="45">
        <f>M40/L40</f>
        <v>69.105504587155949</v>
      </c>
      <c r="O40" s="47">
        <f>L40-I40</f>
        <v>0</v>
      </c>
      <c r="P40" s="48">
        <f>N40-K40</f>
        <v>-14.22782874617738</v>
      </c>
      <c r="Q40" s="49">
        <f>N40/K40</f>
        <v>0.82926605504587148</v>
      </c>
      <c r="R40" s="274"/>
      <c r="S40" s="50">
        <v>0.25486111111111109</v>
      </c>
      <c r="T40" s="51">
        <v>0.40625</v>
      </c>
      <c r="U40" s="52">
        <v>5.9999999999999787</v>
      </c>
      <c r="V40" s="53">
        <v>218.00000000000003</v>
      </c>
      <c r="W40" s="54"/>
      <c r="X40" s="94"/>
      <c r="Y40" s="266"/>
      <c r="Z40" s="267"/>
      <c r="AA40" s="55">
        <f>M40-J40</f>
        <v>-341.46788990825712</v>
      </c>
      <c r="AB40" s="49">
        <f>M40/J40</f>
        <v>0.82926605504587148</v>
      </c>
      <c r="AC40" s="294"/>
    </row>
    <row r="41" spans="1:29" ht="15.75" customHeight="1">
      <c r="A41" s="282"/>
      <c r="B41" s="99" t="s">
        <v>67</v>
      </c>
      <c r="C41" s="264" t="s">
        <v>291</v>
      </c>
      <c r="D41" s="265"/>
      <c r="E41" s="39">
        <v>51.82</v>
      </c>
      <c r="F41" s="52">
        <v>3617</v>
      </c>
      <c r="G41" s="41">
        <f t="shared" si="22"/>
        <v>187432.94</v>
      </c>
      <c r="H41" s="42"/>
      <c r="I41" s="43">
        <v>23</v>
      </c>
      <c r="J41" s="44">
        <v>1800</v>
      </c>
      <c r="K41" s="45">
        <f t="shared" si="8"/>
        <v>78.260869565217391</v>
      </c>
      <c r="L41" s="46">
        <v>23</v>
      </c>
      <c r="M41" s="44">
        <f>F41/V41*60</f>
        <v>1531.0052910052916</v>
      </c>
      <c r="N41" s="45">
        <f>M41/L41</f>
        <v>66.565447435012672</v>
      </c>
      <c r="O41" s="47">
        <f>L41-I41</f>
        <v>0</v>
      </c>
      <c r="P41" s="48">
        <f>N41-K41</f>
        <v>-11.695422130204719</v>
      </c>
      <c r="Q41" s="49">
        <f>N41/K41</f>
        <v>0.85055849500293967</v>
      </c>
      <c r="R41" s="274"/>
      <c r="S41" s="50">
        <v>0.41128472222222223</v>
      </c>
      <c r="T41" s="51">
        <v>0.50972222222222219</v>
      </c>
      <c r="U41" s="52">
        <v>7.2500000000000142</v>
      </c>
      <c r="V41" s="53">
        <v>141.74999999999994</v>
      </c>
      <c r="W41" s="54">
        <v>0.50972222222222219</v>
      </c>
      <c r="X41" s="94">
        <v>0.54935185185185187</v>
      </c>
      <c r="Y41" s="266"/>
      <c r="Z41" s="267"/>
      <c r="AA41" s="55">
        <f>M41-J41</f>
        <v>-268.99470899470839</v>
      </c>
      <c r="AB41" s="49">
        <f>M41/J41</f>
        <v>0.85055849500293979</v>
      </c>
      <c r="AC41" s="294"/>
    </row>
    <row r="42" spans="1:29" ht="15.75" customHeight="1">
      <c r="A42" s="282"/>
      <c r="B42" s="99" t="s">
        <v>85</v>
      </c>
      <c r="C42" s="264" t="s">
        <v>344</v>
      </c>
      <c r="D42" s="265"/>
      <c r="E42" s="39">
        <v>30.54</v>
      </c>
      <c r="F42" s="52">
        <v>3324</v>
      </c>
      <c r="G42" s="41">
        <f t="shared" si="22"/>
        <v>101514.95999999999</v>
      </c>
      <c r="H42" s="42"/>
      <c r="I42" s="43">
        <v>19</v>
      </c>
      <c r="J42" s="44">
        <v>2000</v>
      </c>
      <c r="K42" s="45">
        <f t="shared" si="8"/>
        <v>105.26315789473684</v>
      </c>
      <c r="L42" s="46">
        <v>19</v>
      </c>
      <c r="M42" s="44">
        <f>F42/V42*60</f>
        <v>1649.1730981256901</v>
      </c>
      <c r="N42" s="45">
        <f>M42/L42</f>
        <v>86.798584111878426</v>
      </c>
      <c r="O42" s="47">
        <f>L42-I42</f>
        <v>0</v>
      </c>
      <c r="P42" s="48">
        <f>N42-K42</f>
        <v>-18.464573782858409</v>
      </c>
      <c r="Q42" s="49">
        <f>N42/K42</f>
        <v>0.82458654906284512</v>
      </c>
      <c r="R42" s="274"/>
      <c r="S42" s="50">
        <v>0.54935185185185187</v>
      </c>
      <c r="T42" s="51">
        <v>0.6333333333333333</v>
      </c>
      <c r="U42" s="52">
        <v>57.066666666666741</v>
      </c>
      <c r="V42" s="53">
        <v>120.93333333333327</v>
      </c>
      <c r="W42" s="54"/>
      <c r="X42" s="94"/>
      <c r="Y42" s="266"/>
      <c r="Z42" s="267"/>
      <c r="AA42" s="55">
        <f>M42-J42</f>
        <v>-350.8269018743099</v>
      </c>
      <c r="AB42" s="49">
        <f>M42/J42</f>
        <v>0.82458654906284501</v>
      </c>
      <c r="AC42" s="294"/>
    </row>
    <row r="43" spans="1:29" ht="15.75" customHeight="1">
      <c r="A43" s="283"/>
      <c r="B43" s="99"/>
      <c r="C43" s="264"/>
      <c r="D43" s="265"/>
      <c r="E43" s="39"/>
      <c r="F43" s="52"/>
      <c r="G43" s="41"/>
      <c r="H43" s="58"/>
      <c r="I43" s="43"/>
      <c r="J43" s="44"/>
      <c r="K43" s="45"/>
      <c r="L43" s="59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94"/>
      <c r="Y43" s="266"/>
      <c r="Z43" s="267"/>
      <c r="AA43" s="55"/>
      <c r="AB43" s="49"/>
      <c r="AC43" s="294"/>
    </row>
    <row r="44" spans="1:29" ht="15.75" customHeight="1">
      <c r="A44" s="283"/>
      <c r="B44" s="99"/>
      <c r="C44" s="264"/>
      <c r="D44" s="265"/>
      <c r="E44" s="39"/>
      <c r="F44" s="52"/>
      <c r="G44" s="60"/>
      <c r="H44" s="61"/>
      <c r="I44" s="43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94"/>
      <c r="Y44" s="266"/>
      <c r="Z44" s="267"/>
      <c r="AA44" s="55"/>
      <c r="AB44" s="49"/>
      <c r="AC44" s="294"/>
    </row>
    <row r="45" spans="1:29" ht="15.75" customHeight="1">
      <c r="A45" s="283"/>
      <c r="B45" s="99"/>
      <c r="C45" s="264"/>
      <c r="D45" s="265"/>
      <c r="E45" s="39"/>
      <c r="F45" s="52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94"/>
    </row>
    <row r="46" spans="1:29" ht="15.75" customHeight="1">
      <c r="A46" s="283"/>
      <c r="B46" s="99"/>
      <c r="C46" s="264"/>
      <c r="D46" s="265"/>
      <c r="E46" s="39"/>
      <c r="F46" s="52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94"/>
    </row>
    <row r="47" spans="1:29" ht="15.75" customHeight="1">
      <c r="A47" s="283"/>
      <c r="B47" s="99"/>
      <c r="C47" s="264"/>
      <c r="D47" s="265"/>
      <c r="E47" s="39"/>
      <c r="F47" s="52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94"/>
      <c r="Y47" s="266"/>
      <c r="Z47" s="267"/>
      <c r="AA47" s="55"/>
      <c r="AB47" s="49"/>
      <c r="AC47" s="294"/>
    </row>
    <row r="48" spans="1:29" ht="15.75" customHeight="1">
      <c r="A48" s="283"/>
      <c r="B48" s="99"/>
      <c r="C48" s="264"/>
      <c r="D48" s="265"/>
      <c r="E48" s="39"/>
      <c r="F48" s="52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94"/>
      <c r="Y48" s="266"/>
      <c r="Z48" s="267"/>
      <c r="AA48" s="55"/>
      <c r="AB48" s="49"/>
      <c r="AC48" s="294"/>
    </row>
    <row r="49" spans="1:29" ht="15.75" customHeight="1">
      <c r="A49" s="283"/>
      <c r="B49" s="99"/>
      <c r="C49" s="264"/>
      <c r="D49" s="265"/>
      <c r="E49" s="39"/>
      <c r="F49" s="52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94"/>
      <c r="Y49" s="266"/>
      <c r="Z49" s="267"/>
      <c r="AA49" s="55"/>
      <c r="AB49" s="49"/>
      <c r="AC49" s="294"/>
    </row>
    <row r="50" spans="1:29" ht="15.75" customHeight="1">
      <c r="A50" s="283"/>
      <c r="B50" s="99"/>
      <c r="C50" s="264"/>
      <c r="D50" s="265"/>
      <c r="E50" s="39"/>
      <c r="F50" s="52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94"/>
      <c r="Y50" s="266"/>
      <c r="Z50" s="267"/>
      <c r="AA50" s="55"/>
      <c r="AB50" s="49"/>
      <c r="AC50" s="294"/>
    </row>
    <row r="51" spans="1:29" ht="15.75" customHeight="1">
      <c r="A51" s="283"/>
      <c r="B51" s="99"/>
      <c r="C51" s="264"/>
      <c r="D51" s="265"/>
      <c r="E51" s="39"/>
      <c r="F51" s="52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94"/>
      <c r="Y51" s="266"/>
      <c r="Z51" s="267"/>
      <c r="AA51" s="55"/>
      <c r="AB51" s="49"/>
      <c r="AC51" s="294"/>
    </row>
    <row r="52" spans="1:29" ht="15.75" customHeight="1">
      <c r="A52" s="283"/>
      <c r="B52" s="99"/>
      <c r="C52" s="264"/>
      <c r="D52" s="265"/>
      <c r="E52" s="39"/>
      <c r="F52" s="52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100"/>
      <c r="X52" s="101"/>
      <c r="Y52" s="266"/>
      <c r="Z52" s="267"/>
      <c r="AA52" s="55"/>
      <c r="AB52" s="49"/>
      <c r="AC52" s="294"/>
    </row>
    <row r="53" spans="1:29" ht="15.75" customHeight="1">
      <c r="A53" s="283"/>
      <c r="B53" s="99"/>
      <c r="C53" s="264"/>
      <c r="D53" s="265"/>
      <c r="E53" s="39"/>
      <c r="F53" s="52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102"/>
      <c r="X53" s="103"/>
      <c r="Y53" s="266"/>
      <c r="Z53" s="267"/>
      <c r="AA53" s="55"/>
      <c r="AB53" s="49"/>
      <c r="AC53" s="294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50"/>
      <c r="T54" s="51"/>
      <c r="U54" s="73"/>
      <c r="V54" s="53"/>
      <c r="W54" s="102"/>
      <c r="X54" s="103"/>
      <c r="Y54" s="266"/>
      <c r="Z54" s="267"/>
      <c r="AA54" s="55"/>
      <c r="AB54" s="49"/>
      <c r="AC54" s="294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23">AVERAGE(I39:I54)</f>
        <v>21.25</v>
      </c>
      <c r="J55" s="81">
        <f t="shared" si="23"/>
        <v>1950</v>
      </c>
      <c r="K55" s="82">
        <f t="shared" ref="K55" si="24">J55/I55</f>
        <v>91.764705882352942</v>
      </c>
      <c r="L55" s="80">
        <f t="shared" ref="L55:M55" si="25">AVERAGE(L39:L54)</f>
        <v>21.25</v>
      </c>
      <c r="M55" s="81">
        <f t="shared" si="25"/>
        <v>1622.1156413346066</v>
      </c>
      <c r="N55" s="82">
        <f t="shared" ref="N55:N63" si="26">M55/L55</f>
        <v>76.334853709863836</v>
      </c>
      <c r="O55" s="83">
        <f t="shared" ref="O55:O63" si="27">L55-I55</f>
        <v>0</v>
      </c>
      <c r="P55" s="84">
        <f t="shared" ref="P55:P63" si="28">N55-K55</f>
        <v>-15.429852172489106</v>
      </c>
      <c r="Q55" s="85">
        <f t="shared" ref="Q55:Q63" si="29">N55/K55</f>
        <v>0.83185417504338799</v>
      </c>
      <c r="R55" s="275"/>
      <c r="S55" s="182">
        <f>S39</f>
        <v>0.16666666666666666</v>
      </c>
      <c r="T55" s="183">
        <f>INDEX(T39:T54,COUNTA(T39:T54))</f>
        <v>0.6333333333333333</v>
      </c>
      <c r="U55" s="86"/>
      <c r="V55" s="96"/>
      <c r="W55" s="105"/>
      <c r="X55" s="106"/>
      <c r="Y55" s="262"/>
      <c r="Z55" s="263"/>
      <c r="AA55" s="97">
        <f t="shared" ref="AA55:AA63" si="30">M55-J55</f>
        <v>-327.88435866539339</v>
      </c>
      <c r="AB55" s="85">
        <f t="shared" ref="AB55:AB63" si="31">M55/J55</f>
        <v>0.83185417504338799</v>
      </c>
      <c r="AC55" s="295"/>
    </row>
    <row r="56" spans="1:29" ht="15.75" customHeight="1">
      <c r="A56" s="268" t="s">
        <v>38</v>
      </c>
      <c r="B56" s="98" t="s">
        <v>74</v>
      </c>
      <c r="C56" s="271" t="s">
        <v>234</v>
      </c>
      <c r="D56" s="272"/>
      <c r="E56" s="21">
        <v>53.37</v>
      </c>
      <c r="F56" s="15">
        <v>1722</v>
      </c>
      <c r="G56" s="22">
        <f t="shared" ref="G56:G63" si="32">E56*F56</f>
        <v>91903.14</v>
      </c>
      <c r="H56" s="23"/>
      <c r="I56" s="24">
        <v>25</v>
      </c>
      <c r="J56" s="25">
        <v>2000</v>
      </c>
      <c r="K56" s="26">
        <f>J56/I56</f>
        <v>80</v>
      </c>
      <c r="L56" s="27">
        <v>25</v>
      </c>
      <c r="M56" s="25">
        <f t="shared" ref="M56:M63" si="33">F56/V56*60</f>
        <v>1697.0161511086771</v>
      </c>
      <c r="N56" s="26">
        <f t="shared" si="26"/>
        <v>67.880646044347088</v>
      </c>
      <c r="O56" s="91">
        <f t="shared" si="27"/>
        <v>0</v>
      </c>
      <c r="P56" s="92">
        <f t="shared" si="28"/>
        <v>-12.119353955652912</v>
      </c>
      <c r="Q56" s="31">
        <f t="shared" si="29"/>
        <v>0.8485080755543386</v>
      </c>
      <c r="R56" s="273">
        <f>Q72</f>
        <v>0.84286001676528233</v>
      </c>
      <c r="S56" s="32">
        <v>0.16674768518518518</v>
      </c>
      <c r="T56" s="33">
        <v>0.20902777777777778</v>
      </c>
      <c r="U56" s="34"/>
      <c r="V56" s="35">
        <v>60.883333333333354</v>
      </c>
      <c r="W56" s="33"/>
      <c r="X56" s="107"/>
      <c r="Y56" s="276"/>
      <c r="Z56" s="277"/>
      <c r="AA56" s="36">
        <f t="shared" si="30"/>
        <v>-302.98384889132285</v>
      </c>
      <c r="AB56" s="31">
        <f t="shared" si="31"/>
        <v>0.8485080755543386</v>
      </c>
      <c r="AC56" s="278">
        <f>AB72</f>
        <v>0.84286001676528222</v>
      </c>
    </row>
    <row r="57" spans="1:29" ht="15.75" customHeight="1">
      <c r="A57" s="269"/>
      <c r="B57" s="99" t="s">
        <v>74</v>
      </c>
      <c r="C57" s="264" t="s">
        <v>82</v>
      </c>
      <c r="D57" s="265"/>
      <c r="E57" s="39">
        <v>47.37</v>
      </c>
      <c r="F57" s="40">
        <v>1941</v>
      </c>
      <c r="G57" s="41">
        <f t="shared" si="32"/>
        <v>91945.17</v>
      </c>
      <c r="H57" s="42"/>
      <c r="I57" s="43">
        <v>21</v>
      </c>
      <c r="J57" s="44">
        <v>2000</v>
      </c>
      <c r="K57" s="45">
        <f t="shared" si="8"/>
        <v>95.238095238095241</v>
      </c>
      <c r="L57" s="46">
        <v>21</v>
      </c>
      <c r="M57" s="44">
        <f t="shared" si="33"/>
        <v>1668.4813753581664</v>
      </c>
      <c r="N57" s="45">
        <f t="shared" si="26"/>
        <v>79.451494064674591</v>
      </c>
      <c r="O57" s="47">
        <f t="shared" si="27"/>
        <v>0</v>
      </c>
      <c r="P57" s="48">
        <f t="shared" si="28"/>
        <v>-15.78660117342065</v>
      </c>
      <c r="Q57" s="49">
        <f t="shared" si="29"/>
        <v>0.83424068767908321</v>
      </c>
      <c r="R57" s="274"/>
      <c r="S57" s="50">
        <v>0.21333333333333335</v>
      </c>
      <c r="T57" s="51">
        <v>0.26180555555555557</v>
      </c>
      <c r="U57" s="52">
        <v>6.2000000000000099</v>
      </c>
      <c r="V57" s="53">
        <v>69.8</v>
      </c>
      <c r="W57" s="54"/>
      <c r="X57" s="94"/>
      <c r="Y57" s="266"/>
      <c r="Z57" s="267"/>
      <c r="AA57" s="55">
        <f t="shared" si="30"/>
        <v>-331.51862464183364</v>
      </c>
      <c r="AB57" s="49">
        <f t="shared" si="31"/>
        <v>0.83424068767908321</v>
      </c>
      <c r="AC57" s="279"/>
    </row>
    <row r="58" spans="1:29" ht="15.75" customHeight="1">
      <c r="A58" s="269"/>
      <c r="B58" s="99" t="s">
        <v>70</v>
      </c>
      <c r="C58" s="264" t="s">
        <v>83</v>
      </c>
      <c r="D58" s="265"/>
      <c r="E58" s="39">
        <v>56.85</v>
      </c>
      <c r="F58" s="40">
        <v>1093</v>
      </c>
      <c r="G58" s="41">
        <f t="shared" si="32"/>
        <v>62137.05</v>
      </c>
      <c r="H58" s="42"/>
      <c r="I58" s="43">
        <v>21</v>
      </c>
      <c r="J58" s="44">
        <v>2000</v>
      </c>
      <c r="K58" s="45">
        <f t="shared" si="8"/>
        <v>95.238095238095241</v>
      </c>
      <c r="L58" s="46">
        <v>21</v>
      </c>
      <c r="M58" s="44">
        <f t="shared" si="33"/>
        <v>1629.3167701863363</v>
      </c>
      <c r="N58" s="45">
        <f t="shared" si="26"/>
        <v>77.586512866016008</v>
      </c>
      <c r="O58" s="47">
        <f t="shared" si="27"/>
        <v>0</v>
      </c>
      <c r="P58" s="48">
        <f t="shared" si="28"/>
        <v>-17.651582372079233</v>
      </c>
      <c r="Q58" s="49">
        <f t="shared" si="29"/>
        <v>0.81465838509316801</v>
      </c>
      <c r="R58" s="274"/>
      <c r="S58" s="50">
        <v>0.26597222222222222</v>
      </c>
      <c r="T58" s="51">
        <v>0.29392361111111109</v>
      </c>
      <c r="U58" s="52">
        <v>5.9999999999999787</v>
      </c>
      <c r="V58" s="53">
        <v>40.249999999999979</v>
      </c>
      <c r="W58" s="54"/>
      <c r="X58" s="94"/>
      <c r="Y58" s="266"/>
      <c r="Z58" s="267"/>
      <c r="AA58" s="55">
        <f t="shared" si="30"/>
        <v>-370.68322981366373</v>
      </c>
      <c r="AB58" s="49">
        <f t="shared" si="31"/>
        <v>0.81465838509316812</v>
      </c>
      <c r="AC58" s="279"/>
    </row>
    <row r="59" spans="1:29" ht="15.75" customHeight="1">
      <c r="A59" s="269"/>
      <c r="B59" s="99" t="s">
        <v>74</v>
      </c>
      <c r="C59" s="264" t="s">
        <v>292</v>
      </c>
      <c r="D59" s="265"/>
      <c r="E59" s="39">
        <v>102.83</v>
      </c>
      <c r="F59" s="40">
        <v>2279</v>
      </c>
      <c r="G59" s="41">
        <f t="shared" si="32"/>
        <v>234349.57</v>
      </c>
      <c r="H59" s="42"/>
      <c r="I59" s="43">
        <v>20</v>
      </c>
      <c r="J59" s="44">
        <v>2000</v>
      </c>
      <c r="K59" s="45">
        <f t="shared" si="8"/>
        <v>100</v>
      </c>
      <c r="L59" s="46">
        <v>20</v>
      </c>
      <c r="M59" s="44">
        <f t="shared" si="33"/>
        <v>1696.8769389865561</v>
      </c>
      <c r="N59" s="45">
        <f t="shared" si="26"/>
        <v>84.843846949327798</v>
      </c>
      <c r="O59" s="47">
        <f t="shared" si="27"/>
        <v>0</v>
      </c>
      <c r="P59" s="48">
        <f t="shared" si="28"/>
        <v>-15.156153050672202</v>
      </c>
      <c r="Q59" s="49">
        <f t="shared" si="29"/>
        <v>0.84843846949327795</v>
      </c>
      <c r="R59" s="274"/>
      <c r="S59" s="50">
        <v>0.29959490740740741</v>
      </c>
      <c r="T59" s="51">
        <v>0.35555555555555557</v>
      </c>
      <c r="U59" s="52">
        <v>8.1666666666666909</v>
      </c>
      <c r="V59" s="53">
        <v>80.583333333333357</v>
      </c>
      <c r="W59" s="54"/>
      <c r="X59" s="94"/>
      <c r="Y59" s="266"/>
      <c r="Z59" s="267"/>
      <c r="AA59" s="55">
        <f t="shared" si="30"/>
        <v>-303.12306101344393</v>
      </c>
      <c r="AB59" s="49">
        <f t="shared" si="31"/>
        <v>0.84843846949327806</v>
      </c>
      <c r="AC59" s="279"/>
    </row>
    <row r="60" spans="1:29" ht="15.75" customHeight="1">
      <c r="A60" s="269"/>
      <c r="B60" s="99" t="s">
        <v>74</v>
      </c>
      <c r="C60" s="264" t="s">
        <v>220</v>
      </c>
      <c r="D60" s="265"/>
      <c r="E60" s="39">
        <v>65.55</v>
      </c>
      <c r="F60" s="40">
        <v>1127</v>
      </c>
      <c r="G60" s="41">
        <f t="shared" si="32"/>
        <v>73874.849999999991</v>
      </c>
      <c r="H60" s="58"/>
      <c r="I60" s="43">
        <v>22</v>
      </c>
      <c r="J60" s="44">
        <v>2000</v>
      </c>
      <c r="K60" s="45">
        <f t="shared" si="8"/>
        <v>90.909090909090907</v>
      </c>
      <c r="L60" s="59">
        <v>22</v>
      </c>
      <c r="M60" s="44">
        <f t="shared" si="33"/>
        <v>1692.615769712143</v>
      </c>
      <c r="N60" s="45">
        <f t="shared" si="26"/>
        <v>76.937080441461049</v>
      </c>
      <c r="O60" s="47">
        <f t="shared" si="27"/>
        <v>0</v>
      </c>
      <c r="P60" s="48">
        <f t="shared" si="28"/>
        <v>-13.972010467629858</v>
      </c>
      <c r="Q60" s="49">
        <f t="shared" si="29"/>
        <v>0.84630788485607156</v>
      </c>
      <c r="R60" s="274"/>
      <c r="S60" s="50">
        <v>0.3590740740740741</v>
      </c>
      <c r="T60" s="51">
        <v>0.38681712962962961</v>
      </c>
      <c r="U60" s="52">
        <v>5.066666666666686</v>
      </c>
      <c r="V60" s="53">
        <v>39.949999999999932</v>
      </c>
      <c r="W60" s="54"/>
      <c r="X60" s="94"/>
      <c r="Y60" s="266"/>
      <c r="Z60" s="267"/>
      <c r="AA60" s="55">
        <f t="shared" si="30"/>
        <v>-307.38423028785701</v>
      </c>
      <c r="AB60" s="49">
        <f t="shared" si="31"/>
        <v>0.84630788485607145</v>
      </c>
      <c r="AC60" s="279"/>
    </row>
    <row r="61" spans="1:29" ht="15.75" customHeight="1">
      <c r="A61" s="269"/>
      <c r="B61" s="99" t="s">
        <v>74</v>
      </c>
      <c r="C61" s="264" t="s">
        <v>223</v>
      </c>
      <c r="D61" s="265"/>
      <c r="E61" s="39">
        <v>59.36</v>
      </c>
      <c r="F61" s="40">
        <v>2042</v>
      </c>
      <c r="G61" s="60">
        <f t="shared" si="32"/>
        <v>121213.12</v>
      </c>
      <c r="H61" s="61"/>
      <c r="I61" s="43">
        <v>23</v>
      </c>
      <c r="J61" s="44">
        <v>2000</v>
      </c>
      <c r="K61" s="45">
        <f t="shared" si="8"/>
        <v>86.956521739130437</v>
      </c>
      <c r="L61" s="46">
        <v>23</v>
      </c>
      <c r="M61" s="44">
        <f t="shared" si="33"/>
        <v>1702.4548402037979</v>
      </c>
      <c r="N61" s="45">
        <f t="shared" si="26"/>
        <v>74.019775661034686</v>
      </c>
      <c r="O61" s="47">
        <f t="shared" si="27"/>
        <v>0</v>
      </c>
      <c r="P61" s="48">
        <f t="shared" si="28"/>
        <v>-12.936746078095751</v>
      </c>
      <c r="Q61" s="49">
        <f t="shared" si="29"/>
        <v>0.85122742010189889</v>
      </c>
      <c r="R61" s="274"/>
      <c r="S61" s="50">
        <v>0.38960648148148147</v>
      </c>
      <c r="T61" s="51">
        <v>0.43958333333333333</v>
      </c>
      <c r="U61" s="52">
        <v>4.0166666666666817</v>
      </c>
      <c r="V61" s="53">
        <v>71.966666666666669</v>
      </c>
      <c r="W61" s="54">
        <v>0.43958333333333333</v>
      </c>
      <c r="X61" s="94">
        <v>0.47986111111111102</v>
      </c>
      <c r="Y61" s="266"/>
      <c r="Z61" s="267"/>
      <c r="AA61" s="55">
        <f t="shared" si="30"/>
        <v>-297.54515979620214</v>
      </c>
      <c r="AB61" s="49">
        <f t="shared" si="31"/>
        <v>0.85122742010189889</v>
      </c>
      <c r="AC61" s="279"/>
    </row>
    <row r="62" spans="1:29" ht="15.75" customHeight="1">
      <c r="A62" s="269"/>
      <c r="B62" s="99" t="s">
        <v>74</v>
      </c>
      <c r="C62" s="264" t="s">
        <v>75</v>
      </c>
      <c r="D62" s="265"/>
      <c r="E62" s="39">
        <v>59.34</v>
      </c>
      <c r="F62" s="40">
        <v>2476</v>
      </c>
      <c r="G62" s="60">
        <f t="shared" si="32"/>
        <v>146925.84</v>
      </c>
      <c r="H62" s="64"/>
      <c r="I62" s="43">
        <v>24</v>
      </c>
      <c r="J62" s="44">
        <v>2000</v>
      </c>
      <c r="K62" s="45">
        <f t="shared" si="8"/>
        <v>83.333333333333329</v>
      </c>
      <c r="L62" s="59">
        <v>24</v>
      </c>
      <c r="M62" s="44">
        <f t="shared" si="33"/>
        <v>1687.223168654172</v>
      </c>
      <c r="N62" s="45">
        <f t="shared" si="26"/>
        <v>70.300965360590496</v>
      </c>
      <c r="O62" s="65">
        <f t="shared" si="27"/>
        <v>0</v>
      </c>
      <c r="P62" s="66">
        <f t="shared" si="28"/>
        <v>-13.032367972742833</v>
      </c>
      <c r="Q62" s="67">
        <f t="shared" si="29"/>
        <v>0.84361158432708605</v>
      </c>
      <c r="R62" s="274"/>
      <c r="S62" s="62">
        <v>0.47986111111111102</v>
      </c>
      <c r="T62" s="63">
        <v>0.54100694444444442</v>
      </c>
      <c r="U62" s="52">
        <v>57.999999999999872</v>
      </c>
      <c r="V62" s="53">
        <v>88.050000000000097</v>
      </c>
      <c r="W62" s="63"/>
      <c r="X62" s="108"/>
      <c r="Y62" s="266"/>
      <c r="Z62" s="267"/>
      <c r="AA62" s="55">
        <f t="shared" si="30"/>
        <v>-312.77683134582799</v>
      </c>
      <c r="AB62" s="49">
        <f t="shared" si="31"/>
        <v>0.84361158432708605</v>
      </c>
      <c r="AC62" s="279"/>
    </row>
    <row r="63" spans="1:29" ht="15.75" customHeight="1">
      <c r="A63" s="269"/>
      <c r="B63" s="99" t="s">
        <v>74</v>
      </c>
      <c r="C63" s="264" t="s">
        <v>81</v>
      </c>
      <c r="D63" s="265"/>
      <c r="E63" s="39">
        <v>58.67</v>
      </c>
      <c r="F63" s="40">
        <v>4773</v>
      </c>
      <c r="G63" s="60">
        <f t="shared" si="32"/>
        <v>280031.91000000003</v>
      </c>
      <c r="H63" s="64"/>
      <c r="I63" s="43">
        <v>25</v>
      </c>
      <c r="J63" s="44">
        <v>2000</v>
      </c>
      <c r="K63" s="45">
        <f t="shared" si="8"/>
        <v>80</v>
      </c>
      <c r="L63" s="59">
        <v>25</v>
      </c>
      <c r="M63" s="44">
        <f t="shared" si="33"/>
        <v>1711.7752540346657</v>
      </c>
      <c r="N63" s="45">
        <f t="shared" si="26"/>
        <v>68.47101016138663</v>
      </c>
      <c r="O63" s="65">
        <f t="shared" si="27"/>
        <v>0</v>
      </c>
      <c r="P63" s="66">
        <f t="shared" si="28"/>
        <v>-11.52898983861337</v>
      </c>
      <c r="Q63" s="67">
        <f t="shared" si="29"/>
        <v>0.8558876270173329</v>
      </c>
      <c r="R63" s="274"/>
      <c r="S63" s="62">
        <v>0.54583333333333317</v>
      </c>
      <c r="T63" s="63">
        <v>0.6620138888888889</v>
      </c>
      <c r="U63" s="52">
        <v>6.9499999999998074</v>
      </c>
      <c r="V63" s="53">
        <v>167.30000000000024</v>
      </c>
      <c r="W63" s="63"/>
      <c r="X63" s="108"/>
      <c r="Y63" s="266"/>
      <c r="Z63" s="267"/>
      <c r="AA63" s="55">
        <f t="shared" si="30"/>
        <v>-288.22474596533425</v>
      </c>
      <c r="AB63" s="49">
        <f t="shared" si="31"/>
        <v>0.8558876270173329</v>
      </c>
      <c r="AC63" s="279"/>
    </row>
    <row r="64" spans="1:29" ht="15.75" customHeight="1">
      <c r="A64" s="269"/>
      <c r="B64" s="99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53"/>
      <c r="W64" s="63"/>
      <c r="X64" s="108"/>
      <c r="Y64" s="266"/>
      <c r="Z64" s="267"/>
      <c r="AA64" s="55"/>
      <c r="AB64" s="49"/>
      <c r="AC64" s="279"/>
    </row>
    <row r="65" spans="1:29" ht="15.75" customHeight="1">
      <c r="A65" s="269"/>
      <c r="B65" s="99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53"/>
      <c r="W65" s="63"/>
      <c r="X65" s="108"/>
      <c r="Y65" s="266"/>
      <c r="Z65" s="267"/>
      <c r="AA65" s="55"/>
      <c r="AB65" s="49"/>
      <c r="AC65" s="279"/>
    </row>
    <row r="66" spans="1:29" ht="15.75" customHeight="1">
      <c r="A66" s="269"/>
      <c r="B66" s="99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53"/>
      <c r="W66" s="63"/>
      <c r="X66" s="108"/>
      <c r="Y66" s="266"/>
      <c r="Z66" s="267"/>
      <c r="AA66" s="55"/>
      <c r="AB66" s="49"/>
      <c r="AC66" s="279"/>
    </row>
    <row r="67" spans="1:29" ht="15.75" customHeight="1">
      <c r="A67" s="269"/>
      <c r="B67" s="99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53"/>
      <c r="W67" s="63"/>
      <c r="X67" s="108"/>
      <c r="Y67" s="266"/>
      <c r="Z67" s="267"/>
      <c r="AA67" s="55"/>
      <c r="AB67" s="49"/>
      <c r="AC67" s="279"/>
    </row>
    <row r="68" spans="1:29" ht="15.75" customHeight="1">
      <c r="A68" s="269"/>
      <c r="B68" s="99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53"/>
      <c r="W68" s="63"/>
      <c r="X68" s="108"/>
      <c r="Y68" s="266"/>
      <c r="Z68" s="267"/>
      <c r="AA68" s="55"/>
      <c r="AB68" s="49"/>
      <c r="AC68" s="279"/>
    </row>
    <row r="69" spans="1:29" ht="15.75" customHeight="1">
      <c r="A69" s="269"/>
      <c r="B69" s="99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53"/>
      <c r="W69" s="63"/>
      <c r="X69" s="108"/>
      <c r="Y69" s="266"/>
      <c r="Z69" s="267"/>
      <c r="AA69" s="55"/>
      <c r="AB69" s="49"/>
      <c r="AC69" s="279"/>
    </row>
    <row r="70" spans="1:29" ht="15.75" customHeight="1">
      <c r="A70" s="269"/>
      <c r="B70" s="99"/>
      <c r="C70" s="264"/>
      <c r="D70" s="265"/>
      <c r="E70" s="39"/>
      <c r="F70" s="71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53"/>
      <c r="W70" s="63"/>
      <c r="X70" s="108"/>
      <c r="Y70" s="266"/>
      <c r="Z70" s="267"/>
      <c r="AA70" s="55"/>
      <c r="AB70" s="49"/>
      <c r="AC70" s="279"/>
    </row>
    <row r="71" spans="1:29" ht="15.75" customHeight="1">
      <c r="A71" s="269"/>
      <c r="B71" s="99"/>
      <c r="C71" s="264"/>
      <c r="D71" s="265"/>
      <c r="E71" s="109"/>
      <c r="F71" s="71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34">AVERAGE(I56:I71)</f>
        <v>22.625</v>
      </c>
      <c r="J72" s="81">
        <f t="shared" si="34"/>
        <v>2000</v>
      </c>
      <c r="K72" s="82">
        <f t="shared" ref="K72" si="35">J72/I72</f>
        <v>88.39779005524862</v>
      </c>
      <c r="L72" s="80">
        <f t="shared" ref="L72:M72" si="36">AVERAGE(L56:L71)</f>
        <v>22.625</v>
      </c>
      <c r="M72" s="81">
        <f t="shared" si="36"/>
        <v>1685.7200335305645</v>
      </c>
      <c r="N72" s="82">
        <f t="shared" ref="N72:N82" si="37">M72/L72</f>
        <v>74.506962807980756</v>
      </c>
      <c r="O72" s="83">
        <f t="shared" ref="O72:O82" si="38">L72-I72</f>
        <v>0</v>
      </c>
      <c r="P72" s="84">
        <f t="shared" ref="P72:P82" si="39">N72-K72</f>
        <v>-13.890827247267865</v>
      </c>
      <c r="Q72" s="85">
        <f t="shared" ref="Q72:Q82" si="40">N72/K72</f>
        <v>0.84286001676528233</v>
      </c>
      <c r="R72" s="275"/>
      <c r="S72" s="182">
        <f>S56</f>
        <v>0.16674768518518518</v>
      </c>
      <c r="T72" s="183">
        <f>INDEX(T56:T71,COUNTA(T56:T71))</f>
        <v>0.6620138888888889</v>
      </c>
      <c r="U72" s="86"/>
      <c r="V72" s="96"/>
      <c r="W72" s="78"/>
      <c r="X72" s="82"/>
      <c r="Y72" s="262"/>
      <c r="Z72" s="263"/>
      <c r="AA72" s="97">
        <f t="shared" ref="AA72:AA82" si="41">M72-J72</f>
        <v>-314.27996646943552</v>
      </c>
      <c r="AB72" s="85">
        <f t="shared" ref="AB72:AB82" si="42">M72/J72</f>
        <v>0.84286001676528222</v>
      </c>
      <c r="AC72" s="280"/>
    </row>
    <row r="73" spans="1:29" ht="15.75" customHeight="1">
      <c r="A73" s="281" t="s">
        <v>39</v>
      </c>
      <c r="B73" s="16" t="s">
        <v>85</v>
      </c>
      <c r="C73" s="349" t="s">
        <v>86</v>
      </c>
      <c r="D73" s="349"/>
      <c r="E73" s="21">
        <v>37.94</v>
      </c>
      <c r="F73" s="15">
        <v>3246</v>
      </c>
      <c r="G73" s="22">
        <f t="shared" ref="G73:G82" si="43">E73*F73</f>
        <v>123153.23999999999</v>
      </c>
      <c r="H73" s="23"/>
      <c r="I73" s="24">
        <v>21</v>
      </c>
      <c r="J73" s="25">
        <v>3600</v>
      </c>
      <c r="K73" s="26">
        <f>J73/I73</f>
        <v>171.42857142857142</v>
      </c>
      <c r="L73" s="27">
        <v>21</v>
      </c>
      <c r="M73" s="25">
        <f t="shared" ref="M73:M82" si="44">F73/V73*60</f>
        <v>2997.0761733777899</v>
      </c>
      <c r="N73" s="26">
        <f t="shared" si="37"/>
        <v>142.71791301798999</v>
      </c>
      <c r="O73" s="91">
        <f t="shared" si="38"/>
        <v>0</v>
      </c>
      <c r="P73" s="92">
        <f t="shared" si="39"/>
        <v>-28.710658410581431</v>
      </c>
      <c r="Q73" s="31">
        <f t="shared" si="40"/>
        <v>0.8325211592716083</v>
      </c>
      <c r="R73" s="273">
        <f>Q89</f>
        <v>0.85160199320822128</v>
      </c>
      <c r="S73" s="32">
        <v>0.16667824074074075</v>
      </c>
      <c r="T73" s="33">
        <v>0.21180555555555555</v>
      </c>
      <c r="U73" s="34"/>
      <c r="V73" s="35">
        <v>64.98333333333332</v>
      </c>
      <c r="W73" s="33"/>
      <c r="X73" s="107"/>
      <c r="Y73" s="276"/>
      <c r="Z73" s="277"/>
      <c r="AA73" s="36">
        <f t="shared" si="41"/>
        <v>-602.92382662221007</v>
      </c>
      <c r="AB73" s="31">
        <f t="shared" si="42"/>
        <v>0.8325211592716083</v>
      </c>
      <c r="AC73" s="278">
        <f>AB89</f>
        <v>0.85160199320822128</v>
      </c>
    </row>
    <row r="74" spans="1:29" ht="15.75" customHeight="1">
      <c r="A74" s="282"/>
      <c r="B74" s="38" t="s">
        <v>85</v>
      </c>
      <c r="C74" s="287" t="s">
        <v>221</v>
      </c>
      <c r="D74" s="287"/>
      <c r="E74" s="39">
        <v>38.1</v>
      </c>
      <c r="F74" s="40">
        <v>500</v>
      </c>
      <c r="G74" s="41">
        <f t="shared" si="43"/>
        <v>19050</v>
      </c>
      <c r="H74" s="42"/>
      <c r="I74" s="43">
        <v>21</v>
      </c>
      <c r="J74" s="44">
        <v>3600</v>
      </c>
      <c r="K74" s="45">
        <f t="shared" ref="K74:K110" si="45">J74/I74</f>
        <v>171.42857142857142</v>
      </c>
      <c r="L74" s="46">
        <v>21</v>
      </c>
      <c r="M74" s="44">
        <f t="shared" si="44"/>
        <v>2898.5507246376869</v>
      </c>
      <c r="N74" s="45">
        <f t="shared" si="37"/>
        <v>138.02622498274701</v>
      </c>
      <c r="O74" s="47">
        <f t="shared" si="38"/>
        <v>0</v>
      </c>
      <c r="P74" s="48">
        <f t="shared" si="39"/>
        <v>-33.402346445824406</v>
      </c>
      <c r="Q74" s="49">
        <f t="shared" si="40"/>
        <v>0.80515297906602423</v>
      </c>
      <c r="R74" s="274"/>
      <c r="S74" s="50">
        <v>0.21736111111111112</v>
      </c>
      <c r="T74" s="51">
        <v>0.2245486111111111</v>
      </c>
      <c r="U74" s="52">
        <v>8.0000000000000107</v>
      </c>
      <c r="V74" s="53">
        <v>10.34999999999998</v>
      </c>
      <c r="W74" s="54"/>
      <c r="X74" s="94"/>
      <c r="Y74" s="266"/>
      <c r="Z74" s="267"/>
      <c r="AA74" s="55">
        <f t="shared" si="41"/>
        <v>-701.44927536231307</v>
      </c>
      <c r="AB74" s="49">
        <f t="shared" si="42"/>
        <v>0.80515297906602412</v>
      </c>
      <c r="AC74" s="279"/>
    </row>
    <row r="75" spans="1:29" ht="15.75" customHeight="1">
      <c r="A75" s="282"/>
      <c r="B75" s="38" t="s">
        <v>85</v>
      </c>
      <c r="C75" s="287" t="s">
        <v>207</v>
      </c>
      <c r="D75" s="287"/>
      <c r="E75" s="39">
        <v>28.29</v>
      </c>
      <c r="F75" s="40">
        <v>4087</v>
      </c>
      <c r="G75" s="41">
        <f t="shared" si="43"/>
        <v>115621.23</v>
      </c>
      <c r="H75" s="42"/>
      <c r="I75" s="43">
        <v>19</v>
      </c>
      <c r="J75" s="44">
        <v>3600</v>
      </c>
      <c r="K75" s="45">
        <f t="shared" si="45"/>
        <v>189.47368421052633</v>
      </c>
      <c r="L75" s="46">
        <v>19</v>
      </c>
      <c r="M75" s="44">
        <f t="shared" si="44"/>
        <v>2979.5868772782501</v>
      </c>
      <c r="N75" s="45">
        <f t="shared" si="37"/>
        <v>156.82036196201315</v>
      </c>
      <c r="O75" s="47">
        <f t="shared" si="38"/>
        <v>0</v>
      </c>
      <c r="P75" s="48">
        <f t="shared" si="39"/>
        <v>-32.653322248513177</v>
      </c>
      <c r="Q75" s="49">
        <f t="shared" si="40"/>
        <v>0.82766302146618043</v>
      </c>
      <c r="R75" s="274"/>
      <c r="S75" s="50">
        <v>0.22847222222222224</v>
      </c>
      <c r="T75" s="51">
        <v>0.28562500000000002</v>
      </c>
      <c r="U75" s="52">
        <v>5.6500000000000439</v>
      </c>
      <c r="V75" s="53">
        <v>82.3</v>
      </c>
      <c r="W75" s="54"/>
      <c r="X75" s="94"/>
      <c r="Y75" s="266"/>
      <c r="Z75" s="267"/>
      <c r="AA75" s="55">
        <f t="shared" si="41"/>
        <v>-620.41312272174991</v>
      </c>
      <c r="AB75" s="49">
        <f t="shared" si="42"/>
        <v>0.82766302146618054</v>
      </c>
      <c r="AC75" s="279"/>
    </row>
    <row r="76" spans="1:29" ht="15.75" customHeight="1">
      <c r="A76" s="282"/>
      <c r="B76" s="38" t="s">
        <v>85</v>
      </c>
      <c r="C76" s="287" t="s">
        <v>87</v>
      </c>
      <c r="D76" s="287"/>
      <c r="E76" s="39">
        <v>38.99</v>
      </c>
      <c r="F76" s="40">
        <v>2415</v>
      </c>
      <c r="G76" s="41">
        <f t="shared" si="43"/>
        <v>94160.85</v>
      </c>
      <c r="H76" s="42"/>
      <c r="I76" s="43">
        <v>19</v>
      </c>
      <c r="J76" s="44">
        <v>3600</v>
      </c>
      <c r="K76" s="45">
        <f t="shared" si="45"/>
        <v>189.47368421052633</v>
      </c>
      <c r="L76" s="46">
        <v>19</v>
      </c>
      <c r="M76" s="44">
        <f t="shared" si="44"/>
        <v>2952.1222410865894</v>
      </c>
      <c r="N76" s="45">
        <f t="shared" si="37"/>
        <v>155.37485479403102</v>
      </c>
      <c r="O76" s="47">
        <f t="shared" si="38"/>
        <v>0</v>
      </c>
      <c r="P76" s="48">
        <f t="shared" si="39"/>
        <v>-34.098829416495306</v>
      </c>
      <c r="Q76" s="49">
        <f t="shared" si="40"/>
        <v>0.82003395585738592</v>
      </c>
      <c r="R76" s="274"/>
      <c r="S76" s="50">
        <v>0.28958333333333336</v>
      </c>
      <c r="T76" s="51">
        <v>0.32366898148148149</v>
      </c>
      <c r="U76" s="52">
        <v>5.7000000000000117</v>
      </c>
      <c r="V76" s="53">
        <v>49.083333333333307</v>
      </c>
      <c r="W76" s="54"/>
      <c r="X76" s="94"/>
      <c r="Y76" s="266"/>
      <c r="Z76" s="267"/>
      <c r="AA76" s="112">
        <f t="shared" si="41"/>
        <v>-647.87775891341062</v>
      </c>
      <c r="AB76" s="113">
        <f t="shared" si="42"/>
        <v>0.82003395585738592</v>
      </c>
      <c r="AC76" s="279"/>
    </row>
    <row r="77" spans="1:29" ht="15.75" customHeight="1">
      <c r="A77" s="283"/>
      <c r="B77" s="38" t="s">
        <v>85</v>
      </c>
      <c r="C77" s="287" t="s">
        <v>88</v>
      </c>
      <c r="D77" s="287"/>
      <c r="E77" s="39">
        <v>31.27</v>
      </c>
      <c r="F77" s="44">
        <v>2905</v>
      </c>
      <c r="G77" s="41">
        <f t="shared" si="43"/>
        <v>90839.35</v>
      </c>
      <c r="H77" s="58"/>
      <c r="I77" s="43">
        <v>19</v>
      </c>
      <c r="J77" s="44">
        <v>3600</v>
      </c>
      <c r="K77" s="45">
        <f t="shared" si="45"/>
        <v>189.47368421052633</v>
      </c>
      <c r="L77" s="59">
        <v>19</v>
      </c>
      <c r="M77" s="44">
        <f t="shared" si="44"/>
        <v>2991.4187643020587</v>
      </c>
      <c r="N77" s="45">
        <f t="shared" si="37"/>
        <v>157.4430928580031</v>
      </c>
      <c r="O77" s="47">
        <f t="shared" si="38"/>
        <v>0</v>
      </c>
      <c r="P77" s="48">
        <f t="shared" si="39"/>
        <v>-32.030591352523231</v>
      </c>
      <c r="Q77" s="49">
        <f t="shared" si="40"/>
        <v>0.83094965675057186</v>
      </c>
      <c r="R77" s="274"/>
      <c r="S77" s="50">
        <v>0.32708333333333334</v>
      </c>
      <c r="T77" s="51">
        <v>0.36754629629629632</v>
      </c>
      <c r="U77" s="52">
        <v>4.9166666666666625</v>
      </c>
      <c r="V77" s="53">
        <v>58.266666666666687</v>
      </c>
      <c r="W77" s="54"/>
      <c r="X77" s="94"/>
      <c r="Y77" s="266"/>
      <c r="Z77" s="267"/>
      <c r="AA77" s="112">
        <f t="shared" si="41"/>
        <v>-608.58123569794134</v>
      </c>
      <c r="AB77" s="113">
        <f t="shared" si="42"/>
        <v>0.83094965675057186</v>
      </c>
      <c r="AC77" s="279"/>
    </row>
    <row r="78" spans="1:29" ht="15.75" customHeight="1">
      <c r="A78" s="283"/>
      <c r="B78" s="38" t="s">
        <v>85</v>
      </c>
      <c r="C78" s="287" t="s">
        <v>236</v>
      </c>
      <c r="D78" s="287"/>
      <c r="E78" s="39">
        <v>46.93</v>
      </c>
      <c r="F78" s="44">
        <v>1698</v>
      </c>
      <c r="G78" s="60">
        <f t="shared" si="43"/>
        <v>79687.14</v>
      </c>
      <c r="H78" s="61"/>
      <c r="I78" s="43">
        <v>26</v>
      </c>
      <c r="J78" s="44">
        <v>3600</v>
      </c>
      <c r="K78" s="45">
        <f t="shared" si="45"/>
        <v>138.46153846153845</v>
      </c>
      <c r="L78" s="46">
        <v>26</v>
      </c>
      <c r="M78" s="44">
        <f t="shared" si="44"/>
        <v>3165.6136716727115</v>
      </c>
      <c r="N78" s="45">
        <f t="shared" si="37"/>
        <v>121.75437198741199</v>
      </c>
      <c r="O78" s="47">
        <f t="shared" si="38"/>
        <v>0</v>
      </c>
      <c r="P78" s="48">
        <f t="shared" si="39"/>
        <v>-16.707166474126467</v>
      </c>
      <c r="Q78" s="49">
        <f t="shared" si="40"/>
        <v>0.87933713102019773</v>
      </c>
      <c r="R78" s="274"/>
      <c r="S78" s="50">
        <v>0.37361111111111112</v>
      </c>
      <c r="T78" s="51">
        <v>0.39596064814814813</v>
      </c>
      <c r="U78" s="52">
        <v>8.733333333333313</v>
      </c>
      <c r="V78" s="53">
        <v>32.183333333333302</v>
      </c>
      <c r="W78" s="54"/>
      <c r="X78" s="94"/>
      <c r="Y78" s="266"/>
      <c r="Z78" s="267"/>
      <c r="AA78" s="112">
        <f t="shared" si="41"/>
        <v>-434.38632832728854</v>
      </c>
      <c r="AB78" s="113">
        <f t="shared" si="42"/>
        <v>0.87933713102019762</v>
      </c>
      <c r="AC78" s="279"/>
    </row>
    <row r="79" spans="1:29" ht="15.75" customHeight="1">
      <c r="A79" s="283"/>
      <c r="B79" s="38" t="s">
        <v>85</v>
      </c>
      <c r="C79" s="287" t="s">
        <v>235</v>
      </c>
      <c r="D79" s="287"/>
      <c r="E79" s="39">
        <v>43.61</v>
      </c>
      <c r="F79" s="44">
        <v>1408</v>
      </c>
      <c r="G79" s="60">
        <f t="shared" si="43"/>
        <v>61402.879999999997</v>
      </c>
      <c r="H79" s="64"/>
      <c r="I79" s="43">
        <v>22</v>
      </c>
      <c r="J79" s="44">
        <v>3600</v>
      </c>
      <c r="K79" s="45">
        <f t="shared" si="45"/>
        <v>163.63636363636363</v>
      </c>
      <c r="L79" s="59">
        <v>22</v>
      </c>
      <c r="M79" s="44">
        <f t="shared" si="44"/>
        <v>3136.6336633663427</v>
      </c>
      <c r="N79" s="45">
        <f t="shared" si="37"/>
        <v>142.57425742574284</v>
      </c>
      <c r="O79" s="65">
        <f t="shared" si="38"/>
        <v>0</v>
      </c>
      <c r="P79" s="66">
        <f t="shared" si="39"/>
        <v>-21.062106210620783</v>
      </c>
      <c r="Q79" s="67">
        <f t="shared" si="40"/>
        <v>0.87128712871287295</v>
      </c>
      <c r="R79" s="274"/>
      <c r="S79" s="50">
        <v>0.40075231481481483</v>
      </c>
      <c r="T79" s="51">
        <v>0.41945601851851849</v>
      </c>
      <c r="U79" s="52">
        <v>6.9000000000000394</v>
      </c>
      <c r="V79" s="53">
        <v>26.93333333333328</v>
      </c>
      <c r="W79" s="54"/>
      <c r="X79" s="94"/>
      <c r="Y79" s="266"/>
      <c r="Z79" s="267"/>
      <c r="AA79" s="112">
        <f t="shared" si="41"/>
        <v>-463.36633663365728</v>
      </c>
      <c r="AB79" s="113">
        <f t="shared" si="42"/>
        <v>0.87128712871287295</v>
      </c>
      <c r="AC79" s="279"/>
    </row>
    <row r="80" spans="1:29" ht="15.75" customHeight="1">
      <c r="A80" s="283"/>
      <c r="B80" s="38" t="s">
        <v>85</v>
      </c>
      <c r="C80" s="287" t="s">
        <v>208</v>
      </c>
      <c r="D80" s="287"/>
      <c r="E80" s="39">
        <v>36.86</v>
      </c>
      <c r="F80" s="44">
        <v>3328</v>
      </c>
      <c r="G80" s="60">
        <f t="shared" si="43"/>
        <v>122670.08</v>
      </c>
      <c r="H80" s="64"/>
      <c r="I80" s="43">
        <v>21</v>
      </c>
      <c r="J80" s="44">
        <v>3600</v>
      </c>
      <c r="K80" s="45">
        <f t="shared" si="45"/>
        <v>171.42857142857142</v>
      </c>
      <c r="L80" s="59">
        <v>21</v>
      </c>
      <c r="M80" s="44">
        <f t="shared" si="44"/>
        <v>3190.6258322237013</v>
      </c>
      <c r="N80" s="45">
        <f t="shared" si="37"/>
        <v>151.93456343922387</v>
      </c>
      <c r="O80" s="65">
        <f t="shared" si="38"/>
        <v>0</v>
      </c>
      <c r="P80" s="66">
        <f t="shared" si="39"/>
        <v>-19.494007989347551</v>
      </c>
      <c r="Q80" s="67">
        <f t="shared" si="40"/>
        <v>0.88628495339547264</v>
      </c>
      <c r="R80" s="274"/>
      <c r="S80" s="50">
        <v>0.42459490740740741</v>
      </c>
      <c r="T80" s="51">
        <v>0.46805555555555556</v>
      </c>
      <c r="U80" s="52">
        <v>7.4000000000000377</v>
      </c>
      <c r="V80" s="53">
        <v>62.583333333333336</v>
      </c>
      <c r="W80" s="54">
        <v>0.46805555555555556</v>
      </c>
      <c r="X80" s="94">
        <v>0.50991898148148151</v>
      </c>
      <c r="Y80" s="266"/>
      <c r="Z80" s="267"/>
      <c r="AA80" s="112">
        <f t="shared" si="41"/>
        <v>-409.37416777629869</v>
      </c>
      <c r="AB80" s="113">
        <f t="shared" si="42"/>
        <v>0.88628495339547264</v>
      </c>
      <c r="AC80" s="279"/>
    </row>
    <row r="81" spans="1:29" ht="15.75" customHeight="1">
      <c r="A81" s="283"/>
      <c r="B81" s="38" t="s">
        <v>85</v>
      </c>
      <c r="C81" s="287" t="s">
        <v>90</v>
      </c>
      <c r="D81" s="287"/>
      <c r="E81" s="39">
        <v>38</v>
      </c>
      <c r="F81" s="44">
        <v>3894</v>
      </c>
      <c r="G81" s="60">
        <f t="shared" si="43"/>
        <v>147972</v>
      </c>
      <c r="H81" s="64"/>
      <c r="I81" s="43">
        <v>21</v>
      </c>
      <c r="J81" s="44">
        <v>3600</v>
      </c>
      <c r="K81" s="45">
        <f t="shared" si="45"/>
        <v>171.42857142857142</v>
      </c>
      <c r="L81" s="59">
        <v>21</v>
      </c>
      <c r="M81" s="44">
        <f t="shared" si="44"/>
        <v>3169.4325118697734</v>
      </c>
      <c r="N81" s="45">
        <f t="shared" si="37"/>
        <v>150.92535770808445</v>
      </c>
      <c r="O81" s="65">
        <f t="shared" si="38"/>
        <v>0</v>
      </c>
      <c r="P81" s="66">
        <f t="shared" si="39"/>
        <v>-20.503213720486968</v>
      </c>
      <c r="Q81" s="67">
        <f t="shared" si="40"/>
        <v>0.88039791996382599</v>
      </c>
      <c r="R81" s="274"/>
      <c r="S81" s="50">
        <v>0.50991898148148151</v>
      </c>
      <c r="T81" s="51">
        <v>0.56111111111111112</v>
      </c>
      <c r="U81" s="52">
        <v>60.283333333333374</v>
      </c>
      <c r="V81" s="53">
        <v>73.716666666666626</v>
      </c>
      <c r="W81" s="54"/>
      <c r="X81" s="94"/>
      <c r="Y81" s="266"/>
      <c r="Z81" s="267"/>
      <c r="AA81" s="112">
        <f t="shared" si="41"/>
        <v>-430.56748813022659</v>
      </c>
      <c r="AB81" s="113">
        <f t="shared" si="42"/>
        <v>0.88039791996382599</v>
      </c>
      <c r="AC81" s="279"/>
    </row>
    <row r="82" spans="1:29" ht="15.75" customHeight="1">
      <c r="A82" s="283"/>
      <c r="B82" s="38" t="s">
        <v>85</v>
      </c>
      <c r="C82" s="287" t="s">
        <v>89</v>
      </c>
      <c r="D82" s="287"/>
      <c r="E82" s="39">
        <v>38.630000000000003</v>
      </c>
      <c r="F82" s="44">
        <v>3984</v>
      </c>
      <c r="G82" s="60">
        <f t="shared" si="43"/>
        <v>153901.92000000001</v>
      </c>
      <c r="H82" s="64"/>
      <c r="I82" s="43">
        <v>20</v>
      </c>
      <c r="J82" s="44">
        <v>3600</v>
      </c>
      <c r="K82" s="45">
        <f t="shared" si="45"/>
        <v>180</v>
      </c>
      <c r="L82" s="59">
        <v>20</v>
      </c>
      <c r="M82" s="44">
        <f t="shared" si="44"/>
        <v>3176.6112956810598</v>
      </c>
      <c r="N82" s="45">
        <f t="shared" si="37"/>
        <v>158.830564784053</v>
      </c>
      <c r="O82" s="65">
        <f t="shared" si="38"/>
        <v>0</v>
      </c>
      <c r="P82" s="66">
        <f t="shared" si="39"/>
        <v>-21.169435215947004</v>
      </c>
      <c r="Q82" s="67">
        <f t="shared" si="40"/>
        <v>0.88239202657807225</v>
      </c>
      <c r="R82" s="274"/>
      <c r="S82" s="50">
        <v>0.56458333333333321</v>
      </c>
      <c r="T82" s="51">
        <v>0.61684027777777772</v>
      </c>
      <c r="U82" s="52">
        <v>4.9999999999998224</v>
      </c>
      <c r="V82" s="53">
        <v>75.250000000000085</v>
      </c>
      <c r="W82" s="54"/>
      <c r="X82" s="94"/>
      <c r="Y82" s="266"/>
      <c r="Z82" s="267"/>
      <c r="AA82" s="112">
        <f t="shared" si="41"/>
        <v>-423.3887043189402</v>
      </c>
      <c r="AB82" s="113">
        <f t="shared" si="42"/>
        <v>0.88239202657807214</v>
      </c>
      <c r="AC82" s="279"/>
    </row>
    <row r="83" spans="1:29" ht="15.75" customHeight="1">
      <c r="A83" s="283"/>
      <c r="B83" s="38"/>
      <c r="C83" s="287"/>
      <c r="D83" s="287"/>
      <c r="E83" s="39"/>
      <c r="F83" s="44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112"/>
      <c r="AB83" s="113"/>
      <c r="AC83" s="279"/>
    </row>
    <row r="84" spans="1:29" ht="15.75" customHeight="1">
      <c r="A84" s="283"/>
      <c r="B84" s="38"/>
      <c r="C84" s="287"/>
      <c r="D84" s="287"/>
      <c r="E84" s="39"/>
      <c r="F84" s="44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112"/>
      <c r="AB84" s="113"/>
      <c r="AC84" s="279"/>
    </row>
    <row r="85" spans="1:29" ht="15.75" customHeight="1">
      <c r="A85" s="283"/>
      <c r="B85" s="38"/>
      <c r="C85" s="287"/>
      <c r="D85" s="287"/>
      <c r="E85" s="39"/>
      <c r="F85" s="44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112"/>
      <c r="AB85" s="113"/>
      <c r="AC85" s="279"/>
    </row>
    <row r="86" spans="1:29" ht="15.75" customHeight="1">
      <c r="A86" s="283"/>
      <c r="B86" s="38"/>
      <c r="C86" s="287"/>
      <c r="D86" s="287"/>
      <c r="E86" s="39"/>
      <c r="F86" s="44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112"/>
      <c r="AB86" s="113"/>
      <c r="AC86" s="279"/>
    </row>
    <row r="87" spans="1:29" ht="15.75" customHeight="1">
      <c r="A87" s="283"/>
      <c r="B87" s="38"/>
      <c r="C87" s="287"/>
      <c r="D87" s="287"/>
      <c r="E87" s="39"/>
      <c r="F87" s="44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112"/>
      <c r="AB87" s="113"/>
      <c r="AC87" s="279"/>
    </row>
    <row r="88" spans="1:29" ht="15.75" customHeight="1">
      <c r="A88" s="283"/>
      <c r="B88" s="38"/>
      <c r="C88" s="287"/>
      <c r="D88" s="287"/>
      <c r="E88" s="95"/>
      <c r="F88" s="44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46">AVERAGE(I73:I88)</f>
        <v>20.9</v>
      </c>
      <c r="J89" s="81">
        <f t="shared" si="46"/>
        <v>3600</v>
      </c>
      <c r="K89" s="82">
        <f t="shared" ref="K89" si="47">J89/I89</f>
        <v>172.2488038277512</v>
      </c>
      <c r="L89" s="80">
        <f t="shared" ref="L89:M89" si="48">AVERAGE(L73:L88)</f>
        <v>20.9</v>
      </c>
      <c r="M89" s="81">
        <f t="shared" si="48"/>
        <v>3065.7671755495967</v>
      </c>
      <c r="N89" s="82">
        <f>M89/L89</f>
        <v>146.68742466744482</v>
      </c>
      <c r="O89" s="83">
        <f>L89-I89</f>
        <v>0</v>
      </c>
      <c r="P89" s="84">
        <f>N89-K89</f>
        <v>-25.561379160306387</v>
      </c>
      <c r="Q89" s="85">
        <f>N89/K89</f>
        <v>0.85160199320822128</v>
      </c>
      <c r="R89" s="275"/>
      <c r="S89" s="182">
        <f>S73</f>
        <v>0.16667824074074075</v>
      </c>
      <c r="T89" s="183">
        <f>INDEX(T73:T88,COUNTA(T73:T88))</f>
        <v>0.61684027777777772</v>
      </c>
      <c r="U89" s="86"/>
      <c r="V89" s="96"/>
      <c r="W89" s="78"/>
      <c r="X89" s="82"/>
      <c r="Y89" s="262"/>
      <c r="Z89" s="263"/>
      <c r="AA89" s="97">
        <f>M89-J89</f>
        <v>-534.23282445040331</v>
      </c>
      <c r="AB89" s="85">
        <f>M89/J89</f>
        <v>0.85160199320822128</v>
      </c>
      <c r="AC89" s="280"/>
    </row>
    <row r="90" spans="1:29" ht="15.75" customHeight="1">
      <c r="A90" s="268" t="s">
        <v>40</v>
      </c>
      <c r="B90" s="98" t="s">
        <v>76</v>
      </c>
      <c r="C90" s="271" t="s">
        <v>91</v>
      </c>
      <c r="D90" s="272"/>
      <c r="E90" s="21">
        <v>34.229999999999997</v>
      </c>
      <c r="F90" s="15">
        <v>2103</v>
      </c>
      <c r="G90" s="22">
        <f t="shared" ref="G90:G93" si="49">E90*F90</f>
        <v>71985.689999999988</v>
      </c>
      <c r="H90" s="23"/>
      <c r="I90" s="24">
        <v>16</v>
      </c>
      <c r="J90" s="25">
        <v>3000</v>
      </c>
      <c r="K90" s="26">
        <f>J90/I90</f>
        <v>187.5</v>
      </c>
      <c r="L90" s="27">
        <v>16</v>
      </c>
      <c r="M90" s="25">
        <f>F90/V90*60</f>
        <v>2534.5831938399733</v>
      </c>
      <c r="N90" s="26">
        <f>M90/L90</f>
        <v>158.41144961499833</v>
      </c>
      <c r="O90" s="91">
        <f>L90-I90</f>
        <v>0</v>
      </c>
      <c r="P90" s="92">
        <f>N90-K90</f>
        <v>-29.088550385001668</v>
      </c>
      <c r="Q90" s="31">
        <f>N90/K90</f>
        <v>0.84486106461332444</v>
      </c>
      <c r="R90" s="273">
        <f>Q106</f>
        <v>0.85138083857047175</v>
      </c>
      <c r="S90" s="32">
        <v>0.16681712962962963</v>
      </c>
      <c r="T90" s="33">
        <v>0.2013888888888889</v>
      </c>
      <c r="U90" s="34"/>
      <c r="V90" s="35">
        <v>49.783333333333331</v>
      </c>
      <c r="W90" s="114"/>
      <c r="X90" s="115"/>
      <c r="Y90" s="276"/>
      <c r="Z90" s="277"/>
      <c r="AA90" s="36">
        <f>M90-J90</f>
        <v>-465.41680616002668</v>
      </c>
      <c r="AB90" s="31">
        <f>M90/J90</f>
        <v>0.84486106461332444</v>
      </c>
      <c r="AC90" s="278">
        <f>AB106</f>
        <v>0.85138083857047164</v>
      </c>
    </row>
    <row r="91" spans="1:29" ht="15.75" customHeight="1">
      <c r="A91" s="269"/>
      <c r="B91" s="38" t="s">
        <v>76</v>
      </c>
      <c r="C91" s="264" t="s">
        <v>92</v>
      </c>
      <c r="D91" s="265"/>
      <c r="E91" s="39">
        <v>34.770000000000003</v>
      </c>
      <c r="F91" s="40">
        <v>1638</v>
      </c>
      <c r="G91" s="41">
        <f t="shared" si="49"/>
        <v>56953.26</v>
      </c>
      <c r="H91" s="42"/>
      <c r="I91" s="43">
        <v>11</v>
      </c>
      <c r="J91" s="44">
        <v>3000</v>
      </c>
      <c r="K91" s="45">
        <f t="shared" si="45"/>
        <v>272.72727272727275</v>
      </c>
      <c r="L91" s="46">
        <v>11</v>
      </c>
      <c r="M91" s="44">
        <f>F91/V91*60</f>
        <v>2516.7733674775914</v>
      </c>
      <c r="N91" s="45">
        <f>M91/L91</f>
        <v>228.79757886159922</v>
      </c>
      <c r="O91" s="47">
        <f>L91-I91</f>
        <v>0</v>
      </c>
      <c r="P91" s="48">
        <f>N91-K91</f>
        <v>-43.929693865673528</v>
      </c>
      <c r="Q91" s="49">
        <f>N91/K91</f>
        <v>0.83892445582586372</v>
      </c>
      <c r="R91" s="274"/>
      <c r="S91" s="50">
        <v>0.20624999999999999</v>
      </c>
      <c r="T91" s="51">
        <v>0.23336805555555556</v>
      </c>
      <c r="U91" s="52">
        <v>6.9999999999999751</v>
      </c>
      <c r="V91" s="53">
        <v>39.050000000000026</v>
      </c>
      <c r="W91" s="54"/>
      <c r="X91" s="94"/>
      <c r="Y91" s="266"/>
      <c r="Z91" s="267"/>
      <c r="AA91" s="55">
        <f>M91-J91</f>
        <v>-483.22663252240864</v>
      </c>
      <c r="AB91" s="49">
        <f>M91/J91</f>
        <v>0.83892445582586384</v>
      </c>
      <c r="AC91" s="279"/>
    </row>
    <row r="92" spans="1:29" ht="15.75" customHeight="1">
      <c r="A92" s="269"/>
      <c r="B92" s="38" t="s">
        <v>76</v>
      </c>
      <c r="C92" s="264" t="s">
        <v>94</v>
      </c>
      <c r="D92" s="265"/>
      <c r="E92" s="39">
        <v>35.83</v>
      </c>
      <c r="F92" s="40">
        <v>5187</v>
      </c>
      <c r="G92" s="60">
        <f t="shared" si="49"/>
        <v>185850.21</v>
      </c>
      <c r="H92" s="61"/>
      <c r="I92" s="43">
        <v>12</v>
      </c>
      <c r="J92" s="44">
        <v>3273</v>
      </c>
      <c r="K92" s="45">
        <f t="shared" si="45"/>
        <v>272.75</v>
      </c>
      <c r="L92" s="46">
        <v>12</v>
      </c>
      <c r="M92" s="44">
        <f>F92/V92*60</f>
        <v>2836.5790672945473</v>
      </c>
      <c r="N92" s="45">
        <f>M92/L92</f>
        <v>236.38158894121227</v>
      </c>
      <c r="O92" s="47">
        <f>L92-I92</f>
        <v>0</v>
      </c>
      <c r="P92" s="48">
        <f>N92-K92</f>
        <v>-36.368411058787729</v>
      </c>
      <c r="Q92" s="49">
        <f>N92/K92</f>
        <v>0.86666027109518706</v>
      </c>
      <c r="R92" s="274"/>
      <c r="S92" s="50">
        <v>0.38005787037037037</v>
      </c>
      <c r="T92" s="51">
        <v>0.45624999999999999</v>
      </c>
      <c r="U92" s="52">
        <v>6.2833333333333297</v>
      </c>
      <c r="V92" s="53">
        <v>109.71666666666665</v>
      </c>
      <c r="W92" s="54">
        <v>0.45624999999999999</v>
      </c>
      <c r="X92" s="94">
        <v>0.49652777777777773</v>
      </c>
      <c r="Y92" s="266"/>
      <c r="Z92" s="267"/>
      <c r="AA92" s="55">
        <f>M92-J92</f>
        <v>-436.42093270545274</v>
      </c>
      <c r="AB92" s="49">
        <f>M92/J92</f>
        <v>0.86666027109518706</v>
      </c>
      <c r="AC92" s="279"/>
    </row>
    <row r="93" spans="1:29" ht="15.75" customHeight="1">
      <c r="A93" s="269"/>
      <c r="B93" s="38" t="s">
        <v>76</v>
      </c>
      <c r="C93" s="264" t="s">
        <v>95</v>
      </c>
      <c r="D93" s="265"/>
      <c r="E93" s="39">
        <v>36.409999999999997</v>
      </c>
      <c r="F93" s="40">
        <v>4004</v>
      </c>
      <c r="G93" s="60">
        <f t="shared" si="49"/>
        <v>145785.63999999998</v>
      </c>
      <c r="H93" s="64"/>
      <c r="I93" s="43">
        <v>11</v>
      </c>
      <c r="J93" s="44">
        <v>3273</v>
      </c>
      <c r="K93" s="45">
        <f t="shared" si="45"/>
        <v>297.54545454545456</v>
      </c>
      <c r="L93" s="59">
        <v>11</v>
      </c>
      <c r="M93" s="44">
        <f>F93/V93*60</f>
        <v>2793.4883720930256</v>
      </c>
      <c r="N93" s="45">
        <f>M93/L93</f>
        <v>253.95348837209323</v>
      </c>
      <c r="O93" s="65">
        <f>L93-I93</f>
        <v>0</v>
      </c>
      <c r="P93" s="66">
        <f>N93-K93</f>
        <v>-43.591966173361328</v>
      </c>
      <c r="Q93" s="67">
        <f>N93/K93</f>
        <v>0.85349476690895976</v>
      </c>
      <c r="R93" s="274"/>
      <c r="S93" s="50">
        <v>0.49652777777777773</v>
      </c>
      <c r="T93" s="51">
        <v>0.55624999999999991</v>
      </c>
      <c r="U93" s="52">
        <v>57.999999999999957</v>
      </c>
      <c r="V93" s="53">
        <v>85.999999999999929</v>
      </c>
      <c r="W93" s="54"/>
      <c r="X93" s="94"/>
      <c r="Y93" s="266"/>
      <c r="Z93" s="267"/>
      <c r="AA93" s="55">
        <f>M93-J93</f>
        <v>-479.51162790697435</v>
      </c>
      <c r="AB93" s="49">
        <f>M93/J93</f>
        <v>0.85349476690895987</v>
      </c>
      <c r="AC93" s="279"/>
    </row>
    <row r="94" spans="1:29" ht="15.75" customHeight="1">
      <c r="A94" s="269"/>
      <c r="B94" s="38"/>
      <c r="C94" s="264"/>
      <c r="D94" s="265"/>
      <c r="E94" s="39"/>
      <c r="F94" s="40"/>
      <c r="G94" s="60"/>
      <c r="H94" s="64"/>
      <c r="I94" s="43"/>
      <c r="J94" s="44"/>
      <c r="K94" s="45"/>
      <c r="L94" s="59"/>
      <c r="M94" s="44"/>
      <c r="N94" s="45"/>
      <c r="O94" s="65"/>
      <c r="P94" s="66"/>
      <c r="Q94" s="67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4"/>
      <c r="I95" s="43"/>
      <c r="J95" s="44"/>
      <c r="K95" s="45"/>
      <c r="L95" s="59"/>
      <c r="M95" s="44"/>
      <c r="N95" s="45"/>
      <c r="O95" s="65"/>
      <c r="P95" s="66"/>
      <c r="Q95" s="67"/>
      <c r="R95" s="274"/>
      <c r="S95" s="50"/>
      <c r="T95" s="51"/>
      <c r="U95" s="52"/>
      <c r="V95" s="53"/>
      <c r="W95" s="54"/>
      <c r="X95" s="110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110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110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110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110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110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110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110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110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110"/>
      <c r="Y104" s="266"/>
      <c r="Z104" s="267"/>
      <c r="AA104" s="55"/>
      <c r="AB104" s="49"/>
      <c r="AC104" s="279"/>
    </row>
    <row r="105" spans="1:29" ht="15.75" customHeight="1">
      <c r="A105" s="269"/>
      <c r="B105" s="99"/>
      <c r="C105" s="264"/>
      <c r="D105" s="265"/>
      <c r="E105" s="109"/>
      <c r="F105" s="71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50">AVERAGE(I90:I105)</f>
        <v>12.5</v>
      </c>
      <c r="J106" s="81">
        <f t="shared" si="50"/>
        <v>3136.5</v>
      </c>
      <c r="K106" s="82">
        <f t="shared" ref="K106" si="51">J106/I106</f>
        <v>250.92</v>
      </c>
      <c r="L106" s="80">
        <f t="shared" ref="L106:M106" si="52">AVERAGE(L90:L105)</f>
        <v>12.5</v>
      </c>
      <c r="M106" s="81">
        <f t="shared" si="52"/>
        <v>2670.3560001762844</v>
      </c>
      <c r="N106" s="82">
        <f>M106/L106</f>
        <v>213.62848001410276</v>
      </c>
      <c r="O106" s="83">
        <f>L106-I106</f>
        <v>0</v>
      </c>
      <c r="P106" s="84">
        <f>N106-K106</f>
        <v>-37.291519985897224</v>
      </c>
      <c r="Q106" s="85">
        <f>N106/K106</f>
        <v>0.85138083857047175</v>
      </c>
      <c r="R106" s="275"/>
      <c r="S106" s="182">
        <f>S90</f>
        <v>0.16681712962962963</v>
      </c>
      <c r="T106" s="183">
        <f>INDEX(T90:T105,COUNTA(T90:T105))</f>
        <v>0.55624999999999991</v>
      </c>
      <c r="U106" s="86"/>
      <c r="V106" s="96"/>
      <c r="W106" s="78"/>
      <c r="X106" s="82"/>
      <c r="Y106" s="262"/>
      <c r="Z106" s="263"/>
      <c r="AA106" s="97">
        <f>M106-J106</f>
        <v>-466.1439998237156</v>
      </c>
      <c r="AB106" s="85">
        <f>M106/J106</f>
        <v>0.85138083857047164</v>
      </c>
      <c r="AC106" s="280"/>
    </row>
    <row r="107" spans="1:29" ht="15.75" customHeight="1">
      <c r="A107" s="281" t="s">
        <v>42</v>
      </c>
      <c r="B107" s="16" t="s">
        <v>69</v>
      </c>
      <c r="C107" s="271" t="s">
        <v>102</v>
      </c>
      <c r="D107" s="272"/>
      <c r="E107" s="21">
        <v>26.63</v>
      </c>
      <c r="F107" s="15">
        <v>810</v>
      </c>
      <c r="G107" s="22">
        <f t="shared" ref="G107:G110" si="53">E107*F107</f>
        <v>21570.3</v>
      </c>
      <c r="H107" s="23"/>
      <c r="I107" s="24">
        <v>6</v>
      </c>
      <c r="J107" s="25">
        <v>2600</v>
      </c>
      <c r="K107" s="26">
        <f>J107/I107</f>
        <v>433.33333333333331</v>
      </c>
      <c r="L107" s="27">
        <v>6</v>
      </c>
      <c r="M107" s="25">
        <f>F107/V107*60</f>
        <v>2105.4151624548676</v>
      </c>
      <c r="N107" s="26">
        <f>M107/L107</f>
        <v>350.90252707581129</v>
      </c>
      <c r="O107" s="91">
        <f>L107-I107</f>
        <v>0</v>
      </c>
      <c r="P107" s="92">
        <f>N107-K107</f>
        <v>-82.430806257522022</v>
      </c>
      <c r="Q107" s="31">
        <f>N107/K107</f>
        <v>0.80977506248264153</v>
      </c>
      <c r="R107" s="273">
        <f>Q123</f>
        <v>0.82954764392309543</v>
      </c>
      <c r="S107" s="117">
        <v>0.34236111111111106</v>
      </c>
      <c r="T107" s="118">
        <v>0.3583912037037037</v>
      </c>
      <c r="U107" s="34"/>
      <c r="V107" s="35">
        <v>23.0833333333334</v>
      </c>
      <c r="W107" s="33"/>
      <c r="X107" s="107"/>
      <c r="Y107" s="276"/>
      <c r="Z107" s="277"/>
      <c r="AA107" s="36">
        <f>M107-J107</f>
        <v>-494.58483754513236</v>
      </c>
      <c r="AB107" s="31">
        <f>M107/J107</f>
        <v>0.80977506248264142</v>
      </c>
      <c r="AC107" s="278">
        <f>AB123</f>
        <v>0.82954764392309543</v>
      </c>
    </row>
    <row r="108" spans="1:29" ht="15.75" customHeight="1">
      <c r="A108" s="282"/>
      <c r="B108" s="38" t="s">
        <v>76</v>
      </c>
      <c r="C108" s="264" t="s">
        <v>99</v>
      </c>
      <c r="D108" s="265"/>
      <c r="E108" s="39">
        <v>24.73</v>
      </c>
      <c r="F108" s="40">
        <v>1328</v>
      </c>
      <c r="G108" s="41">
        <f t="shared" si="53"/>
        <v>32841.440000000002</v>
      </c>
      <c r="H108" s="42"/>
      <c r="I108" s="43">
        <v>6</v>
      </c>
      <c r="J108" s="44">
        <v>2600</v>
      </c>
      <c r="K108" s="45">
        <f t="shared" si="45"/>
        <v>433.33333333333331</v>
      </c>
      <c r="L108" s="46">
        <v>6</v>
      </c>
      <c r="M108" s="44">
        <f>F108/V108*60</f>
        <v>2169.1470054446436</v>
      </c>
      <c r="N108" s="45">
        <f>M108/L108</f>
        <v>361.5245009074406</v>
      </c>
      <c r="O108" s="47">
        <f>L108-I108</f>
        <v>0</v>
      </c>
      <c r="P108" s="48">
        <f>N108-K108</f>
        <v>-71.808832425892717</v>
      </c>
      <c r="Q108" s="49">
        <f>N108/K108</f>
        <v>0.83428730978640142</v>
      </c>
      <c r="R108" s="274"/>
      <c r="S108" s="50">
        <v>0.36268518518518517</v>
      </c>
      <c r="T108" s="51">
        <v>0.38819444444444445</v>
      </c>
      <c r="U108" s="52">
        <v>6.183333333333314</v>
      </c>
      <c r="V108" s="53">
        <v>36.733333333333377</v>
      </c>
      <c r="W108" s="54"/>
      <c r="X108" s="58"/>
      <c r="Y108" s="266"/>
      <c r="Z108" s="267"/>
      <c r="AA108" s="55">
        <f>M108-J108</f>
        <v>-430.85299455535642</v>
      </c>
      <c r="AB108" s="49">
        <f>M108/J108</f>
        <v>0.83428730978640142</v>
      </c>
      <c r="AC108" s="279"/>
    </row>
    <row r="109" spans="1:29" ht="15.75" customHeight="1">
      <c r="A109" s="282"/>
      <c r="B109" s="38" t="s">
        <v>76</v>
      </c>
      <c r="C109" s="264" t="s">
        <v>100</v>
      </c>
      <c r="D109" s="265"/>
      <c r="E109" s="39">
        <v>24.94</v>
      </c>
      <c r="F109" s="40">
        <v>1446</v>
      </c>
      <c r="G109" s="41">
        <f t="shared" si="53"/>
        <v>36063.240000000005</v>
      </c>
      <c r="H109" s="42"/>
      <c r="I109" s="43">
        <v>6</v>
      </c>
      <c r="J109" s="44">
        <v>2600</v>
      </c>
      <c r="K109" s="45">
        <f t="shared" si="45"/>
        <v>433.33333333333331</v>
      </c>
      <c r="L109" s="46">
        <v>6</v>
      </c>
      <c r="M109" s="44">
        <f>F109/V109*60</f>
        <v>2163.5910224438844</v>
      </c>
      <c r="N109" s="45">
        <f>M109/L109</f>
        <v>360.5985037406474</v>
      </c>
      <c r="O109" s="47">
        <f>L109-I109</f>
        <v>0</v>
      </c>
      <c r="P109" s="48">
        <f>N109-K109</f>
        <v>-72.734829592685912</v>
      </c>
      <c r="Q109" s="49">
        <f>N109/K109</f>
        <v>0.83215039324764783</v>
      </c>
      <c r="R109" s="274"/>
      <c r="S109" s="50">
        <v>0.39236111111111105</v>
      </c>
      <c r="T109" s="51">
        <v>0.42020833333333335</v>
      </c>
      <c r="U109" s="52">
        <v>5.9999999999998987</v>
      </c>
      <c r="V109" s="53">
        <v>40.100000000000115</v>
      </c>
      <c r="W109" s="54"/>
      <c r="X109" s="94"/>
      <c r="Y109" s="266"/>
      <c r="Z109" s="267"/>
      <c r="AA109" s="55">
        <f>M109-J109</f>
        <v>-436.40897755611559</v>
      </c>
      <c r="AB109" s="49">
        <f>M109/J109</f>
        <v>0.83215039324764783</v>
      </c>
      <c r="AC109" s="279"/>
    </row>
    <row r="110" spans="1:29" ht="15.75" customHeight="1">
      <c r="A110" s="282"/>
      <c r="B110" s="38" t="s">
        <v>76</v>
      </c>
      <c r="C110" s="264" t="s">
        <v>101</v>
      </c>
      <c r="D110" s="265"/>
      <c r="E110" s="39">
        <v>24.73</v>
      </c>
      <c r="F110" s="40">
        <v>1893</v>
      </c>
      <c r="G110" s="41">
        <f t="shared" si="53"/>
        <v>46813.89</v>
      </c>
      <c r="H110" s="42"/>
      <c r="I110" s="43">
        <v>6</v>
      </c>
      <c r="J110" s="44">
        <v>2600</v>
      </c>
      <c r="K110" s="45">
        <f t="shared" si="45"/>
        <v>433.33333333333331</v>
      </c>
      <c r="L110" s="46">
        <v>6</v>
      </c>
      <c r="M110" s="44">
        <f>F110/V110*60</f>
        <v>2189.1423064567971</v>
      </c>
      <c r="N110" s="45">
        <f>M110/L110</f>
        <v>364.85705107613285</v>
      </c>
      <c r="O110" s="47">
        <f>L110-I110</f>
        <v>0</v>
      </c>
      <c r="P110" s="48">
        <f>N110-K110</f>
        <v>-68.476282257200467</v>
      </c>
      <c r="Q110" s="49">
        <f>N110/K110</f>
        <v>0.84197781017569118</v>
      </c>
      <c r="R110" s="274"/>
      <c r="S110" s="50">
        <v>0.4243865740740741</v>
      </c>
      <c r="T110" s="51">
        <v>0.46041666666666664</v>
      </c>
      <c r="U110" s="52">
        <v>6.0166666666666746</v>
      </c>
      <c r="V110" s="53">
        <v>51.883333333333262</v>
      </c>
      <c r="W110" s="54"/>
      <c r="X110" s="58"/>
      <c r="Y110" s="266"/>
      <c r="Z110" s="267"/>
      <c r="AA110" s="55">
        <f>M110-J110</f>
        <v>-410.85769354320291</v>
      </c>
      <c r="AB110" s="49">
        <f>M110/J110</f>
        <v>0.84197781017569118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58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58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58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58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58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58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58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58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58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58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78"/>
      <c r="G123" s="79"/>
      <c r="H123" s="20"/>
      <c r="I123" s="80">
        <f t="shared" ref="I123:J123" si="54">AVERAGE(I107:I122)</f>
        <v>6</v>
      </c>
      <c r="J123" s="81">
        <f t="shared" si="54"/>
        <v>2600</v>
      </c>
      <c r="K123" s="82">
        <f t="shared" ref="K123" si="55">J123/I123</f>
        <v>433.33333333333331</v>
      </c>
      <c r="L123" s="80">
        <f t="shared" ref="L123:M123" si="56">AVERAGE(L107:L122)</f>
        <v>6</v>
      </c>
      <c r="M123" s="81">
        <f t="shared" si="56"/>
        <v>2156.8238742000481</v>
      </c>
      <c r="N123" s="82">
        <f>M123/L123</f>
        <v>359.47064570000799</v>
      </c>
      <c r="O123" s="83">
        <f>L123-I123</f>
        <v>0</v>
      </c>
      <c r="P123" s="84">
        <f>N123-K123</f>
        <v>-73.862687633325322</v>
      </c>
      <c r="Q123" s="85">
        <f>N123/K123</f>
        <v>0.82954764392309543</v>
      </c>
      <c r="R123" s="275"/>
      <c r="S123" s="182">
        <f>S107</f>
        <v>0.34236111111111106</v>
      </c>
      <c r="T123" s="183">
        <f>INDEX(T107:T122,COUNTA(T107:T122))</f>
        <v>0.46041666666666664</v>
      </c>
      <c r="U123" s="86"/>
      <c r="V123" s="96"/>
      <c r="W123" s="78"/>
      <c r="X123" s="82"/>
      <c r="Y123" s="262"/>
      <c r="Z123" s="263"/>
      <c r="AA123" s="97">
        <f>M123-J123</f>
        <v>-443.17612579995193</v>
      </c>
      <c r="AB123" s="85">
        <f>M123/J123</f>
        <v>0.82954764392309543</v>
      </c>
      <c r="AC123" s="280"/>
    </row>
    <row r="124" spans="1:29" ht="15.75" customHeight="1">
      <c r="A124" s="268" t="s">
        <v>229</v>
      </c>
      <c r="B124" s="16" t="s">
        <v>70</v>
      </c>
      <c r="C124" s="350" t="s">
        <v>203</v>
      </c>
      <c r="D124" s="351"/>
      <c r="E124" s="21">
        <v>49.91</v>
      </c>
      <c r="F124" s="15">
        <v>1558</v>
      </c>
      <c r="G124" s="22">
        <f t="shared" ref="G124:G126" si="57">E124*F124</f>
        <v>77759.78</v>
      </c>
      <c r="H124" s="23"/>
      <c r="I124" s="24">
        <v>26</v>
      </c>
      <c r="J124" s="25">
        <v>2000</v>
      </c>
      <c r="K124" s="26">
        <f>J124/I124</f>
        <v>76.92307692307692</v>
      </c>
      <c r="L124" s="27">
        <v>26</v>
      </c>
      <c r="M124" s="25">
        <f>F124/V124*60</f>
        <v>1694.5015105740204</v>
      </c>
      <c r="N124" s="26">
        <f>M124/L124</f>
        <v>65.173135022077702</v>
      </c>
      <c r="O124" s="28">
        <f>L124-I124</f>
        <v>0</v>
      </c>
      <c r="P124" s="29">
        <f>N124-K124</f>
        <v>-11.749941900999218</v>
      </c>
      <c r="Q124" s="30">
        <f>N124/K124</f>
        <v>0.8472507552870101</v>
      </c>
      <c r="R124" s="274">
        <f>Q140</f>
        <v>0.85394947452128878</v>
      </c>
      <c r="S124" s="32">
        <v>0.70833333333333337</v>
      </c>
      <c r="T124" s="33">
        <v>0.74664351851851851</v>
      </c>
      <c r="U124" s="34"/>
      <c r="V124" s="35">
        <v>55.1666666666666</v>
      </c>
      <c r="W124" s="15"/>
      <c r="X124" s="17"/>
      <c r="Y124" s="276"/>
      <c r="Z124" s="277"/>
      <c r="AA124" s="36">
        <f>M124-J124</f>
        <v>-305.49848942597964</v>
      </c>
      <c r="AB124" s="37">
        <f>M124/J124</f>
        <v>0.84725075528701022</v>
      </c>
      <c r="AC124" s="292">
        <f>AB140</f>
        <v>0.85394947452128889</v>
      </c>
    </row>
    <row r="125" spans="1:29" ht="15.75" customHeight="1">
      <c r="A125" s="269"/>
      <c r="B125" s="38" t="s">
        <v>70</v>
      </c>
      <c r="C125" s="285" t="s">
        <v>116</v>
      </c>
      <c r="D125" s="286"/>
      <c r="E125" s="39">
        <v>56.79</v>
      </c>
      <c r="F125" s="40">
        <v>2335</v>
      </c>
      <c r="G125" s="41">
        <f t="shared" si="57"/>
        <v>132604.65</v>
      </c>
      <c r="H125" s="42"/>
      <c r="I125" s="43">
        <v>23</v>
      </c>
      <c r="J125" s="44">
        <v>2000</v>
      </c>
      <c r="K125" s="45">
        <f t="shared" ref="K125:K126" si="58">J125/I125</f>
        <v>86.956521739130437</v>
      </c>
      <c r="L125" s="46">
        <v>23</v>
      </c>
      <c r="M125" s="44">
        <f>F125/V125*60</f>
        <v>1715.5102040816309</v>
      </c>
      <c r="N125" s="45">
        <f>M125/L125</f>
        <v>74.587400177462214</v>
      </c>
      <c r="O125" s="47">
        <f>L125-I125</f>
        <v>0</v>
      </c>
      <c r="P125" s="48">
        <f>N125-K125</f>
        <v>-12.369121561668223</v>
      </c>
      <c r="Q125" s="49">
        <f>N125/K125</f>
        <v>0.8577551020408154</v>
      </c>
      <c r="R125" s="274"/>
      <c r="S125" s="50">
        <v>0.75023148148148144</v>
      </c>
      <c r="T125" s="51">
        <v>0.80694444444444446</v>
      </c>
      <c r="U125" s="52">
        <v>5.1666666666666217</v>
      </c>
      <c r="V125" s="53">
        <v>81.666666666666742</v>
      </c>
      <c r="W125" s="54"/>
      <c r="X125" s="94"/>
      <c r="Y125" s="266"/>
      <c r="Z125" s="267"/>
      <c r="AA125" s="55">
        <f>M125-J125</f>
        <v>-284.48979591836905</v>
      </c>
      <c r="AB125" s="56">
        <f>M125/J125</f>
        <v>0.85775510204081551</v>
      </c>
      <c r="AC125" s="293"/>
    </row>
    <row r="126" spans="1:29" ht="15.75" customHeight="1">
      <c r="A126" s="269"/>
      <c r="B126" s="38" t="s">
        <v>70</v>
      </c>
      <c r="C126" s="285" t="s">
        <v>219</v>
      </c>
      <c r="D126" s="286"/>
      <c r="E126" s="39">
        <v>44.3</v>
      </c>
      <c r="F126" s="40">
        <v>2174</v>
      </c>
      <c r="G126" s="41">
        <f t="shared" si="57"/>
        <v>96308.2</v>
      </c>
      <c r="H126" s="42"/>
      <c r="I126" s="43">
        <v>17</v>
      </c>
      <c r="J126" s="44">
        <v>2000</v>
      </c>
      <c r="K126" s="45">
        <f t="shared" si="58"/>
        <v>117.64705882352941</v>
      </c>
      <c r="L126" s="46">
        <v>17</v>
      </c>
      <c r="M126" s="44">
        <f>F126/V126*60</f>
        <v>1713.6851324720822</v>
      </c>
      <c r="N126" s="45">
        <f>M126/L126</f>
        <v>100.80500779247542</v>
      </c>
      <c r="O126" s="47">
        <f>L126-I126</f>
        <v>0</v>
      </c>
      <c r="P126" s="48">
        <f>N126-K126</f>
        <v>-16.842051031053984</v>
      </c>
      <c r="Q126" s="49">
        <f>N126/K126</f>
        <v>0.85684256623604116</v>
      </c>
      <c r="R126" s="274"/>
      <c r="S126" s="50">
        <v>0.81041666666666667</v>
      </c>
      <c r="T126" s="51">
        <v>0.86327546296296298</v>
      </c>
      <c r="U126" s="52">
        <v>4.9999999999999822</v>
      </c>
      <c r="V126" s="53">
        <v>76.116666666666674</v>
      </c>
      <c r="W126" s="54"/>
      <c r="X126" s="94"/>
      <c r="Y126" s="266"/>
      <c r="Z126" s="267"/>
      <c r="AA126" s="55">
        <f>M126-J126</f>
        <v>-286.31486752791784</v>
      </c>
      <c r="AB126" s="56">
        <f>M126/J126</f>
        <v>0.85684256623604105</v>
      </c>
      <c r="AC126" s="293"/>
    </row>
    <row r="127" spans="1:29" ht="15.75" customHeight="1">
      <c r="A127" s="269"/>
      <c r="B127" s="38"/>
      <c r="C127" s="285"/>
      <c r="D127" s="286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1"/>
      <c r="X127" s="116"/>
      <c r="Y127" s="266"/>
      <c r="Z127" s="267"/>
      <c r="AA127" s="55"/>
      <c r="AB127" s="56"/>
      <c r="AC127" s="293"/>
    </row>
    <row r="128" spans="1:29" ht="15.75" customHeight="1">
      <c r="A128" s="269"/>
      <c r="B128" s="38"/>
      <c r="C128" s="285"/>
      <c r="D128" s="286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56"/>
      <c r="AC128" s="293"/>
    </row>
    <row r="129" spans="1:29" ht="15.75" customHeight="1">
      <c r="A129" s="269"/>
      <c r="B129" s="38"/>
      <c r="C129" s="285"/>
      <c r="D129" s="286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62"/>
      <c r="T129" s="63"/>
      <c r="U129" s="52"/>
      <c r="V129" s="53"/>
      <c r="W129" s="54"/>
      <c r="X129" s="94"/>
      <c r="Y129" s="266"/>
      <c r="Z129" s="267"/>
      <c r="AA129" s="55"/>
      <c r="AB129" s="56"/>
      <c r="AC129" s="293"/>
    </row>
    <row r="130" spans="1:29" ht="15.75" customHeight="1">
      <c r="A130" s="269"/>
      <c r="B130" s="38"/>
      <c r="C130" s="285"/>
      <c r="D130" s="286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62"/>
      <c r="T130" s="63"/>
      <c r="U130" s="52"/>
      <c r="V130" s="53"/>
      <c r="W130" s="54"/>
      <c r="X130" s="94"/>
      <c r="Y130" s="266"/>
      <c r="Z130" s="267"/>
      <c r="AA130" s="55"/>
      <c r="AB130" s="56"/>
      <c r="AC130" s="293"/>
    </row>
    <row r="131" spans="1:29" ht="15.75" customHeight="1">
      <c r="A131" s="269"/>
      <c r="B131" s="38"/>
      <c r="C131" s="285"/>
      <c r="D131" s="286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62"/>
      <c r="T131" s="63"/>
      <c r="U131" s="52"/>
      <c r="V131" s="53"/>
      <c r="W131" s="54"/>
      <c r="X131" s="94"/>
      <c r="Y131" s="266"/>
      <c r="Z131" s="267"/>
      <c r="AA131" s="55"/>
      <c r="AB131" s="56"/>
      <c r="AC131" s="293"/>
    </row>
    <row r="132" spans="1:29" ht="15.75" customHeight="1">
      <c r="A132" s="269"/>
      <c r="B132" s="38"/>
      <c r="C132" s="285"/>
      <c r="D132" s="286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62"/>
      <c r="T132" s="63"/>
      <c r="U132" s="52"/>
      <c r="V132" s="53"/>
      <c r="W132" s="54"/>
      <c r="X132" s="94"/>
      <c r="Y132" s="266"/>
      <c r="Z132" s="267"/>
      <c r="AA132" s="55"/>
      <c r="AB132" s="56"/>
      <c r="AC132" s="293"/>
    </row>
    <row r="133" spans="1:29" ht="15.75" customHeight="1">
      <c r="A133" s="269"/>
      <c r="B133" s="38"/>
      <c r="C133" s="285"/>
      <c r="D133" s="286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62"/>
      <c r="T133" s="63"/>
      <c r="U133" s="52"/>
      <c r="V133" s="53"/>
      <c r="W133" s="54"/>
      <c r="X133" s="94"/>
      <c r="Y133" s="266"/>
      <c r="Z133" s="267"/>
      <c r="AA133" s="55"/>
      <c r="AB133" s="56"/>
      <c r="AC133" s="293"/>
    </row>
    <row r="134" spans="1:29" ht="15.75" customHeight="1">
      <c r="A134" s="269"/>
      <c r="B134" s="38"/>
      <c r="C134" s="285"/>
      <c r="D134" s="286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62"/>
      <c r="T134" s="63"/>
      <c r="U134" s="52"/>
      <c r="V134" s="53"/>
      <c r="W134" s="54"/>
      <c r="X134" s="94"/>
      <c r="Y134" s="266"/>
      <c r="Z134" s="267"/>
      <c r="AA134" s="55"/>
      <c r="AB134" s="56"/>
      <c r="AC134" s="293"/>
    </row>
    <row r="135" spans="1:29" ht="15.75" customHeight="1">
      <c r="A135" s="269"/>
      <c r="B135" s="38"/>
      <c r="C135" s="285"/>
      <c r="D135" s="286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62"/>
      <c r="T135" s="63"/>
      <c r="U135" s="52"/>
      <c r="V135" s="53"/>
      <c r="W135" s="54"/>
      <c r="X135" s="94"/>
      <c r="Y135" s="266"/>
      <c r="Z135" s="267"/>
      <c r="AA135" s="55"/>
      <c r="AB135" s="56"/>
      <c r="AC135" s="293"/>
    </row>
    <row r="136" spans="1:29" ht="15.75" customHeight="1">
      <c r="A136" s="269"/>
      <c r="B136" s="38"/>
      <c r="C136" s="285"/>
      <c r="D136" s="286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62"/>
      <c r="T136" s="63"/>
      <c r="U136" s="52"/>
      <c r="V136" s="53"/>
      <c r="W136" s="54"/>
      <c r="X136" s="94"/>
      <c r="Y136" s="266"/>
      <c r="Z136" s="267"/>
      <c r="AA136" s="55"/>
      <c r="AB136" s="56"/>
      <c r="AC136" s="293"/>
    </row>
    <row r="137" spans="1:29" ht="15.75" customHeight="1">
      <c r="A137" s="269"/>
      <c r="B137" s="38"/>
      <c r="C137" s="285"/>
      <c r="D137" s="286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62"/>
      <c r="T137" s="63"/>
      <c r="U137" s="52"/>
      <c r="V137" s="53"/>
      <c r="W137" s="68"/>
      <c r="X137" s="110"/>
      <c r="Y137" s="266"/>
      <c r="Z137" s="267"/>
      <c r="AA137" s="55"/>
      <c r="AB137" s="56"/>
      <c r="AC137" s="293"/>
    </row>
    <row r="138" spans="1:29" ht="15.75" customHeight="1">
      <c r="A138" s="269"/>
      <c r="B138" s="38"/>
      <c r="C138" s="285"/>
      <c r="D138" s="286"/>
      <c r="E138" s="39"/>
      <c r="F138" s="40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62"/>
      <c r="T138" s="63"/>
      <c r="U138" s="52"/>
      <c r="V138" s="53"/>
      <c r="W138" s="68"/>
      <c r="X138" s="110"/>
      <c r="Y138" s="266"/>
      <c r="Z138" s="267"/>
      <c r="AA138" s="55"/>
      <c r="AB138" s="56"/>
      <c r="AC138" s="293"/>
    </row>
    <row r="139" spans="1:29" ht="15.75" customHeight="1">
      <c r="A139" s="269"/>
      <c r="B139" s="69"/>
      <c r="C139" s="285"/>
      <c r="D139" s="286"/>
      <c r="E139" s="70"/>
      <c r="F139" s="71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75"/>
      <c r="AB139" s="30"/>
      <c r="AC139" s="294"/>
    </row>
    <row r="140" spans="1:29" s="90" customFormat="1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59">AVERAGE(I124:I139)</f>
        <v>22</v>
      </c>
      <c r="J140" s="81">
        <f t="shared" si="59"/>
        <v>2000</v>
      </c>
      <c r="K140" s="82">
        <f t="shared" ref="K140" si="60">J140/I140</f>
        <v>90.909090909090907</v>
      </c>
      <c r="L140" s="80">
        <f t="shared" ref="L140:M140" si="61">AVERAGE(L124:L139)</f>
        <v>22</v>
      </c>
      <c r="M140" s="81">
        <f t="shared" si="61"/>
        <v>1707.8989490425777</v>
      </c>
      <c r="N140" s="82">
        <f>M140/L140</f>
        <v>77.631770411026253</v>
      </c>
      <c r="O140" s="83">
        <f>L140-I140</f>
        <v>0</v>
      </c>
      <c r="P140" s="84">
        <f>N140-K140</f>
        <v>-13.277320498064654</v>
      </c>
      <c r="Q140" s="85">
        <f>N140/K140</f>
        <v>0.85394947452128878</v>
      </c>
      <c r="R140" s="275"/>
      <c r="S140" s="182">
        <f>S124</f>
        <v>0.70833333333333337</v>
      </c>
      <c r="T140" s="183">
        <f>INDEX(T124:T139,COUNTA(T124:T139))</f>
        <v>0.86327546296296298</v>
      </c>
      <c r="U140" s="86"/>
      <c r="V140" s="86"/>
      <c r="W140" s="87"/>
      <c r="X140" s="179"/>
      <c r="Y140" s="262"/>
      <c r="Z140" s="263"/>
      <c r="AA140" s="88">
        <f>M140-J140</f>
        <v>-292.10105095742233</v>
      </c>
      <c r="AB140" s="89">
        <f>M140/J140</f>
        <v>0.85394947452128889</v>
      </c>
      <c r="AC140" s="295"/>
    </row>
    <row r="141" spans="1:29" ht="15.75" customHeight="1">
      <c r="A141" s="281" t="s">
        <v>214</v>
      </c>
      <c r="B141" s="98" t="s">
        <v>70</v>
      </c>
      <c r="C141" s="271" t="s">
        <v>224</v>
      </c>
      <c r="D141" s="272"/>
      <c r="E141" s="21">
        <v>50.67</v>
      </c>
      <c r="F141" s="15">
        <v>1577</v>
      </c>
      <c r="G141" s="22">
        <f t="shared" ref="G141:G143" si="62">E141*F141</f>
        <v>79906.59</v>
      </c>
      <c r="H141" s="23"/>
      <c r="I141" s="24">
        <v>22</v>
      </c>
      <c r="J141" s="25">
        <v>2000</v>
      </c>
      <c r="K141" s="26">
        <f>J141/I141</f>
        <v>90.909090909090907</v>
      </c>
      <c r="L141" s="27">
        <v>22</v>
      </c>
      <c r="M141" s="25">
        <f>F141/V141*60</f>
        <v>1701.7985611510824</v>
      </c>
      <c r="N141" s="26">
        <f>M141/L141</f>
        <v>77.354480052321932</v>
      </c>
      <c r="O141" s="91">
        <f>L141-I141</f>
        <v>0</v>
      </c>
      <c r="P141" s="92">
        <f>N141-K141</f>
        <v>-13.554610856768974</v>
      </c>
      <c r="Q141" s="31">
        <f>N141/K141</f>
        <v>0.85089928057554132</v>
      </c>
      <c r="R141" s="273">
        <f>Q157</f>
        <v>0.85314979650266787</v>
      </c>
      <c r="S141" s="32">
        <v>0.7086689814814815</v>
      </c>
      <c r="T141" s="33">
        <v>0.74728009259259254</v>
      </c>
      <c r="U141" s="34"/>
      <c r="V141" s="35">
        <v>55.599999999999895</v>
      </c>
      <c r="W141" s="33"/>
      <c r="X141" s="107"/>
      <c r="Y141" s="276"/>
      <c r="Z141" s="277"/>
      <c r="AA141" s="36">
        <f>M141-J141</f>
        <v>-298.20143884891763</v>
      </c>
      <c r="AB141" s="31">
        <f>M141/J141</f>
        <v>0.85089928057554121</v>
      </c>
      <c r="AC141" s="278">
        <f>AB157</f>
        <v>0.85314979650266798</v>
      </c>
    </row>
    <row r="142" spans="1:29" ht="15.75" customHeight="1">
      <c r="A142" s="282"/>
      <c r="B142" s="99" t="s">
        <v>70</v>
      </c>
      <c r="C142" s="264" t="s">
        <v>115</v>
      </c>
      <c r="D142" s="265"/>
      <c r="E142" s="39">
        <v>56.87</v>
      </c>
      <c r="F142" s="40">
        <v>1841</v>
      </c>
      <c r="G142" s="41">
        <f t="shared" si="62"/>
        <v>104697.67</v>
      </c>
      <c r="H142" s="42"/>
      <c r="I142" s="43">
        <v>23</v>
      </c>
      <c r="J142" s="44">
        <v>2000</v>
      </c>
      <c r="K142" s="45">
        <f t="shared" ref="K142:K143" si="63">J142/I142</f>
        <v>86.956521739130437</v>
      </c>
      <c r="L142" s="46">
        <v>23</v>
      </c>
      <c r="M142" s="44">
        <f>F142/V142*60</f>
        <v>1704.6296296296323</v>
      </c>
      <c r="N142" s="45">
        <f>M142/L142</f>
        <v>74.11433172302749</v>
      </c>
      <c r="O142" s="47">
        <f>L142-I142</f>
        <v>0</v>
      </c>
      <c r="P142" s="48">
        <f>N142-K142</f>
        <v>-12.842190016102947</v>
      </c>
      <c r="Q142" s="49">
        <f>N142/K142</f>
        <v>0.85231481481481608</v>
      </c>
      <c r="R142" s="274"/>
      <c r="S142" s="50">
        <v>0.75083333333333335</v>
      </c>
      <c r="T142" s="51">
        <v>0.79583333333333328</v>
      </c>
      <c r="U142" s="52">
        <v>5.1166666666667737</v>
      </c>
      <c r="V142" s="53">
        <v>64.799999999999898</v>
      </c>
      <c r="W142" s="54"/>
      <c r="X142" s="94"/>
      <c r="Y142" s="266"/>
      <c r="Z142" s="267"/>
      <c r="AA142" s="55">
        <f>M142-J142</f>
        <v>-295.37037037036771</v>
      </c>
      <c r="AB142" s="49">
        <f>M142/J142</f>
        <v>0.85231481481481619</v>
      </c>
      <c r="AC142" s="279"/>
    </row>
    <row r="143" spans="1:29" ht="15.75" customHeight="1">
      <c r="A143" s="282"/>
      <c r="B143" s="99" t="s">
        <v>70</v>
      </c>
      <c r="C143" s="264" t="s">
        <v>211</v>
      </c>
      <c r="D143" s="265"/>
      <c r="E143" s="39">
        <v>47.6</v>
      </c>
      <c r="F143" s="40">
        <v>2426</v>
      </c>
      <c r="G143" s="41">
        <f t="shared" si="62"/>
        <v>115477.6</v>
      </c>
      <c r="H143" s="42"/>
      <c r="I143" s="43">
        <v>23</v>
      </c>
      <c r="J143" s="44">
        <v>2000</v>
      </c>
      <c r="K143" s="45">
        <f t="shared" si="63"/>
        <v>86.956521739130437</v>
      </c>
      <c r="L143" s="46">
        <v>23</v>
      </c>
      <c r="M143" s="44">
        <f>F143/V143*60</f>
        <v>1712.4705882352937</v>
      </c>
      <c r="N143" s="45">
        <f>M143/L143</f>
        <v>74.455242966751896</v>
      </c>
      <c r="O143" s="47">
        <f>L143-I143</f>
        <v>0</v>
      </c>
      <c r="P143" s="48">
        <f>N143-K143</f>
        <v>-12.501278772378541</v>
      </c>
      <c r="Q143" s="49">
        <f>N143/K143</f>
        <v>0.85623529411764676</v>
      </c>
      <c r="R143" s="274"/>
      <c r="S143" s="50">
        <v>0.79861111111111105</v>
      </c>
      <c r="T143" s="51">
        <v>0.85763888888888884</v>
      </c>
      <c r="U143" s="52">
        <v>3.9999999999999858</v>
      </c>
      <c r="V143" s="53">
        <v>85.000000000000014</v>
      </c>
      <c r="W143" s="54"/>
      <c r="X143" s="94"/>
      <c r="Y143" s="266"/>
      <c r="Z143" s="267"/>
      <c r="AA143" s="55">
        <f>M143-J143</f>
        <v>-287.52941176470631</v>
      </c>
      <c r="AB143" s="49">
        <f>M143/J143</f>
        <v>0.85623529411764687</v>
      </c>
      <c r="AC143" s="279"/>
    </row>
    <row r="144" spans="1:29" ht="15.75" customHeight="1">
      <c r="A144" s="282"/>
      <c r="B144" s="99"/>
      <c r="C144" s="264"/>
      <c r="D144" s="265"/>
      <c r="E144" s="39"/>
      <c r="F144" s="40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79"/>
    </row>
    <row r="145" spans="1:29" ht="15.75" customHeight="1">
      <c r="A145" s="283"/>
      <c r="B145" s="99"/>
      <c r="C145" s="264"/>
      <c r="D145" s="265"/>
      <c r="E145" s="39"/>
      <c r="F145" s="40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79"/>
    </row>
    <row r="146" spans="1:29" ht="15.75" customHeight="1">
      <c r="A146" s="283"/>
      <c r="B146" s="99"/>
      <c r="C146" s="264"/>
      <c r="D146" s="265"/>
      <c r="E146" s="39"/>
      <c r="F146" s="40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94"/>
      <c r="Y146" s="266"/>
      <c r="Z146" s="267"/>
      <c r="AA146" s="55"/>
      <c r="AB146" s="49"/>
      <c r="AC146" s="279"/>
    </row>
    <row r="147" spans="1:29" ht="15.75" customHeight="1">
      <c r="A147" s="283"/>
      <c r="B147" s="99"/>
      <c r="C147" s="264"/>
      <c r="D147" s="265"/>
      <c r="E147" s="39"/>
      <c r="F147" s="40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62"/>
      <c r="T147" s="63"/>
      <c r="U147" s="52"/>
      <c r="V147" s="53"/>
      <c r="W147" s="63"/>
      <c r="X147" s="108"/>
      <c r="Y147" s="266"/>
      <c r="Z147" s="267"/>
      <c r="AA147" s="55"/>
      <c r="AB147" s="49"/>
      <c r="AC147" s="279"/>
    </row>
    <row r="148" spans="1:29" ht="15.75" customHeight="1">
      <c r="A148" s="283"/>
      <c r="B148" s="99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62"/>
      <c r="T148" s="63"/>
      <c r="U148" s="52"/>
      <c r="V148" s="53"/>
      <c r="W148" s="63"/>
      <c r="X148" s="108"/>
      <c r="Y148" s="266"/>
      <c r="Z148" s="267"/>
      <c r="AA148" s="55"/>
      <c r="AB148" s="49"/>
      <c r="AC148" s="279"/>
    </row>
    <row r="149" spans="1:29" ht="15.75" customHeight="1">
      <c r="A149" s="283"/>
      <c r="B149" s="99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62"/>
      <c r="T149" s="63"/>
      <c r="U149" s="52"/>
      <c r="V149" s="53"/>
      <c r="W149" s="63"/>
      <c r="X149" s="108"/>
      <c r="Y149" s="266"/>
      <c r="Z149" s="267"/>
      <c r="AA149" s="55"/>
      <c r="AB149" s="49"/>
      <c r="AC149" s="279"/>
    </row>
    <row r="150" spans="1:29" ht="15.75" customHeight="1">
      <c r="A150" s="283"/>
      <c r="B150" s="99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62"/>
      <c r="T150" s="63"/>
      <c r="U150" s="52"/>
      <c r="V150" s="53"/>
      <c r="W150" s="63"/>
      <c r="X150" s="108"/>
      <c r="Y150" s="266"/>
      <c r="Z150" s="267"/>
      <c r="AA150" s="55"/>
      <c r="AB150" s="49"/>
      <c r="AC150" s="279"/>
    </row>
    <row r="151" spans="1:29" ht="15.75" customHeight="1">
      <c r="A151" s="283"/>
      <c r="B151" s="99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62"/>
      <c r="T151" s="63"/>
      <c r="U151" s="52"/>
      <c r="V151" s="53"/>
      <c r="W151" s="63"/>
      <c r="X151" s="108"/>
      <c r="Y151" s="266"/>
      <c r="Z151" s="267"/>
      <c r="AA151" s="55"/>
      <c r="AB151" s="49"/>
      <c r="AC151" s="279"/>
    </row>
    <row r="152" spans="1:29" ht="15.75" customHeight="1">
      <c r="A152" s="283"/>
      <c r="B152" s="99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62"/>
      <c r="T152" s="63"/>
      <c r="U152" s="52"/>
      <c r="V152" s="53"/>
      <c r="W152" s="63"/>
      <c r="X152" s="108"/>
      <c r="Y152" s="266"/>
      <c r="Z152" s="267"/>
      <c r="AA152" s="55"/>
      <c r="AB152" s="49"/>
      <c r="AC152" s="279"/>
    </row>
    <row r="153" spans="1:29" ht="15.75" customHeight="1">
      <c r="A153" s="283"/>
      <c r="B153" s="99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62"/>
      <c r="T153" s="63"/>
      <c r="U153" s="52"/>
      <c r="V153" s="53"/>
      <c r="W153" s="63"/>
      <c r="X153" s="108"/>
      <c r="Y153" s="266"/>
      <c r="Z153" s="267"/>
      <c r="AA153" s="55"/>
      <c r="AB153" s="49"/>
      <c r="AC153" s="279"/>
    </row>
    <row r="154" spans="1:29" ht="15.75" customHeight="1">
      <c r="A154" s="283"/>
      <c r="B154" s="99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62"/>
      <c r="T154" s="63"/>
      <c r="U154" s="52"/>
      <c r="V154" s="53"/>
      <c r="W154" s="63"/>
      <c r="X154" s="108"/>
      <c r="Y154" s="266"/>
      <c r="Z154" s="267"/>
      <c r="AA154" s="55"/>
      <c r="AB154" s="49"/>
      <c r="AC154" s="279"/>
    </row>
    <row r="155" spans="1:29" ht="15.75" customHeight="1">
      <c r="A155" s="283"/>
      <c r="B155" s="99"/>
      <c r="C155" s="264"/>
      <c r="D155" s="265"/>
      <c r="E155" s="39"/>
      <c r="F155" s="71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62"/>
      <c r="T155" s="63"/>
      <c r="U155" s="52"/>
      <c r="V155" s="53"/>
      <c r="W155" s="63"/>
      <c r="X155" s="108"/>
      <c r="Y155" s="266"/>
      <c r="Z155" s="267"/>
      <c r="AA155" s="55"/>
      <c r="AB155" s="49"/>
      <c r="AC155" s="279"/>
    </row>
    <row r="156" spans="1:29" ht="15.75" customHeight="1">
      <c r="A156" s="283"/>
      <c r="B156" s="99"/>
      <c r="C156" s="264"/>
      <c r="D156" s="265"/>
      <c r="E156" s="109"/>
      <c r="F156" s="71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64">AVERAGE(I141:I156)</f>
        <v>22.666666666666668</v>
      </c>
      <c r="J157" s="81">
        <f t="shared" si="64"/>
        <v>2000</v>
      </c>
      <c r="K157" s="82">
        <f t="shared" ref="K157" si="65">J157/I157</f>
        <v>88.235294117647058</v>
      </c>
      <c r="L157" s="80">
        <f t="shared" ref="L157:M157" si="66">AVERAGE(L141:L156)</f>
        <v>22.666666666666668</v>
      </c>
      <c r="M157" s="81">
        <f t="shared" si="66"/>
        <v>1706.299593005336</v>
      </c>
      <c r="N157" s="82">
        <f>M157/L157</f>
        <v>75.277923220823638</v>
      </c>
      <c r="O157" s="83">
        <f>L157-I157</f>
        <v>0</v>
      </c>
      <c r="P157" s="84">
        <f>N157-K157</f>
        <v>-12.95737089682342</v>
      </c>
      <c r="Q157" s="85">
        <f>N157/K157</f>
        <v>0.85314979650266787</v>
      </c>
      <c r="R157" s="275"/>
      <c r="S157" s="182">
        <f>S141</f>
        <v>0.7086689814814815</v>
      </c>
      <c r="T157" s="183">
        <f>INDEX(T141:T156,COUNTA(T141:T156))</f>
        <v>0.85763888888888884</v>
      </c>
      <c r="U157" s="86"/>
      <c r="V157" s="96"/>
      <c r="W157" s="78"/>
      <c r="X157" s="82"/>
      <c r="Y157" s="262"/>
      <c r="Z157" s="263"/>
      <c r="AA157" s="97">
        <f>M157-J157</f>
        <v>-293.70040699466404</v>
      </c>
      <c r="AB157" s="85">
        <f>M157/J157</f>
        <v>0.85314979650266798</v>
      </c>
      <c r="AC157" s="280"/>
    </row>
    <row r="159" spans="1:29">
      <c r="Y159" s="260" t="s">
        <v>54</v>
      </c>
      <c r="Z159" s="260"/>
    </row>
    <row r="160" spans="1:29">
      <c r="Y160" s="260" t="s">
        <v>55</v>
      </c>
      <c r="Z160" s="260"/>
    </row>
    <row r="161" spans="25:26">
      <c r="Y161" s="260" t="s">
        <v>56</v>
      </c>
      <c r="Z161" s="260"/>
    </row>
    <row r="162" spans="25:26">
      <c r="Y162" s="260" t="s">
        <v>57</v>
      </c>
      <c r="Z162" s="260"/>
    </row>
    <row r="163" spans="25:26">
      <c r="Y163" s="260" t="s">
        <v>58</v>
      </c>
      <c r="Z163" s="260"/>
    </row>
    <row r="164" spans="25:26">
      <c r="Y164" s="260" t="s">
        <v>59</v>
      </c>
      <c r="Z164" s="260"/>
    </row>
    <row r="165" spans="25:26">
      <c r="Y165" s="260" t="s">
        <v>60</v>
      </c>
      <c r="Z165" s="260"/>
    </row>
    <row r="166" spans="25:26">
      <c r="Y166" s="260" t="s">
        <v>61</v>
      </c>
      <c r="Z166" s="260"/>
    </row>
    <row r="167" spans="25:26">
      <c r="Y167" s="260" t="s">
        <v>62</v>
      </c>
      <c r="Z167" s="260"/>
    </row>
    <row r="168" spans="25:26">
      <c r="Y168" s="260" t="s">
        <v>63</v>
      </c>
      <c r="Z168" s="260"/>
    </row>
    <row r="169" spans="25:26">
      <c r="Y169" s="260" t="s">
        <v>64</v>
      </c>
      <c r="Z169" s="260"/>
    </row>
    <row r="170" spans="25:26">
      <c r="Y170" s="260" t="s">
        <v>65</v>
      </c>
      <c r="Z170" s="260"/>
    </row>
    <row r="171" spans="25:26">
      <c r="Y171" s="260" t="s">
        <v>66</v>
      </c>
      <c r="Z171" s="260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665" priority="2" operator="greaterThan">
      <formula>0</formula>
    </cfRule>
  </conditionalFormatting>
  <conditionalFormatting sqref="P5:P157 AA5:AA157">
    <cfRule type="cellIs" dxfId="664" priority="6" operator="lessThan">
      <formula>0</formula>
    </cfRule>
  </conditionalFormatting>
  <conditionalFormatting sqref="Q5:Q157 AB5:AB157">
    <cfRule type="cellIs" dxfId="663" priority="4" operator="greaterThan">
      <formula>1</formula>
    </cfRule>
    <cfRule type="cellIs" dxfId="662" priority="5" operator="lessThan">
      <formula>0.8</formula>
    </cfRule>
  </conditionalFormatting>
  <conditionalFormatting sqref="AC5:AC22 R5:R157 AC56:AC91">
    <cfRule type="cellIs" dxfId="661" priority="7" operator="lessThan">
      <formula>0.8</formula>
    </cfRule>
  </conditionalFormatting>
  <conditionalFormatting sqref="AC39">
    <cfRule type="cellIs" dxfId="660" priority="10" operator="lessThan">
      <formula>0.8</formula>
    </cfRule>
  </conditionalFormatting>
  <conditionalFormatting sqref="AC54">
    <cfRule type="cellIs" dxfId="659" priority="9" operator="lessThan">
      <formula>0.8</formula>
    </cfRule>
  </conditionalFormatting>
  <conditionalFormatting sqref="AC97:AC105">
    <cfRule type="cellIs" dxfId="658" priority="8" operator="lessThan">
      <formula>0.8</formula>
    </cfRule>
  </conditionalFormatting>
  <conditionalFormatting sqref="AC107:AC112">
    <cfRule type="cellIs" dxfId="657" priority="3" operator="lessThan">
      <formula>0.8</formula>
    </cfRule>
  </conditionalFormatting>
  <conditionalFormatting sqref="AC124:AC157">
    <cfRule type="cellIs" dxfId="656" priority="1" operator="lessThan">
      <formula>0.8</formula>
    </cfRule>
  </conditionalFormatting>
  <dataValidations count="1">
    <dataValidation type="list" allowBlank="1" showInputMessage="1" showErrorMessage="1" sqref="Y5:Z157" xr:uid="{4F766D6F-317A-4D11-8030-C606FF11CD25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158E6-7D44-4E3E-85DA-EFA0E6B1B1EE}">
  <sheetPr>
    <tabColor theme="9" tint="0.59999389629810485"/>
  </sheetPr>
  <dimension ref="B1:AR36"/>
  <sheetViews>
    <sheetView zoomScale="70" zoomScaleNormal="70" workbookViewId="0">
      <selection activeCell="V42" sqref="V42"/>
    </sheetView>
  </sheetViews>
  <sheetFormatPr defaultColWidth="7.6640625" defaultRowHeight="15.75"/>
  <cols>
    <col min="1" max="1" width="7.6640625" style="125"/>
    <col min="2" max="2" width="15.6640625" style="125" customWidth="1"/>
    <col min="3" max="3" width="8.109375" style="131" customWidth="1"/>
    <col min="4" max="34" width="11.109375" style="125" customWidth="1"/>
    <col min="35" max="16384" width="7.6640625" style="125"/>
  </cols>
  <sheetData>
    <row r="1" spans="2:44" ht="27.75" customHeight="1">
      <c r="B1" s="247" t="s">
        <v>132</v>
      </c>
      <c r="C1" s="247"/>
      <c r="D1" s="247"/>
      <c r="E1" s="247"/>
      <c r="F1" s="247"/>
      <c r="G1" s="247"/>
      <c r="H1" s="247"/>
      <c r="I1" s="247"/>
      <c r="J1" s="247"/>
      <c r="K1" s="124"/>
      <c r="L1" s="124"/>
      <c r="M1" s="124"/>
      <c r="N1" s="124"/>
      <c r="O1" s="124"/>
      <c r="P1" s="124"/>
    </row>
    <row r="2" spans="2:44" ht="27.75" customHeight="1">
      <c r="B2" s="248"/>
      <c r="C2" s="248"/>
      <c r="D2" s="248"/>
      <c r="E2" s="248"/>
      <c r="F2" s="248"/>
      <c r="G2" s="248"/>
      <c r="H2" s="248"/>
      <c r="I2" s="248"/>
      <c r="J2" s="248"/>
      <c r="K2" s="124"/>
      <c r="L2" s="124"/>
      <c r="M2" s="124"/>
      <c r="N2" s="124"/>
      <c r="O2" s="124"/>
      <c r="P2" s="124"/>
    </row>
    <row r="3" spans="2:44" ht="46.5" customHeight="1">
      <c r="B3" s="126" t="s">
        <v>133</v>
      </c>
      <c r="C3" s="249" t="s">
        <v>343</v>
      </c>
      <c r="D3" s="250"/>
      <c r="E3" s="126" t="s">
        <v>134</v>
      </c>
      <c r="F3" s="251">
        <f>'0722(18度C)'!D1+'0722(4度C)'!D1</f>
        <v>265564</v>
      </c>
      <c r="G3" s="252"/>
      <c r="H3" s="126" t="s">
        <v>2</v>
      </c>
      <c r="I3" s="253">
        <f>'0722(18度C)'!F1+'0722(4度C)'!F1</f>
        <v>8518161.0000000019</v>
      </c>
      <c r="J3" s="254"/>
      <c r="K3" s="127"/>
      <c r="L3" s="128"/>
      <c r="M3" s="124"/>
      <c r="N3" s="124"/>
      <c r="O3" s="124"/>
      <c r="P3" s="124"/>
    </row>
    <row r="4" spans="2:44" ht="28.5" customHeight="1">
      <c r="B4" s="255" t="s">
        <v>135</v>
      </c>
      <c r="C4" s="235" t="s">
        <v>136</v>
      </c>
      <c r="D4" s="236"/>
      <c r="E4" s="258" t="s">
        <v>137</v>
      </c>
      <c r="F4" s="259"/>
      <c r="G4" s="258" t="s">
        <v>138</v>
      </c>
      <c r="H4" s="259"/>
      <c r="I4" s="258" t="s">
        <v>139</v>
      </c>
      <c r="J4" s="259"/>
      <c r="K4" s="233" t="s">
        <v>140</v>
      </c>
      <c r="L4" s="234"/>
      <c r="M4" s="233" t="s">
        <v>141</v>
      </c>
      <c r="N4" s="234"/>
      <c r="P4" s="128"/>
      <c r="Q4" s="124"/>
      <c r="R4" s="124"/>
    </row>
    <row r="5" spans="2:44" ht="28.5" customHeight="1">
      <c r="B5" s="256"/>
      <c r="C5" s="235" t="s">
        <v>142</v>
      </c>
      <c r="D5" s="236"/>
      <c r="E5" s="237" t="s">
        <v>143</v>
      </c>
      <c r="F5" s="238"/>
      <c r="G5" s="239" t="s">
        <v>144</v>
      </c>
      <c r="H5" s="240"/>
      <c r="I5" s="241" t="s">
        <v>145</v>
      </c>
      <c r="J5" s="242"/>
      <c r="K5" s="243" t="s">
        <v>146</v>
      </c>
      <c r="L5" s="244"/>
      <c r="M5" s="245" t="s">
        <v>147</v>
      </c>
      <c r="N5" s="246"/>
      <c r="O5" s="128"/>
      <c r="P5" s="128"/>
      <c r="Q5" s="128"/>
      <c r="R5" s="128"/>
    </row>
    <row r="6" spans="2:44" ht="28.5" customHeight="1">
      <c r="B6" s="256"/>
      <c r="C6" s="235" t="s">
        <v>148</v>
      </c>
      <c r="D6" s="236"/>
      <c r="E6" s="227">
        <f>AVERAGE(D13:O13,D27:X27)</f>
        <v>502.23027426067716</v>
      </c>
      <c r="F6" s="228" t="e">
        <f>AVERAGE(#REF!,D13:K13)</f>
        <v>#REF!</v>
      </c>
      <c r="G6" s="229">
        <f>AVERAGE(D13:K13)</f>
        <v>175.95435702207936</v>
      </c>
      <c r="H6" s="230"/>
      <c r="I6" s="229">
        <f>AVERAGE(L13:O13)</f>
        <v>89.572192513368975</v>
      </c>
      <c r="J6" s="230"/>
      <c r="K6" s="229">
        <f>AVERAGE(D27:O27)</f>
        <v>693.04826007326005</v>
      </c>
      <c r="L6" s="230"/>
      <c r="M6" s="229">
        <f>AVERAGE(P27:X27)</f>
        <v>766.01422387136665</v>
      </c>
      <c r="N6" s="230"/>
      <c r="O6" s="128"/>
      <c r="P6" s="128"/>
      <c r="Q6" s="128"/>
      <c r="R6" s="128"/>
    </row>
    <row r="7" spans="2:44" ht="28.5" customHeight="1">
      <c r="B7" s="256"/>
      <c r="C7" s="221" t="s">
        <v>149</v>
      </c>
      <c r="D7" s="222"/>
      <c r="E7" s="231">
        <f>AVERAGE(D14:O14,D28:X28)</f>
        <v>422.21430752474367</v>
      </c>
      <c r="F7" s="232" t="e">
        <f>AVERAGE(#REF!,D14:K14)</f>
        <v>#REF!</v>
      </c>
      <c r="G7" s="219">
        <f>AVERAGE(D14:K14)</f>
        <v>147.73174311639016</v>
      </c>
      <c r="H7" s="220"/>
      <c r="I7" s="219">
        <f>AVERAGE(L14:O14)</f>
        <v>76.468644223821158</v>
      </c>
      <c r="J7" s="220"/>
      <c r="K7" s="219">
        <f>AVERAGE(D28:O28)</f>
        <v>583.14365496622702</v>
      </c>
      <c r="L7" s="220"/>
      <c r="M7" s="219">
        <f>AVERAGE(P28:X28)</f>
        <v>643.12005717948614</v>
      </c>
      <c r="N7" s="220"/>
      <c r="O7" s="128"/>
      <c r="P7" s="128"/>
      <c r="Q7" s="128"/>
      <c r="R7" s="128"/>
    </row>
    <row r="8" spans="2:44" ht="28.5" customHeight="1">
      <c r="B8" s="257"/>
      <c r="C8" s="221" t="s">
        <v>150</v>
      </c>
      <c r="D8" s="222"/>
      <c r="E8" s="223">
        <f>AVERAGE(D15:O15,D29:X29)</f>
        <v>0.84320696733697598</v>
      </c>
      <c r="F8" s="224" t="e">
        <f>AVERAGE(D15:K15,#REF!)</f>
        <v>#REF!</v>
      </c>
      <c r="G8" s="225">
        <f>AVERAGE(D15:K15)</f>
        <v>0.84067191359859739</v>
      </c>
      <c r="H8" s="226"/>
      <c r="I8" s="225">
        <f>AVERAGE(L15:O15)</f>
        <v>0.85370467115710125</v>
      </c>
      <c r="J8" s="226"/>
      <c r="K8" s="225">
        <f>AVERAGE(D29:O29)</f>
        <v>0.84282176072341075</v>
      </c>
      <c r="L8" s="226"/>
      <c r="M8" s="225">
        <f>AVERAGE(P29:X29)</f>
        <v>0.84317890424312936</v>
      </c>
      <c r="N8" s="226"/>
      <c r="O8" s="130" t="s">
        <v>151</v>
      </c>
      <c r="P8" s="128"/>
      <c r="Q8" s="128"/>
      <c r="R8" s="128"/>
    </row>
    <row r="9" spans="2:44" ht="28.5" customHeight="1" thickBot="1">
      <c r="H9" s="132"/>
      <c r="N9" s="128"/>
      <c r="O9" s="128"/>
      <c r="P9" s="128"/>
    </row>
    <row r="10" spans="2:44" ht="30" customHeight="1">
      <c r="B10" s="209" t="s">
        <v>152</v>
      </c>
      <c r="C10" s="210"/>
      <c r="D10" s="214" t="s">
        <v>153</v>
      </c>
      <c r="E10" s="215"/>
      <c r="F10" s="215"/>
      <c r="G10" s="215"/>
      <c r="H10" s="215"/>
      <c r="I10" s="215"/>
      <c r="J10" s="215"/>
      <c r="K10" s="215"/>
      <c r="L10" s="216" t="s">
        <v>154</v>
      </c>
      <c r="M10" s="217"/>
      <c r="N10" s="217"/>
      <c r="O10" s="218"/>
    </row>
    <row r="11" spans="2:44" ht="17.25" customHeight="1">
      <c r="B11" s="205" t="s">
        <v>155</v>
      </c>
      <c r="C11" s="206"/>
      <c r="D11" s="135">
        <v>1</v>
      </c>
      <c r="E11" s="136">
        <v>2</v>
      </c>
      <c r="F11" s="136">
        <v>3</v>
      </c>
      <c r="G11" s="136">
        <v>4</v>
      </c>
      <c r="H11" s="136">
        <v>5</v>
      </c>
      <c r="I11" s="136">
        <v>6</v>
      </c>
      <c r="J11" s="136">
        <v>7</v>
      </c>
      <c r="K11" s="171">
        <v>8</v>
      </c>
      <c r="L11" s="135">
        <v>1</v>
      </c>
      <c r="M11" s="164">
        <v>2</v>
      </c>
      <c r="N11" s="136">
        <v>3</v>
      </c>
      <c r="O11" s="137">
        <v>4</v>
      </c>
    </row>
    <row r="12" spans="2:44" ht="46.5" customHeight="1">
      <c r="B12" s="205"/>
      <c r="C12" s="206"/>
      <c r="D12" s="138" t="s">
        <v>156</v>
      </c>
      <c r="E12" s="139" t="s">
        <v>157</v>
      </c>
      <c r="F12" s="139" t="s">
        <v>158</v>
      </c>
      <c r="G12" s="139" t="s">
        <v>159</v>
      </c>
      <c r="H12" s="139" t="s">
        <v>160</v>
      </c>
      <c r="I12" s="139" t="s">
        <v>161</v>
      </c>
      <c r="J12" s="139" t="s">
        <v>162</v>
      </c>
      <c r="K12" s="172" t="s">
        <v>163</v>
      </c>
      <c r="L12" s="180" t="s">
        <v>225</v>
      </c>
      <c r="M12" s="187" t="s">
        <v>157</v>
      </c>
      <c r="N12" s="139" t="s">
        <v>164</v>
      </c>
      <c r="O12" s="140" t="s">
        <v>159</v>
      </c>
    </row>
    <row r="13" spans="2:44" ht="40.15" customHeight="1">
      <c r="B13" s="207" t="s">
        <v>10</v>
      </c>
      <c r="C13" s="141" t="s">
        <v>165</v>
      </c>
      <c r="D13" s="142">
        <v>120.88607594936708</v>
      </c>
      <c r="E13" s="143">
        <v>79.365079365079367</v>
      </c>
      <c r="F13" s="143">
        <v>86.666666666666671</v>
      </c>
      <c r="G13" s="143">
        <v>88.39779005524862</v>
      </c>
      <c r="H13" s="143">
        <v>172.11155378486055</v>
      </c>
      <c r="I13" s="143">
        <v>250.92</v>
      </c>
      <c r="J13" s="143" t="s">
        <v>77</v>
      </c>
      <c r="K13" s="173">
        <v>433.33333333333331</v>
      </c>
      <c r="L13" s="142">
        <v>90.909090909090907</v>
      </c>
      <c r="M13" s="188">
        <v>88.235294117647058</v>
      </c>
      <c r="N13" s="143" t="s">
        <v>77</v>
      </c>
      <c r="O13" s="144" t="s">
        <v>77</v>
      </c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</row>
    <row r="14" spans="2:44" ht="39.6" customHeight="1">
      <c r="B14" s="207"/>
      <c r="C14" s="145" t="s">
        <v>166</v>
      </c>
      <c r="D14" s="146">
        <v>101.67082717972507</v>
      </c>
      <c r="E14" s="147">
        <v>67.106636562446326</v>
      </c>
      <c r="F14" s="147">
        <v>71.395047894889942</v>
      </c>
      <c r="G14" s="147">
        <v>74.487727899492398</v>
      </c>
      <c r="H14" s="147">
        <v>146.47742753406561</v>
      </c>
      <c r="I14" s="147">
        <v>213.60266045864068</v>
      </c>
      <c r="J14" s="147" t="s">
        <v>77</v>
      </c>
      <c r="K14" s="174">
        <v>359.38187428547121</v>
      </c>
      <c r="L14" s="146">
        <v>77.639780277231111</v>
      </c>
      <c r="M14" s="189">
        <v>75.297508170411206</v>
      </c>
      <c r="N14" s="147" t="s">
        <v>77</v>
      </c>
      <c r="O14" s="148" t="s">
        <v>77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</row>
    <row r="15" spans="2:44" ht="40.15" customHeight="1">
      <c r="B15" s="207"/>
      <c r="C15" s="149" t="s">
        <v>167</v>
      </c>
      <c r="D15" s="150">
        <f t="shared" ref="D15:I15" si="0">D14/D13</f>
        <v>0.8410466332144797</v>
      </c>
      <c r="E15" s="151">
        <f t="shared" si="0"/>
        <v>0.84554362068682365</v>
      </c>
      <c r="F15" s="151">
        <f t="shared" si="0"/>
        <v>0.82378901417180694</v>
      </c>
      <c r="G15" s="151">
        <f t="shared" si="0"/>
        <v>0.84264242186300775</v>
      </c>
      <c r="H15" s="151">
        <f t="shared" si="0"/>
        <v>0.85106097942246461</v>
      </c>
      <c r="I15" s="151">
        <f t="shared" si="0"/>
        <v>0.85127793901897297</v>
      </c>
      <c r="J15" s="151" t="s">
        <v>77</v>
      </c>
      <c r="K15" s="175">
        <f t="shared" ref="K15:M15" si="1">K14/K13</f>
        <v>0.82934278681262596</v>
      </c>
      <c r="L15" s="150">
        <f t="shared" si="1"/>
        <v>0.85403758304954225</v>
      </c>
      <c r="M15" s="190">
        <f t="shared" si="1"/>
        <v>0.85337175926466036</v>
      </c>
      <c r="N15" s="151" t="s">
        <v>77</v>
      </c>
      <c r="O15" s="152" t="s">
        <v>77</v>
      </c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</row>
    <row r="16" spans="2:44" ht="17.25" customHeight="1">
      <c r="B16" s="208" t="s">
        <v>168</v>
      </c>
      <c r="C16" s="134" t="s">
        <v>169</v>
      </c>
      <c r="D16" s="50">
        <v>0.25031249999999999</v>
      </c>
      <c r="E16" s="51">
        <v>0.16666666666666666</v>
      </c>
      <c r="F16" s="51">
        <v>0.16666666666666666</v>
      </c>
      <c r="G16" s="51">
        <v>0.16666666666666666</v>
      </c>
      <c r="H16" s="51">
        <v>0.16680555555555557</v>
      </c>
      <c r="I16" s="51">
        <v>0.16678240740740741</v>
      </c>
      <c r="J16" s="51" t="s">
        <v>77</v>
      </c>
      <c r="K16" s="57">
        <v>0.34097222222222218</v>
      </c>
      <c r="L16" s="50">
        <v>0.70833333333333337</v>
      </c>
      <c r="M16" s="191">
        <v>0.70833333333333337</v>
      </c>
      <c r="N16" s="51" t="s">
        <v>77</v>
      </c>
      <c r="O16" s="116" t="s">
        <v>77</v>
      </c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</row>
    <row r="17" spans="2:44" ht="17.25" customHeight="1">
      <c r="B17" s="205"/>
      <c r="C17" s="134" t="s">
        <v>170</v>
      </c>
      <c r="D17" s="50">
        <v>0.62318287037037035</v>
      </c>
      <c r="E17" s="51">
        <v>0.65069444444444446</v>
      </c>
      <c r="F17" s="51">
        <v>0.67916666666666659</v>
      </c>
      <c r="G17" s="51">
        <v>0.65778935185185183</v>
      </c>
      <c r="H17" s="51">
        <v>0.7618287037037037</v>
      </c>
      <c r="I17" s="51">
        <v>0.54861111111111116</v>
      </c>
      <c r="J17" s="51" t="s">
        <v>77</v>
      </c>
      <c r="K17" s="57">
        <v>0.4597222222222222</v>
      </c>
      <c r="L17" s="50">
        <v>0.87032407407407408</v>
      </c>
      <c r="M17" s="191">
        <v>0.86898148148148147</v>
      </c>
      <c r="N17" s="51" t="s">
        <v>77</v>
      </c>
      <c r="O17" s="116" t="s">
        <v>77</v>
      </c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</row>
    <row r="18" spans="2:44" ht="17.25" customHeight="1">
      <c r="B18" s="205" t="s">
        <v>171</v>
      </c>
      <c r="C18" s="206"/>
      <c r="D18" s="153">
        <v>15.8</v>
      </c>
      <c r="E18" s="154">
        <v>25.2</v>
      </c>
      <c r="F18" s="154">
        <v>22.5</v>
      </c>
      <c r="G18" s="154">
        <v>22.625</v>
      </c>
      <c r="H18" s="154">
        <v>20.916666666666668</v>
      </c>
      <c r="I18" s="154">
        <v>12.5</v>
      </c>
      <c r="J18" s="154" t="s">
        <v>77</v>
      </c>
      <c r="K18" s="176">
        <v>6</v>
      </c>
      <c r="L18" s="153">
        <v>22</v>
      </c>
      <c r="M18" s="192">
        <v>22.666666666666668</v>
      </c>
      <c r="N18" s="154" t="s">
        <v>77</v>
      </c>
      <c r="O18" s="155" t="s">
        <v>77</v>
      </c>
    </row>
    <row r="19" spans="2:44" ht="17.25" customHeight="1">
      <c r="B19" s="198" t="s">
        <v>172</v>
      </c>
      <c r="C19" s="199"/>
      <c r="D19" s="156" t="s">
        <v>173</v>
      </c>
      <c r="E19" s="157" t="s">
        <v>174</v>
      </c>
      <c r="F19" s="157" t="s">
        <v>174</v>
      </c>
      <c r="G19" s="157" t="s">
        <v>174</v>
      </c>
      <c r="H19" s="157" t="s">
        <v>175</v>
      </c>
      <c r="I19" s="157" t="s">
        <v>176</v>
      </c>
      <c r="J19" s="157" t="s">
        <v>176</v>
      </c>
      <c r="K19" s="177" t="s">
        <v>176</v>
      </c>
      <c r="L19" s="156" t="s">
        <v>173</v>
      </c>
      <c r="M19" s="193" t="s">
        <v>174</v>
      </c>
      <c r="N19" s="157" t="s">
        <v>174</v>
      </c>
      <c r="O19" s="158" t="s">
        <v>174</v>
      </c>
    </row>
    <row r="20" spans="2:44" ht="17.25" customHeight="1">
      <c r="B20" s="198" t="s">
        <v>177</v>
      </c>
      <c r="C20" s="199"/>
      <c r="D20" s="156" t="s">
        <v>176</v>
      </c>
      <c r="E20" s="157"/>
      <c r="F20" s="157"/>
      <c r="G20" s="157"/>
      <c r="H20" s="157" t="s">
        <v>176</v>
      </c>
      <c r="I20" s="157"/>
      <c r="J20" s="157"/>
      <c r="K20" s="177"/>
      <c r="L20" s="135"/>
      <c r="M20" s="164"/>
      <c r="N20" s="157"/>
      <c r="O20" s="158"/>
    </row>
    <row r="21" spans="2:44" ht="17.25" customHeight="1" thickBot="1">
      <c r="B21" s="200" t="s">
        <v>178</v>
      </c>
      <c r="C21" s="201"/>
      <c r="D21" s="160"/>
      <c r="E21" s="161"/>
      <c r="F21" s="162"/>
      <c r="G21" s="162"/>
      <c r="H21" s="161" t="s">
        <v>179</v>
      </c>
      <c r="I21" s="161" t="s">
        <v>180</v>
      </c>
      <c r="J21" s="161"/>
      <c r="K21" s="178" t="s">
        <v>181</v>
      </c>
      <c r="L21" s="181"/>
      <c r="M21" s="194"/>
      <c r="N21" s="161"/>
      <c r="O21" s="163"/>
    </row>
    <row r="23" spans="2:44" ht="16.5" thickBot="1"/>
    <row r="24" spans="2:44" ht="30" customHeight="1">
      <c r="B24" s="209" t="s">
        <v>152</v>
      </c>
      <c r="C24" s="210"/>
      <c r="D24" s="211" t="s">
        <v>182</v>
      </c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3"/>
      <c r="P24" s="202" t="s">
        <v>183</v>
      </c>
      <c r="Q24" s="203"/>
      <c r="R24" s="203"/>
      <c r="S24" s="203"/>
      <c r="T24" s="203"/>
      <c r="U24" s="203"/>
      <c r="V24" s="203"/>
      <c r="W24" s="203"/>
      <c r="X24" s="204"/>
    </row>
    <row r="25" spans="2:44" ht="17.25" customHeight="1">
      <c r="B25" s="205" t="s">
        <v>155</v>
      </c>
      <c r="C25" s="206"/>
      <c r="D25" s="135">
        <v>1</v>
      </c>
      <c r="E25" s="164">
        <v>2</v>
      </c>
      <c r="F25" s="136">
        <v>3</v>
      </c>
      <c r="G25" s="136">
        <v>4</v>
      </c>
      <c r="H25" s="164">
        <v>5</v>
      </c>
      <c r="I25" s="136">
        <v>6</v>
      </c>
      <c r="J25" s="136">
        <v>7</v>
      </c>
      <c r="K25" s="164">
        <v>8</v>
      </c>
      <c r="L25" s="136">
        <v>9</v>
      </c>
      <c r="M25" s="136">
        <v>10</v>
      </c>
      <c r="N25" s="164">
        <v>11</v>
      </c>
      <c r="O25" s="136">
        <v>12</v>
      </c>
      <c r="P25" s="135">
        <v>1</v>
      </c>
      <c r="Q25" s="136">
        <v>2</v>
      </c>
      <c r="R25" s="136">
        <v>3</v>
      </c>
      <c r="S25" s="136">
        <v>4</v>
      </c>
      <c r="T25" s="136">
        <v>5</v>
      </c>
      <c r="U25" s="136">
        <v>6</v>
      </c>
      <c r="V25" s="136">
        <v>7</v>
      </c>
      <c r="W25" s="136">
        <v>8</v>
      </c>
      <c r="X25" s="137">
        <v>9</v>
      </c>
    </row>
    <row r="26" spans="2:44" ht="46.5" customHeight="1">
      <c r="B26" s="205"/>
      <c r="C26" s="206"/>
      <c r="D26" s="165" t="s">
        <v>156</v>
      </c>
      <c r="E26" s="166" t="s">
        <v>164</v>
      </c>
      <c r="F26" s="139" t="s">
        <v>160</v>
      </c>
      <c r="G26" s="139" t="s">
        <v>161</v>
      </c>
      <c r="H26" s="139" t="s">
        <v>184</v>
      </c>
      <c r="I26" s="139" t="s">
        <v>163</v>
      </c>
      <c r="J26" s="139" t="s">
        <v>185</v>
      </c>
      <c r="K26" s="139" t="s">
        <v>186</v>
      </c>
      <c r="L26" s="139" t="s">
        <v>187</v>
      </c>
      <c r="M26" s="139" t="s">
        <v>188</v>
      </c>
      <c r="N26" s="167" t="s">
        <v>45</v>
      </c>
      <c r="O26" s="168" t="s">
        <v>189</v>
      </c>
      <c r="P26" s="138" t="s">
        <v>190</v>
      </c>
      <c r="Q26" s="139" t="s">
        <v>162</v>
      </c>
      <c r="R26" s="139" t="s">
        <v>191</v>
      </c>
      <c r="S26" s="139" t="s">
        <v>192</v>
      </c>
      <c r="T26" s="139" t="s">
        <v>193</v>
      </c>
      <c r="U26" s="139" t="s">
        <v>187</v>
      </c>
      <c r="V26" s="139" t="s">
        <v>194</v>
      </c>
      <c r="W26" s="167" t="s">
        <v>45</v>
      </c>
      <c r="X26" s="168" t="s">
        <v>46</v>
      </c>
    </row>
    <row r="27" spans="2:44" ht="40.15" customHeight="1">
      <c r="B27" s="207" t="s">
        <v>10</v>
      </c>
      <c r="C27" s="141" t="s">
        <v>165</v>
      </c>
      <c r="D27" s="143">
        <v>416.66666666666669</v>
      </c>
      <c r="E27" s="143" t="s">
        <v>77</v>
      </c>
      <c r="F27" s="143" t="s">
        <v>77</v>
      </c>
      <c r="G27" s="143">
        <v>212.13333333333333</v>
      </c>
      <c r="H27" s="143">
        <v>433.33333333333331</v>
      </c>
      <c r="I27" s="143" t="s">
        <v>77</v>
      </c>
      <c r="J27" s="143">
        <v>675</v>
      </c>
      <c r="K27" s="143">
        <v>1100</v>
      </c>
      <c r="L27" s="143" t="s">
        <v>77</v>
      </c>
      <c r="M27" s="143">
        <v>761.53846153846155</v>
      </c>
      <c r="N27" s="143">
        <v>985.71428571428567</v>
      </c>
      <c r="O27" s="143">
        <v>960</v>
      </c>
      <c r="P27" s="142">
        <v>226.44897959183672</v>
      </c>
      <c r="Q27" s="143" t="s">
        <v>77</v>
      </c>
      <c r="R27" s="143" t="s">
        <v>77</v>
      </c>
      <c r="S27" s="143">
        <v>675</v>
      </c>
      <c r="T27" s="143">
        <v>756</v>
      </c>
      <c r="U27" s="143" t="s">
        <v>77</v>
      </c>
      <c r="V27" s="143">
        <v>825</v>
      </c>
      <c r="W27" s="143">
        <v>1200</v>
      </c>
      <c r="X27" s="144">
        <v>913.63636363636363</v>
      </c>
    </row>
    <row r="28" spans="2:44" ht="39.6" customHeight="1">
      <c r="B28" s="207"/>
      <c r="C28" s="145" t="s">
        <v>166</v>
      </c>
      <c r="D28" s="147">
        <v>354.96140086612701</v>
      </c>
      <c r="E28" s="147" t="s">
        <v>77</v>
      </c>
      <c r="F28" s="147" t="s">
        <v>77</v>
      </c>
      <c r="G28" s="147">
        <v>180.74459633391305</v>
      </c>
      <c r="H28" s="147">
        <v>355.96806157184932</v>
      </c>
      <c r="I28" s="147" t="s">
        <v>77</v>
      </c>
      <c r="J28" s="147">
        <v>589.0562485290659</v>
      </c>
      <c r="K28" s="147">
        <v>934.46389496717745</v>
      </c>
      <c r="L28" s="147" t="s">
        <v>77</v>
      </c>
      <c r="M28" s="147">
        <v>638.7911657740616</v>
      </c>
      <c r="N28" s="147">
        <v>814.45583862710839</v>
      </c>
      <c r="O28" s="147">
        <v>796.70803306051334</v>
      </c>
      <c r="P28" s="146">
        <v>192.26070126100373</v>
      </c>
      <c r="Q28" s="147" t="s">
        <v>77</v>
      </c>
      <c r="R28" s="147" t="s">
        <v>77</v>
      </c>
      <c r="S28" s="147">
        <v>598.6431186732716</v>
      </c>
      <c r="T28" s="147">
        <v>627.40995142414477</v>
      </c>
      <c r="U28" s="147" t="s">
        <v>77</v>
      </c>
      <c r="V28" s="147">
        <v>693.00331000019958</v>
      </c>
      <c r="W28" s="147">
        <v>992.8315530849959</v>
      </c>
      <c r="X28" s="148">
        <v>754.57170863330123</v>
      </c>
    </row>
    <row r="29" spans="2:44" ht="40.15" customHeight="1">
      <c r="B29" s="207"/>
      <c r="C29" s="149" t="s">
        <v>167</v>
      </c>
      <c r="D29" s="151">
        <f>D28/D27</f>
        <v>0.85190736207870477</v>
      </c>
      <c r="E29" s="151" t="s">
        <v>77</v>
      </c>
      <c r="F29" s="151" t="s">
        <v>77</v>
      </c>
      <c r="G29" s="151">
        <f>G28/G27</f>
        <v>0.85203298083239976</v>
      </c>
      <c r="H29" s="151">
        <f>H28/H27</f>
        <v>0.82146475747349845</v>
      </c>
      <c r="I29" s="151" t="s">
        <v>77</v>
      </c>
      <c r="J29" s="151">
        <f>J28/J27</f>
        <v>0.87267592374676428</v>
      </c>
      <c r="K29" s="151">
        <f>K28/K27</f>
        <v>0.84951263178834313</v>
      </c>
      <c r="L29" s="151" t="s">
        <v>77</v>
      </c>
      <c r="M29" s="151">
        <f>M28/M27</f>
        <v>0.83881668232957585</v>
      </c>
      <c r="N29" s="151">
        <f>N28/N27</f>
        <v>0.82625954643329846</v>
      </c>
      <c r="O29" s="151">
        <f>O28/O27</f>
        <v>0.82990420110470142</v>
      </c>
      <c r="P29" s="150">
        <f>P28/P27</f>
        <v>0.84902436569837636</v>
      </c>
      <c r="Q29" s="151" t="s">
        <v>77</v>
      </c>
      <c r="R29" s="151" t="s">
        <v>77</v>
      </c>
      <c r="S29" s="151">
        <f>S28/S27</f>
        <v>0.88687869433077271</v>
      </c>
      <c r="T29" s="151">
        <f>T28/T27</f>
        <v>0.82990734315363068</v>
      </c>
      <c r="U29" s="151" t="s">
        <v>77</v>
      </c>
      <c r="V29" s="151">
        <f>V28/V27</f>
        <v>0.84000401212145404</v>
      </c>
      <c r="W29" s="151">
        <f>W28/W27</f>
        <v>0.82735962757082993</v>
      </c>
      <c r="X29" s="152">
        <f>X28/X27</f>
        <v>0.82589938258371276</v>
      </c>
    </row>
    <row r="30" spans="2:44" ht="17.25" customHeight="1">
      <c r="B30" s="208" t="s">
        <v>168</v>
      </c>
      <c r="C30" s="134" t="s">
        <v>169</v>
      </c>
      <c r="D30" s="51">
        <v>0.44130787037037039</v>
      </c>
      <c r="E30" s="51" t="s">
        <v>77</v>
      </c>
      <c r="F30" s="51" t="s">
        <v>77</v>
      </c>
      <c r="G30" s="51">
        <v>0.2349074074074074</v>
      </c>
      <c r="H30" s="51">
        <v>0.25001157407407409</v>
      </c>
      <c r="I30" s="51" t="s">
        <v>77</v>
      </c>
      <c r="J30" s="51">
        <v>0.25025462962962963</v>
      </c>
      <c r="K30" s="51">
        <v>0.35282407407407407</v>
      </c>
      <c r="L30" s="51" t="s">
        <v>77</v>
      </c>
      <c r="M30" s="51">
        <v>0.25008101851851849</v>
      </c>
      <c r="N30" s="51">
        <v>0.25</v>
      </c>
      <c r="O30" s="51">
        <v>0.25</v>
      </c>
      <c r="P30" s="50">
        <v>0.70833333333333337</v>
      </c>
      <c r="Q30" s="51" t="s">
        <v>77</v>
      </c>
      <c r="R30" s="51" t="s">
        <v>77</v>
      </c>
      <c r="S30" s="51">
        <v>0.70833333333333337</v>
      </c>
      <c r="T30" s="51">
        <v>0.70833333333333337</v>
      </c>
      <c r="U30" s="51" t="s">
        <v>77</v>
      </c>
      <c r="V30" s="51">
        <v>0.70833333333333337</v>
      </c>
      <c r="W30" s="51">
        <v>0.70833333333333337</v>
      </c>
      <c r="X30" s="116">
        <v>0.70864583333333331</v>
      </c>
    </row>
    <row r="31" spans="2:44" ht="17.25" customHeight="1">
      <c r="B31" s="205"/>
      <c r="C31" s="134" t="s">
        <v>170</v>
      </c>
      <c r="D31" s="51">
        <v>0.50277777777777777</v>
      </c>
      <c r="E31" s="51" t="s">
        <v>77</v>
      </c>
      <c r="F31" s="51" t="s">
        <v>77</v>
      </c>
      <c r="G31" s="51">
        <v>0.37101851851851853</v>
      </c>
      <c r="H31" s="51">
        <v>0.32291666666666669</v>
      </c>
      <c r="I31" s="51" t="s">
        <v>77</v>
      </c>
      <c r="J31" s="51">
        <v>0.34861111111111109</v>
      </c>
      <c r="K31" s="51">
        <v>0.39513888888888887</v>
      </c>
      <c r="L31" s="51" t="s">
        <v>77</v>
      </c>
      <c r="M31" s="51">
        <v>0.41059027777777779</v>
      </c>
      <c r="N31" s="51">
        <v>0.52569444444444446</v>
      </c>
      <c r="O31" s="51">
        <v>0.44166666666666665</v>
      </c>
      <c r="P31" s="50">
        <v>0.96944444444444444</v>
      </c>
      <c r="Q31" s="51" t="s">
        <v>77</v>
      </c>
      <c r="R31" s="51" t="s">
        <v>77</v>
      </c>
      <c r="S31" s="51">
        <v>0.86954861111111115</v>
      </c>
      <c r="T31" s="51">
        <v>0.94814814814814818</v>
      </c>
      <c r="U31" s="51" t="s">
        <v>77</v>
      </c>
      <c r="V31" s="51">
        <v>0.96458333333333335</v>
      </c>
      <c r="W31" s="51">
        <v>0.99659722222222225</v>
      </c>
      <c r="X31" s="116">
        <v>0.99894675925925924</v>
      </c>
    </row>
    <row r="32" spans="2:44" ht="17.25" customHeight="1">
      <c r="B32" s="205" t="s">
        <v>171</v>
      </c>
      <c r="C32" s="206"/>
      <c r="D32" s="154">
        <v>6</v>
      </c>
      <c r="E32" s="154" t="s">
        <v>77</v>
      </c>
      <c r="F32" s="154" t="s">
        <v>77</v>
      </c>
      <c r="G32" s="154">
        <v>15</v>
      </c>
      <c r="H32" s="154">
        <v>6</v>
      </c>
      <c r="I32" s="154" t="s">
        <v>77</v>
      </c>
      <c r="J32" s="154">
        <v>4</v>
      </c>
      <c r="K32" s="154">
        <v>3</v>
      </c>
      <c r="L32" s="154" t="s">
        <v>77</v>
      </c>
      <c r="M32" s="154">
        <v>4.333333333333333</v>
      </c>
      <c r="N32" s="154">
        <v>3.5</v>
      </c>
      <c r="O32" s="154">
        <v>3.3333333333333335</v>
      </c>
      <c r="P32" s="153">
        <v>14</v>
      </c>
      <c r="Q32" s="154" t="s">
        <v>77</v>
      </c>
      <c r="R32" s="154" t="s">
        <v>77</v>
      </c>
      <c r="S32" s="154">
        <v>4</v>
      </c>
      <c r="T32" s="154">
        <v>4.166666666666667</v>
      </c>
      <c r="U32" s="51" t="s">
        <v>77</v>
      </c>
      <c r="V32" s="154">
        <v>4</v>
      </c>
      <c r="W32" s="154">
        <v>3</v>
      </c>
      <c r="X32" s="155">
        <v>3.6666666666666665</v>
      </c>
    </row>
    <row r="33" spans="2:24" ht="17.25" customHeight="1">
      <c r="B33" s="198" t="s">
        <v>172</v>
      </c>
      <c r="C33" s="199"/>
      <c r="D33" s="133" t="s">
        <v>176</v>
      </c>
      <c r="E33" s="157" t="s">
        <v>174</v>
      </c>
      <c r="F33" s="157" t="s">
        <v>175</v>
      </c>
      <c r="G33" s="157" t="s">
        <v>195</v>
      </c>
      <c r="H33" s="157" t="s">
        <v>176</v>
      </c>
      <c r="I33" s="157" t="s">
        <v>176</v>
      </c>
      <c r="J33" s="157" t="s">
        <v>195</v>
      </c>
      <c r="K33" s="157" t="s">
        <v>196</v>
      </c>
      <c r="L33" s="157" t="s">
        <v>196</v>
      </c>
      <c r="M33" s="157" t="s">
        <v>196</v>
      </c>
      <c r="N33" s="157" t="s">
        <v>109</v>
      </c>
      <c r="O33" s="158" t="s">
        <v>109</v>
      </c>
      <c r="P33" s="156" t="s">
        <v>195</v>
      </c>
      <c r="Q33" s="157" t="s">
        <v>176</v>
      </c>
      <c r="R33" s="157" t="s">
        <v>176</v>
      </c>
      <c r="S33" s="157" t="s">
        <v>195</v>
      </c>
      <c r="T33" s="157" t="s">
        <v>196</v>
      </c>
      <c r="U33" s="157" t="s">
        <v>196</v>
      </c>
      <c r="V33" s="157" t="s">
        <v>196</v>
      </c>
      <c r="W33" s="157" t="s">
        <v>109</v>
      </c>
      <c r="X33" s="158" t="s">
        <v>109</v>
      </c>
    </row>
    <row r="34" spans="2:24" ht="17.25" customHeight="1">
      <c r="B34" s="198" t="s">
        <v>177</v>
      </c>
      <c r="C34" s="199"/>
      <c r="D34" s="133"/>
      <c r="E34" s="129"/>
      <c r="F34" s="157"/>
      <c r="G34" s="157"/>
      <c r="H34" s="157"/>
      <c r="I34" s="157"/>
      <c r="J34" s="157"/>
      <c r="K34" s="157"/>
      <c r="L34" s="157"/>
      <c r="M34" s="157"/>
      <c r="N34" s="157"/>
      <c r="O34" s="158"/>
      <c r="P34" s="156"/>
      <c r="Q34" s="157"/>
      <c r="R34" s="157"/>
      <c r="S34" s="157"/>
      <c r="T34" s="157"/>
      <c r="U34" s="157"/>
      <c r="V34" s="157"/>
      <c r="W34" s="157"/>
      <c r="X34" s="158"/>
    </row>
    <row r="35" spans="2:24" ht="17.25" customHeight="1" thickBot="1">
      <c r="B35" s="200" t="s">
        <v>178</v>
      </c>
      <c r="C35" s="201"/>
      <c r="D35" s="159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3"/>
      <c r="P35" s="170"/>
      <c r="Q35" s="161"/>
      <c r="R35" s="161"/>
      <c r="S35" s="161"/>
      <c r="T35" s="161"/>
      <c r="U35" s="161"/>
      <c r="V35" s="161"/>
      <c r="W35" s="161"/>
      <c r="X35" s="163"/>
    </row>
    <row r="36" spans="2:24">
      <c r="T36" s="131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4B221-DF47-4A7B-831E-2B0258AA24B6}">
  <sheetPr>
    <tabColor theme="9" tint="0.59999389629810485"/>
    <pageSetUpPr fitToPage="1"/>
  </sheetPr>
  <dimension ref="A1:AC259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SUM(F5:F242)</f>
        <v>135898</v>
      </c>
      <c r="E1" s="5" t="s">
        <v>2</v>
      </c>
      <c r="F1" s="6">
        <f>SUM(G5:G242)</f>
        <v>2710730.7600000007</v>
      </c>
      <c r="G1" s="7" t="s">
        <v>3</v>
      </c>
      <c r="H1" s="8">
        <f>L21+L38+L55+L72+L89+L106+L123+L140+L157+L174+L191+L208+L225+L242</f>
        <v>78.000000000000014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45860</v>
      </c>
      <c r="B2" s="326"/>
      <c r="C2" s="10" t="s">
        <v>10</v>
      </c>
      <c r="D2" s="11">
        <f>AVERAGE(N21,N38,N55,N72,N89,N106,N123,N140,N157,N174,N191,N208,N225,N242)</f>
        <v>608.84782734333805</v>
      </c>
      <c r="E2" s="11" t="s">
        <v>11</v>
      </c>
      <c r="F2" s="12">
        <f>F1/D1</f>
        <v>19.946803926474274</v>
      </c>
      <c r="G2" s="13" t="s">
        <v>12</v>
      </c>
      <c r="H2" s="14">
        <f>COUNT(H5:H242)</f>
        <v>7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38" t="s">
        <v>69</v>
      </c>
      <c r="C5" s="285" t="s">
        <v>283</v>
      </c>
      <c r="D5" s="286"/>
      <c r="E5" s="39">
        <v>21.61</v>
      </c>
      <c r="F5" s="40">
        <v>3142</v>
      </c>
      <c r="G5" s="41">
        <f t="shared" ref="G5" si="0">E5*F5</f>
        <v>67898.62</v>
      </c>
      <c r="H5" s="42"/>
      <c r="I5" s="43">
        <v>6</v>
      </c>
      <c r="J5" s="44">
        <v>2500</v>
      </c>
      <c r="K5" s="45">
        <f t="shared" ref="K5" si="1">J5/I5</f>
        <v>416.66666666666669</v>
      </c>
      <c r="L5" s="46">
        <v>6</v>
      </c>
      <c r="M5" s="44">
        <f>F5/V5*60</f>
        <v>2129.7684051967622</v>
      </c>
      <c r="N5" s="45">
        <f>M5/L5</f>
        <v>354.96140086612701</v>
      </c>
      <c r="O5" s="47">
        <f>L5-I5</f>
        <v>0</v>
      </c>
      <c r="P5" s="48">
        <f>N5-K5</f>
        <v>-61.705265800539678</v>
      </c>
      <c r="Q5" s="49">
        <f>N5/K5</f>
        <v>0.85190736207870477</v>
      </c>
      <c r="R5" s="274">
        <f>Q21</f>
        <v>0.85190736207870477</v>
      </c>
      <c r="S5" s="50">
        <v>0.44130787037037039</v>
      </c>
      <c r="T5" s="51">
        <v>0.50277777777777777</v>
      </c>
      <c r="U5" s="52">
        <v>4.483333333333368</v>
      </c>
      <c r="V5" s="53">
        <v>88.516666666666623</v>
      </c>
      <c r="W5" s="54">
        <v>0.50277777777777777</v>
      </c>
      <c r="X5" s="94">
        <v>0.54097222222222208</v>
      </c>
      <c r="Y5" s="276"/>
      <c r="Z5" s="277"/>
      <c r="AA5" s="36">
        <f>M5-J5</f>
        <v>-370.23159480323784</v>
      </c>
      <c r="AB5" s="37">
        <f>M5/J5</f>
        <v>0.85190736207870488</v>
      </c>
      <c r="AC5" s="292">
        <f>AB21</f>
        <v>0.85190736207870488</v>
      </c>
    </row>
    <row r="6" spans="1:29" ht="15.75" customHeight="1">
      <c r="A6" s="282"/>
      <c r="B6" s="38"/>
      <c r="C6" s="285"/>
      <c r="D6" s="286"/>
      <c r="E6" s="39"/>
      <c r="F6" s="40"/>
      <c r="G6" s="41"/>
      <c r="H6" s="42"/>
      <c r="I6" s="43"/>
      <c r="J6" s="44"/>
      <c r="K6" s="45"/>
      <c r="L6" s="46"/>
      <c r="M6" s="44"/>
      <c r="N6" s="45"/>
      <c r="O6" s="47"/>
      <c r="P6" s="48"/>
      <c r="Q6" s="49"/>
      <c r="R6" s="274"/>
      <c r="S6" s="50"/>
      <c r="T6" s="51"/>
      <c r="U6" s="52"/>
      <c r="V6" s="53"/>
      <c r="W6" s="54"/>
      <c r="X6" s="94"/>
      <c r="Y6" s="266"/>
      <c r="Z6" s="267"/>
      <c r="AA6" s="55"/>
      <c r="AB6" s="56"/>
      <c r="AC6" s="293"/>
    </row>
    <row r="7" spans="1:29" ht="15.75" customHeight="1">
      <c r="A7" s="282"/>
      <c r="B7" s="38"/>
      <c r="C7" s="285"/>
      <c r="D7" s="286"/>
      <c r="E7" s="39"/>
      <c r="F7" s="40"/>
      <c r="G7" s="41"/>
      <c r="H7" s="42"/>
      <c r="I7" s="43"/>
      <c r="J7" s="44"/>
      <c r="K7" s="45"/>
      <c r="L7" s="46"/>
      <c r="M7" s="44"/>
      <c r="N7" s="45"/>
      <c r="O7" s="47"/>
      <c r="P7" s="48"/>
      <c r="Q7" s="49"/>
      <c r="R7" s="274"/>
      <c r="S7" s="50"/>
      <c r="T7" s="51"/>
      <c r="U7" s="52"/>
      <c r="V7" s="53"/>
      <c r="W7" s="54"/>
      <c r="X7" s="94"/>
      <c r="Y7" s="266"/>
      <c r="Z7" s="267"/>
      <c r="AA7" s="55"/>
      <c r="AB7" s="56"/>
      <c r="AC7" s="293"/>
    </row>
    <row r="8" spans="1:29" ht="15.75" customHeight="1">
      <c r="A8" s="282"/>
      <c r="B8" s="38"/>
      <c r="C8" s="285"/>
      <c r="D8" s="286"/>
      <c r="E8" s="39"/>
      <c r="F8" s="40"/>
      <c r="G8" s="41"/>
      <c r="H8" s="42"/>
      <c r="I8" s="43"/>
      <c r="J8" s="44"/>
      <c r="K8" s="45"/>
      <c r="L8" s="46"/>
      <c r="M8" s="44"/>
      <c r="N8" s="45"/>
      <c r="O8" s="47"/>
      <c r="P8" s="48"/>
      <c r="Q8" s="49"/>
      <c r="R8" s="274"/>
      <c r="S8" s="50"/>
      <c r="T8" s="51"/>
      <c r="U8" s="52"/>
      <c r="V8" s="53"/>
      <c r="W8" s="54"/>
      <c r="X8" s="94"/>
      <c r="Y8" s="266"/>
      <c r="Z8" s="267"/>
      <c r="AA8" s="55"/>
      <c r="AB8" s="56"/>
      <c r="AC8" s="293"/>
    </row>
    <row r="9" spans="1:29" ht="15.75" customHeight="1">
      <c r="A9" s="283"/>
      <c r="B9" s="38"/>
      <c r="C9" s="285"/>
      <c r="D9" s="286"/>
      <c r="E9" s="39"/>
      <c r="F9" s="40"/>
      <c r="G9" s="41"/>
      <c r="H9" s="58"/>
      <c r="I9" s="43"/>
      <c r="J9" s="44"/>
      <c r="K9" s="45"/>
      <c r="L9" s="59"/>
      <c r="M9" s="44"/>
      <c r="N9" s="45"/>
      <c r="O9" s="47"/>
      <c r="P9" s="48"/>
      <c r="Q9" s="49"/>
      <c r="R9" s="274"/>
      <c r="S9" s="50"/>
      <c r="T9" s="51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5"/>
      <c r="D10" s="286"/>
      <c r="E10" s="39"/>
      <c r="F10" s="40"/>
      <c r="G10" s="60"/>
      <c r="H10" s="61"/>
      <c r="I10" s="43"/>
      <c r="J10" s="44"/>
      <c r="K10" s="45"/>
      <c r="L10" s="46"/>
      <c r="M10" s="44"/>
      <c r="N10" s="45"/>
      <c r="O10" s="47"/>
      <c r="P10" s="48"/>
      <c r="Q10" s="49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29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29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29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29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29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6</v>
      </c>
      <c r="J21" s="81">
        <f t="shared" si="2"/>
        <v>2500</v>
      </c>
      <c r="K21" s="82">
        <f t="shared" ref="K21:K24" si="3">J21/I21</f>
        <v>416.66666666666669</v>
      </c>
      <c r="L21" s="80">
        <f t="shared" ref="L21:M21" si="4">AVERAGE(L5:L20)</f>
        <v>6</v>
      </c>
      <c r="M21" s="81">
        <f t="shared" si="4"/>
        <v>2129.7684051967622</v>
      </c>
      <c r="N21" s="82">
        <f>M21/L21</f>
        <v>354.96140086612701</v>
      </c>
      <c r="O21" s="83">
        <f>L21-I21</f>
        <v>0</v>
      </c>
      <c r="P21" s="84">
        <f>N21-K21</f>
        <v>-61.705265800539678</v>
      </c>
      <c r="Q21" s="85">
        <f>N21/K21</f>
        <v>0.85190736207870477</v>
      </c>
      <c r="R21" s="275"/>
      <c r="S21" s="182">
        <f>S5</f>
        <v>0.44130787037037039</v>
      </c>
      <c r="T21" s="183">
        <f>INDEX(T5:T20,COUNTA(T5:T20))</f>
        <v>0.50277777777777777</v>
      </c>
      <c r="U21" s="86"/>
      <c r="V21" s="86"/>
      <c r="W21" s="87"/>
      <c r="X21" s="179"/>
      <c r="Y21" s="262"/>
      <c r="Z21" s="263"/>
      <c r="AA21" s="88">
        <f>M21-J21</f>
        <v>-370.23159480323784</v>
      </c>
      <c r="AB21" s="89">
        <f>M21/J21</f>
        <v>0.85190736207870488</v>
      </c>
      <c r="AC21" s="295"/>
    </row>
    <row r="22" spans="1:29" ht="15.75" customHeight="1">
      <c r="A22" s="268" t="s">
        <v>40</v>
      </c>
      <c r="B22" s="38" t="s">
        <v>69</v>
      </c>
      <c r="C22" s="271" t="s">
        <v>204</v>
      </c>
      <c r="D22" s="272"/>
      <c r="E22" s="39">
        <v>29.85</v>
      </c>
      <c r="F22" s="40">
        <v>2214</v>
      </c>
      <c r="G22" s="41">
        <f t="shared" ref="G22:G24" si="5">E22*F22</f>
        <v>66087.900000000009</v>
      </c>
      <c r="H22" s="42"/>
      <c r="I22" s="43">
        <v>17</v>
      </c>
      <c r="J22" s="44">
        <v>3273</v>
      </c>
      <c r="K22" s="45">
        <f t="shared" si="3"/>
        <v>192.52941176470588</v>
      </c>
      <c r="L22" s="46">
        <v>17</v>
      </c>
      <c r="M22" s="44">
        <f>F22/V22*60</f>
        <v>2782.9608938547485</v>
      </c>
      <c r="N22" s="45">
        <f>M22/L22</f>
        <v>163.70358199145579</v>
      </c>
      <c r="O22" s="47">
        <f>L22-I22</f>
        <v>0</v>
      </c>
      <c r="P22" s="48">
        <f>N22-K22</f>
        <v>-28.825829773250092</v>
      </c>
      <c r="Q22" s="49">
        <f>N22/K22</f>
        <v>0.85027830548571603</v>
      </c>
      <c r="R22" s="273">
        <f>Q38</f>
        <v>0.85203298083239976</v>
      </c>
      <c r="S22" s="50">
        <v>0.2349074074074074</v>
      </c>
      <c r="T22" s="51">
        <v>0.26805555555555555</v>
      </c>
      <c r="U22" s="52">
        <v>8.0999999999999872</v>
      </c>
      <c r="V22" s="53">
        <v>47.733333333333334</v>
      </c>
      <c r="W22" s="54"/>
      <c r="X22" s="115"/>
      <c r="Y22" s="276"/>
      <c r="Z22" s="277"/>
      <c r="AA22" s="36">
        <f>M22-J22</f>
        <v>-490.03910614525148</v>
      </c>
      <c r="AB22" s="31">
        <f>M22/J22</f>
        <v>0.85027830548571603</v>
      </c>
      <c r="AC22" s="278">
        <f>AB38</f>
        <v>0.85203298083239964</v>
      </c>
    </row>
    <row r="23" spans="1:29" ht="15.75" customHeight="1">
      <c r="A23" s="269"/>
      <c r="B23" s="38" t="s">
        <v>69</v>
      </c>
      <c r="C23" s="264" t="s">
        <v>205</v>
      </c>
      <c r="D23" s="265"/>
      <c r="E23" s="39">
        <v>29.52</v>
      </c>
      <c r="F23" s="40">
        <v>2286</v>
      </c>
      <c r="G23" s="41">
        <f t="shared" si="5"/>
        <v>67482.720000000001</v>
      </c>
      <c r="H23" s="42"/>
      <c r="I23" s="43">
        <v>17</v>
      </c>
      <c r="J23" s="44">
        <v>3273</v>
      </c>
      <c r="K23" s="45">
        <f t="shared" si="3"/>
        <v>192.52941176470588</v>
      </c>
      <c r="L23" s="46">
        <v>17</v>
      </c>
      <c r="M23" s="44">
        <f>F23/V23*60</f>
        <v>2784.9746192893385</v>
      </c>
      <c r="N23" s="45">
        <f>M23/L23</f>
        <v>163.82203642878463</v>
      </c>
      <c r="O23" s="47">
        <f>L23-I23</f>
        <v>0</v>
      </c>
      <c r="P23" s="48">
        <f>N23-K23</f>
        <v>-28.707375335921256</v>
      </c>
      <c r="Q23" s="49">
        <f>N23/K23</f>
        <v>0.85089355920847498</v>
      </c>
      <c r="R23" s="274"/>
      <c r="S23" s="50">
        <v>0.27152777777777776</v>
      </c>
      <c r="T23" s="51">
        <v>0.30572916666666666</v>
      </c>
      <c r="U23" s="52">
        <v>4.9999999999999822</v>
      </c>
      <c r="V23" s="53">
        <v>49.250000000000028</v>
      </c>
      <c r="W23" s="54"/>
      <c r="X23" s="94"/>
      <c r="Y23" s="266"/>
      <c r="Z23" s="267"/>
      <c r="AA23" s="55">
        <f>M23-J23</f>
        <v>-488.02538071066147</v>
      </c>
      <c r="AB23" s="49">
        <f>M23/J23</f>
        <v>0.85089355920847498</v>
      </c>
      <c r="AC23" s="279"/>
    </row>
    <row r="24" spans="1:29" ht="15.75" customHeight="1">
      <c r="A24" s="269"/>
      <c r="B24" s="38" t="s">
        <v>69</v>
      </c>
      <c r="C24" s="264" t="s">
        <v>282</v>
      </c>
      <c r="D24" s="265"/>
      <c r="E24" s="39">
        <v>25.64</v>
      </c>
      <c r="F24" s="40">
        <v>3817</v>
      </c>
      <c r="G24" s="41">
        <f t="shared" si="5"/>
        <v>97867.88</v>
      </c>
      <c r="H24" s="58"/>
      <c r="I24" s="43">
        <v>11</v>
      </c>
      <c r="J24" s="44">
        <v>3000</v>
      </c>
      <c r="K24" s="45">
        <f t="shared" si="3"/>
        <v>272.72727272727275</v>
      </c>
      <c r="L24" s="59">
        <v>11</v>
      </c>
      <c r="M24" s="44">
        <f>F24/V24*60</f>
        <v>2565.5713218819992</v>
      </c>
      <c r="N24" s="45">
        <f>M24/L24</f>
        <v>233.23375653472721</v>
      </c>
      <c r="O24" s="47">
        <f>L24-I24</f>
        <v>0</v>
      </c>
      <c r="P24" s="48">
        <f>N24-K24</f>
        <v>-39.493516192545542</v>
      </c>
      <c r="Q24" s="49">
        <f>N24/K24</f>
        <v>0.85519044062733307</v>
      </c>
      <c r="R24" s="274"/>
      <c r="S24" s="50">
        <v>0.30902777777777773</v>
      </c>
      <c r="T24" s="51">
        <v>0.37101851851851853</v>
      </c>
      <c r="U24" s="52">
        <v>4.7499999999999432</v>
      </c>
      <c r="V24" s="53">
        <v>89.266666666666737</v>
      </c>
      <c r="W24" s="54"/>
      <c r="X24" s="94"/>
      <c r="Y24" s="266"/>
      <c r="Z24" s="267"/>
      <c r="AA24" s="55">
        <f>M24-J24</f>
        <v>-434.42867811800079</v>
      </c>
      <c r="AB24" s="49">
        <f>M24/J24</f>
        <v>0.85519044062733307</v>
      </c>
      <c r="AC24" s="279"/>
    </row>
    <row r="25" spans="1:29" ht="15.75" customHeight="1">
      <c r="A25" s="269"/>
      <c r="B25" s="38"/>
      <c r="C25" s="264"/>
      <c r="D25" s="265"/>
      <c r="E25" s="39"/>
      <c r="F25" s="40"/>
      <c r="G25" s="60"/>
      <c r="H25" s="61"/>
      <c r="I25" s="43"/>
      <c r="J25" s="44"/>
      <c r="K25" s="45"/>
      <c r="L25" s="46"/>
      <c r="M25" s="44"/>
      <c r="N25" s="45"/>
      <c r="O25" s="47"/>
      <c r="P25" s="48"/>
      <c r="Q25" s="49"/>
      <c r="R25" s="274"/>
      <c r="S25" s="50"/>
      <c r="T25" s="51"/>
      <c r="U25" s="52"/>
      <c r="V25" s="53"/>
      <c r="W25" s="54"/>
      <c r="X25" s="94"/>
      <c r="Y25" s="266"/>
      <c r="Z25" s="267"/>
      <c r="AA25" s="55"/>
      <c r="AB25" s="49"/>
      <c r="AC25" s="279"/>
    </row>
    <row r="26" spans="1:29" ht="15.75" customHeight="1">
      <c r="A26" s="269"/>
      <c r="B26" s="38"/>
      <c r="C26" s="264"/>
      <c r="D26" s="265"/>
      <c r="E26" s="39"/>
      <c r="F26" s="40"/>
      <c r="G26" s="60"/>
      <c r="H26" s="64"/>
      <c r="I26" s="43"/>
      <c r="J26" s="44"/>
      <c r="K26" s="45"/>
      <c r="L26" s="59"/>
      <c r="M26" s="44"/>
      <c r="N26" s="45"/>
      <c r="O26" s="65"/>
      <c r="P26" s="66"/>
      <c r="Q26" s="67"/>
      <c r="R26" s="274"/>
      <c r="S26" s="50"/>
      <c r="T26" s="51"/>
      <c r="U26" s="52"/>
      <c r="V26" s="53"/>
      <c r="W26" s="54"/>
      <c r="X26" s="94"/>
      <c r="Y26" s="266"/>
      <c r="Z26" s="267"/>
      <c r="AA26" s="55"/>
      <c r="AB26" s="49"/>
      <c r="AC26" s="279"/>
    </row>
    <row r="27" spans="1:29" ht="15.75" customHeight="1">
      <c r="A27" s="269"/>
      <c r="B27" s="38"/>
      <c r="C27" s="264"/>
      <c r="D27" s="265"/>
      <c r="E27" s="39"/>
      <c r="F27" s="40"/>
      <c r="G27" s="60"/>
      <c r="H27" s="64"/>
      <c r="I27" s="43"/>
      <c r="J27" s="44"/>
      <c r="K27" s="45"/>
      <c r="L27" s="59"/>
      <c r="M27" s="44"/>
      <c r="N27" s="45"/>
      <c r="O27" s="65"/>
      <c r="P27" s="66"/>
      <c r="Q27" s="67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79"/>
    </row>
    <row r="28" spans="1:29" ht="15.75" customHeight="1">
      <c r="A28" s="269"/>
      <c r="B28" s="38"/>
      <c r="C28" s="264"/>
      <c r="D28" s="265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79"/>
    </row>
    <row r="29" spans="1:29" ht="15.75" customHeight="1">
      <c r="A29" s="269"/>
      <c r="B29" s="38"/>
      <c r="C29" s="264"/>
      <c r="D29" s="265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79"/>
    </row>
    <row r="30" spans="1:29" ht="15.75" customHeight="1">
      <c r="A30" s="269"/>
      <c r="B30" s="38"/>
      <c r="C30" s="264"/>
      <c r="D30" s="265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110"/>
      <c r="Y30" s="266"/>
      <c r="Z30" s="267"/>
      <c r="AA30" s="55"/>
      <c r="AB30" s="49"/>
      <c r="AC30" s="279"/>
    </row>
    <row r="31" spans="1:29" ht="15.75" customHeight="1">
      <c r="A31" s="269"/>
      <c r="B31" s="38"/>
      <c r="C31" s="264"/>
      <c r="D31" s="265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110"/>
      <c r="Y31" s="266"/>
      <c r="Z31" s="267"/>
      <c r="AA31" s="55"/>
      <c r="AB31" s="49"/>
      <c r="AC31" s="279"/>
    </row>
    <row r="32" spans="1:29" ht="15.75" customHeight="1">
      <c r="A32" s="269"/>
      <c r="B32" s="38"/>
      <c r="C32" s="264"/>
      <c r="D32" s="265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110"/>
      <c r="Y32" s="266"/>
      <c r="Z32" s="267"/>
      <c r="AA32" s="55"/>
      <c r="AB32" s="49"/>
      <c r="AC32" s="279"/>
    </row>
    <row r="33" spans="1:29" ht="15.75" customHeight="1">
      <c r="A33" s="269"/>
      <c r="B33" s="38"/>
      <c r="C33" s="264"/>
      <c r="D33" s="265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110"/>
      <c r="Y33" s="266"/>
      <c r="Z33" s="267"/>
      <c r="AA33" s="55"/>
      <c r="AB33" s="49"/>
      <c r="AC33" s="279"/>
    </row>
    <row r="34" spans="1:29" ht="15.75" customHeight="1">
      <c r="A34" s="269"/>
      <c r="B34" s="38"/>
      <c r="C34" s="264"/>
      <c r="D34" s="265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110"/>
      <c r="Y34" s="266"/>
      <c r="Z34" s="267"/>
      <c r="AA34" s="55"/>
      <c r="AB34" s="49"/>
      <c r="AC34" s="279"/>
    </row>
    <row r="35" spans="1:29" ht="15.75" customHeight="1">
      <c r="A35" s="269"/>
      <c r="B35" s="38"/>
      <c r="C35" s="264"/>
      <c r="D35" s="265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110"/>
      <c r="Y35" s="266"/>
      <c r="Z35" s="267"/>
      <c r="AA35" s="55"/>
      <c r="AB35" s="49"/>
      <c r="AC35" s="279"/>
    </row>
    <row r="36" spans="1:29" ht="15.75" customHeight="1">
      <c r="A36" s="269"/>
      <c r="B36" s="38"/>
      <c r="C36" s="264"/>
      <c r="D36" s="265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110"/>
      <c r="Y36" s="266"/>
      <c r="Z36" s="267"/>
      <c r="AA36" s="55"/>
      <c r="AB36" s="49"/>
      <c r="AC36" s="279"/>
    </row>
    <row r="37" spans="1:29" ht="15.75" customHeight="1">
      <c r="A37" s="269"/>
      <c r="B37" s="99"/>
      <c r="C37" s="264"/>
      <c r="D37" s="265"/>
      <c r="E37" s="109"/>
      <c r="F37" s="71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62"/>
      <c r="T37" s="63"/>
      <c r="U37" s="73"/>
      <c r="V37" s="74"/>
      <c r="W37" s="68"/>
      <c r="X37" s="110"/>
      <c r="Y37" s="266"/>
      <c r="Z37" s="267"/>
      <c r="AA37" s="111"/>
      <c r="AB37" s="67"/>
      <c r="AC37" s="279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6">AVERAGE(I22:I37)</f>
        <v>15</v>
      </c>
      <c r="J38" s="81">
        <f t="shared" si="6"/>
        <v>3182</v>
      </c>
      <c r="K38" s="82">
        <f t="shared" ref="K38" si="7">J38/I38</f>
        <v>212.13333333333333</v>
      </c>
      <c r="L38" s="80">
        <f t="shared" ref="L38:M38" si="8">AVERAGE(L22:L37)</f>
        <v>15</v>
      </c>
      <c r="M38" s="81">
        <f t="shared" si="8"/>
        <v>2711.1689450086956</v>
      </c>
      <c r="N38" s="82">
        <f>M38/L38</f>
        <v>180.74459633391305</v>
      </c>
      <c r="O38" s="83">
        <f>L38-I38</f>
        <v>0</v>
      </c>
      <c r="P38" s="84">
        <f>N38-K38</f>
        <v>-31.388736999420274</v>
      </c>
      <c r="Q38" s="85">
        <f>N38/K38</f>
        <v>0.85203298083239976</v>
      </c>
      <c r="R38" s="275"/>
      <c r="S38" s="182">
        <f>S22</f>
        <v>0.2349074074074074</v>
      </c>
      <c r="T38" s="183">
        <f>INDEX(T22:T37,COUNTA(T22:T37))</f>
        <v>0.37101851851851853</v>
      </c>
      <c r="U38" s="86"/>
      <c r="V38" s="96"/>
      <c r="W38" s="78"/>
      <c r="X38" s="82"/>
      <c r="Y38" s="262"/>
      <c r="Z38" s="263"/>
      <c r="AA38" s="97">
        <f>M38-J38</f>
        <v>-470.83105499130443</v>
      </c>
      <c r="AB38" s="85">
        <f>M38/J38</f>
        <v>0.85203298083239964</v>
      </c>
      <c r="AC38" s="280"/>
    </row>
    <row r="39" spans="1:29" ht="15.75" customHeight="1">
      <c r="A39" s="281" t="s">
        <v>41</v>
      </c>
      <c r="B39" s="16" t="s">
        <v>69</v>
      </c>
      <c r="C39" s="271" t="s">
        <v>96</v>
      </c>
      <c r="D39" s="272"/>
      <c r="E39" s="21">
        <v>14.06</v>
      </c>
      <c r="F39" s="15">
        <v>1143</v>
      </c>
      <c r="G39" s="22">
        <f t="shared" ref="G39:G41" si="9">E39*F39</f>
        <v>16070.58</v>
      </c>
      <c r="H39" s="23"/>
      <c r="I39" s="24">
        <v>6</v>
      </c>
      <c r="J39" s="25">
        <v>2600</v>
      </c>
      <c r="K39" s="26">
        <f>J39/I39</f>
        <v>433.33333333333331</v>
      </c>
      <c r="L39" s="27">
        <v>6</v>
      </c>
      <c r="M39" s="25">
        <f>F39/V39*60</f>
        <v>2144.2417926003172</v>
      </c>
      <c r="N39" s="26">
        <f>M39/L39</f>
        <v>357.37363210005287</v>
      </c>
      <c r="O39" s="91">
        <f>L39-I39</f>
        <v>0</v>
      </c>
      <c r="P39" s="92">
        <f>N39-K39</f>
        <v>-75.959701233280441</v>
      </c>
      <c r="Q39" s="31">
        <f>N39/K39</f>
        <v>0.82470838176935279</v>
      </c>
      <c r="R39" s="273">
        <f>Q55</f>
        <v>0.82146475747349845</v>
      </c>
      <c r="S39" s="32">
        <v>0.25001157407407409</v>
      </c>
      <c r="T39" s="33">
        <v>0.2722222222222222</v>
      </c>
      <c r="U39" s="34"/>
      <c r="V39" s="35">
        <v>31.98333333333327</v>
      </c>
      <c r="W39" s="33"/>
      <c r="X39" s="107"/>
      <c r="Y39" s="276"/>
      <c r="Z39" s="277"/>
      <c r="AA39" s="36">
        <f>M39-J39</f>
        <v>-455.75820739968276</v>
      </c>
      <c r="AB39" s="31">
        <f>M39/J39</f>
        <v>0.82470838176935279</v>
      </c>
      <c r="AC39" s="278">
        <f>AB55</f>
        <v>0.82146475747349834</v>
      </c>
    </row>
    <row r="40" spans="1:29" ht="15.75" customHeight="1">
      <c r="A40" s="282"/>
      <c r="B40" s="38" t="s">
        <v>69</v>
      </c>
      <c r="C40" s="264" t="s">
        <v>97</v>
      </c>
      <c r="D40" s="265"/>
      <c r="E40" s="39">
        <v>14.81</v>
      </c>
      <c r="F40" s="40">
        <v>1357</v>
      </c>
      <c r="G40" s="41">
        <f t="shared" si="9"/>
        <v>20097.170000000002</v>
      </c>
      <c r="H40" s="42"/>
      <c r="I40" s="43">
        <v>6</v>
      </c>
      <c r="J40" s="44">
        <v>2600</v>
      </c>
      <c r="K40" s="45">
        <f t="shared" ref="K40:K41" si="10">J40/I40</f>
        <v>433.33333333333331</v>
      </c>
      <c r="L40" s="46">
        <v>6</v>
      </c>
      <c r="M40" s="44">
        <f>F40/V40*60</f>
        <v>2167.3469387755113</v>
      </c>
      <c r="N40" s="45">
        <f>M40/L40</f>
        <v>361.22448979591854</v>
      </c>
      <c r="O40" s="47">
        <f>L40-I40</f>
        <v>0</v>
      </c>
      <c r="P40" s="48">
        <f>N40-K40</f>
        <v>-72.108843537414771</v>
      </c>
      <c r="Q40" s="49">
        <f>N40/K40</f>
        <v>0.83359497645211977</v>
      </c>
      <c r="R40" s="274"/>
      <c r="S40" s="50">
        <v>0.27668981481481481</v>
      </c>
      <c r="T40" s="51">
        <v>0.30277777777777776</v>
      </c>
      <c r="U40" s="52">
        <v>6.4333333333333531</v>
      </c>
      <c r="V40" s="53">
        <v>37.566666666666649</v>
      </c>
      <c r="W40" s="54"/>
      <c r="X40" s="58"/>
      <c r="Y40" s="266"/>
      <c r="Z40" s="267"/>
      <c r="AA40" s="55">
        <f>M40-J40</f>
        <v>-432.65306122448874</v>
      </c>
      <c r="AB40" s="49">
        <f>M40/J40</f>
        <v>0.83359497645211966</v>
      </c>
      <c r="AC40" s="279"/>
    </row>
    <row r="41" spans="1:29" ht="15.75" customHeight="1">
      <c r="A41" s="282"/>
      <c r="B41" s="38" t="s">
        <v>69</v>
      </c>
      <c r="C41" s="264" t="s">
        <v>98</v>
      </c>
      <c r="D41" s="265"/>
      <c r="E41" s="39">
        <v>17.87</v>
      </c>
      <c r="F41" s="40">
        <v>797</v>
      </c>
      <c r="G41" s="41">
        <f t="shared" si="9"/>
        <v>14242.390000000001</v>
      </c>
      <c r="H41" s="42"/>
      <c r="I41" s="43">
        <v>6</v>
      </c>
      <c r="J41" s="44">
        <v>2600</v>
      </c>
      <c r="K41" s="45">
        <f t="shared" si="10"/>
        <v>433.33333333333331</v>
      </c>
      <c r="L41" s="46">
        <v>6</v>
      </c>
      <c r="M41" s="44">
        <f>F41/V41*60</f>
        <v>2095.8363769174584</v>
      </c>
      <c r="N41" s="45">
        <f>M41/L41</f>
        <v>349.30606281957643</v>
      </c>
      <c r="O41" s="47">
        <f>L41-I41</f>
        <v>0</v>
      </c>
      <c r="P41" s="48">
        <f>N41-K41</f>
        <v>-84.027270513756889</v>
      </c>
      <c r="Q41" s="49">
        <f>N41/K41</f>
        <v>0.80609091419902257</v>
      </c>
      <c r="R41" s="274"/>
      <c r="S41" s="50">
        <v>0.30707175925925928</v>
      </c>
      <c r="T41" s="51">
        <v>0.32291666666666669</v>
      </c>
      <c r="U41" s="52">
        <v>6.183333333333394</v>
      </c>
      <c r="V41" s="53">
        <v>22.816666666666663</v>
      </c>
      <c r="W41" s="54"/>
      <c r="X41" s="58"/>
      <c r="Y41" s="266"/>
      <c r="Z41" s="267"/>
      <c r="AA41" s="55">
        <f>M41-J41</f>
        <v>-504.16362308254156</v>
      </c>
      <c r="AB41" s="49">
        <f>M41/J41</f>
        <v>0.80609091419902246</v>
      </c>
      <c r="AC41" s="279"/>
    </row>
    <row r="42" spans="1:29" ht="15.75" customHeight="1">
      <c r="A42" s="282"/>
      <c r="B42" s="38"/>
      <c r="C42" s="264"/>
      <c r="D42" s="265"/>
      <c r="E42" s="39"/>
      <c r="F42" s="40"/>
      <c r="G42" s="41"/>
      <c r="H42" s="42"/>
      <c r="I42" s="43"/>
      <c r="J42" s="44"/>
      <c r="K42" s="45"/>
      <c r="L42" s="46"/>
      <c r="M42" s="44"/>
      <c r="N42" s="45"/>
      <c r="O42" s="47"/>
      <c r="P42" s="48"/>
      <c r="Q42" s="49"/>
      <c r="R42" s="274"/>
      <c r="S42" s="50"/>
      <c r="T42" s="51"/>
      <c r="U42" s="52"/>
      <c r="V42" s="53"/>
      <c r="W42" s="54"/>
      <c r="X42" s="94"/>
      <c r="Y42" s="266"/>
      <c r="Z42" s="267"/>
      <c r="AA42" s="55"/>
      <c r="AB42" s="49"/>
      <c r="AC42" s="279"/>
    </row>
    <row r="43" spans="1:29" ht="15.75" customHeight="1">
      <c r="A43" s="283"/>
      <c r="B43" s="38"/>
      <c r="C43" s="264"/>
      <c r="D43" s="265"/>
      <c r="E43" s="39"/>
      <c r="F43" s="40"/>
      <c r="G43" s="41"/>
      <c r="H43" s="58"/>
      <c r="I43" s="43"/>
      <c r="J43" s="44"/>
      <c r="K43" s="45"/>
      <c r="L43" s="59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58"/>
      <c r="Y43" s="266"/>
      <c r="Z43" s="267"/>
      <c r="AA43" s="55"/>
      <c r="AB43" s="49"/>
      <c r="AC43" s="279"/>
    </row>
    <row r="44" spans="1:29" ht="15.75" customHeight="1">
      <c r="A44" s="283"/>
      <c r="B44" s="38"/>
      <c r="C44" s="264"/>
      <c r="D44" s="265"/>
      <c r="E44" s="39"/>
      <c r="F44" s="40"/>
      <c r="G44" s="60"/>
      <c r="H44" s="61"/>
      <c r="I44" s="43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116"/>
      <c r="Y44" s="266"/>
      <c r="Z44" s="267"/>
      <c r="AA44" s="55"/>
      <c r="AB44" s="49"/>
      <c r="AC44" s="279"/>
    </row>
    <row r="45" spans="1:29" ht="15.75" customHeight="1">
      <c r="A45" s="283"/>
      <c r="B45" s="38"/>
      <c r="C45" s="264"/>
      <c r="D45" s="265"/>
      <c r="E45" s="39"/>
      <c r="F45" s="40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79"/>
    </row>
    <row r="46" spans="1:29" ht="15.75" customHeight="1">
      <c r="A46" s="283"/>
      <c r="B46" s="38"/>
      <c r="C46" s="264"/>
      <c r="D46" s="265"/>
      <c r="E46" s="39"/>
      <c r="F46" s="40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79"/>
    </row>
    <row r="47" spans="1:29" ht="15.75" customHeight="1">
      <c r="A47" s="283"/>
      <c r="B47" s="38"/>
      <c r="C47" s="264"/>
      <c r="D47" s="265"/>
      <c r="E47" s="39"/>
      <c r="F47" s="40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62"/>
      <c r="T47" s="63"/>
      <c r="U47" s="52"/>
      <c r="V47" s="74"/>
      <c r="W47" s="54"/>
      <c r="X47" s="94"/>
      <c r="Y47" s="266"/>
      <c r="Z47" s="267"/>
      <c r="AA47" s="55"/>
      <c r="AB47" s="49"/>
      <c r="AC47" s="279"/>
    </row>
    <row r="48" spans="1:29" ht="15.75" customHeight="1">
      <c r="A48" s="283"/>
      <c r="B48" s="38"/>
      <c r="C48" s="264"/>
      <c r="D48" s="265"/>
      <c r="E48" s="39"/>
      <c r="F48" s="40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62"/>
      <c r="T48" s="63"/>
      <c r="U48" s="52"/>
      <c r="V48" s="74"/>
      <c r="W48" s="68"/>
      <c r="X48" s="110"/>
      <c r="Y48" s="266"/>
      <c r="Z48" s="267"/>
      <c r="AA48" s="55"/>
      <c r="AB48" s="49"/>
      <c r="AC48" s="279"/>
    </row>
    <row r="49" spans="1:29" ht="15.75" customHeight="1">
      <c r="A49" s="283"/>
      <c r="B49" s="38"/>
      <c r="C49" s="264"/>
      <c r="D49" s="265"/>
      <c r="E49" s="39"/>
      <c r="F49" s="40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62"/>
      <c r="T49" s="63"/>
      <c r="U49" s="52"/>
      <c r="V49" s="74"/>
      <c r="W49" s="68"/>
      <c r="X49" s="110"/>
      <c r="Y49" s="266"/>
      <c r="Z49" s="267"/>
      <c r="AA49" s="55"/>
      <c r="AB49" s="49"/>
      <c r="AC49" s="279"/>
    </row>
    <row r="50" spans="1:29" ht="15.75" customHeight="1">
      <c r="A50" s="283"/>
      <c r="B50" s="38"/>
      <c r="C50" s="264"/>
      <c r="D50" s="265"/>
      <c r="E50" s="39"/>
      <c r="F50" s="40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62"/>
      <c r="T50" s="63"/>
      <c r="U50" s="52"/>
      <c r="V50" s="74"/>
      <c r="W50" s="68"/>
      <c r="X50" s="110"/>
      <c r="Y50" s="266"/>
      <c r="Z50" s="267"/>
      <c r="AA50" s="55"/>
      <c r="AB50" s="49"/>
      <c r="AC50" s="279"/>
    </row>
    <row r="51" spans="1:29" ht="15.75" customHeight="1">
      <c r="A51" s="283"/>
      <c r="B51" s="38"/>
      <c r="C51" s="264"/>
      <c r="D51" s="265"/>
      <c r="E51" s="39"/>
      <c r="F51" s="40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62"/>
      <c r="T51" s="63"/>
      <c r="U51" s="52"/>
      <c r="V51" s="74"/>
      <c r="W51" s="68"/>
      <c r="X51" s="110"/>
      <c r="Y51" s="266"/>
      <c r="Z51" s="267"/>
      <c r="AA51" s="55"/>
      <c r="AB51" s="49"/>
      <c r="AC51" s="279"/>
    </row>
    <row r="52" spans="1:29" ht="15.75" customHeight="1">
      <c r="A52" s="283"/>
      <c r="B52" s="38"/>
      <c r="C52" s="264"/>
      <c r="D52" s="265"/>
      <c r="E52" s="39"/>
      <c r="F52" s="40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62"/>
      <c r="T52" s="63"/>
      <c r="U52" s="52"/>
      <c r="V52" s="74"/>
      <c r="W52" s="68"/>
      <c r="X52" s="110"/>
      <c r="Y52" s="266"/>
      <c r="Z52" s="267"/>
      <c r="AA52" s="55"/>
      <c r="AB52" s="49"/>
      <c r="AC52" s="279"/>
    </row>
    <row r="53" spans="1:29" ht="15.75" customHeight="1">
      <c r="A53" s="283"/>
      <c r="B53" s="38"/>
      <c r="C53" s="264"/>
      <c r="D53" s="265"/>
      <c r="E53" s="39"/>
      <c r="F53" s="40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62"/>
      <c r="T53" s="63"/>
      <c r="U53" s="52"/>
      <c r="V53" s="74"/>
      <c r="W53" s="68"/>
      <c r="X53" s="110"/>
      <c r="Y53" s="266"/>
      <c r="Z53" s="267"/>
      <c r="AA53" s="55"/>
      <c r="AB53" s="49"/>
      <c r="AC53" s="279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62"/>
      <c r="T54" s="63"/>
      <c r="U54" s="73"/>
      <c r="V54" s="74"/>
      <c r="W54" s="68"/>
      <c r="X54" s="110"/>
      <c r="Y54" s="266"/>
      <c r="Z54" s="267"/>
      <c r="AA54" s="111"/>
      <c r="AB54" s="67"/>
      <c r="AC54" s="279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11">AVERAGE(I39:I54)</f>
        <v>6</v>
      </c>
      <c r="J55" s="81">
        <f t="shared" si="11"/>
        <v>2600</v>
      </c>
      <c r="K55" s="82">
        <f t="shared" ref="K55" si="12">J55/I55</f>
        <v>433.33333333333331</v>
      </c>
      <c r="L55" s="80">
        <f t="shared" ref="L55:M55" si="13">AVERAGE(L39:L54)</f>
        <v>6</v>
      </c>
      <c r="M55" s="81">
        <f t="shared" si="13"/>
        <v>2135.8083694310958</v>
      </c>
      <c r="N55" s="82">
        <f>M55/L55</f>
        <v>355.96806157184932</v>
      </c>
      <c r="O55" s="83">
        <f>L55-I55</f>
        <v>0</v>
      </c>
      <c r="P55" s="84">
        <f>N55-K55</f>
        <v>-77.365271761483996</v>
      </c>
      <c r="Q55" s="85">
        <f>N55/K55</f>
        <v>0.82146475747349845</v>
      </c>
      <c r="R55" s="275"/>
      <c r="S55" s="182">
        <f>S39</f>
        <v>0.25001157407407409</v>
      </c>
      <c r="T55" s="183">
        <f>INDEX(T39:T54,COUNTA(T39:T54))</f>
        <v>0.32291666666666669</v>
      </c>
      <c r="U55" s="86"/>
      <c r="V55" s="96"/>
      <c r="W55" s="78"/>
      <c r="X55" s="82"/>
      <c r="Y55" s="262"/>
      <c r="Z55" s="263"/>
      <c r="AA55" s="97">
        <f>M55-J55</f>
        <v>-464.1916305689042</v>
      </c>
      <c r="AB55" s="85">
        <f>M55/J55</f>
        <v>0.82146475747349834</v>
      </c>
      <c r="AC55" s="280"/>
    </row>
    <row r="56" spans="1:29" ht="15.75" customHeight="1">
      <c r="A56" s="268" t="s">
        <v>43</v>
      </c>
      <c r="B56" s="16" t="s">
        <v>76</v>
      </c>
      <c r="C56" s="271" t="s">
        <v>103</v>
      </c>
      <c r="D56" s="272"/>
      <c r="E56" s="21">
        <v>14.03</v>
      </c>
      <c r="F56" s="15">
        <v>5562</v>
      </c>
      <c r="G56" s="22">
        <f t="shared" ref="G56" si="14">E56*F56</f>
        <v>78034.86</v>
      </c>
      <c r="H56" s="23"/>
      <c r="I56" s="24">
        <v>4</v>
      </c>
      <c r="J56" s="25">
        <v>2700</v>
      </c>
      <c r="K56" s="26">
        <f>J56/I56</f>
        <v>675</v>
      </c>
      <c r="L56" s="27">
        <v>4</v>
      </c>
      <c r="M56" s="25">
        <f>F56/V56*60</f>
        <v>2356.2249941162636</v>
      </c>
      <c r="N56" s="26">
        <f>M56/L56</f>
        <v>589.0562485290659</v>
      </c>
      <c r="O56" s="91">
        <f>L56-I56</f>
        <v>0</v>
      </c>
      <c r="P56" s="92">
        <f>N56-K56</f>
        <v>-85.943751470934103</v>
      </c>
      <c r="Q56" s="31">
        <f>N56/K56</f>
        <v>0.87267592374676428</v>
      </c>
      <c r="R56" s="273">
        <f>Q72</f>
        <v>0.87267592374676428</v>
      </c>
      <c r="S56" s="32">
        <v>0.25025462962962963</v>
      </c>
      <c r="T56" s="33">
        <v>0.34861111111111109</v>
      </c>
      <c r="U56" s="34"/>
      <c r="V56" s="35">
        <v>141.6333333333333</v>
      </c>
      <c r="W56" s="114"/>
      <c r="X56" s="115"/>
      <c r="Y56" s="276"/>
      <c r="Z56" s="277"/>
      <c r="AA56" s="36">
        <f>M56-J56</f>
        <v>-343.77500588373641</v>
      </c>
      <c r="AB56" s="31">
        <f>M56/J56</f>
        <v>0.87267592374676428</v>
      </c>
      <c r="AC56" s="278">
        <f>AB72</f>
        <v>0.87267592374676428</v>
      </c>
    </row>
    <row r="57" spans="1:29" ht="15.75" customHeight="1">
      <c r="A57" s="269"/>
      <c r="B57" s="38"/>
      <c r="C57" s="264"/>
      <c r="D57" s="265"/>
      <c r="E57" s="39"/>
      <c r="F57" s="40"/>
      <c r="G57" s="41"/>
      <c r="H57" s="42"/>
      <c r="I57" s="43"/>
      <c r="J57" s="44"/>
      <c r="K57" s="45"/>
      <c r="L57" s="46"/>
      <c r="M57" s="44"/>
      <c r="N57" s="45"/>
      <c r="O57" s="47"/>
      <c r="P57" s="48"/>
      <c r="Q57" s="49"/>
      <c r="R57" s="274"/>
      <c r="S57" s="50"/>
      <c r="T57" s="51"/>
      <c r="U57" s="52"/>
      <c r="V57" s="53"/>
      <c r="W57" s="54"/>
      <c r="X57" s="94"/>
      <c r="Y57" s="266"/>
      <c r="Z57" s="267"/>
      <c r="AA57" s="55"/>
      <c r="AB57" s="49"/>
      <c r="AC57" s="279"/>
    </row>
    <row r="58" spans="1:29" ht="15.75" customHeight="1">
      <c r="A58" s="269"/>
      <c r="B58" s="38"/>
      <c r="C58" s="264"/>
      <c r="D58" s="265"/>
      <c r="E58" s="39"/>
      <c r="F58" s="40"/>
      <c r="G58" s="41"/>
      <c r="H58" s="42"/>
      <c r="I58" s="43"/>
      <c r="J58" s="44"/>
      <c r="K58" s="45"/>
      <c r="L58" s="46"/>
      <c r="M58" s="44"/>
      <c r="N58" s="45"/>
      <c r="O58" s="47"/>
      <c r="P58" s="48"/>
      <c r="Q58" s="49"/>
      <c r="R58" s="274"/>
      <c r="S58" s="50"/>
      <c r="T58" s="51"/>
      <c r="U58" s="52"/>
      <c r="V58" s="53"/>
      <c r="W58" s="54"/>
      <c r="X58" s="94"/>
      <c r="Y58" s="266"/>
      <c r="Z58" s="267"/>
      <c r="AA58" s="55"/>
      <c r="AB58" s="49"/>
      <c r="AC58" s="279"/>
    </row>
    <row r="59" spans="1:29" ht="15.75" customHeight="1">
      <c r="A59" s="269"/>
      <c r="B59" s="38"/>
      <c r="C59" s="264"/>
      <c r="D59" s="265"/>
      <c r="E59" s="39"/>
      <c r="F59" s="40"/>
      <c r="G59" s="41"/>
      <c r="H59" s="42"/>
      <c r="I59" s="43"/>
      <c r="J59" s="44"/>
      <c r="K59" s="45"/>
      <c r="L59" s="46"/>
      <c r="M59" s="44"/>
      <c r="N59" s="45"/>
      <c r="O59" s="47"/>
      <c r="P59" s="48"/>
      <c r="Q59" s="49"/>
      <c r="R59" s="274"/>
      <c r="S59" s="50"/>
      <c r="T59" s="51"/>
      <c r="U59" s="52"/>
      <c r="V59" s="53"/>
      <c r="W59" s="54"/>
      <c r="X59" s="94"/>
      <c r="Y59" s="266"/>
      <c r="Z59" s="267"/>
      <c r="AA59" s="55"/>
      <c r="AB59" s="49"/>
      <c r="AC59" s="279"/>
    </row>
    <row r="60" spans="1:29" ht="15.75" customHeight="1">
      <c r="A60" s="269"/>
      <c r="B60" s="38"/>
      <c r="C60" s="264"/>
      <c r="D60" s="265"/>
      <c r="E60" s="39"/>
      <c r="F60" s="40"/>
      <c r="G60" s="41"/>
      <c r="H60" s="58"/>
      <c r="I60" s="43"/>
      <c r="J60" s="44"/>
      <c r="K60" s="45"/>
      <c r="L60" s="59"/>
      <c r="M60" s="44"/>
      <c r="N60" s="45"/>
      <c r="O60" s="47"/>
      <c r="P60" s="48"/>
      <c r="Q60" s="49"/>
      <c r="R60" s="274"/>
      <c r="S60" s="50"/>
      <c r="T60" s="51"/>
      <c r="U60" s="52"/>
      <c r="V60" s="53"/>
      <c r="W60" s="54"/>
      <c r="X60" s="94"/>
      <c r="Y60" s="266"/>
      <c r="Z60" s="267"/>
      <c r="AA60" s="55"/>
      <c r="AB60" s="49"/>
      <c r="AC60" s="279"/>
    </row>
    <row r="61" spans="1:29" ht="15.75" customHeight="1">
      <c r="A61" s="269"/>
      <c r="B61" s="38"/>
      <c r="C61" s="264"/>
      <c r="D61" s="265"/>
      <c r="E61" s="39"/>
      <c r="F61" s="40"/>
      <c r="G61" s="60"/>
      <c r="H61" s="61"/>
      <c r="I61" s="43"/>
      <c r="J61" s="44"/>
      <c r="K61" s="45"/>
      <c r="L61" s="46"/>
      <c r="M61" s="44"/>
      <c r="N61" s="45"/>
      <c r="O61" s="47"/>
      <c r="P61" s="48"/>
      <c r="Q61" s="49"/>
      <c r="R61" s="274"/>
      <c r="S61" s="50"/>
      <c r="T61" s="51"/>
      <c r="U61" s="52"/>
      <c r="V61" s="53"/>
      <c r="W61" s="54"/>
      <c r="X61" s="94"/>
      <c r="Y61" s="266"/>
      <c r="Z61" s="267"/>
      <c r="AA61" s="55"/>
      <c r="AB61" s="49"/>
      <c r="AC61" s="279"/>
    </row>
    <row r="62" spans="1:29" ht="15.75" customHeight="1">
      <c r="A62" s="269"/>
      <c r="B62" s="38"/>
      <c r="C62" s="264"/>
      <c r="D62" s="265"/>
      <c r="E62" s="39"/>
      <c r="F62" s="40"/>
      <c r="G62" s="60"/>
      <c r="H62" s="64"/>
      <c r="I62" s="43"/>
      <c r="J62" s="44"/>
      <c r="K62" s="45"/>
      <c r="L62" s="59"/>
      <c r="M62" s="44"/>
      <c r="N62" s="45"/>
      <c r="O62" s="65"/>
      <c r="P62" s="66"/>
      <c r="Q62" s="67"/>
      <c r="R62" s="274"/>
      <c r="S62" s="50"/>
      <c r="T62" s="51"/>
      <c r="U62" s="52"/>
      <c r="V62" s="53"/>
      <c r="W62" s="54"/>
      <c r="X62" s="94"/>
      <c r="Y62" s="266"/>
      <c r="Z62" s="267"/>
      <c r="AA62" s="55"/>
      <c r="AB62" s="49"/>
      <c r="AC62" s="279"/>
    </row>
    <row r="63" spans="1:29" ht="15.75" customHeight="1">
      <c r="A63" s="269"/>
      <c r="B63" s="38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50"/>
      <c r="T63" s="51"/>
      <c r="U63" s="52"/>
      <c r="V63" s="53"/>
      <c r="W63" s="54"/>
      <c r="X63" s="94"/>
      <c r="Y63" s="266"/>
      <c r="Z63" s="267"/>
      <c r="AA63" s="55"/>
      <c r="AB63" s="49"/>
      <c r="AC63" s="279"/>
    </row>
    <row r="64" spans="1:29" ht="15.75" customHeight="1">
      <c r="A64" s="269"/>
      <c r="B64" s="38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50"/>
      <c r="T64" s="51"/>
      <c r="U64" s="52"/>
      <c r="V64" s="53"/>
      <c r="W64" s="54"/>
      <c r="X64" s="94"/>
      <c r="Y64" s="266"/>
      <c r="Z64" s="267"/>
      <c r="AA64" s="55"/>
      <c r="AB64" s="49"/>
      <c r="AC64" s="279"/>
    </row>
    <row r="65" spans="1:29" ht="15.75" customHeight="1">
      <c r="A65" s="269"/>
      <c r="B65" s="38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50"/>
      <c r="T65" s="51"/>
      <c r="U65" s="52"/>
      <c r="V65" s="53"/>
      <c r="W65" s="54"/>
      <c r="X65" s="94"/>
      <c r="Y65" s="266"/>
      <c r="Z65" s="267"/>
      <c r="AA65" s="55"/>
      <c r="AB65" s="49"/>
      <c r="AC65" s="279"/>
    </row>
    <row r="66" spans="1:29" ht="15.75" customHeight="1">
      <c r="A66" s="269"/>
      <c r="B66" s="38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50"/>
      <c r="T66" s="51"/>
      <c r="U66" s="52"/>
      <c r="V66" s="53"/>
      <c r="W66" s="54"/>
      <c r="X66" s="94"/>
      <c r="Y66" s="266"/>
      <c r="Z66" s="267"/>
      <c r="AA66" s="55"/>
      <c r="AB66" s="49"/>
      <c r="AC66" s="279"/>
    </row>
    <row r="67" spans="1:29" ht="15.75" customHeight="1">
      <c r="A67" s="269"/>
      <c r="B67" s="38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50"/>
      <c r="T67" s="51"/>
      <c r="U67" s="52"/>
      <c r="V67" s="53"/>
      <c r="W67" s="54"/>
      <c r="X67" s="94"/>
      <c r="Y67" s="266"/>
      <c r="Z67" s="267"/>
      <c r="AA67" s="55"/>
      <c r="AB67" s="49"/>
      <c r="AC67" s="279"/>
    </row>
    <row r="68" spans="1:29" ht="15.75" customHeight="1">
      <c r="A68" s="269"/>
      <c r="B68" s="38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50"/>
      <c r="T68" s="51"/>
      <c r="U68" s="52"/>
      <c r="V68" s="53"/>
      <c r="W68" s="54"/>
      <c r="X68" s="94"/>
      <c r="Y68" s="266"/>
      <c r="Z68" s="267"/>
      <c r="AA68" s="55"/>
      <c r="AB68" s="49"/>
      <c r="AC68" s="279"/>
    </row>
    <row r="69" spans="1:29" ht="15.75" customHeight="1">
      <c r="A69" s="269"/>
      <c r="B69" s="38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50"/>
      <c r="T69" s="51"/>
      <c r="U69" s="52"/>
      <c r="V69" s="53"/>
      <c r="W69" s="54"/>
      <c r="X69" s="94"/>
      <c r="Y69" s="266"/>
      <c r="Z69" s="267"/>
      <c r="AA69" s="55"/>
      <c r="AB69" s="49"/>
      <c r="AC69" s="279"/>
    </row>
    <row r="70" spans="1:29" ht="15.75" customHeight="1">
      <c r="A70" s="269"/>
      <c r="B70" s="38"/>
      <c r="C70" s="264"/>
      <c r="D70" s="265"/>
      <c r="E70" s="39"/>
      <c r="F70" s="40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50"/>
      <c r="T70" s="51"/>
      <c r="U70" s="52"/>
      <c r="V70" s="53"/>
      <c r="W70" s="54"/>
      <c r="X70" s="94"/>
      <c r="Y70" s="266"/>
      <c r="Z70" s="267"/>
      <c r="AA70" s="55"/>
      <c r="AB70" s="49"/>
      <c r="AC70" s="279"/>
    </row>
    <row r="71" spans="1:29" ht="15.75" customHeight="1">
      <c r="A71" s="269"/>
      <c r="B71" s="38"/>
      <c r="C71" s="264"/>
      <c r="D71" s="265"/>
      <c r="E71" s="104"/>
      <c r="F71" s="40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18"/>
      <c r="G72" s="79"/>
      <c r="H72" s="20"/>
      <c r="I72" s="80">
        <f t="shared" ref="I72:J72" si="15">AVERAGE(I56:I71)</f>
        <v>4</v>
      </c>
      <c r="J72" s="81">
        <f t="shared" si="15"/>
        <v>2700</v>
      </c>
      <c r="K72" s="82">
        <f t="shared" ref="K72" si="16">J72/I72</f>
        <v>675</v>
      </c>
      <c r="L72" s="80">
        <f t="shared" ref="L72:M72" si="17">AVERAGE(L56:L71)</f>
        <v>4</v>
      </c>
      <c r="M72" s="81">
        <f t="shared" si="17"/>
        <v>2356.2249941162636</v>
      </c>
      <c r="N72" s="82">
        <f>M72/L72</f>
        <v>589.0562485290659</v>
      </c>
      <c r="O72" s="83">
        <f>L72-I72</f>
        <v>0</v>
      </c>
      <c r="P72" s="84">
        <f>N72-K72</f>
        <v>-85.943751470934103</v>
      </c>
      <c r="Q72" s="85">
        <f>N72/K72</f>
        <v>0.87267592374676428</v>
      </c>
      <c r="R72" s="275"/>
      <c r="S72" s="182">
        <f>S56</f>
        <v>0.25025462962962963</v>
      </c>
      <c r="T72" s="183">
        <f>INDEX(T56:T71,COUNTA(T56:T71))</f>
        <v>0.34861111111111109</v>
      </c>
      <c r="U72" s="86"/>
      <c r="V72" s="96"/>
      <c r="W72" s="18"/>
      <c r="X72" s="20"/>
      <c r="Y72" s="262"/>
      <c r="Z72" s="263"/>
      <c r="AA72" s="97">
        <f>M72-J72</f>
        <v>-343.77500588373641</v>
      </c>
      <c r="AB72" s="85">
        <f>M72/J72</f>
        <v>0.87267592374676428</v>
      </c>
      <c r="AC72" s="280"/>
    </row>
    <row r="73" spans="1:29" ht="15.75" customHeight="1">
      <c r="A73" s="281" t="s">
        <v>197</v>
      </c>
      <c r="B73" s="16" t="s">
        <v>76</v>
      </c>
      <c r="C73" s="271" t="s">
        <v>226</v>
      </c>
      <c r="D73" s="272"/>
      <c r="E73" s="21">
        <v>21.45</v>
      </c>
      <c r="F73" s="15">
        <v>2847</v>
      </c>
      <c r="G73" s="22">
        <f t="shared" ref="G73" si="18">E73*F73</f>
        <v>61068.15</v>
      </c>
      <c r="H73" s="23"/>
      <c r="I73" s="24">
        <v>3</v>
      </c>
      <c r="J73" s="25">
        <v>3300</v>
      </c>
      <c r="K73" s="26">
        <f>J73/I73</f>
        <v>1100</v>
      </c>
      <c r="L73" s="27">
        <v>3</v>
      </c>
      <c r="M73" s="25">
        <f>F73/V73*60</f>
        <v>2803.3916849015322</v>
      </c>
      <c r="N73" s="26">
        <f>M73/L73</f>
        <v>934.46389496717745</v>
      </c>
      <c r="O73" s="91">
        <f>L73-I73</f>
        <v>0</v>
      </c>
      <c r="P73" s="92">
        <f>N73-K73</f>
        <v>-165.53610503282255</v>
      </c>
      <c r="Q73" s="31">
        <f>N73/K73</f>
        <v>0.84951263178834313</v>
      </c>
      <c r="R73" s="273">
        <f>Q89</f>
        <v>0.84951263178834313</v>
      </c>
      <c r="S73" s="32">
        <v>0.35282407407407407</v>
      </c>
      <c r="T73" s="33">
        <v>0.39513888888888887</v>
      </c>
      <c r="U73" s="34"/>
      <c r="V73" s="35">
        <v>60.933333333333323</v>
      </c>
      <c r="W73" s="33"/>
      <c r="X73" s="107"/>
      <c r="Y73" s="276"/>
      <c r="Z73" s="277"/>
      <c r="AA73" s="36">
        <f>M73-J73</f>
        <v>-496.60831509846776</v>
      </c>
      <c r="AB73" s="31">
        <f>M73/J73</f>
        <v>0.84951263178834313</v>
      </c>
      <c r="AC73" s="278">
        <f>AB89</f>
        <v>0.84951263178834313</v>
      </c>
    </row>
    <row r="74" spans="1:29" ht="15.75" customHeight="1">
      <c r="A74" s="282"/>
      <c r="B74" s="38"/>
      <c r="C74" s="264"/>
      <c r="D74" s="265"/>
      <c r="E74" s="39"/>
      <c r="F74" s="40"/>
      <c r="G74" s="41"/>
      <c r="H74" s="42"/>
      <c r="I74" s="43"/>
      <c r="J74" s="44"/>
      <c r="K74" s="45"/>
      <c r="L74" s="46"/>
      <c r="M74" s="44"/>
      <c r="N74" s="45"/>
      <c r="O74" s="47"/>
      <c r="P74" s="48"/>
      <c r="Q74" s="49"/>
      <c r="R74" s="274"/>
      <c r="S74" s="50"/>
      <c r="T74" s="51"/>
      <c r="U74" s="52"/>
      <c r="V74" s="53"/>
      <c r="W74" s="54"/>
      <c r="X74" s="94"/>
      <c r="Y74" s="266"/>
      <c r="Z74" s="267"/>
      <c r="AA74" s="55"/>
      <c r="AB74" s="49"/>
      <c r="AC74" s="279"/>
    </row>
    <row r="75" spans="1:29" ht="15.75" customHeight="1">
      <c r="A75" s="282"/>
      <c r="B75" s="38"/>
      <c r="C75" s="264"/>
      <c r="D75" s="265"/>
      <c r="E75" s="39"/>
      <c r="F75" s="40"/>
      <c r="G75" s="41"/>
      <c r="H75" s="42"/>
      <c r="I75" s="43"/>
      <c r="J75" s="44"/>
      <c r="K75" s="45"/>
      <c r="L75" s="46"/>
      <c r="M75" s="44"/>
      <c r="N75" s="45"/>
      <c r="O75" s="47"/>
      <c r="P75" s="48"/>
      <c r="Q75" s="49"/>
      <c r="R75" s="274"/>
      <c r="S75" s="50"/>
      <c r="T75" s="51"/>
      <c r="U75" s="52"/>
      <c r="V75" s="53"/>
      <c r="W75" s="54"/>
      <c r="X75" s="58"/>
      <c r="Y75" s="266"/>
      <c r="Z75" s="267"/>
      <c r="AA75" s="55"/>
      <c r="AB75" s="49"/>
      <c r="AC75" s="279"/>
    </row>
    <row r="76" spans="1:29" ht="15.75" customHeight="1">
      <c r="A76" s="282"/>
      <c r="B76" s="38"/>
      <c r="C76" s="264"/>
      <c r="D76" s="265"/>
      <c r="E76" s="39"/>
      <c r="F76" s="40"/>
      <c r="G76" s="41"/>
      <c r="H76" s="42"/>
      <c r="I76" s="43"/>
      <c r="J76" s="44"/>
      <c r="K76" s="45"/>
      <c r="L76" s="46"/>
      <c r="M76" s="44"/>
      <c r="N76" s="45"/>
      <c r="O76" s="47"/>
      <c r="P76" s="48"/>
      <c r="Q76" s="49"/>
      <c r="R76" s="274"/>
      <c r="S76" s="50"/>
      <c r="T76" s="51"/>
      <c r="U76" s="52"/>
      <c r="V76" s="53"/>
      <c r="W76" s="54"/>
      <c r="X76" s="58"/>
      <c r="Y76" s="266"/>
      <c r="Z76" s="267"/>
      <c r="AA76" s="55"/>
      <c r="AB76" s="49"/>
      <c r="AC76" s="279"/>
    </row>
    <row r="77" spans="1:29" ht="15.75" customHeight="1">
      <c r="A77" s="283"/>
      <c r="B77" s="38"/>
      <c r="C77" s="264"/>
      <c r="D77" s="265"/>
      <c r="E77" s="39"/>
      <c r="F77" s="40"/>
      <c r="G77" s="41"/>
      <c r="H77" s="58"/>
      <c r="I77" s="43"/>
      <c r="J77" s="44"/>
      <c r="K77" s="45"/>
      <c r="L77" s="59"/>
      <c r="M77" s="44"/>
      <c r="N77" s="45"/>
      <c r="O77" s="47"/>
      <c r="P77" s="48"/>
      <c r="Q77" s="49"/>
      <c r="R77" s="274"/>
      <c r="S77" s="50"/>
      <c r="T77" s="51"/>
      <c r="U77" s="52"/>
      <c r="V77" s="53"/>
      <c r="W77" s="54"/>
      <c r="X77" s="58"/>
      <c r="Y77" s="266"/>
      <c r="Z77" s="267"/>
      <c r="AA77" s="55"/>
      <c r="AB77" s="49"/>
      <c r="AC77" s="279"/>
    </row>
    <row r="78" spans="1:29" ht="15.75" customHeight="1">
      <c r="A78" s="283"/>
      <c r="B78" s="38"/>
      <c r="C78" s="264"/>
      <c r="D78" s="265"/>
      <c r="E78" s="39"/>
      <c r="F78" s="40"/>
      <c r="G78" s="60"/>
      <c r="H78" s="61"/>
      <c r="I78" s="43"/>
      <c r="J78" s="44"/>
      <c r="K78" s="45"/>
      <c r="L78" s="46"/>
      <c r="M78" s="44"/>
      <c r="N78" s="45"/>
      <c r="O78" s="47"/>
      <c r="P78" s="48"/>
      <c r="Q78" s="49"/>
      <c r="R78" s="274"/>
      <c r="S78" s="50"/>
      <c r="T78" s="51"/>
      <c r="U78" s="52"/>
      <c r="V78" s="53"/>
      <c r="W78" s="54"/>
      <c r="X78" s="94"/>
      <c r="Y78" s="266"/>
      <c r="Z78" s="267"/>
      <c r="AA78" s="55"/>
      <c r="AB78" s="49"/>
      <c r="AC78" s="279"/>
    </row>
    <row r="79" spans="1:29" ht="15.75" customHeight="1">
      <c r="A79" s="283"/>
      <c r="B79" s="38"/>
      <c r="C79" s="264"/>
      <c r="D79" s="265"/>
      <c r="E79" s="39"/>
      <c r="F79" s="40"/>
      <c r="G79" s="60"/>
      <c r="H79" s="64"/>
      <c r="I79" s="43"/>
      <c r="J79" s="44"/>
      <c r="K79" s="45"/>
      <c r="L79" s="59"/>
      <c r="M79" s="44"/>
      <c r="N79" s="45"/>
      <c r="O79" s="65"/>
      <c r="P79" s="66"/>
      <c r="Q79" s="67"/>
      <c r="R79" s="274"/>
      <c r="S79" s="50"/>
      <c r="T79" s="51"/>
      <c r="U79" s="52"/>
      <c r="V79" s="53"/>
      <c r="W79" s="54"/>
      <c r="X79" s="94"/>
      <c r="Y79" s="266"/>
      <c r="Z79" s="267"/>
      <c r="AA79" s="55"/>
      <c r="AB79" s="49"/>
      <c r="AC79" s="279"/>
    </row>
    <row r="80" spans="1:29" ht="15.75" customHeight="1">
      <c r="A80" s="283"/>
      <c r="B80" s="38"/>
      <c r="C80" s="264"/>
      <c r="D80" s="265"/>
      <c r="E80" s="39"/>
      <c r="F80" s="40"/>
      <c r="G80" s="60"/>
      <c r="H80" s="64"/>
      <c r="I80" s="43"/>
      <c r="J80" s="44"/>
      <c r="K80" s="45"/>
      <c r="L80" s="59"/>
      <c r="M80" s="44"/>
      <c r="N80" s="45"/>
      <c r="O80" s="65"/>
      <c r="P80" s="66"/>
      <c r="Q80" s="67"/>
      <c r="R80" s="274"/>
      <c r="S80" s="50"/>
      <c r="T80" s="51"/>
      <c r="U80" s="52"/>
      <c r="V80" s="53"/>
      <c r="W80" s="54"/>
      <c r="X80" s="94"/>
      <c r="Y80" s="266"/>
      <c r="Z80" s="267"/>
      <c r="AA80" s="55"/>
      <c r="AB80" s="49"/>
      <c r="AC80" s="279"/>
    </row>
    <row r="81" spans="1:29" ht="15.75" customHeight="1">
      <c r="A81" s="283"/>
      <c r="B81" s="38"/>
      <c r="C81" s="264"/>
      <c r="D81" s="265"/>
      <c r="E81" s="39"/>
      <c r="F81" s="40"/>
      <c r="G81" s="60"/>
      <c r="H81" s="64"/>
      <c r="I81" s="43"/>
      <c r="J81" s="44"/>
      <c r="K81" s="45"/>
      <c r="L81" s="59"/>
      <c r="M81" s="44"/>
      <c r="N81" s="45"/>
      <c r="O81" s="65"/>
      <c r="P81" s="66"/>
      <c r="Q81" s="67"/>
      <c r="R81" s="274"/>
      <c r="S81" s="50"/>
      <c r="T81" s="51"/>
      <c r="U81" s="52"/>
      <c r="V81" s="53"/>
      <c r="W81" s="54"/>
      <c r="X81" s="94"/>
      <c r="Y81" s="266"/>
      <c r="Z81" s="267"/>
      <c r="AA81" s="55"/>
      <c r="AB81" s="49"/>
      <c r="AC81" s="279"/>
    </row>
    <row r="82" spans="1:29" ht="15.75" customHeight="1">
      <c r="A82" s="283"/>
      <c r="B82" s="38"/>
      <c r="C82" s="264"/>
      <c r="D82" s="265"/>
      <c r="E82" s="39"/>
      <c r="F82" s="40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55"/>
      <c r="AB82" s="49"/>
      <c r="AC82" s="279"/>
    </row>
    <row r="83" spans="1:29" ht="15.75" customHeight="1">
      <c r="A83" s="283"/>
      <c r="B83" s="38"/>
      <c r="C83" s="264"/>
      <c r="D83" s="265"/>
      <c r="E83" s="39"/>
      <c r="F83" s="40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55"/>
      <c r="AB83" s="49"/>
      <c r="AC83" s="279"/>
    </row>
    <row r="84" spans="1:29" ht="15.75" customHeight="1">
      <c r="A84" s="283"/>
      <c r="B84" s="38"/>
      <c r="C84" s="264"/>
      <c r="D84" s="265"/>
      <c r="E84" s="39"/>
      <c r="F84" s="40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55"/>
      <c r="AB84" s="49"/>
      <c r="AC84" s="279"/>
    </row>
    <row r="85" spans="1:29" ht="15.75" customHeight="1">
      <c r="A85" s="283"/>
      <c r="B85" s="38"/>
      <c r="C85" s="264"/>
      <c r="D85" s="265"/>
      <c r="E85" s="39"/>
      <c r="F85" s="40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55"/>
      <c r="AB85" s="49"/>
      <c r="AC85" s="279"/>
    </row>
    <row r="86" spans="1:29" ht="15.75" customHeight="1">
      <c r="A86" s="283"/>
      <c r="B86" s="38"/>
      <c r="C86" s="264"/>
      <c r="D86" s="265"/>
      <c r="E86" s="39"/>
      <c r="F86" s="40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55"/>
      <c r="AB86" s="49"/>
      <c r="AC86" s="279"/>
    </row>
    <row r="87" spans="1:29" ht="15.75" customHeight="1">
      <c r="A87" s="283"/>
      <c r="B87" s="38"/>
      <c r="C87" s="264"/>
      <c r="D87" s="265"/>
      <c r="E87" s="39"/>
      <c r="F87" s="40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55"/>
      <c r="AB87" s="49"/>
      <c r="AC87" s="279"/>
    </row>
    <row r="88" spans="1:29" ht="15.75" customHeight="1">
      <c r="A88" s="283"/>
      <c r="B88" s="38"/>
      <c r="C88" s="264"/>
      <c r="D88" s="265"/>
      <c r="E88" s="104"/>
      <c r="F88" s="40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19">AVERAGE(I73:I88)</f>
        <v>3</v>
      </c>
      <c r="J89" s="81">
        <f t="shared" si="19"/>
        <v>3300</v>
      </c>
      <c r="K89" s="82">
        <f t="shared" ref="K89" si="20">J89/I89</f>
        <v>1100</v>
      </c>
      <c r="L89" s="80">
        <f t="shared" ref="L89:M89" si="21">AVERAGE(L73:L88)</f>
        <v>3</v>
      </c>
      <c r="M89" s="81">
        <f t="shared" si="21"/>
        <v>2803.3916849015322</v>
      </c>
      <c r="N89" s="82">
        <f>M89/L89</f>
        <v>934.46389496717745</v>
      </c>
      <c r="O89" s="83">
        <f>L89-I89</f>
        <v>0</v>
      </c>
      <c r="P89" s="84">
        <f>N89-K89</f>
        <v>-165.53610503282255</v>
      </c>
      <c r="Q89" s="85">
        <f>N89/K89</f>
        <v>0.84951263178834313</v>
      </c>
      <c r="R89" s="275"/>
      <c r="S89" s="182">
        <f>S73</f>
        <v>0.35282407407407407</v>
      </c>
      <c r="T89" s="183">
        <f>INDEX(T73:T88,COUNTA(T73:T88))</f>
        <v>0.39513888888888887</v>
      </c>
      <c r="U89" s="86"/>
      <c r="V89" s="96"/>
      <c r="W89" s="78"/>
      <c r="X89" s="82"/>
      <c r="Y89" s="262"/>
      <c r="Z89" s="263"/>
      <c r="AA89" s="97">
        <f>M89-J89</f>
        <v>-496.60831509846776</v>
      </c>
      <c r="AB89" s="85">
        <f>M89/J89</f>
        <v>0.84951263178834313</v>
      </c>
      <c r="AC89" s="280"/>
    </row>
    <row r="90" spans="1:29" ht="15.75" customHeight="1">
      <c r="A90" s="268" t="s">
        <v>44</v>
      </c>
      <c r="B90" s="16" t="s">
        <v>76</v>
      </c>
      <c r="C90" s="271" t="s">
        <v>105</v>
      </c>
      <c r="D90" s="272"/>
      <c r="E90" s="21">
        <v>22.28</v>
      </c>
      <c r="F90" s="15">
        <v>1543</v>
      </c>
      <c r="G90" s="22">
        <f t="shared" ref="G90:G92" si="22">E90*F90</f>
        <v>34378.04</v>
      </c>
      <c r="H90" s="23"/>
      <c r="I90" s="24">
        <v>5</v>
      </c>
      <c r="J90" s="25">
        <v>3300</v>
      </c>
      <c r="K90" s="26">
        <f>J90/I90</f>
        <v>660</v>
      </c>
      <c r="L90" s="27">
        <v>5</v>
      </c>
      <c r="M90" s="25">
        <f>F90/V90*60</f>
        <v>2732.3167732415091</v>
      </c>
      <c r="N90" s="26">
        <f>M90/L90</f>
        <v>546.46335464830179</v>
      </c>
      <c r="O90" s="91">
        <f>L90-I90</f>
        <v>0</v>
      </c>
      <c r="P90" s="92">
        <f>N90-K90</f>
        <v>-113.53664535169821</v>
      </c>
      <c r="Q90" s="31">
        <f>N90/K90</f>
        <v>0.82797477977015421</v>
      </c>
      <c r="R90" s="273">
        <f>Q106</f>
        <v>0.83881668232957585</v>
      </c>
      <c r="S90" s="32">
        <v>0.25008101851851849</v>
      </c>
      <c r="T90" s="33">
        <v>0.27361111111111114</v>
      </c>
      <c r="U90" s="34"/>
      <c r="V90" s="35">
        <v>33.883333333333411</v>
      </c>
      <c r="W90" s="114"/>
      <c r="X90" s="115"/>
      <c r="Y90" s="276"/>
      <c r="Z90" s="277"/>
      <c r="AA90" s="36">
        <f>M90-J90</f>
        <v>-567.68322675849095</v>
      </c>
      <c r="AB90" s="31">
        <f>M90/J90</f>
        <v>0.82797477977015421</v>
      </c>
      <c r="AC90" s="278">
        <f>AB106</f>
        <v>0.83881668232957574</v>
      </c>
    </row>
    <row r="91" spans="1:29" ht="15.75" customHeight="1">
      <c r="A91" s="269"/>
      <c r="B91" s="38" t="s">
        <v>76</v>
      </c>
      <c r="C91" s="264" t="s">
        <v>104</v>
      </c>
      <c r="D91" s="265"/>
      <c r="E91" s="39">
        <v>17.89</v>
      </c>
      <c r="F91" s="40">
        <v>3276</v>
      </c>
      <c r="G91" s="41">
        <f t="shared" si="22"/>
        <v>58607.64</v>
      </c>
      <c r="H91" s="42"/>
      <c r="I91" s="43">
        <v>4</v>
      </c>
      <c r="J91" s="44">
        <v>3300</v>
      </c>
      <c r="K91" s="45">
        <f t="shared" ref="K91:K92" si="23">J91/I91</f>
        <v>825</v>
      </c>
      <c r="L91" s="46">
        <v>4</v>
      </c>
      <c r="M91" s="44">
        <f>F91/V91*60</f>
        <v>2760.0280833138295</v>
      </c>
      <c r="N91" s="45">
        <f>M91/L91</f>
        <v>690.00702082845737</v>
      </c>
      <c r="O91" s="47">
        <f>L91-I91</f>
        <v>0</v>
      </c>
      <c r="P91" s="48">
        <f>N91-K91</f>
        <v>-134.99297917154263</v>
      </c>
      <c r="Q91" s="49">
        <f>N91/K91</f>
        <v>0.83637214645873625</v>
      </c>
      <c r="R91" s="274"/>
      <c r="S91" s="50">
        <v>0.27638888888888885</v>
      </c>
      <c r="T91" s="51">
        <v>0.3258449074074074</v>
      </c>
      <c r="U91" s="52">
        <v>3.9999999999999059</v>
      </c>
      <c r="V91" s="53">
        <v>71.216666666666711</v>
      </c>
      <c r="W91" s="54"/>
      <c r="X91" s="94"/>
      <c r="Y91" s="266"/>
      <c r="Z91" s="267"/>
      <c r="AA91" s="55">
        <f>M91-J91</f>
        <v>-539.97191668617052</v>
      </c>
      <c r="AB91" s="49">
        <f>M91/J91</f>
        <v>0.83637214645873625</v>
      </c>
      <c r="AC91" s="279"/>
    </row>
    <row r="92" spans="1:29" ht="15.75" customHeight="1">
      <c r="A92" s="269"/>
      <c r="B92" s="38" t="s">
        <v>76</v>
      </c>
      <c r="C92" s="264" t="s">
        <v>108</v>
      </c>
      <c r="D92" s="265"/>
      <c r="E92" s="39">
        <v>16.66</v>
      </c>
      <c r="F92" s="40">
        <v>5495</v>
      </c>
      <c r="G92" s="41">
        <f t="shared" si="22"/>
        <v>91546.7</v>
      </c>
      <c r="H92" s="42"/>
      <c r="I92" s="43">
        <v>4</v>
      </c>
      <c r="J92" s="44">
        <v>3300</v>
      </c>
      <c r="K92" s="45">
        <f t="shared" si="23"/>
        <v>825</v>
      </c>
      <c r="L92" s="46">
        <v>4</v>
      </c>
      <c r="M92" s="44">
        <f>F92/V92*60</f>
        <v>2811.9402985074603</v>
      </c>
      <c r="N92" s="45">
        <f>M92/L92</f>
        <v>702.98507462686507</v>
      </c>
      <c r="O92" s="47">
        <f>L92-I92</f>
        <v>0</v>
      </c>
      <c r="P92" s="48">
        <f>N92-K92</f>
        <v>-122.01492537313493</v>
      </c>
      <c r="Q92" s="49">
        <f>N92/K92</f>
        <v>0.85210312075983641</v>
      </c>
      <c r="R92" s="274"/>
      <c r="S92" s="50">
        <v>0.32916666666666661</v>
      </c>
      <c r="T92" s="51">
        <v>0.41059027777777779</v>
      </c>
      <c r="U92" s="52">
        <v>4.7833333333332551</v>
      </c>
      <c r="V92" s="53">
        <v>117.2500000000001</v>
      </c>
      <c r="W92" s="54"/>
      <c r="X92" s="94"/>
      <c r="Y92" s="266"/>
      <c r="Z92" s="267"/>
      <c r="AA92" s="55">
        <f>M92-J92</f>
        <v>-488.05970149253972</v>
      </c>
      <c r="AB92" s="49">
        <f>M92/J92</f>
        <v>0.85210312075983641</v>
      </c>
      <c r="AC92" s="279"/>
    </row>
    <row r="93" spans="1:29" ht="15.75" customHeight="1">
      <c r="A93" s="269"/>
      <c r="B93" s="38"/>
      <c r="C93" s="264"/>
      <c r="D93" s="265"/>
      <c r="E93" s="39"/>
      <c r="F93" s="40"/>
      <c r="G93" s="41"/>
      <c r="H93" s="42"/>
      <c r="I93" s="43"/>
      <c r="J93" s="44"/>
      <c r="K93" s="45"/>
      <c r="L93" s="46"/>
      <c r="M93" s="44"/>
      <c r="N93" s="45"/>
      <c r="O93" s="47"/>
      <c r="P93" s="48"/>
      <c r="Q93" s="49"/>
      <c r="R93" s="274"/>
      <c r="S93" s="50"/>
      <c r="T93" s="51"/>
      <c r="U93" s="52"/>
      <c r="V93" s="53"/>
      <c r="W93" s="54"/>
      <c r="X93" s="94"/>
      <c r="Y93" s="266"/>
      <c r="Z93" s="267"/>
      <c r="AA93" s="55"/>
      <c r="AB93" s="49"/>
      <c r="AC93" s="279"/>
    </row>
    <row r="94" spans="1:29" ht="15.75" customHeight="1">
      <c r="A94" s="269"/>
      <c r="B94" s="38"/>
      <c r="C94" s="264"/>
      <c r="D94" s="265"/>
      <c r="E94" s="39"/>
      <c r="F94" s="40"/>
      <c r="G94" s="41"/>
      <c r="H94" s="58"/>
      <c r="I94" s="43"/>
      <c r="J94" s="44"/>
      <c r="K94" s="45"/>
      <c r="L94" s="59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1"/>
      <c r="I95" s="43"/>
      <c r="J95" s="44"/>
      <c r="K95" s="45"/>
      <c r="L95" s="46"/>
      <c r="M95" s="44"/>
      <c r="N95" s="45"/>
      <c r="O95" s="47"/>
      <c r="P95" s="48"/>
      <c r="Q95" s="49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94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94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94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94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94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94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94"/>
      <c r="Y104" s="266"/>
      <c r="Z104" s="267"/>
      <c r="AA104" s="55"/>
      <c r="AB104" s="49"/>
      <c r="AC104" s="279"/>
    </row>
    <row r="105" spans="1:29" ht="15.75" customHeight="1">
      <c r="A105" s="269"/>
      <c r="B105" s="38"/>
      <c r="C105" s="264"/>
      <c r="D105" s="265"/>
      <c r="E105" s="104"/>
      <c r="F105" s="40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18"/>
      <c r="G106" s="79"/>
      <c r="H106" s="20"/>
      <c r="I106" s="80">
        <f t="shared" ref="I106:J106" si="24">AVERAGE(I90:I105)</f>
        <v>4.333333333333333</v>
      </c>
      <c r="J106" s="81">
        <f t="shared" si="24"/>
        <v>3300</v>
      </c>
      <c r="K106" s="82">
        <f t="shared" ref="K106" si="25">J106/I106</f>
        <v>761.53846153846155</v>
      </c>
      <c r="L106" s="80">
        <f t="shared" ref="L106:M106" si="26">AVERAGE(L90:L105)</f>
        <v>4.333333333333333</v>
      </c>
      <c r="M106" s="81">
        <f t="shared" si="26"/>
        <v>2768.0950516876001</v>
      </c>
      <c r="N106" s="82">
        <f>M106/L106</f>
        <v>638.7911657740616</v>
      </c>
      <c r="O106" s="83">
        <f>L106-I106</f>
        <v>0</v>
      </c>
      <c r="P106" s="84">
        <f>N106-K106</f>
        <v>-122.74729576439995</v>
      </c>
      <c r="Q106" s="85">
        <f>N106/K106</f>
        <v>0.83881668232957585</v>
      </c>
      <c r="R106" s="275"/>
      <c r="S106" s="182">
        <f>S90</f>
        <v>0.25008101851851849</v>
      </c>
      <c r="T106" s="183">
        <f>INDEX(T90:T105,COUNTA(T90:T105))</f>
        <v>0.41059027777777779</v>
      </c>
      <c r="U106" s="86"/>
      <c r="V106" s="96"/>
      <c r="W106" s="18"/>
      <c r="X106" s="20"/>
      <c r="Y106" s="262"/>
      <c r="Z106" s="263"/>
      <c r="AA106" s="97">
        <f>M106-J106</f>
        <v>-531.90494831239994</v>
      </c>
      <c r="AB106" s="85">
        <f>M106/J106</f>
        <v>0.83881668232957574</v>
      </c>
      <c r="AC106" s="280"/>
    </row>
    <row r="107" spans="1:29" ht="15.75" customHeight="1">
      <c r="A107" s="281" t="s">
        <v>45</v>
      </c>
      <c r="B107" s="16" t="s">
        <v>76</v>
      </c>
      <c r="C107" s="271" t="s">
        <v>112</v>
      </c>
      <c r="D107" s="272"/>
      <c r="E107" s="21">
        <v>25.03</v>
      </c>
      <c r="F107" s="15">
        <v>2064</v>
      </c>
      <c r="G107" s="22">
        <f t="shared" ref="G107:G110" si="27">E107*F107</f>
        <v>51661.920000000006</v>
      </c>
      <c r="H107" s="23"/>
      <c r="I107" s="24">
        <v>4</v>
      </c>
      <c r="J107" s="25">
        <v>3300</v>
      </c>
      <c r="K107" s="26">
        <f>J107/I107</f>
        <v>825</v>
      </c>
      <c r="L107" s="27">
        <v>4</v>
      </c>
      <c r="M107" s="25">
        <f>F107/V107*60</f>
        <v>2723.7536656891484</v>
      </c>
      <c r="N107" s="26">
        <f>M107/L107</f>
        <v>680.9384164222871</v>
      </c>
      <c r="O107" s="91">
        <f>L107-I107</f>
        <v>0</v>
      </c>
      <c r="P107" s="92">
        <f>N107-K107</f>
        <v>-144.0615835777129</v>
      </c>
      <c r="Q107" s="31">
        <f>N107/K107</f>
        <v>0.82537989869368134</v>
      </c>
      <c r="R107" s="273">
        <f>Q123</f>
        <v>0.82625954643329846</v>
      </c>
      <c r="S107" s="32">
        <v>0.25</v>
      </c>
      <c r="T107" s="33">
        <v>0.28157407407407409</v>
      </c>
      <c r="U107" s="34"/>
      <c r="V107" s="35">
        <v>45.466666666666683</v>
      </c>
      <c r="W107" s="114"/>
      <c r="X107" s="115"/>
      <c r="Y107" s="276" t="s">
        <v>263</v>
      </c>
      <c r="Z107" s="277"/>
      <c r="AA107" s="36">
        <f>M107-J107</f>
        <v>-576.24633431085158</v>
      </c>
      <c r="AB107" s="31">
        <f>M107/J107</f>
        <v>0.82537989869368134</v>
      </c>
      <c r="AC107" s="278">
        <f>AB123</f>
        <v>0.82625954643329835</v>
      </c>
    </row>
    <row r="108" spans="1:29" ht="15.75" customHeight="1">
      <c r="A108" s="282"/>
      <c r="B108" s="38" t="s">
        <v>76</v>
      </c>
      <c r="C108" s="264" t="s">
        <v>110</v>
      </c>
      <c r="D108" s="265"/>
      <c r="E108" s="39">
        <v>24.83</v>
      </c>
      <c r="F108" s="40">
        <v>2376</v>
      </c>
      <c r="G108" s="41">
        <f t="shared" si="27"/>
        <v>58996.079999999994</v>
      </c>
      <c r="H108" s="42"/>
      <c r="I108" s="43">
        <v>4</v>
      </c>
      <c r="J108" s="44">
        <v>3300</v>
      </c>
      <c r="K108" s="45">
        <f t="shared" ref="K108:K147" si="28">J108/I108</f>
        <v>825</v>
      </c>
      <c r="L108" s="46">
        <v>4</v>
      </c>
      <c r="M108" s="44">
        <f>F108/V108*60</f>
        <v>2733.6529242569509</v>
      </c>
      <c r="N108" s="45">
        <f>M108/L108</f>
        <v>683.41323106423772</v>
      </c>
      <c r="O108" s="47">
        <f>L108-I108</f>
        <v>0</v>
      </c>
      <c r="P108" s="48">
        <f>N108-K108</f>
        <v>-141.58676893576228</v>
      </c>
      <c r="Q108" s="49">
        <f>N108/K108</f>
        <v>0.82837967401725787</v>
      </c>
      <c r="R108" s="274"/>
      <c r="S108" s="50">
        <v>0.29445601851851849</v>
      </c>
      <c r="T108" s="51">
        <v>0.33067129629629627</v>
      </c>
      <c r="U108" s="52">
        <v>18.54999999999994</v>
      </c>
      <c r="V108" s="53">
        <v>52.15</v>
      </c>
      <c r="W108" s="54"/>
      <c r="X108" s="94"/>
      <c r="Y108" s="266"/>
      <c r="Z108" s="267"/>
      <c r="AA108" s="55">
        <f>M108-J108</f>
        <v>-566.34707574304912</v>
      </c>
      <c r="AB108" s="49">
        <f>M108/J108</f>
        <v>0.82837967401725787</v>
      </c>
      <c r="AC108" s="279"/>
    </row>
    <row r="109" spans="1:29" ht="15.75" customHeight="1">
      <c r="A109" s="282"/>
      <c r="B109" s="38" t="s">
        <v>76</v>
      </c>
      <c r="C109" s="264" t="s">
        <v>111</v>
      </c>
      <c r="D109" s="265"/>
      <c r="E109" s="39">
        <v>17.27</v>
      </c>
      <c r="F109" s="40">
        <v>5174</v>
      </c>
      <c r="G109" s="41">
        <f t="shared" si="27"/>
        <v>89354.98</v>
      </c>
      <c r="H109" s="42"/>
      <c r="I109" s="43">
        <v>3</v>
      </c>
      <c r="J109" s="44">
        <v>3600</v>
      </c>
      <c r="K109" s="45">
        <f t="shared" si="28"/>
        <v>1200</v>
      </c>
      <c r="L109" s="46">
        <v>3</v>
      </c>
      <c r="M109" s="44">
        <f>F109/V109*60</f>
        <v>2956.571428571428</v>
      </c>
      <c r="N109" s="45">
        <f>M109/L109</f>
        <v>985.52380952380929</v>
      </c>
      <c r="O109" s="47">
        <f>L109-I109</f>
        <v>0</v>
      </c>
      <c r="P109" s="48">
        <f>N109-K109</f>
        <v>-214.47619047619071</v>
      </c>
      <c r="Q109" s="49">
        <f>N109/K109</f>
        <v>0.82126984126984104</v>
      </c>
      <c r="R109" s="274"/>
      <c r="S109" s="50">
        <v>0.34444444444444444</v>
      </c>
      <c r="T109" s="51">
        <v>0.41736111111111113</v>
      </c>
      <c r="U109" s="52">
        <v>19.833333333333371</v>
      </c>
      <c r="V109" s="53">
        <v>105.00000000000003</v>
      </c>
      <c r="W109" s="54"/>
      <c r="X109" s="94"/>
      <c r="Y109" s="266" t="s">
        <v>272</v>
      </c>
      <c r="Z109" s="267"/>
      <c r="AA109" s="55">
        <f>M109-J109</f>
        <v>-643.42857142857201</v>
      </c>
      <c r="AB109" s="49">
        <f>M109/J109</f>
        <v>0.82126984126984115</v>
      </c>
      <c r="AC109" s="279"/>
    </row>
    <row r="110" spans="1:29" ht="15.75" customHeight="1">
      <c r="A110" s="282"/>
      <c r="B110" s="38" t="s">
        <v>76</v>
      </c>
      <c r="C110" s="264" t="s">
        <v>113</v>
      </c>
      <c r="D110" s="265"/>
      <c r="E110" s="39">
        <v>14.28</v>
      </c>
      <c r="F110" s="40">
        <v>6958</v>
      </c>
      <c r="G110" s="41">
        <f t="shared" si="27"/>
        <v>99360.239999999991</v>
      </c>
      <c r="H110" s="42"/>
      <c r="I110" s="43">
        <v>3</v>
      </c>
      <c r="J110" s="44">
        <v>3600</v>
      </c>
      <c r="K110" s="45">
        <f t="shared" si="28"/>
        <v>1200</v>
      </c>
      <c r="L110" s="46">
        <v>3</v>
      </c>
      <c r="M110" s="44">
        <f>F110/V110*60</f>
        <v>2988.4037222619895</v>
      </c>
      <c r="N110" s="45">
        <f>M110/L110</f>
        <v>996.13457408732984</v>
      </c>
      <c r="O110" s="47">
        <f>L110-I110</f>
        <v>0</v>
      </c>
      <c r="P110" s="48">
        <f>N110-K110</f>
        <v>-203.86542591267016</v>
      </c>
      <c r="Q110" s="49">
        <f>N110/K110</f>
        <v>0.83011214507277487</v>
      </c>
      <c r="R110" s="274"/>
      <c r="S110" s="50">
        <v>0.42868055555555556</v>
      </c>
      <c r="T110" s="51">
        <v>0.52569444444444446</v>
      </c>
      <c r="U110" s="52">
        <v>16.29999999999999</v>
      </c>
      <c r="V110" s="53">
        <v>139.70000000000002</v>
      </c>
      <c r="W110" s="54"/>
      <c r="X110" s="94"/>
      <c r="Y110" s="266"/>
      <c r="Z110" s="267"/>
      <c r="AA110" s="55">
        <f>M110-J110</f>
        <v>-611.59627773801049</v>
      </c>
      <c r="AB110" s="49">
        <f>M110/J110</f>
        <v>0.83011214507277487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94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94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94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94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94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68"/>
      <c r="X117" s="110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68"/>
      <c r="X118" s="110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68"/>
      <c r="X119" s="110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68"/>
      <c r="X120" s="110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68"/>
      <c r="X121" s="110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18"/>
      <c r="G123" s="79"/>
      <c r="H123" s="20"/>
      <c r="I123" s="80">
        <f t="shared" ref="I123:J123" si="29">AVERAGE(I107:I122)</f>
        <v>3.5</v>
      </c>
      <c r="J123" s="81">
        <f t="shared" si="29"/>
        <v>3450</v>
      </c>
      <c r="K123" s="82">
        <f t="shared" ref="K123" si="30">J123/I123</f>
        <v>985.71428571428567</v>
      </c>
      <c r="L123" s="80">
        <f t="shared" ref="L123:M123" si="31">AVERAGE(L107:L122)</f>
        <v>3.5</v>
      </c>
      <c r="M123" s="81">
        <f t="shared" si="31"/>
        <v>2850.5954351948794</v>
      </c>
      <c r="N123" s="82">
        <f>M123/L123</f>
        <v>814.45583862710839</v>
      </c>
      <c r="O123" s="83">
        <f>L123-I123</f>
        <v>0</v>
      </c>
      <c r="P123" s="84">
        <f>N123-K123</f>
        <v>-171.25844708717727</v>
      </c>
      <c r="Q123" s="85">
        <f>N123/K123</f>
        <v>0.82625954643329846</v>
      </c>
      <c r="R123" s="275"/>
      <c r="S123" s="182">
        <f>S107</f>
        <v>0.25</v>
      </c>
      <c r="T123" s="183">
        <f>INDEX(T107:T122,COUNTA(T107:T122))</f>
        <v>0.52569444444444446</v>
      </c>
      <c r="U123" s="86"/>
      <c r="V123" s="96"/>
      <c r="W123" s="18"/>
      <c r="X123" s="20"/>
      <c r="Y123" s="262"/>
      <c r="Z123" s="263"/>
      <c r="AA123" s="97">
        <f>M123-J123</f>
        <v>-599.40456480512057</v>
      </c>
      <c r="AB123" s="85">
        <f>M123/J123</f>
        <v>0.82625954643329835</v>
      </c>
      <c r="AC123" s="280"/>
    </row>
    <row r="124" spans="1:29" ht="15.75" customHeight="1">
      <c r="A124" s="268" t="s">
        <v>46</v>
      </c>
      <c r="B124" s="16" t="s">
        <v>76</v>
      </c>
      <c r="C124" s="271" t="s">
        <v>107</v>
      </c>
      <c r="D124" s="272"/>
      <c r="E124" s="21">
        <v>18.18</v>
      </c>
      <c r="F124" s="15">
        <v>2962</v>
      </c>
      <c r="G124" s="22">
        <f t="shared" ref="G124:G126" si="32">E124*F124</f>
        <v>53849.159999999996</v>
      </c>
      <c r="H124" s="23"/>
      <c r="I124" s="24">
        <v>3</v>
      </c>
      <c r="J124" s="25">
        <v>3600</v>
      </c>
      <c r="K124" s="26">
        <f>J124/I124</f>
        <v>1200</v>
      </c>
      <c r="L124" s="27">
        <v>3</v>
      </c>
      <c r="M124" s="25">
        <f>F124/V124*60</f>
        <v>3005.4114994363008</v>
      </c>
      <c r="N124" s="26">
        <f>M124/L124</f>
        <v>1001.8038331454336</v>
      </c>
      <c r="O124" s="91">
        <f>L124-I124</f>
        <v>0</v>
      </c>
      <c r="P124" s="92">
        <f>N124-K124</f>
        <v>-198.1961668545664</v>
      </c>
      <c r="Q124" s="31">
        <f>N124/K124</f>
        <v>0.83483652762119465</v>
      </c>
      <c r="R124" s="273">
        <f>Q140</f>
        <v>0.82990420110470142</v>
      </c>
      <c r="S124" s="32">
        <v>0.25</v>
      </c>
      <c r="T124" s="33">
        <v>0.29106481481481483</v>
      </c>
      <c r="U124" s="34"/>
      <c r="V124" s="35">
        <v>59.133333333333354</v>
      </c>
      <c r="W124" s="33"/>
      <c r="X124" s="107"/>
      <c r="Y124" s="276"/>
      <c r="Z124" s="277"/>
      <c r="AA124" s="36">
        <f>M124-J124</f>
        <v>-594.5885005636992</v>
      </c>
      <c r="AB124" s="31">
        <f>M124/J124</f>
        <v>0.83483652762119465</v>
      </c>
      <c r="AC124" s="278">
        <f>AB140</f>
        <v>0.82990420110470142</v>
      </c>
    </row>
    <row r="125" spans="1:29" ht="15.75" customHeight="1">
      <c r="A125" s="269"/>
      <c r="B125" s="38" t="s">
        <v>76</v>
      </c>
      <c r="C125" s="264" t="s">
        <v>217</v>
      </c>
      <c r="D125" s="265"/>
      <c r="E125" s="39">
        <v>30</v>
      </c>
      <c r="F125" s="40">
        <v>4237</v>
      </c>
      <c r="G125" s="41">
        <f t="shared" si="32"/>
        <v>127110</v>
      </c>
      <c r="H125" s="42"/>
      <c r="I125" s="43">
        <v>3</v>
      </c>
      <c r="J125" s="44">
        <v>3000</v>
      </c>
      <c r="K125" s="45">
        <f t="shared" si="28"/>
        <v>1000</v>
      </c>
      <c r="L125" s="46">
        <v>3</v>
      </c>
      <c r="M125" s="44">
        <f>F125/V125*60</f>
        <v>2476.1688311688308</v>
      </c>
      <c r="N125" s="45">
        <f>M125/L125</f>
        <v>825.38961038961031</v>
      </c>
      <c r="O125" s="47">
        <f>L125-I125</f>
        <v>0</v>
      </c>
      <c r="P125" s="48">
        <f>N125-K125</f>
        <v>-174.61038961038969</v>
      </c>
      <c r="Q125" s="49">
        <f>N125/K125</f>
        <v>0.82538961038961034</v>
      </c>
      <c r="R125" s="274"/>
      <c r="S125" s="50">
        <v>0.30231481481481481</v>
      </c>
      <c r="T125" s="51">
        <v>0.37361111111111112</v>
      </c>
      <c r="U125" s="52">
        <v>16.199999999999974</v>
      </c>
      <c r="V125" s="53">
        <v>102.66666666666667</v>
      </c>
      <c r="W125" s="54"/>
      <c r="X125" s="58"/>
      <c r="Y125" s="266" t="s">
        <v>198</v>
      </c>
      <c r="Z125" s="267"/>
      <c r="AA125" s="55">
        <f>M125-J125</f>
        <v>-523.83116883116918</v>
      </c>
      <c r="AB125" s="49">
        <f>M125/J125</f>
        <v>0.82538961038961023</v>
      </c>
      <c r="AC125" s="279"/>
    </row>
    <row r="126" spans="1:29" ht="15.75" customHeight="1">
      <c r="A126" s="269"/>
      <c r="B126" s="38" t="s">
        <v>76</v>
      </c>
      <c r="C126" s="264" t="s">
        <v>284</v>
      </c>
      <c r="D126" s="265"/>
      <c r="E126" s="39">
        <v>27.91</v>
      </c>
      <c r="F126" s="40">
        <v>3314</v>
      </c>
      <c r="G126" s="41">
        <f t="shared" si="32"/>
        <v>92493.74</v>
      </c>
      <c r="H126" s="42"/>
      <c r="I126" s="43">
        <v>4</v>
      </c>
      <c r="J126" s="44">
        <v>3000</v>
      </c>
      <c r="K126" s="45">
        <f t="shared" si="28"/>
        <v>750</v>
      </c>
      <c r="L126" s="46">
        <v>4</v>
      </c>
      <c r="M126" s="44">
        <f>F126/V126*60</f>
        <v>2485.5000000000014</v>
      </c>
      <c r="N126" s="45">
        <f>M126/L126</f>
        <v>621.37500000000034</v>
      </c>
      <c r="O126" s="47">
        <f>L126-I126</f>
        <v>0</v>
      </c>
      <c r="P126" s="48">
        <f>N126-K126</f>
        <v>-128.62499999999966</v>
      </c>
      <c r="Q126" s="49">
        <f>N126/K126</f>
        <v>0.82850000000000046</v>
      </c>
      <c r="R126" s="274"/>
      <c r="S126" s="50">
        <v>0.38611111111111113</v>
      </c>
      <c r="T126" s="51">
        <v>0.44166666666666665</v>
      </c>
      <c r="U126" s="52">
        <v>18.000000000000014</v>
      </c>
      <c r="V126" s="53">
        <v>79.999999999999957</v>
      </c>
      <c r="W126" s="54"/>
      <c r="X126" s="58"/>
      <c r="Y126" s="266" t="s">
        <v>198</v>
      </c>
      <c r="Z126" s="267"/>
      <c r="AA126" s="55">
        <f>M126-J126</f>
        <v>-514.49999999999864</v>
      </c>
      <c r="AB126" s="49">
        <f>M126/J126</f>
        <v>0.82850000000000046</v>
      </c>
      <c r="AC126" s="279"/>
    </row>
    <row r="127" spans="1:29" ht="15.75" customHeight="1">
      <c r="A127" s="269"/>
      <c r="B127" s="38"/>
      <c r="C127" s="264"/>
      <c r="D127" s="265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79"/>
    </row>
    <row r="128" spans="1:29" ht="15.75" customHeight="1">
      <c r="A128" s="269"/>
      <c r="B128" s="38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38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116"/>
      <c r="Y129" s="266"/>
      <c r="Z129" s="267"/>
      <c r="AA129" s="55"/>
      <c r="AB129" s="49"/>
      <c r="AC129" s="279"/>
    </row>
    <row r="130" spans="1:29" ht="15.75" customHeight="1">
      <c r="A130" s="269"/>
      <c r="B130" s="38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79"/>
    </row>
    <row r="131" spans="1:29" ht="15.75" customHeight="1">
      <c r="A131" s="269"/>
      <c r="B131" s="38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79"/>
    </row>
    <row r="132" spans="1:29" ht="15.75" customHeight="1">
      <c r="A132" s="269"/>
      <c r="B132" s="38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68"/>
      <c r="X132" s="110"/>
      <c r="Y132" s="266"/>
      <c r="Z132" s="267"/>
      <c r="AA132" s="55"/>
      <c r="AB132" s="49"/>
      <c r="AC132" s="279"/>
    </row>
    <row r="133" spans="1:29" ht="15.75" customHeight="1">
      <c r="A133" s="269"/>
      <c r="B133" s="38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68"/>
      <c r="X133" s="110"/>
      <c r="Y133" s="266"/>
      <c r="Z133" s="267"/>
      <c r="AA133" s="55"/>
      <c r="AB133" s="49"/>
      <c r="AC133" s="279"/>
    </row>
    <row r="134" spans="1:29" ht="15.75" customHeight="1">
      <c r="A134" s="269"/>
      <c r="B134" s="38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68"/>
      <c r="X134" s="110"/>
      <c r="Y134" s="266"/>
      <c r="Z134" s="267"/>
      <c r="AA134" s="55"/>
      <c r="AB134" s="49"/>
      <c r="AC134" s="279"/>
    </row>
    <row r="135" spans="1:29" ht="15.75" customHeight="1">
      <c r="A135" s="269"/>
      <c r="B135" s="38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68"/>
      <c r="X135" s="110"/>
      <c r="Y135" s="266"/>
      <c r="Z135" s="267"/>
      <c r="AA135" s="55"/>
      <c r="AB135" s="49"/>
      <c r="AC135" s="279"/>
    </row>
    <row r="136" spans="1:29" ht="15.75" customHeight="1">
      <c r="A136" s="269"/>
      <c r="B136" s="38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68"/>
      <c r="X136" s="110"/>
      <c r="Y136" s="266"/>
      <c r="Z136" s="267"/>
      <c r="AA136" s="55"/>
      <c r="AB136" s="49"/>
      <c r="AC136" s="279"/>
    </row>
    <row r="137" spans="1:29" ht="15.75" customHeight="1">
      <c r="A137" s="269"/>
      <c r="B137" s="38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68"/>
      <c r="X137" s="110"/>
      <c r="Y137" s="266"/>
      <c r="Z137" s="267"/>
      <c r="AA137" s="55"/>
      <c r="AB137" s="49"/>
      <c r="AC137" s="279"/>
    </row>
    <row r="138" spans="1:29" ht="15.75" customHeight="1">
      <c r="A138" s="269"/>
      <c r="B138" s="38"/>
      <c r="C138" s="264"/>
      <c r="D138" s="265"/>
      <c r="E138" s="39"/>
      <c r="F138" s="40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68"/>
      <c r="X138" s="110"/>
      <c r="Y138" s="266"/>
      <c r="Z138" s="267"/>
      <c r="AA138" s="55"/>
      <c r="AB138" s="49"/>
      <c r="AC138" s="279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33">AVERAGE(I124:I139)</f>
        <v>3.3333333333333335</v>
      </c>
      <c r="J140" s="81">
        <f t="shared" si="33"/>
        <v>3200</v>
      </c>
      <c r="K140" s="82">
        <f t="shared" ref="K140" si="34">J140/I140</f>
        <v>960</v>
      </c>
      <c r="L140" s="80">
        <f t="shared" ref="L140:M140" si="35">AVERAGE(L124:L139)</f>
        <v>3.3333333333333335</v>
      </c>
      <c r="M140" s="81">
        <f t="shared" si="35"/>
        <v>2655.6934435350445</v>
      </c>
      <c r="N140" s="82">
        <f t="shared" ref="N140:N147" si="36">M140/L140</f>
        <v>796.70803306051334</v>
      </c>
      <c r="O140" s="83">
        <f t="shared" ref="O140:O147" si="37">L140-I140</f>
        <v>0</v>
      </c>
      <c r="P140" s="84">
        <f t="shared" ref="P140:P147" si="38">N140-K140</f>
        <v>-163.29196693948666</v>
      </c>
      <c r="Q140" s="85">
        <f t="shared" ref="Q140:Q147" si="39">N140/K140</f>
        <v>0.82990420110470142</v>
      </c>
      <c r="R140" s="275"/>
      <c r="S140" s="182">
        <f>S124</f>
        <v>0.25</v>
      </c>
      <c r="T140" s="183">
        <f>INDEX(T124:T139,COUNTA(T124:T139))</f>
        <v>0.44166666666666665</v>
      </c>
      <c r="U140" s="86"/>
      <c r="V140" s="96"/>
      <c r="W140" s="78"/>
      <c r="X140" s="82"/>
      <c r="Y140" s="262"/>
      <c r="Z140" s="263"/>
      <c r="AA140" s="97">
        <f t="shared" ref="AA140:AA147" si="40">M140-J140</f>
        <v>-544.30655646495552</v>
      </c>
      <c r="AB140" s="85">
        <f t="shared" ref="AB140:AB147" si="41">M140/J140</f>
        <v>0.82990420110470142</v>
      </c>
      <c r="AC140" s="280"/>
    </row>
    <row r="141" spans="1:29" ht="15.75" customHeight="1">
      <c r="A141" s="281" t="s">
        <v>48</v>
      </c>
      <c r="B141" s="16" t="s">
        <v>118</v>
      </c>
      <c r="C141" s="271" t="s">
        <v>281</v>
      </c>
      <c r="D141" s="272"/>
      <c r="E141" s="21">
        <v>27.36</v>
      </c>
      <c r="F141" s="15">
        <v>2380</v>
      </c>
      <c r="G141" s="22">
        <f t="shared" ref="G141:G147" si="42">E141*F141</f>
        <v>65116.799999999996</v>
      </c>
      <c r="H141" s="23"/>
      <c r="I141" s="24">
        <v>6</v>
      </c>
      <c r="J141" s="25">
        <v>2500</v>
      </c>
      <c r="K141" s="26">
        <f>J141/I141</f>
        <v>416.66666666666669</v>
      </c>
      <c r="L141" s="27">
        <v>6</v>
      </c>
      <c r="M141" s="25">
        <f>F141/V141*60</f>
        <v>2120.7920792079253</v>
      </c>
      <c r="N141" s="26">
        <f t="shared" si="36"/>
        <v>353.4653465346542</v>
      </c>
      <c r="O141" s="91">
        <f t="shared" si="37"/>
        <v>0</v>
      </c>
      <c r="P141" s="92">
        <f t="shared" si="38"/>
        <v>-63.201320132012484</v>
      </c>
      <c r="Q141" s="31">
        <f t="shared" si="39"/>
        <v>0.84831683168317007</v>
      </c>
      <c r="R141" s="273">
        <f>Q157</f>
        <v>0.84902436569837636</v>
      </c>
      <c r="S141" s="32">
        <v>0.70833333333333337</v>
      </c>
      <c r="T141" s="33">
        <v>0.75509259259259254</v>
      </c>
      <c r="U141" s="34"/>
      <c r="V141" s="35">
        <v>67.333333333333201</v>
      </c>
      <c r="W141" s="33"/>
      <c r="X141" s="107"/>
      <c r="Y141" s="276"/>
      <c r="Z141" s="277"/>
      <c r="AA141" s="36">
        <f t="shared" si="40"/>
        <v>-379.20792079207467</v>
      </c>
      <c r="AB141" s="31">
        <f t="shared" si="41"/>
        <v>0.84831683168317018</v>
      </c>
      <c r="AC141" s="278">
        <f>AB157</f>
        <v>0.84902436569837625</v>
      </c>
    </row>
    <row r="142" spans="1:29" ht="15.75" customHeight="1">
      <c r="A142" s="282"/>
      <c r="B142" s="38" t="s">
        <v>118</v>
      </c>
      <c r="C142" s="264" t="s">
        <v>202</v>
      </c>
      <c r="D142" s="265"/>
      <c r="E142" s="39">
        <v>29.52</v>
      </c>
      <c r="F142" s="40">
        <v>63</v>
      </c>
      <c r="G142" s="41">
        <f t="shared" si="42"/>
        <v>1859.76</v>
      </c>
      <c r="H142" s="42">
        <v>2</v>
      </c>
      <c r="I142" s="43">
        <v>17</v>
      </c>
      <c r="J142" s="44">
        <v>3273</v>
      </c>
      <c r="K142" s="45">
        <f t="shared" si="28"/>
        <v>192.52941176470588</v>
      </c>
      <c r="L142" s="46">
        <v>17</v>
      </c>
      <c r="M142" s="44">
        <v>2790</v>
      </c>
      <c r="N142" s="45">
        <f t="shared" si="36"/>
        <v>164.11764705882354</v>
      </c>
      <c r="O142" s="47">
        <f t="shared" si="37"/>
        <v>0</v>
      </c>
      <c r="P142" s="48">
        <f t="shared" si="38"/>
        <v>-28.411764705882348</v>
      </c>
      <c r="Q142" s="49">
        <f t="shared" si="39"/>
        <v>0.85242896425297898</v>
      </c>
      <c r="R142" s="274"/>
      <c r="S142" s="50">
        <v>0.7597222222222223</v>
      </c>
      <c r="T142" s="51">
        <v>0.76067129629629626</v>
      </c>
      <c r="U142" s="52">
        <v>6.6666666666668561</v>
      </c>
      <c r="V142" s="53">
        <v>1.3666666666665073</v>
      </c>
      <c r="W142" s="54"/>
      <c r="X142" s="58"/>
      <c r="Y142" s="266"/>
      <c r="Z142" s="267"/>
      <c r="AA142" s="55">
        <f t="shared" si="40"/>
        <v>-483</v>
      </c>
      <c r="AB142" s="49">
        <f t="shared" si="41"/>
        <v>0.85242896425297887</v>
      </c>
      <c r="AC142" s="279"/>
    </row>
    <row r="143" spans="1:29" ht="15.75" customHeight="1">
      <c r="A143" s="282"/>
      <c r="B143" s="38" t="s">
        <v>118</v>
      </c>
      <c r="C143" s="264" t="s">
        <v>201</v>
      </c>
      <c r="D143" s="265"/>
      <c r="E143" s="39">
        <v>29.85</v>
      </c>
      <c r="F143" s="40">
        <v>76</v>
      </c>
      <c r="G143" s="41">
        <f t="shared" si="42"/>
        <v>2268.6</v>
      </c>
      <c r="H143" s="42">
        <v>2</v>
      </c>
      <c r="I143" s="43">
        <v>17</v>
      </c>
      <c r="J143" s="44">
        <v>3273</v>
      </c>
      <c r="K143" s="45">
        <f t="shared" si="28"/>
        <v>192.52941176470588</v>
      </c>
      <c r="L143" s="46">
        <v>17</v>
      </c>
      <c r="M143" s="44">
        <v>2790</v>
      </c>
      <c r="N143" s="45">
        <f t="shared" si="36"/>
        <v>164.11764705882354</v>
      </c>
      <c r="O143" s="47">
        <f t="shared" si="37"/>
        <v>0</v>
      </c>
      <c r="P143" s="48">
        <f t="shared" si="38"/>
        <v>-28.411764705882348</v>
      </c>
      <c r="Q143" s="49">
        <f t="shared" si="39"/>
        <v>0.85242896425297898</v>
      </c>
      <c r="R143" s="274"/>
      <c r="S143" s="50">
        <v>0.76482638888888888</v>
      </c>
      <c r="T143" s="51">
        <v>0.76597222222222228</v>
      </c>
      <c r="U143" s="52">
        <v>5.9833333333333627</v>
      </c>
      <c r="V143" s="53">
        <v>1.6500000000000981</v>
      </c>
      <c r="W143" s="54"/>
      <c r="X143" s="58"/>
      <c r="Y143" s="266"/>
      <c r="Z143" s="267"/>
      <c r="AA143" s="55">
        <f t="shared" si="40"/>
        <v>-483</v>
      </c>
      <c r="AB143" s="49">
        <f t="shared" si="41"/>
        <v>0.85242896425297887</v>
      </c>
      <c r="AC143" s="279"/>
    </row>
    <row r="144" spans="1:29" ht="15.75" customHeight="1">
      <c r="A144" s="282"/>
      <c r="B144" s="38" t="s">
        <v>76</v>
      </c>
      <c r="C144" s="264" t="s">
        <v>117</v>
      </c>
      <c r="D144" s="265"/>
      <c r="E144" s="39">
        <v>28.57</v>
      </c>
      <c r="F144" s="40">
        <v>2213</v>
      </c>
      <c r="G144" s="41">
        <f t="shared" si="42"/>
        <v>63225.41</v>
      </c>
      <c r="H144" s="42"/>
      <c r="I144" s="43">
        <v>13</v>
      </c>
      <c r="J144" s="44">
        <v>3600</v>
      </c>
      <c r="K144" s="45">
        <f t="shared" si="28"/>
        <v>276.92307692307691</v>
      </c>
      <c r="L144" s="46">
        <v>13</v>
      </c>
      <c r="M144" s="44">
        <f>F144/V144*60</f>
        <v>2984.9381790932953</v>
      </c>
      <c r="N144" s="45">
        <f t="shared" si="36"/>
        <v>229.6106291610227</v>
      </c>
      <c r="O144" s="47">
        <f t="shared" si="37"/>
        <v>0</v>
      </c>
      <c r="P144" s="48">
        <f t="shared" si="38"/>
        <v>-47.312447762054205</v>
      </c>
      <c r="Q144" s="49">
        <f t="shared" si="39"/>
        <v>0.82914949419258199</v>
      </c>
      <c r="R144" s="274"/>
      <c r="S144" s="50">
        <v>0.77013888888888893</v>
      </c>
      <c r="T144" s="51">
        <v>0.80103009259259261</v>
      </c>
      <c r="U144" s="52">
        <v>5.9999999999999787</v>
      </c>
      <c r="V144" s="53">
        <v>44.483333333333306</v>
      </c>
      <c r="W144" s="54"/>
      <c r="X144" s="94"/>
      <c r="Y144" s="266"/>
      <c r="Z144" s="267"/>
      <c r="AA144" s="55">
        <f t="shared" si="40"/>
        <v>-615.06182090670472</v>
      </c>
      <c r="AB144" s="49">
        <f t="shared" si="41"/>
        <v>0.82914949419258199</v>
      </c>
      <c r="AC144" s="279"/>
    </row>
    <row r="145" spans="1:29" ht="15.75" customHeight="1">
      <c r="A145" s="283"/>
      <c r="B145" s="38" t="s">
        <v>118</v>
      </c>
      <c r="C145" s="264" t="s">
        <v>280</v>
      </c>
      <c r="D145" s="265"/>
      <c r="E145" s="39">
        <v>25.64</v>
      </c>
      <c r="F145" s="40">
        <v>3436</v>
      </c>
      <c r="G145" s="41">
        <f t="shared" si="42"/>
        <v>88099.040000000008</v>
      </c>
      <c r="H145" s="58"/>
      <c r="I145" s="43">
        <v>11</v>
      </c>
      <c r="J145" s="44">
        <v>3000</v>
      </c>
      <c r="K145" s="45">
        <f t="shared" si="28"/>
        <v>272.72727272727275</v>
      </c>
      <c r="L145" s="59">
        <v>11</v>
      </c>
      <c r="M145" s="44">
        <f>F145/V145*60</f>
        <v>2561.5241250776558</v>
      </c>
      <c r="N145" s="45">
        <f t="shared" si="36"/>
        <v>232.86582955251416</v>
      </c>
      <c r="O145" s="47">
        <f t="shared" si="37"/>
        <v>0</v>
      </c>
      <c r="P145" s="48">
        <f t="shared" si="38"/>
        <v>-39.861443174758591</v>
      </c>
      <c r="Q145" s="49">
        <f t="shared" si="39"/>
        <v>0.8538413750258852</v>
      </c>
      <c r="R145" s="274"/>
      <c r="S145" s="50">
        <v>0.80555555555555558</v>
      </c>
      <c r="T145" s="51">
        <v>0.86144675925925929</v>
      </c>
      <c r="U145" s="52">
        <v>6.5166666666666728</v>
      </c>
      <c r="V145" s="53">
        <v>80.483333333333334</v>
      </c>
      <c r="W145" s="54">
        <v>0.86144675925925929</v>
      </c>
      <c r="X145" s="94">
        <v>0.90092592592592591</v>
      </c>
      <c r="Y145" s="266"/>
      <c r="Z145" s="267"/>
      <c r="AA145" s="55">
        <f t="shared" si="40"/>
        <v>-438.47587492234425</v>
      </c>
      <c r="AB145" s="49">
        <f t="shared" si="41"/>
        <v>0.8538413750258852</v>
      </c>
      <c r="AC145" s="279"/>
    </row>
    <row r="146" spans="1:29" ht="15.75" customHeight="1">
      <c r="A146" s="283"/>
      <c r="B146" s="38" t="s">
        <v>118</v>
      </c>
      <c r="C146" s="264" t="s">
        <v>202</v>
      </c>
      <c r="D146" s="265"/>
      <c r="E146" s="39">
        <v>29.52</v>
      </c>
      <c r="F146" s="40">
        <v>2129</v>
      </c>
      <c r="G146" s="60">
        <f t="shared" si="42"/>
        <v>62848.08</v>
      </c>
      <c r="H146" s="61"/>
      <c r="I146" s="43">
        <v>17</v>
      </c>
      <c r="J146" s="44">
        <v>3273</v>
      </c>
      <c r="K146" s="45">
        <f t="shared" si="28"/>
        <v>192.52941176470588</v>
      </c>
      <c r="L146" s="46">
        <v>17</v>
      </c>
      <c r="M146" s="44">
        <f>F146/V146*60</f>
        <v>2797.22627737226</v>
      </c>
      <c r="N146" s="45">
        <f t="shared" si="36"/>
        <v>164.54272219836824</v>
      </c>
      <c r="O146" s="47">
        <f t="shared" si="37"/>
        <v>0</v>
      </c>
      <c r="P146" s="48">
        <f t="shared" si="38"/>
        <v>-27.986689566337645</v>
      </c>
      <c r="Q146" s="49">
        <f t="shared" si="39"/>
        <v>0.8546368094629575</v>
      </c>
      <c r="R146" s="274"/>
      <c r="S146" s="50">
        <v>0.90092592592592591</v>
      </c>
      <c r="T146" s="51">
        <v>0.93263888888888891</v>
      </c>
      <c r="U146" s="52">
        <v>56.849999999999937</v>
      </c>
      <c r="V146" s="53">
        <v>45.666666666666714</v>
      </c>
      <c r="W146" s="54"/>
      <c r="X146" s="116"/>
      <c r="Y146" s="266"/>
      <c r="Z146" s="267"/>
      <c r="AA146" s="55">
        <f t="shared" si="40"/>
        <v>-475.77372262773997</v>
      </c>
      <c r="AB146" s="49">
        <f t="shared" si="41"/>
        <v>0.8546368094629575</v>
      </c>
      <c r="AC146" s="279"/>
    </row>
    <row r="147" spans="1:29" ht="15.75" customHeight="1">
      <c r="A147" s="283"/>
      <c r="B147" s="38" t="s">
        <v>118</v>
      </c>
      <c r="C147" s="264" t="s">
        <v>201</v>
      </c>
      <c r="D147" s="265"/>
      <c r="E147" s="39">
        <v>29.85</v>
      </c>
      <c r="F147" s="40">
        <v>2226</v>
      </c>
      <c r="G147" s="60">
        <f t="shared" si="42"/>
        <v>66446.100000000006</v>
      </c>
      <c r="H147" s="64"/>
      <c r="I147" s="43">
        <v>17</v>
      </c>
      <c r="J147" s="44">
        <v>3273</v>
      </c>
      <c r="K147" s="45">
        <f t="shared" si="28"/>
        <v>192.52941176470588</v>
      </c>
      <c r="L147" s="59">
        <v>17</v>
      </c>
      <c r="M147" s="44">
        <f>F147/V147*60</f>
        <v>2797.068062827228</v>
      </c>
      <c r="N147" s="45">
        <f t="shared" si="36"/>
        <v>164.53341546042518</v>
      </c>
      <c r="O147" s="65">
        <f t="shared" si="37"/>
        <v>0</v>
      </c>
      <c r="P147" s="66">
        <f t="shared" si="38"/>
        <v>-27.995996304280709</v>
      </c>
      <c r="Q147" s="67">
        <f t="shared" si="39"/>
        <v>0.85458847015802875</v>
      </c>
      <c r="R147" s="274"/>
      <c r="S147" s="50">
        <v>0.93628472222222225</v>
      </c>
      <c r="T147" s="51">
        <v>0.96944444444444444</v>
      </c>
      <c r="U147" s="52">
        <v>5.2500000000000213</v>
      </c>
      <c r="V147" s="53">
        <v>47.74999999999995</v>
      </c>
      <c r="W147" s="54"/>
      <c r="X147" s="94"/>
      <c r="Y147" s="266"/>
      <c r="Z147" s="267"/>
      <c r="AA147" s="55">
        <f t="shared" si="40"/>
        <v>-475.931937172772</v>
      </c>
      <c r="AB147" s="49">
        <f t="shared" si="41"/>
        <v>0.85458847015802875</v>
      </c>
      <c r="AC147" s="279"/>
    </row>
    <row r="148" spans="1:29" ht="15.75" customHeight="1">
      <c r="A148" s="283"/>
      <c r="B148" s="38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79"/>
    </row>
    <row r="149" spans="1:29" ht="15.75" customHeight="1">
      <c r="A149" s="283"/>
      <c r="B149" s="38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68"/>
      <c r="X149" s="110"/>
      <c r="Y149" s="266"/>
      <c r="Z149" s="267"/>
      <c r="AA149" s="55"/>
      <c r="AB149" s="49"/>
      <c r="AC149" s="279"/>
    </row>
    <row r="150" spans="1:29" ht="15.75" customHeight="1">
      <c r="A150" s="283"/>
      <c r="B150" s="38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68"/>
      <c r="X150" s="110"/>
      <c r="Y150" s="266"/>
      <c r="Z150" s="267"/>
      <c r="AA150" s="55"/>
      <c r="AB150" s="49"/>
      <c r="AC150" s="279"/>
    </row>
    <row r="151" spans="1:29" ht="15.75" customHeight="1">
      <c r="A151" s="283"/>
      <c r="B151" s="38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68"/>
      <c r="X151" s="110"/>
      <c r="Y151" s="266"/>
      <c r="Z151" s="267"/>
      <c r="AA151" s="55"/>
      <c r="AB151" s="49"/>
      <c r="AC151" s="279"/>
    </row>
    <row r="152" spans="1:29" ht="15.75" customHeight="1">
      <c r="A152" s="283"/>
      <c r="B152" s="38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68"/>
      <c r="X152" s="110"/>
      <c r="Y152" s="266"/>
      <c r="Z152" s="267"/>
      <c r="AA152" s="55"/>
      <c r="AB152" s="49"/>
      <c r="AC152" s="279"/>
    </row>
    <row r="153" spans="1:29" ht="15.75" customHeight="1">
      <c r="A153" s="283"/>
      <c r="B153" s="38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68"/>
      <c r="X153" s="110"/>
      <c r="Y153" s="266"/>
      <c r="Z153" s="267"/>
      <c r="AA153" s="55"/>
      <c r="AB153" s="49"/>
      <c r="AC153" s="279"/>
    </row>
    <row r="154" spans="1:29" ht="15.75" customHeight="1">
      <c r="A154" s="283"/>
      <c r="B154" s="38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68"/>
      <c r="X154" s="110"/>
      <c r="Y154" s="266"/>
      <c r="Z154" s="267"/>
      <c r="AA154" s="55"/>
      <c r="AB154" s="49"/>
      <c r="AC154" s="279"/>
    </row>
    <row r="155" spans="1:29" ht="15.75" customHeight="1">
      <c r="A155" s="283"/>
      <c r="B155" s="38"/>
      <c r="C155" s="264"/>
      <c r="D155" s="265"/>
      <c r="E155" s="39"/>
      <c r="F155" s="40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68"/>
      <c r="X155" s="110"/>
      <c r="Y155" s="266"/>
      <c r="Z155" s="267"/>
      <c r="AA155" s="55"/>
      <c r="AB155" s="49"/>
      <c r="AC155" s="279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43">AVERAGE(I141:I156)</f>
        <v>14</v>
      </c>
      <c r="J157" s="81">
        <f t="shared" si="43"/>
        <v>3170.2857142857142</v>
      </c>
      <c r="K157" s="82">
        <f t="shared" ref="K157" si="44">J157/I157</f>
        <v>226.44897959183672</v>
      </c>
      <c r="L157" s="80">
        <f t="shared" ref="L157:M157" si="45">AVERAGE(L141:L156)</f>
        <v>14</v>
      </c>
      <c r="M157" s="81">
        <f t="shared" si="45"/>
        <v>2691.6498176540522</v>
      </c>
      <c r="N157" s="82">
        <f>M157/L157</f>
        <v>192.26070126100373</v>
      </c>
      <c r="O157" s="83">
        <f>L157-I157</f>
        <v>0</v>
      </c>
      <c r="P157" s="84">
        <f>N157-K157</f>
        <v>-34.188278330832986</v>
      </c>
      <c r="Q157" s="85">
        <f>N157/K157</f>
        <v>0.84902436569837636</v>
      </c>
      <c r="R157" s="275"/>
      <c r="S157" s="182">
        <f>S141</f>
        <v>0.70833333333333337</v>
      </c>
      <c r="T157" s="183">
        <f>INDEX(T141:T156,COUNTA(T141:T156))</f>
        <v>0.96944444444444444</v>
      </c>
      <c r="U157" s="86"/>
      <c r="V157" s="96"/>
      <c r="W157" s="78"/>
      <c r="X157" s="82"/>
      <c r="Y157" s="262"/>
      <c r="Z157" s="263"/>
      <c r="AA157" s="97">
        <f>M157-J157</f>
        <v>-478.63589663166204</v>
      </c>
      <c r="AB157" s="85">
        <f>M157/J157</f>
        <v>0.84902436569837625</v>
      </c>
      <c r="AC157" s="280"/>
    </row>
    <row r="158" spans="1:29" ht="15.75" customHeight="1">
      <c r="A158" s="268" t="s">
        <v>49</v>
      </c>
      <c r="B158" s="16" t="s">
        <v>76</v>
      </c>
      <c r="C158" s="271" t="s">
        <v>120</v>
      </c>
      <c r="D158" s="272"/>
      <c r="E158" s="21">
        <v>14.03</v>
      </c>
      <c r="F158" s="15">
        <v>9265</v>
      </c>
      <c r="G158" s="22">
        <f t="shared" ref="G158" si="46">E158*F158</f>
        <v>129987.95</v>
      </c>
      <c r="H158" s="23"/>
      <c r="I158" s="24">
        <v>4</v>
      </c>
      <c r="J158" s="25">
        <v>2700</v>
      </c>
      <c r="K158" s="26">
        <f>J158/I158</f>
        <v>675</v>
      </c>
      <c r="L158" s="27">
        <v>4</v>
      </c>
      <c r="M158" s="25">
        <f>F158/V158*60</f>
        <v>2394.5724746930864</v>
      </c>
      <c r="N158" s="26">
        <f>M158/L158</f>
        <v>598.6431186732716</v>
      </c>
      <c r="O158" s="91">
        <f>L158-I158</f>
        <v>0</v>
      </c>
      <c r="P158" s="92">
        <f>N158-K158</f>
        <v>-76.356881326728399</v>
      </c>
      <c r="Q158" s="31">
        <f>N158/K158</f>
        <v>0.88687869433077271</v>
      </c>
      <c r="R158" s="273">
        <f>Q174</f>
        <v>0.88687869433077271</v>
      </c>
      <c r="S158" s="32">
        <v>0.70833333333333337</v>
      </c>
      <c r="T158" s="33">
        <v>0.86954861111111115</v>
      </c>
      <c r="U158" s="34"/>
      <c r="V158" s="35">
        <v>232.15</v>
      </c>
      <c r="W158" s="33"/>
      <c r="X158" s="107"/>
      <c r="Y158" s="276"/>
      <c r="Z158" s="277"/>
      <c r="AA158" s="36">
        <f>M158-J158</f>
        <v>-305.42752530691359</v>
      </c>
      <c r="AB158" s="31">
        <f>M158/J158</f>
        <v>0.88687869433077271</v>
      </c>
      <c r="AC158" s="278">
        <f>AB174</f>
        <v>0.88687869433077271</v>
      </c>
    </row>
    <row r="159" spans="1:29" ht="15.75" customHeight="1">
      <c r="A159" s="269"/>
      <c r="B159" s="38"/>
      <c r="C159" s="264"/>
      <c r="D159" s="265"/>
      <c r="E159" s="39"/>
      <c r="F159" s="40"/>
      <c r="G159" s="41"/>
      <c r="H159" s="42"/>
      <c r="I159" s="43"/>
      <c r="J159" s="44"/>
      <c r="K159" s="45"/>
      <c r="L159" s="46"/>
      <c r="M159" s="44"/>
      <c r="N159" s="45"/>
      <c r="O159" s="47"/>
      <c r="P159" s="48"/>
      <c r="Q159" s="49"/>
      <c r="R159" s="274"/>
      <c r="S159" s="50"/>
      <c r="T159" s="51"/>
      <c r="U159" s="52"/>
      <c r="V159" s="53"/>
      <c r="W159" s="54"/>
      <c r="X159" s="94"/>
      <c r="Y159" s="266"/>
      <c r="Z159" s="267"/>
      <c r="AA159" s="55"/>
      <c r="AB159" s="49"/>
      <c r="AC159" s="279"/>
    </row>
    <row r="160" spans="1:29" ht="15.75" customHeight="1">
      <c r="A160" s="269"/>
      <c r="B160" s="38"/>
      <c r="C160" s="264"/>
      <c r="D160" s="265"/>
      <c r="E160" s="39"/>
      <c r="F160" s="40"/>
      <c r="G160" s="41"/>
      <c r="H160" s="42"/>
      <c r="I160" s="43"/>
      <c r="J160" s="44"/>
      <c r="K160" s="45"/>
      <c r="L160" s="46"/>
      <c r="M160" s="44"/>
      <c r="N160" s="45"/>
      <c r="O160" s="47"/>
      <c r="P160" s="48"/>
      <c r="Q160" s="49"/>
      <c r="R160" s="274"/>
      <c r="S160" s="50"/>
      <c r="T160" s="51"/>
      <c r="U160" s="52"/>
      <c r="V160" s="53"/>
      <c r="W160" s="54"/>
      <c r="X160" s="58"/>
      <c r="Y160" s="266"/>
      <c r="Z160" s="267"/>
      <c r="AA160" s="55"/>
      <c r="AB160" s="49"/>
      <c r="AC160" s="279"/>
    </row>
    <row r="161" spans="1:29" ht="15.75" customHeight="1">
      <c r="A161" s="269"/>
      <c r="B161" s="38"/>
      <c r="C161" s="264"/>
      <c r="D161" s="265"/>
      <c r="E161" s="39"/>
      <c r="F161" s="40"/>
      <c r="G161" s="41"/>
      <c r="H161" s="42"/>
      <c r="I161" s="43"/>
      <c r="J161" s="44"/>
      <c r="K161" s="45"/>
      <c r="L161" s="46"/>
      <c r="M161" s="44"/>
      <c r="N161" s="45"/>
      <c r="O161" s="47"/>
      <c r="P161" s="48"/>
      <c r="Q161" s="49"/>
      <c r="R161" s="274"/>
      <c r="S161" s="50"/>
      <c r="T161" s="51"/>
      <c r="U161" s="52"/>
      <c r="V161" s="53"/>
      <c r="W161" s="54"/>
      <c r="X161" s="58"/>
      <c r="Y161" s="266"/>
      <c r="Z161" s="267"/>
      <c r="AA161" s="55"/>
      <c r="AB161" s="49"/>
      <c r="AC161" s="279"/>
    </row>
    <row r="162" spans="1:29" ht="15.75" customHeight="1">
      <c r="A162" s="269"/>
      <c r="B162" s="38"/>
      <c r="C162" s="264"/>
      <c r="D162" s="265"/>
      <c r="E162" s="39"/>
      <c r="F162" s="40"/>
      <c r="G162" s="41"/>
      <c r="H162" s="58"/>
      <c r="I162" s="43"/>
      <c r="J162" s="44"/>
      <c r="K162" s="45"/>
      <c r="L162" s="59"/>
      <c r="M162" s="44"/>
      <c r="N162" s="45"/>
      <c r="O162" s="47"/>
      <c r="P162" s="48"/>
      <c r="Q162" s="49"/>
      <c r="R162" s="274"/>
      <c r="S162" s="50"/>
      <c r="T162" s="51"/>
      <c r="U162" s="52"/>
      <c r="V162" s="53"/>
      <c r="W162" s="54"/>
      <c r="X162" s="58"/>
      <c r="Y162" s="266"/>
      <c r="Z162" s="267"/>
      <c r="AA162" s="55"/>
      <c r="AB162" s="49"/>
      <c r="AC162" s="279"/>
    </row>
    <row r="163" spans="1:29" ht="15.75" customHeight="1">
      <c r="A163" s="269"/>
      <c r="B163" s="38"/>
      <c r="C163" s="264"/>
      <c r="D163" s="265"/>
      <c r="E163" s="39"/>
      <c r="F163" s="40"/>
      <c r="G163" s="60"/>
      <c r="H163" s="61"/>
      <c r="I163" s="43"/>
      <c r="J163" s="44"/>
      <c r="K163" s="45"/>
      <c r="L163" s="46"/>
      <c r="M163" s="44"/>
      <c r="N163" s="45"/>
      <c r="O163" s="47"/>
      <c r="P163" s="48"/>
      <c r="Q163" s="49"/>
      <c r="R163" s="274"/>
      <c r="S163" s="50"/>
      <c r="T163" s="51"/>
      <c r="U163" s="52"/>
      <c r="V163" s="53"/>
      <c r="W163" s="54"/>
      <c r="X163" s="58"/>
      <c r="Y163" s="266"/>
      <c r="Z163" s="267"/>
      <c r="AA163" s="55"/>
      <c r="AB163" s="49"/>
      <c r="AC163" s="279"/>
    </row>
    <row r="164" spans="1:29" ht="15.75" customHeight="1">
      <c r="A164" s="269"/>
      <c r="B164" s="38"/>
      <c r="C164" s="264"/>
      <c r="D164" s="265"/>
      <c r="E164" s="39"/>
      <c r="F164" s="40"/>
      <c r="G164" s="60"/>
      <c r="H164" s="64"/>
      <c r="I164" s="43"/>
      <c r="J164" s="44"/>
      <c r="K164" s="45"/>
      <c r="L164" s="59"/>
      <c r="M164" s="44"/>
      <c r="N164" s="45"/>
      <c r="O164" s="65"/>
      <c r="P164" s="66"/>
      <c r="Q164" s="67"/>
      <c r="R164" s="274"/>
      <c r="S164" s="50"/>
      <c r="T164" s="51"/>
      <c r="U164" s="52"/>
      <c r="V164" s="53"/>
      <c r="W164" s="54"/>
      <c r="X164" s="58"/>
      <c r="Y164" s="266"/>
      <c r="Z164" s="267"/>
      <c r="AA164" s="55"/>
      <c r="AB164" s="49"/>
      <c r="AC164" s="279"/>
    </row>
    <row r="165" spans="1:29" ht="15.75" customHeight="1">
      <c r="A165" s="269"/>
      <c r="B165" s="38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50"/>
      <c r="T165" s="51"/>
      <c r="U165" s="52"/>
      <c r="V165" s="53"/>
      <c r="W165" s="54"/>
      <c r="X165" s="58"/>
      <c r="Y165" s="266"/>
      <c r="Z165" s="267"/>
      <c r="AA165" s="55"/>
      <c r="AB165" s="49"/>
      <c r="AC165" s="279"/>
    </row>
    <row r="166" spans="1:29" ht="15.75" customHeight="1">
      <c r="A166" s="269"/>
      <c r="B166" s="38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50"/>
      <c r="T166" s="51"/>
      <c r="U166" s="52"/>
      <c r="V166" s="53"/>
      <c r="W166" s="54"/>
      <c r="X166" s="58"/>
      <c r="Y166" s="266"/>
      <c r="Z166" s="267"/>
      <c r="AA166" s="55"/>
      <c r="AB166" s="49"/>
      <c r="AC166" s="279"/>
    </row>
    <row r="167" spans="1:29" ht="15.75" customHeight="1">
      <c r="A167" s="269"/>
      <c r="B167" s="38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50"/>
      <c r="T167" s="51"/>
      <c r="U167" s="52"/>
      <c r="V167" s="53"/>
      <c r="W167" s="54"/>
      <c r="X167" s="58"/>
      <c r="Y167" s="266"/>
      <c r="Z167" s="267"/>
      <c r="AA167" s="55"/>
      <c r="AB167" s="49"/>
      <c r="AC167" s="279"/>
    </row>
    <row r="168" spans="1:29" ht="15.75" customHeight="1">
      <c r="A168" s="269"/>
      <c r="B168" s="38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50"/>
      <c r="T168" s="51"/>
      <c r="U168" s="52"/>
      <c r="V168" s="53"/>
      <c r="W168" s="54"/>
      <c r="X168" s="58"/>
      <c r="Y168" s="266"/>
      <c r="Z168" s="267"/>
      <c r="AA168" s="55"/>
      <c r="AB168" s="49"/>
      <c r="AC168" s="279"/>
    </row>
    <row r="169" spans="1:29" ht="15.75" customHeight="1">
      <c r="A169" s="269"/>
      <c r="B169" s="38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50"/>
      <c r="T169" s="51"/>
      <c r="U169" s="52"/>
      <c r="V169" s="53"/>
      <c r="W169" s="54"/>
      <c r="X169" s="58"/>
      <c r="Y169" s="266"/>
      <c r="Z169" s="267"/>
      <c r="AA169" s="55"/>
      <c r="AB169" s="49"/>
      <c r="AC169" s="279"/>
    </row>
    <row r="170" spans="1:29" ht="15.75" customHeight="1">
      <c r="A170" s="269"/>
      <c r="B170" s="38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50"/>
      <c r="T170" s="51"/>
      <c r="U170" s="52"/>
      <c r="V170" s="53"/>
      <c r="W170" s="54"/>
      <c r="X170" s="58"/>
      <c r="Y170" s="266"/>
      <c r="Z170" s="267"/>
      <c r="AA170" s="55"/>
      <c r="AB170" s="49"/>
      <c r="AC170" s="279"/>
    </row>
    <row r="171" spans="1:29" ht="15.75" customHeight="1">
      <c r="A171" s="269"/>
      <c r="B171" s="38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50"/>
      <c r="T171" s="51"/>
      <c r="U171" s="52"/>
      <c r="V171" s="53"/>
      <c r="W171" s="54"/>
      <c r="X171" s="58"/>
      <c r="Y171" s="266"/>
      <c r="Z171" s="267"/>
      <c r="AA171" s="55"/>
      <c r="AB171" s="49"/>
      <c r="AC171" s="279"/>
    </row>
    <row r="172" spans="1:29" ht="15.75" customHeight="1">
      <c r="A172" s="269"/>
      <c r="B172" s="38"/>
      <c r="C172" s="264"/>
      <c r="D172" s="265"/>
      <c r="E172" s="39"/>
      <c r="F172" s="40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50"/>
      <c r="T172" s="51"/>
      <c r="U172" s="52"/>
      <c r="V172" s="53"/>
      <c r="W172" s="54"/>
      <c r="X172" s="58"/>
      <c r="Y172" s="266"/>
      <c r="Z172" s="267"/>
      <c r="AA172" s="55"/>
      <c r="AB172" s="49"/>
      <c r="AC172" s="279"/>
    </row>
    <row r="173" spans="1:29" ht="15.75" customHeight="1">
      <c r="A173" s="269"/>
      <c r="B173" s="38"/>
      <c r="C173" s="264"/>
      <c r="D173" s="265"/>
      <c r="E173" s="104"/>
      <c r="F173" s="40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47">AVERAGE(I158:I173)</f>
        <v>4</v>
      </c>
      <c r="J174" s="81">
        <f t="shared" si="47"/>
        <v>2700</v>
      </c>
      <c r="K174" s="82">
        <f t="shared" ref="K174" si="48">J174/I174</f>
        <v>675</v>
      </c>
      <c r="L174" s="80">
        <f t="shared" ref="L174:M174" si="49">AVERAGE(L158:L173)</f>
        <v>4</v>
      </c>
      <c r="M174" s="81">
        <f t="shared" si="49"/>
        <v>2394.5724746930864</v>
      </c>
      <c r="N174" s="82">
        <f t="shared" ref="N174:N180" si="50">M174/L174</f>
        <v>598.6431186732716</v>
      </c>
      <c r="O174" s="83">
        <f t="shared" ref="O174:O180" si="51">L174-I174</f>
        <v>0</v>
      </c>
      <c r="P174" s="84">
        <f t="shared" ref="P174:P180" si="52">N174-K174</f>
        <v>-76.356881326728399</v>
      </c>
      <c r="Q174" s="85">
        <f t="shared" ref="Q174:Q180" si="53">N174/K174</f>
        <v>0.88687869433077271</v>
      </c>
      <c r="R174" s="275"/>
      <c r="S174" s="182">
        <f>S158</f>
        <v>0.70833333333333337</v>
      </c>
      <c r="T174" s="183">
        <f>INDEX(T158:T173,COUNTA(T158:T173))</f>
        <v>0.86954861111111115</v>
      </c>
      <c r="U174" s="86"/>
      <c r="V174" s="96"/>
      <c r="W174" s="78"/>
      <c r="X174" s="82"/>
      <c r="Y174" s="262"/>
      <c r="Z174" s="263"/>
      <c r="AA174" s="97">
        <f t="shared" ref="AA174:AA180" si="54">M174-J174</f>
        <v>-305.42752530691359</v>
      </c>
      <c r="AB174" s="85">
        <f t="shared" ref="AB174:AB180" si="55">M174/J174</f>
        <v>0.88687869433077271</v>
      </c>
      <c r="AC174" s="280"/>
    </row>
    <row r="175" spans="1:29" ht="15.75" customHeight="1">
      <c r="A175" s="281" t="s">
        <v>50</v>
      </c>
      <c r="B175" s="16" t="s">
        <v>76</v>
      </c>
      <c r="C175" s="271" t="s">
        <v>124</v>
      </c>
      <c r="D175" s="272"/>
      <c r="E175" s="21">
        <v>24.15</v>
      </c>
      <c r="F175" s="15">
        <v>1254</v>
      </c>
      <c r="G175" s="22">
        <f t="shared" ref="G175:G180" si="56">E175*F175</f>
        <v>30284.1</v>
      </c>
      <c r="H175" s="23"/>
      <c r="I175" s="24">
        <v>4</v>
      </c>
      <c r="J175" s="25">
        <v>3000</v>
      </c>
      <c r="K175" s="26">
        <f>J175/I175</f>
        <v>750</v>
      </c>
      <c r="L175" s="27">
        <v>4</v>
      </c>
      <c r="M175" s="25">
        <f t="shared" ref="M175:M180" si="57">F175/V175*60</f>
        <v>2479.0774299835298</v>
      </c>
      <c r="N175" s="26">
        <f t="shared" si="50"/>
        <v>619.76935749588245</v>
      </c>
      <c r="O175" s="91">
        <f t="shared" si="51"/>
        <v>0</v>
      </c>
      <c r="P175" s="92">
        <f t="shared" si="52"/>
        <v>-130.23064250411755</v>
      </c>
      <c r="Q175" s="31">
        <f t="shared" si="53"/>
        <v>0.82635914332784322</v>
      </c>
      <c r="R175" s="273">
        <f>Q191</f>
        <v>0.82990734315363068</v>
      </c>
      <c r="S175" s="32">
        <v>0.70833333333333337</v>
      </c>
      <c r="T175" s="33">
        <v>0.72940972222222222</v>
      </c>
      <c r="U175" s="34"/>
      <c r="V175" s="35">
        <v>30.349999999999948</v>
      </c>
      <c r="W175" s="114"/>
      <c r="X175" s="115"/>
      <c r="Y175" s="276"/>
      <c r="Z175" s="277"/>
      <c r="AA175" s="36">
        <f t="shared" si="54"/>
        <v>-520.92257001647022</v>
      </c>
      <c r="AB175" s="31">
        <f t="shared" si="55"/>
        <v>0.82635914332784322</v>
      </c>
      <c r="AC175" s="278">
        <f>AB191</f>
        <v>0.82990734315363079</v>
      </c>
    </row>
    <row r="176" spans="1:29" ht="15.75" customHeight="1">
      <c r="A176" s="282"/>
      <c r="B176" s="38" t="s">
        <v>76</v>
      </c>
      <c r="C176" s="264" t="s">
        <v>209</v>
      </c>
      <c r="D176" s="265"/>
      <c r="E176" s="39">
        <v>24.15</v>
      </c>
      <c r="F176" s="40">
        <v>1565</v>
      </c>
      <c r="G176" s="41">
        <f t="shared" si="56"/>
        <v>37794.75</v>
      </c>
      <c r="H176" s="42"/>
      <c r="I176" s="43">
        <v>4</v>
      </c>
      <c r="J176" s="44">
        <v>3000</v>
      </c>
      <c r="K176" s="45">
        <f t="shared" ref="K176:K180" si="58">J176/I176</f>
        <v>750</v>
      </c>
      <c r="L176" s="46">
        <v>4</v>
      </c>
      <c r="M176" s="44">
        <f t="shared" si="57"/>
        <v>2498.4478935698444</v>
      </c>
      <c r="N176" s="45">
        <f t="shared" si="50"/>
        <v>624.6119733924611</v>
      </c>
      <c r="O176" s="47">
        <f t="shared" si="51"/>
        <v>0</v>
      </c>
      <c r="P176" s="48">
        <f t="shared" si="52"/>
        <v>-125.3880266075389</v>
      </c>
      <c r="Q176" s="49">
        <f t="shared" si="53"/>
        <v>0.83281596452328144</v>
      </c>
      <c r="R176" s="274"/>
      <c r="S176" s="50">
        <v>0.7329282407407407</v>
      </c>
      <c r="T176" s="51">
        <v>0.75902777777777775</v>
      </c>
      <c r="U176" s="52">
        <v>5.066666666666606</v>
      </c>
      <c r="V176" s="53">
        <v>37.583333333333343</v>
      </c>
      <c r="W176" s="54"/>
      <c r="X176" s="94"/>
      <c r="Y176" s="266"/>
      <c r="Z176" s="267"/>
      <c r="AA176" s="55">
        <f t="shared" si="54"/>
        <v>-501.55210643015562</v>
      </c>
      <c r="AB176" s="49">
        <f t="shared" si="55"/>
        <v>0.83281596452328144</v>
      </c>
      <c r="AC176" s="279"/>
    </row>
    <row r="177" spans="1:29" ht="15.75" customHeight="1">
      <c r="A177" s="282"/>
      <c r="B177" s="38" t="s">
        <v>76</v>
      </c>
      <c r="C177" s="264" t="s">
        <v>210</v>
      </c>
      <c r="D177" s="265"/>
      <c r="E177" s="39">
        <v>27.58</v>
      </c>
      <c r="F177" s="40">
        <v>1842</v>
      </c>
      <c r="G177" s="41">
        <f t="shared" si="56"/>
        <v>50802.359999999993</v>
      </c>
      <c r="H177" s="42"/>
      <c r="I177" s="43">
        <v>4</v>
      </c>
      <c r="J177" s="44">
        <v>3000</v>
      </c>
      <c r="K177" s="45">
        <f t="shared" si="58"/>
        <v>750</v>
      </c>
      <c r="L177" s="46">
        <v>4</v>
      </c>
      <c r="M177" s="44">
        <f t="shared" si="57"/>
        <v>2479.8803290949863</v>
      </c>
      <c r="N177" s="45">
        <f t="shared" si="50"/>
        <v>619.97008227374658</v>
      </c>
      <c r="O177" s="47">
        <f t="shared" si="51"/>
        <v>0</v>
      </c>
      <c r="P177" s="48">
        <f t="shared" si="52"/>
        <v>-130.02991772625342</v>
      </c>
      <c r="Q177" s="49">
        <f t="shared" si="53"/>
        <v>0.82662677636499549</v>
      </c>
      <c r="R177" s="274"/>
      <c r="S177" s="50">
        <v>0.7628125</v>
      </c>
      <c r="T177" s="51">
        <v>0.79376157407407411</v>
      </c>
      <c r="U177" s="52">
        <v>5.4500000000000526</v>
      </c>
      <c r="V177" s="53">
        <v>44.566666666666706</v>
      </c>
      <c r="W177" s="54"/>
      <c r="X177" s="94"/>
      <c r="Y177" s="266"/>
      <c r="Z177" s="267"/>
      <c r="AA177" s="55">
        <f t="shared" si="54"/>
        <v>-520.11967090501366</v>
      </c>
      <c r="AB177" s="49">
        <f t="shared" si="55"/>
        <v>0.82662677636499549</v>
      </c>
      <c r="AC177" s="279"/>
    </row>
    <row r="178" spans="1:29" ht="15.75" customHeight="1">
      <c r="A178" s="282"/>
      <c r="B178" s="38" t="s">
        <v>76</v>
      </c>
      <c r="C178" s="264" t="s">
        <v>340</v>
      </c>
      <c r="D178" s="265"/>
      <c r="E178" s="39">
        <v>17.27</v>
      </c>
      <c r="F178" s="40">
        <v>1460</v>
      </c>
      <c r="G178" s="41">
        <f t="shared" si="56"/>
        <v>25214.2</v>
      </c>
      <c r="H178" s="42">
        <v>2</v>
      </c>
      <c r="I178" s="43">
        <v>4</v>
      </c>
      <c r="J178" s="44">
        <v>3300</v>
      </c>
      <c r="K178" s="45">
        <f t="shared" si="58"/>
        <v>825</v>
      </c>
      <c r="L178" s="46">
        <v>4</v>
      </c>
      <c r="M178" s="44">
        <f t="shared" si="57"/>
        <v>2730.3896103896145</v>
      </c>
      <c r="N178" s="45">
        <f t="shared" si="50"/>
        <v>682.59740259740363</v>
      </c>
      <c r="O178" s="47">
        <f t="shared" si="51"/>
        <v>0</v>
      </c>
      <c r="P178" s="48">
        <f t="shared" si="52"/>
        <v>-142.40259740259637</v>
      </c>
      <c r="Q178" s="49">
        <f t="shared" si="53"/>
        <v>0.82739079102715596</v>
      </c>
      <c r="R178" s="274"/>
      <c r="S178" s="50">
        <v>0.79791666666666672</v>
      </c>
      <c r="T178" s="51">
        <v>0.82019675925925928</v>
      </c>
      <c r="U178" s="52">
        <v>5.9833333333333627</v>
      </c>
      <c r="V178" s="53">
        <v>32.083333333333286</v>
      </c>
      <c r="W178" s="54"/>
      <c r="X178" s="94"/>
      <c r="Y178" s="266"/>
      <c r="Z178" s="267"/>
      <c r="AA178" s="55">
        <f t="shared" si="54"/>
        <v>-569.61038961038548</v>
      </c>
      <c r="AB178" s="49">
        <f t="shared" si="55"/>
        <v>0.82739079102715596</v>
      </c>
      <c r="AC178" s="279"/>
    </row>
    <row r="179" spans="1:29" ht="15.75" customHeight="1">
      <c r="A179" s="283"/>
      <c r="B179" s="38" t="s">
        <v>76</v>
      </c>
      <c r="C179" s="264" t="s">
        <v>121</v>
      </c>
      <c r="D179" s="265"/>
      <c r="E179" s="39">
        <v>22.28</v>
      </c>
      <c r="F179" s="40">
        <v>1815</v>
      </c>
      <c r="G179" s="41">
        <f t="shared" si="56"/>
        <v>40438.200000000004</v>
      </c>
      <c r="H179" s="58"/>
      <c r="I179" s="43">
        <v>5</v>
      </c>
      <c r="J179" s="44">
        <v>3300</v>
      </c>
      <c r="K179" s="45">
        <f t="shared" si="58"/>
        <v>660</v>
      </c>
      <c r="L179" s="59">
        <v>5</v>
      </c>
      <c r="M179" s="44">
        <f t="shared" si="57"/>
        <v>2758.1257914732073</v>
      </c>
      <c r="N179" s="45">
        <f t="shared" si="50"/>
        <v>551.62515829464144</v>
      </c>
      <c r="O179" s="47">
        <f t="shared" si="51"/>
        <v>0</v>
      </c>
      <c r="P179" s="48">
        <f t="shared" si="52"/>
        <v>-108.37484170535856</v>
      </c>
      <c r="Q179" s="49">
        <f t="shared" si="53"/>
        <v>0.83579569438582035</v>
      </c>
      <c r="R179" s="274"/>
      <c r="S179" s="50">
        <v>0.82500000000000007</v>
      </c>
      <c r="T179" s="51">
        <v>0.85241898148148143</v>
      </c>
      <c r="U179" s="52">
        <v>6.9166666666667354</v>
      </c>
      <c r="V179" s="53">
        <v>39.483333333333164</v>
      </c>
      <c r="W179" s="54">
        <v>0.85241898148148143</v>
      </c>
      <c r="X179" s="94">
        <v>0.8930555555555556</v>
      </c>
      <c r="Y179" s="266"/>
      <c r="Z179" s="267"/>
      <c r="AA179" s="55">
        <f t="shared" si="54"/>
        <v>-541.8742085267927</v>
      </c>
      <c r="AB179" s="49">
        <f t="shared" si="55"/>
        <v>0.83579569438582035</v>
      </c>
      <c r="AC179" s="279"/>
    </row>
    <row r="180" spans="1:29" ht="15.75" customHeight="1">
      <c r="A180" s="283"/>
      <c r="B180" s="38" t="s">
        <v>76</v>
      </c>
      <c r="C180" s="264" t="s">
        <v>340</v>
      </c>
      <c r="D180" s="265"/>
      <c r="E180" s="39">
        <v>17.27</v>
      </c>
      <c r="F180" s="40">
        <v>3622</v>
      </c>
      <c r="G180" s="60">
        <f t="shared" si="56"/>
        <v>62551.939999999995</v>
      </c>
      <c r="H180" s="61"/>
      <c r="I180" s="43">
        <v>4</v>
      </c>
      <c r="J180" s="44">
        <v>3300</v>
      </c>
      <c r="K180" s="45">
        <f t="shared" si="58"/>
        <v>825</v>
      </c>
      <c r="L180" s="46">
        <v>4</v>
      </c>
      <c r="M180" s="44">
        <f t="shared" si="57"/>
        <v>2739.3277310924377</v>
      </c>
      <c r="N180" s="45">
        <f t="shared" si="50"/>
        <v>684.83193277310943</v>
      </c>
      <c r="O180" s="47">
        <f t="shared" si="51"/>
        <v>0</v>
      </c>
      <c r="P180" s="48">
        <f t="shared" si="52"/>
        <v>-140.16806722689057</v>
      </c>
      <c r="Q180" s="49">
        <f t="shared" si="53"/>
        <v>0.83009931245225388</v>
      </c>
      <c r="R180" s="274"/>
      <c r="S180" s="50">
        <v>0.8930555555555556</v>
      </c>
      <c r="T180" s="51">
        <v>0.94814814814814818</v>
      </c>
      <c r="U180" s="52">
        <v>58.516666666666808</v>
      </c>
      <c r="V180" s="53">
        <v>79.333333333333314</v>
      </c>
      <c r="W180" s="54"/>
      <c r="X180" s="94"/>
      <c r="Y180" s="266"/>
      <c r="Z180" s="267"/>
      <c r="AA180" s="55">
        <f t="shared" si="54"/>
        <v>-560.67226890756228</v>
      </c>
      <c r="AB180" s="49">
        <f t="shared" si="55"/>
        <v>0.83009931245225388</v>
      </c>
      <c r="AC180" s="279"/>
    </row>
    <row r="181" spans="1:29" ht="15.75" customHeight="1">
      <c r="A181" s="283"/>
      <c r="B181" s="38"/>
      <c r="C181" s="264"/>
      <c r="D181" s="265"/>
      <c r="E181" s="39"/>
      <c r="F181" s="40"/>
      <c r="G181" s="60"/>
      <c r="H181" s="64"/>
      <c r="I181" s="43"/>
      <c r="J181" s="44"/>
      <c r="K181" s="45"/>
      <c r="L181" s="59"/>
      <c r="M181" s="44"/>
      <c r="N181" s="45"/>
      <c r="O181" s="65"/>
      <c r="P181" s="66"/>
      <c r="Q181" s="67"/>
      <c r="R181" s="274"/>
      <c r="S181" s="50"/>
      <c r="T181" s="51"/>
      <c r="U181" s="52"/>
      <c r="V181" s="53"/>
      <c r="W181" s="54"/>
      <c r="X181" s="94"/>
      <c r="Y181" s="266"/>
      <c r="Z181" s="267"/>
      <c r="AA181" s="55"/>
      <c r="AB181" s="49"/>
      <c r="AC181" s="279"/>
    </row>
    <row r="182" spans="1:29" ht="15.75" customHeight="1">
      <c r="A182" s="283"/>
      <c r="B182" s="38"/>
      <c r="C182" s="264"/>
      <c r="D182" s="265"/>
      <c r="E182" s="39"/>
      <c r="F182" s="40"/>
      <c r="G182" s="60"/>
      <c r="H182" s="64"/>
      <c r="I182" s="43"/>
      <c r="J182" s="44"/>
      <c r="K182" s="45"/>
      <c r="L182" s="59"/>
      <c r="M182" s="44"/>
      <c r="N182" s="45"/>
      <c r="O182" s="65"/>
      <c r="P182" s="66"/>
      <c r="Q182" s="67"/>
      <c r="R182" s="274"/>
      <c r="S182" s="50"/>
      <c r="T182" s="51"/>
      <c r="U182" s="52"/>
      <c r="V182" s="53"/>
      <c r="W182" s="54"/>
      <c r="X182" s="94"/>
      <c r="Y182" s="266"/>
      <c r="Z182" s="267"/>
      <c r="AA182" s="55"/>
      <c r="AB182" s="49"/>
      <c r="AC182" s="279"/>
    </row>
    <row r="183" spans="1:29" ht="15.75" customHeight="1">
      <c r="A183" s="283"/>
      <c r="B183" s="38"/>
      <c r="C183" s="264"/>
      <c r="D183" s="265"/>
      <c r="E183" s="39"/>
      <c r="F183" s="40"/>
      <c r="G183" s="60"/>
      <c r="H183" s="64"/>
      <c r="I183" s="43"/>
      <c r="J183" s="44"/>
      <c r="K183" s="45"/>
      <c r="L183" s="59"/>
      <c r="M183" s="44"/>
      <c r="N183" s="45"/>
      <c r="O183" s="65"/>
      <c r="P183" s="66"/>
      <c r="Q183" s="67"/>
      <c r="R183" s="274"/>
      <c r="S183" s="50"/>
      <c r="T183" s="51"/>
      <c r="U183" s="52"/>
      <c r="V183" s="53"/>
      <c r="W183" s="54"/>
      <c r="X183" s="94"/>
      <c r="Y183" s="266"/>
      <c r="Z183" s="267"/>
      <c r="AA183" s="55"/>
      <c r="AB183" s="49"/>
      <c r="AC183" s="279"/>
    </row>
    <row r="184" spans="1:29" ht="15.75" customHeight="1">
      <c r="A184" s="283"/>
      <c r="B184" s="38"/>
      <c r="C184" s="264"/>
      <c r="D184" s="265"/>
      <c r="E184" s="39"/>
      <c r="F184" s="40"/>
      <c r="G184" s="60"/>
      <c r="H184" s="64"/>
      <c r="I184" s="43"/>
      <c r="J184" s="44"/>
      <c r="K184" s="45"/>
      <c r="L184" s="59"/>
      <c r="M184" s="44"/>
      <c r="N184" s="45"/>
      <c r="O184" s="65"/>
      <c r="P184" s="66"/>
      <c r="Q184" s="67"/>
      <c r="R184" s="274"/>
      <c r="S184" s="50"/>
      <c r="T184" s="51"/>
      <c r="U184" s="52"/>
      <c r="V184" s="53"/>
      <c r="W184" s="54"/>
      <c r="X184" s="94"/>
      <c r="Y184" s="266"/>
      <c r="Z184" s="267"/>
      <c r="AA184" s="55"/>
      <c r="AB184" s="49"/>
      <c r="AC184" s="279"/>
    </row>
    <row r="185" spans="1:29" ht="15.75" customHeight="1">
      <c r="A185" s="283"/>
      <c r="B185" s="38"/>
      <c r="C185" s="264"/>
      <c r="D185" s="265"/>
      <c r="E185" s="39"/>
      <c r="F185" s="40"/>
      <c r="G185" s="60"/>
      <c r="H185" s="64"/>
      <c r="I185" s="43"/>
      <c r="J185" s="44"/>
      <c r="K185" s="45"/>
      <c r="L185" s="59"/>
      <c r="M185" s="44"/>
      <c r="N185" s="45"/>
      <c r="O185" s="65"/>
      <c r="P185" s="66"/>
      <c r="Q185" s="67"/>
      <c r="R185" s="274"/>
      <c r="S185" s="50"/>
      <c r="T185" s="51"/>
      <c r="U185" s="52"/>
      <c r="V185" s="53"/>
      <c r="W185" s="54"/>
      <c r="X185" s="94"/>
      <c r="Y185" s="266"/>
      <c r="Z185" s="267"/>
      <c r="AA185" s="55"/>
      <c r="AB185" s="49"/>
      <c r="AC185" s="279"/>
    </row>
    <row r="186" spans="1:29" ht="15.75" customHeight="1">
      <c r="A186" s="283"/>
      <c r="B186" s="38"/>
      <c r="C186" s="264"/>
      <c r="D186" s="265"/>
      <c r="E186" s="39"/>
      <c r="F186" s="40"/>
      <c r="G186" s="60"/>
      <c r="H186" s="64"/>
      <c r="I186" s="43"/>
      <c r="J186" s="44"/>
      <c r="K186" s="45"/>
      <c r="L186" s="59"/>
      <c r="M186" s="44"/>
      <c r="N186" s="45"/>
      <c r="O186" s="65"/>
      <c r="P186" s="66"/>
      <c r="Q186" s="67"/>
      <c r="R186" s="274"/>
      <c r="S186" s="50"/>
      <c r="T186" s="51"/>
      <c r="U186" s="52"/>
      <c r="V186" s="53"/>
      <c r="W186" s="54"/>
      <c r="X186" s="94"/>
      <c r="Y186" s="266"/>
      <c r="Z186" s="267"/>
      <c r="AA186" s="55"/>
      <c r="AB186" s="49"/>
      <c r="AC186" s="279"/>
    </row>
    <row r="187" spans="1:29" ht="15.75" customHeight="1">
      <c r="A187" s="283"/>
      <c r="B187" s="38"/>
      <c r="C187" s="264"/>
      <c r="D187" s="265"/>
      <c r="E187" s="39"/>
      <c r="F187" s="40"/>
      <c r="G187" s="60"/>
      <c r="H187" s="64"/>
      <c r="I187" s="43"/>
      <c r="J187" s="44"/>
      <c r="K187" s="45"/>
      <c r="L187" s="59"/>
      <c r="M187" s="44"/>
      <c r="N187" s="45"/>
      <c r="O187" s="65"/>
      <c r="P187" s="66"/>
      <c r="Q187" s="67"/>
      <c r="R187" s="274"/>
      <c r="S187" s="50"/>
      <c r="T187" s="51"/>
      <c r="U187" s="52"/>
      <c r="V187" s="53"/>
      <c r="W187" s="54"/>
      <c r="X187" s="94"/>
      <c r="Y187" s="266"/>
      <c r="Z187" s="267"/>
      <c r="AA187" s="55"/>
      <c r="AB187" s="49"/>
      <c r="AC187" s="279"/>
    </row>
    <row r="188" spans="1:29" ht="15.75" customHeight="1">
      <c r="A188" s="283"/>
      <c r="B188" s="38"/>
      <c r="C188" s="264"/>
      <c r="D188" s="265"/>
      <c r="E188" s="39"/>
      <c r="F188" s="40"/>
      <c r="G188" s="60"/>
      <c r="H188" s="64"/>
      <c r="I188" s="43"/>
      <c r="J188" s="44"/>
      <c r="K188" s="45"/>
      <c r="L188" s="59"/>
      <c r="M188" s="44"/>
      <c r="N188" s="45"/>
      <c r="O188" s="65"/>
      <c r="P188" s="66"/>
      <c r="Q188" s="67"/>
      <c r="R188" s="274"/>
      <c r="S188" s="50"/>
      <c r="T188" s="51"/>
      <c r="U188" s="52"/>
      <c r="V188" s="53"/>
      <c r="W188" s="54"/>
      <c r="X188" s="94"/>
      <c r="Y188" s="266"/>
      <c r="Z188" s="267"/>
      <c r="AA188" s="55"/>
      <c r="AB188" s="49"/>
      <c r="AC188" s="279"/>
    </row>
    <row r="189" spans="1:29" ht="15.75" customHeight="1">
      <c r="A189" s="283"/>
      <c r="B189" s="38"/>
      <c r="C189" s="264"/>
      <c r="D189" s="265"/>
      <c r="E189" s="39"/>
      <c r="F189" s="40"/>
      <c r="G189" s="60"/>
      <c r="H189" s="64"/>
      <c r="I189" s="43"/>
      <c r="J189" s="44"/>
      <c r="K189" s="45"/>
      <c r="L189" s="59"/>
      <c r="M189" s="44"/>
      <c r="N189" s="45"/>
      <c r="O189" s="65"/>
      <c r="P189" s="66"/>
      <c r="Q189" s="67"/>
      <c r="R189" s="274"/>
      <c r="S189" s="50"/>
      <c r="T189" s="51"/>
      <c r="U189" s="52"/>
      <c r="V189" s="53"/>
      <c r="W189" s="54"/>
      <c r="X189" s="94"/>
      <c r="Y189" s="266"/>
      <c r="Z189" s="267"/>
      <c r="AA189" s="55"/>
      <c r="AB189" s="49"/>
      <c r="AC189" s="279"/>
    </row>
    <row r="190" spans="1:29" ht="15.75" customHeight="1">
      <c r="A190" s="283"/>
      <c r="B190" s="38"/>
      <c r="C190" s="264"/>
      <c r="D190" s="265"/>
      <c r="E190" s="104"/>
      <c r="F190" s="40"/>
      <c r="G190" s="72"/>
      <c r="H190" s="64"/>
      <c r="I190" s="43"/>
      <c r="J190" s="44"/>
      <c r="K190" s="45"/>
      <c r="L190" s="59"/>
      <c r="M190" s="44"/>
      <c r="N190" s="45"/>
      <c r="O190" s="65"/>
      <c r="P190" s="66"/>
      <c r="Q190" s="67"/>
      <c r="R190" s="274"/>
      <c r="S190" s="62"/>
      <c r="T190" s="63"/>
      <c r="U190" s="73"/>
      <c r="V190" s="74"/>
      <c r="W190" s="68"/>
      <c r="X190" s="110"/>
      <c r="Y190" s="266"/>
      <c r="Z190" s="267"/>
      <c r="AA190" s="111"/>
      <c r="AB190" s="67"/>
      <c r="AC190" s="279"/>
    </row>
    <row r="191" spans="1:29" ht="15.75" customHeight="1" thickBot="1">
      <c r="A191" s="284"/>
      <c r="B191" s="76" t="s">
        <v>35</v>
      </c>
      <c r="C191" s="261"/>
      <c r="D191" s="261"/>
      <c r="E191" s="77"/>
      <c r="F191" s="18"/>
      <c r="G191" s="79"/>
      <c r="H191" s="20"/>
      <c r="I191" s="80">
        <f t="shared" ref="I191:J191" si="59">AVERAGE(I175:I190)</f>
        <v>4.166666666666667</v>
      </c>
      <c r="J191" s="81">
        <f t="shared" si="59"/>
        <v>3150</v>
      </c>
      <c r="K191" s="82">
        <f t="shared" ref="K191" si="60">J191/I191</f>
        <v>756</v>
      </c>
      <c r="L191" s="80">
        <f t="shared" ref="L191:M191" si="61">AVERAGE(L175:L190)</f>
        <v>4.166666666666667</v>
      </c>
      <c r="M191" s="81">
        <f t="shared" si="61"/>
        <v>2614.2081309339369</v>
      </c>
      <c r="N191" s="82">
        <f>M191/L191</f>
        <v>627.40995142414477</v>
      </c>
      <c r="O191" s="83">
        <f>L191-I191</f>
        <v>0</v>
      </c>
      <c r="P191" s="84">
        <f>N191-K191</f>
        <v>-128.59004857585523</v>
      </c>
      <c r="Q191" s="85">
        <f>N191/K191</f>
        <v>0.82990734315363068</v>
      </c>
      <c r="R191" s="275"/>
      <c r="S191" s="182">
        <f>S175</f>
        <v>0.70833333333333337</v>
      </c>
      <c r="T191" s="183">
        <f>INDEX(T175:T190,COUNTA(T175:T190))</f>
        <v>0.94814814814814818</v>
      </c>
      <c r="U191" s="86"/>
      <c r="V191" s="96"/>
      <c r="W191" s="18"/>
      <c r="X191" s="20"/>
      <c r="Y191" s="262"/>
      <c r="Z191" s="263"/>
      <c r="AA191" s="97">
        <f>M191-J191</f>
        <v>-535.7918690660631</v>
      </c>
      <c r="AB191" s="85">
        <f>M191/J191</f>
        <v>0.82990734315363079</v>
      </c>
      <c r="AC191" s="280"/>
    </row>
    <row r="192" spans="1:29" ht="15.75" customHeight="1">
      <c r="A192" s="268" t="s">
        <v>51</v>
      </c>
      <c r="B192" s="16" t="s">
        <v>76</v>
      </c>
      <c r="C192" s="271" t="s">
        <v>125</v>
      </c>
      <c r="D192" s="272"/>
      <c r="E192" s="21">
        <v>17.89</v>
      </c>
      <c r="F192" s="15">
        <v>5504</v>
      </c>
      <c r="G192" s="22">
        <f t="shared" ref="G192:G194" si="62">E192*F192</f>
        <v>98466.559999999998</v>
      </c>
      <c r="H192" s="23"/>
      <c r="I192" s="24">
        <v>4</v>
      </c>
      <c r="J192" s="25">
        <v>3300</v>
      </c>
      <c r="K192" s="26">
        <f>J192/I192</f>
        <v>825</v>
      </c>
      <c r="L192" s="27">
        <v>4</v>
      </c>
      <c r="M192" s="25">
        <f>F192/V192*60</f>
        <v>2798.6440677966089</v>
      </c>
      <c r="N192" s="26">
        <f>M192/L192</f>
        <v>699.66101694915221</v>
      </c>
      <c r="O192" s="91">
        <f>L192-I192</f>
        <v>0</v>
      </c>
      <c r="P192" s="92">
        <f>N192-K192</f>
        <v>-125.33898305084779</v>
      </c>
      <c r="Q192" s="31">
        <f>N192/K192</f>
        <v>0.84807395993836632</v>
      </c>
      <c r="R192" s="273">
        <f>Q208</f>
        <v>0.84000401212145404</v>
      </c>
      <c r="S192" s="32">
        <v>0.70833333333333337</v>
      </c>
      <c r="T192" s="33">
        <v>0.79027777777777786</v>
      </c>
      <c r="U192" s="34"/>
      <c r="V192" s="35">
        <v>118.00000000000006</v>
      </c>
      <c r="W192" s="114"/>
      <c r="X192" s="115"/>
      <c r="Y192" s="276"/>
      <c r="Z192" s="277"/>
      <c r="AA192" s="36">
        <f>M192-J192</f>
        <v>-501.35593220339115</v>
      </c>
      <c r="AB192" s="31">
        <f>M192/J192</f>
        <v>0.84807395993836632</v>
      </c>
      <c r="AC192" s="278">
        <f>AB208</f>
        <v>0.84000401212145404</v>
      </c>
    </row>
    <row r="193" spans="1:29" ht="15.75" customHeight="1">
      <c r="A193" s="269"/>
      <c r="B193" s="38" t="s">
        <v>76</v>
      </c>
      <c r="C193" s="264" t="s">
        <v>126</v>
      </c>
      <c r="D193" s="265"/>
      <c r="E193" s="39">
        <v>16.66</v>
      </c>
      <c r="F193" s="40">
        <v>3483</v>
      </c>
      <c r="G193" s="41">
        <f t="shared" si="62"/>
        <v>58026.78</v>
      </c>
      <c r="H193" s="42">
        <v>2</v>
      </c>
      <c r="I193" s="43">
        <v>4</v>
      </c>
      <c r="J193" s="44">
        <v>3300</v>
      </c>
      <c r="K193" s="45">
        <f t="shared" ref="K193:K231" si="63">J193/I193</f>
        <v>825</v>
      </c>
      <c r="L193" s="46">
        <v>4</v>
      </c>
      <c r="M193" s="44">
        <f>F193/V193*60</f>
        <v>2756.9920844327171</v>
      </c>
      <c r="N193" s="45">
        <f>M193/L193</f>
        <v>689.24802110817927</v>
      </c>
      <c r="O193" s="47">
        <f>L193-I193</f>
        <v>0</v>
      </c>
      <c r="P193" s="48">
        <f>N193-K193</f>
        <v>-135.75197889182073</v>
      </c>
      <c r="Q193" s="49">
        <f>N193/K193</f>
        <v>0.835452146797793</v>
      </c>
      <c r="R193" s="274"/>
      <c r="S193" s="50">
        <v>0.79458333333333331</v>
      </c>
      <c r="T193" s="51">
        <v>0.84722222222222221</v>
      </c>
      <c r="U193" s="52">
        <v>6.1999999999998501</v>
      </c>
      <c r="V193" s="53">
        <v>75.800000000000011</v>
      </c>
      <c r="W193" s="54">
        <v>0.84722222222222221</v>
      </c>
      <c r="X193" s="94">
        <v>0.88542824074074078</v>
      </c>
      <c r="Y193" s="266"/>
      <c r="Z193" s="267"/>
      <c r="AA193" s="55">
        <f>M193-J193</f>
        <v>-543.00791556728291</v>
      </c>
      <c r="AB193" s="49">
        <f>M193/J193</f>
        <v>0.835452146797793</v>
      </c>
      <c r="AC193" s="279"/>
    </row>
    <row r="194" spans="1:29" ht="15.75" customHeight="1">
      <c r="A194" s="269"/>
      <c r="B194" s="38" t="s">
        <v>76</v>
      </c>
      <c r="C194" s="264" t="s">
        <v>126</v>
      </c>
      <c r="D194" s="265"/>
      <c r="E194" s="39">
        <v>16.66</v>
      </c>
      <c r="F194" s="40">
        <v>5244</v>
      </c>
      <c r="G194" s="41">
        <f t="shared" si="62"/>
        <v>87365.04</v>
      </c>
      <c r="H194" s="42"/>
      <c r="I194" s="43">
        <v>4</v>
      </c>
      <c r="J194" s="44">
        <v>3300</v>
      </c>
      <c r="K194" s="45">
        <f t="shared" si="63"/>
        <v>825</v>
      </c>
      <c r="L194" s="46">
        <v>4</v>
      </c>
      <c r="M194" s="44">
        <f>F194/V194*60</f>
        <v>2760.4035677730672</v>
      </c>
      <c r="N194" s="45">
        <f>M194/L194</f>
        <v>690.10089194326679</v>
      </c>
      <c r="O194" s="47">
        <f>L194-I194</f>
        <v>0</v>
      </c>
      <c r="P194" s="48">
        <f>N194-K194</f>
        <v>-134.89910805673321</v>
      </c>
      <c r="Q194" s="49">
        <f>N194/K194</f>
        <v>0.83648592962820212</v>
      </c>
      <c r="R194" s="274"/>
      <c r="S194" s="50">
        <v>0.88542824074074078</v>
      </c>
      <c r="T194" s="51">
        <v>0.96458333333333335</v>
      </c>
      <c r="U194" s="52">
        <v>55.016666666666737</v>
      </c>
      <c r="V194" s="53">
        <v>113.98333333333329</v>
      </c>
      <c r="W194" s="54"/>
      <c r="X194" s="94"/>
      <c r="Y194" s="266"/>
      <c r="Z194" s="267"/>
      <c r="AA194" s="55">
        <f>M194-J194</f>
        <v>-539.59643222693285</v>
      </c>
      <c r="AB194" s="49">
        <f>M194/J194</f>
        <v>0.83648592962820212</v>
      </c>
      <c r="AC194" s="279"/>
    </row>
    <row r="195" spans="1:29" ht="15.75" customHeight="1">
      <c r="A195" s="269"/>
      <c r="B195" s="38"/>
      <c r="C195" s="264"/>
      <c r="D195" s="265"/>
      <c r="E195" s="39"/>
      <c r="F195" s="40"/>
      <c r="G195" s="41"/>
      <c r="H195" s="42"/>
      <c r="I195" s="43"/>
      <c r="J195" s="44"/>
      <c r="K195" s="45"/>
      <c r="L195" s="46"/>
      <c r="M195" s="44"/>
      <c r="N195" s="45"/>
      <c r="O195" s="47"/>
      <c r="P195" s="48"/>
      <c r="Q195" s="49"/>
      <c r="R195" s="274"/>
      <c r="S195" s="50"/>
      <c r="T195" s="51"/>
      <c r="U195" s="52"/>
      <c r="V195" s="53"/>
      <c r="W195" s="54"/>
      <c r="X195" s="94"/>
      <c r="Y195" s="266"/>
      <c r="Z195" s="267"/>
      <c r="AA195" s="55"/>
      <c r="AB195" s="49"/>
      <c r="AC195" s="279"/>
    </row>
    <row r="196" spans="1:29" ht="15.75" customHeight="1">
      <c r="A196" s="269"/>
      <c r="B196" s="38"/>
      <c r="C196" s="264"/>
      <c r="D196" s="265"/>
      <c r="E196" s="39"/>
      <c r="F196" s="40"/>
      <c r="G196" s="41"/>
      <c r="H196" s="58"/>
      <c r="I196" s="43"/>
      <c r="J196" s="44"/>
      <c r="K196" s="45"/>
      <c r="L196" s="59"/>
      <c r="M196" s="44"/>
      <c r="N196" s="45"/>
      <c r="O196" s="47"/>
      <c r="P196" s="48"/>
      <c r="Q196" s="49"/>
      <c r="R196" s="274"/>
      <c r="S196" s="50"/>
      <c r="T196" s="51"/>
      <c r="U196" s="52"/>
      <c r="V196" s="53"/>
      <c r="W196" s="54"/>
      <c r="X196" s="94"/>
      <c r="Y196" s="266"/>
      <c r="Z196" s="267"/>
      <c r="AA196" s="55"/>
      <c r="AB196" s="49"/>
      <c r="AC196" s="279"/>
    </row>
    <row r="197" spans="1:29" ht="15.75" customHeight="1">
      <c r="A197" s="269"/>
      <c r="B197" s="38"/>
      <c r="C197" s="264"/>
      <c r="D197" s="265"/>
      <c r="E197" s="39"/>
      <c r="F197" s="40"/>
      <c r="G197" s="60"/>
      <c r="H197" s="61"/>
      <c r="I197" s="43"/>
      <c r="J197" s="44"/>
      <c r="K197" s="45"/>
      <c r="L197" s="46"/>
      <c r="M197" s="44"/>
      <c r="N197" s="45"/>
      <c r="O197" s="47"/>
      <c r="P197" s="48"/>
      <c r="Q197" s="49"/>
      <c r="R197" s="274"/>
      <c r="S197" s="50"/>
      <c r="T197" s="51"/>
      <c r="U197" s="52"/>
      <c r="V197" s="53"/>
      <c r="W197" s="54"/>
      <c r="X197" s="94"/>
      <c r="Y197" s="266"/>
      <c r="Z197" s="267"/>
      <c r="AA197" s="55"/>
      <c r="AB197" s="49"/>
      <c r="AC197" s="279"/>
    </row>
    <row r="198" spans="1:29" ht="15.75" customHeight="1">
      <c r="A198" s="269"/>
      <c r="B198" s="38"/>
      <c r="C198" s="264"/>
      <c r="D198" s="265"/>
      <c r="E198" s="39"/>
      <c r="F198" s="40"/>
      <c r="G198" s="60"/>
      <c r="H198" s="64"/>
      <c r="I198" s="43"/>
      <c r="J198" s="44"/>
      <c r="K198" s="45"/>
      <c r="L198" s="59"/>
      <c r="M198" s="44"/>
      <c r="N198" s="45"/>
      <c r="O198" s="65"/>
      <c r="P198" s="66"/>
      <c r="Q198" s="67"/>
      <c r="R198" s="274"/>
      <c r="S198" s="50"/>
      <c r="T198" s="51"/>
      <c r="U198" s="52"/>
      <c r="V198" s="53"/>
      <c r="W198" s="54"/>
      <c r="X198" s="94"/>
      <c r="Y198" s="266"/>
      <c r="Z198" s="267"/>
      <c r="AA198" s="55"/>
      <c r="AB198" s="49"/>
      <c r="AC198" s="279"/>
    </row>
    <row r="199" spans="1:29" ht="15.75" customHeight="1">
      <c r="A199" s="269"/>
      <c r="B199" s="38"/>
      <c r="C199" s="264"/>
      <c r="D199" s="265"/>
      <c r="E199" s="39"/>
      <c r="F199" s="40"/>
      <c r="G199" s="60"/>
      <c r="H199" s="64"/>
      <c r="I199" s="43"/>
      <c r="J199" s="44"/>
      <c r="K199" s="45"/>
      <c r="L199" s="59"/>
      <c r="M199" s="44"/>
      <c r="N199" s="45"/>
      <c r="O199" s="65"/>
      <c r="P199" s="66"/>
      <c r="Q199" s="67"/>
      <c r="R199" s="274"/>
      <c r="S199" s="50"/>
      <c r="T199" s="51"/>
      <c r="U199" s="52"/>
      <c r="V199" s="53"/>
      <c r="W199" s="54"/>
      <c r="X199" s="94"/>
      <c r="Y199" s="266"/>
      <c r="Z199" s="267"/>
      <c r="AA199" s="55"/>
      <c r="AB199" s="49"/>
      <c r="AC199" s="279"/>
    </row>
    <row r="200" spans="1:29" ht="15.75" customHeight="1">
      <c r="A200" s="269"/>
      <c r="B200" s="38"/>
      <c r="C200" s="264"/>
      <c r="D200" s="265"/>
      <c r="E200" s="39"/>
      <c r="F200" s="40"/>
      <c r="G200" s="60"/>
      <c r="H200" s="64"/>
      <c r="I200" s="43"/>
      <c r="J200" s="44"/>
      <c r="K200" s="45"/>
      <c r="L200" s="59"/>
      <c r="M200" s="44"/>
      <c r="N200" s="45"/>
      <c r="O200" s="65"/>
      <c r="P200" s="66"/>
      <c r="Q200" s="67"/>
      <c r="R200" s="274"/>
      <c r="S200" s="50"/>
      <c r="T200" s="51"/>
      <c r="U200" s="52"/>
      <c r="V200" s="53"/>
      <c r="W200" s="54"/>
      <c r="X200" s="94"/>
      <c r="Y200" s="266"/>
      <c r="Z200" s="267"/>
      <c r="AA200" s="55"/>
      <c r="AB200" s="49"/>
      <c r="AC200" s="279"/>
    </row>
    <row r="201" spans="1:29" ht="15.75" customHeight="1">
      <c r="A201" s="269"/>
      <c r="B201" s="38"/>
      <c r="C201" s="264"/>
      <c r="D201" s="265"/>
      <c r="E201" s="39"/>
      <c r="F201" s="40"/>
      <c r="G201" s="60"/>
      <c r="H201" s="64"/>
      <c r="I201" s="43"/>
      <c r="J201" s="44"/>
      <c r="K201" s="45"/>
      <c r="L201" s="59"/>
      <c r="M201" s="44"/>
      <c r="N201" s="45"/>
      <c r="O201" s="65"/>
      <c r="P201" s="66"/>
      <c r="Q201" s="67"/>
      <c r="R201" s="274"/>
      <c r="S201" s="50"/>
      <c r="T201" s="51"/>
      <c r="U201" s="52"/>
      <c r="V201" s="53"/>
      <c r="W201" s="54"/>
      <c r="X201" s="94"/>
      <c r="Y201" s="266"/>
      <c r="Z201" s="267"/>
      <c r="AA201" s="55"/>
      <c r="AB201" s="49"/>
      <c r="AC201" s="279"/>
    </row>
    <row r="202" spans="1:29" ht="15.75" customHeight="1">
      <c r="A202" s="269"/>
      <c r="B202" s="38"/>
      <c r="C202" s="264"/>
      <c r="D202" s="265"/>
      <c r="E202" s="39"/>
      <c r="F202" s="40"/>
      <c r="G202" s="60"/>
      <c r="H202" s="64"/>
      <c r="I202" s="43"/>
      <c r="J202" s="44"/>
      <c r="K202" s="45"/>
      <c r="L202" s="59"/>
      <c r="M202" s="44"/>
      <c r="N202" s="45"/>
      <c r="O202" s="65"/>
      <c r="P202" s="66"/>
      <c r="Q202" s="67"/>
      <c r="R202" s="274"/>
      <c r="S202" s="50"/>
      <c r="T202" s="51"/>
      <c r="U202" s="52"/>
      <c r="V202" s="53"/>
      <c r="W202" s="68"/>
      <c r="X202" s="110"/>
      <c r="Y202" s="266"/>
      <c r="Z202" s="267"/>
      <c r="AA202" s="55"/>
      <c r="AB202" s="49"/>
      <c r="AC202" s="279"/>
    </row>
    <row r="203" spans="1:29" ht="15.75" customHeight="1">
      <c r="A203" s="269"/>
      <c r="B203" s="38"/>
      <c r="C203" s="264"/>
      <c r="D203" s="265"/>
      <c r="E203" s="39"/>
      <c r="F203" s="40"/>
      <c r="G203" s="60"/>
      <c r="H203" s="64"/>
      <c r="I203" s="43"/>
      <c r="J203" s="44"/>
      <c r="K203" s="45"/>
      <c r="L203" s="59"/>
      <c r="M203" s="44"/>
      <c r="N203" s="45"/>
      <c r="O203" s="65"/>
      <c r="P203" s="66"/>
      <c r="Q203" s="67"/>
      <c r="R203" s="274"/>
      <c r="S203" s="50"/>
      <c r="T203" s="51"/>
      <c r="U203" s="52"/>
      <c r="V203" s="53"/>
      <c r="W203" s="68"/>
      <c r="X203" s="110"/>
      <c r="Y203" s="266"/>
      <c r="Z203" s="267"/>
      <c r="AA203" s="55"/>
      <c r="AB203" s="49"/>
      <c r="AC203" s="279"/>
    </row>
    <row r="204" spans="1:29" ht="15.75" customHeight="1">
      <c r="A204" s="269"/>
      <c r="B204" s="38"/>
      <c r="C204" s="264"/>
      <c r="D204" s="265"/>
      <c r="E204" s="39"/>
      <c r="F204" s="40"/>
      <c r="G204" s="60"/>
      <c r="H204" s="64"/>
      <c r="I204" s="43"/>
      <c r="J204" s="44"/>
      <c r="K204" s="45"/>
      <c r="L204" s="59"/>
      <c r="M204" s="44"/>
      <c r="N204" s="45"/>
      <c r="O204" s="65"/>
      <c r="P204" s="66"/>
      <c r="Q204" s="67"/>
      <c r="R204" s="274"/>
      <c r="S204" s="50"/>
      <c r="T204" s="51"/>
      <c r="U204" s="52"/>
      <c r="V204" s="53"/>
      <c r="W204" s="68"/>
      <c r="X204" s="110"/>
      <c r="Y204" s="266"/>
      <c r="Z204" s="267"/>
      <c r="AA204" s="55"/>
      <c r="AB204" s="49"/>
      <c r="AC204" s="279"/>
    </row>
    <row r="205" spans="1:29" ht="15.75" customHeight="1">
      <c r="A205" s="269"/>
      <c r="B205" s="38"/>
      <c r="C205" s="264"/>
      <c r="D205" s="265"/>
      <c r="E205" s="39"/>
      <c r="F205" s="40"/>
      <c r="G205" s="60"/>
      <c r="H205" s="64"/>
      <c r="I205" s="43"/>
      <c r="J205" s="44"/>
      <c r="K205" s="45"/>
      <c r="L205" s="59"/>
      <c r="M205" s="44"/>
      <c r="N205" s="45"/>
      <c r="O205" s="65"/>
      <c r="P205" s="66"/>
      <c r="Q205" s="67"/>
      <c r="R205" s="274"/>
      <c r="S205" s="50"/>
      <c r="T205" s="51"/>
      <c r="U205" s="52"/>
      <c r="V205" s="53"/>
      <c r="W205" s="68"/>
      <c r="X205" s="110"/>
      <c r="Y205" s="266"/>
      <c r="Z205" s="267"/>
      <c r="AA205" s="55"/>
      <c r="AB205" s="49"/>
      <c r="AC205" s="279"/>
    </row>
    <row r="206" spans="1:29" ht="15.75" customHeight="1">
      <c r="A206" s="269"/>
      <c r="B206" s="38"/>
      <c r="C206" s="264"/>
      <c r="D206" s="265"/>
      <c r="E206" s="39"/>
      <c r="F206" s="40"/>
      <c r="G206" s="60"/>
      <c r="H206" s="64"/>
      <c r="I206" s="43"/>
      <c r="J206" s="44"/>
      <c r="K206" s="45"/>
      <c r="L206" s="59"/>
      <c r="M206" s="44"/>
      <c r="N206" s="45"/>
      <c r="O206" s="65"/>
      <c r="P206" s="66"/>
      <c r="Q206" s="67"/>
      <c r="R206" s="274"/>
      <c r="S206" s="50"/>
      <c r="T206" s="51"/>
      <c r="U206" s="52"/>
      <c r="V206" s="53"/>
      <c r="W206" s="68"/>
      <c r="X206" s="110"/>
      <c r="Y206" s="266"/>
      <c r="Z206" s="267"/>
      <c r="AA206" s="55"/>
      <c r="AB206" s="49"/>
      <c r="AC206" s="279"/>
    </row>
    <row r="207" spans="1:29" ht="15.75" customHeight="1">
      <c r="A207" s="269"/>
      <c r="B207" s="38"/>
      <c r="C207" s="264"/>
      <c r="D207" s="265"/>
      <c r="E207" s="104"/>
      <c r="F207" s="40"/>
      <c r="G207" s="72"/>
      <c r="H207" s="64"/>
      <c r="I207" s="43"/>
      <c r="J207" s="44"/>
      <c r="K207" s="45"/>
      <c r="L207" s="59"/>
      <c r="M207" s="44"/>
      <c r="N207" s="45"/>
      <c r="O207" s="65"/>
      <c r="P207" s="66"/>
      <c r="Q207" s="67"/>
      <c r="R207" s="274"/>
      <c r="S207" s="62"/>
      <c r="T207" s="63"/>
      <c r="U207" s="73"/>
      <c r="V207" s="74"/>
      <c r="W207" s="68"/>
      <c r="X207" s="110"/>
      <c r="Y207" s="266"/>
      <c r="Z207" s="267"/>
      <c r="AA207" s="111"/>
      <c r="AB207" s="67"/>
      <c r="AC207" s="279"/>
    </row>
    <row r="208" spans="1:29" ht="15.75" customHeight="1" thickBot="1">
      <c r="A208" s="270"/>
      <c r="B208" s="76" t="s">
        <v>35</v>
      </c>
      <c r="C208" s="261"/>
      <c r="D208" s="261"/>
      <c r="E208" s="77"/>
      <c r="F208" s="18"/>
      <c r="G208" s="79"/>
      <c r="H208" s="20"/>
      <c r="I208" s="80">
        <f t="shared" ref="I208:J208" si="64">AVERAGE(I192:I207)</f>
        <v>4</v>
      </c>
      <c r="J208" s="81">
        <f t="shared" si="64"/>
        <v>3300</v>
      </c>
      <c r="K208" s="82">
        <f t="shared" ref="K208" si="65">J208/I208</f>
        <v>825</v>
      </c>
      <c r="L208" s="80">
        <f t="shared" ref="L208:M208" si="66">AVERAGE(L192:L207)</f>
        <v>4</v>
      </c>
      <c r="M208" s="81">
        <f t="shared" si="66"/>
        <v>2772.0132400007983</v>
      </c>
      <c r="N208" s="82">
        <f>M208/L208</f>
        <v>693.00331000019958</v>
      </c>
      <c r="O208" s="83">
        <f>L208-I208</f>
        <v>0</v>
      </c>
      <c r="P208" s="84">
        <f>N208-K208</f>
        <v>-131.99668999980042</v>
      </c>
      <c r="Q208" s="85">
        <f>N208/K208</f>
        <v>0.84000401212145404</v>
      </c>
      <c r="R208" s="275"/>
      <c r="S208" s="182">
        <f>S192</f>
        <v>0.70833333333333337</v>
      </c>
      <c r="T208" s="183">
        <f>INDEX(T192:T207,COUNTA(T192:T207))</f>
        <v>0.96458333333333335</v>
      </c>
      <c r="U208" s="86"/>
      <c r="V208" s="96"/>
      <c r="W208" s="18"/>
      <c r="X208" s="20"/>
      <c r="Y208" s="262"/>
      <c r="Z208" s="263"/>
      <c r="AA208" s="97">
        <f>M208-J208</f>
        <v>-527.98675999920169</v>
      </c>
      <c r="AB208" s="85">
        <f>M208/J208</f>
        <v>0.84000401212145404</v>
      </c>
      <c r="AC208" s="280"/>
    </row>
    <row r="209" spans="1:29" ht="15.75" customHeight="1">
      <c r="A209" s="281" t="s">
        <v>52</v>
      </c>
      <c r="B209" s="16" t="s">
        <v>76</v>
      </c>
      <c r="C209" s="271" t="s">
        <v>127</v>
      </c>
      <c r="D209" s="272"/>
      <c r="E209" s="21">
        <v>17.27</v>
      </c>
      <c r="F209" s="15">
        <v>5024</v>
      </c>
      <c r="G209" s="22">
        <f t="shared" ref="G209:G211" si="67">E209*F209</f>
        <v>86764.479999999996</v>
      </c>
      <c r="H209" s="23"/>
      <c r="I209" s="24">
        <v>3</v>
      </c>
      <c r="J209" s="25">
        <v>3600</v>
      </c>
      <c r="K209" s="26">
        <f>J209/I209</f>
        <v>1200</v>
      </c>
      <c r="L209" s="27">
        <v>3</v>
      </c>
      <c r="M209" s="25">
        <f>F209/V209*60</f>
        <v>2950.4730831973916</v>
      </c>
      <c r="N209" s="26">
        <f>M209/L209</f>
        <v>983.49102773246386</v>
      </c>
      <c r="O209" s="91">
        <f>L209-I209</f>
        <v>0</v>
      </c>
      <c r="P209" s="92">
        <f>N209-K209</f>
        <v>-216.50897226753614</v>
      </c>
      <c r="Q209" s="31">
        <f>N209/K209</f>
        <v>0.81957585644371989</v>
      </c>
      <c r="R209" s="273">
        <f>Q225</f>
        <v>0.82735962757082993</v>
      </c>
      <c r="S209" s="32">
        <v>0.70833333333333337</v>
      </c>
      <c r="T209" s="33">
        <v>0.7792824074074074</v>
      </c>
      <c r="U209" s="34"/>
      <c r="V209" s="35">
        <v>102.1666666666666</v>
      </c>
      <c r="W209" s="114"/>
      <c r="X209" s="115"/>
      <c r="Y209" s="276"/>
      <c r="Z209" s="277"/>
      <c r="AA209" s="36">
        <f>M209-J209</f>
        <v>-649.52691680260841</v>
      </c>
      <c r="AB209" s="31">
        <f>M209/J209</f>
        <v>0.81957585644371989</v>
      </c>
      <c r="AC209" s="278">
        <f>AB225</f>
        <v>0.82735962757082993</v>
      </c>
    </row>
    <row r="210" spans="1:29" ht="15.75" customHeight="1">
      <c r="A210" s="282"/>
      <c r="B210" s="38" t="s">
        <v>76</v>
      </c>
      <c r="C210" s="264" t="s">
        <v>128</v>
      </c>
      <c r="D210" s="265"/>
      <c r="E210" s="39">
        <v>14.28</v>
      </c>
      <c r="F210" s="40">
        <v>4349</v>
      </c>
      <c r="G210" s="41">
        <f t="shared" si="67"/>
        <v>62103.719999999994</v>
      </c>
      <c r="H210" s="42">
        <v>2</v>
      </c>
      <c r="I210" s="43">
        <v>3</v>
      </c>
      <c r="J210" s="44">
        <v>3600</v>
      </c>
      <c r="K210" s="45">
        <f t="shared" si="63"/>
        <v>1200</v>
      </c>
      <c r="L210" s="46">
        <v>3</v>
      </c>
      <c r="M210" s="44">
        <f>F210/V210*60</f>
        <v>2993.5755258126201</v>
      </c>
      <c r="N210" s="45">
        <f>M210/L210</f>
        <v>997.85850860420669</v>
      </c>
      <c r="O210" s="47">
        <f>L210-I210</f>
        <v>0</v>
      </c>
      <c r="P210" s="48">
        <f>N210-K210</f>
        <v>-202.14149139579331</v>
      </c>
      <c r="Q210" s="49">
        <f>N210/K210</f>
        <v>0.83154875717017229</v>
      </c>
      <c r="R210" s="274"/>
      <c r="S210" s="50">
        <v>0.79236111111111107</v>
      </c>
      <c r="T210" s="51">
        <v>0.85289351851851847</v>
      </c>
      <c r="U210" s="52">
        <v>18.833333333333293</v>
      </c>
      <c r="V210" s="53">
        <v>87.166666666666657</v>
      </c>
      <c r="W210" s="54">
        <v>0.85289351851851847</v>
      </c>
      <c r="X210" s="94">
        <v>0.90902777777777766</v>
      </c>
      <c r="Y210" s="266" t="s">
        <v>198</v>
      </c>
      <c r="Z210" s="267"/>
      <c r="AA210" s="55">
        <f>M210-J210</f>
        <v>-606.42447418737993</v>
      </c>
      <c r="AB210" s="49">
        <f>M210/J210</f>
        <v>0.83154875717017229</v>
      </c>
      <c r="AC210" s="279"/>
    </row>
    <row r="211" spans="1:29" ht="15.75" customHeight="1">
      <c r="A211" s="282"/>
      <c r="B211" s="38" t="s">
        <v>76</v>
      </c>
      <c r="C211" s="264" t="s">
        <v>128</v>
      </c>
      <c r="D211" s="265"/>
      <c r="E211" s="39">
        <v>14.28</v>
      </c>
      <c r="F211" s="40">
        <v>6287</v>
      </c>
      <c r="G211" s="41">
        <f t="shared" si="67"/>
        <v>89778.36</v>
      </c>
      <c r="H211" s="42"/>
      <c r="I211" s="43">
        <v>3</v>
      </c>
      <c r="J211" s="44">
        <v>3600</v>
      </c>
      <c r="K211" s="45">
        <f t="shared" si="63"/>
        <v>1200</v>
      </c>
      <c r="L211" s="46">
        <v>3</v>
      </c>
      <c r="M211" s="44">
        <f>F211/V211*60</f>
        <v>2991.4353687549515</v>
      </c>
      <c r="N211" s="45">
        <f>M211/L211</f>
        <v>997.14512291831716</v>
      </c>
      <c r="O211" s="47">
        <f>L211-I211</f>
        <v>0</v>
      </c>
      <c r="P211" s="48">
        <f>N211-K211</f>
        <v>-202.85487708168284</v>
      </c>
      <c r="Q211" s="49">
        <f>N211/K211</f>
        <v>0.8309542690985976</v>
      </c>
      <c r="R211" s="274"/>
      <c r="S211" s="50">
        <v>0.90902777777777766</v>
      </c>
      <c r="T211" s="51">
        <v>0.99659722222222225</v>
      </c>
      <c r="U211" s="52">
        <v>80.833333333333229</v>
      </c>
      <c r="V211" s="53">
        <v>126.10000000000021</v>
      </c>
      <c r="W211" s="54"/>
      <c r="X211" s="94"/>
      <c r="Y211" s="266"/>
      <c r="Z211" s="267"/>
      <c r="AA211" s="55">
        <f>M211-J211</f>
        <v>-608.56463124504853</v>
      </c>
      <c r="AB211" s="49">
        <f>M211/J211</f>
        <v>0.8309542690985976</v>
      </c>
      <c r="AC211" s="279"/>
    </row>
    <row r="212" spans="1:29" ht="15.75" customHeight="1">
      <c r="A212" s="282"/>
      <c r="B212" s="38"/>
      <c r="C212" s="264"/>
      <c r="D212" s="265"/>
      <c r="E212" s="39"/>
      <c r="F212" s="40"/>
      <c r="G212" s="41"/>
      <c r="H212" s="42"/>
      <c r="I212" s="43"/>
      <c r="J212" s="44"/>
      <c r="K212" s="45"/>
      <c r="L212" s="46"/>
      <c r="M212" s="44"/>
      <c r="N212" s="45"/>
      <c r="O212" s="47"/>
      <c r="P212" s="48"/>
      <c r="Q212" s="49"/>
      <c r="R212" s="274"/>
      <c r="S212" s="50"/>
      <c r="T212" s="51"/>
      <c r="U212" s="52"/>
      <c r="V212" s="53"/>
      <c r="W212" s="54"/>
      <c r="X212" s="94"/>
      <c r="Y212" s="266"/>
      <c r="Z212" s="267"/>
      <c r="AA212" s="55"/>
      <c r="AB212" s="49"/>
      <c r="AC212" s="279"/>
    </row>
    <row r="213" spans="1:29" ht="15.75" customHeight="1">
      <c r="A213" s="283"/>
      <c r="B213" s="38"/>
      <c r="C213" s="264"/>
      <c r="D213" s="265"/>
      <c r="E213" s="39"/>
      <c r="F213" s="40"/>
      <c r="G213" s="41"/>
      <c r="H213" s="58"/>
      <c r="I213" s="43"/>
      <c r="J213" s="44"/>
      <c r="K213" s="45"/>
      <c r="L213" s="59"/>
      <c r="M213" s="44"/>
      <c r="N213" s="45"/>
      <c r="O213" s="47"/>
      <c r="P213" s="48"/>
      <c r="Q213" s="49"/>
      <c r="R213" s="274"/>
      <c r="S213" s="50"/>
      <c r="T213" s="51"/>
      <c r="U213" s="52"/>
      <c r="V213" s="53"/>
      <c r="W213" s="54"/>
      <c r="X213" s="94"/>
      <c r="Y213" s="266"/>
      <c r="Z213" s="267"/>
      <c r="AA213" s="55"/>
      <c r="AB213" s="49"/>
      <c r="AC213" s="279"/>
    </row>
    <row r="214" spans="1:29" ht="15.75" customHeight="1">
      <c r="A214" s="283"/>
      <c r="B214" s="38"/>
      <c r="C214" s="264"/>
      <c r="D214" s="265"/>
      <c r="E214" s="39"/>
      <c r="F214" s="40"/>
      <c r="G214" s="60"/>
      <c r="H214" s="61"/>
      <c r="I214" s="43"/>
      <c r="J214" s="44"/>
      <c r="K214" s="45"/>
      <c r="L214" s="46"/>
      <c r="M214" s="44"/>
      <c r="N214" s="45"/>
      <c r="O214" s="47"/>
      <c r="P214" s="48"/>
      <c r="Q214" s="49"/>
      <c r="R214" s="274"/>
      <c r="S214" s="50"/>
      <c r="T214" s="51"/>
      <c r="U214" s="52"/>
      <c r="V214" s="53"/>
      <c r="W214" s="54"/>
      <c r="X214" s="94"/>
      <c r="Y214" s="266"/>
      <c r="Z214" s="267"/>
      <c r="AA214" s="55"/>
      <c r="AB214" s="49"/>
      <c r="AC214" s="279"/>
    </row>
    <row r="215" spans="1:29" ht="15.75" customHeight="1">
      <c r="A215" s="283"/>
      <c r="B215" s="38"/>
      <c r="C215" s="264"/>
      <c r="D215" s="265"/>
      <c r="E215" s="39"/>
      <c r="F215" s="40"/>
      <c r="G215" s="60"/>
      <c r="H215" s="64"/>
      <c r="I215" s="43"/>
      <c r="J215" s="44"/>
      <c r="K215" s="45"/>
      <c r="L215" s="59"/>
      <c r="M215" s="44"/>
      <c r="N215" s="45"/>
      <c r="O215" s="65"/>
      <c r="P215" s="66"/>
      <c r="Q215" s="67"/>
      <c r="R215" s="274"/>
      <c r="S215" s="50"/>
      <c r="T215" s="51"/>
      <c r="U215" s="52"/>
      <c r="V215" s="53"/>
      <c r="W215" s="54"/>
      <c r="X215" s="94"/>
      <c r="Y215" s="266"/>
      <c r="Z215" s="267"/>
      <c r="AA215" s="55"/>
      <c r="AB215" s="49"/>
      <c r="AC215" s="279"/>
    </row>
    <row r="216" spans="1:29" ht="15.75" customHeight="1">
      <c r="A216" s="283"/>
      <c r="B216" s="38"/>
      <c r="C216" s="264"/>
      <c r="D216" s="265"/>
      <c r="E216" s="39"/>
      <c r="F216" s="40"/>
      <c r="G216" s="60"/>
      <c r="H216" s="64"/>
      <c r="I216" s="43"/>
      <c r="J216" s="44"/>
      <c r="K216" s="45"/>
      <c r="L216" s="59"/>
      <c r="M216" s="44"/>
      <c r="N216" s="45"/>
      <c r="O216" s="65"/>
      <c r="P216" s="66"/>
      <c r="Q216" s="67"/>
      <c r="R216" s="274"/>
      <c r="S216" s="50"/>
      <c r="T216" s="51"/>
      <c r="U216" s="52"/>
      <c r="V216" s="53"/>
      <c r="W216" s="54"/>
      <c r="X216" s="94"/>
      <c r="Y216" s="266"/>
      <c r="Z216" s="267"/>
      <c r="AA216" s="55"/>
      <c r="AB216" s="49"/>
      <c r="AC216" s="279"/>
    </row>
    <row r="217" spans="1:29" ht="15.75" customHeight="1">
      <c r="A217" s="283"/>
      <c r="B217" s="38"/>
      <c r="C217" s="264"/>
      <c r="D217" s="265"/>
      <c r="E217" s="39"/>
      <c r="F217" s="40"/>
      <c r="G217" s="60"/>
      <c r="H217" s="64"/>
      <c r="I217" s="43"/>
      <c r="J217" s="44"/>
      <c r="K217" s="45"/>
      <c r="L217" s="59"/>
      <c r="M217" s="44"/>
      <c r="N217" s="45"/>
      <c r="O217" s="65"/>
      <c r="P217" s="66"/>
      <c r="Q217" s="67"/>
      <c r="R217" s="274"/>
      <c r="S217" s="50"/>
      <c r="T217" s="51"/>
      <c r="U217" s="52"/>
      <c r="V217" s="53"/>
      <c r="W217" s="54"/>
      <c r="X217" s="94"/>
      <c r="Y217" s="266"/>
      <c r="Z217" s="267"/>
      <c r="AA217" s="55"/>
      <c r="AB217" s="49"/>
      <c r="AC217" s="279"/>
    </row>
    <row r="218" spans="1:29" ht="15.75" customHeight="1">
      <c r="A218" s="283"/>
      <c r="B218" s="38"/>
      <c r="C218" s="264"/>
      <c r="D218" s="265"/>
      <c r="E218" s="39"/>
      <c r="F218" s="40"/>
      <c r="G218" s="60"/>
      <c r="H218" s="64"/>
      <c r="I218" s="43"/>
      <c r="J218" s="44"/>
      <c r="K218" s="45"/>
      <c r="L218" s="59"/>
      <c r="M218" s="44"/>
      <c r="N218" s="45"/>
      <c r="O218" s="65"/>
      <c r="P218" s="66"/>
      <c r="Q218" s="67"/>
      <c r="R218" s="274"/>
      <c r="S218" s="50"/>
      <c r="T218" s="51"/>
      <c r="U218" s="52"/>
      <c r="V218" s="53"/>
      <c r="W218" s="54"/>
      <c r="X218" s="94"/>
      <c r="Y218" s="266"/>
      <c r="Z218" s="267"/>
      <c r="AA218" s="55"/>
      <c r="AB218" s="49"/>
      <c r="AC218" s="279"/>
    </row>
    <row r="219" spans="1:29" ht="15.75" customHeight="1">
      <c r="A219" s="283"/>
      <c r="B219" s="38"/>
      <c r="C219" s="264"/>
      <c r="D219" s="265"/>
      <c r="E219" s="39"/>
      <c r="F219" s="40"/>
      <c r="G219" s="60"/>
      <c r="H219" s="64"/>
      <c r="I219" s="43"/>
      <c r="J219" s="44"/>
      <c r="K219" s="45"/>
      <c r="L219" s="59"/>
      <c r="M219" s="44"/>
      <c r="N219" s="45"/>
      <c r="O219" s="65"/>
      <c r="P219" s="66"/>
      <c r="Q219" s="67"/>
      <c r="R219" s="274"/>
      <c r="S219" s="50"/>
      <c r="T219" s="51"/>
      <c r="U219" s="52"/>
      <c r="V219" s="53"/>
      <c r="W219" s="68"/>
      <c r="X219" s="110"/>
      <c r="Y219" s="266"/>
      <c r="Z219" s="267"/>
      <c r="AA219" s="55"/>
      <c r="AB219" s="49"/>
      <c r="AC219" s="279"/>
    </row>
    <row r="220" spans="1:29" ht="15.75" customHeight="1">
      <c r="A220" s="283"/>
      <c r="B220" s="38"/>
      <c r="C220" s="264"/>
      <c r="D220" s="265"/>
      <c r="E220" s="39"/>
      <c r="F220" s="40"/>
      <c r="G220" s="60"/>
      <c r="H220" s="64"/>
      <c r="I220" s="43"/>
      <c r="J220" s="44"/>
      <c r="K220" s="45"/>
      <c r="L220" s="59"/>
      <c r="M220" s="44"/>
      <c r="N220" s="45"/>
      <c r="O220" s="65"/>
      <c r="P220" s="66"/>
      <c r="Q220" s="67"/>
      <c r="R220" s="274"/>
      <c r="S220" s="50"/>
      <c r="T220" s="51"/>
      <c r="U220" s="52"/>
      <c r="V220" s="53"/>
      <c r="W220" s="68"/>
      <c r="X220" s="110"/>
      <c r="Y220" s="266"/>
      <c r="Z220" s="267"/>
      <c r="AA220" s="55"/>
      <c r="AB220" s="49"/>
      <c r="AC220" s="279"/>
    </row>
    <row r="221" spans="1:29" ht="15.75" customHeight="1">
      <c r="A221" s="283"/>
      <c r="B221" s="38"/>
      <c r="C221" s="264"/>
      <c r="D221" s="265"/>
      <c r="E221" s="39"/>
      <c r="F221" s="40"/>
      <c r="G221" s="60"/>
      <c r="H221" s="64"/>
      <c r="I221" s="43"/>
      <c r="J221" s="44"/>
      <c r="K221" s="45"/>
      <c r="L221" s="59"/>
      <c r="M221" s="44"/>
      <c r="N221" s="45"/>
      <c r="O221" s="65"/>
      <c r="P221" s="66"/>
      <c r="Q221" s="67"/>
      <c r="R221" s="274"/>
      <c r="S221" s="50"/>
      <c r="T221" s="51"/>
      <c r="U221" s="52"/>
      <c r="V221" s="53"/>
      <c r="W221" s="68"/>
      <c r="X221" s="110"/>
      <c r="Y221" s="266"/>
      <c r="Z221" s="267"/>
      <c r="AA221" s="55"/>
      <c r="AB221" s="49"/>
      <c r="AC221" s="279"/>
    </row>
    <row r="222" spans="1:29" ht="15.75" customHeight="1">
      <c r="A222" s="283"/>
      <c r="B222" s="38"/>
      <c r="C222" s="264"/>
      <c r="D222" s="265"/>
      <c r="E222" s="39"/>
      <c r="F222" s="40"/>
      <c r="G222" s="60"/>
      <c r="H222" s="64"/>
      <c r="I222" s="43"/>
      <c r="J222" s="44"/>
      <c r="K222" s="45"/>
      <c r="L222" s="59"/>
      <c r="M222" s="44"/>
      <c r="N222" s="45"/>
      <c r="O222" s="65"/>
      <c r="P222" s="66"/>
      <c r="Q222" s="67"/>
      <c r="R222" s="274"/>
      <c r="S222" s="50"/>
      <c r="T222" s="51"/>
      <c r="U222" s="52"/>
      <c r="V222" s="53"/>
      <c r="W222" s="68"/>
      <c r="X222" s="110"/>
      <c r="Y222" s="266"/>
      <c r="Z222" s="267"/>
      <c r="AA222" s="55"/>
      <c r="AB222" s="49"/>
      <c r="AC222" s="279"/>
    </row>
    <row r="223" spans="1:29" ht="15.75" customHeight="1">
      <c r="A223" s="283"/>
      <c r="B223" s="38"/>
      <c r="C223" s="264"/>
      <c r="D223" s="265"/>
      <c r="E223" s="39"/>
      <c r="F223" s="40"/>
      <c r="G223" s="60"/>
      <c r="H223" s="64"/>
      <c r="I223" s="43"/>
      <c r="J223" s="44"/>
      <c r="K223" s="45"/>
      <c r="L223" s="59"/>
      <c r="M223" s="44"/>
      <c r="N223" s="45"/>
      <c r="O223" s="65"/>
      <c r="P223" s="66"/>
      <c r="Q223" s="67"/>
      <c r="R223" s="274"/>
      <c r="S223" s="50"/>
      <c r="T223" s="51"/>
      <c r="U223" s="52"/>
      <c r="V223" s="53"/>
      <c r="W223" s="68"/>
      <c r="X223" s="110"/>
      <c r="Y223" s="266"/>
      <c r="Z223" s="267"/>
      <c r="AA223" s="55"/>
      <c r="AB223" s="49"/>
      <c r="AC223" s="279"/>
    </row>
    <row r="224" spans="1:29" ht="15.75" customHeight="1">
      <c r="A224" s="283"/>
      <c r="B224" s="38"/>
      <c r="C224" s="264"/>
      <c r="D224" s="265"/>
      <c r="E224" s="104"/>
      <c r="F224" s="40"/>
      <c r="G224" s="72"/>
      <c r="H224" s="64"/>
      <c r="I224" s="43"/>
      <c r="J224" s="44"/>
      <c r="K224" s="45"/>
      <c r="L224" s="59"/>
      <c r="M224" s="44"/>
      <c r="N224" s="45"/>
      <c r="O224" s="65"/>
      <c r="P224" s="66"/>
      <c r="Q224" s="67"/>
      <c r="R224" s="274"/>
      <c r="S224" s="62"/>
      <c r="T224" s="63"/>
      <c r="U224" s="73"/>
      <c r="V224" s="74"/>
      <c r="W224" s="68"/>
      <c r="X224" s="110"/>
      <c r="Y224" s="266"/>
      <c r="Z224" s="267"/>
      <c r="AA224" s="111"/>
      <c r="AB224" s="67"/>
      <c r="AC224" s="279"/>
    </row>
    <row r="225" spans="1:29" ht="15.75" customHeight="1" thickBot="1">
      <c r="A225" s="284"/>
      <c r="B225" s="76" t="s">
        <v>35</v>
      </c>
      <c r="C225" s="261"/>
      <c r="D225" s="261"/>
      <c r="E225" s="77"/>
      <c r="F225" s="18"/>
      <c r="G225" s="79"/>
      <c r="H225" s="20"/>
      <c r="I225" s="80">
        <f t="shared" ref="I225:J225" si="68">AVERAGE(I209:I224)</f>
        <v>3</v>
      </c>
      <c r="J225" s="81">
        <f t="shared" si="68"/>
        <v>3600</v>
      </c>
      <c r="K225" s="82">
        <f t="shared" ref="K225" si="69">J225/I225</f>
        <v>1200</v>
      </c>
      <c r="L225" s="80">
        <f t="shared" ref="L225:M225" si="70">AVERAGE(L209:L224)</f>
        <v>3</v>
      </c>
      <c r="M225" s="81">
        <f t="shared" si="70"/>
        <v>2978.4946592549877</v>
      </c>
      <c r="N225" s="82">
        <f t="shared" ref="N225:N231" si="71">M225/L225</f>
        <v>992.8315530849959</v>
      </c>
      <c r="O225" s="83">
        <f t="shared" ref="O225:O231" si="72">L225-I225</f>
        <v>0</v>
      </c>
      <c r="P225" s="84">
        <f t="shared" ref="P225:P231" si="73">N225-K225</f>
        <v>-207.1684469150041</v>
      </c>
      <c r="Q225" s="85">
        <f t="shared" ref="Q225:Q231" si="74">N225/K225</f>
        <v>0.82735962757082993</v>
      </c>
      <c r="R225" s="275"/>
      <c r="S225" s="182">
        <f>S209</f>
        <v>0.70833333333333337</v>
      </c>
      <c r="T225" s="183">
        <f>INDEX(T209:T224,COUNTA(T209:T224))</f>
        <v>0.99659722222222225</v>
      </c>
      <c r="U225" s="86"/>
      <c r="V225" s="96"/>
      <c r="W225" s="18"/>
      <c r="X225" s="20"/>
      <c r="Y225" s="262"/>
      <c r="Z225" s="263"/>
      <c r="AA225" s="97">
        <f t="shared" ref="AA225:AA231" si="75">M225-J225</f>
        <v>-621.50534074501229</v>
      </c>
      <c r="AB225" s="85">
        <f t="shared" ref="AB225:AB231" si="76">M225/J225</f>
        <v>0.82735962757082993</v>
      </c>
      <c r="AC225" s="280"/>
    </row>
    <row r="226" spans="1:29" ht="15.75" customHeight="1">
      <c r="A226" s="268" t="s">
        <v>53</v>
      </c>
      <c r="B226" s="16" t="s">
        <v>76</v>
      </c>
      <c r="C226" s="271" t="s">
        <v>122</v>
      </c>
      <c r="D226" s="272"/>
      <c r="E226" s="21">
        <v>18.18</v>
      </c>
      <c r="F226" s="15">
        <v>126</v>
      </c>
      <c r="G226" s="22">
        <f t="shared" ref="G226:G231" si="77">E226*F226</f>
        <v>2290.6799999999998</v>
      </c>
      <c r="H226" s="23">
        <v>2</v>
      </c>
      <c r="I226" s="24">
        <v>3</v>
      </c>
      <c r="J226" s="25">
        <v>3600</v>
      </c>
      <c r="K226" s="26">
        <f>J226/I226</f>
        <v>1200</v>
      </c>
      <c r="L226" s="27">
        <v>3</v>
      </c>
      <c r="M226" s="25">
        <v>2970</v>
      </c>
      <c r="N226" s="26">
        <f t="shared" si="71"/>
        <v>990</v>
      </c>
      <c r="O226" s="91">
        <f t="shared" si="72"/>
        <v>0</v>
      </c>
      <c r="P226" s="92">
        <f t="shared" si="73"/>
        <v>-210</v>
      </c>
      <c r="Q226" s="31">
        <f t="shared" si="74"/>
        <v>0.82499999999999996</v>
      </c>
      <c r="R226" s="273">
        <f>Q242</f>
        <v>0.82589938258371276</v>
      </c>
      <c r="S226" s="32">
        <v>0.70864583333333331</v>
      </c>
      <c r="T226" s="33">
        <v>0.7104166666666667</v>
      </c>
      <c r="U226" s="34"/>
      <c r="V226" s="35">
        <v>2.5500000000000789</v>
      </c>
      <c r="W226" s="33"/>
      <c r="X226" s="107"/>
      <c r="Y226" s="276"/>
      <c r="Z226" s="277"/>
      <c r="AA226" s="119">
        <f t="shared" si="75"/>
        <v>-630</v>
      </c>
      <c r="AB226" s="31">
        <f t="shared" si="76"/>
        <v>0.82499999999999996</v>
      </c>
      <c r="AC226" s="278">
        <f>AB242</f>
        <v>0.82589938258371276</v>
      </c>
    </row>
    <row r="227" spans="1:29" ht="15.75" customHeight="1">
      <c r="A227" s="269"/>
      <c r="B227" s="38" t="s">
        <v>76</v>
      </c>
      <c r="C227" s="264" t="s">
        <v>130</v>
      </c>
      <c r="D227" s="265"/>
      <c r="E227" s="39">
        <v>24.83</v>
      </c>
      <c r="F227" s="40">
        <v>2232</v>
      </c>
      <c r="G227" s="41">
        <f t="shared" si="77"/>
        <v>55420.56</v>
      </c>
      <c r="H227" s="42">
        <v>2</v>
      </c>
      <c r="I227" s="43">
        <v>4</v>
      </c>
      <c r="J227" s="44">
        <v>3300</v>
      </c>
      <c r="K227" s="45">
        <f t="shared" si="63"/>
        <v>825</v>
      </c>
      <c r="L227" s="46">
        <v>4</v>
      </c>
      <c r="M227" s="44">
        <f>F227/V227*60</f>
        <v>2725.6445047489788</v>
      </c>
      <c r="N227" s="45">
        <f t="shared" si="71"/>
        <v>681.41112618724469</v>
      </c>
      <c r="O227" s="47">
        <f t="shared" si="72"/>
        <v>0</v>
      </c>
      <c r="P227" s="48">
        <f t="shared" si="73"/>
        <v>-143.58887381275531</v>
      </c>
      <c r="Q227" s="49">
        <f t="shared" si="74"/>
        <v>0.82595288022696323</v>
      </c>
      <c r="R227" s="274"/>
      <c r="S227" s="50">
        <v>0.72291666666666665</v>
      </c>
      <c r="T227" s="51">
        <v>0.75703703703703706</v>
      </c>
      <c r="U227" s="52">
        <v>17.999999999999936</v>
      </c>
      <c r="V227" s="53">
        <v>49.133333333333397</v>
      </c>
      <c r="W227" s="54"/>
      <c r="X227" s="58"/>
      <c r="Y227" s="266" t="s">
        <v>272</v>
      </c>
      <c r="Z227" s="267"/>
      <c r="AA227" s="120">
        <f t="shared" si="75"/>
        <v>-574.35549525102124</v>
      </c>
      <c r="AB227" s="49">
        <f t="shared" si="76"/>
        <v>0.82595288022696323</v>
      </c>
      <c r="AC227" s="279"/>
    </row>
    <row r="228" spans="1:29" ht="15.75" customHeight="1">
      <c r="A228" s="269"/>
      <c r="B228" s="38" t="s">
        <v>76</v>
      </c>
      <c r="C228" s="264" t="s">
        <v>131</v>
      </c>
      <c r="D228" s="265"/>
      <c r="E228" s="39">
        <v>18.18</v>
      </c>
      <c r="F228" s="40">
        <v>2742</v>
      </c>
      <c r="G228" s="41">
        <f t="shared" si="77"/>
        <v>49849.56</v>
      </c>
      <c r="H228" s="42"/>
      <c r="I228" s="43">
        <v>4</v>
      </c>
      <c r="J228" s="44">
        <v>3000</v>
      </c>
      <c r="K228" s="45">
        <f t="shared" si="63"/>
        <v>750</v>
      </c>
      <c r="L228" s="46">
        <v>4</v>
      </c>
      <c r="M228" s="44">
        <f>F228/V228*60</f>
        <v>2489.5838587641811</v>
      </c>
      <c r="N228" s="45">
        <f t="shared" si="71"/>
        <v>622.39596469104526</v>
      </c>
      <c r="O228" s="47">
        <f t="shared" si="72"/>
        <v>0</v>
      </c>
      <c r="P228" s="48">
        <f t="shared" si="73"/>
        <v>-127.60403530895474</v>
      </c>
      <c r="Q228" s="49">
        <f t="shared" si="74"/>
        <v>0.82986128625472699</v>
      </c>
      <c r="R228" s="274"/>
      <c r="S228" s="50">
        <v>0.76736111111111105</v>
      </c>
      <c r="T228" s="51">
        <v>0.81325231481481486</v>
      </c>
      <c r="U228" s="52">
        <v>14.866666666666539</v>
      </c>
      <c r="V228" s="53">
        <v>66.083333333333485</v>
      </c>
      <c r="W228" s="54"/>
      <c r="X228" s="58"/>
      <c r="Y228" s="266"/>
      <c r="Z228" s="267"/>
      <c r="AA228" s="120">
        <f t="shared" si="75"/>
        <v>-510.41614123581894</v>
      </c>
      <c r="AB228" s="49">
        <f t="shared" si="76"/>
        <v>0.82986128625472699</v>
      </c>
      <c r="AC228" s="279"/>
    </row>
    <row r="229" spans="1:29" ht="15.75" customHeight="1">
      <c r="A229" s="269"/>
      <c r="B229" s="38" t="s">
        <v>76</v>
      </c>
      <c r="C229" s="264" t="s">
        <v>129</v>
      </c>
      <c r="D229" s="265"/>
      <c r="E229" s="39">
        <v>25.03</v>
      </c>
      <c r="F229" s="40">
        <v>2283</v>
      </c>
      <c r="G229" s="41">
        <f t="shared" si="77"/>
        <v>57143.490000000005</v>
      </c>
      <c r="H229" s="42"/>
      <c r="I229" s="43">
        <v>4</v>
      </c>
      <c r="J229" s="44">
        <v>3300</v>
      </c>
      <c r="K229" s="45">
        <f t="shared" si="63"/>
        <v>825</v>
      </c>
      <c r="L229" s="46">
        <v>4</v>
      </c>
      <c r="M229" s="44">
        <f>F229/V229*60</f>
        <v>2716.9586776859423</v>
      </c>
      <c r="N229" s="45">
        <f t="shared" si="71"/>
        <v>679.23966942148559</v>
      </c>
      <c r="O229" s="47">
        <f t="shared" si="72"/>
        <v>0</v>
      </c>
      <c r="P229" s="48">
        <f t="shared" si="73"/>
        <v>-145.76033057851441</v>
      </c>
      <c r="Q229" s="49">
        <f t="shared" si="74"/>
        <v>0.82332081141998248</v>
      </c>
      <c r="R229" s="274"/>
      <c r="S229" s="50">
        <v>0.82638888888888873</v>
      </c>
      <c r="T229" s="51">
        <v>0.86140046296296291</v>
      </c>
      <c r="U229" s="52">
        <v>18.916666666666373</v>
      </c>
      <c r="V229" s="53">
        <v>50.416666666666821</v>
      </c>
      <c r="W229" s="54">
        <v>0.86140046296296291</v>
      </c>
      <c r="X229" s="94">
        <v>0.91950231481481481</v>
      </c>
      <c r="Y229" s="266"/>
      <c r="Z229" s="267"/>
      <c r="AA229" s="120">
        <f t="shared" si="75"/>
        <v>-583.04132231405765</v>
      </c>
      <c r="AB229" s="49">
        <f t="shared" si="76"/>
        <v>0.82332081141998248</v>
      </c>
      <c r="AC229" s="279"/>
    </row>
    <row r="230" spans="1:29" ht="15.75" customHeight="1">
      <c r="A230" s="269"/>
      <c r="B230" s="38" t="s">
        <v>76</v>
      </c>
      <c r="C230" s="264" t="s">
        <v>122</v>
      </c>
      <c r="D230" s="265"/>
      <c r="E230" s="39">
        <v>18.18</v>
      </c>
      <c r="F230" s="40">
        <v>4011</v>
      </c>
      <c r="G230" s="41">
        <f t="shared" si="77"/>
        <v>72919.98</v>
      </c>
      <c r="H230" s="58"/>
      <c r="I230" s="43">
        <v>3</v>
      </c>
      <c r="J230" s="44">
        <v>3600</v>
      </c>
      <c r="K230" s="45">
        <f t="shared" si="63"/>
        <v>1200</v>
      </c>
      <c r="L230" s="59">
        <v>3</v>
      </c>
      <c r="M230" s="44">
        <f>F230/V230*60</f>
        <v>2974.1709577754909</v>
      </c>
      <c r="N230" s="45">
        <f t="shared" si="71"/>
        <v>991.39031925849702</v>
      </c>
      <c r="O230" s="47">
        <f t="shared" si="72"/>
        <v>0</v>
      </c>
      <c r="P230" s="48">
        <f t="shared" si="73"/>
        <v>-208.60968074150298</v>
      </c>
      <c r="Q230" s="49">
        <f t="shared" si="74"/>
        <v>0.8261585993820808</v>
      </c>
      <c r="R230" s="274"/>
      <c r="S230" s="50">
        <v>0.91950231481481481</v>
      </c>
      <c r="T230" s="51">
        <v>0.97569444444444442</v>
      </c>
      <c r="U230" s="52">
        <v>83.666666666666742</v>
      </c>
      <c r="V230" s="53">
        <v>80.916666666666629</v>
      </c>
      <c r="W230" s="54"/>
      <c r="X230" s="94"/>
      <c r="Y230" s="266"/>
      <c r="Z230" s="267"/>
      <c r="AA230" s="120">
        <f t="shared" si="75"/>
        <v>-625.82904222450907</v>
      </c>
      <c r="AB230" s="49">
        <f t="shared" si="76"/>
        <v>0.8261585993820808</v>
      </c>
      <c r="AC230" s="279"/>
    </row>
    <row r="231" spans="1:29" ht="15.75" customHeight="1">
      <c r="A231" s="269"/>
      <c r="B231" s="38" t="s">
        <v>76</v>
      </c>
      <c r="C231" s="264" t="s">
        <v>130</v>
      </c>
      <c r="D231" s="265"/>
      <c r="E231" s="39">
        <v>24.83</v>
      </c>
      <c r="F231" s="40">
        <v>703</v>
      </c>
      <c r="G231" s="60">
        <f t="shared" si="77"/>
        <v>17455.489999999998</v>
      </c>
      <c r="H231" s="61"/>
      <c r="I231" s="43">
        <v>4</v>
      </c>
      <c r="J231" s="44">
        <v>3300</v>
      </c>
      <c r="K231" s="45">
        <f t="shared" si="63"/>
        <v>825</v>
      </c>
      <c r="L231" s="46">
        <v>4</v>
      </c>
      <c r="M231" s="44">
        <f>F231/V231*60</f>
        <v>2724.2195909580341</v>
      </c>
      <c r="N231" s="45">
        <f t="shared" si="71"/>
        <v>681.05489773950853</v>
      </c>
      <c r="O231" s="47">
        <f t="shared" si="72"/>
        <v>0</v>
      </c>
      <c r="P231" s="48">
        <f t="shared" si="73"/>
        <v>-143.94510226049147</v>
      </c>
      <c r="Q231" s="49">
        <f t="shared" si="74"/>
        <v>0.8255210881691013</v>
      </c>
      <c r="R231" s="274"/>
      <c r="S231" s="50">
        <v>0.98819444444444449</v>
      </c>
      <c r="T231" s="51">
        <v>0.99894675925925924</v>
      </c>
      <c r="U231" s="52">
        <v>18.000000000000096</v>
      </c>
      <c r="V231" s="53">
        <v>15.483333333333249</v>
      </c>
      <c r="W231" s="54"/>
      <c r="X231" s="116"/>
      <c r="Y231" s="266"/>
      <c r="Z231" s="267"/>
      <c r="AA231" s="120">
        <f t="shared" si="75"/>
        <v>-575.78040904196587</v>
      </c>
      <c r="AB231" s="49">
        <f t="shared" si="76"/>
        <v>0.8255210881691013</v>
      </c>
      <c r="AC231" s="279"/>
    </row>
    <row r="232" spans="1:29" ht="15.75" customHeight="1">
      <c r="A232" s="269"/>
      <c r="B232" s="38"/>
      <c r="C232" s="264"/>
      <c r="D232" s="265"/>
      <c r="E232" s="39"/>
      <c r="F232" s="40"/>
      <c r="G232" s="60"/>
      <c r="H232" s="64"/>
      <c r="I232" s="43"/>
      <c r="J232" s="44"/>
      <c r="K232" s="45"/>
      <c r="L232" s="59"/>
      <c r="M232" s="44"/>
      <c r="N232" s="45"/>
      <c r="O232" s="65"/>
      <c r="P232" s="66"/>
      <c r="Q232" s="67"/>
      <c r="R232" s="274"/>
      <c r="S232" s="50"/>
      <c r="T232" s="51"/>
      <c r="U232" s="52"/>
      <c r="V232" s="53"/>
      <c r="W232" s="54"/>
      <c r="X232" s="94"/>
      <c r="Y232" s="266"/>
      <c r="Z232" s="267"/>
      <c r="AA232" s="120"/>
      <c r="AB232" s="49"/>
      <c r="AC232" s="279"/>
    </row>
    <row r="233" spans="1:29" ht="15.75" customHeight="1">
      <c r="A233" s="269"/>
      <c r="B233" s="38"/>
      <c r="C233" s="264"/>
      <c r="D233" s="265"/>
      <c r="E233" s="39"/>
      <c r="F233" s="40"/>
      <c r="G233" s="60"/>
      <c r="H233" s="64"/>
      <c r="I233" s="43"/>
      <c r="J233" s="44"/>
      <c r="K233" s="45"/>
      <c r="L233" s="59"/>
      <c r="M233" s="44"/>
      <c r="N233" s="45"/>
      <c r="O233" s="65"/>
      <c r="P233" s="66"/>
      <c r="Q233" s="67"/>
      <c r="R233" s="274"/>
      <c r="S233" s="50"/>
      <c r="T233" s="51"/>
      <c r="U233" s="52"/>
      <c r="V233" s="53"/>
      <c r="W233" s="54"/>
      <c r="X233" s="94"/>
      <c r="Y233" s="266"/>
      <c r="Z233" s="267"/>
      <c r="AA233" s="120"/>
      <c r="AB233" s="49"/>
      <c r="AC233" s="279"/>
    </row>
    <row r="234" spans="1:29" ht="15.75" customHeight="1">
      <c r="A234" s="269"/>
      <c r="B234" s="38"/>
      <c r="C234" s="264"/>
      <c r="D234" s="265"/>
      <c r="E234" s="39"/>
      <c r="F234" s="40"/>
      <c r="G234" s="60"/>
      <c r="H234" s="64"/>
      <c r="I234" s="43"/>
      <c r="J234" s="44"/>
      <c r="K234" s="45"/>
      <c r="L234" s="59"/>
      <c r="M234" s="44"/>
      <c r="N234" s="45"/>
      <c r="O234" s="65"/>
      <c r="P234" s="66"/>
      <c r="Q234" s="67"/>
      <c r="R234" s="274"/>
      <c r="S234" s="50"/>
      <c r="T234" s="51"/>
      <c r="U234" s="52"/>
      <c r="V234" s="53"/>
      <c r="W234" s="68"/>
      <c r="X234" s="110"/>
      <c r="Y234" s="266"/>
      <c r="Z234" s="267"/>
      <c r="AA234" s="120"/>
      <c r="AB234" s="49"/>
      <c r="AC234" s="279"/>
    </row>
    <row r="235" spans="1:29" ht="15.75" customHeight="1">
      <c r="A235" s="269"/>
      <c r="B235" s="38"/>
      <c r="C235" s="264"/>
      <c r="D235" s="265"/>
      <c r="E235" s="39"/>
      <c r="F235" s="40"/>
      <c r="G235" s="60"/>
      <c r="H235" s="64"/>
      <c r="I235" s="43"/>
      <c r="J235" s="44"/>
      <c r="K235" s="45"/>
      <c r="L235" s="59"/>
      <c r="M235" s="44"/>
      <c r="N235" s="45"/>
      <c r="O235" s="65"/>
      <c r="P235" s="66"/>
      <c r="Q235" s="67"/>
      <c r="R235" s="274"/>
      <c r="S235" s="50"/>
      <c r="T235" s="51"/>
      <c r="U235" s="52"/>
      <c r="V235" s="53"/>
      <c r="W235" s="68"/>
      <c r="X235" s="110"/>
      <c r="Y235" s="266"/>
      <c r="Z235" s="267"/>
      <c r="AA235" s="120"/>
      <c r="AB235" s="49"/>
      <c r="AC235" s="279"/>
    </row>
    <row r="236" spans="1:29" ht="15.75" customHeight="1">
      <c r="A236" s="269"/>
      <c r="B236" s="38"/>
      <c r="C236" s="264"/>
      <c r="D236" s="265"/>
      <c r="E236" s="39"/>
      <c r="F236" s="40"/>
      <c r="G236" s="60"/>
      <c r="H236" s="64"/>
      <c r="I236" s="43"/>
      <c r="J236" s="44"/>
      <c r="K236" s="45"/>
      <c r="L236" s="59"/>
      <c r="M236" s="44"/>
      <c r="N236" s="45"/>
      <c r="O236" s="65"/>
      <c r="P236" s="66"/>
      <c r="Q236" s="67"/>
      <c r="R236" s="274"/>
      <c r="S236" s="50"/>
      <c r="T236" s="51"/>
      <c r="U236" s="52"/>
      <c r="V236" s="53"/>
      <c r="W236" s="68"/>
      <c r="X236" s="110"/>
      <c r="Y236" s="266"/>
      <c r="Z236" s="267"/>
      <c r="AA236" s="120"/>
      <c r="AB236" s="49"/>
      <c r="AC236" s="279"/>
    </row>
    <row r="237" spans="1:29" ht="15.75" customHeight="1">
      <c r="A237" s="269"/>
      <c r="B237" s="38"/>
      <c r="C237" s="264"/>
      <c r="D237" s="265"/>
      <c r="E237" s="39"/>
      <c r="F237" s="40"/>
      <c r="G237" s="60"/>
      <c r="H237" s="64"/>
      <c r="I237" s="43"/>
      <c r="J237" s="44"/>
      <c r="K237" s="45"/>
      <c r="L237" s="59"/>
      <c r="M237" s="44"/>
      <c r="N237" s="45"/>
      <c r="O237" s="65"/>
      <c r="P237" s="66"/>
      <c r="Q237" s="67"/>
      <c r="R237" s="274"/>
      <c r="S237" s="50"/>
      <c r="T237" s="51"/>
      <c r="U237" s="52"/>
      <c r="V237" s="53"/>
      <c r="W237" s="68"/>
      <c r="X237" s="110"/>
      <c r="Y237" s="266"/>
      <c r="Z237" s="267"/>
      <c r="AA237" s="120"/>
      <c r="AB237" s="49"/>
      <c r="AC237" s="279"/>
    </row>
    <row r="238" spans="1:29" ht="15.75" customHeight="1">
      <c r="A238" s="269"/>
      <c r="B238" s="38"/>
      <c r="C238" s="264"/>
      <c r="D238" s="265"/>
      <c r="E238" s="39"/>
      <c r="F238" s="40"/>
      <c r="G238" s="60"/>
      <c r="H238" s="64"/>
      <c r="I238" s="43"/>
      <c r="J238" s="44"/>
      <c r="K238" s="45"/>
      <c r="L238" s="59"/>
      <c r="M238" s="44"/>
      <c r="N238" s="45"/>
      <c r="O238" s="65"/>
      <c r="P238" s="66"/>
      <c r="Q238" s="67"/>
      <c r="R238" s="274"/>
      <c r="S238" s="50"/>
      <c r="T238" s="51"/>
      <c r="U238" s="52"/>
      <c r="V238" s="53"/>
      <c r="W238" s="68"/>
      <c r="X238" s="110"/>
      <c r="Y238" s="266"/>
      <c r="Z238" s="267"/>
      <c r="AA238" s="120"/>
      <c r="AB238" s="49"/>
      <c r="AC238" s="279"/>
    </row>
    <row r="239" spans="1:29" ht="15.75" customHeight="1">
      <c r="A239" s="269"/>
      <c r="B239" s="38"/>
      <c r="C239" s="264"/>
      <c r="D239" s="265"/>
      <c r="E239" s="39"/>
      <c r="F239" s="40"/>
      <c r="G239" s="60"/>
      <c r="H239" s="64"/>
      <c r="I239" s="43"/>
      <c r="J239" s="44"/>
      <c r="K239" s="45"/>
      <c r="L239" s="59"/>
      <c r="M239" s="44"/>
      <c r="N239" s="45"/>
      <c r="O239" s="65"/>
      <c r="P239" s="66"/>
      <c r="Q239" s="67"/>
      <c r="R239" s="274"/>
      <c r="S239" s="50"/>
      <c r="T239" s="51"/>
      <c r="U239" s="52"/>
      <c r="V239" s="53"/>
      <c r="W239" s="54"/>
      <c r="X239" s="94"/>
      <c r="Y239" s="266"/>
      <c r="Z239" s="267"/>
      <c r="AA239" s="120"/>
      <c r="AB239" s="49"/>
      <c r="AC239" s="279"/>
    </row>
    <row r="240" spans="1:29" ht="15.75" customHeight="1">
      <c r="A240" s="269"/>
      <c r="B240" s="38"/>
      <c r="C240" s="264"/>
      <c r="D240" s="265"/>
      <c r="E240" s="39"/>
      <c r="F240" s="40"/>
      <c r="G240" s="60"/>
      <c r="H240" s="64"/>
      <c r="I240" s="43"/>
      <c r="J240" s="44"/>
      <c r="K240" s="45"/>
      <c r="L240" s="59"/>
      <c r="M240" s="44"/>
      <c r="N240" s="45"/>
      <c r="O240" s="65"/>
      <c r="P240" s="66"/>
      <c r="Q240" s="67"/>
      <c r="R240" s="274"/>
      <c r="S240" s="50"/>
      <c r="T240" s="51"/>
      <c r="U240" s="52"/>
      <c r="V240" s="53"/>
      <c r="W240" s="68"/>
      <c r="X240" s="110"/>
      <c r="Y240" s="266"/>
      <c r="Z240" s="267"/>
      <c r="AA240" s="120"/>
      <c r="AB240" s="49"/>
      <c r="AC240" s="279"/>
    </row>
    <row r="241" spans="1:29" ht="15.75" customHeight="1">
      <c r="A241" s="269"/>
      <c r="B241" s="38"/>
      <c r="C241" s="264"/>
      <c r="D241" s="265"/>
      <c r="E241" s="104"/>
      <c r="F241" s="40"/>
      <c r="G241" s="72"/>
      <c r="H241" s="64"/>
      <c r="I241" s="43"/>
      <c r="J241" s="44"/>
      <c r="K241" s="45"/>
      <c r="L241" s="59"/>
      <c r="M241" s="44"/>
      <c r="N241" s="45"/>
      <c r="O241" s="65"/>
      <c r="P241" s="66"/>
      <c r="Q241" s="67"/>
      <c r="R241" s="274"/>
      <c r="S241" s="62"/>
      <c r="T241" s="63"/>
      <c r="U241" s="73"/>
      <c r="V241" s="74"/>
      <c r="W241" s="68"/>
      <c r="X241" s="110"/>
      <c r="Y241" s="266"/>
      <c r="Z241" s="267"/>
      <c r="AA241" s="121"/>
      <c r="AB241" s="67"/>
      <c r="AC241" s="279"/>
    </row>
    <row r="242" spans="1:29" ht="15.75" customHeight="1" thickBot="1">
      <c r="A242" s="270"/>
      <c r="B242" s="76" t="s">
        <v>35</v>
      </c>
      <c r="C242" s="261"/>
      <c r="D242" s="261"/>
      <c r="E242" s="77"/>
      <c r="F242" s="78"/>
      <c r="G242" s="79"/>
      <c r="H242" s="20"/>
      <c r="I242" s="80">
        <f t="shared" ref="I242:J242" si="78">AVERAGE(I226:I241)</f>
        <v>3.6666666666666665</v>
      </c>
      <c r="J242" s="81">
        <f t="shared" si="78"/>
        <v>3350</v>
      </c>
      <c r="K242" s="82">
        <f t="shared" ref="K242" si="79">J242/I242</f>
        <v>913.63636363636363</v>
      </c>
      <c r="L242" s="80">
        <f t="shared" ref="L242:M242" si="80">AVERAGE(L226:L241)</f>
        <v>3.6666666666666665</v>
      </c>
      <c r="M242" s="81">
        <f t="shared" si="80"/>
        <v>2766.7629316554376</v>
      </c>
      <c r="N242" s="82">
        <f>M242/L242</f>
        <v>754.57170863330123</v>
      </c>
      <c r="O242" s="83">
        <f>L242-I242</f>
        <v>0</v>
      </c>
      <c r="P242" s="84">
        <f>N242-K242</f>
        <v>-159.0646550030624</v>
      </c>
      <c r="Q242" s="85">
        <f>N242/K242</f>
        <v>0.82589938258371276</v>
      </c>
      <c r="R242" s="275"/>
      <c r="S242" s="182">
        <f>S226</f>
        <v>0.70864583333333331</v>
      </c>
      <c r="T242" s="183">
        <f>INDEX(T226:T241,COUNTA(T226:T241))</f>
        <v>0.99894675925925924</v>
      </c>
      <c r="U242" s="86"/>
      <c r="V242" s="96"/>
      <c r="W242" s="78"/>
      <c r="X242" s="82"/>
      <c r="Y242" s="262"/>
      <c r="Z242" s="263"/>
      <c r="AA242" s="122">
        <f>M242-J242</f>
        <v>-583.23706834456243</v>
      </c>
      <c r="AB242" s="85">
        <f>M242/J242</f>
        <v>0.82589938258371276</v>
      </c>
      <c r="AC242" s="280"/>
    </row>
    <row r="244" spans="1:29">
      <c r="Y244" s="260" t="s">
        <v>54</v>
      </c>
      <c r="Z244" s="260"/>
    </row>
    <row r="245" spans="1:29">
      <c r="Y245" s="260" t="s">
        <v>55</v>
      </c>
      <c r="Z245" s="260"/>
    </row>
    <row r="246" spans="1:29">
      <c r="Y246" s="260" t="s">
        <v>56</v>
      </c>
      <c r="Z246" s="260"/>
    </row>
    <row r="247" spans="1:29">
      <c r="Y247" s="260" t="s">
        <v>57</v>
      </c>
      <c r="Z247" s="260"/>
    </row>
    <row r="248" spans="1:29">
      <c r="Y248" s="260" t="s">
        <v>58</v>
      </c>
      <c r="Z248" s="260"/>
    </row>
    <row r="249" spans="1:29">
      <c r="Y249" s="260" t="s">
        <v>59</v>
      </c>
      <c r="Z249" s="260"/>
    </row>
    <row r="250" spans="1:29">
      <c r="Y250" s="260" t="s">
        <v>60</v>
      </c>
      <c r="Z250" s="260"/>
    </row>
    <row r="251" spans="1:29">
      <c r="Y251" s="260" t="s">
        <v>61</v>
      </c>
      <c r="Z251" s="260"/>
    </row>
    <row r="252" spans="1:29">
      <c r="Y252" s="260" t="s">
        <v>62</v>
      </c>
      <c r="Z252" s="260"/>
    </row>
    <row r="253" spans="1:29">
      <c r="Y253" s="260" t="s">
        <v>63</v>
      </c>
      <c r="Z253" s="260"/>
    </row>
    <row r="254" spans="1:29">
      <c r="Y254" s="260" t="s">
        <v>64</v>
      </c>
      <c r="Z254" s="260"/>
    </row>
    <row r="255" spans="1:29">
      <c r="Y255" s="260" t="s">
        <v>65</v>
      </c>
      <c r="Z255" s="260"/>
    </row>
    <row r="256" spans="1:29">
      <c r="Y256" s="260" t="s">
        <v>66</v>
      </c>
      <c r="Z256" s="260"/>
    </row>
    <row r="257" spans="25:25">
      <c r="Y257" s="9" t="s">
        <v>277</v>
      </c>
    </row>
    <row r="258" spans="25:25">
      <c r="Y258" s="9" t="s">
        <v>268</v>
      </c>
    </row>
    <row r="259" spans="25:25">
      <c r="Y259" s="9" t="s">
        <v>199</v>
      </c>
    </row>
  </sheetData>
  <mergeCells count="563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200:D200"/>
    <mergeCell ref="Y200:Z200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</mergeCells>
  <phoneticPr fontId="4" type="noConversion"/>
  <conditionalFormatting sqref="O5:O242">
    <cfRule type="cellIs" dxfId="655" priority="1" operator="greaterThan">
      <formula>0</formula>
    </cfRule>
  </conditionalFormatting>
  <conditionalFormatting sqref="P5:P242 AA5:AA242">
    <cfRule type="cellIs" dxfId="654" priority="14" operator="lessThan">
      <formula>0</formula>
    </cfRule>
  </conditionalFormatting>
  <conditionalFormatting sqref="Q5:Q242 AB5:AB242">
    <cfRule type="cellIs" dxfId="653" priority="12" operator="greaterThan">
      <formula>1</formula>
    </cfRule>
    <cfRule type="cellIs" dxfId="652" priority="13" operator="lessThan">
      <formula>0.8</formula>
    </cfRule>
  </conditionalFormatting>
  <conditionalFormatting sqref="AC5:AC23 R5:R242">
    <cfRule type="cellIs" dxfId="651" priority="16" operator="lessThan">
      <formula>0.8</formula>
    </cfRule>
  </conditionalFormatting>
  <conditionalFormatting sqref="AC29:AC37">
    <cfRule type="cellIs" dxfId="650" priority="17" operator="lessThan">
      <formula>0.8</formula>
    </cfRule>
  </conditionalFormatting>
  <conditionalFormatting sqref="AC39:AC44">
    <cfRule type="cellIs" dxfId="649" priority="15" operator="lessThan">
      <formula>0.8</formula>
    </cfRule>
  </conditionalFormatting>
  <conditionalFormatting sqref="AC56">
    <cfRule type="cellIs" dxfId="648" priority="18" operator="lessThan">
      <formula>0.8</formula>
    </cfRule>
  </conditionalFormatting>
  <conditionalFormatting sqref="AC73:AC78">
    <cfRule type="cellIs" dxfId="647" priority="10" operator="lessThan">
      <formula>0.8</formula>
    </cfRule>
  </conditionalFormatting>
  <conditionalFormatting sqref="AC90">
    <cfRule type="cellIs" dxfId="646" priority="11" operator="lessThan">
      <formula>0.8</formula>
    </cfRule>
  </conditionalFormatting>
  <conditionalFormatting sqref="AC107">
    <cfRule type="cellIs" dxfId="645" priority="3" operator="lessThan">
      <formula>0.8</formula>
    </cfRule>
  </conditionalFormatting>
  <conditionalFormatting sqref="AC124:AC129">
    <cfRule type="cellIs" dxfId="644" priority="2" operator="lessThan">
      <formula>0.8</formula>
    </cfRule>
  </conditionalFormatting>
  <conditionalFormatting sqref="AC141:AC146">
    <cfRule type="cellIs" dxfId="643" priority="6" operator="lessThan">
      <formula>0.8</formula>
    </cfRule>
  </conditionalFormatting>
  <conditionalFormatting sqref="AC158:AC163">
    <cfRule type="cellIs" dxfId="642" priority="9" operator="lessThan">
      <formula>0.8</formula>
    </cfRule>
  </conditionalFormatting>
  <conditionalFormatting sqref="AC175">
    <cfRule type="cellIs" dxfId="641" priority="8" operator="lessThan">
      <formula>0.8</formula>
    </cfRule>
  </conditionalFormatting>
  <conditionalFormatting sqref="AC192">
    <cfRule type="cellIs" dxfId="640" priority="7" operator="lessThan">
      <formula>0.8</formula>
    </cfRule>
  </conditionalFormatting>
  <conditionalFormatting sqref="AC209">
    <cfRule type="cellIs" dxfId="639" priority="5" operator="lessThan">
      <formula>0.8</formula>
    </cfRule>
  </conditionalFormatting>
  <conditionalFormatting sqref="AC226:AC231">
    <cfRule type="cellIs" dxfId="638" priority="4" operator="lessThan">
      <formula>0.8</formula>
    </cfRule>
  </conditionalFormatting>
  <dataValidations count="1">
    <dataValidation type="list" allowBlank="1" showInputMessage="1" showErrorMessage="1" sqref="Y5:Z242" xr:uid="{E7228242-A69F-4E3D-A7AB-3C4C27C5FA47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EC68D-35B7-44A4-8A82-F7B6F4ECC56A}">
  <sheetPr>
    <tabColor theme="9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SUM(F5:F157)</f>
        <v>129666</v>
      </c>
      <c r="E1" s="5" t="s">
        <v>2</v>
      </c>
      <c r="F1" s="6">
        <f>SUM(G5:G157)</f>
        <v>5807430.2400000012</v>
      </c>
      <c r="G1" s="7" t="s">
        <v>3</v>
      </c>
      <c r="H1" s="8">
        <f>L21+L38+L55+L72+L89+L106+L123+L157</f>
        <v>148.20833333333334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45860</v>
      </c>
      <c r="B2" s="326"/>
      <c r="C2" s="10" t="s">
        <v>10</v>
      </c>
      <c r="D2" s="11">
        <f>AVERAGE(N21,N38,N55,N72,N89,N106,N123,N157)</f>
        <v>138.6774637481428</v>
      </c>
      <c r="E2" s="11" t="s">
        <v>11</v>
      </c>
      <c r="F2" s="12">
        <f>F1/D1</f>
        <v>44.787610013419098</v>
      </c>
      <c r="G2" s="13" t="s">
        <v>12</v>
      </c>
      <c r="H2" s="14">
        <f>COUNT(H5:H157)</f>
        <v>3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16" t="s">
        <v>67</v>
      </c>
      <c r="C5" s="350" t="s">
        <v>68</v>
      </c>
      <c r="D5" s="351"/>
      <c r="E5" s="21">
        <v>19.7</v>
      </c>
      <c r="F5" s="15">
        <v>3444</v>
      </c>
      <c r="G5" s="22">
        <f t="shared" ref="G5:G9" si="0">E5*F5</f>
        <v>67846.8</v>
      </c>
      <c r="H5" s="23"/>
      <c r="I5" s="24">
        <v>13</v>
      </c>
      <c r="J5" s="25">
        <v>1200</v>
      </c>
      <c r="K5" s="26">
        <f>J5/I5</f>
        <v>92.307692307692307</v>
      </c>
      <c r="L5" s="27">
        <v>13</v>
      </c>
      <c r="M5" s="25">
        <f>F5/V5*60</f>
        <v>1056.7118384045</v>
      </c>
      <c r="N5" s="26">
        <f>M5/L5</f>
        <v>81.285526031115381</v>
      </c>
      <c r="O5" s="28">
        <f>L5-I5</f>
        <v>0</v>
      </c>
      <c r="P5" s="29">
        <f>N5-K5</f>
        <v>-11.022166276576925</v>
      </c>
      <c r="Q5" s="30">
        <f>N5/K5</f>
        <v>0.88059319867041663</v>
      </c>
      <c r="R5" s="274">
        <f>Q21</f>
        <v>0.8410466332144797</v>
      </c>
      <c r="S5" s="32">
        <v>0.25031249999999999</v>
      </c>
      <c r="T5" s="33">
        <v>0.38611111111111113</v>
      </c>
      <c r="U5" s="34"/>
      <c r="V5" s="35">
        <v>195.55000000000004</v>
      </c>
      <c r="W5" s="15"/>
      <c r="X5" s="17"/>
      <c r="Y5" s="276"/>
      <c r="Z5" s="277"/>
      <c r="AA5" s="36">
        <f>M5-J5</f>
        <v>-143.28816159550001</v>
      </c>
      <c r="AB5" s="37">
        <f>M5/J5</f>
        <v>0.88059319867041663</v>
      </c>
      <c r="AC5" s="292">
        <f>AB21</f>
        <v>0.8410466332144797</v>
      </c>
    </row>
    <row r="6" spans="1:29" ht="15.75" customHeight="1">
      <c r="A6" s="282"/>
      <c r="B6" s="38" t="s">
        <v>74</v>
      </c>
      <c r="C6" s="285" t="s">
        <v>206</v>
      </c>
      <c r="D6" s="286"/>
      <c r="E6" s="39">
        <v>59.8</v>
      </c>
      <c r="F6" s="40">
        <v>658</v>
      </c>
      <c r="G6" s="41">
        <f t="shared" si="0"/>
        <v>39348.400000000001</v>
      </c>
      <c r="H6" s="42"/>
      <c r="I6" s="43">
        <v>16</v>
      </c>
      <c r="J6" s="44">
        <v>2000</v>
      </c>
      <c r="K6" s="45">
        <f t="shared" ref="K6:K63" si="1">J6/I6</f>
        <v>125</v>
      </c>
      <c r="L6" s="46">
        <v>16</v>
      </c>
      <c r="M6" s="44">
        <f>F6/V6*60</f>
        <v>1632.5292901447228</v>
      </c>
      <c r="N6" s="45">
        <f>M6/L6</f>
        <v>102.03308063404518</v>
      </c>
      <c r="O6" s="47">
        <f>L6-I6</f>
        <v>0</v>
      </c>
      <c r="P6" s="48">
        <f>N6-K6</f>
        <v>-22.966919365954823</v>
      </c>
      <c r="Q6" s="49">
        <f>N6/K6</f>
        <v>0.81626464507236141</v>
      </c>
      <c r="R6" s="274"/>
      <c r="S6" s="50">
        <v>0.39027777777777772</v>
      </c>
      <c r="T6" s="51">
        <v>0.40707175925925926</v>
      </c>
      <c r="U6" s="52">
        <v>5.9999999999998987</v>
      </c>
      <c r="V6" s="53">
        <v>24.183333333333408</v>
      </c>
      <c r="W6" s="54"/>
      <c r="X6" s="94"/>
      <c r="Y6" s="266"/>
      <c r="Z6" s="267"/>
      <c r="AA6" s="55">
        <f>M6-J6</f>
        <v>-367.47070985527716</v>
      </c>
      <c r="AB6" s="56">
        <f>M6/J6</f>
        <v>0.81626464507236141</v>
      </c>
      <c r="AC6" s="293"/>
    </row>
    <row r="7" spans="1:29" ht="15.75" customHeight="1">
      <c r="A7" s="282"/>
      <c r="B7" s="38" t="s">
        <v>74</v>
      </c>
      <c r="C7" s="285" t="s">
        <v>212</v>
      </c>
      <c r="D7" s="286"/>
      <c r="E7" s="39">
        <v>59.8</v>
      </c>
      <c r="F7" s="40">
        <v>1067</v>
      </c>
      <c r="G7" s="41">
        <f t="shared" si="0"/>
        <v>63806.6</v>
      </c>
      <c r="H7" s="42"/>
      <c r="I7" s="43">
        <v>14</v>
      </c>
      <c r="J7" s="44">
        <v>2000</v>
      </c>
      <c r="K7" s="45">
        <f t="shared" si="1"/>
        <v>142.85714285714286</v>
      </c>
      <c r="L7" s="46">
        <v>14</v>
      </c>
      <c r="M7" s="44">
        <f>F7/V7*60</f>
        <v>1658.5492227979294</v>
      </c>
      <c r="N7" s="45">
        <f>M7/L7</f>
        <v>118.46780162842353</v>
      </c>
      <c r="O7" s="47">
        <f>L7-I7</f>
        <v>0</v>
      </c>
      <c r="P7" s="48">
        <f>N7-K7</f>
        <v>-24.389341228719331</v>
      </c>
      <c r="Q7" s="49">
        <f>N7/K7</f>
        <v>0.82927461139896463</v>
      </c>
      <c r="R7" s="274"/>
      <c r="S7" s="50">
        <v>0.41138888888888892</v>
      </c>
      <c r="T7" s="51">
        <v>0.43819444444444444</v>
      </c>
      <c r="U7" s="52">
        <v>6.2166666666667059</v>
      </c>
      <c r="V7" s="53">
        <v>38.599999999999959</v>
      </c>
      <c r="W7" s="54"/>
      <c r="X7" s="94"/>
      <c r="Y7" s="266"/>
      <c r="Z7" s="267"/>
      <c r="AA7" s="55">
        <f>M7-J7</f>
        <v>-341.45077720207064</v>
      </c>
      <c r="AB7" s="56">
        <f>M7/J7</f>
        <v>0.82927461139896463</v>
      </c>
      <c r="AC7" s="293"/>
    </row>
    <row r="8" spans="1:29" ht="15.75" customHeight="1">
      <c r="A8" s="282"/>
      <c r="B8" s="38" t="s">
        <v>69</v>
      </c>
      <c r="C8" s="285" t="s">
        <v>222</v>
      </c>
      <c r="D8" s="286"/>
      <c r="E8" s="39">
        <v>30.55</v>
      </c>
      <c r="F8" s="40">
        <v>1088</v>
      </c>
      <c r="G8" s="41">
        <f t="shared" si="0"/>
        <v>33238.400000000001</v>
      </c>
      <c r="H8" s="58"/>
      <c r="I8" s="43">
        <v>16</v>
      </c>
      <c r="J8" s="44">
        <v>1750</v>
      </c>
      <c r="K8" s="45">
        <f t="shared" si="1"/>
        <v>109.375</v>
      </c>
      <c r="L8" s="59">
        <v>16</v>
      </c>
      <c r="M8" s="44">
        <f>F8/V8*60</f>
        <v>1447.4501108647394</v>
      </c>
      <c r="N8" s="45">
        <f>M8/L8</f>
        <v>90.465631929046211</v>
      </c>
      <c r="O8" s="47">
        <f>L8-I8</f>
        <v>0</v>
      </c>
      <c r="P8" s="48">
        <f>N8-K8</f>
        <v>-18.909368070953789</v>
      </c>
      <c r="Q8" s="49">
        <f>N8/K8</f>
        <v>0.82711434906556536</v>
      </c>
      <c r="R8" s="274"/>
      <c r="S8" s="50">
        <v>0.54097222222222208</v>
      </c>
      <c r="T8" s="51">
        <v>0.57229166666666664</v>
      </c>
      <c r="U8" s="52">
        <v>54.999999999999801</v>
      </c>
      <c r="V8" s="53">
        <v>45.100000000000179</v>
      </c>
      <c r="W8" s="54"/>
      <c r="X8" s="94"/>
      <c r="Y8" s="266"/>
      <c r="Z8" s="267"/>
      <c r="AA8" s="55">
        <f>M8-J8</f>
        <v>-302.54988913526063</v>
      </c>
      <c r="AB8" s="56">
        <f>M8/J8</f>
        <v>0.82711434906556536</v>
      </c>
      <c r="AC8" s="293"/>
    </row>
    <row r="9" spans="1:29" ht="15.75" customHeight="1">
      <c r="A9" s="283"/>
      <c r="B9" s="38" t="s">
        <v>76</v>
      </c>
      <c r="C9" s="285" t="s">
        <v>78</v>
      </c>
      <c r="D9" s="286"/>
      <c r="E9" s="39">
        <v>29.97</v>
      </c>
      <c r="F9" s="40">
        <v>2512</v>
      </c>
      <c r="G9" s="60">
        <f t="shared" si="0"/>
        <v>75284.639999999999</v>
      </c>
      <c r="H9" s="61"/>
      <c r="I9" s="43">
        <v>20</v>
      </c>
      <c r="J9" s="44">
        <v>2600</v>
      </c>
      <c r="K9" s="45">
        <f t="shared" si="1"/>
        <v>130</v>
      </c>
      <c r="L9" s="46">
        <v>20</v>
      </c>
      <c r="M9" s="44">
        <f>F9/V9*60</f>
        <v>2236.7548849863897</v>
      </c>
      <c r="N9" s="45">
        <f>M9/L9</f>
        <v>111.83774424931948</v>
      </c>
      <c r="O9" s="47">
        <f>L9-I9</f>
        <v>0</v>
      </c>
      <c r="P9" s="48">
        <f>N9-K9</f>
        <v>-18.162255750680515</v>
      </c>
      <c r="Q9" s="49">
        <f>N9/K9</f>
        <v>0.86029034037938068</v>
      </c>
      <c r="R9" s="274"/>
      <c r="S9" s="62">
        <v>0.57638888888888873</v>
      </c>
      <c r="T9" s="63">
        <v>0.62318287037037035</v>
      </c>
      <c r="U9" s="52">
        <v>5.8999999999998032</v>
      </c>
      <c r="V9" s="53">
        <v>67.383333333333525</v>
      </c>
      <c r="W9" s="54"/>
      <c r="X9" s="94"/>
      <c r="Y9" s="266"/>
      <c r="Z9" s="267"/>
      <c r="AA9" s="55">
        <f>M9-J9</f>
        <v>-363.2451150136103</v>
      </c>
      <c r="AB9" s="56">
        <f>M9/J9</f>
        <v>0.86029034037938068</v>
      </c>
      <c r="AC9" s="293"/>
    </row>
    <row r="10" spans="1:29" ht="15.75" customHeight="1">
      <c r="A10" s="283"/>
      <c r="B10" s="38"/>
      <c r="C10" s="285"/>
      <c r="D10" s="286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43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43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43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43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43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15.8</v>
      </c>
      <c r="J21" s="81">
        <f t="shared" si="2"/>
        <v>1910</v>
      </c>
      <c r="K21" s="82">
        <f t="shared" ref="K21" si="3">J21/I21</f>
        <v>120.88607594936708</v>
      </c>
      <c r="L21" s="80">
        <f t="shared" ref="L21:M21" si="4">AVERAGE(L5:L20)</f>
        <v>15.8</v>
      </c>
      <c r="M21" s="81">
        <f t="shared" si="4"/>
        <v>1606.3990694396562</v>
      </c>
      <c r="N21" s="82">
        <f t="shared" ref="N21:N26" si="5">M21/L21</f>
        <v>101.67082717972507</v>
      </c>
      <c r="O21" s="83">
        <f t="shared" ref="O21:O26" si="6">L21-I21</f>
        <v>0</v>
      </c>
      <c r="P21" s="84">
        <f t="shared" ref="P21:P26" si="7">N21-K21</f>
        <v>-19.215248769642017</v>
      </c>
      <c r="Q21" s="85">
        <f t="shared" ref="Q21:Q26" si="8">N21/K21</f>
        <v>0.8410466332144797</v>
      </c>
      <c r="R21" s="275"/>
      <c r="S21" s="182">
        <f>S5</f>
        <v>0.25031249999999999</v>
      </c>
      <c r="T21" s="183">
        <f>INDEX(T5:T20,COUNTA(T5:T20))</f>
        <v>0.62318287037037035</v>
      </c>
      <c r="U21" s="86"/>
      <c r="V21" s="86"/>
      <c r="W21" s="87"/>
      <c r="X21" s="179"/>
      <c r="Y21" s="262"/>
      <c r="Z21" s="263"/>
      <c r="AA21" s="88">
        <f t="shared" ref="AA21:AA26" si="9">M21-J21</f>
        <v>-303.60093056034384</v>
      </c>
      <c r="AB21" s="89">
        <f t="shared" ref="AB21:AB26" si="10">M21/J21</f>
        <v>0.8410466332144797</v>
      </c>
      <c r="AC21" s="295"/>
    </row>
    <row r="22" spans="1:43" ht="15.75" customHeight="1">
      <c r="A22" s="268" t="s">
        <v>36</v>
      </c>
      <c r="B22" s="16" t="s">
        <v>70</v>
      </c>
      <c r="C22" s="349" t="s">
        <v>71</v>
      </c>
      <c r="D22" s="349"/>
      <c r="E22" s="21">
        <v>56.43</v>
      </c>
      <c r="F22" s="25">
        <v>2461</v>
      </c>
      <c r="G22" s="22">
        <f t="shared" ref="G22:G26" si="11">E22*F22</f>
        <v>138874.23000000001</v>
      </c>
      <c r="H22" s="23"/>
      <c r="I22" s="24">
        <v>24</v>
      </c>
      <c r="J22" s="25">
        <v>2000</v>
      </c>
      <c r="K22" s="26">
        <f>J22/I22</f>
        <v>83.333333333333329</v>
      </c>
      <c r="L22" s="27">
        <v>24</v>
      </c>
      <c r="M22" s="25">
        <f>F22/V22*60</f>
        <v>1687.8643551152597</v>
      </c>
      <c r="N22" s="26">
        <f t="shared" si="5"/>
        <v>70.327681463135818</v>
      </c>
      <c r="O22" s="91">
        <f t="shared" si="6"/>
        <v>0</v>
      </c>
      <c r="P22" s="92">
        <f t="shared" si="7"/>
        <v>-13.005651870197511</v>
      </c>
      <c r="Q22" s="31">
        <f t="shared" si="8"/>
        <v>0.84393217755762984</v>
      </c>
      <c r="R22" s="273">
        <f>Q38</f>
        <v>0.84554362068682365</v>
      </c>
      <c r="S22" s="32">
        <v>0.16666666666666666</v>
      </c>
      <c r="T22" s="33">
        <v>0.22741898148148149</v>
      </c>
      <c r="U22" s="34"/>
      <c r="V22" s="35">
        <v>87.483333333333348</v>
      </c>
      <c r="W22" s="93"/>
      <c r="X22" s="26"/>
      <c r="Y22" s="276"/>
      <c r="Z22" s="277"/>
      <c r="AA22" s="36">
        <f t="shared" si="9"/>
        <v>-312.13564488474026</v>
      </c>
      <c r="AB22" s="31">
        <f t="shared" si="10"/>
        <v>0.84393217755762984</v>
      </c>
      <c r="AC22" s="348">
        <f>AB38</f>
        <v>0.84554362068682376</v>
      </c>
    </row>
    <row r="23" spans="1:43" ht="15.75" customHeight="1">
      <c r="A23" s="269"/>
      <c r="B23" s="38" t="s">
        <v>70</v>
      </c>
      <c r="C23" s="287" t="s">
        <v>73</v>
      </c>
      <c r="D23" s="287"/>
      <c r="E23" s="39">
        <v>51.86</v>
      </c>
      <c r="F23" s="40">
        <v>1396</v>
      </c>
      <c r="G23" s="41">
        <f t="shared" si="11"/>
        <v>72396.56</v>
      </c>
      <c r="H23" s="42"/>
      <c r="I23" s="43">
        <v>26</v>
      </c>
      <c r="J23" s="44">
        <v>2000</v>
      </c>
      <c r="K23" s="45">
        <f t="shared" si="1"/>
        <v>76.92307692307692</v>
      </c>
      <c r="L23" s="46">
        <v>26</v>
      </c>
      <c r="M23" s="44">
        <f>F23/V23*60</f>
        <v>1637.5366568914953</v>
      </c>
      <c r="N23" s="45">
        <f t="shared" si="5"/>
        <v>62.982179111211359</v>
      </c>
      <c r="O23" s="47">
        <f t="shared" si="6"/>
        <v>0</v>
      </c>
      <c r="P23" s="48">
        <f t="shared" si="7"/>
        <v>-13.940897811865561</v>
      </c>
      <c r="Q23" s="49">
        <f t="shared" si="8"/>
        <v>0.81876832844574765</v>
      </c>
      <c r="R23" s="274"/>
      <c r="S23" s="50">
        <v>0.23194444444444445</v>
      </c>
      <c r="T23" s="51">
        <v>0.26746527777777779</v>
      </c>
      <c r="U23" s="52">
        <v>6.5166666666666728</v>
      </c>
      <c r="V23" s="53">
        <v>51.150000000000006</v>
      </c>
      <c r="W23" s="54"/>
      <c r="X23" s="94"/>
      <c r="Y23" s="266"/>
      <c r="Z23" s="267"/>
      <c r="AA23" s="55">
        <f t="shared" si="9"/>
        <v>-362.46334310850466</v>
      </c>
      <c r="AB23" s="49">
        <f t="shared" si="10"/>
        <v>0.81876832844574765</v>
      </c>
      <c r="AC23" s="294"/>
    </row>
    <row r="24" spans="1:43" ht="15.75" customHeight="1">
      <c r="A24" s="269"/>
      <c r="B24" s="38" t="s">
        <v>70</v>
      </c>
      <c r="C24" s="287" t="s">
        <v>72</v>
      </c>
      <c r="D24" s="287"/>
      <c r="E24" s="39">
        <v>56.77</v>
      </c>
      <c r="F24" s="40">
        <v>4623</v>
      </c>
      <c r="G24" s="41">
        <f t="shared" si="11"/>
        <v>262447.71000000002</v>
      </c>
      <c r="H24" s="42"/>
      <c r="I24" s="43">
        <v>26</v>
      </c>
      <c r="J24" s="44">
        <v>2000</v>
      </c>
      <c r="K24" s="45">
        <f t="shared" si="1"/>
        <v>76.92307692307692</v>
      </c>
      <c r="L24" s="46">
        <v>26</v>
      </c>
      <c r="M24" s="44">
        <f>F24/V24*60</f>
        <v>1728.4037802471694</v>
      </c>
      <c r="N24" s="45">
        <f t="shared" si="5"/>
        <v>66.477068471044973</v>
      </c>
      <c r="O24" s="47">
        <f t="shared" si="6"/>
        <v>0</v>
      </c>
      <c r="P24" s="48">
        <f t="shared" si="7"/>
        <v>-10.446008452031947</v>
      </c>
      <c r="Q24" s="49">
        <f t="shared" si="8"/>
        <v>0.86420189012358473</v>
      </c>
      <c r="R24" s="274"/>
      <c r="S24" s="50">
        <v>0.27291666666666664</v>
      </c>
      <c r="T24" s="51">
        <v>0.38436342592592593</v>
      </c>
      <c r="U24" s="52">
        <v>7.8499999999999481</v>
      </c>
      <c r="V24" s="53">
        <v>160.48333333333338</v>
      </c>
      <c r="W24" s="54"/>
      <c r="X24" s="94"/>
      <c r="Y24" s="266"/>
      <c r="Z24" s="267"/>
      <c r="AA24" s="55">
        <f t="shared" si="9"/>
        <v>-271.59621975283062</v>
      </c>
      <c r="AB24" s="49">
        <f t="shared" si="10"/>
        <v>0.86420189012358473</v>
      </c>
      <c r="AC24" s="294"/>
    </row>
    <row r="25" spans="1:43" ht="15.75" customHeight="1">
      <c r="A25" s="269"/>
      <c r="B25" s="38" t="s">
        <v>74</v>
      </c>
      <c r="C25" s="287" t="s">
        <v>213</v>
      </c>
      <c r="D25" s="287"/>
      <c r="E25" s="39">
        <v>77.34</v>
      </c>
      <c r="F25" s="40">
        <v>3149</v>
      </c>
      <c r="G25" s="41">
        <f t="shared" si="11"/>
        <v>243543.66</v>
      </c>
      <c r="H25" s="42"/>
      <c r="I25" s="43">
        <v>25</v>
      </c>
      <c r="J25" s="44">
        <v>2000</v>
      </c>
      <c r="K25" s="45">
        <f t="shared" si="1"/>
        <v>80</v>
      </c>
      <c r="L25" s="46">
        <v>25</v>
      </c>
      <c r="M25" s="44">
        <f>F25/V25*60</f>
        <v>1672.0353982300874</v>
      </c>
      <c r="N25" s="45">
        <f t="shared" si="5"/>
        <v>66.881415929203499</v>
      </c>
      <c r="O25" s="47">
        <f t="shared" si="6"/>
        <v>0</v>
      </c>
      <c r="P25" s="48">
        <f t="shared" si="7"/>
        <v>-13.118584070796501</v>
      </c>
      <c r="Q25" s="49">
        <f t="shared" si="8"/>
        <v>0.83601769911504376</v>
      </c>
      <c r="R25" s="274"/>
      <c r="S25" s="50">
        <v>0.38749999999999996</v>
      </c>
      <c r="T25" s="51">
        <v>0.46597222222222223</v>
      </c>
      <c r="U25" s="52">
        <v>4.5166666666666</v>
      </c>
      <c r="V25" s="53">
        <v>113.00000000000009</v>
      </c>
      <c r="W25" s="54">
        <v>0.46597222222222223</v>
      </c>
      <c r="X25" s="94">
        <v>0.5065856481481481</v>
      </c>
      <c r="Y25" s="266"/>
      <c r="Z25" s="267"/>
      <c r="AA25" s="55">
        <f t="shared" si="9"/>
        <v>-327.96460176991263</v>
      </c>
      <c r="AB25" s="49">
        <f t="shared" si="10"/>
        <v>0.83601769911504364</v>
      </c>
      <c r="AC25" s="294"/>
    </row>
    <row r="26" spans="1:43" ht="15.75" customHeight="1">
      <c r="A26" s="269"/>
      <c r="B26" s="38" t="s">
        <v>74</v>
      </c>
      <c r="C26" s="287" t="s">
        <v>84</v>
      </c>
      <c r="D26" s="287"/>
      <c r="E26" s="39">
        <v>59.52</v>
      </c>
      <c r="F26" s="40">
        <v>5982</v>
      </c>
      <c r="G26" s="41">
        <f t="shared" si="11"/>
        <v>356048.64000000001</v>
      </c>
      <c r="H26" s="58"/>
      <c r="I26" s="43">
        <v>25</v>
      </c>
      <c r="J26" s="44">
        <v>2000</v>
      </c>
      <c r="K26" s="45">
        <f t="shared" si="1"/>
        <v>80</v>
      </c>
      <c r="L26" s="59">
        <v>25</v>
      </c>
      <c r="M26" s="44">
        <f>F26/V26*60</f>
        <v>1729.5960163842253</v>
      </c>
      <c r="N26" s="45">
        <f t="shared" si="5"/>
        <v>69.183840655369011</v>
      </c>
      <c r="O26" s="47">
        <f t="shared" si="6"/>
        <v>0</v>
      </c>
      <c r="P26" s="48">
        <f t="shared" si="7"/>
        <v>-10.816159344630989</v>
      </c>
      <c r="Q26" s="49">
        <f t="shared" si="8"/>
        <v>0.86479800819211261</v>
      </c>
      <c r="R26" s="274"/>
      <c r="S26" s="50">
        <v>0.5065856481481481</v>
      </c>
      <c r="T26" s="51">
        <v>0.65069444444444446</v>
      </c>
      <c r="U26" s="52">
        <v>58.483333333333256</v>
      </c>
      <c r="V26" s="53">
        <v>207.51666666666677</v>
      </c>
      <c r="W26" s="54"/>
      <c r="X26" s="94"/>
      <c r="Y26" s="266"/>
      <c r="Z26" s="267"/>
      <c r="AA26" s="55">
        <f t="shared" si="9"/>
        <v>-270.40398361577468</v>
      </c>
      <c r="AB26" s="49">
        <f t="shared" si="10"/>
        <v>0.86479800819211261</v>
      </c>
      <c r="AC26" s="294"/>
    </row>
    <row r="27" spans="1:43" ht="15.75" customHeight="1">
      <c r="A27" s="269"/>
      <c r="B27" s="38"/>
      <c r="C27" s="287"/>
      <c r="D27" s="287"/>
      <c r="E27" s="39"/>
      <c r="F27" s="40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94"/>
    </row>
    <row r="28" spans="1:43" ht="15.75" customHeight="1">
      <c r="A28" s="269"/>
      <c r="B28" s="38"/>
      <c r="C28" s="287"/>
      <c r="D28" s="287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94"/>
    </row>
    <row r="29" spans="1:43" ht="15.75" customHeight="1">
      <c r="A29" s="269"/>
      <c r="B29" s="38"/>
      <c r="C29" s="287"/>
      <c r="D29" s="287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  <c r="AQ29" s="9">
        <f>AI8</f>
        <v>0</v>
      </c>
    </row>
    <row r="30" spans="1:43" ht="15.75" customHeight="1">
      <c r="A30" s="269"/>
      <c r="B30" s="38"/>
      <c r="C30" s="287"/>
      <c r="D30" s="287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43" ht="15.75" customHeight="1">
      <c r="A31" s="269"/>
      <c r="B31" s="38"/>
      <c r="C31" s="287"/>
      <c r="D31" s="287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43" ht="15.75" customHeight="1">
      <c r="A32" s="269"/>
      <c r="B32" s="38"/>
      <c r="C32" s="287"/>
      <c r="D32" s="287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38"/>
      <c r="C33" s="287"/>
      <c r="D33" s="287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38"/>
      <c r="C34" s="287"/>
      <c r="D34" s="287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38"/>
      <c r="C35" s="287"/>
      <c r="D35" s="287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94"/>
      <c r="Y35" s="266"/>
      <c r="Z35" s="267"/>
      <c r="AA35" s="55"/>
      <c r="AB35" s="49"/>
      <c r="AC35" s="294"/>
    </row>
    <row r="36" spans="1:29" ht="15.75" customHeight="1">
      <c r="A36" s="269"/>
      <c r="B36" s="38"/>
      <c r="C36" s="287"/>
      <c r="D36" s="287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94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87"/>
      <c r="D37" s="287"/>
      <c r="E37" s="95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54"/>
      <c r="X37" s="94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12">AVERAGE(I22:I37)</f>
        <v>25.2</v>
      </c>
      <c r="J38" s="81">
        <f t="shared" si="12"/>
        <v>2000</v>
      </c>
      <c r="K38" s="82">
        <f t="shared" ref="K38" si="13">J38/I38</f>
        <v>79.365079365079367</v>
      </c>
      <c r="L38" s="80">
        <f t="shared" ref="L38:M38" si="14">AVERAGE(L22:L37)</f>
        <v>25.2</v>
      </c>
      <c r="M38" s="81">
        <f t="shared" si="14"/>
        <v>1691.0872413736474</v>
      </c>
      <c r="N38" s="82">
        <f>M38/L38</f>
        <v>67.106636562446326</v>
      </c>
      <c r="O38" s="83">
        <f>L38-I38</f>
        <v>0</v>
      </c>
      <c r="P38" s="84">
        <f>N38-K38</f>
        <v>-12.258442802633041</v>
      </c>
      <c r="Q38" s="85">
        <f>N38/K38</f>
        <v>0.84554362068682365</v>
      </c>
      <c r="R38" s="275"/>
      <c r="S38" s="182">
        <f>S22</f>
        <v>0.16666666666666666</v>
      </c>
      <c r="T38" s="183">
        <f>INDEX(T22:T37,COUNTA(T22:T37))</f>
        <v>0.65069444444444446</v>
      </c>
      <c r="U38" s="86"/>
      <c r="V38" s="96"/>
      <c r="W38" s="78"/>
      <c r="X38" s="82"/>
      <c r="Y38" s="262"/>
      <c r="Z38" s="263"/>
      <c r="AA38" s="97">
        <f>M38-J38</f>
        <v>-308.91275862635257</v>
      </c>
      <c r="AB38" s="85">
        <f>M38/J38</f>
        <v>0.84554362068682376</v>
      </c>
      <c r="AC38" s="295"/>
    </row>
    <row r="39" spans="1:29" ht="15.75" customHeight="1">
      <c r="A39" s="281" t="s">
        <v>37</v>
      </c>
      <c r="B39" s="98" t="s">
        <v>85</v>
      </c>
      <c r="C39" s="271" t="s">
        <v>344</v>
      </c>
      <c r="D39" s="272"/>
      <c r="E39" s="21">
        <v>30.54</v>
      </c>
      <c r="F39" s="34">
        <v>4527</v>
      </c>
      <c r="G39" s="22">
        <f t="shared" ref="G39:G42" si="15">E39*F39</f>
        <v>138254.57999999999</v>
      </c>
      <c r="H39" s="23">
        <v>2</v>
      </c>
      <c r="I39" s="24">
        <v>19</v>
      </c>
      <c r="J39" s="25">
        <v>2000</v>
      </c>
      <c r="K39" s="26">
        <f>J39/I39</f>
        <v>105.26315789473684</v>
      </c>
      <c r="L39" s="27">
        <v>19</v>
      </c>
      <c r="M39" s="25">
        <f>F39/V39*60</f>
        <v>1636.2650602409637</v>
      </c>
      <c r="N39" s="26">
        <f>M39/L39</f>
        <v>86.119213696892828</v>
      </c>
      <c r="O39" s="91">
        <f>L39-I39</f>
        <v>0</v>
      </c>
      <c r="P39" s="92">
        <f>N39-K39</f>
        <v>-19.143944197844007</v>
      </c>
      <c r="Q39" s="31">
        <f>N39/K39</f>
        <v>0.81813253012048193</v>
      </c>
      <c r="R39" s="273">
        <f>Q55</f>
        <v>0.82378901417180694</v>
      </c>
      <c r="S39" s="32">
        <v>0.16666666666666666</v>
      </c>
      <c r="T39" s="33">
        <v>0.28194444444444444</v>
      </c>
      <c r="U39" s="34"/>
      <c r="V39" s="35">
        <v>166</v>
      </c>
      <c r="W39" s="15"/>
      <c r="X39" s="17"/>
      <c r="Y39" s="276"/>
      <c r="Z39" s="277"/>
      <c r="AA39" s="36">
        <f>M39-J39</f>
        <v>-363.73493975903625</v>
      </c>
      <c r="AB39" s="31">
        <f>M39/J39</f>
        <v>0.81813253012048193</v>
      </c>
      <c r="AC39" s="348">
        <f>AB55</f>
        <v>0.82378901417180705</v>
      </c>
    </row>
    <row r="40" spans="1:29" ht="15.75" customHeight="1">
      <c r="A40" s="282"/>
      <c r="B40" s="99" t="s">
        <v>79</v>
      </c>
      <c r="C40" s="264" t="s">
        <v>345</v>
      </c>
      <c r="D40" s="265"/>
      <c r="E40" s="39">
        <v>47.21</v>
      </c>
      <c r="F40" s="52">
        <v>4331</v>
      </c>
      <c r="G40" s="41">
        <f t="shared" si="15"/>
        <v>204466.51</v>
      </c>
      <c r="H40" s="42">
        <v>2</v>
      </c>
      <c r="I40" s="43">
        <v>24</v>
      </c>
      <c r="J40" s="44">
        <v>2000</v>
      </c>
      <c r="K40" s="45">
        <f t="shared" si="1"/>
        <v>83.333333333333329</v>
      </c>
      <c r="L40" s="46">
        <v>24</v>
      </c>
      <c r="M40" s="44">
        <f>F40/V40*60</f>
        <v>1627.515657620042</v>
      </c>
      <c r="N40" s="45">
        <f>M40/L40</f>
        <v>67.813152400835079</v>
      </c>
      <c r="O40" s="47">
        <f>L40-I40</f>
        <v>0</v>
      </c>
      <c r="P40" s="48">
        <f>N40-K40</f>
        <v>-15.520180932498249</v>
      </c>
      <c r="Q40" s="49">
        <f>N40/K40</f>
        <v>0.81375782881002101</v>
      </c>
      <c r="R40" s="274"/>
      <c r="S40" s="50">
        <v>0.28564814814814815</v>
      </c>
      <c r="T40" s="51">
        <v>0.39652777777777776</v>
      </c>
      <c r="U40" s="52">
        <v>5.333333333333341</v>
      </c>
      <c r="V40" s="53">
        <v>159.66666666666663</v>
      </c>
      <c r="W40" s="54"/>
      <c r="X40" s="94"/>
      <c r="Y40" s="266"/>
      <c r="Z40" s="267"/>
      <c r="AA40" s="55">
        <f>M40-J40</f>
        <v>-372.48434237995798</v>
      </c>
      <c r="AB40" s="49">
        <f>M40/J40</f>
        <v>0.81375782881002101</v>
      </c>
      <c r="AC40" s="294"/>
    </row>
    <row r="41" spans="1:29" ht="15.75" customHeight="1">
      <c r="A41" s="282"/>
      <c r="B41" s="99" t="s">
        <v>67</v>
      </c>
      <c r="C41" s="264" t="s">
        <v>291</v>
      </c>
      <c r="D41" s="265"/>
      <c r="E41" s="39">
        <v>51.82</v>
      </c>
      <c r="F41" s="52">
        <v>3390</v>
      </c>
      <c r="G41" s="41">
        <f t="shared" si="15"/>
        <v>175669.8</v>
      </c>
      <c r="H41" s="42"/>
      <c r="I41" s="43">
        <v>23</v>
      </c>
      <c r="J41" s="44">
        <v>1800</v>
      </c>
      <c r="K41" s="45">
        <f t="shared" si="1"/>
        <v>78.260869565217391</v>
      </c>
      <c r="L41" s="46">
        <v>23</v>
      </c>
      <c r="M41" s="44">
        <f>F41/V41*60</f>
        <v>1530.6659977423799</v>
      </c>
      <c r="N41" s="45">
        <f>M41/L41</f>
        <v>66.550695554016514</v>
      </c>
      <c r="O41" s="47">
        <f>L41-I41</f>
        <v>0</v>
      </c>
      <c r="P41" s="48">
        <f>N41-K41</f>
        <v>-11.710174011200877</v>
      </c>
      <c r="Q41" s="49">
        <f>N41/K41</f>
        <v>0.85036999874576658</v>
      </c>
      <c r="R41" s="274"/>
      <c r="S41" s="50">
        <v>0.4014699074074074</v>
      </c>
      <c r="T41" s="51">
        <v>0.49375000000000002</v>
      </c>
      <c r="U41" s="52">
        <v>7.1166666666666867</v>
      </c>
      <c r="V41" s="53">
        <v>132.88333333333338</v>
      </c>
      <c r="W41" s="54">
        <v>0.49375000000000002</v>
      </c>
      <c r="X41" s="94">
        <v>0.53287037037037033</v>
      </c>
      <c r="Y41" s="266"/>
      <c r="Z41" s="267"/>
      <c r="AA41" s="55">
        <f>M41-J41</f>
        <v>-269.33400225762011</v>
      </c>
      <c r="AB41" s="49">
        <f>M41/J41</f>
        <v>0.85036999874576658</v>
      </c>
      <c r="AC41" s="294"/>
    </row>
    <row r="42" spans="1:29" ht="15.75" customHeight="1">
      <c r="A42" s="282"/>
      <c r="B42" s="99" t="s">
        <v>79</v>
      </c>
      <c r="C42" s="264" t="s">
        <v>345</v>
      </c>
      <c r="D42" s="265"/>
      <c r="E42" s="39">
        <v>47.21</v>
      </c>
      <c r="F42" s="52">
        <v>5727</v>
      </c>
      <c r="G42" s="41">
        <f t="shared" si="15"/>
        <v>270371.67</v>
      </c>
      <c r="H42" s="42"/>
      <c r="I42" s="43">
        <v>24</v>
      </c>
      <c r="J42" s="44">
        <v>2000</v>
      </c>
      <c r="K42" s="45">
        <f t="shared" si="1"/>
        <v>83.333333333333329</v>
      </c>
      <c r="L42" s="46">
        <v>24</v>
      </c>
      <c r="M42" s="44">
        <f>F42/V42*60</f>
        <v>1631.1075949367093</v>
      </c>
      <c r="N42" s="45">
        <f>M42/L42</f>
        <v>67.962816455696228</v>
      </c>
      <c r="O42" s="47">
        <f>L42-I42</f>
        <v>0</v>
      </c>
      <c r="P42" s="48">
        <f>N42-K42</f>
        <v>-15.370516877637101</v>
      </c>
      <c r="Q42" s="49">
        <f>N42/K42</f>
        <v>0.81555379746835477</v>
      </c>
      <c r="R42" s="274"/>
      <c r="S42" s="50">
        <v>0.53287037037037033</v>
      </c>
      <c r="T42" s="51">
        <v>0.67916666666666659</v>
      </c>
      <c r="U42" s="52">
        <v>56.333333333333243</v>
      </c>
      <c r="V42" s="53">
        <v>210.6666666666666</v>
      </c>
      <c r="W42" s="54"/>
      <c r="X42" s="94"/>
      <c r="Y42" s="266"/>
      <c r="Z42" s="267"/>
      <c r="AA42" s="55">
        <f>M42-J42</f>
        <v>-368.89240506329065</v>
      </c>
      <c r="AB42" s="49">
        <f>M42/J42</f>
        <v>0.81555379746835466</v>
      </c>
      <c r="AC42" s="294"/>
    </row>
    <row r="43" spans="1:29" ht="15.75" customHeight="1">
      <c r="A43" s="283"/>
      <c r="B43" s="99"/>
      <c r="C43" s="264"/>
      <c r="D43" s="265"/>
      <c r="E43" s="39"/>
      <c r="F43" s="52"/>
      <c r="G43" s="41"/>
      <c r="H43" s="58"/>
      <c r="I43" s="43"/>
      <c r="J43" s="44"/>
      <c r="K43" s="45"/>
      <c r="L43" s="59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94"/>
      <c r="Y43" s="266"/>
      <c r="Z43" s="267"/>
      <c r="AA43" s="55"/>
      <c r="AB43" s="49"/>
      <c r="AC43" s="294"/>
    </row>
    <row r="44" spans="1:29" ht="15.75" customHeight="1">
      <c r="A44" s="283"/>
      <c r="B44" s="99"/>
      <c r="C44" s="264"/>
      <c r="D44" s="265"/>
      <c r="E44" s="39"/>
      <c r="F44" s="52"/>
      <c r="G44" s="60"/>
      <c r="H44" s="61"/>
      <c r="I44" s="43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94"/>
      <c r="Y44" s="266"/>
      <c r="Z44" s="267"/>
      <c r="AA44" s="55"/>
      <c r="AB44" s="49"/>
      <c r="AC44" s="294"/>
    </row>
    <row r="45" spans="1:29" ht="15.75" customHeight="1">
      <c r="A45" s="283"/>
      <c r="B45" s="99"/>
      <c r="C45" s="264"/>
      <c r="D45" s="265"/>
      <c r="E45" s="39"/>
      <c r="F45" s="52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94"/>
    </row>
    <row r="46" spans="1:29" ht="15.75" customHeight="1">
      <c r="A46" s="283"/>
      <c r="B46" s="99"/>
      <c r="C46" s="264"/>
      <c r="D46" s="265"/>
      <c r="E46" s="39"/>
      <c r="F46" s="52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94"/>
    </row>
    <row r="47" spans="1:29" ht="15.75" customHeight="1">
      <c r="A47" s="283"/>
      <c r="B47" s="99"/>
      <c r="C47" s="264"/>
      <c r="D47" s="265"/>
      <c r="E47" s="39"/>
      <c r="F47" s="52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94"/>
      <c r="Y47" s="266"/>
      <c r="Z47" s="267"/>
      <c r="AA47" s="55"/>
      <c r="AB47" s="49"/>
      <c r="AC47" s="294"/>
    </row>
    <row r="48" spans="1:29" ht="15.75" customHeight="1">
      <c r="A48" s="283"/>
      <c r="B48" s="99"/>
      <c r="C48" s="264"/>
      <c r="D48" s="265"/>
      <c r="E48" s="39"/>
      <c r="F48" s="52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94"/>
      <c r="Y48" s="266"/>
      <c r="Z48" s="267"/>
      <c r="AA48" s="55"/>
      <c r="AB48" s="49"/>
      <c r="AC48" s="294"/>
    </row>
    <row r="49" spans="1:29" ht="15.75" customHeight="1">
      <c r="A49" s="283"/>
      <c r="B49" s="99"/>
      <c r="C49" s="264"/>
      <c r="D49" s="265"/>
      <c r="E49" s="39"/>
      <c r="F49" s="52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94"/>
      <c r="Y49" s="266"/>
      <c r="Z49" s="267"/>
      <c r="AA49" s="55"/>
      <c r="AB49" s="49"/>
      <c r="AC49" s="294"/>
    </row>
    <row r="50" spans="1:29" ht="15.75" customHeight="1">
      <c r="A50" s="283"/>
      <c r="B50" s="99"/>
      <c r="C50" s="264"/>
      <c r="D50" s="265"/>
      <c r="E50" s="39"/>
      <c r="F50" s="52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94"/>
      <c r="Y50" s="266"/>
      <c r="Z50" s="267"/>
      <c r="AA50" s="55"/>
      <c r="AB50" s="49"/>
      <c r="AC50" s="294"/>
    </row>
    <row r="51" spans="1:29" ht="15.75" customHeight="1">
      <c r="A51" s="283"/>
      <c r="B51" s="99"/>
      <c r="C51" s="264"/>
      <c r="D51" s="265"/>
      <c r="E51" s="39"/>
      <c r="F51" s="52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94"/>
      <c r="Y51" s="266"/>
      <c r="Z51" s="267"/>
      <c r="AA51" s="55"/>
      <c r="AB51" s="49"/>
      <c r="AC51" s="294"/>
    </row>
    <row r="52" spans="1:29" ht="15.75" customHeight="1">
      <c r="A52" s="283"/>
      <c r="B52" s="99"/>
      <c r="C52" s="264"/>
      <c r="D52" s="265"/>
      <c r="E52" s="39"/>
      <c r="F52" s="52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100"/>
      <c r="X52" s="101"/>
      <c r="Y52" s="266"/>
      <c r="Z52" s="267"/>
      <c r="AA52" s="55"/>
      <c r="AB52" s="49"/>
      <c r="AC52" s="294"/>
    </row>
    <row r="53" spans="1:29" ht="15.75" customHeight="1">
      <c r="A53" s="283"/>
      <c r="B53" s="99"/>
      <c r="C53" s="264"/>
      <c r="D53" s="265"/>
      <c r="E53" s="39"/>
      <c r="F53" s="52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102"/>
      <c r="X53" s="103"/>
      <c r="Y53" s="266"/>
      <c r="Z53" s="267"/>
      <c r="AA53" s="55"/>
      <c r="AB53" s="49"/>
      <c r="AC53" s="294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50"/>
      <c r="T54" s="51"/>
      <c r="U54" s="73"/>
      <c r="V54" s="53"/>
      <c r="W54" s="102"/>
      <c r="X54" s="103"/>
      <c r="Y54" s="266"/>
      <c r="Z54" s="267"/>
      <c r="AA54" s="55"/>
      <c r="AB54" s="49"/>
      <c r="AC54" s="294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16">AVERAGE(I39:I54)</f>
        <v>22.5</v>
      </c>
      <c r="J55" s="81">
        <f t="shared" si="16"/>
        <v>1950</v>
      </c>
      <c r="K55" s="82">
        <f t="shared" ref="K55" si="17">J55/I55</f>
        <v>86.666666666666671</v>
      </c>
      <c r="L55" s="80">
        <f t="shared" ref="L55:M55" si="18">AVERAGE(L39:L54)</f>
        <v>22.5</v>
      </c>
      <c r="M55" s="81">
        <f t="shared" si="18"/>
        <v>1606.3885776350237</v>
      </c>
      <c r="N55" s="82">
        <f t="shared" ref="N55:N63" si="19">M55/L55</f>
        <v>71.395047894889942</v>
      </c>
      <c r="O55" s="83">
        <f t="shared" ref="O55:O63" si="20">L55-I55</f>
        <v>0</v>
      </c>
      <c r="P55" s="84">
        <f t="shared" ref="P55:P63" si="21">N55-K55</f>
        <v>-15.27161877177673</v>
      </c>
      <c r="Q55" s="85">
        <f t="shared" ref="Q55:Q63" si="22">N55/K55</f>
        <v>0.82378901417180694</v>
      </c>
      <c r="R55" s="275"/>
      <c r="S55" s="182">
        <f>S39</f>
        <v>0.16666666666666666</v>
      </c>
      <c r="T55" s="183">
        <f>INDEX(T39:T54,COUNTA(T39:T54))</f>
        <v>0.67916666666666659</v>
      </c>
      <c r="U55" s="86"/>
      <c r="V55" s="96"/>
      <c r="W55" s="105"/>
      <c r="X55" s="106"/>
      <c r="Y55" s="262"/>
      <c r="Z55" s="263"/>
      <c r="AA55" s="97">
        <f t="shared" ref="AA55:AA63" si="23">M55-J55</f>
        <v>-343.61142236497631</v>
      </c>
      <c r="AB55" s="85">
        <f t="shared" ref="AB55:AB63" si="24">M55/J55</f>
        <v>0.82378901417180705</v>
      </c>
      <c r="AC55" s="295"/>
    </row>
    <row r="56" spans="1:29" ht="15.75" customHeight="1">
      <c r="A56" s="268" t="s">
        <v>38</v>
      </c>
      <c r="B56" s="98" t="s">
        <v>74</v>
      </c>
      <c r="C56" s="271" t="s">
        <v>234</v>
      </c>
      <c r="D56" s="272"/>
      <c r="E56" s="21">
        <v>53.37</v>
      </c>
      <c r="F56" s="15">
        <v>1870</v>
      </c>
      <c r="G56" s="22">
        <f t="shared" ref="G56:G63" si="25">E56*F56</f>
        <v>99801.9</v>
      </c>
      <c r="H56" s="23"/>
      <c r="I56" s="24">
        <v>25</v>
      </c>
      <c r="J56" s="25">
        <v>2000</v>
      </c>
      <c r="K56" s="26">
        <f>J56/I56</f>
        <v>80</v>
      </c>
      <c r="L56" s="27">
        <v>25</v>
      </c>
      <c r="M56" s="25">
        <f t="shared" ref="M56:M63" si="26">F56/V56*60</f>
        <v>1696.5725806451615</v>
      </c>
      <c r="N56" s="26">
        <f t="shared" si="19"/>
        <v>67.862903225806463</v>
      </c>
      <c r="O56" s="91">
        <f t="shared" si="20"/>
        <v>0</v>
      </c>
      <c r="P56" s="92">
        <f t="shared" si="21"/>
        <v>-12.137096774193537</v>
      </c>
      <c r="Q56" s="31">
        <f t="shared" si="22"/>
        <v>0.84828629032258074</v>
      </c>
      <c r="R56" s="273">
        <f>Q72</f>
        <v>0.84264242186300775</v>
      </c>
      <c r="S56" s="32">
        <v>0.16666666666666666</v>
      </c>
      <c r="T56" s="33">
        <v>0.21259259259259258</v>
      </c>
      <c r="U56" s="34"/>
      <c r="V56" s="35">
        <v>66.133333333333326</v>
      </c>
      <c r="W56" s="33"/>
      <c r="X56" s="107"/>
      <c r="Y56" s="276"/>
      <c r="Z56" s="277"/>
      <c r="AA56" s="36">
        <f t="shared" si="23"/>
        <v>-303.42741935483855</v>
      </c>
      <c r="AB56" s="31">
        <f t="shared" si="24"/>
        <v>0.84828629032258074</v>
      </c>
      <c r="AC56" s="278">
        <f>AB72</f>
        <v>0.84264242186300775</v>
      </c>
    </row>
    <row r="57" spans="1:29" ht="15.75" customHeight="1">
      <c r="A57" s="269"/>
      <c r="B57" s="99" t="s">
        <v>74</v>
      </c>
      <c r="C57" s="264" t="s">
        <v>82</v>
      </c>
      <c r="D57" s="265"/>
      <c r="E57" s="39">
        <v>47.37</v>
      </c>
      <c r="F57" s="40">
        <v>2009</v>
      </c>
      <c r="G57" s="41">
        <f t="shared" si="25"/>
        <v>95166.33</v>
      </c>
      <c r="H57" s="42"/>
      <c r="I57" s="43">
        <v>21</v>
      </c>
      <c r="J57" s="44">
        <v>2000</v>
      </c>
      <c r="K57" s="45">
        <f t="shared" si="1"/>
        <v>95.238095238095241</v>
      </c>
      <c r="L57" s="46">
        <v>21</v>
      </c>
      <c r="M57" s="44">
        <f t="shared" si="26"/>
        <v>1667.6043347936352</v>
      </c>
      <c r="N57" s="45">
        <f t="shared" si="19"/>
        <v>79.409730228268344</v>
      </c>
      <c r="O57" s="47">
        <f t="shared" si="20"/>
        <v>0</v>
      </c>
      <c r="P57" s="48">
        <f t="shared" si="21"/>
        <v>-15.828365009826896</v>
      </c>
      <c r="Q57" s="49">
        <f t="shared" si="22"/>
        <v>0.83380216739681756</v>
      </c>
      <c r="R57" s="274"/>
      <c r="S57" s="50">
        <v>0.2159722222222222</v>
      </c>
      <c r="T57" s="51">
        <v>0.26616898148148149</v>
      </c>
      <c r="U57" s="52">
        <v>4.8666666666666547</v>
      </c>
      <c r="V57" s="53">
        <v>72.283333333333374</v>
      </c>
      <c r="W57" s="54"/>
      <c r="X57" s="94"/>
      <c r="Y57" s="266"/>
      <c r="Z57" s="267"/>
      <c r="AA57" s="55">
        <f t="shared" si="23"/>
        <v>-332.39566520636481</v>
      </c>
      <c r="AB57" s="49">
        <f t="shared" si="24"/>
        <v>0.83380216739681756</v>
      </c>
      <c r="AC57" s="279"/>
    </row>
    <row r="58" spans="1:29" ht="15.75" customHeight="1">
      <c r="A58" s="269"/>
      <c r="B58" s="99" t="s">
        <v>70</v>
      </c>
      <c r="C58" s="264" t="s">
        <v>83</v>
      </c>
      <c r="D58" s="265"/>
      <c r="E58" s="39">
        <v>56.85</v>
      </c>
      <c r="F58" s="40">
        <v>1036</v>
      </c>
      <c r="G58" s="41">
        <f t="shared" si="25"/>
        <v>58896.6</v>
      </c>
      <c r="H58" s="42"/>
      <c r="I58" s="43">
        <v>21</v>
      </c>
      <c r="J58" s="44">
        <v>2000</v>
      </c>
      <c r="K58" s="45">
        <f t="shared" si="1"/>
        <v>95.238095238095241</v>
      </c>
      <c r="L58" s="46">
        <v>21</v>
      </c>
      <c r="M58" s="44">
        <f t="shared" si="26"/>
        <v>1629.3577981651356</v>
      </c>
      <c r="N58" s="45">
        <f t="shared" si="19"/>
        <v>77.588466579292174</v>
      </c>
      <c r="O58" s="47">
        <f t="shared" si="20"/>
        <v>0</v>
      </c>
      <c r="P58" s="48">
        <f t="shared" si="21"/>
        <v>-17.649628658803067</v>
      </c>
      <c r="Q58" s="49">
        <f t="shared" si="22"/>
        <v>0.81467889908256785</v>
      </c>
      <c r="R58" s="274"/>
      <c r="S58" s="50">
        <v>0.27083333333333331</v>
      </c>
      <c r="T58" s="51">
        <v>0.2973263888888889</v>
      </c>
      <c r="U58" s="52">
        <v>6.7166666666666242</v>
      </c>
      <c r="V58" s="53">
        <v>38.150000000000048</v>
      </c>
      <c r="W58" s="54"/>
      <c r="X58" s="94"/>
      <c r="Y58" s="266"/>
      <c r="Z58" s="267"/>
      <c r="AA58" s="55">
        <f t="shared" si="23"/>
        <v>-370.64220183486441</v>
      </c>
      <c r="AB58" s="49">
        <f t="shared" si="24"/>
        <v>0.81467889908256774</v>
      </c>
      <c r="AC58" s="279"/>
    </row>
    <row r="59" spans="1:29" ht="15.75" customHeight="1">
      <c r="A59" s="269"/>
      <c r="B59" s="99" t="s">
        <v>74</v>
      </c>
      <c r="C59" s="264" t="s">
        <v>292</v>
      </c>
      <c r="D59" s="265"/>
      <c r="E59" s="39">
        <v>102.83</v>
      </c>
      <c r="F59" s="40">
        <v>2249</v>
      </c>
      <c r="G59" s="41">
        <f t="shared" si="25"/>
        <v>231264.66999999998</v>
      </c>
      <c r="H59" s="42"/>
      <c r="I59" s="43">
        <v>20</v>
      </c>
      <c r="J59" s="44">
        <v>2000</v>
      </c>
      <c r="K59" s="45">
        <f t="shared" si="1"/>
        <v>100</v>
      </c>
      <c r="L59" s="46">
        <v>20</v>
      </c>
      <c r="M59" s="44">
        <f t="shared" si="26"/>
        <v>1696.6471081307625</v>
      </c>
      <c r="N59" s="45">
        <f t="shared" si="19"/>
        <v>84.832355406538127</v>
      </c>
      <c r="O59" s="47">
        <f t="shared" si="20"/>
        <v>0</v>
      </c>
      <c r="P59" s="48">
        <f t="shared" si="21"/>
        <v>-15.167644593461873</v>
      </c>
      <c r="Q59" s="49">
        <f t="shared" si="22"/>
        <v>0.84832355406538129</v>
      </c>
      <c r="R59" s="274"/>
      <c r="S59" s="50">
        <v>0.3024189814814815</v>
      </c>
      <c r="T59" s="51">
        <v>0.35765046296296299</v>
      </c>
      <c r="U59" s="52">
        <v>7.3333333333333339</v>
      </c>
      <c r="V59" s="53">
        <v>79.533333333333346</v>
      </c>
      <c r="W59" s="54"/>
      <c r="X59" s="94"/>
      <c r="Y59" s="266"/>
      <c r="Z59" s="267"/>
      <c r="AA59" s="55">
        <f t="shared" si="23"/>
        <v>-303.35289186923751</v>
      </c>
      <c r="AB59" s="49">
        <f t="shared" si="24"/>
        <v>0.84832355406538129</v>
      </c>
      <c r="AC59" s="279"/>
    </row>
    <row r="60" spans="1:29" ht="15.75" customHeight="1">
      <c r="A60" s="269"/>
      <c r="B60" s="99" t="s">
        <v>74</v>
      </c>
      <c r="C60" s="264" t="s">
        <v>220</v>
      </c>
      <c r="D60" s="265"/>
      <c r="E60" s="39">
        <v>65.55</v>
      </c>
      <c r="F60" s="40">
        <v>1066</v>
      </c>
      <c r="G60" s="41">
        <f t="shared" si="25"/>
        <v>69876.3</v>
      </c>
      <c r="H60" s="58"/>
      <c r="I60" s="43">
        <v>22</v>
      </c>
      <c r="J60" s="44">
        <v>2000</v>
      </c>
      <c r="K60" s="45">
        <f t="shared" si="1"/>
        <v>90.909090909090907</v>
      </c>
      <c r="L60" s="59">
        <v>22</v>
      </c>
      <c r="M60" s="44">
        <f t="shared" si="26"/>
        <v>1692.8098808998693</v>
      </c>
      <c r="N60" s="45">
        <f t="shared" si="19"/>
        <v>76.945903677266784</v>
      </c>
      <c r="O60" s="47">
        <f t="shared" si="20"/>
        <v>0</v>
      </c>
      <c r="P60" s="48">
        <f t="shared" si="21"/>
        <v>-13.963187231824122</v>
      </c>
      <c r="Q60" s="49">
        <f t="shared" si="22"/>
        <v>0.84640494044993464</v>
      </c>
      <c r="R60" s="274"/>
      <c r="S60" s="50">
        <v>0.36267361111111113</v>
      </c>
      <c r="T60" s="51">
        <v>0.38891203703703703</v>
      </c>
      <c r="U60" s="52">
        <v>7.2333333333333183</v>
      </c>
      <c r="V60" s="53">
        <v>37.783333333333296</v>
      </c>
      <c r="W60" s="54"/>
      <c r="X60" s="94"/>
      <c r="Y60" s="266"/>
      <c r="Z60" s="267"/>
      <c r="AA60" s="55">
        <f t="shared" si="23"/>
        <v>-307.19011910013069</v>
      </c>
      <c r="AB60" s="49">
        <f t="shared" si="24"/>
        <v>0.84640494044993464</v>
      </c>
      <c r="AC60" s="279"/>
    </row>
    <row r="61" spans="1:29" ht="15.75" customHeight="1">
      <c r="A61" s="269"/>
      <c r="B61" s="99" t="s">
        <v>74</v>
      </c>
      <c r="C61" s="264" t="s">
        <v>223</v>
      </c>
      <c r="D61" s="265"/>
      <c r="E61" s="39">
        <v>59.36</v>
      </c>
      <c r="F61" s="40">
        <v>1976</v>
      </c>
      <c r="G61" s="60">
        <f t="shared" si="25"/>
        <v>117295.36</v>
      </c>
      <c r="H61" s="61"/>
      <c r="I61" s="43">
        <v>23</v>
      </c>
      <c r="J61" s="44">
        <v>2000</v>
      </c>
      <c r="K61" s="45">
        <f t="shared" si="1"/>
        <v>86.956521739130437</v>
      </c>
      <c r="L61" s="46">
        <v>23</v>
      </c>
      <c r="M61" s="44">
        <f t="shared" si="26"/>
        <v>1701.8181818181827</v>
      </c>
      <c r="N61" s="45">
        <f t="shared" si="19"/>
        <v>73.992094861660121</v>
      </c>
      <c r="O61" s="47">
        <f t="shared" si="20"/>
        <v>0</v>
      </c>
      <c r="P61" s="48">
        <f t="shared" si="21"/>
        <v>-12.964426877470316</v>
      </c>
      <c r="Q61" s="49">
        <f t="shared" si="22"/>
        <v>0.85090909090909139</v>
      </c>
      <c r="R61" s="274"/>
      <c r="S61" s="50">
        <v>0.3925925925925926</v>
      </c>
      <c r="T61" s="51">
        <v>0.44097222222222221</v>
      </c>
      <c r="U61" s="52">
        <v>5.3000000000000291</v>
      </c>
      <c r="V61" s="53">
        <v>69.666666666666629</v>
      </c>
      <c r="W61" s="54">
        <v>0.44097222222222221</v>
      </c>
      <c r="X61" s="94">
        <v>0.48217592592592595</v>
      </c>
      <c r="Y61" s="266"/>
      <c r="Z61" s="267"/>
      <c r="AA61" s="55">
        <f t="shared" si="23"/>
        <v>-298.18181818181733</v>
      </c>
      <c r="AB61" s="49">
        <f t="shared" si="24"/>
        <v>0.85090909090909128</v>
      </c>
      <c r="AC61" s="279"/>
    </row>
    <row r="62" spans="1:29" ht="15.75" customHeight="1">
      <c r="A62" s="269"/>
      <c r="B62" s="99" t="s">
        <v>74</v>
      </c>
      <c r="C62" s="264" t="s">
        <v>75</v>
      </c>
      <c r="D62" s="265"/>
      <c r="E62" s="39">
        <v>59.34</v>
      </c>
      <c r="F62" s="40">
        <v>2380</v>
      </c>
      <c r="G62" s="60">
        <f t="shared" si="25"/>
        <v>141229.20000000001</v>
      </c>
      <c r="H62" s="64"/>
      <c r="I62" s="43">
        <v>24</v>
      </c>
      <c r="J62" s="44">
        <v>2000</v>
      </c>
      <c r="K62" s="45">
        <f t="shared" si="1"/>
        <v>83.333333333333329</v>
      </c>
      <c r="L62" s="59">
        <v>24</v>
      </c>
      <c r="M62" s="44">
        <f t="shared" si="26"/>
        <v>1686.6141732283484</v>
      </c>
      <c r="N62" s="45">
        <f t="shared" si="19"/>
        <v>70.275590551181182</v>
      </c>
      <c r="O62" s="65">
        <f t="shared" si="20"/>
        <v>0</v>
      </c>
      <c r="P62" s="66">
        <f t="shared" si="21"/>
        <v>-13.057742782152147</v>
      </c>
      <c r="Q62" s="67">
        <f t="shared" si="22"/>
        <v>0.8433070866141742</v>
      </c>
      <c r="R62" s="274"/>
      <c r="S62" s="62">
        <v>0.48217592592592595</v>
      </c>
      <c r="T62" s="63">
        <v>0.54097222222222219</v>
      </c>
      <c r="U62" s="52">
        <v>59.333333333333385</v>
      </c>
      <c r="V62" s="53">
        <v>84.666666666666572</v>
      </c>
      <c r="W62" s="63"/>
      <c r="X62" s="108"/>
      <c r="Y62" s="266"/>
      <c r="Z62" s="267"/>
      <c r="AA62" s="55">
        <f t="shared" si="23"/>
        <v>-313.38582677165164</v>
      </c>
      <c r="AB62" s="49">
        <f t="shared" si="24"/>
        <v>0.8433070866141742</v>
      </c>
      <c r="AC62" s="279"/>
    </row>
    <row r="63" spans="1:29" ht="15.75" customHeight="1">
      <c r="A63" s="269"/>
      <c r="B63" s="99" t="s">
        <v>74</v>
      </c>
      <c r="C63" s="264" t="s">
        <v>81</v>
      </c>
      <c r="D63" s="265"/>
      <c r="E63" s="39">
        <v>58.67</v>
      </c>
      <c r="F63" s="40">
        <v>4654</v>
      </c>
      <c r="G63" s="60">
        <f t="shared" si="25"/>
        <v>273050.18</v>
      </c>
      <c r="H63" s="64"/>
      <c r="I63" s="43">
        <v>25</v>
      </c>
      <c r="J63" s="44">
        <v>2000</v>
      </c>
      <c r="K63" s="45">
        <f t="shared" si="1"/>
        <v>80</v>
      </c>
      <c r="L63" s="59">
        <v>25</v>
      </c>
      <c r="M63" s="44">
        <f t="shared" si="26"/>
        <v>1710.8546921270274</v>
      </c>
      <c r="N63" s="45">
        <f t="shared" si="19"/>
        <v>68.434187685081099</v>
      </c>
      <c r="O63" s="65">
        <f t="shared" si="20"/>
        <v>0</v>
      </c>
      <c r="P63" s="66">
        <f t="shared" si="21"/>
        <v>-11.565812314918901</v>
      </c>
      <c r="Q63" s="67">
        <f t="shared" si="22"/>
        <v>0.85542734606351378</v>
      </c>
      <c r="R63" s="274"/>
      <c r="S63" s="62">
        <v>0.54444444444444429</v>
      </c>
      <c r="T63" s="63">
        <v>0.65778935185185183</v>
      </c>
      <c r="U63" s="52">
        <v>4.9999999999998224</v>
      </c>
      <c r="V63" s="53">
        <v>163.21666666666687</v>
      </c>
      <c r="W63" s="63"/>
      <c r="X63" s="108"/>
      <c r="Y63" s="266"/>
      <c r="Z63" s="267"/>
      <c r="AA63" s="55">
        <f t="shared" si="23"/>
        <v>-289.14530787297258</v>
      </c>
      <c r="AB63" s="49">
        <f t="shared" si="24"/>
        <v>0.85542734606351367</v>
      </c>
      <c r="AC63" s="279"/>
    </row>
    <row r="64" spans="1:29" ht="15.75" customHeight="1">
      <c r="A64" s="269"/>
      <c r="B64" s="99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53"/>
      <c r="W64" s="63"/>
      <c r="X64" s="108"/>
      <c r="Y64" s="266"/>
      <c r="Z64" s="267"/>
      <c r="AA64" s="55"/>
      <c r="AB64" s="49"/>
      <c r="AC64" s="279"/>
    </row>
    <row r="65" spans="1:29" ht="15.75" customHeight="1">
      <c r="A65" s="269"/>
      <c r="B65" s="99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53"/>
      <c r="W65" s="63"/>
      <c r="X65" s="108"/>
      <c r="Y65" s="266"/>
      <c r="Z65" s="267"/>
      <c r="AA65" s="55"/>
      <c r="AB65" s="49"/>
      <c r="AC65" s="279"/>
    </row>
    <row r="66" spans="1:29" ht="15.75" customHeight="1">
      <c r="A66" s="269"/>
      <c r="B66" s="99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53"/>
      <c r="W66" s="63"/>
      <c r="X66" s="108"/>
      <c r="Y66" s="266"/>
      <c r="Z66" s="267"/>
      <c r="AA66" s="55"/>
      <c r="AB66" s="49"/>
      <c r="AC66" s="279"/>
    </row>
    <row r="67" spans="1:29" ht="15.75" customHeight="1">
      <c r="A67" s="269"/>
      <c r="B67" s="99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53"/>
      <c r="W67" s="63"/>
      <c r="X67" s="108"/>
      <c r="Y67" s="266"/>
      <c r="Z67" s="267"/>
      <c r="AA67" s="55"/>
      <c r="AB67" s="49"/>
      <c r="AC67" s="279"/>
    </row>
    <row r="68" spans="1:29" ht="15.75" customHeight="1">
      <c r="A68" s="269"/>
      <c r="B68" s="99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53"/>
      <c r="W68" s="63"/>
      <c r="X68" s="108"/>
      <c r="Y68" s="266"/>
      <c r="Z68" s="267"/>
      <c r="AA68" s="55"/>
      <c r="AB68" s="49"/>
      <c r="AC68" s="279"/>
    </row>
    <row r="69" spans="1:29" ht="15.75" customHeight="1">
      <c r="A69" s="269"/>
      <c r="B69" s="99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53"/>
      <c r="W69" s="63"/>
      <c r="X69" s="108"/>
      <c r="Y69" s="266"/>
      <c r="Z69" s="267"/>
      <c r="AA69" s="55"/>
      <c r="AB69" s="49"/>
      <c r="AC69" s="279"/>
    </row>
    <row r="70" spans="1:29" ht="15.75" customHeight="1">
      <c r="A70" s="269"/>
      <c r="B70" s="99"/>
      <c r="C70" s="264"/>
      <c r="D70" s="265"/>
      <c r="E70" s="39"/>
      <c r="F70" s="71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53"/>
      <c r="W70" s="63"/>
      <c r="X70" s="108"/>
      <c r="Y70" s="266"/>
      <c r="Z70" s="267"/>
      <c r="AA70" s="55"/>
      <c r="AB70" s="49"/>
      <c r="AC70" s="279"/>
    </row>
    <row r="71" spans="1:29" ht="15.75" customHeight="1">
      <c r="A71" s="269"/>
      <c r="B71" s="99"/>
      <c r="C71" s="264"/>
      <c r="D71" s="265"/>
      <c r="E71" s="109"/>
      <c r="F71" s="71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27">AVERAGE(I56:I71)</f>
        <v>22.625</v>
      </c>
      <c r="J72" s="81">
        <f t="shared" si="27"/>
        <v>2000</v>
      </c>
      <c r="K72" s="82">
        <f t="shared" ref="K72" si="28">J72/I72</f>
        <v>88.39779005524862</v>
      </c>
      <c r="L72" s="80">
        <f t="shared" ref="L72:M72" si="29">AVERAGE(L56:L71)</f>
        <v>22.625</v>
      </c>
      <c r="M72" s="81">
        <f t="shared" si="29"/>
        <v>1685.2848437260154</v>
      </c>
      <c r="N72" s="82">
        <f t="shared" ref="N72:N84" si="30">M72/L72</f>
        <v>74.487727899492398</v>
      </c>
      <c r="O72" s="83">
        <f t="shared" ref="O72:O84" si="31">L72-I72</f>
        <v>0</v>
      </c>
      <c r="P72" s="84">
        <f t="shared" ref="P72:P84" si="32">N72-K72</f>
        <v>-13.910062155756222</v>
      </c>
      <c r="Q72" s="85">
        <f t="shared" ref="Q72:Q84" si="33">N72/K72</f>
        <v>0.84264242186300775</v>
      </c>
      <c r="R72" s="275"/>
      <c r="S72" s="182">
        <f>S56</f>
        <v>0.16666666666666666</v>
      </c>
      <c r="T72" s="183">
        <f>INDEX(T56:T71,COUNTA(T56:T71))</f>
        <v>0.65778935185185183</v>
      </c>
      <c r="U72" s="86"/>
      <c r="V72" s="96"/>
      <c r="W72" s="78"/>
      <c r="X72" s="82"/>
      <c r="Y72" s="262"/>
      <c r="Z72" s="263"/>
      <c r="AA72" s="97">
        <f t="shared" ref="AA72:AA84" si="34">M72-J72</f>
        <v>-314.71515627398458</v>
      </c>
      <c r="AB72" s="85">
        <f t="shared" ref="AB72:AB84" si="35">M72/J72</f>
        <v>0.84264242186300775</v>
      </c>
      <c r="AC72" s="280"/>
    </row>
    <row r="73" spans="1:29" ht="15.75" customHeight="1">
      <c r="A73" s="281" t="s">
        <v>39</v>
      </c>
      <c r="B73" s="16" t="s">
        <v>85</v>
      </c>
      <c r="C73" s="349" t="s">
        <v>86</v>
      </c>
      <c r="D73" s="349"/>
      <c r="E73" s="21">
        <v>37.94</v>
      </c>
      <c r="F73" s="15">
        <v>5233</v>
      </c>
      <c r="G73" s="22">
        <f t="shared" ref="G73:G84" si="36">E73*F73</f>
        <v>198540.02</v>
      </c>
      <c r="H73" s="23"/>
      <c r="I73" s="24">
        <v>21</v>
      </c>
      <c r="J73" s="25">
        <v>3600</v>
      </c>
      <c r="K73" s="26">
        <f>J73/I73</f>
        <v>171.42857142857142</v>
      </c>
      <c r="L73" s="27">
        <v>21</v>
      </c>
      <c r="M73" s="25">
        <f t="shared" ref="M73:M84" si="37">F73/V73*60</f>
        <v>2995.9923664122139</v>
      </c>
      <c r="N73" s="26">
        <f t="shared" si="30"/>
        <v>142.66630316248637</v>
      </c>
      <c r="O73" s="91">
        <f t="shared" si="31"/>
        <v>0</v>
      </c>
      <c r="P73" s="92">
        <f t="shared" si="32"/>
        <v>-28.762268266085044</v>
      </c>
      <c r="Q73" s="31">
        <f t="shared" si="33"/>
        <v>0.83222010178117056</v>
      </c>
      <c r="R73" s="273">
        <f>Q89</f>
        <v>0.85106097942246461</v>
      </c>
      <c r="S73" s="32">
        <v>0.16680555555555557</v>
      </c>
      <c r="T73" s="33">
        <v>0.23958333333333334</v>
      </c>
      <c r="U73" s="34"/>
      <c r="V73" s="35">
        <v>104.8</v>
      </c>
      <c r="W73" s="33"/>
      <c r="X73" s="107"/>
      <c r="Y73" s="276"/>
      <c r="Z73" s="277"/>
      <c r="AA73" s="36">
        <f t="shared" si="34"/>
        <v>-604.00763358778613</v>
      </c>
      <c r="AB73" s="31">
        <f t="shared" si="35"/>
        <v>0.83222010178117056</v>
      </c>
      <c r="AC73" s="278">
        <f>AB89</f>
        <v>0.85106097942246473</v>
      </c>
    </row>
    <row r="74" spans="1:29" ht="15.75" customHeight="1">
      <c r="A74" s="282"/>
      <c r="B74" s="38" t="s">
        <v>85</v>
      </c>
      <c r="C74" s="287" t="s">
        <v>207</v>
      </c>
      <c r="D74" s="287"/>
      <c r="E74" s="39">
        <v>28.29</v>
      </c>
      <c r="F74" s="40">
        <v>3734</v>
      </c>
      <c r="G74" s="41">
        <f t="shared" si="36"/>
        <v>105634.86</v>
      </c>
      <c r="H74" s="42"/>
      <c r="I74" s="43">
        <v>19</v>
      </c>
      <c r="J74" s="44">
        <v>3600</v>
      </c>
      <c r="K74" s="45">
        <f t="shared" ref="K74:K110" si="38">J74/I74</f>
        <v>189.47368421052633</v>
      </c>
      <c r="L74" s="46">
        <v>19</v>
      </c>
      <c r="M74" s="44">
        <f t="shared" si="37"/>
        <v>2977.2757475083035</v>
      </c>
      <c r="N74" s="45">
        <f t="shared" si="30"/>
        <v>156.69872355306862</v>
      </c>
      <c r="O74" s="47">
        <f t="shared" si="31"/>
        <v>0</v>
      </c>
      <c r="P74" s="48">
        <f t="shared" si="32"/>
        <v>-32.774960657457711</v>
      </c>
      <c r="Q74" s="49">
        <f t="shared" si="33"/>
        <v>0.82702104097452878</v>
      </c>
      <c r="R74" s="274"/>
      <c r="S74" s="50">
        <v>0.24583333333333332</v>
      </c>
      <c r="T74" s="51">
        <v>0.2980902777777778</v>
      </c>
      <c r="U74" s="52">
        <v>8.999999999999968</v>
      </c>
      <c r="V74" s="53">
        <v>75.250000000000057</v>
      </c>
      <c r="W74" s="54"/>
      <c r="X74" s="94"/>
      <c r="Y74" s="266"/>
      <c r="Z74" s="267"/>
      <c r="AA74" s="55">
        <f t="shared" si="34"/>
        <v>-622.72425249169646</v>
      </c>
      <c r="AB74" s="49">
        <f t="shared" si="35"/>
        <v>0.82702104097452878</v>
      </c>
      <c r="AC74" s="279"/>
    </row>
    <row r="75" spans="1:29" ht="15.75" customHeight="1">
      <c r="A75" s="282"/>
      <c r="B75" s="38" t="s">
        <v>85</v>
      </c>
      <c r="C75" s="287" t="s">
        <v>221</v>
      </c>
      <c r="D75" s="287"/>
      <c r="E75" s="39">
        <v>38.1</v>
      </c>
      <c r="F75" s="40">
        <v>430</v>
      </c>
      <c r="G75" s="41">
        <f t="shared" si="36"/>
        <v>16383</v>
      </c>
      <c r="H75" s="42"/>
      <c r="I75" s="43">
        <v>21</v>
      </c>
      <c r="J75" s="44">
        <v>3600</v>
      </c>
      <c r="K75" s="45">
        <f t="shared" si="38"/>
        <v>171.42857142857142</v>
      </c>
      <c r="L75" s="46">
        <v>21</v>
      </c>
      <c r="M75" s="44">
        <f t="shared" si="37"/>
        <v>2898.8764044943714</v>
      </c>
      <c r="N75" s="45">
        <f t="shared" si="30"/>
        <v>138.04173354735101</v>
      </c>
      <c r="O75" s="47">
        <f t="shared" si="31"/>
        <v>0</v>
      </c>
      <c r="P75" s="48">
        <f t="shared" si="32"/>
        <v>-33.386837881220401</v>
      </c>
      <c r="Q75" s="49">
        <f t="shared" si="33"/>
        <v>0.80524344569288098</v>
      </c>
      <c r="R75" s="274"/>
      <c r="S75" s="50">
        <v>0.30145833333333333</v>
      </c>
      <c r="T75" s="51">
        <v>0.30763888888888891</v>
      </c>
      <c r="U75" s="52">
        <v>4.8499999999999588</v>
      </c>
      <c r="V75" s="53">
        <v>8.9000000000000323</v>
      </c>
      <c r="W75" s="54"/>
      <c r="X75" s="94"/>
      <c r="Y75" s="266"/>
      <c r="Z75" s="267"/>
      <c r="AA75" s="55">
        <f t="shared" si="34"/>
        <v>-701.1235955056286</v>
      </c>
      <c r="AB75" s="49">
        <f t="shared" si="35"/>
        <v>0.80524344569288098</v>
      </c>
      <c r="AC75" s="279"/>
    </row>
    <row r="76" spans="1:29" ht="15.75" customHeight="1">
      <c r="A76" s="282"/>
      <c r="B76" s="38" t="s">
        <v>85</v>
      </c>
      <c r="C76" s="287" t="s">
        <v>87</v>
      </c>
      <c r="D76" s="287"/>
      <c r="E76" s="39">
        <v>38.99</v>
      </c>
      <c r="F76" s="40">
        <v>2136</v>
      </c>
      <c r="G76" s="41">
        <f t="shared" si="36"/>
        <v>83282.64</v>
      </c>
      <c r="H76" s="42"/>
      <c r="I76" s="43">
        <v>19</v>
      </c>
      <c r="J76" s="44">
        <v>3600</v>
      </c>
      <c r="K76" s="45">
        <f t="shared" si="38"/>
        <v>189.47368421052633</v>
      </c>
      <c r="L76" s="46">
        <v>19</v>
      </c>
      <c r="M76" s="44">
        <f t="shared" si="37"/>
        <v>2951.8618042226421</v>
      </c>
      <c r="N76" s="45">
        <f t="shared" si="30"/>
        <v>155.36114759066538</v>
      </c>
      <c r="O76" s="47">
        <f t="shared" si="31"/>
        <v>0</v>
      </c>
      <c r="P76" s="48">
        <f t="shared" si="32"/>
        <v>-34.112536619860947</v>
      </c>
      <c r="Q76" s="49">
        <f t="shared" si="33"/>
        <v>0.81996161228406728</v>
      </c>
      <c r="R76" s="274"/>
      <c r="S76" s="50">
        <v>0.31041666666666662</v>
      </c>
      <c r="T76" s="51">
        <v>0.34056712962962965</v>
      </c>
      <c r="U76" s="52">
        <v>3.9999999999999059</v>
      </c>
      <c r="V76" s="53">
        <v>43.416666666666764</v>
      </c>
      <c r="W76" s="54"/>
      <c r="X76" s="94"/>
      <c r="Y76" s="266"/>
      <c r="Z76" s="267"/>
      <c r="AA76" s="112">
        <f t="shared" si="34"/>
        <v>-648.13819577735785</v>
      </c>
      <c r="AB76" s="113">
        <f t="shared" si="35"/>
        <v>0.81996161228406728</v>
      </c>
      <c r="AC76" s="279"/>
    </row>
    <row r="77" spans="1:29" ht="15.75" customHeight="1">
      <c r="A77" s="283"/>
      <c r="B77" s="38" t="s">
        <v>85</v>
      </c>
      <c r="C77" s="287" t="s">
        <v>88</v>
      </c>
      <c r="D77" s="287"/>
      <c r="E77" s="39">
        <v>31.27</v>
      </c>
      <c r="F77" s="44">
        <v>3578</v>
      </c>
      <c r="G77" s="41">
        <f t="shared" si="36"/>
        <v>111884.06</v>
      </c>
      <c r="H77" s="58"/>
      <c r="I77" s="43">
        <v>19</v>
      </c>
      <c r="J77" s="44">
        <v>3600</v>
      </c>
      <c r="K77" s="45">
        <f t="shared" si="38"/>
        <v>189.47368421052633</v>
      </c>
      <c r="L77" s="59">
        <v>19</v>
      </c>
      <c r="M77" s="44">
        <f t="shared" si="37"/>
        <v>2990.6663570931073</v>
      </c>
      <c r="N77" s="45">
        <f t="shared" si="30"/>
        <v>157.40349247858458</v>
      </c>
      <c r="O77" s="47">
        <f t="shared" si="31"/>
        <v>0</v>
      </c>
      <c r="P77" s="48">
        <f t="shared" si="32"/>
        <v>-32.070191731941748</v>
      </c>
      <c r="Q77" s="49">
        <f t="shared" si="33"/>
        <v>0.83074065474808523</v>
      </c>
      <c r="R77" s="274"/>
      <c r="S77" s="50">
        <v>0.34528935185185183</v>
      </c>
      <c r="T77" s="51">
        <v>0.39513888888888882</v>
      </c>
      <c r="U77" s="52">
        <v>6.7999999999999439</v>
      </c>
      <c r="V77" s="53">
        <v>71.78333333333326</v>
      </c>
      <c r="W77" s="54"/>
      <c r="X77" s="94"/>
      <c r="Y77" s="266"/>
      <c r="Z77" s="267"/>
      <c r="AA77" s="112">
        <f t="shared" si="34"/>
        <v>-609.33364290689269</v>
      </c>
      <c r="AB77" s="113">
        <f t="shared" si="35"/>
        <v>0.83074065474808534</v>
      </c>
      <c r="AC77" s="279"/>
    </row>
    <row r="78" spans="1:29" ht="15.75" customHeight="1">
      <c r="A78" s="283"/>
      <c r="B78" s="38" t="s">
        <v>85</v>
      </c>
      <c r="C78" s="287" t="s">
        <v>236</v>
      </c>
      <c r="D78" s="287"/>
      <c r="E78" s="39">
        <v>46.93</v>
      </c>
      <c r="F78" s="44">
        <v>1617</v>
      </c>
      <c r="G78" s="60">
        <f t="shared" si="36"/>
        <v>75885.81</v>
      </c>
      <c r="H78" s="61"/>
      <c r="I78" s="43">
        <v>26</v>
      </c>
      <c r="J78" s="44">
        <v>3600</v>
      </c>
      <c r="K78" s="45">
        <f t="shared" si="38"/>
        <v>138.46153846153845</v>
      </c>
      <c r="L78" s="46">
        <v>26</v>
      </c>
      <c r="M78" s="44">
        <f t="shared" si="37"/>
        <v>3167.138193688796</v>
      </c>
      <c r="N78" s="45">
        <f t="shared" si="30"/>
        <v>121.81300744956908</v>
      </c>
      <c r="O78" s="47">
        <f t="shared" si="31"/>
        <v>0</v>
      </c>
      <c r="P78" s="48">
        <f t="shared" si="32"/>
        <v>-16.648531011969368</v>
      </c>
      <c r="Q78" s="49">
        <f t="shared" si="33"/>
        <v>0.87976060935799905</v>
      </c>
      <c r="R78" s="274"/>
      <c r="S78" s="50">
        <v>0.40025462962962965</v>
      </c>
      <c r="T78" s="51">
        <v>0.42152777777777778</v>
      </c>
      <c r="U78" s="52">
        <v>7.3666666666668057</v>
      </c>
      <c r="V78" s="53">
        <v>30.633333333333297</v>
      </c>
      <c r="W78" s="54"/>
      <c r="X78" s="94"/>
      <c r="Y78" s="266"/>
      <c r="Z78" s="267"/>
      <c r="AA78" s="112">
        <f t="shared" si="34"/>
        <v>-432.86180631120396</v>
      </c>
      <c r="AB78" s="113">
        <f t="shared" si="35"/>
        <v>0.87976060935799894</v>
      </c>
      <c r="AC78" s="279"/>
    </row>
    <row r="79" spans="1:29" ht="15.75" customHeight="1">
      <c r="A79" s="283"/>
      <c r="B79" s="38" t="s">
        <v>85</v>
      </c>
      <c r="C79" s="287" t="s">
        <v>235</v>
      </c>
      <c r="D79" s="287"/>
      <c r="E79" s="39">
        <v>43.61</v>
      </c>
      <c r="F79" s="44">
        <v>1284</v>
      </c>
      <c r="G79" s="60">
        <f t="shared" si="36"/>
        <v>55995.24</v>
      </c>
      <c r="H79" s="64"/>
      <c r="I79" s="43">
        <v>22</v>
      </c>
      <c r="J79" s="44">
        <v>3600</v>
      </c>
      <c r="K79" s="45">
        <f t="shared" si="38"/>
        <v>163.63636363636363</v>
      </c>
      <c r="L79" s="59">
        <v>22</v>
      </c>
      <c r="M79" s="44">
        <f t="shared" si="37"/>
        <v>3138.0855397148675</v>
      </c>
      <c r="N79" s="45">
        <f t="shared" si="30"/>
        <v>142.64025180522125</v>
      </c>
      <c r="O79" s="65">
        <f t="shared" si="31"/>
        <v>0</v>
      </c>
      <c r="P79" s="66">
        <f t="shared" si="32"/>
        <v>-20.996111831142372</v>
      </c>
      <c r="Q79" s="67">
        <f t="shared" si="33"/>
        <v>0.87169042769857441</v>
      </c>
      <c r="R79" s="274"/>
      <c r="S79" s="50">
        <v>0.42531249999999998</v>
      </c>
      <c r="T79" s="51">
        <v>0.44236111111111109</v>
      </c>
      <c r="U79" s="52">
        <v>5.4499999999999726</v>
      </c>
      <c r="V79" s="53">
        <v>24.55</v>
      </c>
      <c r="W79" s="54"/>
      <c r="X79" s="94"/>
      <c r="Y79" s="266"/>
      <c r="Z79" s="267"/>
      <c r="AA79" s="112">
        <f t="shared" si="34"/>
        <v>-461.91446028513246</v>
      </c>
      <c r="AB79" s="113">
        <f t="shared" si="35"/>
        <v>0.8716904276985743</v>
      </c>
      <c r="AC79" s="279"/>
    </row>
    <row r="80" spans="1:29" ht="15.75" customHeight="1">
      <c r="A80" s="283"/>
      <c r="B80" s="38" t="s">
        <v>85</v>
      </c>
      <c r="C80" s="287" t="s">
        <v>208</v>
      </c>
      <c r="D80" s="287"/>
      <c r="E80" s="39">
        <v>36.86</v>
      </c>
      <c r="F80" s="44">
        <v>3190</v>
      </c>
      <c r="G80" s="60">
        <f t="shared" si="36"/>
        <v>117583.4</v>
      </c>
      <c r="H80" s="64"/>
      <c r="I80" s="43">
        <v>21</v>
      </c>
      <c r="J80" s="44">
        <v>3600</v>
      </c>
      <c r="K80" s="45">
        <f t="shared" si="38"/>
        <v>171.42857142857142</v>
      </c>
      <c r="L80" s="59">
        <v>21</v>
      </c>
      <c r="M80" s="44">
        <f t="shared" si="37"/>
        <v>3191.7732073374195</v>
      </c>
      <c r="N80" s="45">
        <f t="shared" si="30"/>
        <v>151.98920034940093</v>
      </c>
      <c r="O80" s="65">
        <f t="shared" si="31"/>
        <v>0</v>
      </c>
      <c r="P80" s="66">
        <f t="shared" si="32"/>
        <v>-19.439371079170485</v>
      </c>
      <c r="Q80" s="67">
        <f t="shared" si="33"/>
        <v>0.88660366870483887</v>
      </c>
      <c r="R80" s="274"/>
      <c r="S80" s="50">
        <v>0.44516203703703705</v>
      </c>
      <c r="T80" s="51">
        <v>0.48680555555555544</v>
      </c>
      <c r="U80" s="52">
        <v>4.0333333333333776</v>
      </c>
      <c r="V80" s="53">
        <v>59.966666666666477</v>
      </c>
      <c r="W80" s="54">
        <v>0.48680555555555544</v>
      </c>
      <c r="X80" s="94">
        <v>0.52877314814814813</v>
      </c>
      <c r="Y80" s="266"/>
      <c r="Z80" s="267"/>
      <c r="AA80" s="112">
        <f t="shared" si="34"/>
        <v>-408.22679266258046</v>
      </c>
      <c r="AB80" s="113">
        <f t="shared" si="35"/>
        <v>0.88660366870483875</v>
      </c>
      <c r="AC80" s="279"/>
    </row>
    <row r="81" spans="1:29" ht="15.75" customHeight="1">
      <c r="A81" s="283"/>
      <c r="B81" s="38" t="s">
        <v>85</v>
      </c>
      <c r="C81" s="287" t="s">
        <v>90</v>
      </c>
      <c r="D81" s="287"/>
      <c r="E81" s="39">
        <v>38</v>
      </c>
      <c r="F81" s="44">
        <v>1927</v>
      </c>
      <c r="G81" s="60">
        <f t="shared" si="36"/>
        <v>73226</v>
      </c>
      <c r="H81" s="64">
        <v>2</v>
      </c>
      <c r="I81" s="43">
        <v>21</v>
      </c>
      <c r="J81" s="44">
        <v>3600</v>
      </c>
      <c r="K81" s="45">
        <f t="shared" si="38"/>
        <v>171.42857142857142</v>
      </c>
      <c r="L81" s="59">
        <v>21</v>
      </c>
      <c r="M81" s="44">
        <f t="shared" si="37"/>
        <v>3161.8960802187726</v>
      </c>
      <c r="N81" s="45">
        <f t="shared" si="30"/>
        <v>150.56648001041773</v>
      </c>
      <c r="O81" s="65">
        <f t="shared" si="31"/>
        <v>0</v>
      </c>
      <c r="P81" s="66">
        <f t="shared" si="32"/>
        <v>-20.862091418153682</v>
      </c>
      <c r="Q81" s="67">
        <f t="shared" si="33"/>
        <v>0.87830446672743689</v>
      </c>
      <c r="R81" s="274"/>
      <c r="S81" s="50">
        <v>0.52877314814814813</v>
      </c>
      <c r="T81" s="51">
        <v>0.5541666666666667</v>
      </c>
      <c r="U81" s="52">
        <v>60.433333333333479</v>
      </c>
      <c r="V81" s="53">
        <v>36.566666666666734</v>
      </c>
      <c r="W81" s="54"/>
      <c r="X81" s="94"/>
      <c r="Y81" s="266"/>
      <c r="Z81" s="267"/>
      <c r="AA81" s="112">
        <f t="shared" si="34"/>
        <v>-438.10391978122743</v>
      </c>
      <c r="AB81" s="113">
        <f t="shared" si="35"/>
        <v>0.87830446672743678</v>
      </c>
      <c r="AC81" s="279"/>
    </row>
    <row r="82" spans="1:29" ht="15.75" customHeight="1">
      <c r="A82" s="283"/>
      <c r="B82" s="38" t="s">
        <v>85</v>
      </c>
      <c r="C82" s="287" t="s">
        <v>89</v>
      </c>
      <c r="D82" s="287"/>
      <c r="E82" s="39">
        <v>38.630000000000003</v>
      </c>
      <c r="F82" s="44">
        <v>4821</v>
      </c>
      <c r="G82" s="60">
        <f t="shared" si="36"/>
        <v>186235.23</v>
      </c>
      <c r="H82" s="64"/>
      <c r="I82" s="43">
        <v>20</v>
      </c>
      <c r="J82" s="44">
        <v>3600</v>
      </c>
      <c r="K82" s="45">
        <f t="shared" si="38"/>
        <v>180</v>
      </c>
      <c r="L82" s="59">
        <v>20</v>
      </c>
      <c r="M82" s="44">
        <f t="shared" si="37"/>
        <v>3175.1920965971344</v>
      </c>
      <c r="N82" s="45">
        <f t="shared" si="30"/>
        <v>158.75960482985673</v>
      </c>
      <c r="O82" s="65">
        <f t="shared" si="31"/>
        <v>0</v>
      </c>
      <c r="P82" s="66">
        <f t="shared" si="32"/>
        <v>-21.240395170143273</v>
      </c>
      <c r="Q82" s="67">
        <f t="shared" si="33"/>
        <v>0.88199780461031518</v>
      </c>
      <c r="R82" s="274"/>
      <c r="S82" s="50">
        <v>0.55902777777777757</v>
      </c>
      <c r="T82" s="51">
        <v>0.62229166666666669</v>
      </c>
      <c r="U82" s="52">
        <v>6.9999999999996554</v>
      </c>
      <c r="V82" s="53">
        <v>91.100000000000335</v>
      </c>
      <c r="W82" s="54"/>
      <c r="X82" s="94"/>
      <c r="Y82" s="266"/>
      <c r="Z82" s="267"/>
      <c r="AA82" s="112">
        <f t="shared" si="34"/>
        <v>-424.80790340286558</v>
      </c>
      <c r="AB82" s="113">
        <f t="shared" si="35"/>
        <v>0.88199780461031507</v>
      </c>
      <c r="AC82" s="279"/>
    </row>
    <row r="83" spans="1:29" ht="15.75" customHeight="1">
      <c r="A83" s="283"/>
      <c r="B83" s="38" t="s">
        <v>85</v>
      </c>
      <c r="C83" s="287" t="s">
        <v>90</v>
      </c>
      <c r="D83" s="287"/>
      <c r="E83" s="39">
        <v>38</v>
      </c>
      <c r="F83" s="44">
        <v>5314</v>
      </c>
      <c r="G83" s="60">
        <f t="shared" si="36"/>
        <v>201932</v>
      </c>
      <c r="H83" s="64"/>
      <c r="I83" s="43">
        <v>21</v>
      </c>
      <c r="J83" s="44">
        <v>3600</v>
      </c>
      <c r="K83" s="45">
        <f t="shared" si="38"/>
        <v>171.42857142857142</v>
      </c>
      <c r="L83" s="59">
        <v>21</v>
      </c>
      <c r="M83" s="44">
        <f t="shared" si="37"/>
        <v>3167.28476821192</v>
      </c>
      <c r="N83" s="45">
        <f t="shared" si="30"/>
        <v>150.82308420056762</v>
      </c>
      <c r="O83" s="65">
        <f t="shared" si="31"/>
        <v>0</v>
      </c>
      <c r="P83" s="66">
        <f t="shared" si="32"/>
        <v>-20.605487228003796</v>
      </c>
      <c r="Q83" s="67">
        <f t="shared" si="33"/>
        <v>0.87980132450331117</v>
      </c>
      <c r="R83" s="274"/>
      <c r="S83" s="50">
        <v>0.62592592592592589</v>
      </c>
      <c r="T83" s="51">
        <v>0.6958333333333333</v>
      </c>
      <c r="U83" s="52">
        <v>5.2333333333332455</v>
      </c>
      <c r="V83" s="53">
        <v>100.66666666666669</v>
      </c>
      <c r="W83" s="54"/>
      <c r="X83" s="94"/>
      <c r="Y83" s="266"/>
      <c r="Z83" s="267"/>
      <c r="AA83" s="112">
        <f t="shared" si="34"/>
        <v>-432.71523178808002</v>
      </c>
      <c r="AB83" s="113">
        <f t="shared" si="35"/>
        <v>0.87980132450331106</v>
      </c>
      <c r="AC83" s="279"/>
    </row>
    <row r="84" spans="1:29" ht="15.75" customHeight="1">
      <c r="A84" s="283"/>
      <c r="B84" s="38" t="s">
        <v>85</v>
      </c>
      <c r="C84" s="287" t="s">
        <v>344</v>
      </c>
      <c r="D84" s="287"/>
      <c r="E84" s="39">
        <v>30.54</v>
      </c>
      <c r="F84" s="44">
        <v>4328</v>
      </c>
      <c r="G84" s="60">
        <f t="shared" si="36"/>
        <v>132177.12</v>
      </c>
      <c r="H84" s="64"/>
      <c r="I84" s="43">
        <v>21</v>
      </c>
      <c r="J84" s="44">
        <v>3600</v>
      </c>
      <c r="K84" s="45">
        <f t="shared" si="38"/>
        <v>171.42857142857142</v>
      </c>
      <c r="L84" s="59">
        <v>21</v>
      </c>
      <c r="M84" s="44">
        <f t="shared" si="37"/>
        <v>2949.791745550925</v>
      </c>
      <c r="N84" s="45">
        <f t="shared" si="30"/>
        <v>140.4662735976631</v>
      </c>
      <c r="O84" s="65">
        <f t="shared" si="31"/>
        <v>0</v>
      </c>
      <c r="P84" s="66">
        <f t="shared" si="32"/>
        <v>-30.962297830908312</v>
      </c>
      <c r="Q84" s="67">
        <f t="shared" si="33"/>
        <v>0.8193865959863682</v>
      </c>
      <c r="R84" s="274"/>
      <c r="S84" s="50">
        <v>0.7006944444444444</v>
      </c>
      <c r="T84" s="51">
        <v>0.7618287037037037</v>
      </c>
      <c r="U84" s="52">
        <v>6.9999999999999751</v>
      </c>
      <c r="V84" s="53">
        <v>88.033333333333402</v>
      </c>
      <c r="W84" s="54"/>
      <c r="X84" s="94"/>
      <c r="Y84" s="266"/>
      <c r="Z84" s="267"/>
      <c r="AA84" s="112">
        <f t="shared" si="34"/>
        <v>-650.20825444907496</v>
      </c>
      <c r="AB84" s="113">
        <f t="shared" si="35"/>
        <v>0.81938659598636809</v>
      </c>
      <c r="AC84" s="279"/>
    </row>
    <row r="85" spans="1:29" ht="15.75" customHeight="1">
      <c r="A85" s="283"/>
      <c r="B85" s="38"/>
      <c r="C85" s="287"/>
      <c r="D85" s="287"/>
      <c r="E85" s="39"/>
      <c r="F85" s="44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112"/>
      <c r="AB85" s="113"/>
      <c r="AC85" s="279"/>
    </row>
    <row r="86" spans="1:29" ht="15.75" customHeight="1">
      <c r="A86" s="283"/>
      <c r="B86" s="38"/>
      <c r="C86" s="287"/>
      <c r="D86" s="287"/>
      <c r="E86" s="39"/>
      <c r="F86" s="44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112"/>
      <c r="AB86" s="113"/>
      <c r="AC86" s="279"/>
    </row>
    <row r="87" spans="1:29" ht="15.75" customHeight="1">
      <c r="A87" s="283"/>
      <c r="B87" s="38"/>
      <c r="C87" s="287"/>
      <c r="D87" s="287"/>
      <c r="E87" s="39"/>
      <c r="F87" s="44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112"/>
      <c r="AB87" s="113"/>
      <c r="AC87" s="279"/>
    </row>
    <row r="88" spans="1:29" ht="15.75" customHeight="1">
      <c r="A88" s="283"/>
      <c r="B88" s="38"/>
      <c r="C88" s="287"/>
      <c r="D88" s="287"/>
      <c r="E88" s="95"/>
      <c r="F88" s="44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39">AVERAGE(I73:I88)</f>
        <v>20.916666666666668</v>
      </c>
      <c r="J89" s="81">
        <f t="shared" si="39"/>
        <v>3600</v>
      </c>
      <c r="K89" s="82">
        <f t="shared" ref="K89" si="40">J89/I89</f>
        <v>172.11155378486055</v>
      </c>
      <c r="L89" s="80">
        <f t="shared" ref="L89:M89" si="41">AVERAGE(L73:L88)</f>
        <v>20.916666666666668</v>
      </c>
      <c r="M89" s="81">
        <f t="shared" si="41"/>
        <v>3063.8195259208728</v>
      </c>
      <c r="N89" s="82">
        <f>M89/L89</f>
        <v>146.47742753406561</v>
      </c>
      <c r="O89" s="83">
        <f>L89-I89</f>
        <v>0</v>
      </c>
      <c r="P89" s="84">
        <f>N89-K89</f>
        <v>-25.634126250794935</v>
      </c>
      <c r="Q89" s="85">
        <f>N89/K89</f>
        <v>0.85106097942246461</v>
      </c>
      <c r="R89" s="275"/>
      <c r="S89" s="182">
        <f>S73</f>
        <v>0.16680555555555557</v>
      </c>
      <c r="T89" s="183">
        <f>INDEX(T73:T88,COUNTA(T73:T88))</f>
        <v>0.7618287037037037</v>
      </c>
      <c r="U89" s="86"/>
      <c r="V89" s="96"/>
      <c r="W89" s="78"/>
      <c r="X89" s="82"/>
      <c r="Y89" s="262"/>
      <c r="Z89" s="263"/>
      <c r="AA89" s="97">
        <f>M89-J89</f>
        <v>-536.18047407912718</v>
      </c>
      <c r="AB89" s="85">
        <f>M89/J89</f>
        <v>0.85106097942246473</v>
      </c>
      <c r="AC89" s="280"/>
    </row>
    <row r="90" spans="1:29" ht="15.75" customHeight="1">
      <c r="A90" s="268" t="s">
        <v>40</v>
      </c>
      <c r="B90" s="98" t="s">
        <v>76</v>
      </c>
      <c r="C90" s="271" t="s">
        <v>91</v>
      </c>
      <c r="D90" s="272"/>
      <c r="E90" s="21">
        <v>34.229999999999997</v>
      </c>
      <c r="F90" s="15">
        <v>2105</v>
      </c>
      <c r="G90" s="22">
        <f t="shared" ref="G90:G93" si="42">E90*F90</f>
        <v>72054.149999999994</v>
      </c>
      <c r="H90" s="23"/>
      <c r="I90" s="24">
        <v>16</v>
      </c>
      <c r="J90" s="25">
        <v>3000</v>
      </c>
      <c r="K90" s="26">
        <f>J90/I90</f>
        <v>187.5</v>
      </c>
      <c r="L90" s="27">
        <v>16</v>
      </c>
      <c r="M90" s="25">
        <f>F90/V90*60</f>
        <v>2534.4481605351166</v>
      </c>
      <c r="N90" s="26">
        <f>M90/L90</f>
        <v>158.40301003344479</v>
      </c>
      <c r="O90" s="91">
        <f>L90-I90</f>
        <v>0</v>
      </c>
      <c r="P90" s="92">
        <f>N90-K90</f>
        <v>-29.096989966555213</v>
      </c>
      <c r="Q90" s="31">
        <f>N90/K90</f>
        <v>0.84481605351170552</v>
      </c>
      <c r="R90" s="273">
        <f>Q106</f>
        <v>0.85127793901897297</v>
      </c>
      <c r="S90" s="32">
        <v>0.16678240740740741</v>
      </c>
      <c r="T90" s="33">
        <v>0.2013888888888889</v>
      </c>
      <c r="U90" s="34"/>
      <c r="V90" s="35">
        <v>49.833333333333343</v>
      </c>
      <c r="W90" s="114"/>
      <c r="X90" s="115"/>
      <c r="Y90" s="276"/>
      <c r="Z90" s="277"/>
      <c r="AA90" s="36">
        <f>M90-J90</f>
        <v>-465.55183946488341</v>
      </c>
      <c r="AB90" s="31">
        <f>M90/J90</f>
        <v>0.84481605351170552</v>
      </c>
      <c r="AC90" s="278">
        <f>AB106</f>
        <v>0.85127793901897286</v>
      </c>
    </row>
    <row r="91" spans="1:29" ht="15.75" customHeight="1">
      <c r="A91" s="269"/>
      <c r="B91" s="38" t="s">
        <v>76</v>
      </c>
      <c r="C91" s="264" t="s">
        <v>92</v>
      </c>
      <c r="D91" s="265"/>
      <c r="E91" s="39">
        <v>34.770000000000003</v>
      </c>
      <c r="F91" s="40">
        <v>1517</v>
      </c>
      <c r="G91" s="41">
        <f t="shared" si="42"/>
        <v>52746.090000000004</v>
      </c>
      <c r="H91" s="42"/>
      <c r="I91" s="43">
        <v>11</v>
      </c>
      <c r="J91" s="44">
        <v>3000</v>
      </c>
      <c r="K91" s="45">
        <f t="shared" si="38"/>
        <v>272.72727272727275</v>
      </c>
      <c r="L91" s="46">
        <v>11</v>
      </c>
      <c r="M91" s="44">
        <f>F91/V91*60</f>
        <v>2516.6820276497665</v>
      </c>
      <c r="N91" s="45">
        <f>M91/L91</f>
        <v>228.78927524088786</v>
      </c>
      <c r="O91" s="47">
        <f>L91-I91</f>
        <v>0</v>
      </c>
      <c r="P91" s="48">
        <f>N91-K91</f>
        <v>-43.937997486384887</v>
      </c>
      <c r="Q91" s="49">
        <f>N91/K91</f>
        <v>0.83889400921658874</v>
      </c>
      <c r="R91" s="274"/>
      <c r="S91" s="50">
        <v>0.20416666666666664</v>
      </c>
      <c r="T91" s="51">
        <v>0.22928240740740741</v>
      </c>
      <c r="U91" s="52">
        <v>3.9999999999999458</v>
      </c>
      <c r="V91" s="53">
        <v>36.166666666666714</v>
      </c>
      <c r="W91" s="54"/>
      <c r="X91" s="94"/>
      <c r="Y91" s="266"/>
      <c r="Z91" s="267"/>
      <c r="AA91" s="55">
        <f>M91-J91</f>
        <v>-483.3179723502335</v>
      </c>
      <c r="AB91" s="49">
        <f>M91/J91</f>
        <v>0.83889400921658885</v>
      </c>
      <c r="AC91" s="279"/>
    </row>
    <row r="92" spans="1:29" ht="15.75" customHeight="1">
      <c r="A92" s="269"/>
      <c r="B92" s="38" t="s">
        <v>76</v>
      </c>
      <c r="C92" s="264" t="s">
        <v>94</v>
      </c>
      <c r="D92" s="265"/>
      <c r="E92" s="39">
        <v>35.83</v>
      </c>
      <c r="F92" s="40">
        <v>4950</v>
      </c>
      <c r="G92" s="60">
        <f t="shared" si="42"/>
        <v>177358.5</v>
      </c>
      <c r="H92" s="61"/>
      <c r="I92" s="43">
        <v>12</v>
      </c>
      <c r="J92" s="44">
        <v>3273</v>
      </c>
      <c r="K92" s="45">
        <f t="shared" si="38"/>
        <v>272.75</v>
      </c>
      <c r="L92" s="46">
        <v>12</v>
      </c>
      <c r="M92" s="44">
        <f>F92/V92*60</f>
        <v>2836.2247334076078</v>
      </c>
      <c r="N92" s="45">
        <f>M92/L92</f>
        <v>236.35206111730065</v>
      </c>
      <c r="O92" s="47">
        <f>L92-I92</f>
        <v>0</v>
      </c>
      <c r="P92" s="48">
        <f>N92-K92</f>
        <v>-36.39793888269935</v>
      </c>
      <c r="Q92" s="49">
        <f>N92/K92</f>
        <v>0.86655201142914995</v>
      </c>
      <c r="R92" s="274"/>
      <c r="S92" s="50">
        <v>0.37662037037037038</v>
      </c>
      <c r="T92" s="51">
        <v>0.4493402777777778</v>
      </c>
      <c r="U92" s="52">
        <v>8.0666666666666753</v>
      </c>
      <c r="V92" s="53">
        <v>104.71666666666667</v>
      </c>
      <c r="W92" s="54">
        <v>0.4493402777777778</v>
      </c>
      <c r="X92" s="94">
        <v>0.48899305555555556</v>
      </c>
      <c r="Y92" s="266"/>
      <c r="Z92" s="267"/>
      <c r="AA92" s="55">
        <f>M92-J92</f>
        <v>-436.7752665923922</v>
      </c>
      <c r="AB92" s="49">
        <f>M92/J92</f>
        <v>0.86655201142914995</v>
      </c>
      <c r="AC92" s="279"/>
    </row>
    <row r="93" spans="1:29" ht="15.75" customHeight="1">
      <c r="A93" s="269"/>
      <c r="B93" s="38" t="s">
        <v>76</v>
      </c>
      <c r="C93" s="264" t="s">
        <v>95</v>
      </c>
      <c r="D93" s="265"/>
      <c r="E93" s="39">
        <v>36.409999999999997</v>
      </c>
      <c r="F93" s="40">
        <v>3996</v>
      </c>
      <c r="G93" s="60">
        <f t="shared" si="42"/>
        <v>145494.35999999999</v>
      </c>
      <c r="H93" s="64"/>
      <c r="I93" s="43">
        <v>11</v>
      </c>
      <c r="J93" s="44">
        <v>3273</v>
      </c>
      <c r="K93" s="45">
        <f t="shared" si="38"/>
        <v>297.54545454545456</v>
      </c>
      <c r="L93" s="59">
        <v>11</v>
      </c>
      <c r="M93" s="44">
        <f>F93/V93*60</f>
        <v>2792.7781013395438</v>
      </c>
      <c r="N93" s="45">
        <f>M93/L93</f>
        <v>253.88891830359489</v>
      </c>
      <c r="O93" s="65">
        <f>L93-I93</f>
        <v>0</v>
      </c>
      <c r="P93" s="66">
        <f>N93-K93</f>
        <v>-43.656536241859669</v>
      </c>
      <c r="Q93" s="67">
        <f>N93/K93</f>
        <v>0.85327775781837567</v>
      </c>
      <c r="R93" s="274"/>
      <c r="S93" s="50">
        <v>0.48899305555555556</v>
      </c>
      <c r="T93" s="51">
        <v>0.54861111111111116</v>
      </c>
      <c r="U93" s="52">
        <v>57.099999999999973</v>
      </c>
      <c r="V93" s="53">
        <v>85.850000000000065</v>
      </c>
      <c r="W93" s="54"/>
      <c r="X93" s="94"/>
      <c r="Y93" s="266"/>
      <c r="Z93" s="267"/>
      <c r="AA93" s="55">
        <f>M93-J93</f>
        <v>-480.22189866045619</v>
      </c>
      <c r="AB93" s="49">
        <f>M93/J93</f>
        <v>0.85327775781837578</v>
      </c>
      <c r="AC93" s="279"/>
    </row>
    <row r="94" spans="1:29" ht="15.75" customHeight="1">
      <c r="A94" s="269"/>
      <c r="B94" s="38"/>
      <c r="C94" s="264"/>
      <c r="D94" s="265"/>
      <c r="E94" s="39"/>
      <c r="F94" s="40"/>
      <c r="G94" s="60"/>
      <c r="H94" s="64"/>
      <c r="I94" s="43"/>
      <c r="J94" s="44"/>
      <c r="K94" s="45"/>
      <c r="L94" s="59"/>
      <c r="M94" s="44"/>
      <c r="N94" s="45"/>
      <c r="O94" s="65"/>
      <c r="P94" s="66"/>
      <c r="Q94" s="67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4"/>
      <c r="I95" s="43"/>
      <c r="J95" s="44"/>
      <c r="K95" s="45"/>
      <c r="L95" s="59"/>
      <c r="M95" s="44"/>
      <c r="N95" s="45"/>
      <c r="O95" s="65"/>
      <c r="P95" s="66"/>
      <c r="Q95" s="67"/>
      <c r="R95" s="274"/>
      <c r="S95" s="50"/>
      <c r="T95" s="51"/>
      <c r="U95" s="52"/>
      <c r="V95" s="53"/>
      <c r="W95" s="54"/>
      <c r="X95" s="110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110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110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110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110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110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110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110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110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110"/>
      <c r="Y104" s="266"/>
      <c r="Z104" s="267"/>
      <c r="AA104" s="55"/>
      <c r="AB104" s="49"/>
      <c r="AC104" s="279"/>
    </row>
    <row r="105" spans="1:29" ht="15.75" customHeight="1">
      <c r="A105" s="269"/>
      <c r="B105" s="99"/>
      <c r="C105" s="264"/>
      <c r="D105" s="265"/>
      <c r="E105" s="109"/>
      <c r="F105" s="71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43">AVERAGE(I90:I105)</f>
        <v>12.5</v>
      </c>
      <c r="J106" s="81">
        <f t="shared" si="43"/>
        <v>3136.5</v>
      </c>
      <c r="K106" s="82">
        <f t="shared" ref="K106" si="44">J106/I106</f>
        <v>250.92</v>
      </c>
      <c r="L106" s="80">
        <f t="shared" ref="L106:M106" si="45">AVERAGE(L90:L105)</f>
        <v>12.5</v>
      </c>
      <c r="M106" s="81">
        <f t="shared" si="45"/>
        <v>2670.0332557330084</v>
      </c>
      <c r="N106" s="82">
        <f>M106/L106</f>
        <v>213.60266045864068</v>
      </c>
      <c r="O106" s="83">
        <f>L106-I106</f>
        <v>0</v>
      </c>
      <c r="P106" s="84">
        <f>N106-K106</f>
        <v>-37.317339541359303</v>
      </c>
      <c r="Q106" s="85">
        <f>N106/K106</f>
        <v>0.85127793901897297</v>
      </c>
      <c r="R106" s="275"/>
      <c r="S106" s="182">
        <f>S90</f>
        <v>0.16678240740740741</v>
      </c>
      <c r="T106" s="183">
        <f>INDEX(T90:T105,COUNTA(T90:T105))</f>
        <v>0.54861111111111116</v>
      </c>
      <c r="U106" s="86"/>
      <c r="V106" s="96"/>
      <c r="W106" s="78"/>
      <c r="X106" s="82"/>
      <c r="Y106" s="262"/>
      <c r="Z106" s="263"/>
      <c r="AA106" s="97">
        <f>M106-J106</f>
        <v>-466.46674426699155</v>
      </c>
      <c r="AB106" s="85">
        <f>M106/J106</f>
        <v>0.85127793901897286</v>
      </c>
      <c r="AC106" s="280"/>
    </row>
    <row r="107" spans="1:29" ht="15.75" customHeight="1">
      <c r="A107" s="281" t="s">
        <v>42</v>
      </c>
      <c r="B107" s="16" t="s">
        <v>69</v>
      </c>
      <c r="C107" s="271" t="s">
        <v>102</v>
      </c>
      <c r="D107" s="272"/>
      <c r="E107" s="21">
        <v>26.63</v>
      </c>
      <c r="F107" s="15">
        <v>819</v>
      </c>
      <c r="G107" s="22">
        <f t="shared" ref="G107:G110" si="46">E107*F107</f>
        <v>21809.969999999998</v>
      </c>
      <c r="H107" s="23"/>
      <c r="I107" s="24">
        <v>6</v>
      </c>
      <c r="J107" s="25">
        <v>2600</v>
      </c>
      <c r="K107" s="26">
        <f>J107/I107</f>
        <v>433.33333333333331</v>
      </c>
      <c r="L107" s="27">
        <v>6</v>
      </c>
      <c r="M107" s="25">
        <f>F107/V107*60</f>
        <v>2105.9999999999909</v>
      </c>
      <c r="N107" s="26">
        <f>M107/L107</f>
        <v>350.99999999999847</v>
      </c>
      <c r="O107" s="91">
        <f>L107-I107</f>
        <v>0</v>
      </c>
      <c r="P107" s="92">
        <f>N107-K107</f>
        <v>-82.333333333334849</v>
      </c>
      <c r="Q107" s="31">
        <f>N107/K107</f>
        <v>0.8099999999999965</v>
      </c>
      <c r="R107" s="273">
        <f>Q123</f>
        <v>0.82934278681262596</v>
      </c>
      <c r="S107" s="117">
        <v>0.34097222222222218</v>
      </c>
      <c r="T107" s="118">
        <v>0.35717592592592595</v>
      </c>
      <c r="U107" s="34"/>
      <c r="V107" s="35">
        <v>23.333333333333435</v>
      </c>
      <c r="W107" s="33"/>
      <c r="X107" s="107"/>
      <c r="Y107" s="276"/>
      <c r="Z107" s="277"/>
      <c r="AA107" s="36">
        <f>M107-J107</f>
        <v>-494.00000000000909</v>
      </c>
      <c r="AB107" s="31">
        <f>M107/J107</f>
        <v>0.8099999999999965</v>
      </c>
      <c r="AC107" s="278">
        <f>AB123</f>
        <v>0.82934278681262585</v>
      </c>
    </row>
    <row r="108" spans="1:29" ht="15.75" customHeight="1">
      <c r="A108" s="282"/>
      <c r="B108" s="38" t="s">
        <v>76</v>
      </c>
      <c r="C108" s="264" t="s">
        <v>99</v>
      </c>
      <c r="D108" s="265"/>
      <c r="E108" s="39">
        <v>24.73</v>
      </c>
      <c r="F108" s="40">
        <v>1270</v>
      </c>
      <c r="G108" s="41">
        <f t="shared" si="46"/>
        <v>31407.100000000002</v>
      </c>
      <c r="H108" s="42"/>
      <c r="I108" s="43">
        <v>6</v>
      </c>
      <c r="J108" s="44">
        <v>2600</v>
      </c>
      <c r="K108" s="45">
        <f t="shared" si="38"/>
        <v>433.33333333333331</v>
      </c>
      <c r="L108" s="46">
        <v>6</v>
      </c>
      <c r="M108" s="44">
        <f>F108/V108*60</f>
        <v>2168.8804554079634</v>
      </c>
      <c r="N108" s="45">
        <f>M108/L108</f>
        <v>361.48007590132721</v>
      </c>
      <c r="O108" s="47">
        <f>L108-I108</f>
        <v>0</v>
      </c>
      <c r="P108" s="48">
        <f>N108-K108</f>
        <v>-71.853257432006103</v>
      </c>
      <c r="Q108" s="49">
        <f>N108/K108</f>
        <v>0.83418479054152439</v>
      </c>
      <c r="R108" s="274"/>
      <c r="S108" s="50">
        <v>0.36249999999999993</v>
      </c>
      <c r="T108" s="51">
        <v>0.38689814814814816</v>
      </c>
      <c r="U108" s="52">
        <v>7.6666666666665328</v>
      </c>
      <c r="V108" s="53">
        <v>35.133333333333439</v>
      </c>
      <c r="W108" s="54"/>
      <c r="X108" s="58"/>
      <c r="Y108" s="266"/>
      <c r="Z108" s="267"/>
      <c r="AA108" s="55">
        <f>M108-J108</f>
        <v>-431.11954459203662</v>
      </c>
      <c r="AB108" s="49">
        <f>M108/J108</f>
        <v>0.83418479054152439</v>
      </c>
      <c r="AC108" s="279"/>
    </row>
    <row r="109" spans="1:29" ht="15.75" customHeight="1">
      <c r="A109" s="282"/>
      <c r="B109" s="38" t="s">
        <v>76</v>
      </c>
      <c r="C109" s="264" t="s">
        <v>100</v>
      </c>
      <c r="D109" s="265"/>
      <c r="E109" s="39">
        <v>24.94</v>
      </c>
      <c r="F109" s="40">
        <v>1428</v>
      </c>
      <c r="G109" s="41">
        <f t="shared" si="46"/>
        <v>35614.32</v>
      </c>
      <c r="H109" s="42"/>
      <c r="I109" s="43">
        <v>6</v>
      </c>
      <c r="J109" s="44">
        <v>2600</v>
      </c>
      <c r="K109" s="45">
        <f t="shared" si="38"/>
        <v>433.33333333333331</v>
      </c>
      <c r="L109" s="46">
        <v>6</v>
      </c>
      <c r="M109" s="44">
        <f>F109/V109*60</f>
        <v>2161.8166526492846</v>
      </c>
      <c r="N109" s="45">
        <f>M109/L109</f>
        <v>360.30277544154745</v>
      </c>
      <c r="O109" s="47">
        <f>L109-I109</f>
        <v>0</v>
      </c>
      <c r="P109" s="48">
        <f>N109-K109</f>
        <v>-73.030557891785861</v>
      </c>
      <c r="Q109" s="49">
        <f>N109/K109</f>
        <v>0.83146794332664797</v>
      </c>
      <c r="R109" s="274"/>
      <c r="S109" s="50">
        <v>0.3919212962962963</v>
      </c>
      <c r="T109" s="51">
        <v>0.41944444444444445</v>
      </c>
      <c r="U109" s="52">
        <v>7.2333333333333183</v>
      </c>
      <c r="V109" s="53">
        <v>39.633333333333347</v>
      </c>
      <c r="W109" s="54"/>
      <c r="X109" s="94"/>
      <c r="Y109" s="266"/>
      <c r="Z109" s="267"/>
      <c r="AA109" s="55">
        <f>M109-J109</f>
        <v>-438.18334735071539</v>
      </c>
      <c r="AB109" s="49">
        <f>M109/J109</f>
        <v>0.83146794332664797</v>
      </c>
      <c r="AC109" s="279"/>
    </row>
    <row r="110" spans="1:29" ht="15.75" customHeight="1">
      <c r="A110" s="282"/>
      <c r="B110" s="38" t="s">
        <v>76</v>
      </c>
      <c r="C110" s="264" t="s">
        <v>101</v>
      </c>
      <c r="D110" s="265"/>
      <c r="E110" s="39">
        <v>24.73</v>
      </c>
      <c r="F110" s="40">
        <v>1845</v>
      </c>
      <c r="G110" s="41">
        <f t="shared" si="46"/>
        <v>45626.85</v>
      </c>
      <c r="H110" s="42"/>
      <c r="I110" s="43">
        <v>6</v>
      </c>
      <c r="J110" s="44">
        <v>2600</v>
      </c>
      <c r="K110" s="45">
        <f t="shared" si="38"/>
        <v>433.33333333333331</v>
      </c>
      <c r="L110" s="46">
        <v>6</v>
      </c>
      <c r="M110" s="44">
        <f>F110/V110*60</f>
        <v>2188.4678747940707</v>
      </c>
      <c r="N110" s="45">
        <f>M110/L110</f>
        <v>364.74464579901178</v>
      </c>
      <c r="O110" s="47">
        <f>L110-I110</f>
        <v>0</v>
      </c>
      <c r="P110" s="48">
        <f>N110-K110</f>
        <v>-68.588687534321537</v>
      </c>
      <c r="Q110" s="49">
        <f>N110/K110</f>
        <v>0.84171841338233488</v>
      </c>
      <c r="R110" s="274"/>
      <c r="S110" s="50">
        <v>0.42459490740740741</v>
      </c>
      <c r="T110" s="51">
        <v>0.4597222222222222</v>
      </c>
      <c r="U110" s="52">
        <v>7.4166666666666536</v>
      </c>
      <c r="V110" s="53">
        <v>50.5833333333333</v>
      </c>
      <c r="W110" s="54"/>
      <c r="X110" s="58"/>
      <c r="Y110" s="266"/>
      <c r="Z110" s="267"/>
      <c r="AA110" s="55">
        <f>M110-J110</f>
        <v>-411.53212520592933</v>
      </c>
      <c r="AB110" s="49">
        <f>M110/J110</f>
        <v>0.84171841338233488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58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58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58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58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58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58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58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58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58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58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78"/>
      <c r="G123" s="79"/>
      <c r="H123" s="20"/>
      <c r="I123" s="80">
        <f t="shared" ref="I123:J123" si="47">AVERAGE(I107:I122)</f>
        <v>6</v>
      </c>
      <c r="J123" s="81">
        <f t="shared" si="47"/>
        <v>2600</v>
      </c>
      <c r="K123" s="82">
        <f t="shared" ref="K123" si="48">J123/I123</f>
        <v>433.33333333333331</v>
      </c>
      <c r="L123" s="80">
        <f t="shared" ref="L123:M123" si="49">AVERAGE(L107:L122)</f>
        <v>6</v>
      </c>
      <c r="M123" s="81">
        <f t="shared" si="49"/>
        <v>2156.2912457128273</v>
      </c>
      <c r="N123" s="82">
        <f>M123/L123</f>
        <v>359.38187428547121</v>
      </c>
      <c r="O123" s="83">
        <f>L123-I123</f>
        <v>0</v>
      </c>
      <c r="P123" s="84">
        <f>N123-K123</f>
        <v>-73.951459047862102</v>
      </c>
      <c r="Q123" s="85">
        <f>N123/K123</f>
        <v>0.82934278681262596</v>
      </c>
      <c r="R123" s="275"/>
      <c r="S123" s="182">
        <f>S107</f>
        <v>0.34097222222222218</v>
      </c>
      <c r="T123" s="183">
        <f>INDEX(T107:T122,COUNTA(T107:T122))</f>
        <v>0.4597222222222222</v>
      </c>
      <c r="U123" s="86"/>
      <c r="V123" s="96"/>
      <c r="W123" s="78"/>
      <c r="X123" s="82"/>
      <c r="Y123" s="262"/>
      <c r="Z123" s="263"/>
      <c r="AA123" s="97">
        <f>M123-J123</f>
        <v>-443.70875428717272</v>
      </c>
      <c r="AB123" s="85">
        <f>M123/J123</f>
        <v>0.82934278681262585</v>
      </c>
      <c r="AC123" s="280"/>
    </row>
    <row r="124" spans="1:29" ht="15.75" customHeight="1">
      <c r="A124" s="268" t="s">
        <v>229</v>
      </c>
      <c r="B124" s="16" t="s">
        <v>70</v>
      </c>
      <c r="C124" s="350" t="s">
        <v>203</v>
      </c>
      <c r="D124" s="351"/>
      <c r="E124" s="21">
        <v>49.91</v>
      </c>
      <c r="F124" s="15">
        <v>1624</v>
      </c>
      <c r="G124" s="22">
        <f t="shared" ref="G124:G126" si="50">E124*F124</f>
        <v>81053.84</v>
      </c>
      <c r="H124" s="23"/>
      <c r="I124" s="24">
        <v>26</v>
      </c>
      <c r="J124" s="25">
        <v>2000</v>
      </c>
      <c r="K124" s="26">
        <f>J124/I124</f>
        <v>76.92307692307692</v>
      </c>
      <c r="L124" s="27">
        <v>26</v>
      </c>
      <c r="M124" s="25">
        <f>F124/V124*60</f>
        <v>1695.1000289939134</v>
      </c>
      <c r="N124" s="26">
        <f>M124/L124</f>
        <v>65.196154961304359</v>
      </c>
      <c r="O124" s="28">
        <f>L124-I124</f>
        <v>0</v>
      </c>
      <c r="P124" s="29">
        <f>N124-K124</f>
        <v>-11.726921961772561</v>
      </c>
      <c r="Q124" s="30">
        <f>N124/K124</f>
        <v>0.84755001449695666</v>
      </c>
      <c r="R124" s="274">
        <f>Q140</f>
        <v>0.85403758304954225</v>
      </c>
      <c r="S124" s="32">
        <v>0.70833333333333337</v>
      </c>
      <c r="T124" s="33">
        <v>0.7482523148148148</v>
      </c>
      <c r="U124" s="34"/>
      <c r="V124" s="35">
        <v>57.483333333333263</v>
      </c>
      <c r="W124" s="15"/>
      <c r="X124" s="17"/>
      <c r="Y124" s="276"/>
      <c r="Z124" s="277"/>
      <c r="AA124" s="36">
        <f>M124-J124</f>
        <v>-304.89997100608662</v>
      </c>
      <c r="AB124" s="37">
        <f>M124/J124</f>
        <v>0.84755001449695666</v>
      </c>
      <c r="AC124" s="292">
        <f>AB140</f>
        <v>0.85403758304954225</v>
      </c>
    </row>
    <row r="125" spans="1:29" ht="15.75" customHeight="1">
      <c r="A125" s="269"/>
      <c r="B125" s="38" t="s">
        <v>70</v>
      </c>
      <c r="C125" s="285" t="s">
        <v>116</v>
      </c>
      <c r="D125" s="286"/>
      <c r="E125" s="39">
        <v>56.79</v>
      </c>
      <c r="F125" s="40">
        <v>2356</v>
      </c>
      <c r="G125" s="41">
        <f t="shared" si="50"/>
        <v>133797.24</v>
      </c>
      <c r="H125" s="42"/>
      <c r="I125" s="43">
        <v>23</v>
      </c>
      <c r="J125" s="44">
        <v>2000</v>
      </c>
      <c r="K125" s="45">
        <f t="shared" ref="K125:K126" si="51">J125/I125</f>
        <v>86.956521739130437</v>
      </c>
      <c r="L125" s="46">
        <v>23</v>
      </c>
      <c r="M125" s="44">
        <f>F125/V125*60</f>
        <v>1715.1870576339727</v>
      </c>
      <c r="N125" s="45">
        <f>M125/L125</f>
        <v>74.573350331911854</v>
      </c>
      <c r="O125" s="47">
        <f>L125-I125</f>
        <v>0</v>
      </c>
      <c r="P125" s="48">
        <f>N125-K125</f>
        <v>-12.383171407218583</v>
      </c>
      <c r="Q125" s="49">
        <f>N125/K125</f>
        <v>0.85759352881698625</v>
      </c>
      <c r="R125" s="274"/>
      <c r="S125" s="50">
        <v>0.75277777777777777</v>
      </c>
      <c r="T125" s="51">
        <v>0.81001157407407409</v>
      </c>
      <c r="U125" s="52">
        <v>6.5166666666666728</v>
      </c>
      <c r="V125" s="53">
        <v>82.416666666666714</v>
      </c>
      <c r="W125" s="54"/>
      <c r="X125" s="94"/>
      <c r="Y125" s="266"/>
      <c r="Z125" s="267"/>
      <c r="AA125" s="55">
        <f>M125-J125</f>
        <v>-284.8129423660273</v>
      </c>
      <c r="AB125" s="56">
        <f>M125/J125</f>
        <v>0.85759352881698636</v>
      </c>
      <c r="AC125" s="293"/>
    </row>
    <row r="126" spans="1:29" ht="15.75" customHeight="1">
      <c r="A126" s="269"/>
      <c r="B126" s="38" t="s">
        <v>70</v>
      </c>
      <c r="C126" s="285" t="s">
        <v>219</v>
      </c>
      <c r="D126" s="286"/>
      <c r="E126" s="39">
        <v>44.3</v>
      </c>
      <c r="F126" s="40">
        <v>2350</v>
      </c>
      <c r="G126" s="41">
        <f t="shared" si="50"/>
        <v>104105</v>
      </c>
      <c r="H126" s="42"/>
      <c r="I126" s="43">
        <v>17</v>
      </c>
      <c r="J126" s="44">
        <v>2000</v>
      </c>
      <c r="K126" s="45">
        <f t="shared" si="51"/>
        <v>117.64705882352941</v>
      </c>
      <c r="L126" s="46">
        <v>17</v>
      </c>
      <c r="M126" s="44">
        <f>F126/V126*60</f>
        <v>1713.9384116693677</v>
      </c>
      <c r="N126" s="45">
        <f>M126/L126</f>
        <v>100.81990656878634</v>
      </c>
      <c r="O126" s="47">
        <f>L126-I126</f>
        <v>0</v>
      </c>
      <c r="P126" s="48">
        <f>N126-K126</f>
        <v>-16.827152254743069</v>
      </c>
      <c r="Q126" s="49">
        <f>N126/K126</f>
        <v>0.85696920583468394</v>
      </c>
      <c r="R126" s="274"/>
      <c r="S126" s="50">
        <v>0.81319444444444444</v>
      </c>
      <c r="T126" s="51">
        <v>0.87032407407407408</v>
      </c>
      <c r="U126" s="52">
        <v>4.5833333333333037</v>
      </c>
      <c r="V126" s="53">
        <v>82.26666666666668</v>
      </c>
      <c r="W126" s="54"/>
      <c r="X126" s="94"/>
      <c r="Y126" s="266"/>
      <c r="Z126" s="267"/>
      <c r="AA126" s="55">
        <f>M126-J126</f>
        <v>-286.06158833063228</v>
      </c>
      <c r="AB126" s="56">
        <f>M126/J126</f>
        <v>0.85696920583468383</v>
      </c>
      <c r="AC126" s="293"/>
    </row>
    <row r="127" spans="1:29" ht="15.75" customHeight="1">
      <c r="A127" s="269"/>
      <c r="B127" s="38"/>
      <c r="C127" s="285"/>
      <c r="D127" s="286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1"/>
      <c r="X127" s="116"/>
      <c r="Y127" s="266"/>
      <c r="Z127" s="267"/>
      <c r="AA127" s="55"/>
      <c r="AB127" s="56"/>
      <c r="AC127" s="293"/>
    </row>
    <row r="128" spans="1:29" ht="15.75" customHeight="1">
      <c r="A128" s="269"/>
      <c r="B128" s="38"/>
      <c r="C128" s="285"/>
      <c r="D128" s="286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56"/>
      <c r="AC128" s="293"/>
    </row>
    <row r="129" spans="1:29" ht="15.75" customHeight="1">
      <c r="A129" s="269"/>
      <c r="B129" s="38"/>
      <c r="C129" s="285"/>
      <c r="D129" s="286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62"/>
      <c r="T129" s="63"/>
      <c r="U129" s="52"/>
      <c r="V129" s="53"/>
      <c r="W129" s="54"/>
      <c r="X129" s="94"/>
      <c r="Y129" s="266"/>
      <c r="Z129" s="267"/>
      <c r="AA129" s="55"/>
      <c r="AB129" s="56"/>
      <c r="AC129" s="293"/>
    </row>
    <row r="130" spans="1:29" ht="15.75" customHeight="1">
      <c r="A130" s="269"/>
      <c r="B130" s="38"/>
      <c r="C130" s="285"/>
      <c r="D130" s="286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62"/>
      <c r="T130" s="63"/>
      <c r="U130" s="52"/>
      <c r="V130" s="53"/>
      <c r="W130" s="54"/>
      <c r="X130" s="94"/>
      <c r="Y130" s="266"/>
      <c r="Z130" s="267"/>
      <c r="AA130" s="55"/>
      <c r="AB130" s="56"/>
      <c r="AC130" s="293"/>
    </row>
    <row r="131" spans="1:29" ht="15.75" customHeight="1">
      <c r="A131" s="269"/>
      <c r="B131" s="38"/>
      <c r="C131" s="285"/>
      <c r="D131" s="286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62"/>
      <c r="T131" s="63"/>
      <c r="U131" s="52"/>
      <c r="V131" s="53"/>
      <c r="W131" s="54"/>
      <c r="X131" s="94"/>
      <c r="Y131" s="266"/>
      <c r="Z131" s="267"/>
      <c r="AA131" s="55"/>
      <c r="AB131" s="56"/>
      <c r="AC131" s="293"/>
    </row>
    <row r="132" spans="1:29" ht="15.75" customHeight="1">
      <c r="A132" s="269"/>
      <c r="B132" s="38"/>
      <c r="C132" s="285"/>
      <c r="D132" s="286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62"/>
      <c r="T132" s="63"/>
      <c r="U132" s="52"/>
      <c r="V132" s="53"/>
      <c r="W132" s="54"/>
      <c r="X132" s="94"/>
      <c r="Y132" s="266"/>
      <c r="Z132" s="267"/>
      <c r="AA132" s="55"/>
      <c r="AB132" s="56"/>
      <c r="AC132" s="293"/>
    </row>
    <row r="133" spans="1:29" ht="15.75" customHeight="1">
      <c r="A133" s="269"/>
      <c r="B133" s="38"/>
      <c r="C133" s="285"/>
      <c r="D133" s="286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62"/>
      <c r="T133" s="63"/>
      <c r="U133" s="52"/>
      <c r="V133" s="53"/>
      <c r="W133" s="54"/>
      <c r="X133" s="94"/>
      <c r="Y133" s="266"/>
      <c r="Z133" s="267"/>
      <c r="AA133" s="55"/>
      <c r="AB133" s="56"/>
      <c r="AC133" s="293"/>
    </row>
    <row r="134" spans="1:29" ht="15.75" customHeight="1">
      <c r="A134" s="269"/>
      <c r="B134" s="38"/>
      <c r="C134" s="285"/>
      <c r="D134" s="286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62"/>
      <c r="T134" s="63"/>
      <c r="U134" s="52"/>
      <c r="V134" s="53"/>
      <c r="W134" s="54"/>
      <c r="X134" s="94"/>
      <c r="Y134" s="266"/>
      <c r="Z134" s="267"/>
      <c r="AA134" s="55"/>
      <c r="AB134" s="56"/>
      <c r="AC134" s="293"/>
    </row>
    <row r="135" spans="1:29" ht="15.75" customHeight="1">
      <c r="A135" s="269"/>
      <c r="B135" s="38"/>
      <c r="C135" s="285"/>
      <c r="D135" s="286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62"/>
      <c r="T135" s="63"/>
      <c r="U135" s="52"/>
      <c r="V135" s="53"/>
      <c r="W135" s="54"/>
      <c r="X135" s="94"/>
      <c r="Y135" s="266"/>
      <c r="Z135" s="267"/>
      <c r="AA135" s="55"/>
      <c r="AB135" s="56"/>
      <c r="AC135" s="293"/>
    </row>
    <row r="136" spans="1:29" ht="15.75" customHeight="1">
      <c r="A136" s="269"/>
      <c r="B136" s="38"/>
      <c r="C136" s="285"/>
      <c r="D136" s="286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62"/>
      <c r="T136" s="63"/>
      <c r="U136" s="52"/>
      <c r="V136" s="53"/>
      <c r="W136" s="54"/>
      <c r="X136" s="94"/>
      <c r="Y136" s="266"/>
      <c r="Z136" s="267"/>
      <c r="AA136" s="55"/>
      <c r="AB136" s="56"/>
      <c r="AC136" s="293"/>
    </row>
    <row r="137" spans="1:29" ht="15.75" customHeight="1">
      <c r="A137" s="269"/>
      <c r="B137" s="38"/>
      <c r="C137" s="285"/>
      <c r="D137" s="286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62"/>
      <c r="T137" s="63"/>
      <c r="U137" s="52"/>
      <c r="V137" s="53"/>
      <c r="W137" s="68"/>
      <c r="X137" s="110"/>
      <c r="Y137" s="266"/>
      <c r="Z137" s="267"/>
      <c r="AA137" s="55"/>
      <c r="AB137" s="56"/>
      <c r="AC137" s="293"/>
    </row>
    <row r="138" spans="1:29" ht="15.75" customHeight="1">
      <c r="A138" s="269"/>
      <c r="B138" s="38"/>
      <c r="C138" s="285"/>
      <c r="D138" s="286"/>
      <c r="E138" s="39"/>
      <c r="F138" s="40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62"/>
      <c r="T138" s="63"/>
      <c r="U138" s="52"/>
      <c r="V138" s="53"/>
      <c r="W138" s="68"/>
      <c r="X138" s="110"/>
      <c r="Y138" s="266"/>
      <c r="Z138" s="267"/>
      <c r="AA138" s="55"/>
      <c r="AB138" s="56"/>
      <c r="AC138" s="293"/>
    </row>
    <row r="139" spans="1:29" ht="15.75" customHeight="1">
      <c r="A139" s="269"/>
      <c r="B139" s="69"/>
      <c r="C139" s="285"/>
      <c r="D139" s="286"/>
      <c r="E139" s="70"/>
      <c r="F139" s="71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75"/>
      <c r="AB139" s="30"/>
      <c r="AC139" s="294"/>
    </row>
    <row r="140" spans="1:29" s="90" customFormat="1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52">AVERAGE(I124:I139)</f>
        <v>22</v>
      </c>
      <c r="J140" s="81">
        <f t="shared" si="52"/>
        <v>2000</v>
      </c>
      <c r="K140" s="82">
        <f t="shared" ref="K140" si="53">J140/I140</f>
        <v>90.909090909090907</v>
      </c>
      <c r="L140" s="80">
        <f t="shared" ref="L140:M140" si="54">AVERAGE(L124:L139)</f>
        <v>22</v>
      </c>
      <c r="M140" s="81">
        <f t="shared" si="54"/>
        <v>1708.0751660990845</v>
      </c>
      <c r="N140" s="82">
        <f>M140/L140</f>
        <v>77.639780277231111</v>
      </c>
      <c r="O140" s="83">
        <f>L140-I140</f>
        <v>0</v>
      </c>
      <c r="P140" s="84">
        <f>N140-K140</f>
        <v>-13.269310631859796</v>
      </c>
      <c r="Q140" s="85">
        <f>N140/K140</f>
        <v>0.85403758304954225</v>
      </c>
      <c r="R140" s="275"/>
      <c r="S140" s="182">
        <f>S124</f>
        <v>0.70833333333333337</v>
      </c>
      <c r="T140" s="183">
        <f>INDEX(T124:T139,COUNTA(T124:T139))</f>
        <v>0.87032407407407408</v>
      </c>
      <c r="U140" s="86"/>
      <c r="V140" s="86"/>
      <c r="W140" s="87"/>
      <c r="X140" s="179"/>
      <c r="Y140" s="262"/>
      <c r="Z140" s="263"/>
      <c r="AA140" s="88">
        <f>M140-J140</f>
        <v>-291.92483390091547</v>
      </c>
      <c r="AB140" s="89">
        <f>M140/J140</f>
        <v>0.85403758304954225</v>
      </c>
      <c r="AC140" s="295"/>
    </row>
    <row r="141" spans="1:29" ht="15.75" customHeight="1">
      <c r="A141" s="281" t="s">
        <v>214</v>
      </c>
      <c r="B141" s="98" t="s">
        <v>70</v>
      </c>
      <c r="C141" s="271" t="s">
        <v>224</v>
      </c>
      <c r="D141" s="272"/>
      <c r="E141" s="21">
        <v>50.67</v>
      </c>
      <c r="F141" s="15">
        <v>1713</v>
      </c>
      <c r="G141" s="22">
        <f t="shared" ref="G141:G143" si="55">E141*F141</f>
        <v>86797.71</v>
      </c>
      <c r="H141" s="23"/>
      <c r="I141" s="24">
        <v>22</v>
      </c>
      <c r="J141" s="25">
        <v>2000</v>
      </c>
      <c r="K141" s="26">
        <f>J141/I141</f>
        <v>90.909090909090907</v>
      </c>
      <c r="L141" s="27">
        <v>22</v>
      </c>
      <c r="M141" s="25">
        <f>F141/V141*60</f>
        <v>1704.0066316662078</v>
      </c>
      <c r="N141" s="26">
        <f>M141/L141</f>
        <v>77.454846893918543</v>
      </c>
      <c r="O141" s="91">
        <f>L141-I141</f>
        <v>0</v>
      </c>
      <c r="P141" s="92">
        <f>N141-K141</f>
        <v>-13.454244015172364</v>
      </c>
      <c r="Q141" s="31">
        <f>N141/K141</f>
        <v>0.85200331583310396</v>
      </c>
      <c r="R141" s="273">
        <f>Q157</f>
        <v>0.85337175926466036</v>
      </c>
      <c r="S141" s="32">
        <v>0.70833333333333337</v>
      </c>
      <c r="T141" s="33">
        <v>0.7502199074074074</v>
      </c>
      <c r="U141" s="34"/>
      <c r="V141" s="35">
        <v>60.316666666666606</v>
      </c>
      <c r="W141" s="33"/>
      <c r="X141" s="107"/>
      <c r="Y141" s="276"/>
      <c r="Z141" s="277"/>
      <c r="AA141" s="36">
        <f>M141-J141</f>
        <v>-295.9933683337922</v>
      </c>
      <c r="AB141" s="31">
        <f>M141/J141</f>
        <v>0.85200331583310385</v>
      </c>
      <c r="AC141" s="278">
        <f>AB157</f>
        <v>0.85337175926466047</v>
      </c>
    </row>
    <row r="142" spans="1:29" ht="15.75" customHeight="1">
      <c r="A142" s="282"/>
      <c r="B142" s="99" t="s">
        <v>70</v>
      </c>
      <c r="C142" s="264" t="s">
        <v>115</v>
      </c>
      <c r="D142" s="265"/>
      <c r="E142" s="39">
        <v>56.87</v>
      </c>
      <c r="F142" s="40">
        <v>1957</v>
      </c>
      <c r="G142" s="41">
        <f t="shared" si="55"/>
        <v>111294.59</v>
      </c>
      <c r="H142" s="42"/>
      <c r="I142" s="43">
        <v>23</v>
      </c>
      <c r="J142" s="44">
        <v>2000</v>
      </c>
      <c r="K142" s="45">
        <f t="shared" ref="K142:K143" si="56">J142/I142</f>
        <v>86.956521739130437</v>
      </c>
      <c r="L142" s="46">
        <v>23</v>
      </c>
      <c r="M142" s="44">
        <f>F142/V142*60</f>
        <v>1704.2089985486195</v>
      </c>
      <c r="N142" s="45">
        <f>M142/L142</f>
        <v>74.096043415157368</v>
      </c>
      <c r="O142" s="47">
        <f>L142-I142</f>
        <v>0</v>
      </c>
      <c r="P142" s="48">
        <f>N142-K142</f>
        <v>-12.860478323973069</v>
      </c>
      <c r="Q142" s="49">
        <f>N142/K142</f>
        <v>0.85210449927430976</v>
      </c>
      <c r="R142" s="274"/>
      <c r="S142" s="50">
        <v>0.75562499999999999</v>
      </c>
      <c r="T142" s="51">
        <v>0.80347222222222225</v>
      </c>
      <c r="U142" s="52">
        <v>7.7833333333333243</v>
      </c>
      <c r="V142" s="53">
        <v>68.900000000000063</v>
      </c>
      <c r="W142" s="54"/>
      <c r="X142" s="94"/>
      <c r="Y142" s="266"/>
      <c r="Z142" s="267"/>
      <c r="AA142" s="55">
        <f>M142-J142</f>
        <v>-295.79100145138045</v>
      </c>
      <c r="AB142" s="49">
        <f>M142/J142</f>
        <v>0.85210449927430976</v>
      </c>
      <c r="AC142" s="279"/>
    </row>
    <row r="143" spans="1:29" ht="15.75" customHeight="1">
      <c r="A143" s="282"/>
      <c r="B143" s="99" t="s">
        <v>70</v>
      </c>
      <c r="C143" s="264" t="s">
        <v>211</v>
      </c>
      <c r="D143" s="265"/>
      <c r="E143" s="39">
        <v>47.6</v>
      </c>
      <c r="F143" s="40">
        <v>2549</v>
      </c>
      <c r="G143" s="41">
        <f t="shared" si="55"/>
        <v>121332.40000000001</v>
      </c>
      <c r="H143" s="42"/>
      <c r="I143" s="43">
        <v>23</v>
      </c>
      <c r="J143" s="44">
        <v>2000</v>
      </c>
      <c r="K143" s="45">
        <f t="shared" si="56"/>
        <v>86.956521739130437</v>
      </c>
      <c r="L143" s="46">
        <v>23</v>
      </c>
      <c r="M143" s="44">
        <f>F143/V143*60</f>
        <v>1712.0149253731352</v>
      </c>
      <c r="N143" s="45">
        <f>M143/L143</f>
        <v>74.435431537962401</v>
      </c>
      <c r="O143" s="47">
        <f>L143-I143</f>
        <v>0</v>
      </c>
      <c r="P143" s="48">
        <f>N143-K143</f>
        <v>-12.521090201168036</v>
      </c>
      <c r="Q143" s="49">
        <f>N143/K143</f>
        <v>0.85600746268656758</v>
      </c>
      <c r="R143" s="274"/>
      <c r="S143" s="50">
        <v>0.80694444444444446</v>
      </c>
      <c r="T143" s="51">
        <v>0.86898148148148147</v>
      </c>
      <c r="U143" s="52">
        <v>4.9999999999999822</v>
      </c>
      <c r="V143" s="53">
        <v>89.333333333333286</v>
      </c>
      <c r="W143" s="54"/>
      <c r="X143" s="94"/>
      <c r="Y143" s="266"/>
      <c r="Z143" s="267"/>
      <c r="AA143" s="55">
        <f>M143-J143</f>
        <v>-287.98507462686484</v>
      </c>
      <c r="AB143" s="49">
        <f>M143/J143</f>
        <v>0.85600746268656758</v>
      </c>
      <c r="AC143" s="279"/>
    </row>
    <row r="144" spans="1:29" ht="15.75" customHeight="1">
      <c r="A144" s="282"/>
      <c r="B144" s="99"/>
      <c r="C144" s="264"/>
      <c r="D144" s="265"/>
      <c r="E144" s="39"/>
      <c r="F144" s="40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79"/>
    </row>
    <row r="145" spans="1:29" ht="15.75" customHeight="1">
      <c r="A145" s="283"/>
      <c r="B145" s="99"/>
      <c r="C145" s="264"/>
      <c r="D145" s="265"/>
      <c r="E145" s="39"/>
      <c r="F145" s="40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79"/>
    </row>
    <row r="146" spans="1:29" ht="15.75" customHeight="1">
      <c r="A146" s="283"/>
      <c r="B146" s="99"/>
      <c r="C146" s="264"/>
      <c r="D146" s="265"/>
      <c r="E146" s="39"/>
      <c r="F146" s="40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94"/>
      <c r="Y146" s="266"/>
      <c r="Z146" s="267"/>
      <c r="AA146" s="55"/>
      <c r="AB146" s="49"/>
      <c r="AC146" s="279"/>
    </row>
    <row r="147" spans="1:29" ht="15.75" customHeight="1">
      <c r="A147" s="283"/>
      <c r="B147" s="99"/>
      <c r="C147" s="264"/>
      <c r="D147" s="265"/>
      <c r="E147" s="39"/>
      <c r="F147" s="40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62"/>
      <c r="T147" s="63"/>
      <c r="U147" s="52"/>
      <c r="V147" s="53"/>
      <c r="W147" s="63"/>
      <c r="X147" s="108"/>
      <c r="Y147" s="266"/>
      <c r="Z147" s="267"/>
      <c r="AA147" s="55"/>
      <c r="AB147" s="49"/>
      <c r="AC147" s="279"/>
    </row>
    <row r="148" spans="1:29" ht="15.75" customHeight="1">
      <c r="A148" s="283"/>
      <c r="B148" s="99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62"/>
      <c r="T148" s="63"/>
      <c r="U148" s="52"/>
      <c r="V148" s="53"/>
      <c r="W148" s="63"/>
      <c r="X148" s="108"/>
      <c r="Y148" s="266"/>
      <c r="Z148" s="267"/>
      <c r="AA148" s="55"/>
      <c r="AB148" s="49"/>
      <c r="AC148" s="279"/>
    </row>
    <row r="149" spans="1:29" ht="15.75" customHeight="1">
      <c r="A149" s="283"/>
      <c r="B149" s="99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62"/>
      <c r="T149" s="63"/>
      <c r="U149" s="52"/>
      <c r="V149" s="53"/>
      <c r="W149" s="63"/>
      <c r="X149" s="108"/>
      <c r="Y149" s="266"/>
      <c r="Z149" s="267"/>
      <c r="AA149" s="55"/>
      <c r="AB149" s="49"/>
      <c r="AC149" s="279"/>
    </row>
    <row r="150" spans="1:29" ht="15.75" customHeight="1">
      <c r="A150" s="283"/>
      <c r="B150" s="99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62"/>
      <c r="T150" s="63"/>
      <c r="U150" s="52"/>
      <c r="V150" s="53"/>
      <c r="W150" s="63"/>
      <c r="X150" s="108"/>
      <c r="Y150" s="266"/>
      <c r="Z150" s="267"/>
      <c r="AA150" s="55"/>
      <c r="AB150" s="49"/>
      <c r="AC150" s="279"/>
    </row>
    <row r="151" spans="1:29" ht="15.75" customHeight="1">
      <c r="A151" s="283"/>
      <c r="B151" s="99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62"/>
      <c r="T151" s="63"/>
      <c r="U151" s="52"/>
      <c r="V151" s="53"/>
      <c r="W151" s="63"/>
      <c r="X151" s="108"/>
      <c r="Y151" s="266"/>
      <c r="Z151" s="267"/>
      <c r="AA151" s="55"/>
      <c r="AB151" s="49"/>
      <c r="AC151" s="279"/>
    </row>
    <row r="152" spans="1:29" ht="15.75" customHeight="1">
      <c r="A152" s="283"/>
      <c r="B152" s="99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62"/>
      <c r="T152" s="63"/>
      <c r="U152" s="52"/>
      <c r="V152" s="53"/>
      <c r="W152" s="63"/>
      <c r="X152" s="108"/>
      <c r="Y152" s="266"/>
      <c r="Z152" s="267"/>
      <c r="AA152" s="55"/>
      <c r="AB152" s="49"/>
      <c r="AC152" s="279"/>
    </row>
    <row r="153" spans="1:29" ht="15.75" customHeight="1">
      <c r="A153" s="283"/>
      <c r="B153" s="99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62"/>
      <c r="T153" s="63"/>
      <c r="U153" s="52"/>
      <c r="V153" s="53"/>
      <c r="W153" s="63"/>
      <c r="X153" s="108"/>
      <c r="Y153" s="266"/>
      <c r="Z153" s="267"/>
      <c r="AA153" s="55"/>
      <c r="AB153" s="49"/>
      <c r="AC153" s="279"/>
    </row>
    <row r="154" spans="1:29" ht="15.75" customHeight="1">
      <c r="A154" s="283"/>
      <c r="B154" s="99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62"/>
      <c r="T154" s="63"/>
      <c r="U154" s="52"/>
      <c r="V154" s="53"/>
      <c r="W154" s="63"/>
      <c r="X154" s="108"/>
      <c r="Y154" s="266"/>
      <c r="Z154" s="267"/>
      <c r="AA154" s="55"/>
      <c r="AB154" s="49"/>
      <c r="AC154" s="279"/>
    </row>
    <row r="155" spans="1:29" ht="15.75" customHeight="1">
      <c r="A155" s="283"/>
      <c r="B155" s="99"/>
      <c r="C155" s="264"/>
      <c r="D155" s="265"/>
      <c r="E155" s="39"/>
      <c r="F155" s="71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62"/>
      <c r="T155" s="63"/>
      <c r="U155" s="52"/>
      <c r="V155" s="53"/>
      <c r="W155" s="63"/>
      <c r="X155" s="108"/>
      <c r="Y155" s="266"/>
      <c r="Z155" s="267"/>
      <c r="AA155" s="55"/>
      <c r="AB155" s="49"/>
      <c r="AC155" s="279"/>
    </row>
    <row r="156" spans="1:29" ht="15.75" customHeight="1">
      <c r="A156" s="283"/>
      <c r="B156" s="99"/>
      <c r="C156" s="264"/>
      <c r="D156" s="265"/>
      <c r="E156" s="109"/>
      <c r="F156" s="71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57">AVERAGE(I141:I156)</f>
        <v>22.666666666666668</v>
      </c>
      <c r="J157" s="81">
        <f t="shared" si="57"/>
        <v>2000</v>
      </c>
      <c r="K157" s="82">
        <f t="shared" ref="K157" si="58">J157/I157</f>
        <v>88.235294117647058</v>
      </c>
      <c r="L157" s="80">
        <f t="shared" ref="L157:M157" si="59">AVERAGE(L141:L156)</f>
        <v>22.666666666666668</v>
      </c>
      <c r="M157" s="81">
        <f t="shared" si="59"/>
        <v>1706.7435185293209</v>
      </c>
      <c r="N157" s="82">
        <f>M157/L157</f>
        <v>75.297508170411206</v>
      </c>
      <c r="O157" s="83">
        <f>L157-I157</f>
        <v>0</v>
      </c>
      <c r="P157" s="84">
        <f>N157-K157</f>
        <v>-12.937785947235852</v>
      </c>
      <c r="Q157" s="85">
        <f>N157/K157</f>
        <v>0.85337175926466036</v>
      </c>
      <c r="R157" s="275"/>
      <c r="S157" s="182">
        <f>S141</f>
        <v>0.70833333333333337</v>
      </c>
      <c r="T157" s="183">
        <f>INDEX(T141:T156,COUNTA(T141:T156))</f>
        <v>0.86898148148148147</v>
      </c>
      <c r="U157" s="86"/>
      <c r="V157" s="96"/>
      <c r="W157" s="78"/>
      <c r="X157" s="82"/>
      <c r="Y157" s="262"/>
      <c r="Z157" s="263"/>
      <c r="AA157" s="97">
        <f>M157-J157</f>
        <v>-293.25648147067909</v>
      </c>
      <c r="AB157" s="85">
        <f>M157/J157</f>
        <v>0.85337175926466047</v>
      </c>
      <c r="AC157" s="280"/>
    </row>
    <row r="159" spans="1:29">
      <c r="Y159" s="260" t="s">
        <v>54</v>
      </c>
      <c r="Z159" s="260"/>
    </row>
    <row r="160" spans="1:29">
      <c r="Y160" s="260" t="s">
        <v>55</v>
      </c>
      <c r="Z160" s="260"/>
    </row>
    <row r="161" spans="25:26">
      <c r="Y161" s="260" t="s">
        <v>56</v>
      </c>
      <c r="Z161" s="260"/>
    </row>
    <row r="162" spans="25:26">
      <c r="Y162" s="260" t="s">
        <v>57</v>
      </c>
      <c r="Z162" s="260"/>
    </row>
    <row r="163" spans="25:26">
      <c r="Y163" s="260" t="s">
        <v>58</v>
      </c>
      <c r="Z163" s="260"/>
    </row>
    <row r="164" spans="25:26">
      <c r="Y164" s="260" t="s">
        <v>59</v>
      </c>
      <c r="Z164" s="260"/>
    </row>
    <row r="165" spans="25:26">
      <c r="Y165" s="260" t="s">
        <v>60</v>
      </c>
      <c r="Z165" s="260"/>
    </row>
    <row r="166" spans="25:26">
      <c r="Y166" s="260" t="s">
        <v>61</v>
      </c>
      <c r="Z166" s="260"/>
    </row>
    <row r="167" spans="25:26">
      <c r="Y167" s="260" t="s">
        <v>62</v>
      </c>
      <c r="Z167" s="260"/>
    </row>
    <row r="168" spans="25:26">
      <c r="Y168" s="260" t="s">
        <v>63</v>
      </c>
      <c r="Z168" s="260"/>
    </row>
    <row r="169" spans="25:26">
      <c r="Y169" s="260" t="s">
        <v>64</v>
      </c>
      <c r="Z169" s="260"/>
    </row>
    <row r="170" spans="25:26">
      <c r="Y170" s="260" t="s">
        <v>65</v>
      </c>
      <c r="Z170" s="260"/>
    </row>
    <row r="171" spans="25:26">
      <c r="Y171" s="260" t="s">
        <v>66</v>
      </c>
      <c r="Z171" s="260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637" priority="2" operator="greaterThan">
      <formula>0</formula>
    </cfRule>
  </conditionalFormatting>
  <conditionalFormatting sqref="P5:P157 AA5:AA157">
    <cfRule type="cellIs" dxfId="636" priority="6" operator="lessThan">
      <formula>0</formula>
    </cfRule>
  </conditionalFormatting>
  <conditionalFormatting sqref="Q5:Q157 AB5:AB157">
    <cfRule type="cellIs" dxfId="635" priority="4" operator="greaterThan">
      <formula>1</formula>
    </cfRule>
    <cfRule type="cellIs" dxfId="634" priority="5" operator="lessThan">
      <formula>0.8</formula>
    </cfRule>
  </conditionalFormatting>
  <conditionalFormatting sqref="AC5:AC22 R5:R157 AC56:AC91">
    <cfRule type="cellIs" dxfId="633" priority="7" operator="lessThan">
      <formula>0.8</formula>
    </cfRule>
  </conditionalFormatting>
  <conditionalFormatting sqref="AC39">
    <cfRule type="cellIs" dxfId="632" priority="10" operator="lessThan">
      <formula>0.8</formula>
    </cfRule>
  </conditionalFormatting>
  <conditionalFormatting sqref="AC54">
    <cfRule type="cellIs" dxfId="631" priority="9" operator="lessThan">
      <formula>0.8</formula>
    </cfRule>
  </conditionalFormatting>
  <conditionalFormatting sqref="AC97:AC105">
    <cfRule type="cellIs" dxfId="630" priority="8" operator="lessThan">
      <formula>0.8</formula>
    </cfRule>
  </conditionalFormatting>
  <conditionalFormatting sqref="AC107:AC112">
    <cfRule type="cellIs" dxfId="629" priority="3" operator="lessThan">
      <formula>0.8</formula>
    </cfRule>
  </conditionalFormatting>
  <conditionalFormatting sqref="AC124:AC157">
    <cfRule type="cellIs" dxfId="628" priority="1" operator="lessThan">
      <formula>0.8</formula>
    </cfRule>
  </conditionalFormatting>
  <dataValidations count="1">
    <dataValidation type="list" allowBlank="1" showInputMessage="1" showErrorMessage="1" sqref="Y5:Z157" xr:uid="{387ECFB2-F04A-492A-97A4-A65FEE97DF4E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3C5A-9D3A-4A36-B0D3-B6E06C39D63D}">
  <sheetPr>
    <tabColor theme="8" tint="0.59999389629810485"/>
  </sheetPr>
  <dimension ref="B1:AR36"/>
  <sheetViews>
    <sheetView zoomScale="70" zoomScaleNormal="70" workbookViewId="0">
      <selection activeCell="V42" sqref="V42"/>
    </sheetView>
  </sheetViews>
  <sheetFormatPr defaultColWidth="7.6640625" defaultRowHeight="15.75"/>
  <cols>
    <col min="1" max="1" width="7.6640625" style="125"/>
    <col min="2" max="2" width="15.6640625" style="125" customWidth="1"/>
    <col min="3" max="3" width="8.109375" style="131" customWidth="1"/>
    <col min="4" max="34" width="11.109375" style="125" customWidth="1"/>
    <col min="35" max="16384" width="7.6640625" style="125"/>
  </cols>
  <sheetData>
    <row r="1" spans="2:44" ht="27.75" customHeight="1">
      <c r="B1" s="247" t="s">
        <v>132</v>
      </c>
      <c r="C1" s="247"/>
      <c r="D1" s="247"/>
      <c r="E1" s="247"/>
      <c r="F1" s="247"/>
      <c r="G1" s="247"/>
      <c r="H1" s="247"/>
      <c r="I1" s="247"/>
      <c r="J1" s="247"/>
      <c r="K1" s="124"/>
      <c r="L1" s="124"/>
      <c r="M1" s="124"/>
      <c r="N1" s="124"/>
      <c r="O1" s="124"/>
      <c r="P1" s="124"/>
    </row>
    <row r="2" spans="2:44" ht="27.75" customHeight="1">
      <c r="B2" s="248"/>
      <c r="C2" s="248"/>
      <c r="D2" s="248"/>
      <c r="E2" s="248"/>
      <c r="F2" s="248"/>
      <c r="G2" s="248"/>
      <c r="H2" s="248"/>
      <c r="I2" s="248"/>
      <c r="J2" s="248"/>
      <c r="K2" s="124"/>
      <c r="L2" s="124"/>
      <c r="M2" s="124"/>
      <c r="N2" s="124"/>
      <c r="O2" s="124"/>
      <c r="P2" s="124"/>
    </row>
    <row r="3" spans="2:44" ht="46.5" customHeight="1">
      <c r="B3" s="126" t="s">
        <v>133</v>
      </c>
      <c r="C3" s="249" t="s">
        <v>338</v>
      </c>
      <c r="D3" s="250"/>
      <c r="E3" s="126" t="s">
        <v>134</v>
      </c>
      <c r="F3" s="251">
        <f>'0721(18度C)'!D1+'0721(4度C)'!D1</f>
        <v>247525</v>
      </c>
      <c r="G3" s="252"/>
      <c r="H3" s="126" t="s">
        <v>2</v>
      </c>
      <c r="I3" s="253">
        <f>'0721(18度C)'!F1+'0721(4度C)'!F1</f>
        <v>7840998.1100000013</v>
      </c>
      <c r="J3" s="254"/>
      <c r="K3" s="127"/>
      <c r="L3" s="128"/>
      <c r="M3" s="124"/>
      <c r="N3" s="124"/>
      <c r="O3" s="124"/>
      <c r="P3" s="124"/>
    </row>
    <row r="4" spans="2:44" ht="28.5" customHeight="1">
      <c r="B4" s="255" t="s">
        <v>135</v>
      </c>
      <c r="C4" s="235" t="s">
        <v>136</v>
      </c>
      <c r="D4" s="236"/>
      <c r="E4" s="258" t="s">
        <v>137</v>
      </c>
      <c r="F4" s="259"/>
      <c r="G4" s="258" t="s">
        <v>138</v>
      </c>
      <c r="H4" s="259"/>
      <c r="I4" s="258" t="s">
        <v>139</v>
      </c>
      <c r="J4" s="259"/>
      <c r="K4" s="233" t="s">
        <v>140</v>
      </c>
      <c r="L4" s="234"/>
      <c r="M4" s="233" t="s">
        <v>141</v>
      </c>
      <c r="N4" s="234"/>
      <c r="P4" s="128"/>
      <c r="Q4" s="124"/>
      <c r="R4" s="124"/>
    </row>
    <row r="5" spans="2:44" ht="28.5" customHeight="1">
      <c r="B5" s="256"/>
      <c r="C5" s="235" t="s">
        <v>142</v>
      </c>
      <c r="D5" s="236"/>
      <c r="E5" s="237" t="s">
        <v>143</v>
      </c>
      <c r="F5" s="238"/>
      <c r="G5" s="239" t="s">
        <v>144</v>
      </c>
      <c r="H5" s="240"/>
      <c r="I5" s="241" t="s">
        <v>145</v>
      </c>
      <c r="J5" s="242"/>
      <c r="K5" s="243" t="s">
        <v>146</v>
      </c>
      <c r="L5" s="244"/>
      <c r="M5" s="245" t="s">
        <v>147</v>
      </c>
      <c r="N5" s="246"/>
      <c r="O5" s="128"/>
      <c r="P5" s="128"/>
      <c r="Q5" s="128"/>
      <c r="R5" s="128"/>
    </row>
    <row r="6" spans="2:44" ht="28.5" customHeight="1">
      <c r="B6" s="256"/>
      <c r="C6" s="235" t="s">
        <v>148</v>
      </c>
      <c r="D6" s="236"/>
      <c r="E6" s="227">
        <f>AVERAGE(D13:O13,D27:X27)</f>
        <v>492.46965585965455</v>
      </c>
      <c r="F6" s="228" t="e">
        <f>AVERAGE(#REF!,D13:K13)</f>
        <v>#REF!</v>
      </c>
      <c r="G6" s="229">
        <f>AVERAGE(D13:K13)</f>
        <v>178.07608294743505</v>
      </c>
      <c r="H6" s="230"/>
      <c r="I6" s="229">
        <f>AVERAGE(L13:O13)</f>
        <v>89.572192513368975</v>
      </c>
      <c r="J6" s="230"/>
      <c r="K6" s="229">
        <f>AVERAGE(D27:O27)</f>
        <v>644.16771463830287</v>
      </c>
      <c r="L6" s="230"/>
      <c r="M6" s="229">
        <f>AVERAGE(P27:X27)</f>
        <v>766.01422387136665</v>
      </c>
      <c r="N6" s="230"/>
      <c r="O6" s="128"/>
      <c r="P6" s="128"/>
      <c r="Q6" s="128"/>
      <c r="R6" s="128"/>
    </row>
    <row r="7" spans="2:44" ht="28.5" customHeight="1">
      <c r="B7" s="256"/>
      <c r="C7" s="221" t="s">
        <v>149</v>
      </c>
      <c r="D7" s="222"/>
      <c r="E7" s="231">
        <f>AVERAGE(D14:O14,D28:X28)</f>
        <v>413.97265977126284</v>
      </c>
      <c r="F7" s="232" t="e">
        <f>AVERAGE(#REF!,D14:K14)</f>
        <v>#REF!</v>
      </c>
      <c r="G7" s="219">
        <f>AVERAGE(D14:K14)</f>
        <v>149.99327556678182</v>
      </c>
      <c r="H7" s="220"/>
      <c r="I7" s="219">
        <f>AVERAGE(L14:O14)</f>
        <v>76.470351278353462</v>
      </c>
      <c r="J7" s="220"/>
      <c r="K7" s="219">
        <f>AVERAGE(D28:O28)</f>
        <v>542.0487506955028</v>
      </c>
      <c r="L7" s="220"/>
      <c r="M7" s="219">
        <f>AVERAGE(P28:X28)</f>
        <v>642.33524112110024</v>
      </c>
      <c r="N7" s="220"/>
      <c r="O7" s="128"/>
      <c r="P7" s="128"/>
      <c r="Q7" s="128"/>
      <c r="R7" s="128"/>
    </row>
    <row r="8" spans="2:44" ht="28.5" customHeight="1">
      <c r="B8" s="257"/>
      <c r="C8" s="221" t="s">
        <v>150</v>
      </c>
      <c r="D8" s="222"/>
      <c r="E8" s="223">
        <f>AVERAGE(D15:O15,D29:X29)</f>
        <v>0.844629765794365</v>
      </c>
      <c r="F8" s="224" t="e">
        <f>AVERAGE(D15:K15,#REF!)</f>
        <v>#REF!</v>
      </c>
      <c r="G8" s="225">
        <f>AVERAGE(D15:K15)</f>
        <v>0.8454326573790798</v>
      </c>
      <c r="H8" s="226"/>
      <c r="I8" s="225">
        <f>AVERAGE(L15:O15)</f>
        <v>0.85372278064716089</v>
      </c>
      <c r="J8" s="226"/>
      <c r="K8" s="225">
        <f>AVERAGE(D29:O29)</f>
        <v>0.84364539107120917</v>
      </c>
      <c r="L8" s="226"/>
      <c r="M8" s="225">
        <f>AVERAGE(P29:X29)</f>
        <v>0.84213861607933149</v>
      </c>
      <c r="N8" s="226"/>
      <c r="O8" s="130" t="s">
        <v>151</v>
      </c>
      <c r="P8" s="128"/>
      <c r="Q8" s="128"/>
      <c r="R8" s="128"/>
    </row>
    <row r="9" spans="2:44" ht="28.5" customHeight="1" thickBot="1">
      <c r="H9" s="132"/>
      <c r="N9" s="128"/>
      <c r="O9" s="128"/>
      <c r="P9" s="128"/>
    </row>
    <row r="10" spans="2:44" ht="30" customHeight="1">
      <c r="B10" s="209" t="s">
        <v>152</v>
      </c>
      <c r="C10" s="210"/>
      <c r="D10" s="214" t="s">
        <v>153</v>
      </c>
      <c r="E10" s="215"/>
      <c r="F10" s="215"/>
      <c r="G10" s="215"/>
      <c r="H10" s="215"/>
      <c r="I10" s="215"/>
      <c r="J10" s="215"/>
      <c r="K10" s="215"/>
      <c r="L10" s="216" t="s">
        <v>154</v>
      </c>
      <c r="M10" s="217"/>
      <c r="N10" s="217"/>
      <c r="O10" s="218"/>
    </row>
    <row r="11" spans="2:44" ht="17.25" customHeight="1">
      <c r="B11" s="205" t="s">
        <v>155</v>
      </c>
      <c r="C11" s="206"/>
      <c r="D11" s="135">
        <v>1</v>
      </c>
      <c r="E11" s="136">
        <v>2</v>
      </c>
      <c r="F11" s="136">
        <v>3</v>
      </c>
      <c r="G11" s="136">
        <v>4</v>
      </c>
      <c r="H11" s="136">
        <v>5</v>
      </c>
      <c r="I11" s="136">
        <v>6</v>
      </c>
      <c r="J11" s="136">
        <v>7</v>
      </c>
      <c r="K11" s="171">
        <v>8</v>
      </c>
      <c r="L11" s="135">
        <v>1</v>
      </c>
      <c r="M11" s="164">
        <v>2</v>
      </c>
      <c r="N11" s="136">
        <v>3</v>
      </c>
      <c r="O11" s="137">
        <v>4</v>
      </c>
    </row>
    <row r="12" spans="2:44" ht="46.5" customHeight="1">
      <c r="B12" s="205"/>
      <c r="C12" s="206"/>
      <c r="D12" s="138" t="s">
        <v>156</v>
      </c>
      <c r="E12" s="139" t="s">
        <v>157</v>
      </c>
      <c r="F12" s="139" t="s">
        <v>158</v>
      </c>
      <c r="G12" s="139" t="s">
        <v>159</v>
      </c>
      <c r="H12" s="139" t="s">
        <v>160</v>
      </c>
      <c r="I12" s="139" t="s">
        <v>161</v>
      </c>
      <c r="J12" s="139" t="s">
        <v>162</v>
      </c>
      <c r="K12" s="172" t="s">
        <v>163</v>
      </c>
      <c r="L12" s="180" t="s">
        <v>225</v>
      </c>
      <c r="M12" s="187" t="s">
        <v>157</v>
      </c>
      <c r="N12" s="139" t="s">
        <v>164</v>
      </c>
      <c r="O12" s="140" t="s">
        <v>159</v>
      </c>
    </row>
    <row r="13" spans="2:44" ht="40.15" customHeight="1">
      <c r="B13" s="207" t="s">
        <v>10</v>
      </c>
      <c r="C13" s="141" t="s">
        <v>165</v>
      </c>
      <c r="D13" s="142">
        <v>113.26530612244899</v>
      </c>
      <c r="E13" s="143">
        <v>78.740157480314963</v>
      </c>
      <c r="F13" s="143">
        <v>105.4054054054054</v>
      </c>
      <c r="G13" s="143">
        <v>88.39779005524862</v>
      </c>
      <c r="H13" s="143">
        <v>176.47058823529412</v>
      </c>
      <c r="I13" s="143">
        <v>250.92</v>
      </c>
      <c r="J13" s="143" t="s">
        <v>77</v>
      </c>
      <c r="K13" s="173">
        <v>433.33333333333331</v>
      </c>
      <c r="L13" s="142" t="s">
        <v>77</v>
      </c>
      <c r="M13" s="188" t="s">
        <v>77</v>
      </c>
      <c r="N13" s="143">
        <v>90.909090909090907</v>
      </c>
      <c r="O13" s="144">
        <v>88.235294117647058</v>
      </c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</row>
    <row r="14" spans="2:44" ht="39.6" customHeight="1">
      <c r="B14" s="207"/>
      <c r="C14" s="145" t="s">
        <v>166</v>
      </c>
      <c r="D14" s="146">
        <v>96.758079806656838</v>
      </c>
      <c r="E14" s="147">
        <v>66.575283346365168</v>
      </c>
      <c r="F14" s="147">
        <v>88.937277570687328</v>
      </c>
      <c r="G14" s="147">
        <v>74.484504137304555</v>
      </c>
      <c r="H14" s="147">
        <v>150.23596181052312</v>
      </c>
      <c r="I14" s="147">
        <v>213.59472124961599</v>
      </c>
      <c r="J14" s="147" t="s">
        <v>77</v>
      </c>
      <c r="K14" s="174">
        <v>359.36710104631965</v>
      </c>
      <c r="L14" s="146" t="s">
        <v>77</v>
      </c>
      <c r="M14" s="189" t="s">
        <v>77</v>
      </c>
      <c r="N14" s="147">
        <v>77.647203045070668</v>
      </c>
      <c r="O14" s="148">
        <v>75.29349951163627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</row>
    <row r="15" spans="2:44" ht="40.15" customHeight="1">
      <c r="B15" s="207"/>
      <c r="C15" s="149" t="s">
        <v>167</v>
      </c>
      <c r="D15" s="150">
        <f t="shared" ref="D15:I15" si="0">D14/D13</f>
        <v>0.85426052441913236</v>
      </c>
      <c r="E15" s="151">
        <f t="shared" si="0"/>
        <v>0.84550609849883762</v>
      </c>
      <c r="F15" s="151">
        <f t="shared" si="0"/>
        <v>0.84376391541421314</v>
      </c>
      <c r="G15" s="151">
        <f t="shared" si="0"/>
        <v>0.84260595305325781</v>
      </c>
      <c r="H15" s="151">
        <f t="shared" si="0"/>
        <v>0.85133711692629765</v>
      </c>
      <c r="I15" s="151">
        <f t="shared" si="0"/>
        <v>0.85124629861954404</v>
      </c>
      <c r="J15" s="151" t="s">
        <v>77</v>
      </c>
      <c r="K15" s="175">
        <f t="shared" ref="K15" si="1">K14/K13</f>
        <v>0.8293086947222762</v>
      </c>
      <c r="L15" s="150" t="s">
        <v>77</v>
      </c>
      <c r="M15" s="190" t="s">
        <v>77</v>
      </c>
      <c r="N15" s="151">
        <f>N14/N13</f>
        <v>0.85411923349577734</v>
      </c>
      <c r="O15" s="152">
        <f>O14/O13</f>
        <v>0.85332632779854445</v>
      </c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</row>
    <row r="16" spans="2:44" ht="17.25" customHeight="1">
      <c r="B16" s="208" t="s">
        <v>168</v>
      </c>
      <c r="C16" s="134" t="s">
        <v>169</v>
      </c>
      <c r="D16" s="50">
        <v>0.25008101851851849</v>
      </c>
      <c r="E16" s="51">
        <v>0.16666666666666666</v>
      </c>
      <c r="F16" s="51">
        <v>0.25017361111111114</v>
      </c>
      <c r="G16" s="51">
        <v>0.16666666666666666</v>
      </c>
      <c r="H16" s="51">
        <v>0.16700231481481481</v>
      </c>
      <c r="I16" s="51">
        <v>0.25</v>
      </c>
      <c r="J16" s="51" t="s">
        <v>77</v>
      </c>
      <c r="K16" s="57">
        <v>0.33964120370370371</v>
      </c>
      <c r="L16" s="50" t="s">
        <v>77</v>
      </c>
      <c r="M16" s="191" t="s">
        <v>77</v>
      </c>
      <c r="N16" s="51">
        <v>0.70840277777777783</v>
      </c>
      <c r="O16" s="116">
        <v>0.70833333333333337</v>
      </c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</row>
    <row r="17" spans="2:44" ht="17.25" customHeight="1">
      <c r="B17" s="205"/>
      <c r="C17" s="134" t="s">
        <v>170</v>
      </c>
      <c r="D17" s="50">
        <v>0.58611111111111114</v>
      </c>
      <c r="E17" s="51">
        <v>0.62672453703703701</v>
      </c>
      <c r="F17" s="51">
        <v>0.55424768518518519</v>
      </c>
      <c r="G17" s="51">
        <v>0.65069444444444446</v>
      </c>
      <c r="H17" s="51">
        <v>0.7106365740740741</v>
      </c>
      <c r="I17" s="51">
        <v>0.54652777777777772</v>
      </c>
      <c r="J17" s="51" t="s">
        <v>77</v>
      </c>
      <c r="K17" s="57">
        <v>0.45648148148148149</v>
      </c>
      <c r="L17" s="50" t="s">
        <v>77</v>
      </c>
      <c r="M17" s="191" t="s">
        <v>77</v>
      </c>
      <c r="N17" s="51">
        <v>0.87864583333333335</v>
      </c>
      <c r="O17" s="116">
        <v>0.87430555555555556</v>
      </c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</row>
    <row r="18" spans="2:44" ht="17.25" customHeight="1">
      <c r="B18" s="205" t="s">
        <v>171</v>
      </c>
      <c r="C18" s="206"/>
      <c r="D18" s="153">
        <v>16.333333333333332</v>
      </c>
      <c r="E18" s="154">
        <v>25.4</v>
      </c>
      <c r="F18" s="154">
        <v>18.5</v>
      </c>
      <c r="G18" s="154">
        <v>22.625</v>
      </c>
      <c r="H18" s="154">
        <v>20.399999999999999</v>
      </c>
      <c r="I18" s="154">
        <v>12.5</v>
      </c>
      <c r="J18" s="154" t="s">
        <v>77</v>
      </c>
      <c r="K18" s="176">
        <v>6</v>
      </c>
      <c r="L18" s="153" t="s">
        <v>77</v>
      </c>
      <c r="M18" s="192" t="s">
        <v>77</v>
      </c>
      <c r="N18" s="154">
        <v>22</v>
      </c>
      <c r="O18" s="155">
        <v>22.666666666666668</v>
      </c>
    </row>
    <row r="19" spans="2:44" ht="17.25" customHeight="1">
      <c r="B19" s="198" t="s">
        <v>172</v>
      </c>
      <c r="C19" s="199"/>
      <c r="D19" s="156" t="s">
        <v>173</v>
      </c>
      <c r="E19" s="157" t="s">
        <v>174</v>
      </c>
      <c r="F19" s="157" t="s">
        <v>174</v>
      </c>
      <c r="G19" s="157" t="s">
        <v>174</v>
      </c>
      <c r="H19" s="157" t="s">
        <v>175</v>
      </c>
      <c r="I19" s="157" t="s">
        <v>176</v>
      </c>
      <c r="J19" s="157" t="s">
        <v>176</v>
      </c>
      <c r="K19" s="177" t="s">
        <v>176</v>
      </c>
      <c r="L19" s="156" t="s">
        <v>173</v>
      </c>
      <c r="M19" s="193" t="s">
        <v>174</v>
      </c>
      <c r="N19" s="157" t="s">
        <v>174</v>
      </c>
      <c r="O19" s="158" t="s">
        <v>174</v>
      </c>
    </row>
    <row r="20" spans="2:44" ht="17.25" customHeight="1">
      <c r="B20" s="198" t="s">
        <v>177</v>
      </c>
      <c r="C20" s="199"/>
      <c r="D20" s="156" t="s">
        <v>176</v>
      </c>
      <c r="E20" s="157"/>
      <c r="F20" s="157"/>
      <c r="G20" s="157"/>
      <c r="H20" s="157" t="s">
        <v>176</v>
      </c>
      <c r="I20" s="157"/>
      <c r="J20" s="157"/>
      <c r="K20" s="177"/>
      <c r="L20" s="135"/>
      <c r="M20" s="164"/>
      <c r="N20" s="157"/>
      <c r="O20" s="158"/>
    </row>
    <row r="21" spans="2:44" ht="17.25" customHeight="1" thickBot="1">
      <c r="B21" s="200" t="s">
        <v>178</v>
      </c>
      <c r="C21" s="201"/>
      <c r="D21" s="160"/>
      <c r="E21" s="161"/>
      <c r="F21" s="162"/>
      <c r="G21" s="162"/>
      <c r="H21" s="161" t="s">
        <v>179</v>
      </c>
      <c r="I21" s="161" t="s">
        <v>180</v>
      </c>
      <c r="J21" s="161"/>
      <c r="K21" s="178" t="s">
        <v>181</v>
      </c>
      <c r="L21" s="181"/>
      <c r="M21" s="194"/>
      <c r="N21" s="161"/>
      <c r="O21" s="163"/>
    </row>
    <row r="23" spans="2:44" ht="16.5" thickBot="1"/>
    <row r="24" spans="2:44" ht="30" customHeight="1">
      <c r="B24" s="209" t="s">
        <v>152</v>
      </c>
      <c r="C24" s="210"/>
      <c r="D24" s="211" t="s">
        <v>182</v>
      </c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3"/>
      <c r="P24" s="202" t="s">
        <v>183</v>
      </c>
      <c r="Q24" s="203"/>
      <c r="R24" s="203"/>
      <c r="S24" s="203"/>
      <c r="T24" s="203"/>
      <c r="U24" s="203"/>
      <c r="V24" s="203"/>
      <c r="W24" s="203"/>
      <c r="X24" s="204"/>
    </row>
    <row r="25" spans="2:44" ht="17.25" customHeight="1">
      <c r="B25" s="205" t="s">
        <v>155</v>
      </c>
      <c r="C25" s="206"/>
      <c r="D25" s="135">
        <v>1</v>
      </c>
      <c r="E25" s="164">
        <v>2</v>
      </c>
      <c r="F25" s="136">
        <v>3</v>
      </c>
      <c r="G25" s="136">
        <v>4</v>
      </c>
      <c r="H25" s="164">
        <v>5</v>
      </c>
      <c r="I25" s="136">
        <v>6</v>
      </c>
      <c r="J25" s="136">
        <v>7</v>
      </c>
      <c r="K25" s="164">
        <v>8</v>
      </c>
      <c r="L25" s="136">
        <v>9</v>
      </c>
      <c r="M25" s="136">
        <v>10</v>
      </c>
      <c r="N25" s="164">
        <v>11</v>
      </c>
      <c r="O25" s="136">
        <v>12</v>
      </c>
      <c r="P25" s="135">
        <v>1</v>
      </c>
      <c r="Q25" s="136">
        <v>2</v>
      </c>
      <c r="R25" s="136">
        <v>3</v>
      </c>
      <c r="S25" s="136">
        <v>4</v>
      </c>
      <c r="T25" s="136">
        <v>5</v>
      </c>
      <c r="U25" s="136">
        <v>6</v>
      </c>
      <c r="V25" s="136">
        <v>7</v>
      </c>
      <c r="W25" s="136">
        <v>8</v>
      </c>
      <c r="X25" s="137">
        <v>9</v>
      </c>
    </row>
    <row r="26" spans="2:44" ht="46.5" customHeight="1">
      <c r="B26" s="205"/>
      <c r="C26" s="206"/>
      <c r="D26" s="165" t="s">
        <v>156</v>
      </c>
      <c r="E26" s="166" t="s">
        <v>164</v>
      </c>
      <c r="F26" s="139" t="s">
        <v>160</v>
      </c>
      <c r="G26" s="139" t="s">
        <v>161</v>
      </c>
      <c r="H26" s="139" t="s">
        <v>184</v>
      </c>
      <c r="I26" s="139" t="s">
        <v>163</v>
      </c>
      <c r="J26" s="139" t="s">
        <v>185</v>
      </c>
      <c r="K26" s="139" t="s">
        <v>186</v>
      </c>
      <c r="L26" s="139" t="s">
        <v>187</v>
      </c>
      <c r="M26" s="139" t="s">
        <v>188</v>
      </c>
      <c r="N26" s="167" t="s">
        <v>45</v>
      </c>
      <c r="O26" s="168" t="s">
        <v>189</v>
      </c>
      <c r="P26" s="138" t="s">
        <v>190</v>
      </c>
      <c r="Q26" s="139" t="s">
        <v>162</v>
      </c>
      <c r="R26" s="139" t="s">
        <v>191</v>
      </c>
      <c r="S26" s="139" t="s">
        <v>192</v>
      </c>
      <c r="T26" s="139" t="s">
        <v>193</v>
      </c>
      <c r="U26" s="139" t="s">
        <v>187</v>
      </c>
      <c r="V26" s="139" t="s">
        <v>194</v>
      </c>
      <c r="W26" s="167" t="s">
        <v>45</v>
      </c>
      <c r="X26" s="168" t="s">
        <v>46</v>
      </c>
    </row>
    <row r="27" spans="2:44" ht="40.15" customHeight="1">
      <c r="B27" s="207" t="s">
        <v>10</v>
      </c>
      <c r="C27" s="141" t="s">
        <v>165</v>
      </c>
      <c r="D27" s="143">
        <v>192.52941176470588</v>
      </c>
      <c r="E27" s="143">
        <v>416.66666666666669</v>
      </c>
      <c r="F27" s="143" t="s">
        <v>77</v>
      </c>
      <c r="G27" s="143">
        <v>272.72727272727275</v>
      </c>
      <c r="H27" s="143">
        <v>433.33333333333331</v>
      </c>
      <c r="I27" s="143" t="s">
        <v>77</v>
      </c>
      <c r="J27" s="143">
        <v>675</v>
      </c>
      <c r="K27" s="143">
        <v>1100</v>
      </c>
      <c r="L27" s="143" t="s">
        <v>77</v>
      </c>
      <c r="M27" s="143">
        <v>761.53846153846155</v>
      </c>
      <c r="N27" s="143">
        <v>985.71428571428567</v>
      </c>
      <c r="O27" s="143">
        <v>960</v>
      </c>
      <c r="P27" s="142">
        <v>226.44897959183672</v>
      </c>
      <c r="Q27" s="143" t="s">
        <v>77</v>
      </c>
      <c r="R27" s="143" t="s">
        <v>77</v>
      </c>
      <c r="S27" s="143">
        <v>675</v>
      </c>
      <c r="T27" s="143">
        <v>756</v>
      </c>
      <c r="U27" s="143" t="s">
        <v>77</v>
      </c>
      <c r="V27" s="143">
        <v>825</v>
      </c>
      <c r="W27" s="143">
        <v>1200</v>
      </c>
      <c r="X27" s="144">
        <v>913.63636363636363</v>
      </c>
    </row>
    <row r="28" spans="2:44" ht="39.6" customHeight="1">
      <c r="B28" s="207"/>
      <c r="C28" s="145" t="s">
        <v>166</v>
      </c>
      <c r="D28" s="147">
        <v>163.78533440014442</v>
      </c>
      <c r="E28" s="147">
        <v>354.72717450027011</v>
      </c>
      <c r="F28" s="147" t="s">
        <v>77</v>
      </c>
      <c r="G28" s="147">
        <v>233.14252449791422</v>
      </c>
      <c r="H28" s="147">
        <v>355.95097248407586</v>
      </c>
      <c r="I28" s="147" t="s">
        <v>77</v>
      </c>
      <c r="J28" s="147">
        <v>589.04077303794475</v>
      </c>
      <c r="K28" s="147">
        <v>934.49920508744037</v>
      </c>
      <c r="L28" s="147" t="s">
        <v>77</v>
      </c>
      <c r="M28" s="147">
        <v>638.7966818317326</v>
      </c>
      <c r="N28" s="147">
        <v>811.78177500279673</v>
      </c>
      <c r="O28" s="147">
        <v>796.71431541720597</v>
      </c>
      <c r="P28" s="146">
        <v>192.25605608222287</v>
      </c>
      <c r="Q28" s="147" t="s">
        <v>77</v>
      </c>
      <c r="R28" s="147" t="s">
        <v>77</v>
      </c>
      <c r="S28" s="147">
        <v>598.61161327644811</v>
      </c>
      <c r="T28" s="147">
        <v>622.67756934064221</v>
      </c>
      <c r="U28" s="147" t="s">
        <v>77</v>
      </c>
      <c r="V28" s="147">
        <v>693.05376166870019</v>
      </c>
      <c r="W28" s="147">
        <v>992.77788762222474</v>
      </c>
      <c r="X28" s="148">
        <v>754.63455873636315</v>
      </c>
    </row>
    <row r="29" spans="2:44" ht="40.15" customHeight="1">
      <c r="B29" s="207"/>
      <c r="C29" s="149" t="s">
        <v>167</v>
      </c>
      <c r="D29" s="151">
        <f>D28/D27</f>
        <v>0.85070292844560191</v>
      </c>
      <c r="E29" s="151">
        <f>E28/E27</f>
        <v>0.85134521880064817</v>
      </c>
      <c r="F29" s="151" t="s">
        <v>77</v>
      </c>
      <c r="G29" s="151">
        <f>G28/G27</f>
        <v>0.8548559231590187</v>
      </c>
      <c r="H29" s="151">
        <f>H28/H27</f>
        <v>0.82142532111709821</v>
      </c>
      <c r="I29" s="151" t="s">
        <v>77</v>
      </c>
      <c r="J29" s="151">
        <f>J28/J27</f>
        <v>0.8726529970932515</v>
      </c>
      <c r="K29" s="151">
        <f>K28/K27</f>
        <v>0.8495447318976731</v>
      </c>
      <c r="L29" s="151" t="s">
        <v>77</v>
      </c>
      <c r="M29" s="151">
        <f>M28/M27</f>
        <v>0.83882392563762864</v>
      </c>
      <c r="N29" s="151">
        <f>N28/N27</f>
        <v>0.8235467282637069</v>
      </c>
      <c r="O29" s="151">
        <f>O28/O27</f>
        <v>0.82991074522625619</v>
      </c>
      <c r="P29" s="150">
        <f>P28/P27</f>
        <v>0.84900385256208732</v>
      </c>
      <c r="Q29" s="151" t="s">
        <v>77</v>
      </c>
      <c r="R29" s="151" t="s">
        <v>77</v>
      </c>
      <c r="S29" s="151">
        <f>S28/S27</f>
        <v>0.88683201966881198</v>
      </c>
      <c r="T29" s="151">
        <f>T28/T27</f>
        <v>0.82364757849291292</v>
      </c>
      <c r="U29" s="151" t="s">
        <v>77</v>
      </c>
      <c r="V29" s="151">
        <f>V28/V27</f>
        <v>0.84006516565903055</v>
      </c>
      <c r="W29" s="151">
        <f>W28/W27</f>
        <v>0.8273149063518539</v>
      </c>
      <c r="X29" s="152">
        <f>X28/X27</f>
        <v>0.82596817374129305</v>
      </c>
    </row>
    <row r="30" spans="2:44" ht="17.25" customHeight="1">
      <c r="B30" s="208" t="s">
        <v>168</v>
      </c>
      <c r="C30" s="134" t="s">
        <v>169</v>
      </c>
      <c r="D30" s="51">
        <v>0.38472222222222219</v>
      </c>
      <c r="E30" s="51">
        <v>0.39822916666666669</v>
      </c>
      <c r="F30" s="51" t="s">
        <v>77</v>
      </c>
      <c r="G30" s="51">
        <v>0.31687500000000002</v>
      </c>
      <c r="H30" s="51">
        <v>0.25001157407407409</v>
      </c>
      <c r="I30" s="51" t="s">
        <v>77</v>
      </c>
      <c r="J30" s="51">
        <v>0.25</v>
      </c>
      <c r="K30" s="51">
        <v>0.35145833333333332</v>
      </c>
      <c r="L30" s="51" t="s">
        <v>77</v>
      </c>
      <c r="M30" s="51">
        <v>0.25</v>
      </c>
      <c r="N30" s="51">
        <v>0.25</v>
      </c>
      <c r="O30" s="51">
        <v>0.25</v>
      </c>
      <c r="P30" s="50">
        <v>0.7084259259259259</v>
      </c>
      <c r="Q30" s="51" t="s">
        <v>77</v>
      </c>
      <c r="R30" s="51" t="s">
        <v>77</v>
      </c>
      <c r="S30" s="51">
        <v>0.70833333333333337</v>
      </c>
      <c r="T30" s="51">
        <v>0.70833333333333337</v>
      </c>
      <c r="U30" s="51" t="s">
        <v>77</v>
      </c>
      <c r="V30" s="51">
        <v>0.70843750000000005</v>
      </c>
      <c r="W30" s="51">
        <v>0.70833333333333337</v>
      </c>
      <c r="X30" s="116">
        <v>0.70859953703703704</v>
      </c>
    </row>
    <row r="31" spans="2:44" ht="17.25" customHeight="1">
      <c r="B31" s="205"/>
      <c r="C31" s="134" t="s">
        <v>170</v>
      </c>
      <c r="D31" s="51">
        <v>0.4586574074074074</v>
      </c>
      <c r="E31" s="51">
        <v>0.46250000000000002</v>
      </c>
      <c r="F31" s="51" t="s">
        <v>77</v>
      </c>
      <c r="G31" s="51">
        <v>0.38194444444444442</v>
      </c>
      <c r="H31" s="51">
        <v>0.32222222222222224</v>
      </c>
      <c r="I31" s="51" t="s">
        <v>77</v>
      </c>
      <c r="J31" s="51">
        <v>0.34821759259259261</v>
      </c>
      <c r="K31" s="51">
        <v>0.39513888888888887</v>
      </c>
      <c r="L31" s="51" t="s">
        <v>77</v>
      </c>
      <c r="M31" s="51">
        <v>0.41180555555555554</v>
      </c>
      <c r="N31" s="51">
        <v>0.47013888888888888</v>
      </c>
      <c r="O31" s="51">
        <v>0.45347222222222222</v>
      </c>
      <c r="P31" s="50">
        <v>0.97222222222222221</v>
      </c>
      <c r="Q31" s="51" t="s">
        <v>77</v>
      </c>
      <c r="R31" s="51" t="s">
        <v>77</v>
      </c>
      <c r="S31" s="51">
        <v>0.86839120370370371</v>
      </c>
      <c r="T31" s="51">
        <v>0.9565393518518519</v>
      </c>
      <c r="U31" s="51" t="s">
        <v>77</v>
      </c>
      <c r="V31" s="51">
        <v>0.96388888888888891</v>
      </c>
      <c r="W31" s="51">
        <v>0.99796296296296294</v>
      </c>
      <c r="X31" s="116">
        <v>0.99861111111111112</v>
      </c>
    </row>
    <row r="32" spans="2:44" ht="17.25" customHeight="1">
      <c r="B32" s="205" t="s">
        <v>171</v>
      </c>
      <c r="C32" s="206"/>
      <c r="D32" s="154">
        <v>17</v>
      </c>
      <c r="E32" s="154">
        <v>6</v>
      </c>
      <c r="F32" s="154" t="s">
        <v>77</v>
      </c>
      <c r="G32" s="154">
        <v>11</v>
      </c>
      <c r="H32" s="154">
        <v>6</v>
      </c>
      <c r="I32" s="154" t="s">
        <v>77</v>
      </c>
      <c r="J32" s="154">
        <v>4</v>
      </c>
      <c r="K32" s="154">
        <v>3</v>
      </c>
      <c r="L32" s="154" t="s">
        <v>77</v>
      </c>
      <c r="M32" s="154">
        <v>4.333333333333333</v>
      </c>
      <c r="N32" s="154">
        <v>3.5</v>
      </c>
      <c r="O32" s="154">
        <v>3.3333333333333335</v>
      </c>
      <c r="P32" s="153">
        <v>14</v>
      </c>
      <c r="Q32" s="154" t="s">
        <v>77</v>
      </c>
      <c r="R32" s="154" t="s">
        <v>77</v>
      </c>
      <c r="S32" s="154">
        <v>4</v>
      </c>
      <c r="T32" s="154">
        <v>4.166666666666667</v>
      </c>
      <c r="U32" s="51" t="s">
        <v>77</v>
      </c>
      <c r="V32" s="154">
        <v>4</v>
      </c>
      <c r="W32" s="154">
        <v>3</v>
      </c>
      <c r="X32" s="155">
        <v>3.6666666666666665</v>
      </c>
    </row>
    <row r="33" spans="2:24" ht="17.25" customHeight="1">
      <c r="B33" s="198" t="s">
        <v>172</v>
      </c>
      <c r="C33" s="199"/>
      <c r="D33" s="133" t="s">
        <v>176</v>
      </c>
      <c r="E33" s="157" t="s">
        <v>174</v>
      </c>
      <c r="F33" s="157" t="s">
        <v>175</v>
      </c>
      <c r="G33" s="157" t="s">
        <v>195</v>
      </c>
      <c r="H33" s="157" t="s">
        <v>176</v>
      </c>
      <c r="I33" s="157" t="s">
        <v>176</v>
      </c>
      <c r="J33" s="157" t="s">
        <v>195</v>
      </c>
      <c r="K33" s="157" t="s">
        <v>196</v>
      </c>
      <c r="L33" s="157" t="s">
        <v>196</v>
      </c>
      <c r="M33" s="157" t="s">
        <v>196</v>
      </c>
      <c r="N33" s="157" t="s">
        <v>109</v>
      </c>
      <c r="O33" s="158" t="s">
        <v>109</v>
      </c>
      <c r="P33" s="156" t="s">
        <v>195</v>
      </c>
      <c r="Q33" s="157" t="s">
        <v>176</v>
      </c>
      <c r="R33" s="157" t="s">
        <v>176</v>
      </c>
      <c r="S33" s="157" t="s">
        <v>195</v>
      </c>
      <c r="T33" s="157" t="s">
        <v>196</v>
      </c>
      <c r="U33" s="157" t="s">
        <v>196</v>
      </c>
      <c r="V33" s="157" t="s">
        <v>196</v>
      </c>
      <c r="W33" s="157" t="s">
        <v>109</v>
      </c>
      <c r="X33" s="158" t="s">
        <v>109</v>
      </c>
    </row>
    <row r="34" spans="2:24" ht="17.25" customHeight="1">
      <c r="B34" s="198" t="s">
        <v>177</v>
      </c>
      <c r="C34" s="199"/>
      <c r="D34" s="133"/>
      <c r="E34" s="129"/>
      <c r="F34" s="157"/>
      <c r="G34" s="157"/>
      <c r="H34" s="157"/>
      <c r="I34" s="157"/>
      <c r="J34" s="157"/>
      <c r="K34" s="157"/>
      <c r="L34" s="157"/>
      <c r="M34" s="157"/>
      <c r="N34" s="157"/>
      <c r="O34" s="158"/>
      <c r="P34" s="156"/>
      <c r="Q34" s="157"/>
      <c r="R34" s="157"/>
      <c r="S34" s="157"/>
      <c r="T34" s="157"/>
      <c r="U34" s="157"/>
      <c r="V34" s="157"/>
      <c r="W34" s="157"/>
      <c r="X34" s="158"/>
    </row>
    <row r="35" spans="2:24" ht="17.25" customHeight="1" thickBot="1">
      <c r="B35" s="200" t="s">
        <v>178</v>
      </c>
      <c r="C35" s="201"/>
      <c r="D35" s="159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3"/>
      <c r="P35" s="170"/>
      <c r="Q35" s="161"/>
      <c r="R35" s="161"/>
      <c r="S35" s="161"/>
      <c r="T35" s="161"/>
      <c r="U35" s="161"/>
      <c r="V35" s="161"/>
      <c r="W35" s="161"/>
      <c r="X35" s="163"/>
    </row>
    <row r="36" spans="2:24">
      <c r="T36" s="131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72225-731C-4E2D-B46B-F31664440E48}">
  <sheetPr>
    <tabColor theme="8" tint="0.59999389629810485"/>
    <pageSetUpPr fitToPage="1"/>
  </sheetPr>
  <dimension ref="A1:AC279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SUM(F5:F259)</f>
        <v>134775</v>
      </c>
      <c r="E1" s="5" t="s">
        <v>2</v>
      </c>
      <c r="F1" s="6">
        <f>SUM(G5:G259)</f>
        <v>2711374.8600000003</v>
      </c>
      <c r="G1" s="7" t="s">
        <v>3</v>
      </c>
      <c r="H1" s="8">
        <f>L21+L38+L55+L72+L89+L106+L123+L140+L157+L174+L191+L208+L225+L242+L259</f>
        <v>91.000000000000014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45859</v>
      </c>
      <c r="B2" s="326"/>
      <c r="C2" s="10" t="s">
        <v>10</v>
      </c>
      <c r="D2" s="11">
        <f>AVERAGE(N21,N38,N55,N72,N89,N106,N123,N140,N157,N174,N191,N208,N225,N242,N259)</f>
        <v>582.1633468657418</v>
      </c>
      <c r="E2" s="11" t="s">
        <v>11</v>
      </c>
      <c r="F2" s="12">
        <f>F1/D1</f>
        <v>20.117787868670007</v>
      </c>
      <c r="G2" s="13" t="s">
        <v>12</v>
      </c>
      <c r="H2" s="14">
        <f>COUNT(H5:H259)</f>
        <v>7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38" t="s">
        <v>69</v>
      </c>
      <c r="C5" s="287" t="s">
        <v>205</v>
      </c>
      <c r="D5" s="287"/>
      <c r="E5" s="39">
        <v>29.52</v>
      </c>
      <c r="F5" s="40">
        <v>2387</v>
      </c>
      <c r="G5" s="41">
        <f t="shared" ref="G5:G6" si="0">E5*F5</f>
        <v>70464.240000000005</v>
      </c>
      <c r="H5" s="42"/>
      <c r="I5" s="43">
        <v>17</v>
      </c>
      <c r="J5" s="44">
        <v>3273</v>
      </c>
      <c r="K5" s="45">
        <f t="shared" ref="K5:K6" si="1">J5/I5</f>
        <v>192.52941176470588</v>
      </c>
      <c r="L5" s="46">
        <v>17</v>
      </c>
      <c r="M5" s="44">
        <f>F5/V5*60</f>
        <v>2785.4781199351664</v>
      </c>
      <c r="N5" s="45">
        <f>M5/L5</f>
        <v>163.85165411383332</v>
      </c>
      <c r="O5" s="47">
        <f>L5-I5</f>
        <v>0</v>
      </c>
      <c r="P5" s="48">
        <f>N5-K5</f>
        <v>-28.677757650872564</v>
      </c>
      <c r="Q5" s="49">
        <f>N5/K5</f>
        <v>0.85104739380848349</v>
      </c>
      <c r="R5" s="274">
        <f>Q21</f>
        <v>0.85070292844560191</v>
      </c>
      <c r="S5" s="50">
        <v>0.38472222222222219</v>
      </c>
      <c r="T5" s="51">
        <v>0.42042824074074076</v>
      </c>
      <c r="U5" s="52">
        <v>5.9999999999999787</v>
      </c>
      <c r="V5" s="53">
        <v>51.416666666666735</v>
      </c>
      <c r="W5" s="54"/>
      <c r="X5" s="94"/>
      <c r="Y5" s="276"/>
      <c r="Z5" s="277"/>
      <c r="AA5" s="36">
        <f>M5-J5</f>
        <v>-487.52188006483357</v>
      </c>
      <c r="AB5" s="37">
        <f>M5/J5</f>
        <v>0.85104739380848349</v>
      </c>
      <c r="AC5" s="292">
        <f>AB21</f>
        <v>0.85070292844560202</v>
      </c>
    </row>
    <row r="6" spans="1:29" ht="15.75" customHeight="1">
      <c r="A6" s="282"/>
      <c r="B6" s="38" t="s">
        <v>69</v>
      </c>
      <c r="C6" s="287" t="s">
        <v>204</v>
      </c>
      <c r="D6" s="287"/>
      <c r="E6" s="39">
        <v>29.85</v>
      </c>
      <c r="F6" s="40">
        <v>2341</v>
      </c>
      <c r="G6" s="41">
        <f t="shared" si="0"/>
        <v>69878.850000000006</v>
      </c>
      <c r="H6" s="42"/>
      <c r="I6" s="43">
        <v>17</v>
      </c>
      <c r="J6" s="44">
        <v>3273</v>
      </c>
      <c r="K6" s="45">
        <f t="shared" si="1"/>
        <v>192.52941176470588</v>
      </c>
      <c r="L6" s="46">
        <v>17</v>
      </c>
      <c r="M6" s="44">
        <f>F6/V6*60</f>
        <v>2783.2232496697447</v>
      </c>
      <c r="N6" s="45">
        <f>M6/L6</f>
        <v>163.71901468645558</v>
      </c>
      <c r="O6" s="47">
        <f>L6-I6</f>
        <v>0</v>
      </c>
      <c r="P6" s="48">
        <f>N6-K6</f>
        <v>-28.810397078250304</v>
      </c>
      <c r="Q6" s="49">
        <f>N6/K6</f>
        <v>0.85035846308272067</v>
      </c>
      <c r="R6" s="274"/>
      <c r="S6" s="50">
        <v>0.42361111111111105</v>
      </c>
      <c r="T6" s="51">
        <v>0.4586574074074074</v>
      </c>
      <c r="U6" s="52">
        <v>4.5833333333332238</v>
      </c>
      <c r="V6" s="53">
        <v>50.466666666666747</v>
      </c>
      <c r="W6" s="54">
        <v>0.4586574074074074</v>
      </c>
      <c r="X6" s="94">
        <v>0.49964120370370368</v>
      </c>
      <c r="Y6" s="266"/>
      <c r="Z6" s="267"/>
      <c r="AA6" s="55">
        <f>M6-J6</f>
        <v>-489.77675033025525</v>
      </c>
      <c r="AB6" s="56">
        <f>M6/J6</f>
        <v>0.85035846308272067</v>
      </c>
      <c r="AC6" s="293"/>
    </row>
    <row r="7" spans="1:29" ht="15.75" customHeight="1">
      <c r="A7" s="282"/>
      <c r="B7" s="38"/>
      <c r="C7" s="287"/>
      <c r="D7" s="287"/>
      <c r="E7" s="39"/>
      <c r="F7" s="40"/>
      <c r="G7" s="41"/>
      <c r="H7" s="42"/>
      <c r="I7" s="43"/>
      <c r="J7" s="44"/>
      <c r="K7" s="45"/>
      <c r="L7" s="46"/>
      <c r="M7" s="44"/>
      <c r="N7" s="45"/>
      <c r="O7" s="47"/>
      <c r="P7" s="48"/>
      <c r="Q7" s="49"/>
      <c r="R7" s="274"/>
      <c r="S7" s="50"/>
      <c r="T7" s="51"/>
      <c r="U7" s="52"/>
      <c r="V7" s="53"/>
      <c r="W7" s="51"/>
      <c r="X7" s="116"/>
      <c r="Y7" s="266"/>
      <c r="Z7" s="267"/>
      <c r="AA7" s="55"/>
      <c r="AB7" s="56"/>
      <c r="AC7" s="293"/>
    </row>
    <row r="8" spans="1:29" ht="15.75" customHeight="1">
      <c r="A8" s="282"/>
      <c r="B8" s="38"/>
      <c r="C8" s="287"/>
      <c r="D8" s="287"/>
      <c r="E8" s="39"/>
      <c r="F8" s="40"/>
      <c r="G8" s="41"/>
      <c r="H8" s="58"/>
      <c r="I8" s="43"/>
      <c r="J8" s="44"/>
      <c r="K8" s="45"/>
      <c r="L8" s="59"/>
      <c r="M8" s="44"/>
      <c r="N8" s="45"/>
      <c r="O8" s="47"/>
      <c r="P8" s="48"/>
      <c r="Q8" s="49"/>
      <c r="R8" s="274"/>
      <c r="S8" s="50"/>
      <c r="T8" s="51"/>
      <c r="U8" s="52"/>
      <c r="V8" s="53"/>
      <c r="W8" s="54"/>
      <c r="X8" s="94"/>
      <c r="Y8" s="266"/>
      <c r="Z8" s="267"/>
      <c r="AA8" s="55"/>
      <c r="AB8" s="56"/>
      <c r="AC8" s="293"/>
    </row>
    <row r="9" spans="1:29" ht="15.75" customHeight="1">
      <c r="A9" s="283"/>
      <c r="B9" s="38"/>
      <c r="C9" s="285"/>
      <c r="D9" s="286"/>
      <c r="E9" s="39"/>
      <c r="F9" s="40"/>
      <c r="G9" s="60"/>
      <c r="H9" s="61"/>
      <c r="I9" s="43"/>
      <c r="J9" s="44"/>
      <c r="K9" s="45"/>
      <c r="L9" s="46"/>
      <c r="M9" s="44"/>
      <c r="N9" s="45"/>
      <c r="O9" s="47"/>
      <c r="P9" s="48"/>
      <c r="Q9" s="49"/>
      <c r="R9" s="274"/>
      <c r="S9" s="62"/>
      <c r="T9" s="63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5"/>
      <c r="D10" s="286"/>
      <c r="E10" s="39"/>
      <c r="F10" s="40"/>
      <c r="G10" s="60"/>
      <c r="H10" s="61"/>
      <c r="I10" s="43"/>
      <c r="J10" s="44"/>
      <c r="K10" s="45"/>
      <c r="L10" s="46"/>
      <c r="M10" s="44"/>
      <c r="N10" s="45"/>
      <c r="O10" s="47"/>
      <c r="P10" s="48"/>
      <c r="Q10" s="49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29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29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29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29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29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17</v>
      </c>
      <c r="J21" s="81">
        <f t="shared" si="2"/>
        <v>3273</v>
      </c>
      <c r="K21" s="82">
        <f t="shared" ref="K21:K22" si="3">J21/I21</f>
        <v>192.52941176470588</v>
      </c>
      <c r="L21" s="80">
        <f t="shared" ref="L21:M21" si="4">AVERAGE(L5:L20)</f>
        <v>17</v>
      </c>
      <c r="M21" s="81">
        <f t="shared" si="4"/>
        <v>2784.3506848024554</v>
      </c>
      <c r="N21" s="82">
        <f>M21/L21</f>
        <v>163.78533440014442</v>
      </c>
      <c r="O21" s="83">
        <f>L21-I21</f>
        <v>0</v>
      </c>
      <c r="P21" s="84">
        <f>N21-K21</f>
        <v>-28.744077364561463</v>
      </c>
      <c r="Q21" s="85">
        <f>N21/K21</f>
        <v>0.85070292844560191</v>
      </c>
      <c r="R21" s="275"/>
      <c r="S21" s="182">
        <f>S5</f>
        <v>0.38472222222222219</v>
      </c>
      <c r="T21" s="183">
        <f>INDEX(T5:T20,COUNTA(T5:T20))</f>
        <v>0.4586574074074074</v>
      </c>
      <c r="U21" s="86"/>
      <c r="V21" s="86"/>
      <c r="W21" s="87"/>
      <c r="X21" s="179"/>
      <c r="Y21" s="262"/>
      <c r="Z21" s="263"/>
      <c r="AA21" s="88">
        <f>M21-J21</f>
        <v>-488.64931519754464</v>
      </c>
      <c r="AB21" s="89">
        <f>M21/J21</f>
        <v>0.85070292844560202</v>
      </c>
      <c r="AC21" s="295"/>
    </row>
    <row r="22" spans="1:29" ht="15.75" customHeight="1">
      <c r="A22" s="268" t="s">
        <v>37</v>
      </c>
      <c r="B22" s="99" t="s">
        <v>69</v>
      </c>
      <c r="C22" s="264" t="s">
        <v>283</v>
      </c>
      <c r="D22" s="265"/>
      <c r="E22" s="39">
        <v>21.61</v>
      </c>
      <c r="F22" s="52">
        <v>3283</v>
      </c>
      <c r="G22" s="41">
        <f t="shared" ref="G22" si="5">E22*F22</f>
        <v>70945.63</v>
      </c>
      <c r="H22" s="42"/>
      <c r="I22" s="43">
        <v>6</v>
      </c>
      <c r="J22" s="44">
        <v>2500</v>
      </c>
      <c r="K22" s="45">
        <f t="shared" si="3"/>
        <v>416.66666666666669</v>
      </c>
      <c r="L22" s="46">
        <v>6</v>
      </c>
      <c r="M22" s="44">
        <f>F22/V22*60</f>
        <v>2128.3630470016205</v>
      </c>
      <c r="N22" s="45">
        <f>M22/L22</f>
        <v>354.72717450027011</v>
      </c>
      <c r="O22" s="47">
        <f>L22-I22</f>
        <v>0</v>
      </c>
      <c r="P22" s="48">
        <f>N22-K22</f>
        <v>-61.939492166396576</v>
      </c>
      <c r="Q22" s="49">
        <f>N22/K22</f>
        <v>0.85134521880064817</v>
      </c>
      <c r="R22" s="273">
        <f>Q38</f>
        <v>0.85134521880064817</v>
      </c>
      <c r="S22" s="50">
        <v>0.39822916666666669</v>
      </c>
      <c r="T22" s="51">
        <v>0.46250000000000002</v>
      </c>
      <c r="U22" s="52">
        <v>5.4500000000000526</v>
      </c>
      <c r="V22" s="53">
        <v>92.55</v>
      </c>
      <c r="W22" s="54">
        <v>0.46250000000000002</v>
      </c>
      <c r="X22" s="94">
        <v>0.50208333333333333</v>
      </c>
      <c r="Y22" s="276"/>
      <c r="Z22" s="277"/>
      <c r="AA22" s="36">
        <f>M22-J22</f>
        <v>-371.63695299837946</v>
      </c>
      <c r="AB22" s="31">
        <f>M22/J22</f>
        <v>0.85134521880064817</v>
      </c>
      <c r="AC22" s="348">
        <f>AB38</f>
        <v>0.85134521880064817</v>
      </c>
    </row>
    <row r="23" spans="1:29" ht="15.75" customHeight="1">
      <c r="A23" s="269"/>
      <c r="B23" s="99"/>
      <c r="C23" s="264"/>
      <c r="D23" s="265"/>
      <c r="E23" s="39"/>
      <c r="F23" s="52"/>
      <c r="G23" s="41"/>
      <c r="H23" s="42"/>
      <c r="I23" s="43"/>
      <c r="J23" s="44"/>
      <c r="K23" s="45"/>
      <c r="L23" s="46"/>
      <c r="M23" s="44"/>
      <c r="N23" s="45"/>
      <c r="O23" s="47"/>
      <c r="P23" s="48"/>
      <c r="Q23" s="49"/>
      <c r="R23" s="274"/>
      <c r="S23" s="50"/>
      <c r="T23" s="51"/>
      <c r="U23" s="52"/>
      <c r="V23" s="53"/>
      <c r="W23" s="54"/>
      <c r="X23" s="94"/>
      <c r="Y23" s="266"/>
      <c r="Z23" s="267"/>
      <c r="AA23" s="55"/>
      <c r="AB23" s="49"/>
      <c r="AC23" s="294"/>
    </row>
    <row r="24" spans="1:29" ht="15.75" customHeight="1">
      <c r="A24" s="269"/>
      <c r="B24" s="99"/>
      <c r="C24" s="264"/>
      <c r="D24" s="265"/>
      <c r="E24" s="39"/>
      <c r="F24" s="52"/>
      <c r="G24" s="41"/>
      <c r="H24" s="42"/>
      <c r="I24" s="43"/>
      <c r="J24" s="44"/>
      <c r="K24" s="45"/>
      <c r="L24" s="46"/>
      <c r="M24" s="44"/>
      <c r="N24" s="45"/>
      <c r="O24" s="47"/>
      <c r="P24" s="48"/>
      <c r="Q24" s="49"/>
      <c r="R24" s="274"/>
      <c r="S24" s="50"/>
      <c r="T24" s="51"/>
      <c r="U24" s="52"/>
      <c r="V24" s="53"/>
      <c r="W24" s="54"/>
      <c r="X24" s="94"/>
      <c r="Y24" s="266"/>
      <c r="Z24" s="267"/>
      <c r="AA24" s="55"/>
      <c r="AB24" s="49"/>
      <c r="AC24" s="294"/>
    </row>
    <row r="25" spans="1:29" ht="15.75" customHeight="1">
      <c r="A25" s="269"/>
      <c r="B25" s="99"/>
      <c r="C25" s="264"/>
      <c r="D25" s="265"/>
      <c r="E25" s="39"/>
      <c r="F25" s="52"/>
      <c r="G25" s="41"/>
      <c r="H25" s="42"/>
      <c r="I25" s="43"/>
      <c r="J25" s="44"/>
      <c r="K25" s="45"/>
      <c r="L25" s="46"/>
      <c r="M25" s="44"/>
      <c r="N25" s="45"/>
      <c r="O25" s="47"/>
      <c r="P25" s="48"/>
      <c r="Q25" s="49"/>
      <c r="R25" s="274"/>
      <c r="S25" s="50"/>
      <c r="T25" s="51"/>
      <c r="U25" s="52"/>
      <c r="V25" s="53"/>
      <c r="W25" s="54"/>
      <c r="X25" s="94"/>
      <c r="Y25" s="266"/>
      <c r="Z25" s="267"/>
      <c r="AA25" s="55"/>
      <c r="AB25" s="49"/>
      <c r="AC25" s="294"/>
    </row>
    <row r="26" spans="1:29" ht="15.75" customHeight="1">
      <c r="A26" s="269"/>
      <c r="B26" s="99"/>
      <c r="C26" s="264"/>
      <c r="D26" s="265"/>
      <c r="E26" s="39"/>
      <c r="F26" s="52"/>
      <c r="G26" s="41"/>
      <c r="H26" s="58"/>
      <c r="I26" s="43"/>
      <c r="J26" s="44"/>
      <c r="K26" s="45"/>
      <c r="L26" s="59"/>
      <c r="M26" s="44"/>
      <c r="N26" s="45"/>
      <c r="O26" s="47"/>
      <c r="P26" s="48"/>
      <c r="Q26" s="49"/>
      <c r="R26" s="274"/>
      <c r="S26" s="50"/>
      <c r="T26" s="51"/>
      <c r="U26" s="52"/>
      <c r="V26" s="53"/>
      <c r="W26" s="54"/>
      <c r="X26" s="94"/>
      <c r="Y26" s="266"/>
      <c r="Z26" s="267"/>
      <c r="AA26" s="55"/>
      <c r="AB26" s="49"/>
      <c r="AC26" s="294"/>
    </row>
    <row r="27" spans="1:29" ht="15.75" customHeight="1">
      <c r="A27" s="269"/>
      <c r="B27" s="99"/>
      <c r="C27" s="264"/>
      <c r="D27" s="265"/>
      <c r="E27" s="39"/>
      <c r="F27" s="52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94"/>
    </row>
    <row r="28" spans="1:29" ht="15.75" customHeight="1">
      <c r="A28" s="269"/>
      <c r="B28" s="99"/>
      <c r="C28" s="264"/>
      <c r="D28" s="265"/>
      <c r="E28" s="39"/>
      <c r="F28" s="52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94"/>
    </row>
    <row r="29" spans="1:29" ht="15.75" customHeight="1">
      <c r="A29" s="269"/>
      <c r="B29" s="99"/>
      <c r="C29" s="264"/>
      <c r="D29" s="265"/>
      <c r="E29" s="39"/>
      <c r="F29" s="52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</row>
    <row r="30" spans="1:29" ht="15.75" customHeight="1">
      <c r="A30" s="269"/>
      <c r="B30" s="99"/>
      <c r="C30" s="264"/>
      <c r="D30" s="265"/>
      <c r="E30" s="39"/>
      <c r="F30" s="52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29" ht="15.75" customHeight="1">
      <c r="A31" s="269"/>
      <c r="B31" s="99"/>
      <c r="C31" s="264"/>
      <c r="D31" s="265"/>
      <c r="E31" s="39"/>
      <c r="F31" s="52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29" ht="15.75" customHeight="1">
      <c r="A32" s="269"/>
      <c r="B32" s="99"/>
      <c r="C32" s="264"/>
      <c r="D32" s="265"/>
      <c r="E32" s="39"/>
      <c r="F32" s="52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99"/>
      <c r="C33" s="264"/>
      <c r="D33" s="265"/>
      <c r="E33" s="39"/>
      <c r="F33" s="52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99"/>
      <c r="C34" s="264"/>
      <c r="D34" s="265"/>
      <c r="E34" s="39"/>
      <c r="F34" s="52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99"/>
      <c r="C35" s="264"/>
      <c r="D35" s="265"/>
      <c r="E35" s="39"/>
      <c r="F35" s="52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100"/>
      <c r="X35" s="101"/>
      <c r="Y35" s="266"/>
      <c r="Z35" s="267"/>
      <c r="AA35" s="55"/>
      <c r="AB35" s="49"/>
      <c r="AC35" s="294"/>
    </row>
    <row r="36" spans="1:29" ht="15.75" customHeight="1">
      <c r="A36" s="269"/>
      <c r="B36" s="99"/>
      <c r="C36" s="264"/>
      <c r="D36" s="265"/>
      <c r="E36" s="39"/>
      <c r="F36" s="52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102"/>
      <c r="X36" s="103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64"/>
      <c r="D37" s="265"/>
      <c r="E37" s="104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102"/>
      <c r="X37" s="103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6">AVERAGE(I22:I37)</f>
        <v>6</v>
      </c>
      <c r="J38" s="81">
        <f t="shared" si="6"/>
        <v>2500</v>
      </c>
      <c r="K38" s="82">
        <f t="shared" ref="K38:K39" si="7">J38/I38</f>
        <v>416.66666666666669</v>
      </c>
      <c r="L38" s="80">
        <f t="shared" ref="L38:M38" si="8">AVERAGE(L22:L37)</f>
        <v>6</v>
      </c>
      <c r="M38" s="81">
        <f t="shared" si="8"/>
        <v>2128.3630470016205</v>
      </c>
      <c r="N38" s="82">
        <f>M38/L38</f>
        <v>354.72717450027011</v>
      </c>
      <c r="O38" s="83">
        <f>L38-I38</f>
        <v>0</v>
      </c>
      <c r="P38" s="84">
        <f>N38-K38</f>
        <v>-61.939492166396576</v>
      </c>
      <c r="Q38" s="85">
        <f>N38/K38</f>
        <v>0.85134521880064817</v>
      </c>
      <c r="R38" s="275"/>
      <c r="S38" s="182">
        <f>S22</f>
        <v>0.39822916666666669</v>
      </c>
      <c r="T38" s="183">
        <f>INDEX(T22:T37,COUNTA(T22:T37))</f>
        <v>0.46250000000000002</v>
      </c>
      <c r="U38" s="86"/>
      <c r="V38" s="96"/>
      <c r="W38" s="105"/>
      <c r="X38" s="106"/>
      <c r="Y38" s="262"/>
      <c r="Z38" s="263"/>
      <c r="AA38" s="97">
        <f>M38-J38</f>
        <v>-371.63695299837946</v>
      </c>
      <c r="AB38" s="85">
        <f>M38/J38</f>
        <v>0.85134521880064817</v>
      </c>
      <c r="AC38" s="295"/>
    </row>
    <row r="39" spans="1:29" ht="15.75" customHeight="1">
      <c r="A39" s="281" t="s">
        <v>40</v>
      </c>
      <c r="B39" s="38" t="s">
        <v>69</v>
      </c>
      <c r="C39" s="264" t="s">
        <v>282</v>
      </c>
      <c r="D39" s="265"/>
      <c r="E39" s="39">
        <v>25.64</v>
      </c>
      <c r="F39" s="40">
        <v>4005</v>
      </c>
      <c r="G39" s="41">
        <f t="shared" ref="G39" si="9">E39*F39</f>
        <v>102688.2</v>
      </c>
      <c r="H39" s="42"/>
      <c r="I39" s="43">
        <v>11</v>
      </c>
      <c r="J39" s="44">
        <v>3000</v>
      </c>
      <c r="K39" s="45">
        <f t="shared" si="7"/>
        <v>272.72727272727275</v>
      </c>
      <c r="L39" s="46">
        <v>11</v>
      </c>
      <c r="M39" s="44">
        <f>F39/V39*60</f>
        <v>2564.5677694770566</v>
      </c>
      <c r="N39" s="45">
        <f>M39/L39</f>
        <v>233.14252449791422</v>
      </c>
      <c r="O39" s="47">
        <f>L39-I39</f>
        <v>0</v>
      </c>
      <c r="P39" s="48">
        <f>N39-K39</f>
        <v>-39.584748229358524</v>
      </c>
      <c r="Q39" s="49">
        <f>N39/K39</f>
        <v>0.8548559231590187</v>
      </c>
      <c r="R39" s="273">
        <f>Q55</f>
        <v>0.8548559231590187</v>
      </c>
      <c r="S39" s="50">
        <v>0.31687500000000002</v>
      </c>
      <c r="T39" s="51">
        <v>0.38194444444444442</v>
      </c>
      <c r="U39" s="52">
        <v>5.2000000000000135</v>
      </c>
      <c r="V39" s="53">
        <v>93.699999999999932</v>
      </c>
      <c r="W39" s="54"/>
      <c r="X39" s="115"/>
      <c r="Y39" s="276"/>
      <c r="Z39" s="277"/>
      <c r="AA39" s="36">
        <f>M39-J39</f>
        <v>-435.43223052294343</v>
      </c>
      <c r="AB39" s="31">
        <f>M39/J39</f>
        <v>0.85485592315901882</v>
      </c>
      <c r="AC39" s="278">
        <f>AB55</f>
        <v>0.85485592315901882</v>
      </c>
    </row>
    <row r="40" spans="1:29" ht="15.75" customHeight="1">
      <c r="A40" s="282"/>
      <c r="B40" s="38"/>
      <c r="C40" s="264"/>
      <c r="D40" s="265"/>
      <c r="E40" s="39"/>
      <c r="F40" s="40"/>
      <c r="G40" s="41"/>
      <c r="H40" s="42"/>
      <c r="I40" s="43"/>
      <c r="J40" s="44"/>
      <c r="K40" s="45"/>
      <c r="L40" s="46"/>
      <c r="M40" s="44"/>
      <c r="N40" s="45"/>
      <c r="O40" s="47"/>
      <c r="P40" s="48"/>
      <c r="Q40" s="49"/>
      <c r="R40" s="274"/>
      <c r="S40" s="50"/>
      <c r="T40" s="51"/>
      <c r="U40" s="52"/>
      <c r="V40" s="53"/>
      <c r="W40" s="54"/>
      <c r="X40" s="94"/>
      <c r="Y40" s="266"/>
      <c r="Z40" s="267"/>
      <c r="AA40" s="55"/>
      <c r="AB40" s="49"/>
      <c r="AC40" s="279"/>
    </row>
    <row r="41" spans="1:29" ht="15.75" customHeight="1">
      <c r="A41" s="282"/>
      <c r="B41" s="38"/>
      <c r="C41" s="264"/>
      <c r="D41" s="265"/>
      <c r="E41" s="39"/>
      <c r="F41" s="40"/>
      <c r="G41" s="41"/>
      <c r="H41" s="42"/>
      <c r="I41" s="43"/>
      <c r="J41" s="44"/>
      <c r="K41" s="45"/>
      <c r="L41" s="46"/>
      <c r="M41" s="44"/>
      <c r="N41" s="45"/>
      <c r="O41" s="47"/>
      <c r="P41" s="48"/>
      <c r="Q41" s="49"/>
      <c r="R41" s="274"/>
      <c r="S41" s="50"/>
      <c r="T41" s="51"/>
      <c r="U41" s="52"/>
      <c r="V41" s="53"/>
      <c r="W41" s="54"/>
      <c r="X41" s="94"/>
      <c r="Y41" s="266"/>
      <c r="Z41" s="267"/>
      <c r="AA41" s="55"/>
      <c r="AB41" s="49"/>
      <c r="AC41" s="279"/>
    </row>
    <row r="42" spans="1:29" ht="15.75" customHeight="1">
      <c r="A42" s="282"/>
      <c r="B42" s="38"/>
      <c r="C42" s="264"/>
      <c r="D42" s="265"/>
      <c r="E42" s="39"/>
      <c r="F42" s="40"/>
      <c r="G42" s="41"/>
      <c r="H42" s="42"/>
      <c r="I42" s="43"/>
      <c r="J42" s="44"/>
      <c r="K42" s="45"/>
      <c r="L42" s="46"/>
      <c r="M42" s="44"/>
      <c r="N42" s="45"/>
      <c r="O42" s="47"/>
      <c r="P42" s="48"/>
      <c r="Q42" s="49"/>
      <c r="R42" s="274"/>
      <c r="S42" s="50"/>
      <c r="T42" s="51"/>
      <c r="U42" s="52"/>
      <c r="V42" s="53"/>
      <c r="W42" s="54"/>
      <c r="X42" s="94"/>
      <c r="Y42" s="266"/>
      <c r="Z42" s="267"/>
      <c r="AA42" s="55"/>
      <c r="AB42" s="49"/>
      <c r="AC42" s="279"/>
    </row>
    <row r="43" spans="1:29" ht="15.75" customHeight="1">
      <c r="A43" s="283"/>
      <c r="B43" s="38"/>
      <c r="C43" s="264"/>
      <c r="D43" s="265"/>
      <c r="E43" s="39"/>
      <c r="F43" s="40"/>
      <c r="G43" s="41"/>
      <c r="H43" s="58"/>
      <c r="I43" s="43"/>
      <c r="J43" s="44"/>
      <c r="K43" s="45"/>
      <c r="L43" s="59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94"/>
      <c r="Y43" s="266"/>
      <c r="Z43" s="267"/>
      <c r="AA43" s="55"/>
      <c r="AB43" s="49"/>
      <c r="AC43" s="279"/>
    </row>
    <row r="44" spans="1:29" ht="15.75" customHeight="1">
      <c r="A44" s="283"/>
      <c r="B44" s="38"/>
      <c r="C44" s="264"/>
      <c r="D44" s="265"/>
      <c r="E44" s="39"/>
      <c r="F44" s="40"/>
      <c r="G44" s="60"/>
      <c r="H44" s="61"/>
      <c r="I44" s="43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94"/>
      <c r="Y44" s="266"/>
      <c r="Z44" s="267"/>
      <c r="AA44" s="55"/>
      <c r="AB44" s="49"/>
      <c r="AC44" s="279"/>
    </row>
    <row r="45" spans="1:29" ht="15.75" customHeight="1">
      <c r="A45" s="283"/>
      <c r="B45" s="38"/>
      <c r="C45" s="264"/>
      <c r="D45" s="265"/>
      <c r="E45" s="39"/>
      <c r="F45" s="40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79"/>
    </row>
    <row r="46" spans="1:29" ht="15.75" customHeight="1">
      <c r="A46" s="283"/>
      <c r="B46" s="38"/>
      <c r="C46" s="264"/>
      <c r="D46" s="265"/>
      <c r="E46" s="39"/>
      <c r="F46" s="40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79"/>
    </row>
    <row r="47" spans="1:29" ht="15.75" customHeight="1">
      <c r="A47" s="283"/>
      <c r="B47" s="38"/>
      <c r="C47" s="264"/>
      <c r="D47" s="265"/>
      <c r="E47" s="39"/>
      <c r="F47" s="40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110"/>
      <c r="Y47" s="266"/>
      <c r="Z47" s="267"/>
      <c r="AA47" s="55"/>
      <c r="AB47" s="49"/>
      <c r="AC47" s="279"/>
    </row>
    <row r="48" spans="1:29" ht="15.75" customHeight="1">
      <c r="A48" s="283"/>
      <c r="B48" s="38"/>
      <c r="C48" s="264"/>
      <c r="D48" s="265"/>
      <c r="E48" s="39"/>
      <c r="F48" s="40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110"/>
      <c r="Y48" s="266"/>
      <c r="Z48" s="267"/>
      <c r="AA48" s="55"/>
      <c r="AB48" s="49"/>
      <c r="AC48" s="279"/>
    </row>
    <row r="49" spans="1:29" ht="15.75" customHeight="1">
      <c r="A49" s="283"/>
      <c r="B49" s="38"/>
      <c r="C49" s="264"/>
      <c r="D49" s="265"/>
      <c r="E49" s="39"/>
      <c r="F49" s="40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110"/>
      <c r="Y49" s="266"/>
      <c r="Z49" s="267"/>
      <c r="AA49" s="55"/>
      <c r="AB49" s="49"/>
      <c r="AC49" s="279"/>
    </row>
    <row r="50" spans="1:29" ht="15.75" customHeight="1">
      <c r="A50" s="283"/>
      <c r="B50" s="38"/>
      <c r="C50" s="264"/>
      <c r="D50" s="265"/>
      <c r="E50" s="39"/>
      <c r="F50" s="40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110"/>
      <c r="Y50" s="266"/>
      <c r="Z50" s="267"/>
      <c r="AA50" s="55"/>
      <c r="AB50" s="49"/>
      <c r="AC50" s="279"/>
    </row>
    <row r="51" spans="1:29" ht="15.75" customHeight="1">
      <c r="A51" s="283"/>
      <c r="B51" s="38"/>
      <c r="C51" s="264"/>
      <c r="D51" s="265"/>
      <c r="E51" s="39"/>
      <c r="F51" s="40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110"/>
      <c r="Y51" s="266"/>
      <c r="Z51" s="267"/>
      <c r="AA51" s="55"/>
      <c r="AB51" s="49"/>
      <c r="AC51" s="279"/>
    </row>
    <row r="52" spans="1:29" ht="15.75" customHeight="1">
      <c r="A52" s="283"/>
      <c r="B52" s="38"/>
      <c r="C52" s="264"/>
      <c r="D52" s="265"/>
      <c r="E52" s="39"/>
      <c r="F52" s="40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54"/>
      <c r="X52" s="110"/>
      <c r="Y52" s="266"/>
      <c r="Z52" s="267"/>
      <c r="AA52" s="55"/>
      <c r="AB52" s="49"/>
      <c r="AC52" s="279"/>
    </row>
    <row r="53" spans="1:29" ht="15.75" customHeight="1">
      <c r="A53" s="283"/>
      <c r="B53" s="38"/>
      <c r="C53" s="264"/>
      <c r="D53" s="265"/>
      <c r="E53" s="39"/>
      <c r="F53" s="40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54"/>
      <c r="X53" s="110"/>
      <c r="Y53" s="266"/>
      <c r="Z53" s="267"/>
      <c r="AA53" s="55"/>
      <c r="AB53" s="49"/>
      <c r="AC53" s="279"/>
    </row>
    <row r="54" spans="1:29" ht="15.75" customHeight="1">
      <c r="A54" s="283"/>
      <c r="B54" s="99"/>
      <c r="C54" s="264"/>
      <c r="D54" s="265"/>
      <c r="E54" s="109"/>
      <c r="F54" s="71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62"/>
      <c r="T54" s="63"/>
      <c r="U54" s="73"/>
      <c r="V54" s="74"/>
      <c r="W54" s="68"/>
      <c r="X54" s="110"/>
      <c r="Y54" s="266"/>
      <c r="Z54" s="267"/>
      <c r="AA54" s="111"/>
      <c r="AB54" s="67"/>
      <c r="AC54" s="279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10">AVERAGE(I39:I54)</f>
        <v>11</v>
      </c>
      <c r="J55" s="81">
        <f t="shared" si="10"/>
        <v>3000</v>
      </c>
      <c r="K55" s="82">
        <f t="shared" ref="K55" si="11">J55/I55</f>
        <v>272.72727272727275</v>
      </c>
      <c r="L55" s="80">
        <f t="shared" ref="L55:M55" si="12">AVERAGE(L39:L54)</f>
        <v>11</v>
      </c>
      <c r="M55" s="81">
        <f t="shared" si="12"/>
        <v>2564.5677694770566</v>
      </c>
      <c r="N55" s="82">
        <f>M55/L55</f>
        <v>233.14252449791422</v>
      </c>
      <c r="O55" s="83">
        <f>L55-I55</f>
        <v>0</v>
      </c>
      <c r="P55" s="84">
        <f>N55-K55</f>
        <v>-39.584748229358524</v>
      </c>
      <c r="Q55" s="85">
        <f>N55/K55</f>
        <v>0.8548559231590187</v>
      </c>
      <c r="R55" s="275"/>
      <c r="S55" s="182">
        <f>S39</f>
        <v>0.31687500000000002</v>
      </c>
      <c r="T55" s="183">
        <f>INDEX(T39:T54,COUNTA(T39:T54))</f>
        <v>0.38194444444444442</v>
      </c>
      <c r="U55" s="86"/>
      <c r="V55" s="96"/>
      <c r="W55" s="78"/>
      <c r="X55" s="82"/>
      <c r="Y55" s="262"/>
      <c r="Z55" s="263"/>
      <c r="AA55" s="97">
        <f>M55-J55</f>
        <v>-435.43223052294343</v>
      </c>
      <c r="AB55" s="85">
        <f>M55/J55</f>
        <v>0.85485592315901882</v>
      </c>
      <c r="AC55" s="280"/>
    </row>
    <row r="56" spans="1:29" ht="15.75" customHeight="1">
      <c r="A56" s="268" t="s">
        <v>41</v>
      </c>
      <c r="B56" s="16" t="s">
        <v>69</v>
      </c>
      <c r="C56" s="271" t="s">
        <v>96</v>
      </c>
      <c r="D56" s="272"/>
      <c r="E56" s="21">
        <v>14.06</v>
      </c>
      <c r="F56" s="15">
        <v>1178</v>
      </c>
      <c r="G56" s="22">
        <f t="shared" ref="G56:G58" si="13">E56*F56</f>
        <v>16562.68</v>
      </c>
      <c r="H56" s="23"/>
      <c r="I56" s="24">
        <v>6</v>
      </c>
      <c r="J56" s="25">
        <v>2600</v>
      </c>
      <c r="K56" s="26">
        <f>J56/I56</f>
        <v>433.33333333333331</v>
      </c>
      <c r="L56" s="27">
        <v>6</v>
      </c>
      <c r="M56" s="25">
        <f>F56/V56*60</f>
        <v>2142.9004547751433</v>
      </c>
      <c r="N56" s="26">
        <f>M56/L56</f>
        <v>357.15007579585722</v>
      </c>
      <c r="O56" s="91">
        <f>L56-I56</f>
        <v>0</v>
      </c>
      <c r="P56" s="92">
        <f>N56-K56</f>
        <v>-76.183257537476095</v>
      </c>
      <c r="Q56" s="31">
        <f>N56/K56</f>
        <v>0.82419248260582434</v>
      </c>
      <c r="R56" s="273">
        <f>Q72</f>
        <v>0.82142532111709821</v>
      </c>
      <c r="S56" s="32">
        <v>0.25001157407407409</v>
      </c>
      <c r="T56" s="33">
        <v>0.27291666666666664</v>
      </c>
      <c r="U56" s="34"/>
      <c r="V56" s="35">
        <v>32.983333333333263</v>
      </c>
      <c r="W56" s="33"/>
      <c r="X56" s="107"/>
      <c r="Y56" s="276"/>
      <c r="Z56" s="277"/>
      <c r="AA56" s="36">
        <f>M56-J56</f>
        <v>-457.09954522485668</v>
      </c>
      <c r="AB56" s="31">
        <f>M56/J56</f>
        <v>0.82419248260582434</v>
      </c>
      <c r="AC56" s="278">
        <f>AB72</f>
        <v>0.8214253211170981</v>
      </c>
    </row>
    <row r="57" spans="1:29" ht="15.75" customHeight="1">
      <c r="A57" s="269"/>
      <c r="B57" s="38" t="s">
        <v>69</v>
      </c>
      <c r="C57" s="264" t="s">
        <v>97</v>
      </c>
      <c r="D57" s="265"/>
      <c r="E57" s="39">
        <v>14.81</v>
      </c>
      <c r="F57" s="40">
        <v>1373</v>
      </c>
      <c r="G57" s="41">
        <f t="shared" si="13"/>
        <v>20334.13</v>
      </c>
      <c r="H57" s="42"/>
      <c r="I57" s="43">
        <v>6</v>
      </c>
      <c r="J57" s="44">
        <v>2600</v>
      </c>
      <c r="K57" s="45">
        <f t="shared" ref="K57:K58" si="14">J57/I57</f>
        <v>433.33333333333331</v>
      </c>
      <c r="L57" s="46">
        <v>6</v>
      </c>
      <c r="M57" s="44">
        <f>F57/V57*60</f>
        <v>2166.9443226654944</v>
      </c>
      <c r="N57" s="45">
        <f>M57/L57</f>
        <v>361.15738711091575</v>
      </c>
      <c r="O57" s="47">
        <f>L57-I57</f>
        <v>0</v>
      </c>
      <c r="P57" s="48">
        <f>N57-K57</f>
        <v>-72.175946222417565</v>
      </c>
      <c r="Q57" s="49">
        <f>N57/K57</f>
        <v>0.83344012410211332</v>
      </c>
      <c r="R57" s="274"/>
      <c r="S57" s="50">
        <v>0.27708333333333329</v>
      </c>
      <c r="T57" s="51">
        <v>0.30348379629629629</v>
      </c>
      <c r="U57" s="52">
        <v>5.9999999999999787</v>
      </c>
      <c r="V57" s="53">
        <v>38.016666666666723</v>
      </c>
      <c r="W57" s="54"/>
      <c r="X57" s="58"/>
      <c r="Y57" s="266"/>
      <c r="Z57" s="267"/>
      <c r="AA57" s="55">
        <f>M57-J57</f>
        <v>-433.05567733450562</v>
      </c>
      <c r="AB57" s="49">
        <f>M57/J57</f>
        <v>0.83344012410211321</v>
      </c>
      <c r="AC57" s="279"/>
    </row>
    <row r="58" spans="1:29" ht="15.75" customHeight="1">
      <c r="A58" s="269"/>
      <c r="B58" s="38" t="s">
        <v>69</v>
      </c>
      <c r="C58" s="264" t="s">
        <v>98</v>
      </c>
      <c r="D58" s="265"/>
      <c r="E58" s="39">
        <v>17.87</v>
      </c>
      <c r="F58" s="40">
        <v>769</v>
      </c>
      <c r="G58" s="41">
        <f t="shared" si="13"/>
        <v>13742.03</v>
      </c>
      <c r="H58" s="42"/>
      <c r="I58" s="43">
        <v>6</v>
      </c>
      <c r="J58" s="44">
        <v>2600</v>
      </c>
      <c r="K58" s="45">
        <f t="shared" si="14"/>
        <v>433.33333333333331</v>
      </c>
      <c r="L58" s="46">
        <v>6</v>
      </c>
      <c r="M58" s="44">
        <f>F58/V58*60</f>
        <v>2097.272727272727</v>
      </c>
      <c r="N58" s="45">
        <f>M58/L58</f>
        <v>349.5454545454545</v>
      </c>
      <c r="O58" s="47">
        <f>L58-I58</f>
        <v>0</v>
      </c>
      <c r="P58" s="48">
        <f>N58-K58</f>
        <v>-83.78787878787881</v>
      </c>
      <c r="Q58" s="49">
        <f>N58/K58</f>
        <v>0.80664335664335662</v>
      </c>
      <c r="R58" s="274"/>
      <c r="S58" s="50">
        <v>0.30694444444444446</v>
      </c>
      <c r="T58" s="51">
        <v>0.32222222222222224</v>
      </c>
      <c r="U58" s="52">
        <v>4.9833333333333663</v>
      </c>
      <c r="V58" s="53">
        <v>22</v>
      </c>
      <c r="W58" s="54"/>
      <c r="X58" s="58"/>
      <c r="Y58" s="266"/>
      <c r="Z58" s="267"/>
      <c r="AA58" s="55">
        <f>M58-J58</f>
        <v>-502.72727272727298</v>
      </c>
      <c r="AB58" s="49">
        <f>M58/J58</f>
        <v>0.80664335664335651</v>
      </c>
      <c r="AC58" s="279"/>
    </row>
    <row r="59" spans="1:29" ht="15.75" customHeight="1">
      <c r="A59" s="269"/>
      <c r="B59" s="38"/>
      <c r="C59" s="264"/>
      <c r="D59" s="265"/>
      <c r="E59" s="39"/>
      <c r="F59" s="40"/>
      <c r="G59" s="41"/>
      <c r="H59" s="42"/>
      <c r="I59" s="43"/>
      <c r="J59" s="44"/>
      <c r="K59" s="45"/>
      <c r="L59" s="46"/>
      <c r="M59" s="44"/>
      <c r="N59" s="45"/>
      <c r="O59" s="47"/>
      <c r="P59" s="48"/>
      <c r="Q59" s="49"/>
      <c r="R59" s="274"/>
      <c r="S59" s="50"/>
      <c r="T59" s="51"/>
      <c r="U59" s="52"/>
      <c r="V59" s="53"/>
      <c r="W59" s="54"/>
      <c r="X59" s="94"/>
      <c r="Y59" s="266"/>
      <c r="Z59" s="267"/>
      <c r="AA59" s="55"/>
      <c r="AB59" s="49"/>
      <c r="AC59" s="279"/>
    </row>
    <row r="60" spans="1:29" ht="15.75" customHeight="1">
      <c r="A60" s="269"/>
      <c r="B60" s="38"/>
      <c r="C60" s="264"/>
      <c r="D60" s="265"/>
      <c r="E60" s="39"/>
      <c r="F60" s="40"/>
      <c r="G60" s="41"/>
      <c r="H60" s="58"/>
      <c r="I60" s="43"/>
      <c r="J60" s="44"/>
      <c r="K60" s="45"/>
      <c r="L60" s="59"/>
      <c r="M60" s="44"/>
      <c r="N60" s="45"/>
      <c r="O60" s="47"/>
      <c r="P60" s="48"/>
      <c r="Q60" s="49"/>
      <c r="R60" s="274"/>
      <c r="S60" s="50"/>
      <c r="T60" s="51"/>
      <c r="U60" s="52"/>
      <c r="V60" s="53"/>
      <c r="W60" s="54"/>
      <c r="X60" s="58"/>
      <c r="Y60" s="266"/>
      <c r="Z60" s="267"/>
      <c r="AA60" s="55"/>
      <c r="AB60" s="49"/>
      <c r="AC60" s="279"/>
    </row>
    <row r="61" spans="1:29" ht="15.75" customHeight="1">
      <c r="A61" s="269"/>
      <c r="B61" s="38"/>
      <c r="C61" s="264"/>
      <c r="D61" s="265"/>
      <c r="E61" s="39"/>
      <c r="F61" s="40"/>
      <c r="G61" s="60"/>
      <c r="H61" s="61"/>
      <c r="I61" s="43"/>
      <c r="J61" s="44"/>
      <c r="K61" s="45"/>
      <c r="L61" s="46"/>
      <c r="M61" s="44"/>
      <c r="N61" s="45"/>
      <c r="O61" s="47"/>
      <c r="P61" s="48"/>
      <c r="Q61" s="49"/>
      <c r="R61" s="274"/>
      <c r="S61" s="50"/>
      <c r="T61" s="51"/>
      <c r="U61" s="52"/>
      <c r="V61" s="53"/>
      <c r="W61" s="54"/>
      <c r="X61" s="116"/>
      <c r="Y61" s="266"/>
      <c r="Z61" s="267"/>
      <c r="AA61" s="55"/>
      <c r="AB61" s="49"/>
      <c r="AC61" s="279"/>
    </row>
    <row r="62" spans="1:29" ht="15.75" customHeight="1">
      <c r="A62" s="269"/>
      <c r="B62" s="38"/>
      <c r="C62" s="264"/>
      <c r="D62" s="265"/>
      <c r="E62" s="39"/>
      <c r="F62" s="40"/>
      <c r="G62" s="60"/>
      <c r="H62" s="64"/>
      <c r="I62" s="43"/>
      <c r="J62" s="44"/>
      <c r="K62" s="45"/>
      <c r="L62" s="59"/>
      <c r="M62" s="44"/>
      <c r="N62" s="45"/>
      <c r="O62" s="65"/>
      <c r="P62" s="66"/>
      <c r="Q62" s="67"/>
      <c r="R62" s="274"/>
      <c r="S62" s="50"/>
      <c r="T62" s="51"/>
      <c r="U62" s="52"/>
      <c r="V62" s="53"/>
      <c r="W62" s="54"/>
      <c r="X62" s="94"/>
      <c r="Y62" s="266"/>
      <c r="Z62" s="267"/>
      <c r="AA62" s="55"/>
      <c r="AB62" s="49"/>
      <c r="AC62" s="279"/>
    </row>
    <row r="63" spans="1:29" ht="15.75" customHeight="1">
      <c r="A63" s="269"/>
      <c r="B63" s="38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50"/>
      <c r="T63" s="51"/>
      <c r="U63" s="52"/>
      <c r="V63" s="53"/>
      <c r="W63" s="54"/>
      <c r="X63" s="94"/>
      <c r="Y63" s="266"/>
      <c r="Z63" s="267"/>
      <c r="AA63" s="55"/>
      <c r="AB63" s="49"/>
      <c r="AC63" s="279"/>
    </row>
    <row r="64" spans="1:29" ht="15.75" customHeight="1">
      <c r="A64" s="269"/>
      <c r="B64" s="38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74"/>
      <c r="W64" s="54"/>
      <c r="X64" s="94"/>
      <c r="Y64" s="266"/>
      <c r="Z64" s="267"/>
      <c r="AA64" s="55"/>
      <c r="AB64" s="49"/>
      <c r="AC64" s="279"/>
    </row>
    <row r="65" spans="1:29" ht="15.75" customHeight="1">
      <c r="A65" s="269"/>
      <c r="B65" s="38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74"/>
      <c r="W65" s="68"/>
      <c r="X65" s="110"/>
      <c r="Y65" s="266"/>
      <c r="Z65" s="267"/>
      <c r="AA65" s="55"/>
      <c r="AB65" s="49"/>
      <c r="AC65" s="279"/>
    </row>
    <row r="66" spans="1:29" ht="15.75" customHeight="1">
      <c r="A66" s="269"/>
      <c r="B66" s="38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74"/>
      <c r="W66" s="68"/>
      <c r="X66" s="110"/>
      <c r="Y66" s="266"/>
      <c r="Z66" s="267"/>
      <c r="AA66" s="55"/>
      <c r="AB66" s="49"/>
      <c r="AC66" s="279"/>
    </row>
    <row r="67" spans="1:29" ht="15.75" customHeight="1">
      <c r="A67" s="269"/>
      <c r="B67" s="38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74"/>
      <c r="W67" s="68"/>
      <c r="X67" s="110"/>
      <c r="Y67" s="266"/>
      <c r="Z67" s="267"/>
      <c r="AA67" s="55"/>
      <c r="AB67" s="49"/>
      <c r="AC67" s="279"/>
    </row>
    <row r="68" spans="1:29" ht="15.75" customHeight="1">
      <c r="A68" s="269"/>
      <c r="B68" s="38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74"/>
      <c r="W68" s="68"/>
      <c r="X68" s="110"/>
      <c r="Y68" s="266"/>
      <c r="Z68" s="267"/>
      <c r="AA68" s="55"/>
      <c r="AB68" s="49"/>
      <c r="AC68" s="279"/>
    </row>
    <row r="69" spans="1:29" ht="15.75" customHeight="1">
      <c r="A69" s="269"/>
      <c r="B69" s="38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74"/>
      <c r="W69" s="68"/>
      <c r="X69" s="110"/>
      <c r="Y69" s="266"/>
      <c r="Z69" s="267"/>
      <c r="AA69" s="55"/>
      <c r="AB69" s="49"/>
      <c r="AC69" s="279"/>
    </row>
    <row r="70" spans="1:29" ht="15.75" customHeight="1">
      <c r="A70" s="269"/>
      <c r="B70" s="38"/>
      <c r="C70" s="264"/>
      <c r="D70" s="265"/>
      <c r="E70" s="39"/>
      <c r="F70" s="40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74"/>
      <c r="W70" s="68"/>
      <c r="X70" s="110"/>
      <c r="Y70" s="266"/>
      <c r="Z70" s="267"/>
      <c r="AA70" s="55"/>
      <c r="AB70" s="49"/>
      <c r="AC70" s="279"/>
    </row>
    <row r="71" spans="1:29" ht="15.75" customHeight="1">
      <c r="A71" s="269"/>
      <c r="B71" s="38"/>
      <c r="C71" s="264"/>
      <c r="D71" s="265"/>
      <c r="E71" s="104"/>
      <c r="F71" s="40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15">AVERAGE(I56:I71)</f>
        <v>6</v>
      </c>
      <c r="J72" s="81">
        <f t="shared" si="15"/>
        <v>2600</v>
      </c>
      <c r="K72" s="82">
        <f t="shared" ref="K72" si="16">J72/I72</f>
        <v>433.33333333333331</v>
      </c>
      <c r="L72" s="80">
        <f t="shared" ref="L72:M72" si="17">AVERAGE(L56:L71)</f>
        <v>6</v>
      </c>
      <c r="M72" s="81">
        <f t="shared" si="17"/>
        <v>2135.7058349044551</v>
      </c>
      <c r="N72" s="82">
        <f>M72/L72</f>
        <v>355.95097248407586</v>
      </c>
      <c r="O72" s="83">
        <f>L72-I72</f>
        <v>0</v>
      </c>
      <c r="P72" s="84">
        <f>N72-K72</f>
        <v>-77.382360849257452</v>
      </c>
      <c r="Q72" s="85">
        <f>N72/K72</f>
        <v>0.82142532111709821</v>
      </c>
      <c r="R72" s="275"/>
      <c r="S72" s="182">
        <f>S56</f>
        <v>0.25001157407407409</v>
      </c>
      <c r="T72" s="183">
        <f>INDEX(T56:T71,COUNTA(T56:T71))</f>
        <v>0.32222222222222224</v>
      </c>
      <c r="U72" s="86"/>
      <c r="V72" s="96"/>
      <c r="W72" s="78"/>
      <c r="X72" s="82"/>
      <c r="Y72" s="262"/>
      <c r="Z72" s="263"/>
      <c r="AA72" s="97">
        <f>M72-J72</f>
        <v>-464.29416509554494</v>
      </c>
      <c r="AB72" s="85">
        <f>M72/J72</f>
        <v>0.8214253211170981</v>
      </c>
      <c r="AC72" s="280"/>
    </row>
    <row r="73" spans="1:29" ht="15.75" customHeight="1">
      <c r="A73" s="281" t="s">
        <v>43</v>
      </c>
      <c r="B73" s="16" t="s">
        <v>76</v>
      </c>
      <c r="C73" s="271" t="s">
        <v>103</v>
      </c>
      <c r="D73" s="272"/>
      <c r="E73" s="21">
        <v>14.03</v>
      </c>
      <c r="F73" s="15">
        <v>5554</v>
      </c>
      <c r="G73" s="22">
        <f t="shared" ref="G73" si="18">E73*F73</f>
        <v>77922.62</v>
      </c>
      <c r="H73" s="23"/>
      <c r="I73" s="24">
        <v>4</v>
      </c>
      <c r="J73" s="25">
        <v>2700</v>
      </c>
      <c r="K73" s="26">
        <f>J73/I73</f>
        <v>675</v>
      </c>
      <c r="L73" s="27">
        <v>4</v>
      </c>
      <c r="M73" s="25">
        <f>F73/V73*60</f>
        <v>2356.163092151779</v>
      </c>
      <c r="N73" s="26">
        <f>M73/L73</f>
        <v>589.04077303794475</v>
      </c>
      <c r="O73" s="91">
        <f>L73-I73</f>
        <v>0</v>
      </c>
      <c r="P73" s="92">
        <f>N73-K73</f>
        <v>-85.959226962055254</v>
      </c>
      <c r="Q73" s="31">
        <f>N73/K73</f>
        <v>0.8726529970932515</v>
      </c>
      <c r="R73" s="273">
        <f>Q89</f>
        <v>0.8726529970932515</v>
      </c>
      <c r="S73" s="32">
        <v>0.25</v>
      </c>
      <c r="T73" s="33">
        <v>0.34821759259259261</v>
      </c>
      <c r="U73" s="34"/>
      <c r="V73" s="35">
        <v>141.43333333333337</v>
      </c>
      <c r="W73" s="114"/>
      <c r="X73" s="115"/>
      <c r="Y73" s="276"/>
      <c r="Z73" s="277"/>
      <c r="AA73" s="36">
        <f>M73-J73</f>
        <v>-343.83690784822102</v>
      </c>
      <c r="AB73" s="31">
        <f>M73/J73</f>
        <v>0.8726529970932515</v>
      </c>
      <c r="AC73" s="278">
        <f>AB89</f>
        <v>0.8726529970932515</v>
      </c>
    </row>
    <row r="74" spans="1:29" ht="15.75" customHeight="1">
      <c r="A74" s="282"/>
      <c r="B74" s="38"/>
      <c r="C74" s="264"/>
      <c r="D74" s="265"/>
      <c r="E74" s="39"/>
      <c r="F74" s="40"/>
      <c r="G74" s="41"/>
      <c r="H74" s="42"/>
      <c r="I74" s="43"/>
      <c r="J74" s="44"/>
      <c r="K74" s="45"/>
      <c r="L74" s="46"/>
      <c r="M74" s="44"/>
      <c r="N74" s="45"/>
      <c r="O74" s="47"/>
      <c r="P74" s="48"/>
      <c r="Q74" s="49"/>
      <c r="R74" s="274"/>
      <c r="S74" s="50"/>
      <c r="T74" s="51"/>
      <c r="U74" s="52"/>
      <c r="V74" s="53"/>
      <c r="W74" s="54"/>
      <c r="X74" s="94"/>
      <c r="Y74" s="266"/>
      <c r="Z74" s="267"/>
      <c r="AA74" s="55"/>
      <c r="AB74" s="49"/>
      <c r="AC74" s="279"/>
    </row>
    <row r="75" spans="1:29" ht="15.75" customHeight="1">
      <c r="A75" s="282"/>
      <c r="B75" s="38"/>
      <c r="C75" s="264"/>
      <c r="D75" s="265"/>
      <c r="E75" s="39"/>
      <c r="F75" s="40"/>
      <c r="G75" s="41"/>
      <c r="H75" s="42"/>
      <c r="I75" s="43"/>
      <c r="J75" s="44"/>
      <c r="K75" s="45"/>
      <c r="L75" s="46"/>
      <c r="M75" s="44"/>
      <c r="N75" s="45"/>
      <c r="O75" s="47"/>
      <c r="P75" s="48"/>
      <c r="Q75" s="49"/>
      <c r="R75" s="274"/>
      <c r="S75" s="50"/>
      <c r="T75" s="51"/>
      <c r="U75" s="52"/>
      <c r="V75" s="53"/>
      <c r="W75" s="54"/>
      <c r="X75" s="94"/>
      <c r="Y75" s="266"/>
      <c r="Z75" s="267"/>
      <c r="AA75" s="55"/>
      <c r="AB75" s="49"/>
      <c r="AC75" s="279"/>
    </row>
    <row r="76" spans="1:29" ht="15.75" customHeight="1">
      <c r="A76" s="282"/>
      <c r="B76" s="38"/>
      <c r="C76" s="264"/>
      <c r="D76" s="265"/>
      <c r="E76" s="39"/>
      <c r="F76" s="40"/>
      <c r="G76" s="41"/>
      <c r="H76" s="42"/>
      <c r="I76" s="43"/>
      <c r="J76" s="44"/>
      <c r="K76" s="45"/>
      <c r="L76" s="46"/>
      <c r="M76" s="44"/>
      <c r="N76" s="45"/>
      <c r="O76" s="47"/>
      <c r="P76" s="48"/>
      <c r="Q76" s="49"/>
      <c r="R76" s="274"/>
      <c r="S76" s="50"/>
      <c r="T76" s="51"/>
      <c r="U76" s="52"/>
      <c r="V76" s="53"/>
      <c r="W76" s="54"/>
      <c r="X76" s="94"/>
      <c r="Y76" s="266"/>
      <c r="Z76" s="267"/>
      <c r="AA76" s="55"/>
      <c r="AB76" s="49"/>
      <c r="AC76" s="279"/>
    </row>
    <row r="77" spans="1:29" ht="15.75" customHeight="1">
      <c r="A77" s="283"/>
      <c r="B77" s="38"/>
      <c r="C77" s="264"/>
      <c r="D77" s="265"/>
      <c r="E77" s="39"/>
      <c r="F77" s="40"/>
      <c r="G77" s="41"/>
      <c r="H77" s="58"/>
      <c r="I77" s="43"/>
      <c r="J77" s="44"/>
      <c r="K77" s="45"/>
      <c r="L77" s="59"/>
      <c r="M77" s="44"/>
      <c r="N77" s="45"/>
      <c r="O77" s="47"/>
      <c r="P77" s="48"/>
      <c r="Q77" s="49"/>
      <c r="R77" s="274"/>
      <c r="S77" s="50"/>
      <c r="T77" s="51"/>
      <c r="U77" s="52"/>
      <c r="V77" s="53"/>
      <c r="W77" s="54"/>
      <c r="X77" s="94"/>
      <c r="Y77" s="266"/>
      <c r="Z77" s="267"/>
      <c r="AA77" s="55"/>
      <c r="AB77" s="49"/>
      <c r="AC77" s="279"/>
    </row>
    <row r="78" spans="1:29" ht="15.75" customHeight="1">
      <c r="A78" s="283"/>
      <c r="B78" s="38"/>
      <c r="C78" s="264"/>
      <c r="D78" s="265"/>
      <c r="E78" s="39"/>
      <c r="F78" s="40"/>
      <c r="G78" s="60"/>
      <c r="H78" s="61"/>
      <c r="I78" s="43"/>
      <c r="J78" s="44"/>
      <c r="K78" s="45"/>
      <c r="L78" s="46"/>
      <c r="M78" s="44"/>
      <c r="N78" s="45"/>
      <c r="O78" s="47"/>
      <c r="P78" s="48"/>
      <c r="Q78" s="49"/>
      <c r="R78" s="274"/>
      <c r="S78" s="50"/>
      <c r="T78" s="51"/>
      <c r="U78" s="52"/>
      <c r="V78" s="53"/>
      <c r="W78" s="54"/>
      <c r="X78" s="94"/>
      <c r="Y78" s="266"/>
      <c r="Z78" s="267"/>
      <c r="AA78" s="55"/>
      <c r="AB78" s="49"/>
      <c r="AC78" s="279"/>
    </row>
    <row r="79" spans="1:29" ht="15.75" customHeight="1">
      <c r="A79" s="283"/>
      <c r="B79" s="38"/>
      <c r="C79" s="264"/>
      <c r="D79" s="265"/>
      <c r="E79" s="39"/>
      <c r="F79" s="40"/>
      <c r="G79" s="60"/>
      <c r="H79" s="64"/>
      <c r="I79" s="43"/>
      <c r="J79" s="44"/>
      <c r="K79" s="45"/>
      <c r="L79" s="59"/>
      <c r="M79" s="44"/>
      <c r="N79" s="45"/>
      <c r="O79" s="65"/>
      <c r="P79" s="66"/>
      <c r="Q79" s="67"/>
      <c r="R79" s="274"/>
      <c r="S79" s="50"/>
      <c r="T79" s="51"/>
      <c r="U79" s="52"/>
      <c r="V79" s="53"/>
      <c r="W79" s="54"/>
      <c r="X79" s="94"/>
      <c r="Y79" s="266"/>
      <c r="Z79" s="267"/>
      <c r="AA79" s="55"/>
      <c r="AB79" s="49"/>
      <c r="AC79" s="279"/>
    </row>
    <row r="80" spans="1:29" ht="15.75" customHeight="1">
      <c r="A80" s="283"/>
      <c r="B80" s="38"/>
      <c r="C80" s="264"/>
      <c r="D80" s="265"/>
      <c r="E80" s="39"/>
      <c r="F80" s="40"/>
      <c r="G80" s="60"/>
      <c r="H80" s="64"/>
      <c r="I80" s="43"/>
      <c r="J80" s="44"/>
      <c r="K80" s="45"/>
      <c r="L80" s="59"/>
      <c r="M80" s="44"/>
      <c r="N80" s="45"/>
      <c r="O80" s="65"/>
      <c r="P80" s="66"/>
      <c r="Q80" s="67"/>
      <c r="R80" s="274"/>
      <c r="S80" s="50"/>
      <c r="T80" s="51"/>
      <c r="U80" s="52"/>
      <c r="V80" s="53"/>
      <c r="W80" s="54"/>
      <c r="X80" s="94"/>
      <c r="Y80" s="266"/>
      <c r="Z80" s="267"/>
      <c r="AA80" s="55"/>
      <c r="AB80" s="49"/>
      <c r="AC80" s="279"/>
    </row>
    <row r="81" spans="1:29" ht="15.75" customHeight="1">
      <c r="A81" s="283"/>
      <c r="B81" s="38"/>
      <c r="C81" s="264"/>
      <c r="D81" s="265"/>
      <c r="E81" s="39"/>
      <c r="F81" s="40"/>
      <c r="G81" s="60"/>
      <c r="H81" s="64"/>
      <c r="I81" s="43"/>
      <c r="J81" s="44"/>
      <c r="K81" s="45"/>
      <c r="L81" s="59"/>
      <c r="M81" s="44"/>
      <c r="N81" s="45"/>
      <c r="O81" s="65"/>
      <c r="P81" s="66"/>
      <c r="Q81" s="67"/>
      <c r="R81" s="274"/>
      <c r="S81" s="50"/>
      <c r="T81" s="51"/>
      <c r="U81" s="52"/>
      <c r="V81" s="53"/>
      <c r="W81" s="54"/>
      <c r="X81" s="94"/>
      <c r="Y81" s="266"/>
      <c r="Z81" s="267"/>
      <c r="AA81" s="55"/>
      <c r="AB81" s="49"/>
      <c r="AC81" s="279"/>
    </row>
    <row r="82" spans="1:29" ht="15.75" customHeight="1">
      <c r="A82" s="283"/>
      <c r="B82" s="38"/>
      <c r="C82" s="264"/>
      <c r="D82" s="265"/>
      <c r="E82" s="39"/>
      <c r="F82" s="40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55"/>
      <c r="AB82" s="49"/>
      <c r="AC82" s="279"/>
    </row>
    <row r="83" spans="1:29" ht="15.75" customHeight="1">
      <c r="A83" s="283"/>
      <c r="B83" s="38"/>
      <c r="C83" s="264"/>
      <c r="D83" s="265"/>
      <c r="E83" s="39"/>
      <c r="F83" s="40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55"/>
      <c r="AB83" s="49"/>
      <c r="AC83" s="279"/>
    </row>
    <row r="84" spans="1:29" ht="15.75" customHeight="1">
      <c r="A84" s="283"/>
      <c r="B84" s="38"/>
      <c r="C84" s="264"/>
      <c r="D84" s="265"/>
      <c r="E84" s="39"/>
      <c r="F84" s="40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55"/>
      <c r="AB84" s="49"/>
      <c r="AC84" s="279"/>
    </row>
    <row r="85" spans="1:29" ht="15.75" customHeight="1">
      <c r="A85" s="283"/>
      <c r="B85" s="38"/>
      <c r="C85" s="264"/>
      <c r="D85" s="265"/>
      <c r="E85" s="39"/>
      <c r="F85" s="40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55"/>
      <c r="AB85" s="49"/>
      <c r="AC85" s="279"/>
    </row>
    <row r="86" spans="1:29" ht="15.75" customHeight="1">
      <c r="A86" s="283"/>
      <c r="B86" s="38"/>
      <c r="C86" s="264"/>
      <c r="D86" s="265"/>
      <c r="E86" s="39"/>
      <c r="F86" s="40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55"/>
      <c r="AB86" s="49"/>
      <c r="AC86" s="279"/>
    </row>
    <row r="87" spans="1:29" ht="15.75" customHeight="1">
      <c r="A87" s="283"/>
      <c r="B87" s="38"/>
      <c r="C87" s="264"/>
      <c r="D87" s="265"/>
      <c r="E87" s="39"/>
      <c r="F87" s="40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55"/>
      <c r="AB87" s="49"/>
      <c r="AC87" s="279"/>
    </row>
    <row r="88" spans="1:29" ht="15.75" customHeight="1">
      <c r="A88" s="283"/>
      <c r="B88" s="38"/>
      <c r="C88" s="264"/>
      <c r="D88" s="265"/>
      <c r="E88" s="104"/>
      <c r="F88" s="40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18"/>
      <c r="G89" s="79"/>
      <c r="H89" s="20"/>
      <c r="I89" s="80">
        <f t="shared" ref="I89:J89" si="19">AVERAGE(I73:I88)</f>
        <v>4</v>
      </c>
      <c r="J89" s="81">
        <f t="shared" si="19"/>
        <v>2700</v>
      </c>
      <c r="K89" s="82">
        <f t="shared" ref="K89" si="20">J89/I89</f>
        <v>675</v>
      </c>
      <c r="L89" s="80">
        <f t="shared" ref="L89:M89" si="21">AVERAGE(L73:L88)</f>
        <v>4</v>
      </c>
      <c r="M89" s="81">
        <f t="shared" si="21"/>
        <v>2356.163092151779</v>
      </c>
      <c r="N89" s="82">
        <f>M89/L89</f>
        <v>589.04077303794475</v>
      </c>
      <c r="O89" s="83">
        <f>L89-I89</f>
        <v>0</v>
      </c>
      <c r="P89" s="84">
        <f>N89-K89</f>
        <v>-85.959226962055254</v>
      </c>
      <c r="Q89" s="85">
        <f>N89/K89</f>
        <v>0.8726529970932515</v>
      </c>
      <c r="R89" s="275"/>
      <c r="S89" s="182">
        <f>S73</f>
        <v>0.25</v>
      </c>
      <c r="T89" s="183">
        <f>INDEX(T73:T88,COUNTA(T73:T88))</f>
        <v>0.34821759259259261</v>
      </c>
      <c r="U89" s="86"/>
      <c r="V89" s="96"/>
      <c r="W89" s="18"/>
      <c r="X89" s="20"/>
      <c r="Y89" s="262"/>
      <c r="Z89" s="263"/>
      <c r="AA89" s="97">
        <f>M89-J89</f>
        <v>-343.83690784822102</v>
      </c>
      <c r="AB89" s="85">
        <f>M89/J89</f>
        <v>0.8726529970932515</v>
      </c>
      <c r="AC89" s="280"/>
    </row>
    <row r="90" spans="1:29" ht="15.75" customHeight="1">
      <c r="A90" s="268" t="s">
        <v>197</v>
      </c>
      <c r="B90" s="16" t="s">
        <v>76</v>
      </c>
      <c r="C90" s="271" t="s">
        <v>226</v>
      </c>
      <c r="D90" s="272"/>
      <c r="E90" s="21">
        <v>21.45</v>
      </c>
      <c r="F90" s="15">
        <v>2939</v>
      </c>
      <c r="G90" s="22">
        <f t="shared" ref="G90" si="22">E90*F90</f>
        <v>63041.549999999996</v>
      </c>
      <c r="H90" s="23"/>
      <c r="I90" s="24">
        <v>3</v>
      </c>
      <c r="J90" s="25">
        <v>3300</v>
      </c>
      <c r="K90" s="26">
        <f>J90/I90</f>
        <v>1100</v>
      </c>
      <c r="L90" s="27">
        <v>3</v>
      </c>
      <c r="M90" s="25">
        <f>F90/V90*60</f>
        <v>2803.4976152623212</v>
      </c>
      <c r="N90" s="26">
        <f>M90/L90</f>
        <v>934.49920508744037</v>
      </c>
      <c r="O90" s="91">
        <f>L90-I90</f>
        <v>0</v>
      </c>
      <c r="P90" s="92">
        <f>N90-K90</f>
        <v>-165.50079491255963</v>
      </c>
      <c r="Q90" s="31">
        <f>N90/K90</f>
        <v>0.8495447318976731</v>
      </c>
      <c r="R90" s="273">
        <f>Q106</f>
        <v>0.8495447318976731</v>
      </c>
      <c r="S90" s="32">
        <v>0.35145833333333332</v>
      </c>
      <c r="T90" s="33">
        <v>0.39513888888888887</v>
      </c>
      <c r="U90" s="34"/>
      <c r="V90" s="35">
        <v>62.9</v>
      </c>
      <c r="W90" s="33"/>
      <c r="X90" s="107"/>
      <c r="Y90" s="276"/>
      <c r="Z90" s="277"/>
      <c r="AA90" s="36">
        <f>M90-J90</f>
        <v>-496.50238473767877</v>
      </c>
      <c r="AB90" s="31">
        <f>M90/J90</f>
        <v>0.8495447318976731</v>
      </c>
      <c r="AC90" s="278">
        <f>AB106</f>
        <v>0.8495447318976731</v>
      </c>
    </row>
    <row r="91" spans="1:29" ht="15.75" customHeight="1">
      <c r="A91" s="269"/>
      <c r="B91" s="38"/>
      <c r="C91" s="264"/>
      <c r="D91" s="265"/>
      <c r="E91" s="39"/>
      <c r="F91" s="40"/>
      <c r="G91" s="41"/>
      <c r="H91" s="42"/>
      <c r="I91" s="43"/>
      <c r="J91" s="44"/>
      <c r="K91" s="45"/>
      <c r="L91" s="46"/>
      <c r="M91" s="44"/>
      <c r="N91" s="45"/>
      <c r="O91" s="47"/>
      <c r="P91" s="48"/>
      <c r="Q91" s="49"/>
      <c r="R91" s="274"/>
      <c r="S91" s="50"/>
      <c r="T91" s="51"/>
      <c r="U91" s="52"/>
      <c r="V91" s="53"/>
      <c r="W91" s="54"/>
      <c r="X91" s="94"/>
      <c r="Y91" s="266"/>
      <c r="Z91" s="267"/>
      <c r="AA91" s="55"/>
      <c r="AB91" s="49"/>
      <c r="AC91" s="279"/>
    </row>
    <row r="92" spans="1:29" ht="15.75" customHeight="1">
      <c r="A92" s="269"/>
      <c r="B92" s="38"/>
      <c r="C92" s="264"/>
      <c r="D92" s="265"/>
      <c r="E92" s="39"/>
      <c r="F92" s="40"/>
      <c r="G92" s="41"/>
      <c r="H92" s="42"/>
      <c r="I92" s="43"/>
      <c r="J92" s="44"/>
      <c r="K92" s="45"/>
      <c r="L92" s="46"/>
      <c r="M92" s="44"/>
      <c r="N92" s="45"/>
      <c r="O92" s="47"/>
      <c r="P92" s="48"/>
      <c r="Q92" s="49"/>
      <c r="R92" s="274"/>
      <c r="S92" s="50"/>
      <c r="T92" s="51"/>
      <c r="U92" s="52"/>
      <c r="V92" s="53"/>
      <c r="W92" s="54"/>
      <c r="X92" s="58"/>
      <c r="Y92" s="266"/>
      <c r="Z92" s="267"/>
      <c r="AA92" s="55"/>
      <c r="AB92" s="49"/>
      <c r="AC92" s="279"/>
    </row>
    <row r="93" spans="1:29" ht="15.75" customHeight="1">
      <c r="A93" s="269"/>
      <c r="B93" s="38"/>
      <c r="C93" s="264"/>
      <c r="D93" s="265"/>
      <c r="E93" s="39"/>
      <c r="F93" s="40"/>
      <c r="G93" s="41"/>
      <c r="H93" s="42"/>
      <c r="I93" s="43"/>
      <c r="J93" s="44"/>
      <c r="K93" s="45"/>
      <c r="L93" s="46"/>
      <c r="M93" s="44"/>
      <c r="N93" s="45"/>
      <c r="O93" s="47"/>
      <c r="P93" s="48"/>
      <c r="Q93" s="49"/>
      <c r="R93" s="274"/>
      <c r="S93" s="50"/>
      <c r="T93" s="51"/>
      <c r="U93" s="52"/>
      <c r="V93" s="53"/>
      <c r="W93" s="54"/>
      <c r="X93" s="58"/>
      <c r="Y93" s="266"/>
      <c r="Z93" s="267"/>
      <c r="AA93" s="55"/>
      <c r="AB93" s="49"/>
      <c r="AC93" s="279"/>
    </row>
    <row r="94" spans="1:29" ht="15.75" customHeight="1">
      <c r="A94" s="269"/>
      <c r="B94" s="38"/>
      <c r="C94" s="264"/>
      <c r="D94" s="265"/>
      <c r="E94" s="39"/>
      <c r="F94" s="40"/>
      <c r="G94" s="41"/>
      <c r="H94" s="58"/>
      <c r="I94" s="43"/>
      <c r="J94" s="44"/>
      <c r="K94" s="45"/>
      <c r="L94" s="59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58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1"/>
      <c r="I95" s="43"/>
      <c r="J95" s="44"/>
      <c r="K95" s="45"/>
      <c r="L95" s="46"/>
      <c r="M95" s="44"/>
      <c r="N95" s="45"/>
      <c r="O95" s="47"/>
      <c r="P95" s="48"/>
      <c r="Q95" s="49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94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94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94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94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94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94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94"/>
      <c r="Y104" s="266"/>
      <c r="Z104" s="267"/>
      <c r="AA104" s="55"/>
      <c r="AB104" s="49"/>
      <c r="AC104" s="279"/>
    </row>
    <row r="105" spans="1:29" ht="15.75" customHeight="1">
      <c r="A105" s="269"/>
      <c r="B105" s="38"/>
      <c r="C105" s="264"/>
      <c r="D105" s="265"/>
      <c r="E105" s="104"/>
      <c r="F105" s="40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23">AVERAGE(I90:I105)</f>
        <v>3</v>
      </c>
      <c r="J106" s="81">
        <f t="shared" si="23"/>
        <v>3300</v>
      </c>
      <c r="K106" s="82">
        <f t="shared" ref="K106" si="24">J106/I106</f>
        <v>1100</v>
      </c>
      <c r="L106" s="80">
        <f t="shared" ref="L106:M106" si="25">AVERAGE(L90:L105)</f>
        <v>3</v>
      </c>
      <c r="M106" s="81">
        <f t="shared" si="25"/>
        <v>2803.4976152623212</v>
      </c>
      <c r="N106" s="82">
        <f>M106/L106</f>
        <v>934.49920508744037</v>
      </c>
      <c r="O106" s="83">
        <f>L106-I106</f>
        <v>0</v>
      </c>
      <c r="P106" s="84">
        <f>N106-K106</f>
        <v>-165.50079491255963</v>
      </c>
      <c r="Q106" s="85">
        <f>N106/K106</f>
        <v>0.8495447318976731</v>
      </c>
      <c r="R106" s="275"/>
      <c r="S106" s="182">
        <f>S90</f>
        <v>0.35145833333333332</v>
      </c>
      <c r="T106" s="183">
        <f>INDEX(T90:T105,COUNTA(T90:T105))</f>
        <v>0.39513888888888887</v>
      </c>
      <c r="U106" s="86"/>
      <c r="V106" s="96"/>
      <c r="W106" s="78"/>
      <c r="X106" s="82"/>
      <c r="Y106" s="262"/>
      <c r="Z106" s="263"/>
      <c r="AA106" s="97">
        <f>M106-J106</f>
        <v>-496.50238473767877</v>
      </c>
      <c r="AB106" s="85">
        <f>M106/J106</f>
        <v>0.8495447318976731</v>
      </c>
      <c r="AC106" s="280"/>
    </row>
    <row r="107" spans="1:29" ht="15.75" customHeight="1">
      <c r="A107" s="281" t="s">
        <v>44</v>
      </c>
      <c r="B107" s="16" t="s">
        <v>76</v>
      </c>
      <c r="C107" s="271" t="s">
        <v>105</v>
      </c>
      <c r="D107" s="272"/>
      <c r="E107" s="21">
        <v>22.28</v>
      </c>
      <c r="F107" s="15">
        <v>1506</v>
      </c>
      <c r="G107" s="22">
        <f t="shared" ref="G107:G109" si="26">E107*F107</f>
        <v>33553.68</v>
      </c>
      <c r="H107" s="23"/>
      <c r="I107" s="24">
        <v>5</v>
      </c>
      <c r="J107" s="25">
        <v>3300</v>
      </c>
      <c r="K107" s="26">
        <f>J107/I107</f>
        <v>660</v>
      </c>
      <c r="L107" s="27">
        <v>5</v>
      </c>
      <c r="M107" s="25">
        <f>F107/V107*60</f>
        <v>2731.2846347607028</v>
      </c>
      <c r="N107" s="26">
        <f>M107/L107</f>
        <v>546.25692695214059</v>
      </c>
      <c r="O107" s="91">
        <f>L107-I107</f>
        <v>0</v>
      </c>
      <c r="P107" s="92">
        <f>N107-K107</f>
        <v>-113.74307304785941</v>
      </c>
      <c r="Q107" s="31">
        <f>N107/K107</f>
        <v>0.82766201053354638</v>
      </c>
      <c r="R107" s="273">
        <f>Q123</f>
        <v>0.83882392563762864</v>
      </c>
      <c r="S107" s="32">
        <v>0.25</v>
      </c>
      <c r="T107" s="33">
        <v>0.27297453703703706</v>
      </c>
      <c r="U107" s="34"/>
      <c r="V107" s="35">
        <v>33.083333333333364</v>
      </c>
      <c r="W107" s="114"/>
      <c r="X107" s="115"/>
      <c r="Y107" s="276"/>
      <c r="Z107" s="277"/>
      <c r="AA107" s="36">
        <f>M107-J107</f>
        <v>-568.71536523929717</v>
      </c>
      <c r="AB107" s="31">
        <f>M107/J107</f>
        <v>0.82766201053354627</v>
      </c>
      <c r="AC107" s="278">
        <f>AB123</f>
        <v>0.83882392563762864</v>
      </c>
    </row>
    <row r="108" spans="1:29" ht="15.75" customHeight="1">
      <c r="A108" s="282"/>
      <c r="B108" s="38" t="s">
        <v>76</v>
      </c>
      <c r="C108" s="264" t="s">
        <v>104</v>
      </c>
      <c r="D108" s="265"/>
      <c r="E108" s="39">
        <v>17.89</v>
      </c>
      <c r="F108" s="40">
        <v>3257</v>
      </c>
      <c r="G108" s="41">
        <f t="shared" si="26"/>
        <v>58267.73</v>
      </c>
      <c r="H108" s="42"/>
      <c r="I108" s="43">
        <v>4</v>
      </c>
      <c r="J108" s="44">
        <v>3300</v>
      </c>
      <c r="K108" s="45">
        <f t="shared" ref="K108:K109" si="27">J108/I108</f>
        <v>825</v>
      </c>
      <c r="L108" s="46">
        <v>4</v>
      </c>
      <c r="M108" s="44">
        <f>F108/V108*60</f>
        <v>2761.4696184644376</v>
      </c>
      <c r="N108" s="45">
        <f>M108/L108</f>
        <v>690.36740461610941</v>
      </c>
      <c r="O108" s="47">
        <f>L108-I108</f>
        <v>0</v>
      </c>
      <c r="P108" s="48">
        <f>N108-K108</f>
        <v>-134.63259538389059</v>
      </c>
      <c r="Q108" s="49">
        <f>N108/K108</f>
        <v>0.83680897529225384</v>
      </c>
      <c r="R108" s="274"/>
      <c r="S108" s="50">
        <v>0.27863425925925928</v>
      </c>
      <c r="T108" s="51">
        <v>0.32777777777777778</v>
      </c>
      <c r="U108" s="52">
        <v>8.149999999999995</v>
      </c>
      <c r="V108" s="53">
        <v>70.766666666666652</v>
      </c>
      <c r="W108" s="54"/>
      <c r="X108" s="94"/>
      <c r="Y108" s="266"/>
      <c r="Z108" s="267"/>
      <c r="AA108" s="55">
        <f>M108-J108</f>
        <v>-538.53038153556236</v>
      </c>
      <c r="AB108" s="49">
        <f>M108/J108</f>
        <v>0.83680897529225384</v>
      </c>
      <c r="AC108" s="279"/>
    </row>
    <row r="109" spans="1:29" ht="15.75" customHeight="1">
      <c r="A109" s="282"/>
      <c r="B109" s="38" t="s">
        <v>76</v>
      </c>
      <c r="C109" s="264" t="s">
        <v>108</v>
      </c>
      <c r="D109" s="265"/>
      <c r="E109" s="39">
        <v>16.66</v>
      </c>
      <c r="F109" s="40">
        <v>5385</v>
      </c>
      <c r="G109" s="41">
        <f t="shared" si="26"/>
        <v>89714.1</v>
      </c>
      <c r="H109" s="42"/>
      <c r="I109" s="43">
        <v>4</v>
      </c>
      <c r="J109" s="44">
        <v>3300</v>
      </c>
      <c r="K109" s="45">
        <f t="shared" si="27"/>
        <v>825</v>
      </c>
      <c r="L109" s="46">
        <v>4</v>
      </c>
      <c r="M109" s="44">
        <f>F109/V109*60</f>
        <v>2811.6026105873821</v>
      </c>
      <c r="N109" s="45">
        <f>M109/L109</f>
        <v>702.90065264684551</v>
      </c>
      <c r="O109" s="47">
        <f>L109-I109</f>
        <v>0</v>
      </c>
      <c r="P109" s="48">
        <f>N109-K109</f>
        <v>-122.09934735315449</v>
      </c>
      <c r="Q109" s="49">
        <f>N109/K109</f>
        <v>0.85200079108708549</v>
      </c>
      <c r="R109" s="274"/>
      <c r="S109" s="50">
        <v>0.33200231481481479</v>
      </c>
      <c r="T109" s="51">
        <v>0.41180555555555554</v>
      </c>
      <c r="U109" s="52">
        <v>6.0833333333332984</v>
      </c>
      <c r="V109" s="53">
        <v>114.91666666666667</v>
      </c>
      <c r="W109" s="54"/>
      <c r="X109" s="94"/>
      <c r="Y109" s="266"/>
      <c r="Z109" s="267"/>
      <c r="AA109" s="55">
        <f>M109-J109</f>
        <v>-488.39738941261794</v>
      </c>
      <c r="AB109" s="49">
        <f>M109/J109</f>
        <v>0.85200079108708549</v>
      </c>
      <c r="AC109" s="279"/>
    </row>
    <row r="110" spans="1:29" ht="15.75" customHeight="1">
      <c r="A110" s="282"/>
      <c r="B110" s="38"/>
      <c r="C110" s="264"/>
      <c r="D110" s="265"/>
      <c r="E110" s="39"/>
      <c r="F110" s="40"/>
      <c r="G110" s="41"/>
      <c r="H110" s="42"/>
      <c r="I110" s="43"/>
      <c r="J110" s="44"/>
      <c r="K110" s="45"/>
      <c r="L110" s="46"/>
      <c r="M110" s="44"/>
      <c r="N110" s="45"/>
      <c r="O110" s="47"/>
      <c r="P110" s="48"/>
      <c r="Q110" s="49"/>
      <c r="R110" s="274"/>
      <c r="S110" s="50"/>
      <c r="T110" s="51"/>
      <c r="U110" s="52"/>
      <c r="V110" s="53"/>
      <c r="W110" s="54"/>
      <c r="X110" s="94"/>
      <c r="Y110" s="266"/>
      <c r="Z110" s="267"/>
      <c r="AA110" s="55"/>
      <c r="AB110" s="49"/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94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94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94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94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94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94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94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94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94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94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18"/>
      <c r="G123" s="79"/>
      <c r="H123" s="20"/>
      <c r="I123" s="80">
        <f t="shared" ref="I123:J123" si="28">AVERAGE(I107:I122)</f>
        <v>4.333333333333333</v>
      </c>
      <c r="J123" s="81">
        <f t="shared" si="28"/>
        <v>3300</v>
      </c>
      <c r="K123" s="82">
        <f t="shared" ref="K123" si="29">J123/I123</f>
        <v>761.53846153846155</v>
      </c>
      <c r="L123" s="80">
        <f t="shared" ref="L123:M123" si="30">AVERAGE(L107:L122)</f>
        <v>4.333333333333333</v>
      </c>
      <c r="M123" s="81">
        <f t="shared" si="30"/>
        <v>2768.1189546041746</v>
      </c>
      <c r="N123" s="82">
        <f>M123/L123</f>
        <v>638.7966818317326</v>
      </c>
      <c r="O123" s="83">
        <f>L123-I123</f>
        <v>0</v>
      </c>
      <c r="P123" s="84">
        <f>N123-K123</f>
        <v>-122.74177970672895</v>
      </c>
      <c r="Q123" s="85">
        <f>N123/K123</f>
        <v>0.83882392563762864</v>
      </c>
      <c r="R123" s="275"/>
      <c r="S123" s="182">
        <f>S107</f>
        <v>0.25</v>
      </c>
      <c r="T123" s="183">
        <f>INDEX(T107:T122,COUNTA(T107:T122))</f>
        <v>0.41180555555555554</v>
      </c>
      <c r="U123" s="86"/>
      <c r="V123" s="96"/>
      <c r="W123" s="18"/>
      <c r="X123" s="20"/>
      <c r="Y123" s="262"/>
      <c r="Z123" s="263"/>
      <c r="AA123" s="97">
        <f>M123-J123</f>
        <v>-531.88104539582537</v>
      </c>
      <c r="AB123" s="85">
        <f>M123/J123</f>
        <v>0.83882392563762864</v>
      </c>
      <c r="AC123" s="280"/>
    </row>
    <row r="124" spans="1:29" ht="15.75" customHeight="1">
      <c r="A124" s="268" t="s">
        <v>45</v>
      </c>
      <c r="B124" s="16" t="s">
        <v>76</v>
      </c>
      <c r="C124" s="271" t="s">
        <v>112</v>
      </c>
      <c r="D124" s="272"/>
      <c r="E124" s="21">
        <v>25.03</v>
      </c>
      <c r="F124" s="15">
        <v>2107</v>
      </c>
      <c r="G124" s="22">
        <f t="shared" ref="G124:G127" si="31">E124*F124</f>
        <v>52738.21</v>
      </c>
      <c r="H124" s="23"/>
      <c r="I124" s="24">
        <v>4</v>
      </c>
      <c r="J124" s="25">
        <v>3300</v>
      </c>
      <c r="K124" s="26">
        <f>J124/I124</f>
        <v>825</v>
      </c>
      <c r="L124" s="27">
        <v>4</v>
      </c>
      <c r="M124" s="25">
        <f>F124/V124*60</f>
        <v>2723.5906642728901</v>
      </c>
      <c r="N124" s="26">
        <f>M124/L124</f>
        <v>680.89766606822252</v>
      </c>
      <c r="O124" s="91">
        <f>L124-I124</f>
        <v>0</v>
      </c>
      <c r="P124" s="92">
        <f>N124-K124</f>
        <v>-144.10233393177748</v>
      </c>
      <c r="Q124" s="31">
        <f>N124/K124</f>
        <v>0.82533050432511823</v>
      </c>
      <c r="R124" s="273">
        <f>Q140</f>
        <v>0.8235467282637069</v>
      </c>
      <c r="S124" s="32">
        <v>0.25</v>
      </c>
      <c r="T124" s="33">
        <v>0.2822337962962963</v>
      </c>
      <c r="U124" s="34"/>
      <c r="V124" s="35">
        <v>46.416666666666671</v>
      </c>
      <c r="W124" s="114"/>
      <c r="X124" s="115"/>
      <c r="Y124" s="276"/>
      <c r="Z124" s="277"/>
      <c r="AA124" s="36">
        <f>M124-J124</f>
        <v>-576.40933572710992</v>
      </c>
      <c r="AB124" s="31">
        <f>M124/J124</f>
        <v>0.82533050432511823</v>
      </c>
      <c r="AC124" s="278">
        <f>AB140</f>
        <v>0.82354672826370678</v>
      </c>
    </row>
    <row r="125" spans="1:29" ht="15.75" customHeight="1">
      <c r="A125" s="269"/>
      <c r="B125" s="38" t="s">
        <v>76</v>
      </c>
      <c r="C125" s="264" t="s">
        <v>110</v>
      </c>
      <c r="D125" s="265"/>
      <c r="E125" s="39">
        <v>24.83</v>
      </c>
      <c r="F125" s="40">
        <v>2427</v>
      </c>
      <c r="G125" s="41">
        <f t="shared" si="31"/>
        <v>60262.409999999996</v>
      </c>
      <c r="H125" s="42"/>
      <c r="I125" s="43">
        <v>4</v>
      </c>
      <c r="J125" s="44">
        <v>3300</v>
      </c>
      <c r="K125" s="45">
        <f t="shared" ref="K125:K164" si="32">J125/I125</f>
        <v>825</v>
      </c>
      <c r="L125" s="46">
        <v>4</v>
      </c>
      <c r="M125" s="44">
        <f>F125/V125*60</f>
        <v>2734.647887323943</v>
      </c>
      <c r="N125" s="45">
        <f>M125/L125</f>
        <v>683.66197183098575</v>
      </c>
      <c r="O125" s="47">
        <f>L125-I125</f>
        <v>0</v>
      </c>
      <c r="P125" s="48">
        <f>N125-K125</f>
        <v>-141.33802816901425</v>
      </c>
      <c r="Q125" s="49">
        <f>N125/K125</f>
        <v>0.8286811779769524</v>
      </c>
      <c r="R125" s="274"/>
      <c r="S125" s="50">
        <v>0.2951388888888889</v>
      </c>
      <c r="T125" s="51">
        <v>0.33211805555555557</v>
      </c>
      <c r="U125" s="52">
        <v>18.583333333333336</v>
      </c>
      <c r="V125" s="53">
        <v>53.250000000000014</v>
      </c>
      <c r="W125" s="54"/>
      <c r="X125" s="94"/>
      <c r="Y125" s="266"/>
      <c r="Z125" s="267"/>
      <c r="AA125" s="55">
        <f>M125-J125</f>
        <v>-565.352112676057</v>
      </c>
      <c r="AB125" s="49">
        <f>M125/J125</f>
        <v>0.8286811779769524</v>
      </c>
      <c r="AC125" s="279"/>
    </row>
    <row r="126" spans="1:29" ht="15.75" customHeight="1">
      <c r="A126" s="269"/>
      <c r="B126" s="38" t="s">
        <v>76</v>
      </c>
      <c r="C126" s="264" t="s">
        <v>111</v>
      </c>
      <c r="D126" s="265"/>
      <c r="E126" s="39">
        <v>18.18</v>
      </c>
      <c r="F126" s="40">
        <v>1573</v>
      </c>
      <c r="G126" s="41">
        <f t="shared" si="31"/>
        <v>28597.14</v>
      </c>
      <c r="H126" s="42"/>
      <c r="I126" s="43">
        <v>3</v>
      </c>
      <c r="J126" s="44">
        <v>3600</v>
      </c>
      <c r="K126" s="45">
        <f t="shared" si="32"/>
        <v>1200</v>
      </c>
      <c r="L126" s="46">
        <v>3</v>
      </c>
      <c r="M126" s="44">
        <f>F126/V126*60</f>
        <v>2918.969072164949</v>
      </c>
      <c r="N126" s="45">
        <f>M126/L126</f>
        <v>972.98969072164971</v>
      </c>
      <c r="O126" s="47">
        <f>L126-I126</f>
        <v>0</v>
      </c>
      <c r="P126" s="48">
        <f>N126-K126</f>
        <v>-227.01030927835029</v>
      </c>
      <c r="Q126" s="49">
        <f>N126/K126</f>
        <v>0.81082474226804147</v>
      </c>
      <c r="R126" s="274"/>
      <c r="S126" s="50">
        <v>0.34236111111111112</v>
      </c>
      <c r="T126" s="51">
        <v>0.36481481481481481</v>
      </c>
      <c r="U126" s="52">
        <v>14.749999999999988</v>
      </c>
      <c r="V126" s="53">
        <v>32.333333333333329</v>
      </c>
      <c r="W126" s="54"/>
      <c r="X126" s="94"/>
      <c r="Y126" s="266"/>
      <c r="Z126" s="267"/>
      <c r="AA126" s="55">
        <f>M126-J126</f>
        <v>-681.03092783505099</v>
      </c>
      <c r="AB126" s="49">
        <f>M126/J126</f>
        <v>0.81082474226804135</v>
      </c>
      <c r="AC126" s="279"/>
    </row>
    <row r="127" spans="1:29" ht="15.75" customHeight="1">
      <c r="A127" s="269"/>
      <c r="B127" s="38" t="s">
        <v>76</v>
      </c>
      <c r="C127" s="264" t="s">
        <v>113</v>
      </c>
      <c r="D127" s="265"/>
      <c r="E127" s="39">
        <v>14.28</v>
      </c>
      <c r="F127" s="40">
        <v>6822</v>
      </c>
      <c r="G127" s="41">
        <f t="shared" si="31"/>
        <v>97418.159999999989</v>
      </c>
      <c r="H127" s="42"/>
      <c r="I127" s="43">
        <v>3</v>
      </c>
      <c r="J127" s="44">
        <v>3600</v>
      </c>
      <c r="K127" s="45">
        <f t="shared" si="32"/>
        <v>1200</v>
      </c>
      <c r="L127" s="46">
        <v>3</v>
      </c>
      <c r="M127" s="44">
        <f>F127/V127*60</f>
        <v>2987.737226277372</v>
      </c>
      <c r="N127" s="45">
        <f>M127/L127</f>
        <v>995.91240875912399</v>
      </c>
      <c r="O127" s="47">
        <f>L127-I127</f>
        <v>0</v>
      </c>
      <c r="P127" s="48">
        <f>N127-K127</f>
        <v>-204.08759124087601</v>
      </c>
      <c r="Q127" s="49">
        <f>N127/K127</f>
        <v>0.82992700729927005</v>
      </c>
      <c r="R127" s="274"/>
      <c r="S127" s="50">
        <v>0.375</v>
      </c>
      <c r="T127" s="51">
        <v>0.47013888888888888</v>
      </c>
      <c r="U127" s="52">
        <v>14.666666666666668</v>
      </c>
      <c r="V127" s="53">
        <v>137</v>
      </c>
      <c r="W127" s="54"/>
      <c r="X127" s="94"/>
      <c r="Y127" s="266"/>
      <c r="Z127" s="267"/>
      <c r="AA127" s="55">
        <f>M127-J127</f>
        <v>-612.26277372262803</v>
      </c>
      <c r="AB127" s="49">
        <f>M127/J127</f>
        <v>0.82992700729927005</v>
      </c>
      <c r="AC127" s="279"/>
    </row>
    <row r="128" spans="1:29" ht="15.75" customHeight="1">
      <c r="A128" s="269"/>
      <c r="B128" s="38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38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94"/>
      <c r="Y129" s="266"/>
      <c r="Z129" s="267"/>
      <c r="AA129" s="55"/>
      <c r="AB129" s="49"/>
      <c r="AC129" s="279"/>
    </row>
    <row r="130" spans="1:29" ht="15.75" customHeight="1">
      <c r="A130" s="269"/>
      <c r="B130" s="38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79"/>
    </row>
    <row r="131" spans="1:29" ht="15.75" customHeight="1">
      <c r="A131" s="269"/>
      <c r="B131" s="38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79"/>
    </row>
    <row r="132" spans="1:29" ht="15.75" customHeight="1">
      <c r="A132" s="269"/>
      <c r="B132" s="38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54"/>
      <c r="X132" s="94"/>
      <c r="Y132" s="266"/>
      <c r="Z132" s="267"/>
      <c r="AA132" s="55"/>
      <c r="AB132" s="49"/>
      <c r="AC132" s="279"/>
    </row>
    <row r="133" spans="1:29" ht="15.75" customHeight="1">
      <c r="A133" s="269"/>
      <c r="B133" s="38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54"/>
      <c r="X133" s="94"/>
      <c r="Y133" s="266"/>
      <c r="Z133" s="267"/>
      <c r="AA133" s="55"/>
      <c r="AB133" s="49"/>
      <c r="AC133" s="279"/>
    </row>
    <row r="134" spans="1:29" ht="15.75" customHeight="1">
      <c r="A134" s="269"/>
      <c r="B134" s="38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68"/>
      <c r="X134" s="110"/>
      <c r="Y134" s="266"/>
      <c r="Z134" s="267"/>
      <c r="AA134" s="55"/>
      <c r="AB134" s="49"/>
      <c r="AC134" s="279"/>
    </row>
    <row r="135" spans="1:29" ht="15.75" customHeight="1">
      <c r="A135" s="269"/>
      <c r="B135" s="38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68"/>
      <c r="X135" s="110"/>
      <c r="Y135" s="266"/>
      <c r="Z135" s="267"/>
      <c r="AA135" s="55"/>
      <c r="AB135" s="49"/>
      <c r="AC135" s="279"/>
    </row>
    <row r="136" spans="1:29" ht="15.75" customHeight="1">
      <c r="A136" s="269"/>
      <c r="B136" s="38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68"/>
      <c r="X136" s="110"/>
      <c r="Y136" s="266"/>
      <c r="Z136" s="267"/>
      <c r="AA136" s="55"/>
      <c r="AB136" s="49"/>
      <c r="AC136" s="279"/>
    </row>
    <row r="137" spans="1:29" ht="15.75" customHeight="1">
      <c r="A137" s="269"/>
      <c r="B137" s="38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68"/>
      <c r="X137" s="110"/>
      <c r="Y137" s="266"/>
      <c r="Z137" s="267"/>
      <c r="AA137" s="55"/>
      <c r="AB137" s="49"/>
      <c r="AC137" s="279"/>
    </row>
    <row r="138" spans="1:29" ht="15.75" customHeight="1">
      <c r="A138" s="269"/>
      <c r="B138" s="38"/>
      <c r="C138" s="264"/>
      <c r="D138" s="265"/>
      <c r="E138" s="39"/>
      <c r="F138" s="40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68"/>
      <c r="X138" s="110"/>
      <c r="Y138" s="266"/>
      <c r="Z138" s="267"/>
      <c r="AA138" s="55"/>
      <c r="AB138" s="49"/>
      <c r="AC138" s="279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18"/>
      <c r="G140" s="79"/>
      <c r="H140" s="20"/>
      <c r="I140" s="80">
        <f t="shared" ref="I140:J140" si="33">AVERAGE(I124:I139)</f>
        <v>3.5</v>
      </c>
      <c r="J140" s="81">
        <f t="shared" si="33"/>
        <v>3450</v>
      </c>
      <c r="K140" s="82">
        <f t="shared" ref="K140" si="34">J140/I140</f>
        <v>985.71428571428567</v>
      </c>
      <c r="L140" s="80">
        <f t="shared" ref="L140:M140" si="35">AVERAGE(L124:L139)</f>
        <v>3.5</v>
      </c>
      <c r="M140" s="81">
        <f t="shared" si="35"/>
        <v>2841.2362125097884</v>
      </c>
      <c r="N140" s="82">
        <f>M140/L140</f>
        <v>811.78177500279673</v>
      </c>
      <c r="O140" s="83">
        <f>L140-I140</f>
        <v>0</v>
      </c>
      <c r="P140" s="84">
        <f>N140-K140</f>
        <v>-173.93251071148893</v>
      </c>
      <c r="Q140" s="85">
        <f>N140/K140</f>
        <v>0.8235467282637069</v>
      </c>
      <c r="R140" s="275"/>
      <c r="S140" s="182">
        <f>S124</f>
        <v>0.25</v>
      </c>
      <c r="T140" s="183">
        <f>INDEX(T124:T139,COUNTA(T124:T139))</f>
        <v>0.47013888888888888</v>
      </c>
      <c r="U140" s="86"/>
      <c r="V140" s="96"/>
      <c r="W140" s="18"/>
      <c r="X140" s="20"/>
      <c r="Y140" s="262"/>
      <c r="Z140" s="263"/>
      <c r="AA140" s="97">
        <f>M140-J140</f>
        <v>-608.7637874902116</v>
      </c>
      <c r="AB140" s="85">
        <f>M140/J140</f>
        <v>0.82354672826370678</v>
      </c>
      <c r="AC140" s="280"/>
    </row>
    <row r="141" spans="1:29" ht="15.75" customHeight="1">
      <c r="A141" s="281" t="s">
        <v>46</v>
      </c>
      <c r="B141" s="16" t="s">
        <v>76</v>
      </c>
      <c r="C141" s="271" t="s">
        <v>107</v>
      </c>
      <c r="D141" s="272"/>
      <c r="E141" s="21">
        <v>18.18</v>
      </c>
      <c r="F141" s="15">
        <v>3015</v>
      </c>
      <c r="G141" s="22">
        <f t="shared" ref="G141:G143" si="36">E141*F141</f>
        <v>54812.7</v>
      </c>
      <c r="H141" s="23"/>
      <c r="I141" s="24">
        <v>3</v>
      </c>
      <c r="J141" s="25">
        <v>3600</v>
      </c>
      <c r="K141" s="26">
        <f>J141/I141</f>
        <v>1200</v>
      </c>
      <c r="L141" s="27">
        <v>3</v>
      </c>
      <c r="M141" s="25">
        <f>F141/V141*60</f>
        <v>3005.8155635558001</v>
      </c>
      <c r="N141" s="26">
        <f>M141/L141</f>
        <v>1001.9385211852667</v>
      </c>
      <c r="O141" s="91">
        <f>L141-I141</f>
        <v>0</v>
      </c>
      <c r="P141" s="92">
        <f>N141-K141</f>
        <v>-198.06147881473328</v>
      </c>
      <c r="Q141" s="31">
        <f>N141/K141</f>
        <v>0.83494876765438897</v>
      </c>
      <c r="R141" s="273">
        <f>Q157</f>
        <v>0.82991074522625619</v>
      </c>
      <c r="S141" s="32">
        <v>0.25</v>
      </c>
      <c r="T141" s="33">
        <v>0.2917939814814815</v>
      </c>
      <c r="U141" s="34"/>
      <c r="V141" s="35">
        <v>60.183333333333366</v>
      </c>
      <c r="W141" s="33"/>
      <c r="X141" s="107"/>
      <c r="Y141" s="276" t="s">
        <v>198</v>
      </c>
      <c r="Z141" s="277"/>
      <c r="AA141" s="36">
        <f>M141-J141</f>
        <v>-594.18443644419995</v>
      </c>
      <c r="AB141" s="31">
        <f>M141/J141</f>
        <v>0.83494876765438886</v>
      </c>
      <c r="AC141" s="278">
        <f>AB157</f>
        <v>0.82991074522625619</v>
      </c>
    </row>
    <row r="142" spans="1:29" ht="15.75" customHeight="1">
      <c r="A142" s="282"/>
      <c r="B142" s="38" t="s">
        <v>76</v>
      </c>
      <c r="C142" s="264" t="s">
        <v>217</v>
      </c>
      <c r="D142" s="265"/>
      <c r="E142" s="39">
        <v>30</v>
      </c>
      <c r="F142" s="40">
        <v>4233</v>
      </c>
      <c r="G142" s="41">
        <f t="shared" si="36"/>
        <v>126990</v>
      </c>
      <c r="H142" s="42"/>
      <c r="I142" s="43">
        <v>3</v>
      </c>
      <c r="J142" s="44">
        <v>3000</v>
      </c>
      <c r="K142" s="45">
        <f t="shared" si="32"/>
        <v>1000</v>
      </c>
      <c r="L142" s="46">
        <v>3</v>
      </c>
      <c r="M142" s="44">
        <f>F142/V142*60</f>
        <v>2476.2430939226524</v>
      </c>
      <c r="N142" s="45">
        <f>M142/L142</f>
        <v>825.41436464088417</v>
      </c>
      <c r="O142" s="47">
        <f>L142-I142</f>
        <v>0</v>
      </c>
      <c r="P142" s="48">
        <f>N142-K142</f>
        <v>-174.58563535911583</v>
      </c>
      <c r="Q142" s="49">
        <f>N142/K142</f>
        <v>0.82541436464088414</v>
      </c>
      <c r="R142" s="274"/>
      <c r="S142" s="50">
        <v>0.30585648148148148</v>
      </c>
      <c r="T142" s="51">
        <v>0.37708333333333333</v>
      </c>
      <c r="U142" s="52">
        <v>20.249999999999968</v>
      </c>
      <c r="V142" s="53">
        <v>102.56666666666666</v>
      </c>
      <c r="W142" s="54"/>
      <c r="X142" s="58"/>
      <c r="Y142" s="266" t="s">
        <v>267</v>
      </c>
      <c r="Z142" s="267"/>
      <c r="AA142" s="55">
        <f>M142-J142</f>
        <v>-523.75690607734759</v>
      </c>
      <c r="AB142" s="49">
        <f>M142/J142</f>
        <v>0.82541436464088414</v>
      </c>
      <c r="AC142" s="279"/>
    </row>
    <row r="143" spans="1:29" ht="15.75" customHeight="1">
      <c r="A143" s="282"/>
      <c r="B143" s="38" t="s">
        <v>76</v>
      </c>
      <c r="C143" s="264" t="s">
        <v>284</v>
      </c>
      <c r="D143" s="265"/>
      <c r="E143" s="39">
        <v>27.91</v>
      </c>
      <c r="F143" s="40">
        <v>3758</v>
      </c>
      <c r="G143" s="41">
        <f t="shared" si="36"/>
        <v>104885.78</v>
      </c>
      <c r="H143" s="42"/>
      <c r="I143" s="43">
        <v>4</v>
      </c>
      <c r="J143" s="44">
        <v>3000</v>
      </c>
      <c r="K143" s="45">
        <f t="shared" si="32"/>
        <v>750</v>
      </c>
      <c r="L143" s="46">
        <v>4</v>
      </c>
      <c r="M143" s="44">
        <f>F143/V143*60</f>
        <v>2485.0844966936074</v>
      </c>
      <c r="N143" s="45">
        <f>M143/L143</f>
        <v>621.27112417340186</v>
      </c>
      <c r="O143" s="47">
        <f>L143-I143</f>
        <v>0</v>
      </c>
      <c r="P143" s="48">
        <f>N143-K143</f>
        <v>-128.72887582659814</v>
      </c>
      <c r="Q143" s="49">
        <f>N143/K143</f>
        <v>0.82836149889786914</v>
      </c>
      <c r="R143" s="274"/>
      <c r="S143" s="50">
        <v>0.39046296296296296</v>
      </c>
      <c r="T143" s="51">
        <v>0.45347222222222222</v>
      </c>
      <c r="U143" s="52">
        <v>19.266666666666666</v>
      </c>
      <c r="V143" s="53">
        <v>90.733333333333348</v>
      </c>
      <c r="W143" s="54"/>
      <c r="X143" s="58"/>
      <c r="Y143" s="266" t="s">
        <v>339</v>
      </c>
      <c r="Z143" s="267"/>
      <c r="AA143" s="55">
        <f>M143-J143</f>
        <v>-514.91550330639257</v>
      </c>
      <c r="AB143" s="49">
        <f>M143/J143</f>
        <v>0.82836149889786914</v>
      </c>
      <c r="AC143" s="279"/>
    </row>
    <row r="144" spans="1:29" ht="15.75" customHeight="1">
      <c r="A144" s="282"/>
      <c r="B144" s="38"/>
      <c r="C144" s="264"/>
      <c r="D144" s="265"/>
      <c r="E144" s="39"/>
      <c r="F144" s="40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79"/>
    </row>
    <row r="145" spans="1:29" ht="15.75" customHeight="1">
      <c r="A145" s="283"/>
      <c r="B145" s="38"/>
      <c r="C145" s="264"/>
      <c r="D145" s="265"/>
      <c r="E145" s="39"/>
      <c r="F145" s="40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79"/>
    </row>
    <row r="146" spans="1:29" ht="15.75" customHeight="1">
      <c r="A146" s="283"/>
      <c r="B146" s="38"/>
      <c r="C146" s="264"/>
      <c r="D146" s="265"/>
      <c r="E146" s="39"/>
      <c r="F146" s="40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116"/>
      <c r="Y146" s="266"/>
      <c r="Z146" s="267"/>
      <c r="AA146" s="55"/>
      <c r="AB146" s="49"/>
      <c r="AC146" s="279"/>
    </row>
    <row r="147" spans="1:29" ht="15.75" customHeight="1">
      <c r="A147" s="283"/>
      <c r="B147" s="38"/>
      <c r="C147" s="264"/>
      <c r="D147" s="265"/>
      <c r="E147" s="39"/>
      <c r="F147" s="40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79"/>
    </row>
    <row r="148" spans="1:29" ht="15.75" customHeight="1">
      <c r="A148" s="283"/>
      <c r="B148" s="38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79"/>
    </row>
    <row r="149" spans="1:29" ht="15.75" customHeight="1">
      <c r="A149" s="283"/>
      <c r="B149" s="38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68"/>
      <c r="X149" s="110"/>
      <c r="Y149" s="266"/>
      <c r="Z149" s="267"/>
      <c r="AA149" s="55"/>
      <c r="AB149" s="49"/>
      <c r="AC149" s="279"/>
    </row>
    <row r="150" spans="1:29" ht="15.75" customHeight="1">
      <c r="A150" s="283"/>
      <c r="B150" s="38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68"/>
      <c r="X150" s="110"/>
      <c r="Y150" s="266"/>
      <c r="Z150" s="267"/>
      <c r="AA150" s="55"/>
      <c r="AB150" s="49"/>
      <c r="AC150" s="279"/>
    </row>
    <row r="151" spans="1:29" ht="15.75" customHeight="1">
      <c r="A151" s="283"/>
      <c r="B151" s="38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68"/>
      <c r="X151" s="110"/>
      <c r="Y151" s="266"/>
      <c r="Z151" s="267"/>
      <c r="AA151" s="55"/>
      <c r="AB151" s="49"/>
      <c r="AC151" s="279"/>
    </row>
    <row r="152" spans="1:29" ht="15.75" customHeight="1">
      <c r="A152" s="283"/>
      <c r="B152" s="38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68"/>
      <c r="X152" s="110"/>
      <c r="Y152" s="266"/>
      <c r="Z152" s="267"/>
      <c r="AA152" s="55"/>
      <c r="AB152" s="49"/>
      <c r="AC152" s="279"/>
    </row>
    <row r="153" spans="1:29" ht="15.75" customHeight="1">
      <c r="A153" s="283"/>
      <c r="B153" s="38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68"/>
      <c r="X153" s="110"/>
      <c r="Y153" s="266"/>
      <c r="Z153" s="267"/>
      <c r="AA153" s="55"/>
      <c r="AB153" s="49"/>
      <c r="AC153" s="279"/>
    </row>
    <row r="154" spans="1:29" ht="15.75" customHeight="1">
      <c r="A154" s="283"/>
      <c r="B154" s="38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68"/>
      <c r="X154" s="110"/>
      <c r="Y154" s="266"/>
      <c r="Z154" s="267"/>
      <c r="AA154" s="55"/>
      <c r="AB154" s="49"/>
      <c r="AC154" s="279"/>
    </row>
    <row r="155" spans="1:29" ht="15.75" customHeight="1">
      <c r="A155" s="283"/>
      <c r="B155" s="38"/>
      <c r="C155" s="264"/>
      <c r="D155" s="265"/>
      <c r="E155" s="39"/>
      <c r="F155" s="40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68"/>
      <c r="X155" s="110"/>
      <c r="Y155" s="266"/>
      <c r="Z155" s="267"/>
      <c r="AA155" s="55"/>
      <c r="AB155" s="49"/>
      <c r="AC155" s="279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37">AVERAGE(I141:I156)</f>
        <v>3.3333333333333335</v>
      </c>
      <c r="J157" s="81">
        <f t="shared" si="37"/>
        <v>3200</v>
      </c>
      <c r="K157" s="82">
        <f t="shared" ref="K157" si="38">J157/I157</f>
        <v>960</v>
      </c>
      <c r="L157" s="80">
        <f t="shared" ref="L157:M157" si="39">AVERAGE(L141:L156)</f>
        <v>3.3333333333333335</v>
      </c>
      <c r="M157" s="81">
        <f t="shared" si="39"/>
        <v>2655.71438472402</v>
      </c>
      <c r="N157" s="82">
        <f t="shared" ref="N157:N164" si="40">M157/L157</f>
        <v>796.71431541720597</v>
      </c>
      <c r="O157" s="83">
        <f t="shared" ref="O157:O164" si="41">L157-I157</f>
        <v>0</v>
      </c>
      <c r="P157" s="84">
        <f t="shared" ref="P157:P164" si="42">N157-K157</f>
        <v>-163.28568458279403</v>
      </c>
      <c r="Q157" s="85">
        <f t="shared" ref="Q157:Q164" si="43">N157/K157</f>
        <v>0.82991074522625619</v>
      </c>
      <c r="R157" s="275"/>
      <c r="S157" s="182">
        <f>S141</f>
        <v>0.25</v>
      </c>
      <c r="T157" s="183">
        <f>INDEX(T141:T156,COUNTA(T141:T156))</f>
        <v>0.45347222222222222</v>
      </c>
      <c r="U157" s="86"/>
      <c r="V157" s="96"/>
      <c r="W157" s="78"/>
      <c r="X157" s="82"/>
      <c r="Y157" s="262"/>
      <c r="Z157" s="263"/>
      <c r="AA157" s="97">
        <f t="shared" ref="AA157:AA164" si="44">M157-J157</f>
        <v>-544.28561527598004</v>
      </c>
      <c r="AB157" s="85">
        <f t="shared" ref="AB157:AB164" si="45">M157/J157</f>
        <v>0.82991074522625619</v>
      </c>
      <c r="AC157" s="280"/>
    </row>
    <row r="158" spans="1:29" ht="15.75" customHeight="1">
      <c r="A158" s="268" t="s">
        <v>48</v>
      </c>
      <c r="B158" s="16" t="s">
        <v>118</v>
      </c>
      <c r="C158" s="271" t="s">
        <v>281</v>
      </c>
      <c r="D158" s="272"/>
      <c r="E158" s="21">
        <v>27.36</v>
      </c>
      <c r="F158" s="15">
        <v>2399</v>
      </c>
      <c r="G158" s="22">
        <f t="shared" ref="G158:G164" si="46">E158*F158</f>
        <v>65636.639999999999</v>
      </c>
      <c r="H158" s="23"/>
      <c r="I158" s="24">
        <v>6</v>
      </c>
      <c r="J158" s="25">
        <v>2500</v>
      </c>
      <c r="K158" s="26">
        <f>J158/I158</f>
        <v>416.66666666666669</v>
      </c>
      <c r="L158" s="27">
        <v>6</v>
      </c>
      <c r="M158" s="25">
        <f>F158/V158*60</f>
        <v>2120.923379174852</v>
      </c>
      <c r="N158" s="26">
        <f t="shared" si="40"/>
        <v>353.48722986247532</v>
      </c>
      <c r="O158" s="91">
        <f t="shared" si="41"/>
        <v>0</v>
      </c>
      <c r="P158" s="92">
        <f t="shared" si="42"/>
        <v>-63.179436804191369</v>
      </c>
      <c r="Q158" s="31">
        <f t="shared" si="43"/>
        <v>0.84836935166994076</v>
      </c>
      <c r="R158" s="273">
        <f>Q174</f>
        <v>0.84900385256208732</v>
      </c>
      <c r="S158" s="32">
        <v>0.7084259259259259</v>
      </c>
      <c r="T158" s="33">
        <v>0.75555555555555554</v>
      </c>
      <c r="U158" s="34"/>
      <c r="V158" s="35">
        <v>67.866666666666674</v>
      </c>
      <c r="W158" s="33"/>
      <c r="X158" s="107"/>
      <c r="Y158" s="276"/>
      <c r="Z158" s="277"/>
      <c r="AA158" s="36">
        <f t="shared" si="44"/>
        <v>-379.07662082514798</v>
      </c>
      <c r="AB158" s="31">
        <f t="shared" si="45"/>
        <v>0.84836935166994076</v>
      </c>
      <c r="AC158" s="278">
        <f>AB174</f>
        <v>0.84900385256208732</v>
      </c>
    </row>
    <row r="159" spans="1:29" ht="15.75" customHeight="1">
      <c r="A159" s="269"/>
      <c r="B159" s="38" t="s">
        <v>118</v>
      </c>
      <c r="C159" s="264" t="s">
        <v>202</v>
      </c>
      <c r="D159" s="265"/>
      <c r="E159" s="39">
        <v>29.52</v>
      </c>
      <c r="F159" s="40">
        <v>82</v>
      </c>
      <c r="G159" s="41">
        <f t="shared" si="46"/>
        <v>2420.64</v>
      </c>
      <c r="H159" s="42"/>
      <c r="I159" s="43">
        <v>17</v>
      </c>
      <c r="J159" s="44">
        <v>3273</v>
      </c>
      <c r="K159" s="45">
        <f t="shared" si="32"/>
        <v>192.52941176470588</v>
      </c>
      <c r="L159" s="46">
        <v>17</v>
      </c>
      <c r="M159" s="44">
        <v>2790</v>
      </c>
      <c r="N159" s="45">
        <f t="shared" si="40"/>
        <v>164.11764705882354</v>
      </c>
      <c r="O159" s="47">
        <f t="shared" si="41"/>
        <v>0</v>
      </c>
      <c r="P159" s="48">
        <f t="shared" si="42"/>
        <v>-28.411764705882348</v>
      </c>
      <c r="Q159" s="49">
        <f t="shared" si="43"/>
        <v>0.85242896425297898</v>
      </c>
      <c r="R159" s="274"/>
      <c r="S159" s="50">
        <v>0.75918981481481485</v>
      </c>
      <c r="T159" s="51">
        <v>0.76041666666666663</v>
      </c>
      <c r="U159" s="52">
        <v>5.2333333333334053</v>
      </c>
      <c r="V159" s="53">
        <v>1.7666666666665698</v>
      </c>
      <c r="W159" s="54"/>
      <c r="X159" s="58"/>
      <c r="Y159" s="266"/>
      <c r="Z159" s="267"/>
      <c r="AA159" s="55">
        <f t="shared" si="44"/>
        <v>-483</v>
      </c>
      <c r="AB159" s="49">
        <f t="shared" si="45"/>
        <v>0.85242896425297887</v>
      </c>
      <c r="AC159" s="279"/>
    </row>
    <row r="160" spans="1:29" ht="15.75" customHeight="1">
      <c r="A160" s="269"/>
      <c r="B160" s="38" t="s">
        <v>118</v>
      </c>
      <c r="C160" s="264" t="s">
        <v>201</v>
      </c>
      <c r="D160" s="265"/>
      <c r="E160" s="39">
        <v>29.85</v>
      </c>
      <c r="F160" s="40">
        <v>75</v>
      </c>
      <c r="G160" s="41">
        <f t="shared" si="46"/>
        <v>2238.75</v>
      </c>
      <c r="H160" s="42"/>
      <c r="I160" s="43">
        <v>17</v>
      </c>
      <c r="J160" s="44">
        <v>3273</v>
      </c>
      <c r="K160" s="45">
        <f t="shared" si="32"/>
        <v>192.52941176470588</v>
      </c>
      <c r="L160" s="46">
        <v>17</v>
      </c>
      <c r="M160" s="44">
        <v>2790</v>
      </c>
      <c r="N160" s="45">
        <f t="shared" si="40"/>
        <v>164.11764705882354</v>
      </c>
      <c r="O160" s="47">
        <f t="shared" si="41"/>
        <v>0</v>
      </c>
      <c r="P160" s="48">
        <f t="shared" si="42"/>
        <v>-28.411764705882348</v>
      </c>
      <c r="Q160" s="49">
        <f t="shared" si="43"/>
        <v>0.85242896425297898</v>
      </c>
      <c r="R160" s="274"/>
      <c r="S160" s="50">
        <v>0.76415509259259262</v>
      </c>
      <c r="T160" s="51">
        <v>0.76527777777777772</v>
      </c>
      <c r="U160" s="52">
        <v>5.3833333333334288</v>
      </c>
      <c r="V160" s="53">
        <v>1.6166666666665463</v>
      </c>
      <c r="W160" s="54"/>
      <c r="X160" s="58"/>
      <c r="Y160" s="266"/>
      <c r="Z160" s="267"/>
      <c r="AA160" s="55">
        <f t="shared" si="44"/>
        <v>-483</v>
      </c>
      <c r="AB160" s="49">
        <f t="shared" si="45"/>
        <v>0.85242896425297887</v>
      </c>
      <c r="AC160" s="279"/>
    </row>
    <row r="161" spans="1:29" ht="15.75" customHeight="1">
      <c r="A161" s="269"/>
      <c r="B161" s="38" t="s">
        <v>76</v>
      </c>
      <c r="C161" s="264" t="s">
        <v>117</v>
      </c>
      <c r="D161" s="265"/>
      <c r="E161" s="39">
        <v>28.57</v>
      </c>
      <c r="F161" s="40">
        <v>2314</v>
      </c>
      <c r="G161" s="41">
        <f t="shared" si="46"/>
        <v>66110.98</v>
      </c>
      <c r="H161" s="42"/>
      <c r="I161" s="43">
        <v>13</v>
      </c>
      <c r="J161" s="44">
        <v>3600</v>
      </c>
      <c r="K161" s="45">
        <f t="shared" si="32"/>
        <v>276.92307692307691</v>
      </c>
      <c r="L161" s="46">
        <v>13</v>
      </c>
      <c r="M161" s="44">
        <f>F161/V161*60</f>
        <v>2984.7366535291994</v>
      </c>
      <c r="N161" s="45">
        <f t="shared" si="40"/>
        <v>229.59512719455381</v>
      </c>
      <c r="O161" s="47">
        <f t="shared" si="41"/>
        <v>0</v>
      </c>
      <c r="P161" s="48">
        <f t="shared" si="42"/>
        <v>-47.327949728523095</v>
      </c>
      <c r="Q161" s="49">
        <f t="shared" si="43"/>
        <v>0.82909351486922211</v>
      </c>
      <c r="R161" s="274"/>
      <c r="S161" s="50">
        <v>0.77047453703703705</v>
      </c>
      <c r="T161" s="51">
        <v>0.80277777777777781</v>
      </c>
      <c r="U161" s="52">
        <v>7.4833333333334373</v>
      </c>
      <c r="V161" s="53">
        <v>46.516666666666694</v>
      </c>
      <c r="W161" s="54"/>
      <c r="X161" s="94"/>
      <c r="Y161" s="266"/>
      <c r="Z161" s="267"/>
      <c r="AA161" s="55">
        <f t="shared" si="44"/>
        <v>-615.26334647080057</v>
      </c>
      <c r="AB161" s="49">
        <f t="shared" si="45"/>
        <v>0.82909351486922211</v>
      </c>
      <c r="AC161" s="279"/>
    </row>
    <row r="162" spans="1:29" ht="15.75" customHeight="1">
      <c r="A162" s="269"/>
      <c r="B162" s="38" t="s">
        <v>118</v>
      </c>
      <c r="C162" s="264" t="s">
        <v>280</v>
      </c>
      <c r="D162" s="265"/>
      <c r="E162" s="39">
        <v>25.64</v>
      </c>
      <c r="F162" s="40">
        <v>3454</v>
      </c>
      <c r="G162" s="41">
        <f t="shared" si="46"/>
        <v>88560.56</v>
      </c>
      <c r="H162" s="58"/>
      <c r="I162" s="43">
        <v>11</v>
      </c>
      <c r="J162" s="44">
        <v>3000</v>
      </c>
      <c r="K162" s="45">
        <f t="shared" si="32"/>
        <v>272.72727272727275</v>
      </c>
      <c r="L162" s="59">
        <v>11</v>
      </c>
      <c r="M162" s="44">
        <f>F162/V162*60</f>
        <v>2561.153450051489</v>
      </c>
      <c r="N162" s="45">
        <f t="shared" si="40"/>
        <v>232.83213182286264</v>
      </c>
      <c r="O162" s="47">
        <f t="shared" si="41"/>
        <v>0</v>
      </c>
      <c r="P162" s="48">
        <f t="shared" si="42"/>
        <v>-39.895140904410113</v>
      </c>
      <c r="Q162" s="49">
        <f t="shared" si="43"/>
        <v>0.85371781668382962</v>
      </c>
      <c r="R162" s="274"/>
      <c r="S162" s="50">
        <v>0.80561342592592589</v>
      </c>
      <c r="T162" s="51">
        <v>0.8618055555555556</v>
      </c>
      <c r="U162" s="52">
        <v>4.0833333333332256</v>
      </c>
      <c r="V162" s="53">
        <v>80.916666666666799</v>
      </c>
      <c r="W162" s="54">
        <v>0.8618055555555556</v>
      </c>
      <c r="X162" s="94">
        <v>0.89930555555555558</v>
      </c>
      <c r="Y162" s="266"/>
      <c r="Z162" s="267"/>
      <c r="AA162" s="55">
        <f t="shared" si="44"/>
        <v>-438.84654994851098</v>
      </c>
      <c r="AB162" s="49">
        <f t="shared" si="45"/>
        <v>0.85371781668382962</v>
      </c>
      <c r="AC162" s="279"/>
    </row>
    <row r="163" spans="1:29" ht="15.75" customHeight="1">
      <c r="A163" s="269"/>
      <c r="B163" s="38" t="s">
        <v>118</v>
      </c>
      <c r="C163" s="264" t="s">
        <v>202</v>
      </c>
      <c r="D163" s="265"/>
      <c r="E163" s="39">
        <v>29.52</v>
      </c>
      <c r="F163" s="40">
        <v>2334</v>
      </c>
      <c r="G163" s="60">
        <f t="shared" si="46"/>
        <v>68899.679999999993</v>
      </c>
      <c r="H163" s="61">
        <v>2</v>
      </c>
      <c r="I163" s="43">
        <v>17</v>
      </c>
      <c r="J163" s="44">
        <v>3273</v>
      </c>
      <c r="K163" s="45">
        <f t="shared" si="32"/>
        <v>192.52941176470588</v>
      </c>
      <c r="L163" s="46">
        <v>17</v>
      </c>
      <c r="M163" s="44">
        <f>F163/V163*60</f>
        <v>2794.280013302297</v>
      </c>
      <c r="N163" s="45">
        <f t="shared" si="40"/>
        <v>164.36941254719395</v>
      </c>
      <c r="O163" s="47">
        <f t="shared" si="41"/>
        <v>0</v>
      </c>
      <c r="P163" s="48">
        <f t="shared" si="42"/>
        <v>-28.159999217511938</v>
      </c>
      <c r="Q163" s="49">
        <f t="shared" si="43"/>
        <v>0.85373663712260828</v>
      </c>
      <c r="R163" s="274"/>
      <c r="S163" s="50">
        <v>0.89930555555555558</v>
      </c>
      <c r="T163" s="51">
        <v>0.93410879629629628</v>
      </c>
      <c r="U163" s="52">
        <v>53.999999999999972</v>
      </c>
      <c r="V163" s="53">
        <v>50.116666666666617</v>
      </c>
      <c r="W163" s="54"/>
      <c r="X163" s="116"/>
      <c r="Y163" s="266"/>
      <c r="Z163" s="267"/>
      <c r="AA163" s="55">
        <f t="shared" si="44"/>
        <v>-478.71998669770301</v>
      </c>
      <c r="AB163" s="49">
        <f t="shared" si="45"/>
        <v>0.85373663712260828</v>
      </c>
      <c r="AC163" s="279"/>
    </row>
    <row r="164" spans="1:29" ht="15.75" customHeight="1">
      <c r="A164" s="269"/>
      <c r="B164" s="38" t="s">
        <v>118</v>
      </c>
      <c r="C164" s="264" t="s">
        <v>201</v>
      </c>
      <c r="D164" s="265"/>
      <c r="E164" s="39">
        <v>29.85</v>
      </c>
      <c r="F164" s="40">
        <v>2317</v>
      </c>
      <c r="G164" s="60">
        <f t="shared" si="46"/>
        <v>69162.45</v>
      </c>
      <c r="H164" s="64">
        <v>2</v>
      </c>
      <c r="I164" s="43">
        <v>17</v>
      </c>
      <c r="J164" s="44">
        <v>3273</v>
      </c>
      <c r="K164" s="45">
        <f t="shared" si="32"/>
        <v>192.52941176470588</v>
      </c>
      <c r="L164" s="59">
        <v>17</v>
      </c>
      <c r="M164" s="44">
        <f>F164/V164*60</f>
        <v>2800.0000000000041</v>
      </c>
      <c r="N164" s="45">
        <f t="shared" si="40"/>
        <v>164.70588235294142</v>
      </c>
      <c r="O164" s="65">
        <f t="shared" si="41"/>
        <v>0</v>
      </c>
      <c r="P164" s="66">
        <f t="shared" si="42"/>
        <v>-27.823529411764468</v>
      </c>
      <c r="Q164" s="67">
        <f t="shared" si="43"/>
        <v>0.85548426520012344</v>
      </c>
      <c r="R164" s="274"/>
      <c r="S164" s="50">
        <v>0.93774305555555559</v>
      </c>
      <c r="T164" s="51">
        <v>0.97222222222222221</v>
      </c>
      <c r="U164" s="52">
        <v>5.2333333333334053</v>
      </c>
      <c r="V164" s="53">
        <v>49.649999999999928</v>
      </c>
      <c r="W164" s="54"/>
      <c r="X164" s="94"/>
      <c r="Y164" s="266"/>
      <c r="Z164" s="267"/>
      <c r="AA164" s="55">
        <f t="shared" si="44"/>
        <v>-472.99999999999591</v>
      </c>
      <c r="AB164" s="49">
        <f t="shared" si="45"/>
        <v>0.85548426520012344</v>
      </c>
      <c r="AC164" s="279"/>
    </row>
    <row r="165" spans="1:29" ht="15.75" customHeight="1">
      <c r="A165" s="269"/>
      <c r="B165" s="38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50"/>
      <c r="T165" s="51"/>
      <c r="U165" s="52"/>
      <c r="V165" s="53"/>
      <c r="W165" s="54"/>
      <c r="X165" s="94"/>
      <c r="Y165" s="266"/>
      <c r="Z165" s="267"/>
      <c r="AA165" s="55"/>
      <c r="AB165" s="49"/>
      <c r="AC165" s="279"/>
    </row>
    <row r="166" spans="1:29" ht="15.75" customHeight="1">
      <c r="A166" s="269"/>
      <c r="B166" s="38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50"/>
      <c r="T166" s="51"/>
      <c r="U166" s="52"/>
      <c r="V166" s="53"/>
      <c r="W166" s="68"/>
      <c r="X166" s="110"/>
      <c r="Y166" s="266"/>
      <c r="Z166" s="267"/>
      <c r="AA166" s="55"/>
      <c r="AB166" s="49"/>
      <c r="AC166" s="279"/>
    </row>
    <row r="167" spans="1:29" ht="15.75" customHeight="1">
      <c r="A167" s="269"/>
      <c r="B167" s="38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50"/>
      <c r="T167" s="51"/>
      <c r="U167" s="52"/>
      <c r="V167" s="53"/>
      <c r="W167" s="68"/>
      <c r="X167" s="110"/>
      <c r="Y167" s="266"/>
      <c r="Z167" s="267"/>
      <c r="AA167" s="55"/>
      <c r="AB167" s="49"/>
      <c r="AC167" s="279"/>
    </row>
    <row r="168" spans="1:29" ht="15.75" customHeight="1">
      <c r="A168" s="269"/>
      <c r="B168" s="38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50"/>
      <c r="T168" s="51"/>
      <c r="U168" s="52"/>
      <c r="V168" s="53"/>
      <c r="W168" s="68"/>
      <c r="X168" s="110"/>
      <c r="Y168" s="266"/>
      <c r="Z168" s="267"/>
      <c r="AA168" s="55"/>
      <c r="AB168" s="49"/>
      <c r="AC168" s="279"/>
    </row>
    <row r="169" spans="1:29" ht="15.75" customHeight="1">
      <c r="A169" s="269"/>
      <c r="B169" s="38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50"/>
      <c r="T169" s="51"/>
      <c r="U169" s="52"/>
      <c r="V169" s="53"/>
      <c r="W169" s="68"/>
      <c r="X169" s="110"/>
      <c r="Y169" s="266"/>
      <c r="Z169" s="267"/>
      <c r="AA169" s="55"/>
      <c r="AB169" s="49"/>
      <c r="AC169" s="279"/>
    </row>
    <row r="170" spans="1:29" ht="15.75" customHeight="1">
      <c r="A170" s="269"/>
      <c r="B170" s="38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50"/>
      <c r="T170" s="51"/>
      <c r="U170" s="52"/>
      <c r="V170" s="53"/>
      <c r="W170" s="68"/>
      <c r="X170" s="110"/>
      <c r="Y170" s="266"/>
      <c r="Z170" s="267"/>
      <c r="AA170" s="55"/>
      <c r="AB170" s="49"/>
      <c r="AC170" s="279"/>
    </row>
    <row r="171" spans="1:29" ht="15.75" customHeight="1">
      <c r="A171" s="269"/>
      <c r="B171" s="38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50"/>
      <c r="T171" s="51"/>
      <c r="U171" s="52"/>
      <c r="V171" s="53"/>
      <c r="W171" s="68"/>
      <c r="X171" s="110"/>
      <c r="Y171" s="266"/>
      <c r="Z171" s="267"/>
      <c r="AA171" s="55"/>
      <c r="AB171" s="49"/>
      <c r="AC171" s="279"/>
    </row>
    <row r="172" spans="1:29" ht="15.75" customHeight="1">
      <c r="A172" s="269"/>
      <c r="B172" s="38"/>
      <c r="C172" s="264"/>
      <c r="D172" s="265"/>
      <c r="E172" s="39"/>
      <c r="F172" s="40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50"/>
      <c r="T172" s="51"/>
      <c r="U172" s="52"/>
      <c r="V172" s="53"/>
      <c r="W172" s="68"/>
      <c r="X172" s="110"/>
      <c r="Y172" s="266"/>
      <c r="Z172" s="267"/>
      <c r="AA172" s="55"/>
      <c r="AB172" s="49"/>
      <c r="AC172" s="279"/>
    </row>
    <row r="173" spans="1:29" ht="15.75" customHeight="1">
      <c r="A173" s="269"/>
      <c r="B173" s="38"/>
      <c r="C173" s="264"/>
      <c r="D173" s="265"/>
      <c r="E173" s="104"/>
      <c r="F173" s="40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47">AVERAGE(I158:I173)</f>
        <v>14</v>
      </c>
      <c r="J174" s="81">
        <f t="shared" si="47"/>
        <v>3170.2857142857142</v>
      </c>
      <c r="K174" s="82">
        <f t="shared" ref="K174" si="48">J174/I174</f>
        <v>226.44897959183672</v>
      </c>
      <c r="L174" s="80">
        <f t="shared" ref="L174:M174" si="49">AVERAGE(L158:L173)</f>
        <v>14</v>
      </c>
      <c r="M174" s="81">
        <f t="shared" si="49"/>
        <v>2691.5847851511203</v>
      </c>
      <c r="N174" s="82">
        <f>M174/L174</f>
        <v>192.25605608222287</v>
      </c>
      <c r="O174" s="83">
        <f>L174-I174</f>
        <v>0</v>
      </c>
      <c r="P174" s="84">
        <f>N174-K174</f>
        <v>-34.192923509613848</v>
      </c>
      <c r="Q174" s="85">
        <f>N174/K174</f>
        <v>0.84900385256208732</v>
      </c>
      <c r="R174" s="275"/>
      <c r="S174" s="182">
        <f>S158</f>
        <v>0.7084259259259259</v>
      </c>
      <c r="T174" s="183">
        <f>INDEX(T158:T173,COUNTA(T158:T173))</f>
        <v>0.97222222222222221</v>
      </c>
      <c r="U174" s="86"/>
      <c r="V174" s="96"/>
      <c r="W174" s="78"/>
      <c r="X174" s="82"/>
      <c r="Y174" s="262"/>
      <c r="Z174" s="263"/>
      <c r="AA174" s="97">
        <f>M174-J174</f>
        <v>-478.70092913459393</v>
      </c>
      <c r="AB174" s="85">
        <f>M174/J174</f>
        <v>0.84900385256208732</v>
      </c>
      <c r="AC174" s="280"/>
    </row>
    <row r="175" spans="1:29" ht="15.75" customHeight="1">
      <c r="A175" s="281" t="s">
        <v>49</v>
      </c>
      <c r="B175" s="16" t="s">
        <v>76</v>
      </c>
      <c r="C175" s="271" t="s">
        <v>120</v>
      </c>
      <c r="D175" s="272"/>
      <c r="E175" s="21">
        <v>14.03</v>
      </c>
      <c r="F175" s="15">
        <v>9198</v>
      </c>
      <c r="G175" s="22">
        <f t="shared" ref="G175" si="50">E175*F175</f>
        <v>129047.93999999999</v>
      </c>
      <c r="H175" s="23"/>
      <c r="I175" s="24">
        <v>4</v>
      </c>
      <c r="J175" s="25">
        <v>2700</v>
      </c>
      <c r="K175" s="26">
        <f>J175/I175</f>
        <v>675</v>
      </c>
      <c r="L175" s="27">
        <v>4</v>
      </c>
      <c r="M175" s="25">
        <f>F175/V175*60</f>
        <v>2394.4464531057924</v>
      </c>
      <c r="N175" s="26">
        <f>M175/L175</f>
        <v>598.61161327644811</v>
      </c>
      <c r="O175" s="91">
        <f>L175-I175</f>
        <v>0</v>
      </c>
      <c r="P175" s="92">
        <f>N175-K175</f>
        <v>-76.388386723551889</v>
      </c>
      <c r="Q175" s="31">
        <f>N175/K175</f>
        <v>0.88683201966881198</v>
      </c>
      <c r="R175" s="273">
        <f>Q191</f>
        <v>0.88683201966881198</v>
      </c>
      <c r="S175" s="32">
        <v>0.70833333333333337</v>
      </c>
      <c r="T175" s="33">
        <v>0.86839120370370371</v>
      </c>
      <c r="U175" s="34"/>
      <c r="V175" s="35">
        <v>230.48333333333329</v>
      </c>
      <c r="W175" s="33"/>
      <c r="X175" s="107"/>
      <c r="Y175" s="276"/>
      <c r="Z175" s="277"/>
      <c r="AA175" s="36">
        <f>M175-J175</f>
        <v>-305.55354689420756</v>
      </c>
      <c r="AB175" s="31">
        <f>M175/J175</f>
        <v>0.88683201966881198</v>
      </c>
      <c r="AC175" s="278">
        <f>AB191</f>
        <v>0.88683201966881198</v>
      </c>
    </row>
    <row r="176" spans="1:29" ht="15.75" customHeight="1">
      <c r="A176" s="282"/>
      <c r="B176" s="38"/>
      <c r="C176" s="264"/>
      <c r="D176" s="265"/>
      <c r="E176" s="39"/>
      <c r="F176" s="40"/>
      <c r="G176" s="41"/>
      <c r="H176" s="42"/>
      <c r="I176" s="43"/>
      <c r="J176" s="44"/>
      <c r="K176" s="45"/>
      <c r="L176" s="46"/>
      <c r="M176" s="44"/>
      <c r="N176" s="45"/>
      <c r="O176" s="47"/>
      <c r="P176" s="48"/>
      <c r="Q176" s="49"/>
      <c r="R176" s="274"/>
      <c r="S176" s="50"/>
      <c r="T176" s="51"/>
      <c r="U176" s="52"/>
      <c r="V176" s="53"/>
      <c r="W176" s="54"/>
      <c r="X176" s="94"/>
      <c r="Y176" s="266"/>
      <c r="Z176" s="267"/>
      <c r="AA176" s="55"/>
      <c r="AB176" s="49"/>
      <c r="AC176" s="279"/>
    </row>
    <row r="177" spans="1:29" ht="15.75" customHeight="1">
      <c r="A177" s="282"/>
      <c r="B177" s="38"/>
      <c r="C177" s="264"/>
      <c r="D177" s="265"/>
      <c r="E177" s="39"/>
      <c r="F177" s="40"/>
      <c r="G177" s="41"/>
      <c r="H177" s="42"/>
      <c r="I177" s="43"/>
      <c r="J177" s="44"/>
      <c r="K177" s="45"/>
      <c r="L177" s="46"/>
      <c r="M177" s="44"/>
      <c r="N177" s="45"/>
      <c r="O177" s="47"/>
      <c r="P177" s="48"/>
      <c r="Q177" s="49"/>
      <c r="R177" s="274"/>
      <c r="S177" s="50"/>
      <c r="T177" s="51"/>
      <c r="U177" s="52"/>
      <c r="V177" s="53"/>
      <c r="W177" s="54"/>
      <c r="X177" s="58"/>
      <c r="Y177" s="266"/>
      <c r="Z177" s="267"/>
      <c r="AA177" s="55"/>
      <c r="AB177" s="49"/>
      <c r="AC177" s="279"/>
    </row>
    <row r="178" spans="1:29" ht="15.75" customHeight="1">
      <c r="A178" s="282"/>
      <c r="B178" s="38"/>
      <c r="C178" s="264"/>
      <c r="D178" s="265"/>
      <c r="E178" s="39"/>
      <c r="F178" s="40"/>
      <c r="G178" s="41"/>
      <c r="H178" s="42"/>
      <c r="I178" s="43"/>
      <c r="J178" s="44"/>
      <c r="K178" s="45"/>
      <c r="L178" s="46"/>
      <c r="M178" s="44"/>
      <c r="N178" s="45"/>
      <c r="O178" s="47"/>
      <c r="P178" s="48"/>
      <c r="Q178" s="49"/>
      <c r="R178" s="274"/>
      <c r="S178" s="50"/>
      <c r="T178" s="51"/>
      <c r="U178" s="52"/>
      <c r="V178" s="53"/>
      <c r="W178" s="54"/>
      <c r="X178" s="58"/>
      <c r="Y178" s="266"/>
      <c r="Z178" s="267"/>
      <c r="AA178" s="55"/>
      <c r="AB178" s="49"/>
      <c r="AC178" s="279"/>
    </row>
    <row r="179" spans="1:29" ht="15.75" customHeight="1">
      <c r="A179" s="283"/>
      <c r="B179" s="38"/>
      <c r="C179" s="264"/>
      <c r="D179" s="265"/>
      <c r="E179" s="39"/>
      <c r="F179" s="40"/>
      <c r="G179" s="41"/>
      <c r="H179" s="58"/>
      <c r="I179" s="43"/>
      <c r="J179" s="44"/>
      <c r="K179" s="45"/>
      <c r="L179" s="59"/>
      <c r="M179" s="44"/>
      <c r="N179" s="45"/>
      <c r="O179" s="47"/>
      <c r="P179" s="48"/>
      <c r="Q179" s="49"/>
      <c r="R179" s="274"/>
      <c r="S179" s="50"/>
      <c r="T179" s="51"/>
      <c r="U179" s="52"/>
      <c r="V179" s="53"/>
      <c r="W179" s="54"/>
      <c r="X179" s="58"/>
      <c r="Y179" s="266"/>
      <c r="Z179" s="267"/>
      <c r="AA179" s="55"/>
      <c r="AB179" s="49"/>
      <c r="AC179" s="279"/>
    </row>
    <row r="180" spans="1:29" ht="15.75" customHeight="1">
      <c r="A180" s="283"/>
      <c r="B180" s="38"/>
      <c r="C180" s="264"/>
      <c r="D180" s="265"/>
      <c r="E180" s="39"/>
      <c r="F180" s="40"/>
      <c r="G180" s="60"/>
      <c r="H180" s="61"/>
      <c r="I180" s="43"/>
      <c r="J180" s="44"/>
      <c r="K180" s="45"/>
      <c r="L180" s="46"/>
      <c r="M180" s="44"/>
      <c r="N180" s="45"/>
      <c r="O180" s="47"/>
      <c r="P180" s="48"/>
      <c r="Q180" s="49"/>
      <c r="R180" s="274"/>
      <c r="S180" s="50"/>
      <c r="T180" s="51"/>
      <c r="U180" s="52"/>
      <c r="V180" s="53"/>
      <c r="W180" s="54"/>
      <c r="X180" s="58"/>
      <c r="Y180" s="266"/>
      <c r="Z180" s="267"/>
      <c r="AA180" s="55"/>
      <c r="AB180" s="49"/>
      <c r="AC180" s="279"/>
    </row>
    <row r="181" spans="1:29" ht="15.75" customHeight="1">
      <c r="A181" s="283"/>
      <c r="B181" s="38"/>
      <c r="C181" s="264"/>
      <c r="D181" s="265"/>
      <c r="E181" s="39"/>
      <c r="F181" s="40"/>
      <c r="G181" s="60"/>
      <c r="H181" s="64"/>
      <c r="I181" s="43"/>
      <c r="J181" s="44"/>
      <c r="K181" s="45"/>
      <c r="L181" s="59"/>
      <c r="M181" s="44"/>
      <c r="N181" s="45"/>
      <c r="O181" s="65"/>
      <c r="P181" s="66"/>
      <c r="Q181" s="67"/>
      <c r="R181" s="274"/>
      <c r="S181" s="50"/>
      <c r="T181" s="51"/>
      <c r="U181" s="52"/>
      <c r="V181" s="53"/>
      <c r="W181" s="54"/>
      <c r="X181" s="58"/>
      <c r="Y181" s="266"/>
      <c r="Z181" s="267"/>
      <c r="AA181" s="55"/>
      <c r="AB181" s="49"/>
      <c r="AC181" s="279"/>
    </row>
    <row r="182" spans="1:29" ht="15.75" customHeight="1">
      <c r="A182" s="283"/>
      <c r="B182" s="38"/>
      <c r="C182" s="264"/>
      <c r="D182" s="265"/>
      <c r="E182" s="39"/>
      <c r="F182" s="40"/>
      <c r="G182" s="60"/>
      <c r="H182" s="64"/>
      <c r="I182" s="43"/>
      <c r="J182" s="44"/>
      <c r="K182" s="45"/>
      <c r="L182" s="59"/>
      <c r="M182" s="44"/>
      <c r="N182" s="45"/>
      <c r="O182" s="65"/>
      <c r="P182" s="66"/>
      <c r="Q182" s="67"/>
      <c r="R182" s="274"/>
      <c r="S182" s="50"/>
      <c r="T182" s="51"/>
      <c r="U182" s="52"/>
      <c r="V182" s="53"/>
      <c r="W182" s="54"/>
      <c r="X182" s="58"/>
      <c r="Y182" s="266"/>
      <c r="Z182" s="267"/>
      <c r="AA182" s="55"/>
      <c r="AB182" s="49"/>
      <c r="AC182" s="279"/>
    </row>
    <row r="183" spans="1:29" ht="15.75" customHeight="1">
      <c r="A183" s="283"/>
      <c r="B183" s="38"/>
      <c r="C183" s="264"/>
      <c r="D183" s="265"/>
      <c r="E183" s="39"/>
      <c r="F183" s="40"/>
      <c r="G183" s="60"/>
      <c r="H183" s="64"/>
      <c r="I183" s="43"/>
      <c r="J183" s="44"/>
      <c r="K183" s="45"/>
      <c r="L183" s="59"/>
      <c r="M183" s="44"/>
      <c r="N183" s="45"/>
      <c r="O183" s="65"/>
      <c r="P183" s="66"/>
      <c r="Q183" s="67"/>
      <c r="R183" s="274"/>
      <c r="S183" s="50"/>
      <c r="T183" s="51"/>
      <c r="U183" s="52"/>
      <c r="V183" s="53"/>
      <c r="W183" s="54"/>
      <c r="X183" s="58"/>
      <c r="Y183" s="266"/>
      <c r="Z183" s="267"/>
      <c r="AA183" s="55"/>
      <c r="AB183" s="49"/>
      <c r="AC183" s="279"/>
    </row>
    <row r="184" spans="1:29" ht="15.75" customHeight="1">
      <c r="A184" s="283"/>
      <c r="B184" s="38"/>
      <c r="C184" s="264"/>
      <c r="D184" s="265"/>
      <c r="E184" s="39"/>
      <c r="F184" s="40"/>
      <c r="G184" s="60"/>
      <c r="H184" s="64"/>
      <c r="I184" s="43"/>
      <c r="J184" s="44"/>
      <c r="K184" s="45"/>
      <c r="L184" s="59"/>
      <c r="M184" s="44"/>
      <c r="N184" s="45"/>
      <c r="O184" s="65"/>
      <c r="P184" s="66"/>
      <c r="Q184" s="67"/>
      <c r="R184" s="274"/>
      <c r="S184" s="50"/>
      <c r="T184" s="51"/>
      <c r="U184" s="52"/>
      <c r="V184" s="53"/>
      <c r="W184" s="54"/>
      <c r="X184" s="58"/>
      <c r="Y184" s="266"/>
      <c r="Z184" s="267"/>
      <c r="AA184" s="55"/>
      <c r="AB184" s="49"/>
      <c r="AC184" s="279"/>
    </row>
    <row r="185" spans="1:29" ht="15.75" customHeight="1">
      <c r="A185" s="283"/>
      <c r="B185" s="38"/>
      <c r="C185" s="264"/>
      <c r="D185" s="265"/>
      <c r="E185" s="39"/>
      <c r="F185" s="40"/>
      <c r="G185" s="60"/>
      <c r="H185" s="64"/>
      <c r="I185" s="43"/>
      <c r="J185" s="44"/>
      <c r="K185" s="45"/>
      <c r="L185" s="59"/>
      <c r="M185" s="44"/>
      <c r="N185" s="45"/>
      <c r="O185" s="65"/>
      <c r="P185" s="66"/>
      <c r="Q185" s="67"/>
      <c r="R185" s="274"/>
      <c r="S185" s="50"/>
      <c r="T185" s="51"/>
      <c r="U185" s="52"/>
      <c r="V185" s="53"/>
      <c r="W185" s="54"/>
      <c r="X185" s="58"/>
      <c r="Y185" s="266"/>
      <c r="Z185" s="267"/>
      <c r="AA185" s="55"/>
      <c r="AB185" s="49"/>
      <c r="AC185" s="279"/>
    </row>
    <row r="186" spans="1:29" ht="15.75" customHeight="1">
      <c r="A186" s="283"/>
      <c r="B186" s="38"/>
      <c r="C186" s="264"/>
      <c r="D186" s="265"/>
      <c r="E186" s="39"/>
      <c r="F186" s="40"/>
      <c r="G186" s="60"/>
      <c r="H186" s="64"/>
      <c r="I186" s="43"/>
      <c r="J186" s="44"/>
      <c r="K186" s="45"/>
      <c r="L186" s="59"/>
      <c r="M186" s="44"/>
      <c r="N186" s="45"/>
      <c r="O186" s="65"/>
      <c r="P186" s="66"/>
      <c r="Q186" s="67"/>
      <c r="R186" s="274"/>
      <c r="S186" s="50"/>
      <c r="T186" s="51"/>
      <c r="U186" s="52"/>
      <c r="V186" s="53"/>
      <c r="W186" s="54"/>
      <c r="X186" s="58"/>
      <c r="Y186" s="266"/>
      <c r="Z186" s="267"/>
      <c r="AA186" s="55"/>
      <c r="AB186" s="49"/>
      <c r="AC186" s="279"/>
    </row>
    <row r="187" spans="1:29" ht="15.75" customHeight="1">
      <c r="A187" s="283"/>
      <c r="B187" s="38"/>
      <c r="C187" s="264"/>
      <c r="D187" s="265"/>
      <c r="E187" s="39"/>
      <c r="F187" s="40"/>
      <c r="G187" s="60"/>
      <c r="H187" s="64"/>
      <c r="I187" s="43"/>
      <c r="J187" s="44"/>
      <c r="K187" s="45"/>
      <c r="L187" s="59"/>
      <c r="M187" s="44"/>
      <c r="N187" s="45"/>
      <c r="O187" s="65"/>
      <c r="P187" s="66"/>
      <c r="Q187" s="67"/>
      <c r="R187" s="274"/>
      <c r="S187" s="50"/>
      <c r="T187" s="51"/>
      <c r="U187" s="52"/>
      <c r="V187" s="53"/>
      <c r="W187" s="54"/>
      <c r="X187" s="58"/>
      <c r="Y187" s="266"/>
      <c r="Z187" s="267"/>
      <c r="AA187" s="55"/>
      <c r="AB187" s="49"/>
      <c r="AC187" s="279"/>
    </row>
    <row r="188" spans="1:29" ht="15.75" customHeight="1">
      <c r="A188" s="283"/>
      <c r="B188" s="38"/>
      <c r="C188" s="264"/>
      <c r="D188" s="265"/>
      <c r="E188" s="39"/>
      <c r="F188" s="40"/>
      <c r="G188" s="60"/>
      <c r="H188" s="64"/>
      <c r="I188" s="43"/>
      <c r="J188" s="44"/>
      <c r="K188" s="45"/>
      <c r="L188" s="59"/>
      <c r="M188" s="44"/>
      <c r="N188" s="45"/>
      <c r="O188" s="65"/>
      <c r="P188" s="66"/>
      <c r="Q188" s="67"/>
      <c r="R188" s="274"/>
      <c r="S188" s="50"/>
      <c r="T188" s="51"/>
      <c r="U188" s="52"/>
      <c r="V188" s="53"/>
      <c r="W188" s="54"/>
      <c r="X188" s="58"/>
      <c r="Y188" s="266"/>
      <c r="Z188" s="267"/>
      <c r="AA188" s="55"/>
      <c r="AB188" s="49"/>
      <c r="AC188" s="279"/>
    </row>
    <row r="189" spans="1:29" ht="15.75" customHeight="1">
      <c r="A189" s="283"/>
      <c r="B189" s="38"/>
      <c r="C189" s="264"/>
      <c r="D189" s="265"/>
      <c r="E189" s="39"/>
      <c r="F189" s="40"/>
      <c r="G189" s="60"/>
      <c r="H189" s="64"/>
      <c r="I189" s="43"/>
      <c r="J189" s="44"/>
      <c r="K189" s="45"/>
      <c r="L189" s="59"/>
      <c r="M189" s="44"/>
      <c r="N189" s="45"/>
      <c r="O189" s="65"/>
      <c r="P189" s="66"/>
      <c r="Q189" s="67"/>
      <c r="R189" s="274"/>
      <c r="S189" s="50"/>
      <c r="T189" s="51"/>
      <c r="U189" s="52"/>
      <c r="V189" s="53"/>
      <c r="W189" s="54"/>
      <c r="X189" s="58"/>
      <c r="Y189" s="266"/>
      <c r="Z189" s="267"/>
      <c r="AA189" s="55"/>
      <c r="AB189" s="49"/>
      <c r="AC189" s="279"/>
    </row>
    <row r="190" spans="1:29" ht="15.75" customHeight="1">
      <c r="A190" s="283"/>
      <c r="B190" s="38"/>
      <c r="C190" s="264"/>
      <c r="D190" s="265"/>
      <c r="E190" s="104"/>
      <c r="F190" s="40"/>
      <c r="G190" s="72"/>
      <c r="H190" s="64"/>
      <c r="I190" s="43"/>
      <c r="J190" s="44"/>
      <c r="K190" s="45"/>
      <c r="L190" s="59"/>
      <c r="M190" s="44"/>
      <c r="N190" s="45"/>
      <c r="O190" s="65"/>
      <c r="P190" s="66"/>
      <c r="Q190" s="67"/>
      <c r="R190" s="274"/>
      <c r="S190" s="62"/>
      <c r="T190" s="63"/>
      <c r="U190" s="73"/>
      <c r="V190" s="74"/>
      <c r="W190" s="68"/>
      <c r="X190" s="110"/>
      <c r="Y190" s="266"/>
      <c r="Z190" s="267"/>
      <c r="AA190" s="111"/>
      <c r="AB190" s="67"/>
      <c r="AC190" s="279"/>
    </row>
    <row r="191" spans="1:29" ht="15.75" customHeight="1" thickBot="1">
      <c r="A191" s="284"/>
      <c r="B191" s="76" t="s">
        <v>35</v>
      </c>
      <c r="C191" s="261"/>
      <c r="D191" s="261"/>
      <c r="E191" s="77"/>
      <c r="F191" s="78"/>
      <c r="G191" s="79"/>
      <c r="H191" s="20"/>
      <c r="I191" s="80">
        <f t="shared" ref="I191:J191" si="51">AVERAGE(I175:I190)</f>
        <v>4</v>
      </c>
      <c r="J191" s="81">
        <f t="shared" si="51"/>
        <v>2700</v>
      </c>
      <c r="K191" s="82">
        <f t="shared" ref="K191" si="52">J191/I191</f>
        <v>675</v>
      </c>
      <c r="L191" s="80">
        <f t="shared" ref="L191:M191" si="53">AVERAGE(L175:L190)</f>
        <v>4</v>
      </c>
      <c r="M191" s="81">
        <f t="shared" si="53"/>
        <v>2394.4464531057924</v>
      </c>
      <c r="N191" s="82">
        <f t="shared" ref="N191:N197" si="54">M191/L191</f>
        <v>598.61161327644811</v>
      </c>
      <c r="O191" s="83">
        <f t="shared" ref="O191:O197" si="55">L191-I191</f>
        <v>0</v>
      </c>
      <c r="P191" s="84">
        <f t="shared" ref="P191:P197" si="56">N191-K191</f>
        <v>-76.388386723551889</v>
      </c>
      <c r="Q191" s="85">
        <f t="shared" ref="Q191:Q197" si="57">N191/K191</f>
        <v>0.88683201966881198</v>
      </c>
      <c r="R191" s="275"/>
      <c r="S191" s="182">
        <f>S175</f>
        <v>0.70833333333333337</v>
      </c>
      <c r="T191" s="183">
        <f>INDEX(T175:T190,COUNTA(T175:T190))</f>
        <v>0.86839120370370371</v>
      </c>
      <c r="U191" s="86"/>
      <c r="V191" s="96"/>
      <c r="W191" s="78"/>
      <c r="X191" s="82"/>
      <c r="Y191" s="262"/>
      <c r="Z191" s="263"/>
      <c r="AA191" s="97">
        <f t="shared" ref="AA191:AA197" si="58">M191-J191</f>
        <v>-305.55354689420756</v>
      </c>
      <c r="AB191" s="85">
        <f t="shared" ref="AB191:AB197" si="59">M191/J191</f>
        <v>0.88683201966881198</v>
      </c>
      <c r="AC191" s="280"/>
    </row>
    <row r="192" spans="1:29" ht="15.75" customHeight="1">
      <c r="A192" s="268" t="s">
        <v>50</v>
      </c>
      <c r="B192" s="16" t="s">
        <v>76</v>
      </c>
      <c r="C192" s="271" t="s">
        <v>124</v>
      </c>
      <c r="D192" s="272"/>
      <c r="E192" s="21">
        <v>24.15</v>
      </c>
      <c r="F192" s="15">
        <v>1169</v>
      </c>
      <c r="G192" s="22">
        <f t="shared" ref="G192:G197" si="60">E192*F192</f>
        <v>28231.35</v>
      </c>
      <c r="H192" s="23"/>
      <c r="I192" s="24">
        <v>4</v>
      </c>
      <c r="J192" s="25">
        <v>3000</v>
      </c>
      <c r="K192" s="26">
        <f>J192/I192</f>
        <v>750</v>
      </c>
      <c r="L192" s="27">
        <v>4</v>
      </c>
      <c r="M192" s="25">
        <f t="shared" ref="M192:M197" si="61">F192/V192*60</f>
        <v>2479.905715969358</v>
      </c>
      <c r="N192" s="26">
        <f t="shared" si="54"/>
        <v>619.97642899233949</v>
      </c>
      <c r="O192" s="91">
        <f t="shared" si="55"/>
        <v>0</v>
      </c>
      <c r="P192" s="92">
        <f t="shared" si="56"/>
        <v>-130.02357100766051</v>
      </c>
      <c r="Q192" s="31">
        <f t="shared" si="57"/>
        <v>0.82663523865645261</v>
      </c>
      <c r="R192" s="273">
        <f>Q208</f>
        <v>0.82364757849291292</v>
      </c>
      <c r="S192" s="32">
        <v>0.70833333333333337</v>
      </c>
      <c r="T192" s="33">
        <v>0.72797453703703707</v>
      </c>
      <c r="U192" s="34"/>
      <c r="V192" s="35">
        <v>28.283333333333331</v>
      </c>
      <c r="W192" s="114"/>
      <c r="X192" s="115"/>
      <c r="Y192" s="276"/>
      <c r="Z192" s="277"/>
      <c r="AA192" s="36">
        <f t="shared" si="58"/>
        <v>-520.09428403064203</v>
      </c>
      <c r="AB192" s="31">
        <f t="shared" si="59"/>
        <v>0.82663523865645261</v>
      </c>
      <c r="AC192" s="278">
        <f>AB208</f>
        <v>0.82364757849291304</v>
      </c>
    </row>
    <row r="193" spans="1:29" ht="15.75" customHeight="1">
      <c r="A193" s="269"/>
      <c r="B193" s="38" t="s">
        <v>76</v>
      </c>
      <c r="C193" s="264" t="s">
        <v>209</v>
      </c>
      <c r="D193" s="265"/>
      <c r="E193" s="39">
        <v>24.15</v>
      </c>
      <c r="F193" s="40">
        <v>1702</v>
      </c>
      <c r="G193" s="41">
        <f t="shared" si="60"/>
        <v>41103.299999999996</v>
      </c>
      <c r="H193" s="42"/>
      <c r="I193" s="43">
        <v>4</v>
      </c>
      <c r="J193" s="44">
        <v>3000</v>
      </c>
      <c r="K193" s="45">
        <f t="shared" ref="K193:K197" si="62">J193/I193</f>
        <v>750</v>
      </c>
      <c r="L193" s="46">
        <v>4</v>
      </c>
      <c r="M193" s="44">
        <f t="shared" si="61"/>
        <v>2497.8393803505974</v>
      </c>
      <c r="N193" s="45">
        <f t="shared" si="54"/>
        <v>624.45984508764934</v>
      </c>
      <c r="O193" s="47">
        <f t="shared" si="55"/>
        <v>0</v>
      </c>
      <c r="P193" s="48">
        <f t="shared" si="56"/>
        <v>-125.54015491235066</v>
      </c>
      <c r="Q193" s="49">
        <f t="shared" si="57"/>
        <v>0.8326131267835325</v>
      </c>
      <c r="R193" s="274"/>
      <c r="S193" s="50">
        <v>0.73133101851851856</v>
      </c>
      <c r="T193" s="51">
        <v>0.75972222222222219</v>
      </c>
      <c r="U193" s="52">
        <v>4.8333333333333428</v>
      </c>
      <c r="V193" s="53">
        <v>40.883333333333226</v>
      </c>
      <c r="W193" s="54"/>
      <c r="X193" s="94"/>
      <c r="Y193" s="266"/>
      <c r="Z193" s="267"/>
      <c r="AA193" s="55">
        <f t="shared" si="58"/>
        <v>-502.16061964940263</v>
      </c>
      <c r="AB193" s="49">
        <f t="shared" si="59"/>
        <v>0.8326131267835325</v>
      </c>
      <c r="AC193" s="279"/>
    </row>
    <row r="194" spans="1:29" ht="15.75" customHeight="1">
      <c r="A194" s="269"/>
      <c r="B194" s="38" t="s">
        <v>76</v>
      </c>
      <c r="C194" s="264" t="s">
        <v>210</v>
      </c>
      <c r="D194" s="265"/>
      <c r="E194" s="39">
        <v>27.58</v>
      </c>
      <c r="F194" s="40">
        <v>1965</v>
      </c>
      <c r="G194" s="41">
        <f t="shared" si="60"/>
        <v>54194.7</v>
      </c>
      <c r="H194" s="42"/>
      <c r="I194" s="43">
        <v>4</v>
      </c>
      <c r="J194" s="44">
        <v>3000</v>
      </c>
      <c r="K194" s="45">
        <f t="shared" si="62"/>
        <v>750</v>
      </c>
      <c r="L194" s="46">
        <v>4</v>
      </c>
      <c r="M194" s="44">
        <f t="shared" si="61"/>
        <v>2480.3646563814882</v>
      </c>
      <c r="N194" s="45">
        <f t="shared" si="54"/>
        <v>620.09116409537205</v>
      </c>
      <c r="O194" s="47">
        <f t="shared" si="55"/>
        <v>0</v>
      </c>
      <c r="P194" s="48">
        <f t="shared" si="56"/>
        <v>-129.90883590462795</v>
      </c>
      <c r="Q194" s="49">
        <f t="shared" si="57"/>
        <v>0.82678821879382935</v>
      </c>
      <c r="R194" s="274"/>
      <c r="S194" s="50">
        <v>0.76351851851851849</v>
      </c>
      <c r="T194" s="51">
        <v>0.79652777777777772</v>
      </c>
      <c r="U194" s="52">
        <v>5.4666666666666686</v>
      </c>
      <c r="V194" s="53">
        <v>47.533333333333303</v>
      </c>
      <c r="W194" s="54"/>
      <c r="X194" s="94"/>
      <c r="Y194" s="266"/>
      <c r="Z194" s="267"/>
      <c r="AA194" s="55">
        <f t="shared" si="58"/>
        <v>-519.6353436185118</v>
      </c>
      <c r="AB194" s="49">
        <f t="shared" si="59"/>
        <v>0.82678821879382935</v>
      </c>
      <c r="AC194" s="279"/>
    </row>
    <row r="195" spans="1:29" ht="15.75" customHeight="1">
      <c r="A195" s="269"/>
      <c r="B195" s="38" t="s">
        <v>76</v>
      </c>
      <c r="C195" s="264" t="s">
        <v>340</v>
      </c>
      <c r="D195" s="265"/>
      <c r="E195" s="39">
        <v>17.27</v>
      </c>
      <c r="F195" s="40">
        <v>1410</v>
      </c>
      <c r="G195" s="41">
        <f t="shared" si="60"/>
        <v>24350.7</v>
      </c>
      <c r="H195" s="42">
        <v>2</v>
      </c>
      <c r="I195" s="43">
        <v>4</v>
      </c>
      <c r="J195" s="44">
        <v>3300</v>
      </c>
      <c r="K195" s="45">
        <f t="shared" si="62"/>
        <v>825</v>
      </c>
      <c r="L195" s="46">
        <v>4</v>
      </c>
      <c r="M195" s="44">
        <f t="shared" si="61"/>
        <v>2671.5789473684263</v>
      </c>
      <c r="N195" s="45">
        <f t="shared" si="54"/>
        <v>667.89473684210657</v>
      </c>
      <c r="O195" s="47">
        <f t="shared" si="55"/>
        <v>0</v>
      </c>
      <c r="P195" s="48">
        <f t="shared" si="56"/>
        <v>-157.10526315789343</v>
      </c>
      <c r="Q195" s="49">
        <f t="shared" si="57"/>
        <v>0.80956937799043216</v>
      </c>
      <c r="R195" s="274"/>
      <c r="S195" s="50">
        <v>0.80023148148148149</v>
      </c>
      <c r="T195" s="51">
        <v>0.82222222222222219</v>
      </c>
      <c r="U195" s="52">
        <v>5.333333333333421</v>
      </c>
      <c r="V195" s="53">
        <v>31.666666666666607</v>
      </c>
      <c r="W195" s="54"/>
      <c r="X195" s="94"/>
      <c r="Y195" s="266"/>
      <c r="Z195" s="267"/>
      <c r="AA195" s="55">
        <f t="shared" si="58"/>
        <v>-628.42105263157373</v>
      </c>
      <c r="AB195" s="49">
        <f t="shared" si="59"/>
        <v>0.80956937799043216</v>
      </c>
      <c r="AC195" s="279"/>
    </row>
    <row r="196" spans="1:29" ht="15.75" customHeight="1">
      <c r="A196" s="269"/>
      <c r="B196" s="38" t="s">
        <v>76</v>
      </c>
      <c r="C196" s="264" t="s">
        <v>121</v>
      </c>
      <c r="D196" s="265"/>
      <c r="E196" s="39">
        <v>22.28</v>
      </c>
      <c r="F196" s="40">
        <v>1794</v>
      </c>
      <c r="G196" s="41">
        <f t="shared" si="60"/>
        <v>39970.32</v>
      </c>
      <c r="H196" s="58"/>
      <c r="I196" s="43">
        <v>5</v>
      </c>
      <c r="J196" s="44">
        <v>3300</v>
      </c>
      <c r="K196" s="45">
        <f t="shared" si="62"/>
        <v>660</v>
      </c>
      <c r="L196" s="59">
        <v>5</v>
      </c>
      <c r="M196" s="44">
        <f t="shared" si="61"/>
        <v>2757.643040136641</v>
      </c>
      <c r="N196" s="45">
        <f t="shared" si="54"/>
        <v>551.52860802732823</v>
      </c>
      <c r="O196" s="47">
        <f t="shared" si="55"/>
        <v>0</v>
      </c>
      <c r="P196" s="48">
        <f t="shared" si="56"/>
        <v>-108.47139197267177</v>
      </c>
      <c r="Q196" s="49">
        <f t="shared" si="57"/>
        <v>0.83564940610201244</v>
      </c>
      <c r="R196" s="274"/>
      <c r="S196" s="50">
        <v>0.82500000000000007</v>
      </c>
      <c r="T196" s="51">
        <v>0.85210648148148149</v>
      </c>
      <c r="U196" s="52">
        <v>4.0000000000001457</v>
      </c>
      <c r="V196" s="53">
        <v>39.033333333333253</v>
      </c>
      <c r="W196" s="54">
        <v>0.85210648148148149</v>
      </c>
      <c r="X196" s="94">
        <v>0.89166666666666672</v>
      </c>
      <c r="Y196" s="266"/>
      <c r="Z196" s="267"/>
      <c r="AA196" s="55">
        <f t="shared" si="58"/>
        <v>-542.35695986335895</v>
      </c>
      <c r="AB196" s="49">
        <f t="shared" si="59"/>
        <v>0.83564940610201244</v>
      </c>
      <c r="AC196" s="279"/>
    </row>
    <row r="197" spans="1:29" ht="15.75" customHeight="1">
      <c r="A197" s="269"/>
      <c r="B197" s="38" t="s">
        <v>76</v>
      </c>
      <c r="C197" s="264" t="s">
        <v>340</v>
      </c>
      <c r="D197" s="265"/>
      <c r="E197" s="39">
        <v>17.27</v>
      </c>
      <c r="F197" s="40">
        <v>4172</v>
      </c>
      <c r="G197" s="60">
        <f t="shared" si="60"/>
        <v>72050.44</v>
      </c>
      <c r="H197" s="61"/>
      <c r="I197" s="43">
        <v>4</v>
      </c>
      <c r="J197" s="44">
        <v>3300</v>
      </c>
      <c r="K197" s="45">
        <f t="shared" si="62"/>
        <v>825</v>
      </c>
      <c r="L197" s="46">
        <v>4</v>
      </c>
      <c r="M197" s="44">
        <f t="shared" si="61"/>
        <v>2679.6074933095447</v>
      </c>
      <c r="N197" s="45">
        <f t="shared" si="54"/>
        <v>669.90187332738617</v>
      </c>
      <c r="O197" s="47">
        <f t="shared" si="55"/>
        <v>0</v>
      </c>
      <c r="P197" s="48">
        <f t="shared" si="56"/>
        <v>-155.09812667261383</v>
      </c>
      <c r="Q197" s="49">
        <f t="shared" si="57"/>
        <v>0.81200227069986197</v>
      </c>
      <c r="R197" s="274"/>
      <c r="S197" s="50">
        <v>0.89166666666666672</v>
      </c>
      <c r="T197" s="51">
        <v>0.9565393518518519</v>
      </c>
      <c r="U197" s="52">
        <v>56.966666666666725</v>
      </c>
      <c r="V197" s="53">
        <v>93.416666666666671</v>
      </c>
      <c r="W197" s="54"/>
      <c r="X197" s="94"/>
      <c r="Y197" s="266"/>
      <c r="Z197" s="267"/>
      <c r="AA197" s="55">
        <f t="shared" si="58"/>
        <v>-620.39250669045532</v>
      </c>
      <c r="AB197" s="49">
        <f t="shared" si="59"/>
        <v>0.81200227069986197</v>
      </c>
      <c r="AC197" s="279"/>
    </row>
    <row r="198" spans="1:29" ht="15.75" customHeight="1">
      <c r="A198" s="269"/>
      <c r="B198" s="38"/>
      <c r="C198" s="264"/>
      <c r="D198" s="265"/>
      <c r="E198" s="39"/>
      <c r="F198" s="40"/>
      <c r="G198" s="60"/>
      <c r="H198" s="64"/>
      <c r="I198" s="43"/>
      <c r="J198" s="44"/>
      <c r="K198" s="45"/>
      <c r="L198" s="59"/>
      <c r="M198" s="44"/>
      <c r="N198" s="45"/>
      <c r="O198" s="65"/>
      <c r="P198" s="66"/>
      <c r="Q198" s="67"/>
      <c r="R198" s="274"/>
      <c r="S198" s="50"/>
      <c r="T198" s="51"/>
      <c r="U198" s="52"/>
      <c r="V198" s="53"/>
      <c r="W198" s="54"/>
      <c r="X198" s="94"/>
      <c r="Y198" s="266"/>
      <c r="Z198" s="267"/>
      <c r="AA198" s="55"/>
      <c r="AB198" s="49"/>
      <c r="AC198" s="279"/>
    </row>
    <row r="199" spans="1:29" ht="15.75" customHeight="1">
      <c r="A199" s="269"/>
      <c r="B199" s="38"/>
      <c r="C199" s="264"/>
      <c r="D199" s="265"/>
      <c r="E199" s="39"/>
      <c r="F199" s="40"/>
      <c r="G199" s="60"/>
      <c r="H199" s="64"/>
      <c r="I199" s="43"/>
      <c r="J199" s="44"/>
      <c r="K199" s="45"/>
      <c r="L199" s="59"/>
      <c r="M199" s="44"/>
      <c r="N199" s="45"/>
      <c r="O199" s="65"/>
      <c r="P199" s="66"/>
      <c r="Q199" s="67"/>
      <c r="R199" s="274"/>
      <c r="S199" s="50"/>
      <c r="T199" s="51"/>
      <c r="U199" s="52"/>
      <c r="V199" s="53"/>
      <c r="W199" s="54"/>
      <c r="X199" s="94"/>
      <c r="Y199" s="266"/>
      <c r="Z199" s="267"/>
      <c r="AA199" s="55"/>
      <c r="AB199" s="49"/>
      <c r="AC199" s="279"/>
    </row>
    <row r="200" spans="1:29" ht="15.75" customHeight="1">
      <c r="A200" s="269"/>
      <c r="B200" s="38"/>
      <c r="C200" s="264"/>
      <c r="D200" s="265"/>
      <c r="E200" s="39"/>
      <c r="F200" s="40"/>
      <c r="G200" s="60"/>
      <c r="H200" s="64"/>
      <c r="I200" s="43"/>
      <c r="J200" s="44"/>
      <c r="K200" s="45"/>
      <c r="L200" s="59"/>
      <c r="M200" s="44"/>
      <c r="N200" s="45"/>
      <c r="O200" s="65"/>
      <c r="P200" s="66"/>
      <c r="Q200" s="67"/>
      <c r="R200" s="274"/>
      <c r="S200" s="50"/>
      <c r="T200" s="51"/>
      <c r="U200" s="52"/>
      <c r="V200" s="53"/>
      <c r="W200" s="54"/>
      <c r="X200" s="94"/>
      <c r="Y200" s="266"/>
      <c r="Z200" s="267"/>
      <c r="AA200" s="55"/>
      <c r="AB200" s="49"/>
      <c r="AC200" s="279"/>
    </row>
    <row r="201" spans="1:29" ht="15.75" customHeight="1">
      <c r="A201" s="269"/>
      <c r="B201" s="38"/>
      <c r="C201" s="264"/>
      <c r="D201" s="265"/>
      <c r="E201" s="39"/>
      <c r="F201" s="40"/>
      <c r="G201" s="60"/>
      <c r="H201" s="64"/>
      <c r="I201" s="43"/>
      <c r="J201" s="44"/>
      <c r="K201" s="45"/>
      <c r="L201" s="59"/>
      <c r="M201" s="44"/>
      <c r="N201" s="45"/>
      <c r="O201" s="65"/>
      <c r="P201" s="66"/>
      <c r="Q201" s="67"/>
      <c r="R201" s="274"/>
      <c r="S201" s="50"/>
      <c r="T201" s="51"/>
      <c r="U201" s="52"/>
      <c r="V201" s="53"/>
      <c r="W201" s="54"/>
      <c r="X201" s="94"/>
      <c r="Y201" s="266"/>
      <c r="Z201" s="267"/>
      <c r="AA201" s="55"/>
      <c r="AB201" s="49"/>
      <c r="AC201" s="279"/>
    </row>
    <row r="202" spans="1:29" ht="15.75" customHeight="1">
      <c r="A202" s="269"/>
      <c r="B202" s="38"/>
      <c r="C202" s="264"/>
      <c r="D202" s="265"/>
      <c r="E202" s="39"/>
      <c r="F202" s="40"/>
      <c r="G202" s="60"/>
      <c r="H202" s="64"/>
      <c r="I202" s="43"/>
      <c r="J202" s="44"/>
      <c r="K202" s="45"/>
      <c r="L202" s="59"/>
      <c r="M202" s="44"/>
      <c r="N202" s="45"/>
      <c r="O202" s="65"/>
      <c r="P202" s="66"/>
      <c r="Q202" s="67"/>
      <c r="R202" s="274"/>
      <c r="S202" s="50"/>
      <c r="T202" s="51"/>
      <c r="U202" s="52"/>
      <c r="V202" s="53"/>
      <c r="W202" s="54"/>
      <c r="X202" s="94"/>
      <c r="Y202" s="266"/>
      <c r="Z202" s="267"/>
      <c r="AA202" s="55"/>
      <c r="AB202" s="49"/>
      <c r="AC202" s="279"/>
    </row>
    <row r="203" spans="1:29" ht="15.75" customHeight="1">
      <c r="A203" s="269"/>
      <c r="B203" s="38"/>
      <c r="C203" s="264"/>
      <c r="D203" s="265"/>
      <c r="E203" s="39"/>
      <c r="F203" s="40"/>
      <c r="G203" s="60"/>
      <c r="H203" s="64"/>
      <c r="I203" s="43"/>
      <c r="J203" s="44"/>
      <c r="K203" s="45"/>
      <c r="L203" s="59"/>
      <c r="M203" s="44"/>
      <c r="N203" s="45"/>
      <c r="O203" s="65"/>
      <c r="P203" s="66"/>
      <c r="Q203" s="67"/>
      <c r="R203" s="274"/>
      <c r="S203" s="50"/>
      <c r="T203" s="51"/>
      <c r="U203" s="52"/>
      <c r="V203" s="53"/>
      <c r="W203" s="54"/>
      <c r="X203" s="94"/>
      <c r="Y203" s="266"/>
      <c r="Z203" s="267"/>
      <c r="AA203" s="55"/>
      <c r="AB203" s="49"/>
      <c r="AC203" s="279"/>
    </row>
    <row r="204" spans="1:29" ht="15.75" customHeight="1">
      <c r="A204" s="269"/>
      <c r="B204" s="38"/>
      <c r="C204" s="264"/>
      <c r="D204" s="265"/>
      <c r="E204" s="39"/>
      <c r="F204" s="40"/>
      <c r="G204" s="60"/>
      <c r="H204" s="64"/>
      <c r="I204" s="43"/>
      <c r="J204" s="44"/>
      <c r="K204" s="45"/>
      <c r="L204" s="59"/>
      <c r="M204" s="44"/>
      <c r="N204" s="45"/>
      <c r="O204" s="65"/>
      <c r="P204" s="66"/>
      <c r="Q204" s="67"/>
      <c r="R204" s="274"/>
      <c r="S204" s="50"/>
      <c r="T204" s="51"/>
      <c r="U204" s="52"/>
      <c r="V204" s="53"/>
      <c r="W204" s="54"/>
      <c r="X204" s="94"/>
      <c r="Y204" s="266"/>
      <c r="Z204" s="267"/>
      <c r="AA204" s="55"/>
      <c r="AB204" s="49"/>
      <c r="AC204" s="279"/>
    </row>
    <row r="205" spans="1:29" ht="15.75" customHeight="1">
      <c r="A205" s="269"/>
      <c r="B205" s="38"/>
      <c r="C205" s="264"/>
      <c r="D205" s="265"/>
      <c r="E205" s="39"/>
      <c r="F205" s="40"/>
      <c r="G205" s="60"/>
      <c r="H205" s="64"/>
      <c r="I205" s="43"/>
      <c r="J205" s="44"/>
      <c r="K205" s="45"/>
      <c r="L205" s="59"/>
      <c r="M205" s="44"/>
      <c r="N205" s="45"/>
      <c r="O205" s="65"/>
      <c r="P205" s="66"/>
      <c r="Q205" s="67"/>
      <c r="R205" s="274"/>
      <c r="S205" s="50"/>
      <c r="T205" s="51"/>
      <c r="U205" s="52"/>
      <c r="V205" s="53"/>
      <c r="W205" s="54"/>
      <c r="X205" s="94"/>
      <c r="Y205" s="266"/>
      <c r="Z205" s="267"/>
      <c r="AA205" s="55"/>
      <c r="AB205" s="49"/>
      <c r="AC205" s="279"/>
    </row>
    <row r="206" spans="1:29" ht="15.75" customHeight="1">
      <c r="A206" s="269"/>
      <c r="B206" s="38"/>
      <c r="C206" s="264"/>
      <c r="D206" s="265"/>
      <c r="E206" s="39"/>
      <c r="F206" s="40"/>
      <c r="G206" s="60"/>
      <c r="H206" s="64"/>
      <c r="I206" s="43"/>
      <c r="J206" s="44"/>
      <c r="K206" s="45"/>
      <c r="L206" s="59"/>
      <c r="M206" s="44"/>
      <c r="N206" s="45"/>
      <c r="O206" s="65"/>
      <c r="P206" s="66"/>
      <c r="Q206" s="67"/>
      <c r="R206" s="274"/>
      <c r="S206" s="50"/>
      <c r="T206" s="51"/>
      <c r="U206" s="52"/>
      <c r="V206" s="53"/>
      <c r="W206" s="54"/>
      <c r="X206" s="94"/>
      <c r="Y206" s="266"/>
      <c r="Z206" s="267"/>
      <c r="AA206" s="55"/>
      <c r="AB206" s="49"/>
      <c r="AC206" s="279"/>
    </row>
    <row r="207" spans="1:29" ht="15.75" customHeight="1">
      <c r="A207" s="269"/>
      <c r="B207" s="38"/>
      <c r="C207" s="264"/>
      <c r="D207" s="265"/>
      <c r="E207" s="104"/>
      <c r="F207" s="40"/>
      <c r="G207" s="72"/>
      <c r="H207" s="64"/>
      <c r="I207" s="43"/>
      <c r="J207" s="44"/>
      <c r="K207" s="45"/>
      <c r="L207" s="59"/>
      <c r="M207" s="44"/>
      <c r="N207" s="45"/>
      <c r="O207" s="65"/>
      <c r="P207" s="66"/>
      <c r="Q207" s="67"/>
      <c r="R207" s="274"/>
      <c r="S207" s="62"/>
      <c r="T207" s="63"/>
      <c r="U207" s="73"/>
      <c r="V207" s="74"/>
      <c r="W207" s="68"/>
      <c r="X207" s="110"/>
      <c r="Y207" s="266"/>
      <c r="Z207" s="267"/>
      <c r="AA207" s="111"/>
      <c r="AB207" s="67"/>
      <c r="AC207" s="279"/>
    </row>
    <row r="208" spans="1:29" ht="15.75" customHeight="1" thickBot="1">
      <c r="A208" s="270"/>
      <c r="B208" s="76" t="s">
        <v>35</v>
      </c>
      <c r="C208" s="261"/>
      <c r="D208" s="261"/>
      <c r="E208" s="77"/>
      <c r="F208" s="18"/>
      <c r="G208" s="79"/>
      <c r="H208" s="20"/>
      <c r="I208" s="80">
        <f t="shared" ref="I208:J208" si="63">AVERAGE(I192:I207)</f>
        <v>4.166666666666667</v>
      </c>
      <c r="J208" s="81">
        <f t="shared" si="63"/>
        <v>3150</v>
      </c>
      <c r="K208" s="82">
        <f t="shared" ref="K208" si="64">J208/I208</f>
        <v>756</v>
      </c>
      <c r="L208" s="80">
        <f t="shared" ref="L208:M208" si="65">AVERAGE(L192:L207)</f>
        <v>4.166666666666667</v>
      </c>
      <c r="M208" s="81">
        <f t="shared" si="65"/>
        <v>2594.4898722526759</v>
      </c>
      <c r="N208" s="82">
        <f>M208/L208</f>
        <v>622.67756934064221</v>
      </c>
      <c r="O208" s="83">
        <f>L208-I208</f>
        <v>0</v>
      </c>
      <c r="P208" s="84">
        <f>N208-K208</f>
        <v>-133.32243065935779</v>
      </c>
      <c r="Q208" s="85">
        <f>N208/K208</f>
        <v>0.82364757849291292</v>
      </c>
      <c r="R208" s="275"/>
      <c r="S208" s="182">
        <f>S192</f>
        <v>0.70833333333333337</v>
      </c>
      <c r="T208" s="183">
        <f>INDEX(T192:T207,COUNTA(T192:T207))</f>
        <v>0.9565393518518519</v>
      </c>
      <c r="U208" s="86"/>
      <c r="V208" s="96"/>
      <c r="W208" s="18"/>
      <c r="X208" s="20"/>
      <c r="Y208" s="262"/>
      <c r="Z208" s="263"/>
      <c r="AA208" s="97">
        <f>M208-J208</f>
        <v>-555.51012774732408</v>
      </c>
      <c r="AB208" s="85">
        <f>M208/J208</f>
        <v>0.82364757849291304</v>
      </c>
      <c r="AC208" s="280"/>
    </row>
    <row r="209" spans="1:29" ht="15.75" customHeight="1">
      <c r="A209" s="281" t="s">
        <v>51</v>
      </c>
      <c r="B209" s="16" t="s">
        <v>76</v>
      </c>
      <c r="C209" s="271" t="s">
        <v>125</v>
      </c>
      <c r="D209" s="272"/>
      <c r="E209" s="21">
        <v>17.89</v>
      </c>
      <c r="F209" s="15">
        <v>5450</v>
      </c>
      <c r="G209" s="22">
        <f t="shared" ref="G209:G211" si="66">E209*F209</f>
        <v>97500.5</v>
      </c>
      <c r="H209" s="23"/>
      <c r="I209" s="24">
        <v>4</v>
      </c>
      <c r="J209" s="25">
        <v>3300</v>
      </c>
      <c r="K209" s="26">
        <f>J209/I209</f>
        <v>825</v>
      </c>
      <c r="L209" s="27">
        <v>4</v>
      </c>
      <c r="M209" s="25">
        <f>F209/V209*60</f>
        <v>2798.4595635430069</v>
      </c>
      <c r="N209" s="26">
        <f>M209/L209</f>
        <v>699.61489088575172</v>
      </c>
      <c r="O209" s="91">
        <f>L209-I209</f>
        <v>0</v>
      </c>
      <c r="P209" s="92">
        <f>N209-K209</f>
        <v>-125.38510911424828</v>
      </c>
      <c r="Q209" s="31">
        <f>N209/K209</f>
        <v>0.84801804955848692</v>
      </c>
      <c r="R209" s="273">
        <f>Q225</f>
        <v>0.84006516565903055</v>
      </c>
      <c r="S209" s="32">
        <v>0.70843750000000005</v>
      </c>
      <c r="T209" s="33">
        <v>0.7895833333333333</v>
      </c>
      <c r="U209" s="34"/>
      <c r="V209" s="35">
        <v>116.84999999999988</v>
      </c>
      <c r="W209" s="114"/>
      <c r="X209" s="115"/>
      <c r="Y209" s="276"/>
      <c r="Z209" s="277"/>
      <c r="AA209" s="36">
        <f>M209-J209</f>
        <v>-501.54043645699312</v>
      </c>
      <c r="AB209" s="31">
        <f>M209/J209</f>
        <v>0.84801804955848692</v>
      </c>
      <c r="AC209" s="278">
        <f>AB225</f>
        <v>0.84006516565903055</v>
      </c>
    </row>
    <row r="210" spans="1:29" ht="15.75" customHeight="1">
      <c r="A210" s="282"/>
      <c r="B210" s="38" t="s">
        <v>76</v>
      </c>
      <c r="C210" s="264" t="s">
        <v>126</v>
      </c>
      <c r="D210" s="265"/>
      <c r="E210" s="39">
        <v>16.66</v>
      </c>
      <c r="F210" s="40">
        <v>3862</v>
      </c>
      <c r="G210" s="41">
        <f t="shared" si="66"/>
        <v>64340.92</v>
      </c>
      <c r="H210" s="42">
        <v>2</v>
      </c>
      <c r="I210" s="43">
        <v>4</v>
      </c>
      <c r="J210" s="44">
        <v>3300</v>
      </c>
      <c r="K210" s="45">
        <f t="shared" ref="K210:K248" si="67">J210/I210</f>
        <v>825</v>
      </c>
      <c r="L210" s="46">
        <v>4</v>
      </c>
      <c r="M210" s="44">
        <f>F210/V210*60</f>
        <v>2758.5714285714275</v>
      </c>
      <c r="N210" s="45">
        <f>M210/L210</f>
        <v>689.64285714285688</v>
      </c>
      <c r="O210" s="47">
        <f>L210-I210</f>
        <v>0</v>
      </c>
      <c r="P210" s="48">
        <f>N210-K210</f>
        <v>-135.35714285714312</v>
      </c>
      <c r="Q210" s="49">
        <f>N210/K210</f>
        <v>0.83593073593073564</v>
      </c>
      <c r="R210" s="274"/>
      <c r="S210" s="50">
        <v>0.79377314814814814</v>
      </c>
      <c r="T210" s="51">
        <v>0.85210648148148149</v>
      </c>
      <c r="U210" s="52">
        <v>6.0333333333333705</v>
      </c>
      <c r="V210" s="53">
        <v>84.000000000000028</v>
      </c>
      <c r="W210" s="54">
        <v>0.85210648148148149</v>
      </c>
      <c r="X210" s="94">
        <v>0.89189814814814816</v>
      </c>
      <c r="Y210" s="266"/>
      <c r="Z210" s="267"/>
      <c r="AA210" s="55">
        <f>M210-J210</f>
        <v>-541.42857142857247</v>
      </c>
      <c r="AB210" s="49">
        <f>M210/J210</f>
        <v>0.83593073593073564</v>
      </c>
      <c r="AC210" s="279"/>
    </row>
    <row r="211" spans="1:29" ht="15.75" customHeight="1">
      <c r="A211" s="282"/>
      <c r="B211" s="38" t="s">
        <v>76</v>
      </c>
      <c r="C211" s="264" t="s">
        <v>126</v>
      </c>
      <c r="D211" s="265"/>
      <c r="E211" s="39">
        <v>16.66</v>
      </c>
      <c r="F211" s="40">
        <v>4768</v>
      </c>
      <c r="G211" s="41">
        <f t="shared" si="66"/>
        <v>79434.880000000005</v>
      </c>
      <c r="H211" s="42"/>
      <c r="I211" s="43">
        <v>4</v>
      </c>
      <c r="J211" s="44">
        <v>3300</v>
      </c>
      <c r="K211" s="45">
        <f t="shared" si="67"/>
        <v>825</v>
      </c>
      <c r="L211" s="46">
        <v>4</v>
      </c>
      <c r="M211" s="44">
        <f>F211/V211*60</f>
        <v>2759.6141479099674</v>
      </c>
      <c r="N211" s="45">
        <f>M211/L211</f>
        <v>689.90353697749185</v>
      </c>
      <c r="O211" s="47">
        <f>L211-I211</f>
        <v>0</v>
      </c>
      <c r="P211" s="48">
        <f>N211-K211</f>
        <v>-135.09646302250815</v>
      </c>
      <c r="Q211" s="49">
        <f>N211/K211</f>
        <v>0.83624671148786889</v>
      </c>
      <c r="R211" s="274"/>
      <c r="S211" s="50">
        <v>0.89189814814814816</v>
      </c>
      <c r="T211" s="51">
        <v>0.96388888888888891</v>
      </c>
      <c r="U211" s="52">
        <v>57.300000000000004</v>
      </c>
      <c r="V211" s="53">
        <v>103.66666666666667</v>
      </c>
      <c r="W211" s="54"/>
      <c r="X211" s="94"/>
      <c r="Y211" s="266"/>
      <c r="Z211" s="267"/>
      <c r="AA211" s="55">
        <f>M211-J211</f>
        <v>-540.38585209003259</v>
      </c>
      <c r="AB211" s="49">
        <f>M211/J211</f>
        <v>0.83624671148786889</v>
      </c>
      <c r="AC211" s="279"/>
    </row>
    <row r="212" spans="1:29" ht="15.75" customHeight="1">
      <c r="A212" s="282"/>
      <c r="B212" s="38"/>
      <c r="C212" s="264"/>
      <c r="D212" s="265"/>
      <c r="E212" s="39"/>
      <c r="F212" s="40"/>
      <c r="G212" s="41"/>
      <c r="H212" s="42"/>
      <c r="I212" s="43"/>
      <c r="J212" s="44"/>
      <c r="K212" s="45"/>
      <c r="L212" s="46"/>
      <c r="M212" s="44"/>
      <c r="N212" s="45"/>
      <c r="O212" s="47"/>
      <c r="P212" s="48"/>
      <c r="Q212" s="49"/>
      <c r="R212" s="274"/>
      <c r="S212" s="50"/>
      <c r="T212" s="51"/>
      <c r="U212" s="52"/>
      <c r="V212" s="53"/>
      <c r="W212" s="54"/>
      <c r="X212" s="94"/>
      <c r="Y212" s="266"/>
      <c r="Z212" s="267"/>
      <c r="AA212" s="55"/>
      <c r="AB212" s="49"/>
      <c r="AC212" s="279"/>
    </row>
    <row r="213" spans="1:29" ht="15.75" customHeight="1">
      <c r="A213" s="283"/>
      <c r="B213" s="38"/>
      <c r="C213" s="264"/>
      <c r="D213" s="265"/>
      <c r="E213" s="39"/>
      <c r="F213" s="40"/>
      <c r="G213" s="41"/>
      <c r="H213" s="58"/>
      <c r="I213" s="43"/>
      <c r="J213" s="44"/>
      <c r="K213" s="45"/>
      <c r="L213" s="59"/>
      <c r="M213" s="44"/>
      <c r="N213" s="45"/>
      <c r="O213" s="47"/>
      <c r="P213" s="48"/>
      <c r="Q213" s="49"/>
      <c r="R213" s="274"/>
      <c r="S213" s="50"/>
      <c r="T213" s="51"/>
      <c r="U213" s="52"/>
      <c r="V213" s="53"/>
      <c r="W213" s="54"/>
      <c r="X213" s="94"/>
      <c r="Y213" s="266"/>
      <c r="Z213" s="267"/>
      <c r="AA213" s="55"/>
      <c r="AB213" s="49"/>
      <c r="AC213" s="279"/>
    </row>
    <row r="214" spans="1:29" ht="15.75" customHeight="1">
      <c r="A214" s="283"/>
      <c r="B214" s="38"/>
      <c r="C214" s="264"/>
      <c r="D214" s="265"/>
      <c r="E214" s="39"/>
      <c r="F214" s="40"/>
      <c r="G214" s="60"/>
      <c r="H214" s="61"/>
      <c r="I214" s="43"/>
      <c r="J214" s="44"/>
      <c r="K214" s="45"/>
      <c r="L214" s="46"/>
      <c r="M214" s="44"/>
      <c r="N214" s="45"/>
      <c r="O214" s="47"/>
      <c r="P214" s="48"/>
      <c r="Q214" s="49"/>
      <c r="R214" s="274"/>
      <c r="S214" s="50"/>
      <c r="T214" s="51"/>
      <c r="U214" s="52"/>
      <c r="V214" s="53"/>
      <c r="W214" s="54"/>
      <c r="X214" s="94"/>
      <c r="Y214" s="266"/>
      <c r="Z214" s="267"/>
      <c r="AA214" s="55"/>
      <c r="AB214" s="49"/>
      <c r="AC214" s="279"/>
    </row>
    <row r="215" spans="1:29" ht="15.75" customHeight="1">
      <c r="A215" s="283"/>
      <c r="B215" s="38"/>
      <c r="C215" s="264"/>
      <c r="D215" s="265"/>
      <c r="E215" s="39"/>
      <c r="F215" s="40"/>
      <c r="G215" s="60"/>
      <c r="H215" s="64"/>
      <c r="I215" s="43"/>
      <c r="J215" s="44"/>
      <c r="K215" s="45"/>
      <c r="L215" s="59"/>
      <c r="M215" s="44"/>
      <c r="N215" s="45"/>
      <c r="O215" s="65"/>
      <c r="P215" s="66"/>
      <c r="Q215" s="67"/>
      <c r="R215" s="274"/>
      <c r="S215" s="50"/>
      <c r="T215" s="51"/>
      <c r="U215" s="52"/>
      <c r="V215" s="53"/>
      <c r="W215" s="54"/>
      <c r="X215" s="94"/>
      <c r="Y215" s="266"/>
      <c r="Z215" s="267"/>
      <c r="AA215" s="55"/>
      <c r="AB215" s="49"/>
      <c r="AC215" s="279"/>
    </row>
    <row r="216" spans="1:29" ht="15.75" customHeight="1">
      <c r="A216" s="283"/>
      <c r="B216" s="38"/>
      <c r="C216" s="264"/>
      <c r="D216" s="265"/>
      <c r="E216" s="39"/>
      <c r="F216" s="40"/>
      <c r="G216" s="60"/>
      <c r="H216" s="64"/>
      <c r="I216" s="43"/>
      <c r="J216" s="44"/>
      <c r="K216" s="45"/>
      <c r="L216" s="59"/>
      <c r="M216" s="44"/>
      <c r="N216" s="45"/>
      <c r="O216" s="65"/>
      <c r="P216" s="66"/>
      <c r="Q216" s="67"/>
      <c r="R216" s="274"/>
      <c r="S216" s="50"/>
      <c r="T216" s="51"/>
      <c r="U216" s="52"/>
      <c r="V216" s="53"/>
      <c r="W216" s="54"/>
      <c r="X216" s="94"/>
      <c r="Y216" s="266"/>
      <c r="Z216" s="267"/>
      <c r="AA216" s="55"/>
      <c r="AB216" s="49"/>
      <c r="AC216" s="279"/>
    </row>
    <row r="217" spans="1:29" ht="15.75" customHeight="1">
      <c r="A217" s="283"/>
      <c r="B217" s="38"/>
      <c r="C217" s="264"/>
      <c r="D217" s="265"/>
      <c r="E217" s="39"/>
      <c r="F217" s="40"/>
      <c r="G217" s="60"/>
      <c r="H217" s="64"/>
      <c r="I217" s="43"/>
      <c r="J217" s="44"/>
      <c r="K217" s="45"/>
      <c r="L217" s="59"/>
      <c r="M217" s="44"/>
      <c r="N217" s="45"/>
      <c r="O217" s="65"/>
      <c r="P217" s="66"/>
      <c r="Q217" s="67"/>
      <c r="R217" s="274"/>
      <c r="S217" s="50"/>
      <c r="T217" s="51"/>
      <c r="U217" s="52"/>
      <c r="V217" s="53"/>
      <c r="W217" s="54"/>
      <c r="X217" s="94"/>
      <c r="Y217" s="266"/>
      <c r="Z217" s="267"/>
      <c r="AA217" s="55"/>
      <c r="AB217" s="49"/>
      <c r="AC217" s="279"/>
    </row>
    <row r="218" spans="1:29" ht="15.75" customHeight="1">
      <c r="A218" s="283"/>
      <c r="B218" s="38"/>
      <c r="C218" s="264"/>
      <c r="D218" s="265"/>
      <c r="E218" s="39"/>
      <c r="F218" s="40"/>
      <c r="G218" s="60"/>
      <c r="H218" s="64"/>
      <c r="I218" s="43"/>
      <c r="J218" s="44"/>
      <c r="K218" s="45"/>
      <c r="L218" s="59"/>
      <c r="M218" s="44"/>
      <c r="N218" s="45"/>
      <c r="O218" s="65"/>
      <c r="P218" s="66"/>
      <c r="Q218" s="67"/>
      <c r="R218" s="274"/>
      <c r="S218" s="50"/>
      <c r="T218" s="51"/>
      <c r="U218" s="52"/>
      <c r="V218" s="53"/>
      <c r="W218" s="54"/>
      <c r="X218" s="94"/>
      <c r="Y218" s="266"/>
      <c r="Z218" s="267"/>
      <c r="AA218" s="55"/>
      <c r="AB218" s="49"/>
      <c r="AC218" s="279"/>
    </row>
    <row r="219" spans="1:29" ht="15.75" customHeight="1">
      <c r="A219" s="283"/>
      <c r="B219" s="38"/>
      <c r="C219" s="264"/>
      <c r="D219" s="265"/>
      <c r="E219" s="39"/>
      <c r="F219" s="40"/>
      <c r="G219" s="60"/>
      <c r="H219" s="64"/>
      <c r="I219" s="43"/>
      <c r="J219" s="44"/>
      <c r="K219" s="45"/>
      <c r="L219" s="59"/>
      <c r="M219" s="44"/>
      <c r="N219" s="45"/>
      <c r="O219" s="65"/>
      <c r="P219" s="66"/>
      <c r="Q219" s="67"/>
      <c r="R219" s="274"/>
      <c r="S219" s="50"/>
      <c r="T219" s="51"/>
      <c r="U219" s="52"/>
      <c r="V219" s="53"/>
      <c r="W219" s="68"/>
      <c r="X219" s="110"/>
      <c r="Y219" s="266"/>
      <c r="Z219" s="267"/>
      <c r="AA219" s="55"/>
      <c r="AB219" s="49"/>
      <c r="AC219" s="279"/>
    </row>
    <row r="220" spans="1:29" ht="15.75" customHeight="1">
      <c r="A220" s="283"/>
      <c r="B220" s="38"/>
      <c r="C220" s="264"/>
      <c r="D220" s="265"/>
      <c r="E220" s="39"/>
      <c r="F220" s="40"/>
      <c r="G220" s="60"/>
      <c r="H220" s="64"/>
      <c r="I220" s="43"/>
      <c r="J220" s="44"/>
      <c r="K220" s="45"/>
      <c r="L220" s="59"/>
      <c r="M220" s="44"/>
      <c r="N220" s="45"/>
      <c r="O220" s="65"/>
      <c r="P220" s="66"/>
      <c r="Q220" s="67"/>
      <c r="R220" s="274"/>
      <c r="S220" s="50"/>
      <c r="T220" s="51"/>
      <c r="U220" s="52"/>
      <c r="V220" s="53"/>
      <c r="W220" s="68"/>
      <c r="X220" s="110"/>
      <c r="Y220" s="266"/>
      <c r="Z220" s="267"/>
      <c r="AA220" s="55"/>
      <c r="AB220" s="49"/>
      <c r="AC220" s="279"/>
    </row>
    <row r="221" spans="1:29" ht="15.75" customHeight="1">
      <c r="A221" s="283"/>
      <c r="B221" s="38"/>
      <c r="C221" s="264"/>
      <c r="D221" s="265"/>
      <c r="E221" s="39"/>
      <c r="F221" s="40"/>
      <c r="G221" s="60"/>
      <c r="H221" s="64"/>
      <c r="I221" s="43"/>
      <c r="J221" s="44"/>
      <c r="K221" s="45"/>
      <c r="L221" s="59"/>
      <c r="M221" s="44"/>
      <c r="N221" s="45"/>
      <c r="O221" s="65"/>
      <c r="P221" s="66"/>
      <c r="Q221" s="67"/>
      <c r="R221" s="274"/>
      <c r="S221" s="50"/>
      <c r="T221" s="51"/>
      <c r="U221" s="52"/>
      <c r="V221" s="53"/>
      <c r="W221" s="68"/>
      <c r="X221" s="110"/>
      <c r="Y221" s="266"/>
      <c r="Z221" s="267"/>
      <c r="AA221" s="55"/>
      <c r="AB221" s="49"/>
      <c r="AC221" s="279"/>
    </row>
    <row r="222" spans="1:29" ht="15.75" customHeight="1">
      <c r="A222" s="283"/>
      <c r="B222" s="38"/>
      <c r="C222" s="264"/>
      <c r="D222" s="265"/>
      <c r="E222" s="39"/>
      <c r="F222" s="40"/>
      <c r="G222" s="60"/>
      <c r="H222" s="64"/>
      <c r="I222" s="43"/>
      <c r="J222" s="44"/>
      <c r="K222" s="45"/>
      <c r="L222" s="59"/>
      <c r="M222" s="44"/>
      <c r="N222" s="45"/>
      <c r="O222" s="65"/>
      <c r="P222" s="66"/>
      <c r="Q222" s="67"/>
      <c r="R222" s="274"/>
      <c r="S222" s="50"/>
      <c r="T222" s="51"/>
      <c r="U222" s="52"/>
      <c r="V222" s="53"/>
      <c r="W222" s="68"/>
      <c r="X222" s="110"/>
      <c r="Y222" s="266"/>
      <c r="Z222" s="267"/>
      <c r="AA222" s="55"/>
      <c r="AB222" s="49"/>
      <c r="AC222" s="279"/>
    </row>
    <row r="223" spans="1:29" ht="15.75" customHeight="1">
      <c r="A223" s="283"/>
      <c r="B223" s="38"/>
      <c r="C223" s="264"/>
      <c r="D223" s="265"/>
      <c r="E223" s="39"/>
      <c r="F223" s="40"/>
      <c r="G223" s="60"/>
      <c r="H223" s="64"/>
      <c r="I223" s="43"/>
      <c r="J223" s="44"/>
      <c r="K223" s="45"/>
      <c r="L223" s="59"/>
      <c r="M223" s="44"/>
      <c r="N223" s="45"/>
      <c r="O223" s="65"/>
      <c r="P223" s="66"/>
      <c r="Q223" s="67"/>
      <c r="R223" s="274"/>
      <c r="S223" s="50"/>
      <c r="T223" s="51"/>
      <c r="U223" s="52"/>
      <c r="V223" s="53"/>
      <c r="W223" s="68"/>
      <c r="X223" s="110"/>
      <c r="Y223" s="266"/>
      <c r="Z223" s="267"/>
      <c r="AA223" s="55"/>
      <c r="AB223" s="49"/>
      <c r="AC223" s="279"/>
    </row>
    <row r="224" spans="1:29" ht="15.75" customHeight="1">
      <c r="A224" s="283"/>
      <c r="B224" s="38"/>
      <c r="C224" s="264"/>
      <c r="D224" s="265"/>
      <c r="E224" s="104"/>
      <c r="F224" s="40"/>
      <c r="G224" s="72"/>
      <c r="H224" s="64"/>
      <c r="I224" s="43"/>
      <c r="J224" s="44"/>
      <c r="K224" s="45"/>
      <c r="L224" s="59"/>
      <c r="M224" s="44"/>
      <c r="N224" s="45"/>
      <c r="O224" s="65"/>
      <c r="P224" s="66"/>
      <c r="Q224" s="67"/>
      <c r="R224" s="274"/>
      <c r="S224" s="62"/>
      <c r="T224" s="63"/>
      <c r="U224" s="73"/>
      <c r="V224" s="74"/>
      <c r="W224" s="68"/>
      <c r="X224" s="110"/>
      <c r="Y224" s="266"/>
      <c r="Z224" s="267"/>
      <c r="AA224" s="111"/>
      <c r="AB224" s="67"/>
      <c r="AC224" s="279"/>
    </row>
    <row r="225" spans="1:29" ht="15.75" customHeight="1" thickBot="1">
      <c r="A225" s="284"/>
      <c r="B225" s="76" t="s">
        <v>35</v>
      </c>
      <c r="C225" s="261"/>
      <c r="D225" s="261"/>
      <c r="E225" s="77"/>
      <c r="F225" s="18"/>
      <c r="G225" s="79"/>
      <c r="H225" s="20"/>
      <c r="I225" s="80">
        <f t="shared" ref="I225:J225" si="68">AVERAGE(I209:I224)</f>
        <v>4</v>
      </c>
      <c r="J225" s="81">
        <f t="shared" si="68"/>
        <v>3300</v>
      </c>
      <c r="K225" s="82">
        <f t="shared" ref="K225" si="69">J225/I225</f>
        <v>825</v>
      </c>
      <c r="L225" s="80">
        <f t="shared" ref="L225:M225" si="70">AVERAGE(L209:L224)</f>
        <v>4</v>
      </c>
      <c r="M225" s="81">
        <f t="shared" si="70"/>
        <v>2772.2150466748008</v>
      </c>
      <c r="N225" s="82">
        <f>M225/L225</f>
        <v>693.05376166870019</v>
      </c>
      <c r="O225" s="83">
        <f>L225-I225</f>
        <v>0</v>
      </c>
      <c r="P225" s="84">
        <f>N225-K225</f>
        <v>-131.94623833129981</v>
      </c>
      <c r="Q225" s="85">
        <f>N225/K225</f>
        <v>0.84006516565903055</v>
      </c>
      <c r="R225" s="275"/>
      <c r="S225" s="182">
        <f>S209</f>
        <v>0.70843750000000005</v>
      </c>
      <c r="T225" s="183">
        <f>INDEX(T209:T224,COUNTA(T209:T224))</f>
        <v>0.96388888888888891</v>
      </c>
      <c r="U225" s="86"/>
      <c r="V225" s="96"/>
      <c r="W225" s="18"/>
      <c r="X225" s="20"/>
      <c r="Y225" s="262"/>
      <c r="Z225" s="263"/>
      <c r="AA225" s="97">
        <f>M225-J225</f>
        <v>-527.78495332519924</v>
      </c>
      <c r="AB225" s="85">
        <f>M225/J225</f>
        <v>0.84006516565903055</v>
      </c>
      <c r="AC225" s="280"/>
    </row>
    <row r="226" spans="1:29" ht="15.75" customHeight="1">
      <c r="A226" s="268" t="s">
        <v>52</v>
      </c>
      <c r="B226" s="16" t="s">
        <v>76</v>
      </c>
      <c r="C226" s="271" t="s">
        <v>127</v>
      </c>
      <c r="D226" s="272"/>
      <c r="E226" s="21">
        <v>17.27</v>
      </c>
      <c r="F226" s="15">
        <v>5522</v>
      </c>
      <c r="G226" s="22">
        <f t="shared" ref="G226:G228" si="71">E226*F226</f>
        <v>95364.94</v>
      </c>
      <c r="H226" s="23"/>
      <c r="I226" s="24">
        <v>3</v>
      </c>
      <c r="J226" s="25">
        <v>3600</v>
      </c>
      <c r="K226" s="26">
        <f>J226/I226</f>
        <v>1200</v>
      </c>
      <c r="L226" s="27">
        <v>3</v>
      </c>
      <c r="M226" s="25">
        <f>F226/V226*60</f>
        <v>2950.3116651825476</v>
      </c>
      <c r="N226" s="26">
        <f>M226/L226</f>
        <v>983.43722172751586</v>
      </c>
      <c r="O226" s="91">
        <f>L226-I226</f>
        <v>0</v>
      </c>
      <c r="P226" s="92">
        <f>N226-K226</f>
        <v>-216.56277827248414</v>
      </c>
      <c r="Q226" s="31">
        <f>N226/K226</f>
        <v>0.81953101810626316</v>
      </c>
      <c r="R226" s="273">
        <f>Q242</f>
        <v>0.8273149063518539</v>
      </c>
      <c r="S226" s="32">
        <v>0.70833333333333337</v>
      </c>
      <c r="T226" s="33">
        <v>0.78631944444444446</v>
      </c>
      <c r="U226" s="34"/>
      <c r="V226" s="35">
        <v>112.29999999999997</v>
      </c>
      <c r="W226" s="114"/>
      <c r="X226" s="115"/>
      <c r="Y226" s="276"/>
      <c r="Z226" s="277"/>
      <c r="AA226" s="36">
        <f>M226-J226</f>
        <v>-649.68833481745241</v>
      </c>
      <c r="AB226" s="31">
        <f>M226/J226</f>
        <v>0.81953101810626316</v>
      </c>
      <c r="AC226" s="278">
        <f>AB242</f>
        <v>0.82731490635185401</v>
      </c>
    </row>
    <row r="227" spans="1:29" ht="15.75" customHeight="1">
      <c r="A227" s="269"/>
      <c r="B227" s="38" t="s">
        <v>76</v>
      </c>
      <c r="C227" s="264" t="s">
        <v>128</v>
      </c>
      <c r="D227" s="265"/>
      <c r="E227" s="39">
        <v>14.28</v>
      </c>
      <c r="F227" s="40">
        <v>4304</v>
      </c>
      <c r="G227" s="41">
        <f t="shared" si="71"/>
        <v>61461.119999999995</v>
      </c>
      <c r="H227" s="42">
        <v>2</v>
      </c>
      <c r="I227" s="43">
        <v>3</v>
      </c>
      <c r="J227" s="44">
        <v>3600</v>
      </c>
      <c r="K227" s="45">
        <f t="shared" si="67"/>
        <v>1200</v>
      </c>
      <c r="L227" s="46">
        <v>3</v>
      </c>
      <c r="M227" s="44">
        <f>F227/V227*60</f>
        <v>2992.3522595596733</v>
      </c>
      <c r="N227" s="45">
        <f>M227/L227</f>
        <v>997.45075318655779</v>
      </c>
      <c r="O227" s="47">
        <f>L227-I227</f>
        <v>0</v>
      </c>
      <c r="P227" s="48">
        <f>N227-K227</f>
        <v>-202.54924681344221</v>
      </c>
      <c r="Q227" s="49">
        <f>N227/K227</f>
        <v>0.83120896098879815</v>
      </c>
      <c r="R227" s="274"/>
      <c r="S227" s="50">
        <v>0.79722222222222217</v>
      </c>
      <c r="T227" s="51">
        <v>0.85715277777777776</v>
      </c>
      <c r="U227" s="52">
        <v>15.699999999999896</v>
      </c>
      <c r="V227" s="53">
        <v>86.300000000000068</v>
      </c>
      <c r="W227" s="54">
        <v>0.85715277777777776</v>
      </c>
      <c r="X227" s="94">
        <v>0.91005787037037034</v>
      </c>
      <c r="Y227" s="266" t="s">
        <v>274</v>
      </c>
      <c r="Z227" s="267"/>
      <c r="AA227" s="55">
        <f>M227-J227</f>
        <v>-607.64774044032674</v>
      </c>
      <c r="AB227" s="49">
        <f>M227/J227</f>
        <v>0.83120896098879815</v>
      </c>
      <c r="AC227" s="279"/>
    </row>
    <row r="228" spans="1:29" ht="15.75" customHeight="1">
      <c r="A228" s="269"/>
      <c r="B228" s="38" t="s">
        <v>76</v>
      </c>
      <c r="C228" s="264" t="s">
        <v>128</v>
      </c>
      <c r="D228" s="265"/>
      <c r="E228" s="39">
        <v>14.28</v>
      </c>
      <c r="F228" s="40">
        <v>6313</v>
      </c>
      <c r="G228" s="41">
        <f t="shared" si="71"/>
        <v>90149.64</v>
      </c>
      <c r="H228" s="42"/>
      <c r="I228" s="43">
        <v>3</v>
      </c>
      <c r="J228" s="44">
        <v>3600</v>
      </c>
      <c r="K228" s="45">
        <f t="shared" si="67"/>
        <v>1200</v>
      </c>
      <c r="L228" s="46">
        <v>3</v>
      </c>
      <c r="M228" s="44">
        <f>F228/V228*60</f>
        <v>2992.3370638578012</v>
      </c>
      <c r="N228" s="45">
        <f>M228/L228</f>
        <v>997.44568795260045</v>
      </c>
      <c r="O228" s="47">
        <f>L228-I228</f>
        <v>0</v>
      </c>
      <c r="P228" s="48">
        <f>N228-K228</f>
        <v>-202.55431204739955</v>
      </c>
      <c r="Q228" s="49">
        <f>N228/K228</f>
        <v>0.83120473996050037</v>
      </c>
      <c r="R228" s="274"/>
      <c r="S228" s="50">
        <v>0.91005787037037034</v>
      </c>
      <c r="T228" s="51">
        <v>0.99796296296296294</v>
      </c>
      <c r="U228" s="52">
        <v>76.183333333333309</v>
      </c>
      <c r="V228" s="53">
        <v>126.58333333333334</v>
      </c>
      <c r="W228" s="54"/>
      <c r="X228" s="94"/>
      <c r="Y228" s="266"/>
      <c r="Z228" s="267"/>
      <c r="AA228" s="55">
        <f>M228-J228</f>
        <v>-607.66293614219876</v>
      </c>
      <c r="AB228" s="49">
        <f>M228/J228</f>
        <v>0.83120473996050037</v>
      </c>
      <c r="AC228" s="279"/>
    </row>
    <row r="229" spans="1:29" ht="15.75" customHeight="1">
      <c r="A229" s="269"/>
      <c r="B229" s="38"/>
      <c r="C229" s="264"/>
      <c r="D229" s="265"/>
      <c r="E229" s="39"/>
      <c r="F229" s="40"/>
      <c r="G229" s="41"/>
      <c r="H229" s="42"/>
      <c r="I229" s="43"/>
      <c r="J229" s="44"/>
      <c r="K229" s="45"/>
      <c r="L229" s="46"/>
      <c r="M229" s="44"/>
      <c r="N229" s="45"/>
      <c r="O229" s="47"/>
      <c r="P229" s="48"/>
      <c r="Q229" s="49"/>
      <c r="R229" s="274"/>
      <c r="S229" s="50"/>
      <c r="T229" s="51"/>
      <c r="U229" s="52"/>
      <c r="V229" s="53"/>
      <c r="W229" s="54"/>
      <c r="X229" s="94"/>
      <c r="Y229" s="266"/>
      <c r="Z229" s="267"/>
      <c r="AA229" s="55"/>
      <c r="AB229" s="49"/>
      <c r="AC229" s="279"/>
    </row>
    <row r="230" spans="1:29" ht="15.75" customHeight="1">
      <c r="A230" s="269"/>
      <c r="B230" s="38"/>
      <c r="C230" s="264"/>
      <c r="D230" s="265"/>
      <c r="E230" s="39"/>
      <c r="F230" s="40"/>
      <c r="G230" s="41"/>
      <c r="H230" s="58"/>
      <c r="I230" s="43"/>
      <c r="J230" s="44"/>
      <c r="K230" s="45"/>
      <c r="L230" s="59"/>
      <c r="M230" s="44"/>
      <c r="N230" s="45"/>
      <c r="O230" s="47"/>
      <c r="P230" s="48"/>
      <c r="Q230" s="49"/>
      <c r="R230" s="274"/>
      <c r="S230" s="50"/>
      <c r="T230" s="51"/>
      <c r="U230" s="52"/>
      <c r="V230" s="53"/>
      <c r="W230" s="54"/>
      <c r="X230" s="94"/>
      <c r="Y230" s="266"/>
      <c r="Z230" s="267"/>
      <c r="AA230" s="55"/>
      <c r="AB230" s="49"/>
      <c r="AC230" s="279"/>
    </row>
    <row r="231" spans="1:29" ht="15.75" customHeight="1">
      <c r="A231" s="269"/>
      <c r="B231" s="38"/>
      <c r="C231" s="264"/>
      <c r="D231" s="265"/>
      <c r="E231" s="39"/>
      <c r="F231" s="40"/>
      <c r="G231" s="60"/>
      <c r="H231" s="61"/>
      <c r="I231" s="43"/>
      <c r="J231" s="44"/>
      <c r="K231" s="45"/>
      <c r="L231" s="46"/>
      <c r="M231" s="44"/>
      <c r="N231" s="45"/>
      <c r="O231" s="47"/>
      <c r="P231" s="48"/>
      <c r="Q231" s="49"/>
      <c r="R231" s="274"/>
      <c r="S231" s="50"/>
      <c r="T231" s="51"/>
      <c r="U231" s="52"/>
      <c r="V231" s="53"/>
      <c r="W231" s="54"/>
      <c r="X231" s="94"/>
      <c r="Y231" s="266"/>
      <c r="Z231" s="267"/>
      <c r="AA231" s="55"/>
      <c r="AB231" s="49"/>
      <c r="AC231" s="279"/>
    </row>
    <row r="232" spans="1:29" ht="15.75" customHeight="1">
      <c r="A232" s="269"/>
      <c r="B232" s="38"/>
      <c r="C232" s="264"/>
      <c r="D232" s="265"/>
      <c r="E232" s="39"/>
      <c r="F232" s="40"/>
      <c r="G232" s="60"/>
      <c r="H232" s="64"/>
      <c r="I232" s="43"/>
      <c r="J232" s="44"/>
      <c r="K232" s="45"/>
      <c r="L232" s="59"/>
      <c r="M232" s="44"/>
      <c r="N232" s="45"/>
      <c r="O232" s="65"/>
      <c r="P232" s="66"/>
      <c r="Q232" s="67"/>
      <c r="R232" s="274"/>
      <c r="S232" s="50"/>
      <c r="T232" s="51"/>
      <c r="U232" s="52"/>
      <c r="V232" s="53"/>
      <c r="W232" s="54"/>
      <c r="X232" s="94"/>
      <c r="Y232" s="266"/>
      <c r="Z232" s="267"/>
      <c r="AA232" s="55"/>
      <c r="AB232" s="49"/>
      <c r="AC232" s="279"/>
    </row>
    <row r="233" spans="1:29" ht="15.75" customHeight="1">
      <c r="A233" s="269"/>
      <c r="B233" s="38"/>
      <c r="C233" s="264"/>
      <c r="D233" s="265"/>
      <c r="E233" s="39"/>
      <c r="F233" s="40"/>
      <c r="G233" s="60"/>
      <c r="H233" s="64"/>
      <c r="I233" s="43"/>
      <c r="J233" s="44"/>
      <c r="K233" s="45"/>
      <c r="L233" s="59"/>
      <c r="M233" s="44"/>
      <c r="N233" s="45"/>
      <c r="O233" s="65"/>
      <c r="P233" s="66"/>
      <c r="Q233" s="67"/>
      <c r="R233" s="274"/>
      <c r="S233" s="50"/>
      <c r="T233" s="51"/>
      <c r="U233" s="52"/>
      <c r="V233" s="53"/>
      <c r="W233" s="54"/>
      <c r="X233" s="94"/>
      <c r="Y233" s="266"/>
      <c r="Z233" s="267"/>
      <c r="AA233" s="55"/>
      <c r="AB233" s="49"/>
      <c r="AC233" s="279"/>
    </row>
    <row r="234" spans="1:29" ht="15.75" customHeight="1">
      <c r="A234" s="269"/>
      <c r="B234" s="38"/>
      <c r="C234" s="264"/>
      <c r="D234" s="265"/>
      <c r="E234" s="39"/>
      <c r="F234" s="40"/>
      <c r="G234" s="60"/>
      <c r="H234" s="64"/>
      <c r="I234" s="43"/>
      <c r="J234" s="44"/>
      <c r="K234" s="45"/>
      <c r="L234" s="59"/>
      <c r="M234" s="44"/>
      <c r="N234" s="45"/>
      <c r="O234" s="65"/>
      <c r="P234" s="66"/>
      <c r="Q234" s="67"/>
      <c r="R234" s="274"/>
      <c r="S234" s="50"/>
      <c r="T234" s="51"/>
      <c r="U234" s="52"/>
      <c r="V234" s="53"/>
      <c r="W234" s="54"/>
      <c r="X234" s="94"/>
      <c r="Y234" s="266"/>
      <c r="Z234" s="267"/>
      <c r="AA234" s="55"/>
      <c r="AB234" s="49"/>
      <c r="AC234" s="279"/>
    </row>
    <row r="235" spans="1:29" ht="15.75" customHeight="1">
      <c r="A235" s="269"/>
      <c r="B235" s="38"/>
      <c r="C235" s="264"/>
      <c r="D235" s="265"/>
      <c r="E235" s="39"/>
      <c r="F235" s="40"/>
      <c r="G235" s="60"/>
      <c r="H235" s="64"/>
      <c r="I235" s="43"/>
      <c r="J235" s="44"/>
      <c r="K235" s="45"/>
      <c r="L235" s="59"/>
      <c r="M235" s="44"/>
      <c r="N235" s="45"/>
      <c r="O235" s="65"/>
      <c r="P235" s="66"/>
      <c r="Q235" s="67"/>
      <c r="R235" s="274"/>
      <c r="S235" s="50"/>
      <c r="T235" s="51"/>
      <c r="U235" s="52"/>
      <c r="V235" s="53"/>
      <c r="W235" s="54"/>
      <c r="X235" s="94"/>
      <c r="Y235" s="266"/>
      <c r="Z235" s="267"/>
      <c r="AA235" s="55"/>
      <c r="AB235" s="49"/>
      <c r="AC235" s="279"/>
    </row>
    <row r="236" spans="1:29" ht="15.75" customHeight="1">
      <c r="A236" s="269"/>
      <c r="B236" s="38"/>
      <c r="C236" s="264"/>
      <c r="D236" s="265"/>
      <c r="E236" s="39"/>
      <c r="F236" s="40"/>
      <c r="G236" s="60"/>
      <c r="H236" s="64"/>
      <c r="I236" s="43"/>
      <c r="J236" s="44"/>
      <c r="K236" s="45"/>
      <c r="L236" s="59"/>
      <c r="M236" s="44"/>
      <c r="N236" s="45"/>
      <c r="O236" s="65"/>
      <c r="P236" s="66"/>
      <c r="Q236" s="67"/>
      <c r="R236" s="274"/>
      <c r="S236" s="50"/>
      <c r="T236" s="51"/>
      <c r="U236" s="52"/>
      <c r="V236" s="53"/>
      <c r="W236" s="68"/>
      <c r="X236" s="110"/>
      <c r="Y236" s="266"/>
      <c r="Z236" s="267"/>
      <c r="AA236" s="55"/>
      <c r="AB236" s="49"/>
      <c r="AC236" s="279"/>
    </row>
    <row r="237" spans="1:29" ht="15.75" customHeight="1">
      <c r="A237" s="269"/>
      <c r="B237" s="38"/>
      <c r="C237" s="264"/>
      <c r="D237" s="265"/>
      <c r="E237" s="39"/>
      <c r="F237" s="40"/>
      <c r="G237" s="60"/>
      <c r="H237" s="64"/>
      <c r="I237" s="43"/>
      <c r="J237" s="44"/>
      <c r="K237" s="45"/>
      <c r="L237" s="59"/>
      <c r="M237" s="44"/>
      <c r="N237" s="45"/>
      <c r="O237" s="65"/>
      <c r="P237" s="66"/>
      <c r="Q237" s="67"/>
      <c r="R237" s="274"/>
      <c r="S237" s="50"/>
      <c r="T237" s="51"/>
      <c r="U237" s="52"/>
      <c r="V237" s="53"/>
      <c r="W237" s="68"/>
      <c r="X237" s="110"/>
      <c r="Y237" s="266"/>
      <c r="Z237" s="267"/>
      <c r="AA237" s="55"/>
      <c r="AB237" s="49"/>
      <c r="AC237" s="279"/>
    </row>
    <row r="238" spans="1:29" ht="15.75" customHeight="1">
      <c r="A238" s="269"/>
      <c r="B238" s="38"/>
      <c r="C238" s="264"/>
      <c r="D238" s="265"/>
      <c r="E238" s="39"/>
      <c r="F238" s="40"/>
      <c r="G238" s="60"/>
      <c r="H238" s="64"/>
      <c r="I238" s="43"/>
      <c r="J238" s="44"/>
      <c r="K238" s="45"/>
      <c r="L238" s="59"/>
      <c r="M238" s="44"/>
      <c r="N238" s="45"/>
      <c r="O238" s="65"/>
      <c r="P238" s="66"/>
      <c r="Q238" s="67"/>
      <c r="R238" s="274"/>
      <c r="S238" s="50"/>
      <c r="T238" s="51"/>
      <c r="U238" s="52"/>
      <c r="V238" s="53"/>
      <c r="W238" s="68"/>
      <c r="X238" s="110"/>
      <c r="Y238" s="266"/>
      <c r="Z238" s="267"/>
      <c r="AA238" s="55"/>
      <c r="AB238" s="49"/>
      <c r="AC238" s="279"/>
    </row>
    <row r="239" spans="1:29" ht="15.75" customHeight="1">
      <c r="A239" s="269"/>
      <c r="B239" s="38"/>
      <c r="C239" s="264"/>
      <c r="D239" s="265"/>
      <c r="E239" s="39"/>
      <c r="F239" s="40"/>
      <c r="G239" s="60"/>
      <c r="H239" s="64"/>
      <c r="I239" s="43"/>
      <c r="J239" s="44"/>
      <c r="K239" s="45"/>
      <c r="L239" s="59"/>
      <c r="M239" s="44"/>
      <c r="N239" s="45"/>
      <c r="O239" s="65"/>
      <c r="P239" s="66"/>
      <c r="Q239" s="67"/>
      <c r="R239" s="274"/>
      <c r="S239" s="50"/>
      <c r="T239" s="51"/>
      <c r="U239" s="52"/>
      <c r="V239" s="53"/>
      <c r="W239" s="68"/>
      <c r="X239" s="110"/>
      <c r="Y239" s="266"/>
      <c r="Z239" s="267"/>
      <c r="AA239" s="55"/>
      <c r="AB239" s="49"/>
      <c r="AC239" s="279"/>
    </row>
    <row r="240" spans="1:29" ht="15.75" customHeight="1">
      <c r="A240" s="269"/>
      <c r="B240" s="38"/>
      <c r="C240" s="264"/>
      <c r="D240" s="265"/>
      <c r="E240" s="39"/>
      <c r="F240" s="40"/>
      <c r="G240" s="60"/>
      <c r="H240" s="64"/>
      <c r="I240" s="43"/>
      <c r="J240" s="44"/>
      <c r="K240" s="45"/>
      <c r="L240" s="59"/>
      <c r="M240" s="44"/>
      <c r="N240" s="45"/>
      <c r="O240" s="65"/>
      <c r="P240" s="66"/>
      <c r="Q240" s="67"/>
      <c r="R240" s="274"/>
      <c r="S240" s="50"/>
      <c r="T240" s="51"/>
      <c r="U240" s="52"/>
      <c r="V240" s="53"/>
      <c r="W240" s="68"/>
      <c r="X240" s="110"/>
      <c r="Y240" s="266"/>
      <c r="Z240" s="267"/>
      <c r="AA240" s="55"/>
      <c r="AB240" s="49"/>
      <c r="AC240" s="279"/>
    </row>
    <row r="241" spans="1:29" ht="15.75" customHeight="1">
      <c r="A241" s="269"/>
      <c r="B241" s="38"/>
      <c r="C241" s="264"/>
      <c r="D241" s="265"/>
      <c r="E241" s="104"/>
      <c r="F241" s="40"/>
      <c r="G241" s="72"/>
      <c r="H241" s="64"/>
      <c r="I241" s="43"/>
      <c r="J241" s="44"/>
      <c r="K241" s="45"/>
      <c r="L241" s="59"/>
      <c r="M241" s="44"/>
      <c r="N241" s="45"/>
      <c r="O241" s="65"/>
      <c r="P241" s="66"/>
      <c r="Q241" s="67"/>
      <c r="R241" s="274"/>
      <c r="S241" s="62"/>
      <c r="T241" s="63"/>
      <c r="U241" s="73"/>
      <c r="V241" s="74"/>
      <c r="W241" s="68"/>
      <c r="X241" s="110"/>
      <c r="Y241" s="266"/>
      <c r="Z241" s="267"/>
      <c r="AA241" s="111"/>
      <c r="AB241" s="67"/>
      <c r="AC241" s="279"/>
    </row>
    <row r="242" spans="1:29" ht="15.75" customHeight="1" thickBot="1">
      <c r="A242" s="270"/>
      <c r="B242" s="76" t="s">
        <v>35</v>
      </c>
      <c r="C242" s="261"/>
      <c r="D242" s="261"/>
      <c r="E242" s="77"/>
      <c r="F242" s="18"/>
      <c r="G242" s="79"/>
      <c r="H242" s="20"/>
      <c r="I242" s="80">
        <f t="shared" ref="I242:J242" si="72">AVERAGE(I226:I241)</f>
        <v>3</v>
      </c>
      <c r="J242" s="81">
        <f t="shared" si="72"/>
        <v>3600</v>
      </c>
      <c r="K242" s="82">
        <f t="shared" ref="K242" si="73">J242/I242</f>
        <v>1200</v>
      </c>
      <c r="L242" s="80">
        <f t="shared" ref="L242:M242" si="74">AVERAGE(L226:L241)</f>
        <v>3</v>
      </c>
      <c r="M242" s="81">
        <f t="shared" si="74"/>
        <v>2978.3336628666743</v>
      </c>
      <c r="N242" s="82">
        <f t="shared" ref="N242:N248" si="75">M242/L242</f>
        <v>992.77788762222474</v>
      </c>
      <c r="O242" s="83">
        <f t="shared" ref="O242:O248" si="76">L242-I242</f>
        <v>0</v>
      </c>
      <c r="P242" s="84">
        <f t="shared" ref="P242:P248" si="77">N242-K242</f>
        <v>-207.22211237777526</v>
      </c>
      <c r="Q242" s="85">
        <f t="shared" ref="Q242:Q248" si="78">N242/K242</f>
        <v>0.8273149063518539</v>
      </c>
      <c r="R242" s="275"/>
      <c r="S242" s="182">
        <f>S226</f>
        <v>0.70833333333333337</v>
      </c>
      <c r="T242" s="183">
        <f>INDEX(T226:T241,COUNTA(T226:T241))</f>
        <v>0.99796296296296294</v>
      </c>
      <c r="U242" s="86"/>
      <c r="V242" s="96"/>
      <c r="W242" s="18"/>
      <c r="X242" s="20"/>
      <c r="Y242" s="262"/>
      <c r="Z242" s="263"/>
      <c r="AA242" s="97">
        <f t="shared" ref="AA242:AA248" si="79">M242-J242</f>
        <v>-621.66633713332567</v>
      </c>
      <c r="AB242" s="85">
        <f t="shared" ref="AB242:AB248" si="80">M242/J242</f>
        <v>0.82731490635185401</v>
      </c>
      <c r="AC242" s="280"/>
    </row>
    <row r="243" spans="1:29" ht="15.75" customHeight="1">
      <c r="A243" s="281" t="s">
        <v>53</v>
      </c>
      <c r="B243" s="16" t="s">
        <v>76</v>
      </c>
      <c r="C243" s="271" t="s">
        <v>122</v>
      </c>
      <c r="D243" s="272"/>
      <c r="E243" s="21">
        <v>18.18</v>
      </c>
      <c r="F243" s="15">
        <v>129</v>
      </c>
      <c r="G243" s="22">
        <f t="shared" ref="G243:G248" si="81">E243*F243</f>
        <v>2345.2199999999998</v>
      </c>
      <c r="H243" s="23">
        <v>2</v>
      </c>
      <c r="I243" s="24">
        <v>3</v>
      </c>
      <c r="J243" s="25">
        <v>3600</v>
      </c>
      <c r="K243" s="26">
        <f>J243/I243</f>
        <v>1200</v>
      </c>
      <c r="L243" s="27">
        <v>3</v>
      </c>
      <c r="M243" s="25">
        <v>2970</v>
      </c>
      <c r="N243" s="26">
        <f t="shared" si="75"/>
        <v>990</v>
      </c>
      <c r="O243" s="91">
        <f t="shared" si="76"/>
        <v>0</v>
      </c>
      <c r="P243" s="92">
        <f t="shared" si="77"/>
        <v>-210</v>
      </c>
      <c r="Q243" s="31">
        <f t="shared" si="78"/>
        <v>0.82499999999999996</v>
      </c>
      <c r="R243" s="273">
        <f>Q259</f>
        <v>0.82596817374129305</v>
      </c>
      <c r="S243" s="32">
        <v>0.70859953703703704</v>
      </c>
      <c r="T243" s="33">
        <v>0.7104166666666667</v>
      </c>
      <c r="U243" s="34"/>
      <c r="V243" s="35">
        <v>2.6166666666667027</v>
      </c>
      <c r="W243" s="33"/>
      <c r="X243" s="107"/>
      <c r="Y243" s="276" t="s">
        <v>265</v>
      </c>
      <c r="Z243" s="277"/>
      <c r="AA243" s="119">
        <f t="shared" si="79"/>
        <v>-630</v>
      </c>
      <c r="AB243" s="31">
        <f t="shared" si="80"/>
        <v>0.82499999999999996</v>
      </c>
      <c r="AC243" s="278">
        <f>AB259</f>
        <v>0.82596817374129294</v>
      </c>
    </row>
    <row r="244" spans="1:29" ht="15.75" customHeight="1">
      <c r="A244" s="282"/>
      <c r="B244" s="38" t="s">
        <v>76</v>
      </c>
      <c r="C244" s="264" t="s">
        <v>130</v>
      </c>
      <c r="D244" s="265"/>
      <c r="E244" s="39">
        <v>24.83</v>
      </c>
      <c r="F244" s="40">
        <v>1909</v>
      </c>
      <c r="G244" s="41">
        <f t="shared" si="81"/>
        <v>47400.469999999994</v>
      </c>
      <c r="H244" s="42">
        <v>2</v>
      </c>
      <c r="I244" s="43">
        <v>4</v>
      </c>
      <c r="J244" s="44">
        <v>3300</v>
      </c>
      <c r="K244" s="45">
        <f t="shared" si="67"/>
        <v>825</v>
      </c>
      <c r="L244" s="46">
        <v>4</v>
      </c>
      <c r="M244" s="44">
        <f>F244/V244*60</f>
        <v>2724.9801744647061</v>
      </c>
      <c r="N244" s="45">
        <f t="shared" si="75"/>
        <v>681.24504361617653</v>
      </c>
      <c r="O244" s="47">
        <f t="shared" si="76"/>
        <v>0</v>
      </c>
      <c r="P244" s="48">
        <f t="shared" si="77"/>
        <v>-143.75495638382347</v>
      </c>
      <c r="Q244" s="49">
        <f t="shared" si="78"/>
        <v>0.82575156801960792</v>
      </c>
      <c r="R244" s="274"/>
      <c r="S244" s="50">
        <v>0.72083333333333333</v>
      </c>
      <c r="T244" s="51">
        <v>0.75002314814814819</v>
      </c>
      <c r="U244" s="52">
        <v>14.999999999999947</v>
      </c>
      <c r="V244" s="53">
        <v>42.033333333333402</v>
      </c>
      <c r="W244" s="54"/>
      <c r="X244" s="58"/>
      <c r="Y244" s="266" t="s">
        <v>288</v>
      </c>
      <c r="Z244" s="267"/>
      <c r="AA244" s="120">
        <f t="shared" si="79"/>
        <v>-575.01982553529388</v>
      </c>
      <c r="AB244" s="49">
        <f t="shared" si="80"/>
        <v>0.82575156801960792</v>
      </c>
      <c r="AC244" s="279"/>
    </row>
    <row r="245" spans="1:29" ht="15.75" customHeight="1">
      <c r="A245" s="282"/>
      <c r="B245" s="38" t="s">
        <v>76</v>
      </c>
      <c r="C245" s="264" t="s">
        <v>131</v>
      </c>
      <c r="D245" s="265"/>
      <c r="E245" s="39">
        <v>18.18</v>
      </c>
      <c r="F245" s="40">
        <v>2819</v>
      </c>
      <c r="G245" s="41">
        <f t="shared" si="81"/>
        <v>51249.42</v>
      </c>
      <c r="H245" s="42"/>
      <c r="I245" s="43">
        <v>4</v>
      </c>
      <c r="J245" s="44">
        <v>3000</v>
      </c>
      <c r="K245" s="45">
        <f t="shared" si="67"/>
        <v>750</v>
      </c>
      <c r="L245" s="46">
        <v>4</v>
      </c>
      <c r="M245" s="44">
        <f>F245/V245*60</f>
        <v>2489.1832229580546</v>
      </c>
      <c r="N245" s="45">
        <f t="shared" si="75"/>
        <v>622.29580573951364</v>
      </c>
      <c r="O245" s="47">
        <f t="shared" si="76"/>
        <v>0</v>
      </c>
      <c r="P245" s="48">
        <f t="shared" si="77"/>
        <v>-127.70419426048636</v>
      </c>
      <c r="Q245" s="49">
        <f t="shared" si="78"/>
        <v>0.8297277409860182</v>
      </c>
      <c r="R245" s="274"/>
      <c r="S245" s="50">
        <v>0.76253472222222218</v>
      </c>
      <c r="T245" s="51">
        <v>0.80972222222222223</v>
      </c>
      <c r="U245" s="52">
        <v>18.016666666666552</v>
      </c>
      <c r="V245" s="53">
        <v>67.950000000000074</v>
      </c>
      <c r="W245" s="54"/>
      <c r="X245" s="58"/>
      <c r="Y245" s="266"/>
      <c r="Z245" s="267"/>
      <c r="AA245" s="120">
        <f t="shared" si="79"/>
        <v>-510.81677704194544</v>
      </c>
      <c r="AB245" s="49">
        <f t="shared" si="80"/>
        <v>0.8297277409860182</v>
      </c>
      <c r="AC245" s="279"/>
    </row>
    <row r="246" spans="1:29" ht="15.75" customHeight="1">
      <c r="A246" s="282"/>
      <c r="B246" s="38" t="s">
        <v>76</v>
      </c>
      <c r="C246" s="264" t="s">
        <v>129</v>
      </c>
      <c r="D246" s="265"/>
      <c r="E246" s="39">
        <v>25.03</v>
      </c>
      <c r="F246" s="40">
        <v>2285</v>
      </c>
      <c r="G246" s="41">
        <f t="shared" si="81"/>
        <v>57193.55</v>
      </c>
      <c r="H246" s="42"/>
      <c r="I246" s="43">
        <v>4</v>
      </c>
      <c r="J246" s="44">
        <v>3300</v>
      </c>
      <c r="K246" s="45">
        <f t="shared" si="67"/>
        <v>825</v>
      </c>
      <c r="L246" s="46">
        <v>4</v>
      </c>
      <c r="M246" s="44">
        <f>F246/V246*60</f>
        <v>2717.5421209117821</v>
      </c>
      <c r="N246" s="45">
        <f t="shared" si="75"/>
        <v>679.38553022794554</v>
      </c>
      <c r="O246" s="47">
        <f t="shared" si="76"/>
        <v>0</v>
      </c>
      <c r="P246" s="48">
        <f t="shared" si="77"/>
        <v>-145.61446977205446</v>
      </c>
      <c r="Q246" s="49">
        <f t="shared" si="78"/>
        <v>0.82349761239750974</v>
      </c>
      <c r="R246" s="274"/>
      <c r="S246" s="50">
        <v>0.82083333333333319</v>
      </c>
      <c r="T246" s="51">
        <v>0.85586805555555556</v>
      </c>
      <c r="U246" s="52">
        <v>15.999999999999783</v>
      </c>
      <c r="V246" s="53">
        <v>50.450000000000216</v>
      </c>
      <c r="W246" s="54">
        <v>0.85586805555555556</v>
      </c>
      <c r="X246" s="94">
        <v>0.91131944444444446</v>
      </c>
      <c r="Y246" s="266"/>
      <c r="Z246" s="267"/>
      <c r="AA246" s="120">
        <f t="shared" si="79"/>
        <v>-582.45787908821785</v>
      </c>
      <c r="AB246" s="49">
        <f t="shared" si="80"/>
        <v>0.82349761239750974</v>
      </c>
      <c r="AC246" s="279"/>
    </row>
    <row r="247" spans="1:29" ht="15.75" customHeight="1">
      <c r="A247" s="283"/>
      <c r="B247" s="38" t="s">
        <v>76</v>
      </c>
      <c r="C247" s="264" t="s">
        <v>122</v>
      </c>
      <c r="D247" s="265"/>
      <c r="E247" s="39">
        <v>18.18</v>
      </c>
      <c r="F247" s="40">
        <v>4048</v>
      </c>
      <c r="G247" s="41">
        <f t="shared" si="81"/>
        <v>73592.639999999999</v>
      </c>
      <c r="H247" s="58"/>
      <c r="I247" s="43">
        <v>3</v>
      </c>
      <c r="J247" s="44">
        <v>3600</v>
      </c>
      <c r="K247" s="45">
        <f t="shared" si="67"/>
        <v>1200</v>
      </c>
      <c r="L247" s="59">
        <v>3</v>
      </c>
      <c r="M247" s="44">
        <f>F247/V247*60</f>
        <v>2972.8274173806735</v>
      </c>
      <c r="N247" s="45">
        <f t="shared" si="75"/>
        <v>990.94247246022451</v>
      </c>
      <c r="O247" s="47">
        <f t="shared" si="76"/>
        <v>0</v>
      </c>
      <c r="P247" s="48">
        <f t="shared" si="77"/>
        <v>-209.05752753977549</v>
      </c>
      <c r="Q247" s="49">
        <f t="shared" si="78"/>
        <v>0.82578539371685378</v>
      </c>
      <c r="R247" s="274"/>
      <c r="S247" s="50">
        <v>0.91131944444444446</v>
      </c>
      <c r="T247" s="51">
        <v>0.96805555555555534</v>
      </c>
      <c r="U247" s="52">
        <v>79.850000000000009</v>
      </c>
      <c r="V247" s="53">
        <v>81.699999999999662</v>
      </c>
      <c r="W247" s="54"/>
      <c r="X247" s="94"/>
      <c r="Y247" s="266"/>
      <c r="Z247" s="267"/>
      <c r="AA247" s="120">
        <f t="shared" si="79"/>
        <v>-627.17258261932648</v>
      </c>
      <c r="AB247" s="49">
        <f t="shared" si="80"/>
        <v>0.82578539371685378</v>
      </c>
      <c r="AC247" s="279"/>
    </row>
    <row r="248" spans="1:29" ht="15.75" customHeight="1">
      <c r="A248" s="283"/>
      <c r="B248" s="38" t="s">
        <v>76</v>
      </c>
      <c r="C248" s="264" t="s">
        <v>130</v>
      </c>
      <c r="D248" s="265"/>
      <c r="E248" s="39">
        <v>24.83</v>
      </c>
      <c r="F248" s="40">
        <v>1069</v>
      </c>
      <c r="G248" s="60">
        <f t="shared" si="81"/>
        <v>26543.269999999997</v>
      </c>
      <c r="H248" s="61"/>
      <c r="I248" s="43">
        <v>4</v>
      </c>
      <c r="J248" s="44">
        <v>3300</v>
      </c>
      <c r="K248" s="45">
        <f t="shared" si="67"/>
        <v>825</v>
      </c>
      <c r="L248" s="46">
        <v>4</v>
      </c>
      <c r="M248" s="44">
        <f>F248/V248*60</f>
        <v>2727.427356484769</v>
      </c>
      <c r="N248" s="45">
        <f t="shared" si="75"/>
        <v>681.85683912119225</v>
      </c>
      <c r="O248" s="47">
        <f t="shared" si="76"/>
        <v>0</v>
      </c>
      <c r="P248" s="48">
        <f t="shared" si="77"/>
        <v>-143.14316087880775</v>
      </c>
      <c r="Q248" s="49">
        <f t="shared" si="78"/>
        <v>0.82649313832871785</v>
      </c>
      <c r="R248" s="274"/>
      <c r="S248" s="50">
        <v>0.98228009259259264</v>
      </c>
      <c r="T248" s="51">
        <v>0.99861111111111112</v>
      </c>
      <c r="U248" s="52">
        <v>20.483333333333711</v>
      </c>
      <c r="V248" s="53">
        <v>23.516666666666612</v>
      </c>
      <c r="W248" s="54"/>
      <c r="X248" s="116"/>
      <c r="Y248" s="266"/>
      <c r="Z248" s="267"/>
      <c r="AA248" s="120">
        <f t="shared" si="79"/>
        <v>-572.57264351523099</v>
      </c>
      <c r="AB248" s="49">
        <f t="shared" si="80"/>
        <v>0.82649313832871785</v>
      </c>
      <c r="AC248" s="279"/>
    </row>
    <row r="249" spans="1:29" ht="15.75" customHeight="1">
      <c r="A249" s="283"/>
      <c r="B249" s="38"/>
      <c r="C249" s="264"/>
      <c r="D249" s="265"/>
      <c r="E249" s="39"/>
      <c r="F249" s="40"/>
      <c r="G249" s="60"/>
      <c r="H249" s="64"/>
      <c r="I249" s="43"/>
      <c r="J249" s="44"/>
      <c r="K249" s="45"/>
      <c r="L249" s="59"/>
      <c r="M249" s="44"/>
      <c r="N249" s="45"/>
      <c r="O249" s="65"/>
      <c r="P249" s="66"/>
      <c r="Q249" s="67"/>
      <c r="R249" s="274"/>
      <c r="S249" s="50"/>
      <c r="T249" s="51"/>
      <c r="U249" s="52"/>
      <c r="V249" s="53"/>
      <c r="W249" s="54"/>
      <c r="X249" s="94"/>
      <c r="Y249" s="266"/>
      <c r="Z249" s="267"/>
      <c r="AA249" s="120"/>
      <c r="AB249" s="49"/>
      <c r="AC249" s="279"/>
    </row>
    <row r="250" spans="1:29" ht="15.75" customHeight="1">
      <c r="A250" s="283"/>
      <c r="B250" s="38"/>
      <c r="C250" s="264"/>
      <c r="D250" s="265"/>
      <c r="E250" s="39"/>
      <c r="F250" s="40"/>
      <c r="G250" s="60"/>
      <c r="H250" s="64"/>
      <c r="I250" s="43"/>
      <c r="J250" s="44"/>
      <c r="K250" s="45"/>
      <c r="L250" s="59"/>
      <c r="M250" s="44"/>
      <c r="N250" s="45"/>
      <c r="O250" s="65"/>
      <c r="P250" s="66"/>
      <c r="Q250" s="67"/>
      <c r="R250" s="274"/>
      <c r="S250" s="50"/>
      <c r="T250" s="51"/>
      <c r="U250" s="52"/>
      <c r="V250" s="53"/>
      <c r="W250" s="54"/>
      <c r="X250" s="94"/>
      <c r="Y250" s="266"/>
      <c r="Z250" s="267"/>
      <c r="AA250" s="120"/>
      <c r="AB250" s="49"/>
      <c r="AC250" s="279"/>
    </row>
    <row r="251" spans="1:29" ht="15.75" customHeight="1">
      <c r="A251" s="283"/>
      <c r="B251" s="38"/>
      <c r="C251" s="264"/>
      <c r="D251" s="265"/>
      <c r="E251" s="39"/>
      <c r="F251" s="40"/>
      <c r="G251" s="60"/>
      <c r="H251" s="64"/>
      <c r="I251" s="43"/>
      <c r="J251" s="44"/>
      <c r="K251" s="45"/>
      <c r="L251" s="59"/>
      <c r="M251" s="44"/>
      <c r="N251" s="45"/>
      <c r="O251" s="65"/>
      <c r="P251" s="66"/>
      <c r="Q251" s="67"/>
      <c r="R251" s="274"/>
      <c r="S251" s="50"/>
      <c r="T251" s="51"/>
      <c r="U251" s="52"/>
      <c r="V251" s="53"/>
      <c r="W251" s="68"/>
      <c r="X251" s="110"/>
      <c r="Y251" s="266"/>
      <c r="Z251" s="267"/>
      <c r="AA251" s="120"/>
      <c r="AB251" s="49"/>
      <c r="AC251" s="279"/>
    </row>
    <row r="252" spans="1:29" ht="15.75" customHeight="1">
      <c r="A252" s="283"/>
      <c r="B252" s="38"/>
      <c r="C252" s="264"/>
      <c r="D252" s="265"/>
      <c r="E252" s="39"/>
      <c r="F252" s="40"/>
      <c r="G252" s="60"/>
      <c r="H252" s="64"/>
      <c r="I252" s="43"/>
      <c r="J252" s="44"/>
      <c r="K252" s="45"/>
      <c r="L252" s="59"/>
      <c r="M252" s="44"/>
      <c r="N252" s="45"/>
      <c r="O252" s="65"/>
      <c r="P252" s="66"/>
      <c r="Q252" s="67"/>
      <c r="R252" s="274"/>
      <c r="S252" s="50"/>
      <c r="T252" s="51"/>
      <c r="U252" s="52"/>
      <c r="V252" s="53"/>
      <c r="W252" s="68"/>
      <c r="X252" s="110"/>
      <c r="Y252" s="266"/>
      <c r="Z252" s="267"/>
      <c r="AA252" s="120"/>
      <c r="AB252" s="49"/>
      <c r="AC252" s="279"/>
    </row>
    <row r="253" spans="1:29" ht="15.75" customHeight="1">
      <c r="A253" s="283"/>
      <c r="B253" s="38"/>
      <c r="C253" s="264"/>
      <c r="D253" s="265"/>
      <c r="E253" s="39"/>
      <c r="F253" s="40"/>
      <c r="G253" s="60"/>
      <c r="H253" s="64"/>
      <c r="I253" s="43"/>
      <c r="J253" s="44"/>
      <c r="K253" s="45"/>
      <c r="L253" s="59"/>
      <c r="M253" s="44"/>
      <c r="N253" s="45"/>
      <c r="O253" s="65"/>
      <c r="P253" s="66"/>
      <c r="Q253" s="67"/>
      <c r="R253" s="274"/>
      <c r="S253" s="50"/>
      <c r="T253" s="51"/>
      <c r="U253" s="52"/>
      <c r="V253" s="53"/>
      <c r="W253" s="68"/>
      <c r="X253" s="110"/>
      <c r="Y253" s="266"/>
      <c r="Z253" s="267"/>
      <c r="AA253" s="120"/>
      <c r="AB253" s="49"/>
      <c r="AC253" s="279"/>
    </row>
    <row r="254" spans="1:29" ht="15.75" customHeight="1">
      <c r="A254" s="283"/>
      <c r="B254" s="38"/>
      <c r="C254" s="264"/>
      <c r="D254" s="265"/>
      <c r="E254" s="39"/>
      <c r="F254" s="40"/>
      <c r="G254" s="60"/>
      <c r="H254" s="64"/>
      <c r="I254" s="43"/>
      <c r="J254" s="44"/>
      <c r="K254" s="45"/>
      <c r="L254" s="59"/>
      <c r="M254" s="44"/>
      <c r="N254" s="45"/>
      <c r="O254" s="65"/>
      <c r="P254" s="66"/>
      <c r="Q254" s="67"/>
      <c r="R254" s="274"/>
      <c r="S254" s="50"/>
      <c r="T254" s="51"/>
      <c r="U254" s="52"/>
      <c r="V254" s="53"/>
      <c r="W254" s="68"/>
      <c r="X254" s="110"/>
      <c r="Y254" s="266"/>
      <c r="Z254" s="267"/>
      <c r="AA254" s="120"/>
      <c r="AB254" s="49"/>
      <c r="AC254" s="279"/>
    </row>
    <row r="255" spans="1:29" ht="15.75" customHeight="1">
      <c r="A255" s="283"/>
      <c r="B255" s="38"/>
      <c r="C255" s="264"/>
      <c r="D255" s="265"/>
      <c r="E255" s="39"/>
      <c r="F255" s="40"/>
      <c r="G255" s="60"/>
      <c r="H255" s="64"/>
      <c r="I255" s="43"/>
      <c r="J255" s="44"/>
      <c r="K255" s="45"/>
      <c r="L255" s="59"/>
      <c r="M255" s="44"/>
      <c r="N255" s="45"/>
      <c r="O255" s="65"/>
      <c r="P255" s="66"/>
      <c r="Q255" s="67"/>
      <c r="R255" s="274"/>
      <c r="S255" s="50"/>
      <c r="T255" s="51"/>
      <c r="U255" s="52"/>
      <c r="V255" s="53"/>
      <c r="W255" s="68"/>
      <c r="X255" s="110"/>
      <c r="Y255" s="266"/>
      <c r="Z255" s="267"/>
      <c r="AA255" s="120"/>
      <c r="AB255" s="49"/>
      <c r="AC255" s="279"/>
    </row>
    <row r="256" spans="1:29" ht="15.75" customHeight="1">
      <c r="A256" s="283"/>
      <c r="B256" s="38"/>
      <c r="C256" s="264"/>
      <c r="D256" s="265"/>
      <c r="E256" s="39"/>
      <c r="F256" s="40"/>
      <c r="G256" s="60"/>
      <c r="H256" s="64"/>
      <c r="I256" s="43"/>
      <c r="J256" s="44"/>
      <c r="K256" s="45"/>
      <c r="L256" s="59"/>
      <c r="M256" s="44"/>
      <c r="N256" s="45"/>
      <c r="O256" s="65"/>
      <c r="P256" s="66"/>
      <c r="Q256" s="67"/>
      <c r="R256" s="274"/>
      <c r="S256" s="50"/>
      <c r="T256" s="51"/>
      <c r="U256" s="52"/>
      <c r="V256" s="53"/>
      <c r="W256" s="54"/>
      <c r="X256" s="94"/>
      <c r="Y256" s="266"/>
      <c r="Z256" s="267"/>
      <c r="AA256" s="120"/>
      <c r="AB256" s="49"/>
      <c r="AC256" s="279"/>
    </row>
    <row r="257" spans="1:29" ht="15.75" customHeight="1">
      <c r="A257" s="283"/>
      <c r="B257" s="38"/>
      <c r="C257" s="264"/>
      <c r="D257" s="265"/>
      <c r="E257" s="39"/>
      <c r="F257" s="40"/>
      <c r="G257" s="60"/>
      <c r="H257" s="64"/>
      <c r="I257" s="43"/>
      <c r="J257" s="44"/>
      <c r="K257" s="45"/>
      <c r="L257" s="59"/>
      <c r="M257" s="44"/>
      <c r="N257" s="45"/>
      <c r="O257" s="65"/>
      <c r="P257" s="66"/>
      <c r="Q257" s="67"/>
      <c r="R257" s="274"/>
      <c r="S257" s="50"/>
      <c r="T257" s="51"/>
      <c r="U257" s="52"/>
      <c r="V257" s="53"/>
      <c r="W257" s="68"/>
      <c r="X257" s="110"/>
      <c r="Y257" s="266"/>
      <c r="Z257" s="267"/>
      <c r="AA257" s="120"/>
      <c r="AB257" s="49"/>
      <c r="AC257" s="279"/>
    </row>
    <row r="258" spans="1:29" ht="15.75" customHeight="1">
      <c r="A258" s="283"/>
      <c r="B258" s="38"/>
      <c r="C258" s="264"/>
      <c r="D258" s="265"/>
      <c r="E258" s="104"/>
      <c r="F258" s="40"/>
      <c r="G258" s="72"/>
      <c r="H258" s="64"/>
      <c r="I258" s="43"/>
      <c r="J258" s="44"/>
      <c r="K258" s="45"/>
      <c r="L258" s="59"/>
      <c r="M258" s="44"/>
      <c r="N258" s="45"/>
      <c r="O258" s="65"/>
      <c r="P258" s="66"/>
      <c r="Q258" s="67"/>
      <c r="R258" s="274"/>
      <c r="S258" s="62"/>
      <c r="T258" s="63"/>
      <c r="U258" s="73"/>
      <c r="V258" s="74"/>
      <c r="W258" s="68"/>
      <c r="X258" s="110"/>
      <c r="Y258" s="266"/>
      <c r="Z258" s="267"/>
      <c r="AA258" s="121"/>
      <c r="AB258" s="67"/>
      <c r="AC258" s="279"/>
    </row>
    <row r="259" spans="1:29" ht="15.75" customHeight="1" thickBot="1">
      <c r="A259" s="284"/>
      <c r="B259" s="76" t="s">
        <v>35</v>
      </c>
      <c r="C259" s="261"/>
      <c r="D259" s="261"/>
      <c r="E259" s="77"/>
      <c r="F259" s="78"/>
      <c r="G259" s="79"/>
      <c r="H259" s="20"/>
      <c r="I259" s="80">
        <f t="shared" ref="I259:J259" si="82">AVERAGE(I243:I258)</f>
        <v>3.6666666666666665</v>
      </c>
      <c r="J259" s="81">
        <f t="shared" si="82"/>
        <v>3350</v>
      </c>
      <c r="K259" s="82">
        <f t="shared" ref="K259" si="83">J259/I259</f>
        <v>913.63636363636363</v>
      </c>
      <c r="L259" s="80">
        <f t="shared" ref="L259:M259" si="84">AVERAGE(L243:L258)</f>
        <v>3.6666666666666665</v>
      </c>
      <c r="M259" s="81">
        <f t="shared" si="84"/>
        <v>2766.9933820333313</v>
      </c>
      <c r="N259" s="82">
        <f>M259/L259</f>
        <v>754.63455873636315</v>
      </c>
      <c r="O259" s="83">
        <f>L259-I259</f>
        <v>0</v>
      </c>
      <c r="P259" s="84">
        <f>N259-K259</f>
        <v>-159.00180490000048</v>
      </c>
      <c r="Q259" s="85">
        <f>N259/K259</f>
        <v>0.82596817374129305</v>
      </c>
      <c r="R259" s="275"/>
      <c r="S259" s="182">
        <f>S243</f>
        <v>0.70859953703703704</v>
      </c>
      <c r="T259" s="183">
        <f>INDEX(T243:T258,COUNTA(T243:T258))</f>
        <v>0.99861111111111112</v>
      </c>
      <c r="U259" s="86"/>
      <c r="V259" s="96"/>
      <c r="W259" s="78"/>
      <c r="X259" s="82"/>
      <c r="Y259" s="262"/>
      <c r="Z259" s="263"/>
      <c r="AA259" s="122">
        <f>M259-J259</f>
        <v>-583.00661796666873</v>
      </c>
      <c r="AB259" s="85">
        <f>M259/J259</f>
        <v>0.82596817374129294</v>
      </c>
      <c r="AC259" s="280"/>
    </row>
    <row r="261" spans="1:29">
      <c r="Y261" s="260" t="s">
        <v>54</v>
      </c>
      <c r="Z261" s="260"/>
    </row>
    <row r="262" spans="1:29">
      <c r="Y262" s="260" t="s">
        <v>55</v>
      </c>
      <c r="Z262" s="260"/>
    </row>
    <row r="263" spans="1:29">
      <c r="Y263" s="260" t="s">
        <v>56</v>
      </c>
      <c r="Z263" s="260"/>
    </row>
    <row r="264" spans="1:29">
      <c r="Y264" s="260" t="s">
        <v>57</v>
      </c>
      <c r="Z264" s="260"/>
    </row>
    <row r="265" spans="1:29">
      <c r="Y265" s="260" t="s">
        <v>58</v>
      </c>
      <c r="Z265" s="260"/>
    </row>
    <row r="266" spans="1:29">
      <c r="Y266" s="260" t="s">
        <v>59</v>
      </c>
      <c r="Z266" s="260"/>
    </row>
    <row r="267" spans="1:29">
      <c r="Y267" s="260" t="s">
        <v>60</v>
      </c>
      <c r="Z267" s="260"/>
    </row>
    <row r="268" spans="1:29">
      <c r="Y268" s="260" t="s">
        <v>61</v>
      </c>
      <c r="Z268" s="260"/>
    </row>
    <row r="269" spans="1:29">
      <c r="Y269" s="260" t="s">
        <v>62</v>
      </c>
      <c r="Z269" s="260"/>
    </row>
    <row r="270" spans="1:29">
      <c r="Y270" s="260" t="s">
        <v>63</v>
      </c>
      <c r="Z270" s="260"/>
    </row>
    <row r="271" spans="1:29">
      <c r="Y271" s="260" t="s">
        <v>64</v>
      </c>
      <c r="Z271" s="260"/>
    </row>
    <row r="272" spans="1:29">
      <c r="Y272" s="260" t="s">
        <v>65</v>
      </c>
      <c r="Z272" s="260"/>
    </row>
    <row r="273" spans="25:26">
      <c r="Y273" s="260" t="s">
        <v>66</v>
      </c>
      <c r="Z273" s="260"/>
    </row>
    <row r="274" spans="25:26">
      <c r="Y274" s="9" t="s">
        <v>341</v>
      </c>
    </row>
    <row r="275" spans="25:26">
      <c r="Y275" s="9" t="s">
        <v>288</v>
      </c>
    </row>
    <row r="276" spans="25:26">
      <c r="Y276" s="9" t="s">
        <v>267</v>
      </c>
    </row>
    <row r="277" spans="25:26">
      <c r="Y277" s="9" t="s">
        <v>339</v>
      </c>
    </row>
    <row r="278" spans="25:26">
      <c r="Y278" s="9" t="s">
        <v>342</v>
      </c>
    </row>
    <row r="279" spans="25:26">
      <c r="Y279" s="9" t="s">
        <v>326</v>
      </c>
    </row>
  </sheetData>
  <mergeCells count="600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C174:D174"/>
    <mergeCell ref="Y174:Z174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C231:D231"/>
    <mergeCell ref="Y231:Z231"/>
    <mergeCell ref="C232:D232"/>
    <mergeCell ref="Y232:Z232"/>
    <mergeCell ref="R226:R242"/>
    <mergeCell ref="Y226:Z226"/>
    <mergeCell ref="C239:D239"/>
    <mergeCell ref="Y239:Z239"/>
    <mergeCell ref="C240:D240"/>
    <mergeCell ref="Y240:Z240"/>
    <mergeCell ref="C241:D241"/>
    <mergeCell ref="Y241:Z241"/>
    <mergeCell ref="C236:D236"/>
    <mergeCell ref="Y236:Z236"/>
    <mergeCell ref="C237:D237"/>
    <mergeCell ref="Y237:Z237"/>
    <mergeCell ref="C238:D238"/>
    <mergeCell ref="Y238:Z238"/>
    <mergeCell ref="C242:D242"/>
    <mergeCell ref="Y242:Z242"/>
    <mergeCell ref="A243:A259"/>
    <mergeCell ref="C243:D243"/>
    <mergeCell ref="R243:R259"/>
    <mergeCell ref="Y243:Z243"/>
    <mergeCell ref="Y248:Z248"/>
    <mergeCell ref="C249:D249"/>
    <mergeCell ref="Y249:Z249"/>
    <mergeCell ref="C250:D250"/>
    <mergeCell ref="A226:A242"/>
    <mergeCell ref="C226:D226"/>
    <mergeCell ref="Y250:Z250"/>
    <mergeCell ref="C251:D251"/>
    <mergeCell ref="Y251:Z251"/>
    <mergeCell ref="C252:D252"/>
    <mergeCell ref="Y252:Z252"/>
    <mergeCell ref="C253:D253"/>
    <mergeCell ref="Y253:Z253"/>
    <mergeCell ref="C233:D233"/>
    <mergeCell ref="Y233:Z233"/>
    <mergeCell ref="C234:D234"/>
    <mergeCell ref="Y234:Z234"/>
    <mergeCell ref="C235:D235"/>
    <mergeCell ref="Y235:Z235"/>
    <mergeCell ref="Y230:Z230"/>
    <mergeCell ref="AC243:AC259"/>
    <mergeCell ref="C244:D244"/>
    <mergeCell ref="Y244:Z244"/>
    <mergeCell ref="C245:D245"/>
    <mergeCell ref="Y245:Z245"/>
    <mergeCell ref="C246:D246"/>
    <mergeCell ref="Y246:Z246"/>
    <mergeCell ref="C247:D247"/>
    <mergeCell ref="Y247:Z247"/>
    <mergeCell ref="C248:D248"/>
    <mergeCell ref="C257:D257"/>
    <mergeCell ref="Y257:Z257"/>
    <mergeCell ref="C258:D258"/>
    <mergeCell ref="Y258:Z258"/>
    <mergeCell ref="C259:D259"/>
    <mergeCell ref="Y259:Z259"/>
    <mergeCell ref="C254:D254"/>
    <mergeCell ref="Y254:Z254"/>
    <mergeCell ref="C255:D255"/>
    <mergeCell ref="Y255:Z255"/>
    <mergeCell ref="C256:D256"/>
    <mergeCell ref="Y256:Z256"/>
    <mergeCell ref="Y273:Z273"/>
    <mergeCell ref="Y267:Z267"/>
    <mergeCell ref="Y268:Z268"/>
    <mergeCell ref="Y269:Z269"/>
    <mergeCell ref="Y270:Z270"/>
    <mergeCell ref="Y271:Z271"/>
    <mergeCell ref="Y272:Z272"/>
    <mergeCell ref="Y261:Z261"/>
    <mergeCell ref="Y262:Z262"/>
    <mergeCell ref="Y263:Z263"/>
    <mergeCell ref="Y264:Z264"/>
    <mergeCell ref="Y265:Z265"/>
    <mergeCell ref="Y266:Z266"/>
  </mergeCells>
  <phoneticPr fontId="4" type="noConversion"/>
  <conditionalFormatting sqref="O5:O259">
    <cfRule type="cellIs" dxfId="627" priority="1" operator="greaterThan">
      <formula>0</formula>
    </cfRule>
  </conditionalFormatting>
  <conditionalFormatting sqref="P5:P259 AA5:AA259">
    <cfRule type="cellIs" dxfId="626" priority="14" operator="lessThan">
      <formula>0</formula>
    </cfRule>
  </conditionalFormatting>
  <conditionalFormatting sqref="Q5:Q259 AB5:AB259">
    <cfRule type="cellIs" dxfId="625" priority="12" operator="greaterThan">
      <formula>1</formula>
    </cfRule>
    <cfRule type="cellIs" dxfId="624" priority="13" operator="lessThan">
      <formula>0.8</formula>
    </cfRule>
  </conditionalFormatting>
  <conditionalFormatting sqref="AC5:AC22 R5:R259 AC39:AC40">
    <cfRule type="cellIs" dxfId="623" priority="16" operator="lessThan">
      <formula>0.8</formula>
    </cfRule>
  </conditionalFormatting>
  <conditionalFormatting sqref="AC37">
    <cfRule type="cellIs" dxfId="622" priority="19" operator="lessThan">
      <formula>0.8</formula>
    </cfRule>
  </conditionalFormatting>
  <conditionalFormatting sqref="AC46:AC54">
    <cfRule type="cellIs" dxfId="621" priority="17" operator="lessThan">
      <formula>0.8</formula>
    </cfRule>
  </conditionalFormatting>
  <conditionalFormatting sqref="AC56:AC61">
    <cfRule type="cellIs" dxfId="620" priority="15" operator="lessThan">
      <formula>0.8</formula>
    </cfRule>
  </conditionalFormatting>
  <conditionalFormatting sqref="AC73">
    <cfRule type="cellIs" dxfId="619" priority="18" operator="lessThan">
      <formula>0.8</formula>
    </cfRule>
  </conditionalFormatting>
  <conditionalFormatting sqref="AC90:AC95">
    <cfRule type="cellIs" dxfId="618" priority="10" operator="lessThan">
      <formula>0.8</formula>
    </cfRule>
  </conditionalFormatting>
  <conditionalFormatting sqref="AC107">
    <cfRule type="cellIs" dxfId="617" priority="11" operator="lessThan">
      <formula>0.8</formula>
    </cfRule>
  </conditionalFormatting>
  <conditionalFormatting sqref="AC124">
    <cfRule type="cellIs" dxfId="616" priority="3" operator="lessThan">
      <formula>0.8</formula>
    </cfRule>
  </conditionalFormatting>
  <conditionalFormatting sqref="AC141:AC146">
    <cfRule type="cellIs" dxfId="615" priority="2" operator="lessThan">
      <formula>0.8</formula>
    </cfRule>
  </conditionalFormatting>
  <conditionalFormatting sqref="AC158:AC163">
    <cfRule type="cellIs" dxfId="614" priority="6" operator="lessThan">
      <formula>0.8</formula>
    </cfRule>
  </conditionalFormatting>
  <conditionalFormatting sqref="AC175:AC180">
    <cfRule type="cellIs" dxfId="613" priority="9" operator="lessThan">
      <formula>0.8</formula>
    </cfRule>
  </conditionalFormatting>
  <conditionalFormatting sqref="AC192">
    <cfRule type="cellIs" dxfId="612" priority="8" operator="lessThan">
      <formula>0.8</formula>
    </cfRule>
  </conditionalFormatting>
  <conditionalFormatting sqref="AC209">
    <cfRule type="cellIs" dxfId="611" priority="7" operator="lessThan">
      <formula>0.8</formula>
    </cfRule>
  </conditionalFormatting>
  <conditionalFormatting sqref="AC226">
    <cfRule type="cellIs" dxfId="610" priority="5" operator="lessThan">
      <formula>0.8</formula>
    </cfRule>
  </conditionalFormatting>
  <conditionalFormatting sqref="AC243:AC248">
    <cfRule type="cellIs" dxfId="609" priority="4" operator="lessThan">
      <formula>0.8</formula>
    </cfRule>
  </conditionalFormatting>
  <dataValidations count="1">
    <dataValidation type="list" allowBlank="1" showInputMessage="1" showErrorMessage="1" sqref="Y5:Z259" xr:uid="{6B7E7AE2-C737-4ABC-85A0-BE55B96B9F02}">
      <formula1>$Y$261:$Y$289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AB051-E9AD-4171-9F1E-72BF1E0B8A2A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SUM(F5:F157)</f>
        <v>112750</v>
      </c>
      <c r="E1" s="5" t="s">
        <v>2</v>
      </c>
      <c r="F1" s="6">
        <f>SUM(G5:G157)</f>
        <v>5129623.2500000009</v>
      </c>
      <c r="G1" s="7" t="s">
        <v>3</v>
      </c>
      <c r="H1" s="8">
        <f>L21+L38+L55+L72+L89+L106+L123+L140+L157</f>
        <v>166.42499999999998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45859</v>
      </c>
      <c r="B2" s="326"/>
      <c r="C2" s="10" t="s">
        <v>10</v>
      </c>
      <c r="D2" s="11">
        <f>AVERAGE(N21,N38,N55,N72,N89,N106,N123,,N140,N157)</f>
        <v>120.28936315241796</v>
      </c>
      <c r="E2" s="11" t="s">
        <v>11</v>
      </c>
      <c r="F2" s="12">
        <f>F1/D1</f>
        <v>45.495549889135262</v>
      </c>
      <c r="G2" s="13" t="s">
        <v>12</v>
      </c>
      <c r="H2" s="14">
        <f>COUNT(H5:H157)</f>
        <v>1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16" t="s">
        <v>67</v>
      </c>
      <c r="C5" s="350" t="s">
        <v>68</v>
      </c>
      <c r="D5" s="351"/>
      <c r="E5" s="21">
        <v>19.7</v>
      </c>
      <c r="F5" s="15">
        <v>3309</v>
      </c>
      <c r="G5" s="22">
        <f t="shared" ref="G5:G7" si="0">E5*F5</f>
        <v>65187.299999999996</v>
      </c>
      <c r="H5" s="23"/>
      <c r="I5" s="24">
        <v>13</v>
      </c>
      <c r="J5" s="25">
        <v>1200</v>
      </c>
      <c r="K5" s="26">
        <f>J5/I5</f>
        <v>92.307692307692307</v>
      </c>
      <c r="L5" s="27">
        <v>13</v>
      </c>
      <c r="M5" s="25">
        <f>F5/V5*60</f>
        <v>1056.7195954936574</v>
      </c>
      <c r="N5" s="26">
        <f>M5/L5</f>
        <v>81.286122730281335</v>
      </c>
      <c r="O5" s="28">
        <f>L5-I5</f>
        <v>0</v>
      </c>
      <c r="P5" s="29">
        <f>N5-K5</f>
        <v>-11.021569577410972</v>
      </c>
      <c r="Q5" s="30">
        <f>N5/K5</f>
        <v>0.88059966291138114</v>
      </c>
      <c r="R5" s="274">
        <f>Q21</f>
        <v>0.85426052441913236</v>
      </c>
      <c r="S5" s="32">
        <v>0.25008101851851849</v>
      </c>
      <c r="T5" s="33">
        <v>0.38055555555555554</v>
      </c>
      <c r="U5" s="34"/>
      <c r="V5" s="35">
        <v>187.88333333333333</v>
      </c>
      <c r="W5" s="15"/>
      <c r="X5" s="17"/>
      <c r="Y5" s="276"/>
      <c r="Z5" s="277"/>
      <c r="AA5" s="36">
        <f>M5-J5</f>
        <v>-143.28040450634262</v>
      </c>
      <c r="AB5" s="37">
        <f>M5/J5</f>
        <v>0.88059966291138114</v>
      </c>
      <c r="AC5" s="292">
        <f>AB21</f>
        <v>0.85426052441913236</v>
      </c>
    </row>
    <row r="6" spans="1:29" ht="15.75" customHeight="1">
      <c r="A6" s="282"/>
      <c r="B6" s="38" t="s">
        <v>69</v>
      </c>
      <c r="C6" s="287" t="s">
        <v>222</v>
      </c>
      <c r="D6" s="287"/>
      <c r="E6" s="39">
        <v>30.55</v>
      </c>
      <c r="F6" s="40">
        <v>1412</v>
      </c>
      <c r="G6" s="41">
        <f t="shared" si="0"/>
        <v>43136.6</v>
      </c>
      <c r="H6" s="42"/>
      <c r="I6" s="43">
        <v>16</v>
      </c>
      <c r="J6" s="44">
        <v>1750</v>
      </c>
      <c r="K6" s="45">
        <f t="shared" ref="K6:K7" si="1">J6/I6</f>
        <v>109.375</v>
      </c>
      <c r="L6" s="46">
        <v>16</v>
      </c>
      <c r="M6" s="44">
        <f>F6/V6*60</f>
        <v>1447.7926516661923</v>
      </c>
      <c r="N6" s="45">
        <f>M6/L6</f>
        <v>90.487040729137021</v>
      </c>
      <c r="O6" s="47">
        <f>L6-I6</f>
        <v>0</v>
      </c>
      <c r="P6" s="48">
        <f>N6-K6</f>
        <v>-18.887959270862979</v>
      </c>
      <c r="Q6" s="49">
        <f>N6/K6</f>
        <v>0.82731008666639561</v>
      </c>
      <c r="R6" s="274"/>
      <c r="S6" s="50">
        <v>0.49964120370370368</v>
      </c>
      <c r="T6" s="51">
        <v>0.54027777777777775</v>
      </c>
      <c r="U6" s="52">
        <v>59.016666666666644</v>
      </c>
      <c r="V6" s="53">
        <v>58.516666666666652</v>
      </c>
      <c r="W6" s="51"/>
      <c r="X6" s="94"/>
      <c r="Y6" s="266"/>
      <c r="Z6" s="267"/>
      <c r="AA6" s="55">
        <f>M6-J6</f>
        <v>-302.20734833380766</v>
      </c>
      <c r="AB6" s="56">
        <f>M6/J6</f>
        <v>0.82731008666639561</v>
      </c>
      <c r="AC6" s="293"/>
    </row>
    <row r="7" spans="1:29" ht="15.75" customHeight="1">
      <c r="A7" s="282"/>
      <c r="B7" s="38" t="s">
        <v>76</v>
      </c>
      <c r="C7" s="287" t="s">
        <v>78</v>
      </c>
      <c r="D7" s="287"/>
      <c r="E7" s="39">
        <v>29.97</v>
      </c>
      <c r="F7" s="40">
        <v>2259</v>
      </c>
      <c r="G7" s="41">
        <f t="shared" si="0"/>
        <v>67702.23</v>
      </c>
      <c r="H7" s="58"/>
      <c r="I7" s="43">
        <v>20</v>
      </c>
      <c r="J7" s="44">
        <v>2600</v>
      </c>
      <c r="K7" s="45">
        <f t="shared" si="1"/>
        <v>130</v>
      </c>
      <c r="L7" s="59">
        <v>20</v>
      </c>
      <c r="M7" s="44">
        <f>F7/V7*60</f>
        <v>2236.633663366335</v>
      </c>
      <c r="N7" s="45">
        <f>M7/L7</f>
        <v>111.83168316831674</v>
      </c>
      <c r="O7" s="47">
        <f>L7-I7</f>
        <v>0</v>
      </c>
      <c r="P7" s="48">
        <f>N7-K7</f>
        <v>-18.168316831683256</v>
      </c>
      <c r="Q7" s="49">
        <f>N7/K7</f>
        <v>0.86024371667935962</v>
      </c>
      <c r="R7" s="274"/>
      <c r="S7" s="50">
        <v>0.54402777777777778</v>
      </c>
      <c r="T7" s="51">
        <v>0.58611111111111114</v>
      </c>
      <c r="U7" s="52">
        <v>5.4000000000000448</v>
      </c>
      <c r="V7" s="53">
        <v>60.600000000000037</v>
      </c>
      <c r="W7" s="54"/>
      <c r="X7" s="94"/>
      <c r="Y7" s="266"/>
      <c r="Z7" s="267"/>
      <c r="AA7" s="55">
        <f>M7-J7</f>
        <v>-363.36633663366501</v>
      </c>
      <c r="AB7" s="56">
        <f>M7/J7</f>
        <v>0.86024371667935962</v>
      </c>
      <c r="AC7" s="293"/>
    </row>
    <row r="8" spans="1:29" ht="15.75" customHeight="1">
      <c r="A8" s="282"/>
      <c r="B8" s="38"/>
      <c r="C8" s="287"/>
      <c r="D8" s="287"/>
      <c r="E8" s="39"/>
      <c r="F8" s="40"/>
      <c r="G8" s="60"/>
      <c r="H8" s="61"/>
      <c r="I8" s="43"/>
      <c r="J8" s="44"/>
      <c r="K8" s="45"/>
      <c r="L8" s="46"/>
      <c r="M8" s="44"/>
      <c r="N8" s="45"/>
      <c r="O8" s="47"/>
      <c r="P8" s="48"/>
      <c r="Q8" s="49"/>
      <c r="R8" s="274"/>
      <c r="S8" s="62"/>
      <c r="T8" s="63"/>
      <c r="U8" s="52"/>
      <c r="V8" s="53"/>
      <c r="W8" s="54"/>
      <c r="X8" s="116"/>
      <c r="Y8" s="266"/>
      <c r="Z8" s="267"/>
      <c r="AA8" s="55"/>
      <c r="AB8" s="56"/>
      <c r="AC8" s="293"/>
    </row>
    <row r="9" spans="1:29" ht="15.75" customHeight="1">
      <c r="A9" s="283"/>
      <c r="B9" s="38"/>
      <c r="C9" s="287"/>
      <c r="D9" s="287"/>
      <c r="E9" s="39"/>
      <c r="F9" s="40"/>
      <c r="G9" s="60"/>
      <c r="H9" s="64"/>
      <c r="I9" s="43"/>
      <c r="J9" s="44"/>
      <c r="K9" s="45"/>
      <c r="L9" s="59"/>
      <c r="M9" s="44"/>
      <c r="N9" s="45"/>
      <c r="O9" s="65"/>
      <c r="P9" s="66"/>
      <c r="Q9" s="67"/>
      <c r="R9" s="274"/>
      <c r="S9" s="62"/>
      <c r="T9" s="63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7"/>
      <c r="D10" s="287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7"/>
      <c r="D11" s="287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43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43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43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43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43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16.333333333333332</v>
      </c>
      <c r="J21" s="81">
        <f t="shared" si="2"/>
        <v>1850</v>
      </c>
      <c r="K21" s="82">
        <f t="shared" ref="K21" si="3">J21/I21</f>
        <v>113.26530612244899</v>
      </c>
      <c r="L21" s="80">
        <f t="shared" ref="L21:M21" si="4">AVERAGE(L5:L20)</f>
        <v>16.333333333333332</v>
      </c>
      <c r="M21" s="81">
        <f t="shared" si="4"/>
        <v>1580.3819701753948</v>
      </c>
      <c r="N21" s="82">
        <f t="shared" ref="N21:N26" si="5">M21/L21</f>
        <v>96.758079806656838</v>
      </c>
      <c r="O21" s="83">
        <f t="shared" ref="O21:O26" si="6">L21-I21</f>
        <v>0</v>
      </c>
      <c r="P21" s="84">
        <f t="shared" ref="P21:P26" si="7">N21-K21</f>
        <v>-16.507226315792153</v>
      </c>
      <c r="Q21" s="85">
        <f t="shared" ref="Q21:Q26" si="8">N21/K21</f>
        <v>0.85426052441913236</v>
      </c>
      <c r="R21" s="275"/>
      <c r="S21" s="182">
        <f>S5</f>
        <v>0.25008101851851849</v>
      </c>
      <c r="T21" s="183">
        <f>INDEX(T5:T20,COUNTA(T5:T20))</f>
        <v>0.58611111111111114</v>
      </c>
      <c r="U21" s="86"/>
      <c r="V21" s="86"/>
      <c r="W21" s="87"/>
      <c r="X21" s="179"/>
      <c r="Y21" s="262"/>
      <c r="Z21" s="263"/>
      <c r="AA21" s="88">
        <f t="shared" ref="AA21:AA26" si="9">M21-J21</f>
        <v>-269.61802982460517</v>
      </c>
      <c r="AB21" s="89">
        <f t="shared" ref="AB21:AB26" si="10">M21/J21</f>
        <v>0.85426052441913236</v>
      </c>
      <c r="AC21" s="295"/>
    </row>
    <row r="22" spans="1:43" ht="15.75" customHeight="1">
      <c r="A22" s="268" t="s">
        <v>36</v>
      </c>
      <c r="B22" s="16" t="s">
        <v>70</v>
      </c>
      <c r="C22" s="349" t="s">
        <v>71</v>
      </c>
      <c r="D22" s="349"/>
      <c r="E22" s="21">
        <v>56.43</v>
      </c>
      <c r="F22" s="25">
        <v>2291</v>
      </c>
      <c r="G22" s="22">
        <f t="shared" ref="G22:G26" si="11">E22*F22</f>
        <v>129281.13</v>
      </c>
      <c r="H22" s="23"/>
      <c r="I22" s="24">
        <v>24</v>
      </c>
      <c r="J22" s="25">
        <v>2000</v>
      </c>
      <c r="K22" s="26">
        <f>J22/I22</f>
        <v>83.333333333333329</v>
      </c>
      <c r="L22" s="27">
        <v>24</v>
      </c>
      <c r="M22" s="25">
        <f>F22/V22*60</f>
        <v>1688.3520982599796</v>
      </c>
      <c r="N22" s="26">
        <f t="shared" si="5"/>
        <v>70.348004094165816</v>
      </c>
      <c r="O22" s="91">
        <f t="shared" si="6"/>
        <v>0</v>
      </c>
      <c r="P22" s="92">
        <f t="shared" si="7"/>
        <v>-12.985329239167513</v>
      </c>
      <c r="Q22" s="31">
        <f t="shared" si="8"/>
        <v>0.84417604912998989</v>
      </c>
      <c r="R22" s="273">
        <f>Q38</f>
        <v>0.84550609849883762</v>
      </c>
      <c r="S22" s="32">
        <v>0.16666666666666666</v>
      </c>
      <c r="T22" s="33">
        <v>0.22320601851851851</v>
      </c>
      <c r="U22" s="34"/>
      <c r="V22" s="35">
        <v>81.416666666666671</v>
      </c>
      <c r="W22" s="93"/>
      <c r="X22" s="26"/>
      <c r="Y22" s="276"/>
      <c r="Z22" s="277"/>
      <c r="AA22" s="36">
        <f t="shared" si="9"/>
        <v>-311.64790174002042</v>
      </c>
      <c r="AB22" s="31">
        <f t="shared" si="10"/>
        <v>0.84417604912998978</v>
      </c>
      <c r="AC22" s="348">
        <f>AB38</f>
        <v>0.84550609849883762</v>
      </c>
    </row>
    <row r="23" spans="1:43" ht="15.75" customHeight="1">
      <c r="A23" s="269"/>
      <c r="B23" s="38" t="s">
        <v>70</v>
      </c>
      <c r="C23" s="287" t="s">
        <v>73</v>
      </c>
      <c r="D23" s="287"/>
      <c r="E23" s="39">
        <v>51.86</v>
      </c>
      <c r="F23" s="40">
        <v>1340</v>
      </c>
      <c r="G23" s="41">
        <f t="shared" si="11"/>
        <v>69492.399999999994</v>
      </c>
      <c r="H23" s="42"/>
      <c r="I23" s="43">
        <v>26</v>
      </c>
      <c r="J23" s="44">
        <v>2000</v>
      </c>
      <c r="K23" s="45">
        <f t="shared" ref="K23:K63" si="12">J23/I23</f>
        <v>76.92307692307692</v>
      </c>
      <c r="L23" s="46">
        <v>26</v>
      </c>
      <c r="M23" s="44">
        <f>F23/V23*60</f>
        <v>1636.9189005768581</v>
      </c>
      <c r="N23" s="45">
        <f t="shared" si="5"/>
        <v>62.958419252956077</v>
      </c>
      <c r="O23" s="47">
        <f t="shared" si="6"/>
        <v>0</v>
      </c>
      <c r="P23" s="48">
        <f t="shared" si="7"/>
        <v>-13.964657670120843</v>
      </c>
      <c r="Q23" s="49">
        <f t="shared" si="8"/>
        <v>0.81845945028842904</v>
      </c>
      <c r="R23" s="274"/>
      <c r="S23" s="50">
        <v>0.22708333333333333</v>
      </c>
      <c r="T23" s="51">
        <v>0.26119212962962962</v>
      </c>
      <c r="U23" s="52">
        <v>5.5833333333333401</v>
      </c>
      <c r="V23" s="53">
        <v>49.11666666666666</v>
      </c>
      <c r="W23" s="54"/>
      <c r="X23" s="94"/>
      <c r="Y23" s="266"/>
      <c r="Z23" s="267"/>
      <c r="AA23" s="55">
        <f t="shared" si="9"/>
        <v>-363.08109942314195</v>
      </c>
      <c r="AB23" s="49">
        <f t="shared" si="10"/>
        <v>0.81845945028842904</v>
      </c>
      <c r="AC23" s="294"/>
    </row>
    <row r="24" spans="1:43" ht="15.75" customHeight="1">
      <c r="A24" s="269"/>
      <c r="B24" s="38" t="s">
        <v>70</v>
      </c>
      <c r="C24" s="287" t="s">
        <v>72</v>
      </c>
      <c r="D24" s="287"/>
      <c r="E24" s="39">
        <v>56.77</v>
      </c>
      <c r="F24" s="40">
        <v>4140</v>
      </c>
      <c r="G24" s="41">
        <f t="shared" si="11"/>
        <v>235027.80000000002</v>
      </c>
      <c r="H24" s="42"/>
      <c r="I24" s="43">
        <v>26</v>
      </c>
      <c r="J24" s="44">
        <v>2000</v>
      </c>
      <c r="K24" s="45">
        <f t="shared" si="12"/>
        <v>76.92307692307692</v>
      </c>
      <c r="L24" s="46">
        <v>26</v>
      </c>
      <c r="M24" s="44">
        <f>F24/V24*60</f>
        <v>1728.6012526096033</v>
      </c>
      <c r="N24" s="45">
        <f t="shared" si="5"/>
        <v>66.484663561907823</v>
      </c>
      <c r="O24" s="47">
        <f t="shared" si="6"/>
        <v>0</v>
      </c>
      <c r="P24" s="48">
        <f t="shared" si="7"/>
        <v>-10.438413361169097</v>
      </c>
      <c r="Q24" s="49">
        <f t="shared" si="8"/>
        <v>0.86430062630480176</v>
      </c>
      <c r="R24" s="274"/>
      <c r="S24" s="50">
        <v>0.26618055555555553</v>
      </c>
      <c r="T24" s="51">
        <v>0.3659722222222222</v>
      </c>
      <c r="U24" s="52">
        <v>7.1833333333333105</v>
      </c>
      <c r="V24" s="53">
        <v>143.69999999999999</v>
      </c>
      <c r="W24" s="54"/>
      <c r="X24" s="94"/>
      <c r="Y24" s="266"/>
      <c r="Z24" s="267"/>
      <c r="AA24" s="55">
        <f t="shared" si="9"/>
        <v>-271.39874739039669</v>
      </c>
      <c r="AB24" s="49">
        <f t="shared" si="10"/>
        <v>0.86430062630480164</v>
      </c>
      <c r="AC24" s="294"/>
    </row>
    <row r="25" spans="1:43" ht="15.75" customHeight="1">
      <c r="A25" s="269"/>
      <c r="B25" s="38" t="s">
        <v>74</v>
      </c>
      <c r="C25" s="287" t="s">
        <v>213</v>
      </c>
      <c r="D25" s="287"/>
      <c r="E25" s="39">
        <v>77.34</v>
      </c>
      <c r="F25" s="40">
        <v>3074</v>
      </c>
      <c r="G25" s="41">
        <f t="shared" si="11"/>
        <v>237743.16</v>
      </c>
      <c r="H25" s="42"/>
      <c r="I25" s="43">
        <v>25</v>
      </c>
      <c r="J25" s="44">
        <v>2000</v>
      </c>
      <c r="K25" s="45">
        <f t="shared" si="12"/>
        <v>80</v>
      </c>
      <c r="L25" s="46">
        <v>25</v>
      </c>
      <c r="M25" s="44">
        <f>F25/V25*60</f>
        <v>1671.9141864329947</v>
      </c>
      <c r="N25" s="45">
        <f t="shared" si="5"/>
        <v>66.876567457319794</v>
      </c>
      <c r="O25" s="47">
        <f t="shared" si="6"/>
        <v>0</v>
      </c>
      <c r="P25" s="48">
        <f t="shared" si="7"/>
        <v>-13.123432542680206</v>
      </c>
      <c r="Q25" s="49">
        <f t="shared" si="8"/>
        <v>0.83595709321649747</v>
      </c>
      <c r="R25" s="274"/>
      <c r="S25" s="50">
        <v>0.37013888888888885</v>
      </c>
      <c r="T25" s="51">
        <v>0.44674768518518521</v>
      </c>
      <c r="U25" s="52">
        <v>5.9999999999999787</v>
      </c>
      <c r="V25" s="53">
        <v>110.31666666666675</v>
      </c>
      <c r="W25" s="54">
        <v>0.44674768518518521</v>
      </c>
      <c r="X25" s="94">
        <v>0.48680555555555549</v>
      </c>
      <c r="Y25" s="266"/>
      <c r="Z25" s="267"/>
      <c r="AA25" s="55">
        <f t="shared" si="9"/>
        <v>-328.08581356700529</v>
      </c>
      <c r="AB25" s="49">
        <f t="shared" si="10"/>
        <v>0.83595709321649736</v>
      </c>
      <c r="AC25" s="294"/>
    </row>
    <row r="26" spans="1:43" ht="15.75" customHeight="1">
      <c r="A26" s="269"/>
      <c r="B26" s="38" t="s">
        <v>74</v>
      </c>
      <c r="C26" s="287" t="s">
        <v>84</v>
      </c>
      <c r="D26" s="287"/>
      <c r="E26" s="39">
        <v>59.52</v>
      </c>
      <c r="F26" s="40">
        <v>5807</v>
      </c>
      <c r="G26" s="41">
        <f t="shared" si="11"/>
        <v>345632.64</v>
      </c>
      <c r="H26" s="58"/>
      <c r="I26" s="43">
        <v>26</v>
      </c>
      <c r="J26" s="44">
        <v>2000</v>
      </c>
      <c r="K26" s="45">
        <f t="shared" si="12"/>
        <v>76.92307692307692</v>
      </c>
      <c r="L26" s="59">
        <v>26</v>
      </c>
      <c r="M26" s="44">
        <f>F26/V26*60</f>
        <v>1729.2745471089415</v>
      </c>
      <c r="N26" s="45">
        <f t="shared" si="5"/>
        <v>66.510559504190056</v>
      </c>
      <c r="O26" s="47">
        <f t="shared" si="6"/>
        <v>0</v>
      </c>
      <c r="P26" s="48">
        <f t="shared" si="7"/>
        <v>-10.412517418886864</v>
      </c>
      <c r="Q26" s="49">
        <f t="shared" si="8"/>
        <v>0.86463727355447073</v>
      </c>
      <c r="R26" s="274"/>
      <c r="S26" s="50">
        <v>0.48680555555555549</v>
      </c>
      <c r="T26" s="51">
        <v>0.62672453703703701</v>
      </c>
      <c r="U26" s="52">
        <v>57.683333333333209</v>
      </c>
      <c r="V26" s="53">
        <v>201.48333333333338</v>
      </c>
      <c r="W26" s="54"/>
      <c r="X26" s="94"/>
      <c r="Y26" s="266"/>
      <c r="Z26" s="267"/>
      <c r="AA26" s="55">
        <f t="shared" si="9"/>
        <v>-270.72545289105847</v>
      </c>
      <c r="AB26" s="49">
        <f t="shared" si="10"/>
        <v>0.86463727355447073</v>
      </c>
      <c r="AC26" s="294"/>
    </row>
    <row r="27" spans="1:43" ht="15.75" customHeight="1">
      <c r="A27" s="269"/>
      <c r="B27" s="38"/>
      <c r="C27" s="287"/>
      <c r="D27" s="287"/>
      <c r="E27" s="39"/>
      <c r="F27" s="40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94"/>
    </row>
    <row r="28" spans="1:43" ht="15.75" customHeight="1">
      <c r="A28" s="269"/>
      <c r="B28" s="38"/>
      <c r="C28" s="287"/>
      <c r="D28" s="287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94"/>
    </row>
    <row r="29" spans="1:43" ht="15.75" customHeight="1">
      <c r="A29" s="269"/>
      <c r="B29" s="38"/>
      <c r="C29" s="287"/>
      <c r="D29" s="287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  <c r="AQ29" s="9">
        <f>AI8</f>
        <v>0</v>
      </c>
    </row>
    <row r="30" spans="1:43" ht="15.75" customHeight="1">
      <c r="A30" s="269"/>
      <c r="B30" s="38"/>
      <c r="C30" s="287"/>
      <c r="D30" s="287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43" ht="15.75" customHeight="1">
      <c r="A31" s="269"/>
      <c r="B31" s="38"/>
      <c r="C31" s="287"/>
      <c r="D31" s="287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43" ht="15.75" customHeight="1">
      <c r="A32" s="269"/>
      <c r="B32" s="38"/>
      <c r="C32" s="287"/>
      <c r="D32" s="287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38"/>
      <c r="C33" s="287"/>
      <c r="D33" s="287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38"/>
      <c r="C34" s="287"/>
      <c r="D34" s="287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38"/>
      <c r="C35" s="287"/>
      <c r="D35" s="287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94"/>
      <c r="Y35" s="266"/>
      <c r="Z35" s="267"/>
      <c r="AA35" s="55"/>
      <c r="AB35" s="49"/>
      <c r="AC35" s="294"/>
    </row>
    <row r="36" spans="1:29" ht="15.75" customHeight="1">
      <c r="A36" s="269"/>
      <c r="B36" s="38"/>
      <c r="C36" s="287"/>
      <c r="D36" s="287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94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87"/>
      <c r="D37" s="287"/>
      <c r="E37" s="95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54"/>
      <c r="X37" s="94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13">AVERAGE(I22:I37)</f>
        <v>25.4</v>
      </c>
      <c r="J38" s="81">
        <f t="shared" si="13"/>
        <v>2000</v>
      </c>
      <c r="K38" s="82">
        <f t="shared" ref="K38" si="14">J38/I38</f>
        <v>78.740157480314963</v>
      </c>
      <c r="L38" s="80">
        <f t="shared" ref="L38:M38" si="15">AVERAGE(L22:L37)</f>
        <v>25.4</v>
      </c>
      <c r="M38" s="81">
        <f t="shared" si="15"/>
        <v>1691.0121969976753</v>
      </c>
      <c r="N38" s="82">
        <f>M38/L38</f>
        <v>66.575283346365168</v>
      </c>
      <c r="O38" s="83">
        <f>L38-I38</f>
        <v>0</v>
      </c>
      <c r="P38" s="84">
        <f>N38-K38</f>
        <v>-12.164874133949795</v>
      </c>
      <c r="Q38" s="85">
        <f>N38/K38</f>
        <v>0.84550609849883762</v>
      </c>
      <c r="R38" s="275"/>
      <c r="S38" s="182">
        <f>S22</f>
        <v>0.16666666666666666</v>
      </c>
      <c r="T38" s="183">
        <f>INDEX(T22:T37,COUNTA(T22:T37))</f>
        <v>0.62672453703703701</v>
      </c>
      <c r="U38" s="86"/>
      <c r="V38" s="96"/>
      <c r="W38" s="78"/>
      <c r="X38" s="82"/>
      <c r="Y38" s="262"/>
      <c r="Z38" s="263"/>
      <c r="AA38" s="97">
        <f>M38-J38</f>
        <v>-308.98780300232465</v>
      </c>
      <c r="AB38" s="85">
        <f>M38/J38</f>
        <v>0.84550609849883762</v>
      </c>
      <c r="AC38" s="295"/>
    </row>
    <row r="39" spans="1:29" ht="15.75" customHeight="1">
      <c r="A39" s="281" t="s">
        <v>37</v>
      </c>
      <c r="B39" s="98" t="s">
        <v>67</v>
      </c>
      <c r="C39" s="271" t="s">
        <v>291</v>
      </c>
      <c r="D39" s="272"/>
      <c r="E39" s="21">
        <v>51.82</v>
      </c>
      <c r="F39" s="34">
        <v>3463</v>
      </c>
      <c r="G39" s="22">
        <f t="shared" ref="G39:G42" si="16">E39*F39</f>
        <v>179452.66</v>
      </c>
      <c r="H39" s="23"/>
      <c r="I39" s="24">
        <v>23</v>
      </c>
      <c r="J39" s="25">
        <v>1800</v>
      </c>
      <c r="K39" s="26">
        <f>J39/I39</f>
        <v>78.260869565217391</v>
      </c>
      <c r="L39" s="27">
        <v>23</v>
      </c>
      <c r="M39" s="25">
        <f>F39/V39*60</f>
        <v>1530.6077348066303</v>
      </c>
      <c r="N39" s="26">
        <f>M39/L39</f>
        <v>66.548162382896976</v>
      </c>
      <c r="O39" s="91">
        <f>L39-I39</f>
        <v>0</v>
      </c>
      <c r="P39" s="92">
        <f>N39-K39</f>
        <v>-11.712707182320415</v>
      </c>
      <c r="Q39" s="31">
        <f>N39/K39</f>
        <v>0.85033763044812805</v>
      </c>
      <c r="R39" s="273">
        <f>Q55</f>
        <v>0.84376391541421314</v>
      </c>
      <c r="S39" s="32">
        <v>0.25017361111111114</v>
      </c>
      <c r="T39" s="33">
        <v>0.34444444444444444</v>
      </c>
      <c r="U39" s="34"/>
      <c r="V39" s="35">
        <v>135.74999999999994</v>
      </c>
      <c r="W39" s="15"/>
      <c r="X39" s="17"/>
      <c r="Y39" s="276"/>
      <c r="Z39" s="277"/>
      <c r="AA39" s="36">
        <f>M39-J39</f>
        <v>-269.39226519336967</v>
      </c>
      <c r="AB39" s="31">
        <f>M39/J39</f>
        <v>0.85033763044812793</v>
      </c>
      <c r="AC39" s="348">
        <f>AB55</f>
        <v>0.84376391541421314</v>
      </c>
    </row>
    <row r="40" spans="1:29" ht="15.75" customHeight="1">
      <c r="A40" s="282"/>
      <c r="B40" s="99" t="s">
        <v>85</v>
      </c>
      <c r="C40" s="264" t="s">
        <v>236</v>
      </c>
      <c r="D40" s="265"/>
      <c r="E40" s="39">
        <v>46.93</v>
      </c>
      <c r="F40" s="52">
        <v>1958</v>
      </c>
      <c r="G40" s="41">
        <f t="shared" si="16"/>
        <v>91888.94</v>
      </c>
      <c r="H40" s="42"/>
      <c r="I40" s="43">
        <v>21</v>
      </c>
      <c r="J40" s="44">
        <v>2000</v>
      </c>
      <c r="K40" s="45">
        <f t="shared" si="12"/>
        <v>95.238095238095241</v>
      </c>
      <c r="L40" s="46">
        <v>21</v>
      </c>
      <c r="M40" s="44">
        <f>F40/V40*60</f>
        <v>1759.1215373097095</v>
      </c>
      <c r="N40" s="45">
        <f>M40/L40</f>
        <v>83.767692252843318</v>
      </c>
      <c r="O40" s="47">
        <f>L40-I40</f>
        <v>0</v>
      </c>
      <c r="P40" s="48">
        <f>N40-K40</f>
        <v>-11.470402985251923</v>
      </c>
      <c r="Q40" s="49">
        <f>N40/K40</f>
        <v>0.87956076865485477</v>
      </c>
      <c r="R40" s="274"/>
      <c r="S40" s="50">
        <v>0.34806712962962966</v>
      </c>
      <c r="T40" s="51">
        <v>0.39444444444444443</v>
      </c>
      <c r="U40" s="52">
        <v>5.2166666666667094</v>
      </c>
      <c r="V40" s="53">
        <v>66.783333333333275</v>
      </c>
      <c r="W40" s="54"/>
      <c r="X40" s="94"/>
      <c r="Y40" s="266"/>
      <c r="Z40" s="267"/>
      <c r="AA40" s="55">
        <f>M40-J40</f>
        <v>-240.87846269029046</v>
      </c>
      <c r="AB40" s="49">
        <f>M40/J40</f>
        <v>0.87956076865485477</v>
      </c>
      <c r="AC40" s="294"/>
    </row>
    <row r="41" spans="1:29" ht="15.75" customHeight="1">
      <c r="A41" s="282"/>
      <c r="B41" s="99" t="s">
        <v>74</v>
      </c>
      <c r="C41" s="264" t="s">
        <v>206</v>
      </c>
      <c r="D41" s="265"/>
      <c r="E41" s="39">
        <v>59.8</v>
      </c>
      <c r="F41" s="52">
        <v>743</v>
      </c>
      <c r="G41" s="41">
        <f t="shared" si="16"/>
        <v>44431.4</v>
      </c>
      <c r="H41" s="42"/>
      <c r="I41" s="43">
        <v>16</v>
      </c>
      <c r="J41" s="44">
        <v>2000</v>
      </c>
      <c r="K41" s="45">
        <f t="shared" si="12"/>
        <v>125</v>
      </c>
      <c r="L41" s="46">
        <v>16</v>
      </c>
      <c r="M41" s="44">
        <f>F41/V41*60</f>
        <v>1632.9670329670359</v>
      </c>
      <c r="N41" s="45">
        <f>M41/L41</f>
        <v>102.06043956043975</v>
      </c>
      <c r="O41" s="47">
        <f>L41-I41</f>
        <v>0</v>
      </c>
      <c r="P41" s="48">
        <f>N41-K41</f>
        <v>-22.939560439560253</v>
      </c>
      <c r="Q41" s="49">
        <f>N41/K41</f>
        <v>0.81648351648351802</v>
      </c>
      <c r="R41" s="274"/>
      <c r="S41" s="50">
        <v>0.50208333333333333</v>
      </c>
      <c r="T41" s="51">
        <v>0.52104166666666663</v>
      </c>
      <c r="U41" s="52">
        <v>56.999999999999957</v>
      </c>
      <c r="V41" s="53">
        <v>27.299999999999951</v>
      </c>
      <c r="W41" s="54"/>
      <c r="X41" s="94"/>
      <c r="Y41" s="266"/>
      <c r="Z41" s="267"/>
      <c r="AA41" s="55">
        <f>M41-J41</f>
        <v>-367.03296703296405</v>
      </c>
      <c r="AB41" s="49">
        <f>M41/J41</f>
        <v>0.81648351648351802</v>
      </c>
      <c r="AC41" s="294"/>
    </row>
    <row r="42" spans="1:29" ht="15.75" customHeight="1">
      <c r="A42" s="282"/>
      <c r="B42" s="99" t="s">
        <v>74</v>
      </c>
      <c r="C42" s="264" t="s">
        <v>212</v>
      </c>
      <c r="D42" s="265"/>
      <c r="E42" s="39">
        <v>59.8</v>
      </c>
      <c r="F42" s="52">
        <v>1109</v>
      </c>
      <c r="G42" s="41">
        <f t="shared" si="16"/>
        <v>66318.2</v>
      </c>
      <c r="H42" s="58"/>
      <c r="I42" s="43">
        <v>14</v>
      </c>
      <c r="J42" s="44">
        <v>2000</v>
      </c>
      <c r="K42" s="45">
        <f t="shared" si="12"/>
        <v>142.85714285714286</v>
      </c>
      <c r="L42" s="59">
        <v>14</v>
      </c>
      <c r="M42" s="44">
        <f>F42/V42*60</f>
        <v>1658.6622351474873</v>
      </c>
      <c r="N42" s="45">
        <f>M42/L42</f>
        <v>118.47587393910624</v>
      </c>
      <c r="O42" s="47">
        <f>L42-I42</f>
        <v>0</v>
      </c>
      <c r="P42" s="48">
        <f>N42-K42</f>
        <v>-24.381268918036625</v>
      </c>
      <c r="Q42" s="49">
        <f>N42/K42</f>
        <v>0.82933111757374367</v>
      </c>
      <c r="R42" s="274"/>
      <c r="S42" s="50">
        <v>0.52638888888888891</v>
      </c>
      <c r="T42" s="51">
        <v>0.55424768518518519</v>
      </c>
      <c r="U42" s="52">
        <v>7.7000000000000846</v>
      </c>
      <c r="V42" s="53">
        <v>40.116666666666646</v>
      </c>
      <c r="W42" s="54"/>
      <c r="X42" s="94"/>
      <c r="Y42" s="266"/>
      <c r="Z42" s="267"/>
      <c r="AA42" s="55">
        <f>M42-J42</f>
        <v>-341.33776485251269</v>
      </c>
      <c r="AB42" s="49">
        <f>M42/J42</f>
        <v>0.82933111757374367</v>
      </c>
      <c r="AC42" s="294"/>
    </row>
    <row r="43" spans="1:29" ht="15.75" customHeight="1">
      <c r="A43" s="283"/>
      <c r="B43" s="99"/>
      <c r="C43" s="264"/>
      <c r="D43" s="265"/>
      <c r="E43" s="39"/>
      <c r="F43" s="52"/>
      <c r="G43" s="60"/>
      <c r="H43" s="61"/>
      <c r="I43" s="43"/>
      <c r="J43" s="44"/>
      <c r="K43" s="45"/>
      <c r="L43" s="46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94"/>
      <c r="Y43" s="266"/>
      <c r="Z43" s="267"/>
      <c r="AA43" s="55"/>
      <c r="AB43" s="49"/>
      <c r="AC43" s="294"/>
    </row>
    <row r="44" spans="1:29" ht="15.75" customHeight="1">
      <c r="A44" s="283"/>
      <c r="B44" s="99"/>
      <c r="C44" s="264"/>
      <c r="D44" s="265"/>
      <c r="E44" s="39"/>
      <c r="F44" s="52"/>
      <c r="G44" s="60"/>
      <c r="H44" s="64"/>
      <c r="I44" s="43"/>
      <c r="J44" s="44"/>
      <c r="K44" s="45"/>
      <c r="L44" s="59"/>
      <c r="M44" s="44"/>
      <c r="N44" s="45"/>
      <c r="O44" s="65"/>
      <c r="P44" s="66"/>
      <c r="Q44" s="67"/>
      <c r="R44" s="274"/>
      <c r="S44" s="50"/>
      <c r="T44" s="51"/>
      <c r="U44" s="52"/>
      <c r="V44" s="53"/>
      <c r="W44" s="54"/>
      <c r="X44" s="94"/>
      <c r="Y44" s="266"/>
      <c r="Z44" s="267"/>
      <c r="AA44" s="55"/>
      <c r="AB44" s="49"/>
      <c r="AC44" s="294"/>
    </row>
    <row r="45" spans="1:29" ht="15.75" customHeight="1">
      <c r="A45" s="283"/>
      <c r="B45" s="99"/>
      <c r="C45" s="264"/>
      <c r="D45" s="265"/>
      <c r="E45" s="39"/>
      <c r="F45" s="52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94"/>
    </row>
    <row r="46" spans="1:29" ht="15.75" customHeight="1">
      <c r="A46" s="283"/>
      <c r="B46" s="99"/>
      <c r="C46" s="264"/>
      <c r="D46" s="265"/>
      <c r="E46" s="39"/>
      <c r="F46" s="52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94"/>
    </row>
    <row r="47" spans="1:29" ht="15.75" customHeight="1">
      <c r="A47" s="283"/>
      <c r="B47" s="99"/>
      <c r="C47" s="264"/>
      <c r="D47" s="265"/>
      <c r="E47" s="39"/>
      <c r="F47" s="52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94"/>
      <c r="Y47" s="266"/>
      <c r="Z47" s="267"/>
      <c r="AA47" s="55"/>
      <c r="AB47" s="49"/>
      <c r="AC47" s="294"/>
    </row>
    <row r="48" spans="1:29" ht="15.75" customHeight="1">
      <c r="A48" s="283"/>
      <c r="B48" s="99"/>
      <c r="C48" s="264"/>
      <c r="D48" s="265"/>
      <c r="E48" s="39"/>
      <c r="F48" s="52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94"/>
      <c r="Y48" s="266"/>
      <c r="Z48" s="267"/>
      <c r="AA48" s="55"/>
      <c r="AB48" s="49"/>
      <c r="AC48" s="294"/>
    </row>
    <row r="49" spans="1:29" ht="15.75" customHeight="1">
      <c r="A49" s="283"/>
      <c r="B49" s="99"/>
      <c r="C49" s="264"/>
      <c r="D49" s="265"/>
      <c r="E49" s="39"/>
      <c r="F49" s="52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94"/>
      <c r="Y49" s="266"/>
      <c r="Z49" s="267"/>
      <c r="AA49" s="55"/>
      <c r="AB49" s="49"/>
      <c r="AC49" s="294"/>
    </row>
    <row r="50" spans="1:29" ht="15.75" customHeight="1">
      <c r="A50" s="283"/>
      <c r="B50" s="99"/>
      <c r="C50" s="264"/>
      <c r="D50" s="265"/>
      <c r="E50" s="39"/>
      <c r="F50" s="52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94"/>
      <c r="Y50" s="266"/>
      <c r="Z50" s="267"/>
      <c r="AA50" s="55"/>
      <c r="AB50" s="49"/>
      <c r="AC50" s="294"/>
    </row>
    <row r="51" spans="1:29" ht="15.75" customHeight="1">
      <c r="A51" s="283"/>
      <c r="B51" s="99"/>
      <c r="C51" s="264"/>
      <c r="D51" s="265"/>
      <c r="E51" s="39"/>
      <c r="F51" s="52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94"/>
      <c r="Y51" s="266"/>
      <c r="Z51" s="267"/>
      <c r="AA51" s="55"/>
      <c r="AB51" s="49"/>
      <c r="AC51" s="294"/>
    </row>
    <row r="52" spans="1:29" ht="15.75" customHeight="1">
      <c r="A52" s="283"/>
      <c r="B52" s="99"/>
      <c r="C52" s="264"/>
      <c r="D52" s="265"/>
      <c r="E52" s="39"/>
      <c r="F52" s="52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100"/>
      <c r="X52" s="101"/>
      <c r="Y52" s="266"/>
      <c r="Z52" s="267"/>
      <c r="AA52" s="55"/>
      <c r="AB52" s="49"/>
      <c r="AC52" s="294"/>
    </row>
    <row r="53" spans="1:29" ht="15.75" customHeight="1">
      <c r="A53" s="283"/>
      <c r="B53" s="99"/>
      <c r="C53" s="264"/>
      <c r="D53" s="265"/>
      <c r="E53" s="39"/>
      <c r="F53" s="52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102"/>
      <c r="X53" s="103"/>
      <c r="Y53" s="266"/>
      <c r="Z53" s="267"/>
      <c r="AA53" s="55"/>
      <c r="AB53" s="49"/>
      <c r="AC53" s="294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50"/>
      <c r="T54" s="51"/>
      <c r="U54" s="73"/>
      <c r="V54" s="53"/>
      <c r="W54" s="102"/>
      <c r="X54" s="103"/>
      <c r="Y54" s="266"/>
      <c r="Z54" s="267"/>
      <c r="AA54" s="55"/>
      <c r="AB54" s="49"/>
      <c r="AC54" s="294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17">AVERAGE(I39:I54)</f>
        <v>18.5</v>
      </c>
      <c r="J55" s="81">
        <f t="shared" si="17"/>
        <v>1950</v>
      </c>
      <c r="K55" s="82">
        <f t="shared" ref="K55" si="18">J55/I55</f>
        <v>105.4054054054054</v>
      </c>
      <c r="L55" s="80">
        <f t="shared" ref="L55:M55" si="19">AVERAGE(L39:L54)</f>
        <v>18.5</v>
      </c>
      <c r="M55" s="81">
        <f t="shared" si="19"/>
        <v>1645.3396350577157</v>
      </c>
      <c r="N55" s="82">
        <f t="shared" ref="N55:N63" si="20">M55/L55</f>
        <v>88.937277570687328</v>
      </c>
      <c r="O55" s="83">
        <f t="shared" ref="O55:O63" si="21">L55-I55</f>
        <v>0</v>
      </c>
      <c r="P55" s="84">
        <f t="shared" ref="P55:P63" si="22">N55-K55</f>
        <v>-16.468127834718075</v>
      </c>
      <c r="Q55" s="85">
        <f t="shared" ref="Q55:Q63" si="23">N55/K55</f>
        <v>0.84376391541421314</v>
      </c>
      <c r="R55" s="275"/>
      <c r="S55" s="182">
        <f>S39</f>
        <v>0.25017361111111114</v>
      </c>
      <c r="T55" s="183">
        <f>INDEX(T39:T54,COUNTA(T39:T54))</f>
        <v>0.55424768518518519</v>
      </c>
      <c r="U55" s="86"/>
      <c r="V55" s="96"/>
      <c r="W55" s="105"/>
      <c r="X55" s="106"/>
      <c r="Y55" s="262"/>
      <c r="Z55" s="263"/>
      <c r="AA55" s="97">
        <f t="shared" ref="AA55:AA63" si="24">M55-J55</f>
        <v>-304.66036494228433</v>
      </c>
      <c r="AB55" s="85">
        <f t="shared" ref="AB55:AB63" si="25">M55/J55</f>
        <v>0.84376391541421314</v>
      </c>
      <c r="AC55" s="295"/>
    </row>
    <row r="56" spans="1:29" ht="15.75" customHeight="1">
      <c r="A56" s="268" t="s">
        <v>38</v>
      </c>
      <c r="B56" s="98" t="s">
        <v>74</v>
      </c>
      <c r="C56" s="271" t="s">
        <v>234</v>
      </c>
      <c r="D56" s="272"/>
      <c r="E56" s="21">
        <v>53.37</v>
      </c>
      <c r="F56" s="15">
        <v>1989</v>
      </c>
      <c r="G56" s="22">
        <f t="shared" ref="G56:G63" si="26">E56*F56</f>
        <v>106152.93</v>
      </c>
      <c r="H56" s="23"/>
      <c r="I56" s="24">
        <v>25</v>
      </c>
      <c r="J56" s="25">
        <v>2000</v>
      </c>
      <c r="K56" s="26">
        <f>J56/I56</f>
        <v>80</v>
      </c>
      <c r="L56" s="27">
        <v>25</v>
      </c>
      <c r="M56" s="25">
        <f t="shared" ref="M56:M63" si="27">F56/V56*60</f>
        <v>1696.7772511848339</v>
      </c>
      <c r="N56" s="26">
        <f t="shared" si="20"/>
        <v>67.871090047393352</v>
      </c>
      <c r="O56" s="91">
        <f t="shared" si="21"/>
        <v>0</v>
      </c>
      <c r="P56" s="92">
        <f t="shared" si="22"/>
        <v>-12.128909952606648</v>
      </c>
      <c r="Q56" s="31">
        <f t="shared" si="23"/>
        <v>0.8483886255924169</v>
      </c>
      <c r="R56" s="273">
        <f>Q72</f>
        <v>0.84260595305325781</v>
      </c>
      <c r="S56" s="32">
        <v>0.16666666666666666</v>
      </c>
      <c r="T56" s="33">
        <v>0.21550925925925926</v>
      </c>
      <c r="U56" s="34"/>
      <c r="V56" s="35">
        <v>70.333333333333343</v>
      </c>
      <c r="W56" s="33"/>
      <c r="X56" s="107"/>
      <c r="Y56" s="276"/>
      <c r="Z56" s="277"/>
      <c r="AA56" s="36">
        <f t="shared" si="24"/>
        <v>-303.22274881516614</v>
      </c>
      <c r="AB56" s="31">
        <f t="shared" si="25"/>
        <v>0.8483886255924169</v>
      </c>
      <c r="AC56" s="278">
        <f>AB72</f>
        <v>0.84260595305325781</v>
      </c>
    </row>
    <row r="57" spans="1:29" ht="15.75" customHeight="1">
      <c r="A57" s="269"/>
      <c r="B57" s="99" t="s">
        <v>74</v>
      </c>
      <c r="C57" s="264" t="s">
        <v>82</v>
      </c>
      <c r="D57" s="265"/>
      <c r="E57" s="39">
        <v>47.37</v>
      </c>
      <c r="F57" s="40">
        <v>1969</v>
      </c>
      <c r="G57" s="41">
        <f t="shared" si="26"/>
        <v>93271.53</v>
      </c>
      <c r="H57" s="42"/>
      <c r="I57" s="43">
        <v>21</v>
      </c>
      <c r="J57" s="44">
        <v>2000</v>
      </c>
      <c r="K57" s="45">
        <f t="shared" si="12"/>
        <v>95.238095238095241</v>
      </c>
      <c r="L57" s="46">
        <v>21</v>
      </c>
      <c r="M57" s="44">
        <f t="shared" si="27"/>
        <v>1667.0743179680142</v>
      </c>
      <c r="N57" s="45">
        <f t="shared" si="20"/>
        <v>79.384491331810196</v>
      </c>
      <c r="O57" s="47">
        <f t="shared" si="21"/>
        <v>0</v>
      </c>
      <c r="P57" s="48">
        <f t="shared" si="22"/>
        <v>-15.853603906285045</v>
      </c>
      <c r="Q57" s="49">
        <f t="shared" si="23"/>
        <v>0.83353715898400704</v>
      </c>
      <c r="R57" s="274"/>
      <c r="S57" s="50">
        <v>0.22025462962962963</v>
      </c>
      <c r="T57" s="51">
        <v>0.26946759259259262</v>
      </c>
      <c r="U57" s="52">
        <v>6.8333333333333357</v>
      </c>
      <c r="V57" s="53">
        <v>70.866666666666703</v>
      </c>
      <c r="W57" s="54"/>
      <c r="X57" s="94"/>
      <c r="Y57" s="266"/>
      <c r="Z57" s="267"/>
      <c r="AA57" s="55">
        <f t="shared" si="24"/>
        <v>-332.92568203198584</v>
      </c>
      <c r="AB57" s="49">
        <f t="shared" si="25"/>
        <v>0.83353715898400704</v>
      </c>
      <c r="AC57" s="279"/>
    </row>
    <row r="58" spans="1:29" ht="15.75" customHeight="1">
      <c r="A58" s="269"/>
      <c r="B58" s="99" t="s">
        <v>70</v>
      </c>
      <c r="C58" s="264" t="s">
        <v>83</v>
      </c>
      <c r="D58" s="265"/>
      <c r="E58" s="39">
        <v>56.85</v>
      </c>
      <c r="F58" s="40">
        <v>1075</v>
      </c>
      <c r="G58" s="41">
        <f t="shared" si="26"/>
        <v>61113.75</v>
      </c>
      <c r="H58" s="42"/>
      <c r="I58" s="43">
        <v>21</v>
      </c>
      <c r="J58" s="44">
        <v>2000</v>
      </c>
      <c r="K58" s="45">
        <f t="shared" si="12"/>
        <v>95.238095238095241</v>
      </c>
      <c r="L58" s="46">
        <v>21</v>
      </c>
      <c r="M58" s="44">
        <f t="shared" si="27"/>
        <v>1629.473684210526</v>
      </c>
      <c r="N58" s="45">
        <f t="shared" si="20"/>
        <v>77.593984962405997</v>
      </c>
      <c r="O58" s="47">
        <f t="shared" si="21"/>
        <v>0</v>
      </c>
      <c r="P58" s="48">
        <f t="shared" si="22"/>
        <v>-17.644110275689243</v>
      </c>
      <c r="Q58" s="49">
        <f t="shared" si="23"/>
        <v>0.81473684210526298</v>
      </c>
      <c r="R58" s="274"/>
      <c r="S58" s="50">
        <v>0.27390046296296294</v>
      </c>
      <c r="T58" s="51">
        <v>0.30138888888888887</v>
      </c>
      <c r="U58" s="52">
        <v>6.3833333333332654</v>
      </c>
      <c r="V58" s="53">
        <v>39.583333333333343</v>
      </c>
      <c r="W58" s="54"/>
      <c r="X58" s="94"/>
      <c r="Y58" s="266"/>
      <c r="Z58" s="267"/>
      <c r="AA58" s="55">
        <f t="shared" si="24"/>
        <v>-370.52631578947398</v>
      </c>
      <c r="AB58" s="49">
        <f t="shared" si="25"/>
        <v>0.81473684210526298</v>
      </c>
      <c r="AC58" s="279"/>
    </row>
    <row r="59" spans="1:29" ht="15.75" customHeight="1">
      <c r="A59" s="269"/>
      <c r="B59" s="99" t="s">
        <v>74</v>
      </c>
      <c r="C59" s="264" t="s">
        <v>292</v>
      </c>
      <c r="D59" s="265"/>
      <c r="E59" s="39">
        <v>102.83</v>
      </c>
      <c r="F59" s="40">
        <v>2240</v>
      </c>
      <c r="G59" s="41">
        <f t="shared" si="26"/>
        <v>230339.19999999998</v>
      </c>
      <c r="H59" s="42"/>
      <c r="I59" s="43">
        <v>20</v>
      </c>
      <c r="J59" s="44">
        <v>2000</v>
      </c>
      <c r="K59" s="45">
        <f t="shared" si="12"/>
        <v>100</v>
      </c>
      <c r="L59" s="46">
        <v>20</v>
      </c>
      <c r="M59" s="44">
        <f t="shared" si="27"/>
        <v>1696.2557846024392</v>
      </c>
      <c r="N59" s="45">
        <f t="shared" si="20"/>
        <v>84.812789230121965</v>
      </c>
      <c r="O59" s="47">
        <f t="shared" si="21"/>
        <v>0</v>
      </c>
      <c r="P59" s="48">
        <f t="shared" si="22"/>
        <v>-15.187210769878035</v>
      </c>
      <c r="Q59" s="49">
        <f t="shared" si="23"/>
        <v>0.84812789230121965</v>
      </c>
      <c r="R59" s="274"/>
      <c r="S59" s="50">
        <v>0.30626157407407406</v>
      </c>
      <c r="T59" s="51">
        <v>0.36128472222222224</v>
      </c>
      <c r="U59" s="52">
        <v>7.016666666666671</v>
      </c>
      <c r="V59" s="53">
        <v>79.233333333333377</v>
      </c>
      <c r="W59" s="54"/>
      <c r="X59" s="94"/>
      <c r="Y59" s="266"/>
      <c r="Z59" s="267"/>
      <c r="AA59" s="55">
        <f t="shared" si="24"/>
        <v>-303.74421539756077</v>
      </c>
      <c r="AB59" s="49">
        <f t="shared" si="25"/>
        <v>0.84812789230121965</v>
      </c>
      <c r="AC59" s="279"/>
    </row>
    <row r="60" spans="1:29" ht="15.75" customHeight="1">
      <c r="A60" s="269"/>
      <c r="B60" s="99" t="s">
        <v>74</v>
      </c>
      <c r="C60" s="264" t="s">
        <v>220</v>
      </c>
      <c r="D60" s="265"/>
      <c r="E60" s="39">
        <v>65.55</v>
      </c>
      <c r="F60" s="40">
        <v>1088</v>
      </c>
      <c r="G60" s="41">
        <f t="shared" si="26"/>
        <v>71318.399999999994</v>
      </c>
      <c r="H60" s="58"/>
      <c r="I60" s="43">
        <v>22</v>
      </c>
      <c r="J60" s="44">
        <v>2000</v>
      </c>
      <c r="K60" s="45">
        <f t="shared" si="12"/>
        <v>90.909090909090907</v>
      </c>
      <c r="L60" s="59">
        <v>22</v>
      </c>
      <c r="M60" s="44">
        <f t="shared" si="27"/>
        <v>1694.1176470588236</v>
      </c>
      <c r="N60" s="45">
        <f t="shared" si="20"/>
        <v>77.005347593582897</v>
      </c>
      <c r="O60" s="47">
        <f t="shared" si="21"/>
        <v>0</v>
      </c>
      <c r="P60" s="48">
        <f t="shared" si="22"/>
        <v>-13.903743315508009</v>
      </c>
      <c r="Q60" s="49">
        <f t="shared" si="23"/>
        <v>0.84705882352941186</v>
      </c>
      <c r="R60" s="274"/>
      <c r="S60" s="50">
        <v>0.3649074074074074</v>
      </c>
      <c r="T60" s="51">
        <v>0.39166666666666666</v>
      </c>
      <c r="U60" s="52">
        <v>5.2166666666666295</v>
      </c>
      <c r="V60" s="53">
        <v>38.533333333333331</v>
      </c>
      <c r="W60" s="54"/>
      <c r="X60" s="94"/>
      <c r="Y60" s="266"/>
      <c r="Z60" s="267"/>
      <c r="AA60" s="55">
        <f t="shared" si="24"/>
        <v>-305.88235294117635</v>
      </c>
      <c r="AB60" s="49">
        <f t="shared" si="25"/>
        <v>0.84705882352941186</v>
      </c>
      <c r="AC60" s="279"/>
    </row>
    <row r="61" spans="1:29" ht="15.75" customHeight="1">
      <c r="A61" s="269"/>
      <c r="B61" s="99" t="s">
        <v>74</v>
      </c>
      <c r="C61" s="264" t="s">
        <v>223</v>
      </c>
      <c r="D61" s="265"/>
      <c r="E61" s="39">
        <v>59.36</v>
      </c>
      <c r="F61" s="40">
        <v>2038</v>
      </c>
      <c r="G61" s="60">
        <f t="shared" si="26"/>
        <v>120975.67999999999</v>
      </c>
      <c r="H61" s="61"/>
      <c r="I61" s="43">
        <v>23</v>
      </c>
      <c r="J61" s="44">
        <v>2000</v>
      </c>
      <c r="K61" s="45">
        <f t="shared" si="12"/>
        <v>86.956521739130437</v>
      </c>
      <c r="L61" s="46">
        <v>23</v>
      </c>
      <c r="M61" s="44">
        <f t="shared" si="27"/>
        <v>1701.0897287271057</v>
      </c>
      <c r="N61" s="45">
        <f t="shared" si="20"/>
        <v>73.960422988135036</v>
      </c>
      <c r="O61" s="47">
        <f t="shared" si="21"/>
        <v>0</v>
      </c>
      <c r="P61" s="48">
        <f t="shared" si="22"/>
        <v>-12.996098750995401</v>
      </c>
      <c r="Q61" s="49">
        <f t="shared" si="23"/>
        <v>0.85054486436355292</v>
      </c>
      <c r="R61" s="274"/>
      <c r="S61" s="50">
        <v>0.39452546296296298</v>
      </c>
      <c r="T61" s="51">
        <v>0.44444444444444442</v>
      </c>
      <c r="U61" s="52">
        <v>4.1166666666666973</v>
      </c>
      <c r="V61" s="53">
        <v>71.883333333333269</v>
      </c>
      <c r="W61" s="54">
        <v>0.44444444444444442</v>
      </c>
      <c r="X61" s="94">
        <v>0.48427083333333332</v>
      </c>
      <c r="Y61" s="266"/>
      <c r="Z61" s="267"/>
      <c r="AA61" s="55">
        <f t="shared" si="24"/>
        <v>-298.91027127289431</v>
      </c>
      <c r="AB61" s="49">
        <f t="shared" si="25"/>
        <v>0.85054486436355281</v>
      </c>
      <c r="AC61" s="279"/>
    </row>
    <row r="62" spans="1:29" ht="15.75" customHeight="1">
      <c r="A62" s="269"/>
      <c r="B62" s="99" t="s">
        <v>74</v>
      </c>
      <c r="C62" s="264" t="s">
        <v>75</v>
      </c>
      <c r="D62" s="265"/>
      <c r="E62" s="39">
        <v>59.34</v>
      </c>
      <c r="F62" s="40">
        <v>2211</v>
      </c>
      <c r="G62" s="60">
        <f t="shared" si="26"/>
        <v>131200.74000000002</v>
      </c>
      <c r="H62" s="64"/>
      <c r="I62" s="43">
        <v>24</v>
      </c>
      <c r="J62" s="44">
        <v>2000</v>
      </c>
      <c r="K62" s="45">
        <f t="shared" si="12"/>
        <v>83.333333333333329</v>
      </c>
      <c r="L62" s="59">
        <v>24</v>
      </c>
      <c r="M62" s="44">
        <f t="shared" si="27"/>
        <v>1686.7132867132873</v>
      </c>
      <c r="N62" s="45">
        <f t="shared" si="20"/>
        <v>70.279720279720308</v>
      </c>
      <c r="O62" s="65">
        <f t="shared" si="21"/>
        <v>0</v>
      </c>
      <c r="P62" s="66">
        <f t="shared" si="22"/>
        <v>-13.05361305361302</v>
      </c>
      <c r="Q62" s="67">
        <f t="shared" si="23"/>
        <v>0.84335664335664373</v>
      </c>
      <c r="R62" s="274"/>
      <c r="S62" s="62">
        <v>0.48427083333333332</v>
      </c>
      <c r="T62" s="63">
        <v>0.53888888888888886</v>
      </c>
      <c r="U62" s="52">
        <v>57.350000000000009</v>
      </c>
      <c r="V62" s="53">
        <v>78.649999999999977</v>
      </c>
      <c r="W62" s="63"/>
      <c r="X62" s="108"/>
      <c r="Y62" s="266"/>
      <c r="Z62" s="267"/>
      <c r="AA62" s="55">
        <f t="shared" si="24"/>
        <v>-313.28671328671271</v>
      </c>
      <c r="AB62" s="49">
        <f t="shared" si="25"/>
        <v>0.84335664335664362</v>
      </c>
      <c r="AC62" s="279"/>
    </row>
    <row r="63" spans="1:29" ht="15.75" customHeight="1">
      <c r="A63" s="269"/>
      <c r="B63" s="99" t="s">
        <v>74</v>
      </c>
      <c r="C63" s="264" t="s">
        <v>81</v>
      </c>
      <c r="D63" s="265"/>
      <c r="E63" s="39">
        <v>58.67</v>
      </c>
      <c r="F63" s="40">
        <v>4418</v>
      </c>
      <c r="G63" s="60">
        <f t="shared" si="26"/>
        <v>259204.06</v>
      </c>
      <c r="H63" s="64"/>
      <c r="I63" s="43">
        <v>25</v>
      </c>
      <c r="J63" s="44">
        <v>2000</v>
      </c>
      <c r="K63" s="45">
        <f t="shared" si="12"/>
        <v>80</v>
      </c>
      <c r="L63" s="59">
        <v>25</v>
      </c>
      <c r="M63" s="44">
        <f t="shared" si="27"/>
        <v>1710.1935483870941</v>
      </c>
      <c r="N63" s="45">
        <f t="shared" si="20"/>
        <v>68.40774193548377</v>
      </c>
      <c r="O63" s="65">
        <f t="shared" si="21"/>
        <v>0</v>
      </c>
      <c r="P63" s="66">
        <f t="shared" si="22"/>
        <v>-11.59225806451623</v>
      </c>
      <c r="Q63" s="67">
        <f t="shared" si="23"/>
        <v>0.85509677419354713</v>
      </c>
      <c r="R63" s="274"/>
      <c r="S63" s="62">
        <v>0.5430555555555554</v>
      </c>
      <c r="T63" s="63">
        <v>0.65069444444444446</v>
      </c>
      <c r="U63" s="52">
        <v>5.9999999999998188</v>
      </c>
      <c r="V63" s="53">
        <v>155.00000000000026</v>
      </c>
      <c r="W63" s="63"/>
      <c r="X63" s="108"/>
      <c r="Y63" s="266"/>
      <c r="Z63" s="267"/>
      <c r="AA63" s="55">
        <f t="shared" si="24"/>
        <v>-289.8064516129059</v>
      </c>
      <c r="AB63" s="49">
        <f t="shared" si="25"/>
        <v>0.85509677419354702</v>
      </c>
      <c r="AC63" s="279"/>
    </row>
    <row r="64" spans="1:29" ht="15.75" customHeight="1">
      <c r="A64" s="269"/>
      <c r="B64" s="99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53"/>
      <c r="W64" s="63"/>
      <c r="X64" s="108"/>
      <c r="Y64" s="266"/>
      <c r="Z64" s="267"/>
      <c r="AA64" s="55"/>
      <c r="AB64" s="49"/>
      <c r="AC64" s="279"/>
    </row>
    <row r="65" spans="1:29" ht="15.75" customHeight="1">
      <c r="A65" s="269"/>
      <c r="B65" s="99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53"/>
      <c r="W65" s="63"/>
      <c r="X65" s="108"/>
      <c r="Y65" s="266"/>
      <c r="Z65" s="267"/>
      <c r="AA65" s="55"/>
      <c r="AB65" s="49"/>
      <c r="AC65" s="279"/>
    </row>
    <row r="66" spans="1:29" ht="15.75" customHeight="1">
      <c r="A66" s="269"/>
      <c r="B66" s="99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53"/>
      <c r="W66" s="63"/>
      <c r="X66" s="108"/>
      <c r="Y66" s="266"/>
      <c r="Z66" s="267"/>
      <c r="AA66" s="55"/>
      <c r="AB66" s="49"/>
      <c r="AC66" s="279"/>
    </row>
    <row r="67" spans="1:29" ht="15.75" customHeight="1">
      <c r="A67" s="269"/>
      <c r="B67" s="99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53"/>
      <c r="W67" s="63"/>
      <c r="X67" s="108"/>
      <c r="Y67" s="266"/>
      <c r="Z67" s="267"/>
      <c r="AA67" s="55"/>
      <c r="AB67" s="49"/>
      <c r="AC67" s="279"/>
    </row>
    <row r="68" spans="1:29" ht="15.75" customHeight="1">
      <c r="A68" s="269"/>
      <c r="B68" s="99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53"/>
      <c r="W68" s="63"/>
      <c r="X68" s="108"/>
      <c r="Y68" s="266"/>
      <c r="Z68" s="267"/>
      <c r="AA68" s="55"/>
      <c r="AB68" s="49"/>
      <c r="AC68" s="279"/>
    </row>
    <row r="69" spans="1:29" ht="15.75" customHeight="1">
      <c r="A69" s="269"/>
      <c r="B69" s="99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53"/>
      <c r="W69" s="63"/>
      <c r="X69" s="108"/>
      <c r="Y69" s="266"/>
      <c r="Z69" s="267"/>
      <c r="AA69" s="55"/>
      <c r="AB69" s="49"/>
      <c r="AC69" s="279"/>
    </row>
    <row r="70" spans="1:29" ht="15.75" customHeight="1">
      <c r="A70" s="269"/>
      <c r="B70" s="99"/>
      <c r="C70" s="264"/>
      <c r="D70" s="265"/>
      <c r="E70" s="39"/>
      <c r="F70" s="71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53"/>
      <c r="W70" s="63"/>
      <c r="X70" s="108"/>
      <c r="Y70" s="266"/>
      <c r="Z70" s="267"/>
      <c r="AA70" s="55"/>
      <c r="AB70" s="49"/>
      <c r="AC70" s="279"/>
    </row>
    <row r="71" spans="1:29" ht="15.75" customHeight="1">
      <c r="A71" s="269"/>
      <c r="B71" s="99"/>
      <c r="C71" s="264"/>
      <c r="D71" s="265"/>
      <c r="E71" s="109"/>
      <c r="F71" s="71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28">AVERAGE(I56:I71)</f>
        <v>22.625</v>
      </c>
      <c r="J72" s="81">
        <f t="shared" si="28"/>
        <v>2000</v>
      </c>
      <c r="K72" s="82">
        <f t="shared" ref="K72" si="29">J72/I72</f>
        <v>88.39779005524862</v>
      </c>
      <c r="L72" s="80">
        <f t="shared" ref="L72:M72" si="30">AVERAGE(L56:L71)</f>
        <v>22.625</v>
      </c>
      <c r="M72" s="81">
        <f t="shared" si="30"/>
        <v>1685.2119061065157</v>
      </c>
      <c r="N72" s="82">
        <f t="shared" ref="N72:N82" si="31">M72/L72</f>
        <v>74.484504137304555</v>
      </c>
      <c r="O72" s="83">
        <f t="shared" ref="O72:O82" si="32">L72-I72</f>
        <v>0</v>
      </c>
      <c r="P72" s="84">
        <f t="shared" ref="P72:P82" si="33">N72-K72</f>
        <v>-13.913285917944066</v>
      </c>
      <c r="Q72" s="85">
        <f t="shared" ref="Q72:Q82" si="34">N72/K72</f>
        <v>0.84260595305325781</v>
      </c>
      <c r="R72" s="275"/>
      <c r="S72" s="182">
        <f>S56</f>
        <v>0.16666666666666666</v>
      </c>
      <c r="T72" s="183">
        <f>INDEX(T56:T71,COUNTA(T56:T71))</f>
        <v>0.65069444444444446</v>
      </c>
      <c r="U72" s="86"/>
      <c r="V72" s="96"/>
      <c r="W72" s="78"/>
      <c r="X72" s="82"/>
      <c r="Y72" s="262"/>
      <c r="Z72" s="263"/>
      <c r="AA72" s="97">
        <f t="shared" ref="AA72:AA82" si="35">M72-J72</f>
        <v>-314.7880938934843</v>
      </c>
      <c r="AB72" s="85">
        <f t="shared" ref="AB72:AB82" si="36">M72/J72</f>
        <v>0.84260595305325781</v>
      </c>
      <c r="AC72" s="280"/>
    </row>
    <row r="73" spans="1:29" ht="15.75" customHeight="1">
      <c r="A73" s="281" t="s">
        <v>39</v>
      </c>
      <c r="B73" s="16" t="s">
        <v>85</v>
      </c>
      <c r="C73" s="349" t="s">
        <v>86</v>
      </c>
      <c r="D73" s="349"/>
      <c r="E73" s="21">
        <v>37.94</v>
      </c>
      <c r="F73" s="15">
        <v>4819</v>
      </c>
      <c r="G73" s="22">
        <f t="shared" ref="G73:G82" si="37">E73*F73</f>
        <v>182832.86</v>
      </c>
      <c r="H73" s="23"/>
      <c r="I73" s="24">
        <v>21</v>
      </c>
      <c r="J73" s="25">
        <v>3600</v>
      </c>
      <c r="K73" s="26">
        <f>J73/I73</f>
        <v>171.42857142857142</v>
      </c>
      <c r="L73" s="27">
        <v>21</v>
      </c>
      <c r="M73" s="25">
        <f t="shared" ref="M73:M82" si="38">F73/V73*60</f>
        <v>2995.7520290105331</v>
      </c>
      <c r="N73" s="26">
        <f t="shared" si="31"/>
        <v>142.65485852431109</v>
      </c>
      <c r="O73" s="91">
        <f t="shared" si="32"/>
        <v>0</v>
      </c>
      <c r="P73" s="92">
        <f t="shared" si="33"/>
        <v>-28.773712904260321</v>
      </c>
      <c r="Q73" s="31">
        <f t="shared" si="34"/>
        <v>0.83215334139181474</v>
      </c>
      <c r="R73" s="273">
        <f>Q89</f>
        <v>0.85133711692629765</v>
      </c>
      <c r="S73" s="32">
        <v>0.16700231481481481</v>
      </c>
      <c r="T73" s="33">
        <v>0.23402777777777778</v>
      </c>
      <c r="U73" s="34"/>
      <c r="V73" s="35">
        <v>96.51666666666668</v>
      </c>
      <c r="W73" s="33"/>
      <c r="X73" s="107"/>
      <c r="Y73" s="276"/>
      <c r="Z73" s="277"/>
      <c r="AA73" s="36">
        <f t="shared" si="35"/>
        <v>-604.24797098946692</v>
      </c>
      <c r="AB73" s="31">
        <f t="shared" si="36"/>
        <v>0.83215334139181474</v>
      </c>
      <c r="AC73" s="278">
        <f>AB89</f>
        <v>0.85133711692629754</v>
      </c>
    </row>
    <row r="74" spans="1:29" ht="15.75" customHeight="1">
      <c r="A74" s="282"/>
      <c r="B74" s="38" t="s">
        <v>85</v>
      </c>
      <c r="C74" s="287" t="s">
        <v>207</v>
      </c>
      <c r="D74" s="287"/>
      <c r="E74" s="39">
        <v>28.29</v>
      </c>
      <c r="F74" s="40">
        <v>4031</v>
      </c>
      <c r="G74" s="41">
        <f t="shared" si="37"/>
        <v>114036.98999999999</v>
      </c>
      <c r="H74" s="42"/>
      <c r="I74" s="43">
        <v>19</v>
      </c>
      <c r="J74" s="44">
        <v>3600</v>
      </c>
      <c r="K74" s="45">
        <f t="shared" ref="K74:K110" si="39">J74/I74</f>
        <v>189.47368421052633</v>
      </c>
      <c r="L74" s="46">
        <v>19</v>
      </c>
      <c r="M74" s="44">
        <f t="shared" si="38"/>
        <v>2976.7384615384631</v>
      </c>
      <c r="N74" s="45">
        <f t="shared" si="31"/>
        <v>156.67044534412963</v>
      </c>
      <c r="O74" s="47">
        <f t="shared" si="32"/>
        <v>0</v>
      </c>
      <c r="P74" s="48">
        <f t="shared" si="33"/>
        <v>-32.803238866396697</v>
      </c>
      <c r="Q74" s="49">
        <f t="shared" si="34"/>
        <v>0.82687179487179518</v>
      </c>
      <c r="R74" s="274"/>
      <c r="S74" s="50">
        <v>0.2388888888888889</v>
      </c>
      <c r="T74" s="51">
        <v>0.29531249999999998</v>
      </c>
      <c r="U74" s="52">
        <v>7.0000000000000151</v>
      </c>
      <c r="V74" s="53">
        <v>81.249999999999957</v>
      </c>
      <c r="W74" s="54"/>
      <c r="X74" s="94"/>
      <c r="Y74" s="266"/>
      <c r="Z74" s="267"/>
      <c r="AA74" s="55">
        <f t="shared" si="35"/>
        <v>-623.26153846153693</v>
      </c>
      <c r="AB74" s="49">
        <f t="shared" si="36"/>
        <v>0.8268717948717953</v>
      </c>
      <c r="AC74" s="279"/>
    </row>
    <row r="75" spans="1:29" ht="15.75" customHeight="1">
      <c r="A75" s="282"/>
      <c r="B75" s="38" t="s">
        <v>85</v>
      </c>
      <c r="C75" s="287" t="s">
        <v>221</v>
      </c>
      <c r="D75" s="287"/>
      <c r="E75" s="39">
        <v>38.1</v>
      </c>
      <c r="F75" s="40">
        <v>521</v>
      </c>
      <c r="G75" s="41">
        <f t="shared" si="37"/>
        <v>19850.100000000002</v>
      </c>
      <c r="H75" s="42"/>
      <c r="I75" s="43">
        <v>21</v>
      </c>
      <c r="J75" s="44">
        <v>3600</v>
      </c>
      <c r="K75" s="45">
        <f t="shared" si="39"/>
        <v>171.42857142857142</v>
      </c>
      <c r="L75" s="46">
        <v>21</v>
      </c>
      <c r="M75" s="44">
        <f t="shared" si="38"/>
        <v>2898.9180834621166</v>
      </c>
      <c r="N75" s="45">
        <f t="shared" si="31"/>
        <v>138.04371826010077</v>
      </c>
      <c r="O75" s="47">
        <f t="shared" si="32"/>
        <v>0</v>
      </c>
      <c r="P75" s="48">
        <f t="shared" si="33"/>
        <v>-33.384853168470642</v>
      </c>
      <c r="Q75" s="49">
        <f t="shared" si="34"/>
        <v>0.80525502318392128</v>
      </c>
      <c r="R75" s="274"/>
      <c r="S75" s="50">
        <v>0.29876157407407405</v>
      </c>
      <c r="T75" s="51">
        <v>0.30625000000000002</v>
      </c>
      <c r="U75" s="52">
        <v>4.9666666666666703</v>
      </c>
      <c r="V75" s="53">
        <v>10.783333333333394</v>
      </c>
      <c r="W75" s="54"/>
      <c r="X75" s="94"/>
      <c r="Y75" s="266"/>
      <c r="Z75" s="267"/>
      <c r="AA75" s="55">
        <f t="shared" si="35"/>
        <v>-701.08191653788344</v>
      </c>
      <c r="AB75" s="49">
        <f t="shared" si="36"/>
        <v>0.80525502318392128</v>
      </c>
      <c r="AC75" s="279"/>
    </row>
    <row r="76" spans="1:29" ht="15.75" customHeight="1">
      <c r="A76" s="282"/>
      <c r="B76" s="38" t="s">
        <v>85</v>
      </c>
      <c r="C76" s="287" t="s">
        <v>87</v>
      </c>
      <c r="D76" s="287"/>
      <c r="E76" s="39">
        <v>38.99</v>
      </c>
      <c r="F76" s="40">
        <v>2709</v>
      </c>
      <c r="G76" s="41">
        <f t="shared" si="37"/>
        <v>105623.91</v>
      </c>
      <c r="H76" s="42"/>
      <c r="I76" s="43">
        <v>19</v>
      </c>
      <c r="J76" s="44">
        <v>3600</v>
      </c>
      <c r="K76" s="45">
        <f t="shared" si="39"/>
        <v>189.47368421052633</v>
      </c>
      <c r="L76" s="46">
        <v>19</v>
      </c>
      <c r="M76" s="44">
        <f t="shared" si="38"/>
        <v>2951.6949152542329</v>
      </c>
      <c r="N76" s="45">
        <f t="shared" si="31"/>
        <v>155.3523639607491</v>
      </c>
      <c r="O76" s="47">
        <f t="shared" si="32"/>
        <v>0</v>
      </c>
      <c r="P76" s="48">
        <f t="shared" si="33"/>
        <v>-34.121320249777227</v>
      </c>
      <c r="Q76" s="49">
        <f t="shared" si="34"/>
        <v>0.81991525423728684</v>
      </c>
      <c r="R76" s="274"/>
      <c r="S76" s="50">
        <v>0.31041666666666662</v>
      </c>
      <c r="T76" s="51">
        <v>0.34865740740740742</v>
      </c>
      <c r="U76" s="52">
        <v>5.9999999999998987</v>
      </c>
      <c r="V76" s="53">
        <v>55.066666666666748</v>
      </c>
      <c r="W76" s="54"/>
      <c r="X76" s="94"/>
      <c r="Y76" s="266"/>
      <c r="Z76" s="267"/>
      <c r="AA76" s="112">
        <f t="shared" si="35"/>
        <v>-648.30508474576709</v>
      </c>
      <c r="AB76" s="113">
        <f t="shared" si="36"/>
        <v>0.81991525423728695</v>
      </c>
      <c r="AC76" s="279"/>
    </row>
    <row r="77" spans="1:29" ht="15.75" customHeight="1">
      <c r="A77" s="283"/>
      <c r="B77" s="38" t="s">
        <v>85</v>
      </c>
      <c r="C77" s="287" t="s">
        <v>88</v>
      </c>
      <c r="D77" s="287"/>
      <c r="E77" s="39">
        <v>31.27</v>
      </c>
      <c r="F77" s="44">
        <v>3633</v>
      </c>
      <c r="G77" s="41">
        <f t="shared" si="37"/>
        <v>113603.91</v>
      </c>
      <c r="H77" s="58"/>
      <c r="I77" s="43">
        <v>19</v>
      </c>
      <c r="J77" s="44">
        <v>3600</v>
      </c>
      <c r="K77" s="45">
        <f t="shared" si="39"/>
        <v>189.47368421052633</v>
      </c>
      <c r="L77" s="59">
        <v>19</v>
      </c>
      <c r="M77" s="44">
        <f t="shared" si="38"/>
        <v>2990.8072261605334</v>
      </c>
      <c r="N77" s="45">
        <f t="shared" si="31"/>
        <v>157.41090664002809</v>
      </c>
      <c r="O77" s="47">
        <f t="shared" si="32"/>
        <v>0</v>
      </c>
      <c r="P77" s="48">
        <f t="shared" si="33"/>
        <v>-32.062777570498241</v>
      </c>
      <c r="Q77" s="49">
        <f t="shared" si="34"/>
        <v>0.8307797850445926</v>
      </c>
      <c r="R77" s="274"/>
      <c r="S77" s="50">
        <v>0.3528587962962963</v>
      </c>
      <c r="T77" s="51">
        <v>0.40347222222222218</v>
      </c>
      <c r="U77" s="52">
        <v>6.0499999999999865</v>
      </c>
      <c r="V77" s="53">
        <v>72.883333333333269</v>
      </c>
      <c r="W77" s="54"/>
      <c r="X77" s="94"/>
      <c r="Y77" s="266"/>
      <c r="Z77" s="267"/>
      <c r="AA77" s="112">
        <f t="shared" si="35"/>
        <v>-609.19277383946655</v>
      </c>
      <c r="AB77" s="113">
        <f t="shared" si="36"/>
        <v>0.8307797850445926</v>
      </c>
      <c r="AC77" s="279"/>
    </row>
    <row r="78" spans="1:29" ht="15.75" customHeight="1">
      <c r="A78" s="283"/>
      <c r="B78" s="38" t="s">
        <v>85</v>
      </c>
      <c r="C78" s="287" t="s">
        <v>235</v>
      </c>
      <c r="D78" s="287"/>
      <c r="E78" s="39">
        <v>43.61</v>
      </c>
      <c r="F78" s="44">
        <v>1686</v>
      </c>
      <c r="G78" s="60">
        <f t="shared" si="37"/>
        <v>73526.459999999992</v>
      </c>
      <c r="H78" s="61"/>
      <c r="I78" s="43">
        <v>22</v>
      </c>
      <c r="J78" s="44">
        <v>3600</v>
      </c>
      <c r="K78" s="45">
        <f t="shared" si="39"/>
        <v>163.63636363636363</v>
      </c>
      <c r="L78" s="46">
        <v>22</v>
      </c>
      <c r="M78" s="44">
        <f t="shared" si="38"/>
        <v>3138.366080661835</v>
      </c>
      <c r="N78" s="45">
        <f t="shared" si="31"/>
        <v>142.65300366644703</v>
      </c>
      <c r="O78" s="47">
        <f t="shared" si="32"/>
        <v>0</v>
      </c>
      <c r="P78" s="48">
        <f t="shared" si="33"/>
        <v>-20.983359969916592</v>
      </c>
      <c r="Q78" s="49">
        <f t="shared" si="34"/>
        <v>0.87176835573939859</v>
      </c>
      <c r="R78" s="274"/>
      <c r="S78" s="50">
        <v>0.40763888888888883</v>
      </c>
      <c r="T78" s="51">
        <v>0.43002314814814813</v>
      </c>
      <c r="U78" s="52">
        <v>5.9999999999999787</v>
      </c>
      <c r="V78" s="53">
        <v>32.233333333333391</v>
      </c>
      <c r="W78" s="54"/>
      <c r="X78" s="94"/>
      <c r="Y78" s="266"/>
      <c r="Z78" s="267"/>
      <c r="AA78" s="112">
        <f t="shared" si="35"/>
        <v>-461.63391933816501</v>
      </c>
      <c r="AB78" s="113">
        <f t="shared" si="36"/>
        <v>0.87176835573939859</v>
      </c>
      <c r="AC78" s="279"/>
    </row>
    <row r="79" spans="1:29" ht="15.75" customHeight="1">
      <c r="A79" s="283"/>
      <c r="B79" s="38" t="s">
        <v>85</v>
      </c>
      <c r="C79" s="287" t="s">
        <v>208</v>
      </c>
      <c r="D79" s="287"/>
      <c r="E79" s="39">
        <v>36.86</v>
      </c>
      <c r="F79" s="44">
        <v>3374</v>
      </c>
      <c r="G79" s="60">
        <f t="shared" si="37"/>
        <v>124365.64</v>
      </c>
      <c r="H79" s="64"/>
      <c r="I79" s="43">
        <v>21</v>
      </c>
      <c r="J79" s="44">
        <v>3600</v>
      </c>
      <c r="K79" s="45">
        <f t="shared" si="39"/>
        <v>171.42857142857142</v>
      </c>
      <c r="L79" s="59">
        <v>21</v>
      </c>
      <c r="M79" s="44">
        <f t="shared" si="38"/>
        <v>3192.2207621550538</v>
      </c>
      <c r="N79" s="45">
        <f t="shared" si="31"/>
        <v>152.01051248357399</v>
      </c>
      <c r="O79" s="65">
        <f t="shared" si="32"/>
        <v>0</v>
      </c>
      <c r="P79" s="66">
        <f t="shared" si="33"/>
        <v>-19.418058944997426</v>
      </c>
      <c r="Q79" s="67">
        <f t="shared" si="34"/>
        <v>0.88672798948751497</v>
      </c>
      <c r="R79" s="274"/>
      <c r="S79" s="50">
        <v>0.43333333333333324</v>
      </c>
      <c r="T79" s="51">
        <v>0.47737268518518516</v>
      </c>
      <c r="U79" s="52">
        <v>4.7666666666665591</v>
      </c>
      <c r="V79" s="53">
        <v>63.416666666666771</v>
      </c>
      <c r="W79" s="54">
        <v>0.47737268518518516</v>
      </c>
      <c r="X79" s="94">
        <v>0.51950231481481479</v>
      </c>
      <c r="Y79" s="266"/>
      <c r="Z79" s="267"/>
      <c r="AA79" s="112">
        <f t="shared" si="35"/>
        <v>-407.77923784494624</v>
      </c>
      <c r="AB79" s="113">
        <f t="shared" si="36"/>
        <v>0.88672798948751497</v>
      </c>
      <c r="AC79" s="279"/>
    </row>
    <row r="80" spans="1:29" ht="15.75" customHeight="1">
      <c r="A80" s="283"/>
      <c r="B80" s="38" t="s">
        <v>85</v>
      </c>
      <c r="C80" s="287" t="s">
        <v>90</v>
      </c>
      <c r="D80" s="287"/>
      <c r="E80" s="39">
        <v>38</v>
      </c>
      <c r="F80" s="44">
        <v>2209</v>
      </c>
      <c r="G80" s="60">
        <f t="shared" si="37"/>
        <v>83942</v>
      </c>
      <c r="H80" s="64">
        <v>2</v>
      </c>
      <c r="I80" s="43">
        <v>21</v>
      </c>
      <c r="J80" s="44">
        <v>3600</v>
      </c>
      <c r="K80" s="45">
        <f t="shared" si="39"/>
        <v>171.42857142857142</v>
      </c>
      <c r="L80" s="59">
        <v>21</v>
      </c>
      <c r="M80" s="44">
        <f t="shared" si="38"/>
        <v>3161.9880715705685</v>
      </c>
      <c r="N80" s="45">
        <f t="shared" si="31"/>
        <v>150.57086055097946</v>
      </c>
      <c r="O80" s="65">
        <f t="shared" si="32"/>
        <v>0</v>
      </c>
      <c r="P80" s="66">
        <f t="shared" si="33"/>
        <v>-20.857710877591956</v>
      </c>
      <c r="Q80" s="67">
        <f t="shared" si="34"/>
        <v>0.87833001988071358</v>
      </c>
      <c r="R80" s="274"/>
      <c r="S80" s="50">
        <v>0.51950231481481479</v>
      </c>
      <c r="T80" s="51">
        <v>0.54861111111111116</v>
      </c>
      <c r="U80" s="52">
        <v>60.666666666666664</v>
      </c>
      <c r="V80" s="53">
        <v>41.916666666666771</v>
      </c>
      <c r="W80" s="54"/>
      <c r="X80" s="94"/>
      <c r="Y80" s="266"/>
      <c r="Z80" s="267"/>
      <c r="AA80" s="112">
        <f t="shared" si="35"/>
        <v>-438.01192842943146</v>
      </c>
      <c r="AB80" s="113">
        <f t="shared" si="36"/>
        <v>0.87833001988071346</v>
      </c>
      <c r="AC80" s="279"/>
    </row>
    <row r="81" spans="1:29" ht="15.75" customHeight="1">
      <c r="A81" s="283"/>
      <c r="B81" s="38" t="s">
        <v>85</v>
      </c>
      <c r="C81" s="287" t="s">
        <v>89</v>
      </c>
      <c r="D81" s="287"/>
      <c r="E81" s="39">
        <v>38.630000000000003</v>
      </c>
      <c r="F81" s="44">
        <v>5658</v>
      </c>
      <c r="G81" s="60">
        <f t="shared" si="37"/>
        <v>218568.54</v>
      </c>
      <c r="H81" s="64"/>
      <c r="I81" s="43">
        <v>20</v>
      </c>
      <c r="J81" s="44">
        <v>3600</v>
      </c>
      <c r="K81" s="45">
        <f t="shared" si="39"/>
        <v>180</v>
      </c>
      <c r="L81" s="59">
        <v>20</v>
      </c>
      <c r="M81" s="44">
        <f t="shared" si="38"/>
        <v>3175.1831644582999</v>
      </c>
      <c r="N81" s="45">
        <f t="shared" si="31"/>
        <v>158.759158222915</v>
      </c>
      <c r="O81" s="65">
        <f t="shared" si="32"/>
        <v>0</v>
      </c>
      <c r="P81" s="66">
        <f t="shared" si="33"/>
        <v>-21.240841777084995</v>
      </c>
      <c r="Q81" s="67">
        <f t="shared" si="34"/>
        <v>0.88199532346063891</v>
      </c>
      <c r="R81" s="274"/>
      <c r="S81" s="50">
        <v>0.55285879629629631</v>
      </c>
      <c r="T81" s="51">
        <v>0.62710648148148151</v>
      </c>
      <c r="U81" s="52">
        <v>6.1166666666666103</v>
      </c>
      <c r="V81" s="53">
        <v>106.9166666666667</v>
      </c>
      <c r="W81" s="54"/>
      <c r="X81" s="94"/>
      <c r="Y81" s="266"/>
      <c r="Z81" s="267"/>
      <c r="AA81" s="112">
        <f t="shared" si="35"/>
        <v>-424.81683554170013</v>
      </c>
      <c r="AB81" s="113">
        <f t="shared" si="36"/>
        <v>0.8819953234606388</v>
      </c>
      <c r="AC81" s="279"/>
    </row>
    <row r="82" spans="1:29" ht="15.75" customHeight="1">
      <c r="A82" s="283"/>
      <c r="B82" s="38" t="s">
        <v>85</v>
      </c>
      <c r="C82" s="287" t="s">
        <v>90</v>
      </c>
      <c r="D82" s="287"/>
      <c r="E82" s="39">
        <v>38</v>
      </c>
      <c r="F82" s="44">
        <v>6033</v>
      </c>
      <c r="G82" s="60">
        <f t="shared" si="37"/>
        <v>229254</v>
      </c>
      <c r="H82" s="64"/>
      <c r="I82" s="43">
        <v>21</v>
      </c>
      <c r="J82" s="44">
        <v>3600</v>
      </c>
      <c r="K82" s="45">
        <f t="shared" si="39"/>
        <v>171.42857142857142</v>
      </c>
      <c r="L82" s="59">
        <v>21</v>
      </c>
      <c r="M82" s="44">
        <f t="shared" si="38"/>
        <v>3166.4674150750775</v>
      </c>
      <c r="N82" s="45">
        <f t="shared" si="31"/>
        <v>150.78416262262274</v>
      </c>
      <c r="O82" s="65">
        <f t="shared" si="32"/>
        <v>0</v>
      </c>
      <c r="P82" s="66">
        <f t="shared" si="33"/>
        <v>-20.644408805948672</v>
      </c>
      <c r="Q82" s="67">
        <f t="shared" si="34"/>
        <v>0.87957428196529941</v>
      </c>
      <c r="R82" s="274"/>
      <c r="S82" s="50">
        <v>0.63124999999999987</v>
      </c>
      <c r="T82" s="51">
        <v>0.7106365740740741</v>
      </c>
      <c r="U82" s="52">
        <v>5.966666666666427</v>
      </c>
      <c r="V82" s="53">
        <v>114.31666666666689</v>
      </c>
      <c r="W82" s="54"/>
      <c r="X82" s="94"/>
      <c r="Y82" s="266"/>
      <c r="Z82" s="267"/>
      <c r="AA82" s="112">
        <f t="shared" si="35"/>
        <v>-433.5325849249225</v>
      </c>
      <c r="AB82" s="113">
        <f t="shared" si="36"/>
        <v>0.8795742819652993</v>
      </c>
      <c r="AC82" s="279"/>
    </row>
    <row r="83" spans="1:29" ht="15.75" customHeight="1">
      <c r="A83" s="283"/>
      <c r="B83" s="38"/>
      <c r="C83" s="287"/>
      <c r="D83" s="287"/>
      <c r="E83" s="39"/>
      <c r="F83" s="44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112"/>
      <c r="AB83" s="113"/>
      <c r="AC83" s="279"/>
    </row>
    <row r="84" spans="1:29" ht="15.75" customHeight="1">
      <c r="A84" s="283"/>
      <c r="B84" s="38"/>
      <c r="C84" s="287"/>
      <c r="D84" s="287"/>
      <c r="E84" s="39"/>
      <c r="F84" s="44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112"/>
      <c r="AB84" s="113"/>
      <c r="AC84" s="279"/>
    </row>
    <row r="85" spans="1:29" ht="15.75" customHeight="1">
      <c r="A85" s="283"/>
      <c r="B85" s="38"/>
      <c r="C85" s="287"/>
      <c r="D85" s="287"/>
      <c r="E85" s="39"/>
      <c r="F85" s="44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112"/>
      <c r="AB85" s="113"/>
      <c r="AC85" s="279"/>
    </row>
    <row r="86" spans="1:29" ht="15.75" customHeight="1">
      <c r="A86" s="283"/>
      <c r="B86" s="38"/>
      <c r="C86" s="287"/>
      <c r="D86" s="287"/>
      <c r="E86" s="39"/>
      <c r="F86" s="44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112"/>
      <c r="AB86" s="113"/>
      <c r="AC86" s="279"/>
    </row>
    <row r="87" spans="1:29" ht="15.75" customHeight="1">
      <c r="A87" s="283"/>
      <c r="B87" s="38"/>
      <c r="C87" s="287"/>
      <c r="D87" s="287"/>
      <c r="E87" s="39"/>
      <c r="F87" s="44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112"/>
      <c r="AB87" s="113"/>
      <c r="AC87" s="279"/>
    </row>
    <row r="88" spans="1:29" ht="15.75" customHeight="1">
      <c r="A88" s="283"/>
      <c r="B88" s="38"/>
      <c r="C88" s="287"/>
      <c r="D88" s="287"/>
      <c r="E88" s="95"/>
      <c r="F88" s="44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40">AVERAGE(I73:I88)</f>
        <v>20.399999999999999</v>
      </c>
      <c r="J89" s="81">
        <f t="shared" si="40"/>
        <v>3600</v>
      </c>
      <c r="K89" s="82">
        <f t="shared" ref="K89" si="41">J89/I89</f>
        <v>176.47058823529412</v>
      </c>
      <c r="L89" s="80">
        <f t="shared" ref="L89:M89" si="42">AVERAGE(L73:L88)</f>
        <v>20.399999999999999</v>
      </c>
      <c r="M89" s="81">
        <f t="shared" si="42"/>
        <v>3064.8136209346712</v>
      </c>
      <c r="N89" s="82">
        <f>M89/L89</f>
        <v>150.23596181052312</v>
      </c>
      <c r="O89" s="83">
        <f>L89-I89</f>
        <v>0</v>
      </c>
      <c r="P89" s="84">
        <f>N89-K89</f>
        <v>-26.234626424770994</v>
      </c>
      <c r="Q89" s="85">
        <f>N89/K89</f>
        <v>0.85133711692629765</v>
      </c>
      <c r="R89" s="275"/>
      <c r="S89" s="182">
        <f>S73</f>
        <v>0.16700231481481481</v>
      </c>
      <c r="T89" s="183">
        <f>INDEX(T73:T88,COUNTA(T73:T88))</f>
        <v>0.7106365740740741</v>
      </c>
      <c r="U89" s="86"/>
      <c r="V89" s="96"/>
      <c r="W89" s="78"/>
      <c r="X89" s="82"/>
      <c r="Y89" s="262"/>
      <c r="Z89" s="263"/>
      <c r="AA89" s="97">
        <f>M89-J89</f>
        <v>-535.18637906532877</v>
      </c>
      <c r="AB89" s="85">
        <f>M89/J89</f>
        <v>0.85133711692629754</v>
      </c>
      <c r="AC89" s="280"/>
    </row>
    <row r="90" spans="1:29" ht="15.75" customHeight="1">
      <c r="A90" s="268" t="s">
        <v>40</v>
      </c>
      <c r="B90" s="98" t="s">
        <v>76</v>
      </c>
      <c r="C90" s="271" t="s">
        <v>91</v>
      </c>
      <c r="D90" s="272"/>
      <c r="E90" s="21">
        <v>34.229999999999997</v>
      </c>
      <c r="F90" s="15">
        <v>1998</v>
      </c>
      <c r="G90" s="22">
        <f t="shared" ref="G90:G93" si="43">E90*F90</f>
        <v>68391.539999999994</v>
      </c>
      <c r="H90" s="23"/>
      <c r="I90" s="24">
        <v>16</v>
      </c>
      <c r="J90" s="25">
        <v>3000</v>
      </c>
      <c r="K90" s="26">
        <f>J90/I90</f>
        <v>187.5</v>
      </c>
      <c r="L90" s="27">
        <v>16</v>
      </c>
      <c r="M90" s="25">
        <f>F90/V90*60</f>
        <v>2533.5681578020435</v>
      </c>
      <c r="N90" s="26">
        <f>M90/L90</f>
        <v>158.34800986262772</v>
      </c>
      <c r="O90" s="91">
        <f>L90-I90</f>
        <v>0</v>
      </c>
      <c r="P90" s="92">
        <f>N90-K90</f>
        <v>-29.15199013737228</v>
      </c>
      <c r="Q90" s="31">
        <f>N90/K90</f>
        <v>0.84452271926734779</v>
      </c>
      <c r="R90" s="273">
        <f>Q106</f>
        <v>0.85124629861954404</v>
      </c>
      <c r="S90" s="32">
        <v>0.25</v>
      </c>
      <c r="T90" s="33">
        <v>0.28285879629629629</v>
      </c>
      <c r="U90" s="34"/>
      <c r="V90" s="35">
        <v>47.316666666666656</v>
      </c>
      <c r="W90" s="114"/>
      <c r="X90" s="115"/>
      <c r="Y90" s="276"/>
      <c r="Z90" s="277"/>
      <c r="AA90" s="36">
        <f>M90-J90</f>
        <v>-466.43184219795648</v>
      </c>
      <c r="AB90" s="31">
        <f>M90/J90</f>
        <v>0.84452271926734779</v>
      </c>
      <c r="AC90" s="278">
        <f>AB106</f>
        <v>0.85124629861954404</v>
      </c>
    </row>
    <row r="91" spans="1:29" ht="15.75" customHeight="1">
      <c r="A91" s="269"/>
      <c r="B91" s="38" t="s">
        <v>76</v>
      </c>
      <c r="C91" s="264" t="s">
        <v>92</v>
      </c>
      <c r="D91" s="265"/>
      <c r="E91" s="39">
        <v>34.770000000000003</v>
      </c>
      <c r="F91" s="40">
        <v>1598</v>
      </c>
      <c r="G91" s="41">
        <f t="shared" si="43"/>
        <v>55562.460000000006</v>
      </c>
      <c r="H91" s="42"/>
      <c r="I91" s="43">
        <v>11</v>
      </c>
      <c r="J91" s="44">
        <v>3000</v>
      </c>
      <c r="K91" s="45">
        <f t="shared" si="39"/>
        <v>272.72727272727275</v>
      </c>
      <c r="L91" s="46">
        <v>11</v>
      </c>
      <c r="M91" s="44">
        <f>F91/V91*60</f>
        <v>2516.5354330708633</v>
      </c>
      <c r="N91" s="45">
        <f>M91/L91</f>
        <v>228.77594846098756</v>
      </c>
      <c r="O91" s="47">
        <f>L91-I91</f>
        <v>0</v>
      </c>
      <c r="P91" s="48">
        <f>N91-K91</f>
        <v>-43.951324266285184</v>
      </c>
      <c r="Q91" s="49">
        <f>N91/K91</f>
        <v>0.83884514435695434</v>
      </c>
      <c r="R91" s="274"/>
      <c r="S91" s="50">
        <v>0.28680555555555554</v>
      </c>
      <c r="T91" s="51">
        <v>0.3132638888888889</v>
      </c>
      <c r="U91" s="52">
        <v>5.6833333333333158</v>
      </c>
      <c r="V91" s="53">
        <v>38.100000000000037</v>
      </c>
      <c r="W91" s="54"/>
      <c r="X91" s="94"/>
      <c r="Y91" s="266"/>
      <c r="Z91" s="267"/>
      <c r="AA91" s="55">
        <f>M91-J91</f>
        <v>-483.46456692913671</v>
      </c>
      <c r="AB91" s="49">
        <f>M91/J91</f>
        <v>0.83884514435695445</v>
      </c>
      <c r="AC91" s="279"/>
    </row>
    <row r="92" spans="1:29" ht="15.75" customHeight="1">
      <c r="A92" s="269"/>
      <c r="B92" s="38" t="s">
        <v>76</v>
      </c>
      <c r="C92" s="264" t="s">
        <v>94</v>
      </c>
      <c r="D92" s="265"/>
      <c r="E92" s="39">
        <v>35.83</v>
      </c>
      <c r="F92" s="40">
        <v>4709</v>
      </c>
      <c r="G92" s="41">
        <f t="shared" si="43"/>
        <v>168723.47</v>
      </c>
      <c r="H92" s="42"/>
      <c r="I92" s="43">
        <v>12</v>
      </c>
      <c r="J92" s="44">
        <v>3273</v>
      </c>
      <c r="K92" s="45">
        <f t="shared" si="39"/>
        <v>272.75</v>
      </c>
      <c r="L92" s="46">
        <v>12</v>
      </c>
      <c r="M92" s="44">
        <f>F92/V92*60</f>
        <v>2837.2217573221774</v>
      </c>
      <c r="N92" s="45">
        <f>M92/L92</f>
        <v>236.43514644351478</v>
      </c>
      <c r="O92" s="47">
        <f>L92-I92</f>
        <v>0</v>
      </c>
      <c r="P92" s="48">
        <f>N92-K92</f>
        <v>-36.314853556485218</v>
      </c>
      <c r="Q92" s="49">
        <f>N92/K92</f>
        <v>0.86685663224020082</v>
      </c>
      <c r="R92" s="274"/>
      <c r="S92" s="50">
        <v>0.38640046296296299</v>
      </c>
      <c r="T92" s="51">
        <v>0.45555555555555555</v>
      </c>
      <c r="U92" s="52">
        <v>6.4166666666667371</v>
      </c>
      <c r="V92" s="53">
        <v>99.583333333333286</v>
      </c>
      <c r="W92" s="54">
        <v>0.45555555555555555</v>
      </c>
      <c r="X92" s="94">
        <v>0.49467592592592591</v>
      </c>
      <c r="Y92" s="266"/>
      <c r="Z92" s="267"/>
      <c r="AA92" s="55">
        <f>M92-J92</f>
        <v>-435.77824267782262</v>
      </c>
      <c r="AB92" s="49">
        <f>M92/J92</f>
        <v>0.86685663224020082</v>
      </c>
      <c r="AC92" s="279"/>
    </row>
    <row r="93" spans="1:29" ht="15.75" customHeight="1">
      <c r="A93" s="269"/>
      <c r="B93" s="38" t="s">
        <v>76</v>
      </c>
      <c r="C93" s="264" t="s">
        <v>95</v>
      </c>
      <c r="D93" s="265"/>
      <c r="E93" s="39">
        <v>36.409999999999997</v>
      </c>
      <c r="F93" s="40">
        <v>3475</v>
      </c>
      <c r="G93" s="41">
        <f t="shared" si="43"/>
        <v>126524.74999999999</v>
      </c>
      <c r="H93" s="58"/>
      <c r="I93" s="43">
        <v>11</v>
      </c>
      <c r="J93" s="44">
        <v>3273</v>
      </c>
      <c r="K93" s="45">
        <f t="shared" si="39"/>
        <v>297.54545454545456</v>
      </c>
      <c r="L93" s="59">
        <v>11</v>
      </c>
      <c r="M93" s="44">
        <f>F93/V93*60</f>
        <v>2792.4107142857165</v>
      </c>
      <c r="N93" s="45">
        <f>M93/L93</f>
        <v>253.85551948051969</v>
      </c>
      <c r="O93" s="47">
        <f>L93-I93</f>
        <v>0</v>
      </c>
      <c r="P93" s="48">
        <f>N93-K93</f>
        <v>-43.689935064934872</v>
      </c>
      <c r="Q93" s="49">
        <f>N93/K93</f>
        <v>0.85316551001702301</v>
      </c>
      <c r="R93" s="274"/>
      <c r="S93" s="50">
        <v>0.49467592592592591</v>
      </c>
      <c r="T93" s="51">
        <v>0.54652777777777772</v>
      </c>
      <c r="U93" s="52">
        <v>56.333333333333321</v>
      </c>
      <c r="V93" s="53">
        <v>74.666666666666615</v>
      </c>
      <c r="W93" s="54"/>
      <c r="X93" s="94"/>
      <c r="Y93" s="266"/>
      <c r="Z93" s="267"/>
      <c r="AA93" s="55">
        <f>M93-J93</f>
        <v>-480.58928571428351</v>
      </c>
      <c r="AB93" s="49">
        <f>M93/J93</f>
        <v>0.85316551001702312</v>
      </c>
      <c r="AC93" s="279"/>
    </row>
    <row r="94" spans="1:29" ht="15.75" customHeight="1">
      <c r="A94" s="269"/>
      <c r="B94" s="38"/>
      <c r="C94" s="264"/>
      <c r="D94" s="265"/>
      <c r="E94" s="39"/>
      <c r="F94" s="40"/>
      <c r="G94" s="60"/>
      <c r="H94" s="61"/>
      <c r="I94" s="43"/>
      <c r="J94" s="44"/>
      <c r="K94" s="45"/>
      <c r="L94" s="46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4"/>
      <c r="I95" s="43"/>
      <c r="J95" s="44"/>
      <c r="K95" s="45"/>
      <c r="L95" s="59"/>
      <c r="M95" s="44"/>
      <c r="N95" s="45"/>
      <c r="O95" s="65"/>
      <c r="P95" s="66"/>
      <c r="Q95" s="67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110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110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110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110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110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110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110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110"/>
      <c r="Y104" s="266"/>
      <c r="Z104" s="267"/>
      <c r="AA104" s="55"/>
      <c r="AB104" s="49"/>
      <c r="AC104" s="279"/>
    </row>
    <row r="105" spans="1:29" ht="15.75" customHeight="1">
      <c r="A105" s="269"/>
      <c r="B105" s="99"/>
      <c r="C105" s="264"/>
      <c r="D105" s="265"/>
      <c r="E105" s="109"/>
      <c r="F105" s="71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44">AVERAGE(I90:I105)</f>
        <v>12.5</v>
      </c>
      <c r="J106" s="81">
        <f t="shared" si="44"/>
        <v>3136.5</v>
      </c>
      <c r="K106" s="82">
        <f t="shared" ref="K106" si="45">J106/I106</f>
        <v>250.92</v>
      </c>
      <c r="L106" s="80">
        <f t="shared" ref="L106:M106" si="46">AVERAGE(L90:L105)</f>
        <v>12.5</v>
      </c>
      <c r="M106" s="81">
        <f t="shared" si="46"/>
        <v>2669.9340156201997</v>
      </c>
      <c r="N106" s="82">
        <f>M106/L106</f>
        <v>213.59472124961599</v>
      </c>
      <c r="O106" s="83">
        <f>L106-I106</f>
        <v>0</v>
      </c>
      <c r="P106" s="84">
        <f>N106-K106</f>
        <v>-37.325278750384001</v>
      </c>
      <c r="Q106" s="85">
        <f>N106/K106</f>
        <v>0.85124629861954404</v>
      </c>
      <c r="R106" s="275"/>
      <c r="S106" s="182">
        <f>S90</f>
        <v>0.25</v>
      </c>
      <c r="T106" s="183">
        <f>INDEX(T90:T105,COUNTA(T90:T105))</f>
        <v>0.54652777777777772</v>
      </c>
      <c r="U106" s="86"/>
      <c r="V106" s="96"/>
      <c r="W106" s="78"/>
      <c r="X106" s="82"/>
      <c r="Y106" s="262"/>
      <c r="Z106" s="263"/>
      <c r="AA106" s="97">
        <f>M106-J106</f>
        <v>-466.56598437980028</v>
      </c>
      <c r="AB106" s="85">
        <f>M106/J106</f>
        <v>0.85124629861954404</v>
      </c>
      <c r="AC106" s="280"/>
    </row>
    <row r="107" spans="1:29" ht="15.75" customHeight="1">
      <c r="A107" s="281" t="s">
        <v>42</v>
      </c>
      <c r="B107" s="16" t="s">
        <v>69</v>
      </c>
      <c r="C107" s="271" t="s">
        <v>102</v>
      </c>
      <c r="D107" s="272"/>
      <c r="E107" s="21">
        <v>26.63</v>
      </c>
      <c r="F107" s="15">
        <v>980</v>
      </c>
      <c r="G107" s="22">
        <f t="shared" ref="G107:G110" si="47">E107*F107</f>
        <v>26097.399999999998</v>
      </c>
      <c r="H107" s="23"/>
      <c r="I107" s="24">
        <v>6</v>
      </c>
      <c r="J107" s="25">
        <v>2600</v>
      </c>
      <c r="K107" s="26">
        <f>J107/I107</f>
        <v>433.33333333333331</v>
      </c>
      <c r="L107" s="27">
        <v>6</v>
      </c>
      <c r="M107" s="25">
        <f>F107/V107*60</f>
        <v>2106.2686567164183</v>
      </c>
      <c r="N107" s="26">
        <f>M107/L107</f>
        <v>351.04477611940302</v>
      </c>
      <c r="O107" s="91">
        <f>L107-I107</f>
        <v>0</v>
      </c>
      <c r="P107" s="92">
        <f>N107-K107</f>
        <v>-82.288557213930289</v>
      </c>
      <c r="Q107" s="31">
        <f>N107/K107</f>
        <v>0.8101033295063147</v>
      </c>
      <c r="R107" s="273">
        <f>Q123</f>
        <v>0.8293086947222762</v>
      </c>
      <c r="S107" s="117">
        <v>0.33964120370370371</v>
      </c>
      <c r="T107" s="118">
        <v>0.35902777777777778</v>
      </c>
      <c r="U107" s="34"/>
      <c r="V107" s="35">
        <v>27.916666666666661</v>
      </c>
      <c r="W107" s="33"/>
      <c r="X107" s="107"/>
      <c r="Y107" s="276"/>
      <c r="Z107" s="277"/>
      <c r="AA107" s="36">
        <f>M107-J107</f>
        <v>-493.73134328358174</v>
      </c>
      <c r="AB107" s="31">
        <f>M107/J107</f>
        <v>0.8101033295063147</v>
      </c>
      <c r="AC107" s="278">
        <f>AB123</f>
        <v>0.82930869472227609</v>
      </c>
    </row>
    <row r="108" spans="1:29" ht="15.75" customHeight="1">
      <c r="A108" s="282"/>
      <c r="B108" s="38" t="s">
        <v>76</v>
      </c>
      <c r="C108" s="264" t="s">
        <v>99</v>
      </c>
      <c r="D108" s="265"/>
      <c r="E108" s="39">
        <v>24.73</v>
      </c>
      <c r="F108" s="40">
        <v>1266</v>
      </c>
      <c r="G108" s="41">
        <f t="shared" si="47"/>
        <v>31308.18</v>
      </c>
      <c r="H108" s="42"/>
      <c r="I108" s="43">
        <v>6</v>
      </c>
      <c r="J108" s="44">
        <v>2600</v>
      </c>
      <c r="K108" s="45">
        <f t="shared" si="39"/>
        <v>433.33333333333331</v>
      </c>
      <c r="L108" s="46">
        <v>6</v>
      </c>
      <c r="M108" s="44">
        <f>F108/V108*60</f>
        <v>2170.2857142857119</v>
      </c>
      <c r="N108" s="45">
        <f>M108/L108</f>
        <v>361.71428571428532</v>
      </c>
      <c r="O108" s="47">
        <f>L108-I108</f>
        <v>0</v>
      </c>
      <c r="P108" s="48">
        <f>N108-K108</f>
        <v>-71.61904761904799</v>
      </c>
      <c r="Q108" s="49">
        <f>N108/K108</f>
        <v>0.83472527472527391</v>
      </c>
      <c r="R108" s="274"/>
      <c r="S108" s="50">
        <v>0.36249999999999993</v>
      </c>
      <c r="T108" s="51">
        <v>0.38680555555555551</v>
      </c>
      <c r="U108" s="52">
        <v>4.9999999999999023</v>
      </c>
      <c r="V108" s="53">
        <v>35.000000000000036</v>
      </c>
      <c r="W108" s="54"/>
      <c r="X108" s="58"/>
      <c r="Y108" s="266"/>
      <c r="Z108" s="267"/>
      <c r="AA108" s="55">
        <f>M108-J108</f>
        <v>-429.71428571428805</v>
      </c>
      <c r="AB108" s="49">
        <f>M108/J108</f>
        <v>0.8347252747252738</v>
      </c>
      <c r="AC108" s="279"/>
    </row>
    <row r="109" spans="1:29" ht="15.75" customHeight="1">
      <c r="A109" s="282"/>
      <c r="B109" s="38" t="s">
        <v>76</v>
      </c>
      <c r="C109" s="264" t="s">
        <v>100</v>
      </c>
      <c r="D109" s="265"/>
      <c r="E109" s="39">
        <v>24.94</v>
      </c>
      <c r="F109" s="40">
        <v>1371</v>
      </c>
      <c r="G109" s="41">
        <f t="shared" si="47"/>
        <v>34192.740000000005</v>
      </c>
      <c r="H109" s="42"/>
      <c r="I109" s="43">
        <v>6</v>
      </c>
      <c r="J109" s="44">
        <v>2600</v>
      </c>
      <c r="K109" s="45">
        <f t="shared" si="39"/>
        <v>433.33333333333331</v>
      </c>
      <c r="L109" s="46">
        <v>6</v>
      </c>
      <c r="M109" s="44">
        <f>F109/V109*60</f>
        <v>2160.9457092819584</v>
      </c>
      <c r="N109" s="45">
        <f>M109/L109</f>
        <v>360.15761821365976</v>
      </c>
      <c r="O109" s="47">
        <f>L109-I109</f>
        <v>0</v>
      </c>
      <c r="P109" s="48">
        <f>N109-K109</f>
        <v>-73.175715119673555</v>
      </c>
      <c r="Q109" s="49">
        <f>N109/K109</f>
        <v>0.83113296510844559</v>
      </c>
      <c r="R109" s="274"/>
      <c r="S109" s="50">
        <v>0.39236111111111105</v>
      </c>
      <c r="T109" s="51">
        <v>0.41879629629629628</v>
      </c>
      <c r="U109" s="52">
        <v>7.9999999999999716</v>
      </c>
      <c r="V109" s="53">
        <v>38.066666666666727</v>
      </c>
      <c r="W109" s="54"/>
      <c r="X109" s="94"/>
      <c r="Y109" s="266"/>
      <c r="Z109" s="267"/>
      <c r="AA109" s="55">
        <f>M109-J109</f>
        <v>-439.05429071804156</v>
      </c>
      <c r="AB109" s="49">
        <f>M109/J109</f>
        <v>0.83113296510844559</v>
      </c>
      <c r="AC109" s="279"/>
    </row>
    <row r="110" spans="1:29" ht="15.75" customHeight="1">
      <c r="A110" s="282"/>
      <c r="B110" s="38" t="s">
        <v>76</v>
      </c>
      <c r="C110" s="264" t="s">
        <v>101</v>
      </c>
      <c r="D110" s="265"/>
      <c r="E110" s="39">
        <v>24.73</v>
      </c>
      <c r="F110" s="40">
        <v>1762</v>
      </c>
      <c r="G110" s="41">
        <f t="shared" si="47"/>
        <v>43574.26</v>
      </c>
      <c r="H110" s="42"/>
      <c r="I110" s="43">
        <v>6</v>
      </c>
      <c r="J110" s="44">
        <v>2600</v>
      </c>
      <c r="K110" s="45">
        <f t="shared" si="39"/>
        <v>433.33333333333331</v>
      </c>
      <c r="L110" s="46">
        <v>6</v>
      </c>
      <c r="M110" s="44">
        <f>F110/V110*60</f>
        <v>2187.310344827582</v>
      </c>
      <c r="N110" s="45">
        <f>M110/L110</f>
        <v>364.55172413793031</v>
      </c>
      <c r="O110" s="47">
        <f>L110-I110</f>
        <v>0</v>
      </c>
      <c r="P110" s="48">
        <f>N110-K110</f>
        <v>-68.781609195403007</v>
      </c>
      <c r="Q110" s="49">
        <f>N110/K110</f>
        <v>0.84127320954906992</v>
      </c>
      <c r="R110" s="274"/>
      <c r="S110" s="50">
        <v>0.42291666666666661</v>
      </c>
      <c r="T110" s="51">
        <v>0.45648148148148149</v>
      </c>
      <c r="U110" s="52">
        <v>5.933333333333275</v>
      </c>
      <c r="V110" s="53">
        <v>48.333333333333428</v>
      </c>
      <c r="W110" s="54"/>
      <c r="X110" s="58"/>
      <c r="Y110" s="266"/>
      <c r="Z110" s="267"/>
      <c r="AA110" s="55">
        <f>M110-J110</f>
        <v>-412.68965517241804</v>
      </c>
      <c r="AB110" s="49">
        <f>M110/J110</f>
        <v>0.84127320954907003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58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58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58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58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58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58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58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58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58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58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78"/>
      <c r="G123" s="79"/>
      <c r="H123" s="20"/>
      <c r="I123" s="80">
        <f t="shared" ref="I123:J123" si="48">AVERAGE(I107:I122)</f>
        <v>6</v>
      </c>
      <c r="J123" s="81">
        <f t="shared" si="48"/>
        <v>2600</v>
      </c>
      <c r="K123" s="82">
        <f t="shared" ref="K123" si="49">J123/I123</f>
        <v>433.33333333333331</v>
      </c>
      <c r="L123" s="80">
        <f t="shared" ref="L123:M123" si="50">AVERAGE(L107:L122)</f>
        <v>6</v>
      </c>
      <c r="M123" s="81">
        <f t="shared" si="50"/>
        <v>2156.2026062779178</v>
      </c>
      <c r="N123" s="82">
        <f>M123/L123</f>
        <v>359.36710104631965</v>
      </c>
      <c r="O123" s="83">
        <f>L123-I123</f>
        <v>0</v>
      </c>
      <c r="P123" s="84">
        <f>N123-K123</f>
        <v>-73.966232287013668</v>
      </c>
      <c r="Q123" s="85">
        <f>N123/K123</f>
        <v>0.8293086947222762</v>
      </c>
      <c r="R123" s="275"/>
      <c r="S123" s="182">
        <f>S107</f>
        <v>0.33964120370370371</v>
      </c>
      <c r="T123" s="183">
        <f>INDEX(T107:T122,COUNTA(T107:T122))</f>
        <v>0.45648148148148149</v>
      </c>
      <c r="U123" s="86"/>
      <c r="V123" s="96"/>
      <c r="W123" s="78"/>
      <c r="X123" s="82"/>
      <c r="Y123" s="262"/>
      <c r="Z123" s="263"/>
      <c r="AA123" s="97">
        <f>M123-J123</f>
        <v>-443.79739372208223</v>
      </c>
      <c r="AB123" s="85">
        <f>M123/J123</f>
        <v>0.82930869472227609</v>
      </c>
      <c r="AC123" s="280"/>
    </row>
    <row r="124" spans="1:29" ht="15.75" customHeight="1">
      <c r="A124" s="268" t="s">
        <v>47</v>
      </c>
      <c r="B124" s="98" t="s">
        <v>70</v>
      </c>
      <c r="C124" s="271" t="s">
        <v>203</v>
      </c>
      <c r="D124" s="272"/>
      <c r="E124" s="21">
        <v>49.91</v>
      </c>
      <c r="F124" s="34">
        <v>1777</v>
      </c>
      <c r="G124" s="22">
        <f t="shared" ref="G124:G126" si="51">E124*F124</f>
        <v>88690.069999999992</v>
      </c>
      <c r="H124" s="23"/>
      <c r="I124" s="24">
        <v>26</v>
      </c>
      <c r="J124" s="25">
        <v>2000</v>
      </c>
      <c r="K124" s="26">
        <f>J124/I124</f>
        <v>76.92307692307692</v>
      </c>
      <c r="L124" s="27">
        <v>26</v>
      </c>
      <c r="M124" s="25">
        <f>F124/V124*60</f>
        <v>1695.0715421303678</v>
      </c>
      <c r="N124" s="26">
        <f>M124/L124</f>
        <v>65.195059312706448</v>
      </c>
      <c r="O124" s="91">
        <f>L124-I124</f>
        <v>0</v>
      </c>
      <c r="P124" s="92">
        <f>N124-K124</f>
        <v>-11.728017610370472</v>
      </c>
      <c r="Q124" s="31">
        <f>N124/K124</f>
        <v>0.84753577106518385</v>
      </c>
      <c r="R124" s="273">
        <f>Q140</f>
        <v>0.85411923349577734</v>
      </c>
      <c r="S124" s="32">
        <v>0.70840277777777783</v>
      </c>
      <c r="T124" s="33">
        <v>0.75208333333333333</v>
      </c>
      <c r="U124" s="34"/>
      <c r="V124" s="35">
        <v>62.89999999999992</v>
      </c>
      <c r="W124" s="15"/>
      <c r="X124" s="17"/>
      <c r="Y124" s="276"/>
      <c r="Z124" s="277"/>
      <c r="AA124" s="36">
        <f>M124-J124</f>
        <v>-304.92845786963221</v>
      </c>
      <c r="AB124" s="31">
        <f>M124/J124</f>
        <v>0.84753577106518385</v>
      </c>
      <c r="AC124" s="348">
        <f>AB140</f>
        <v>0.85411923349577734</v>
      </c>
    </row>
    <row r="125" spans="1:29" ht="15.75" customHeight="1">
      <c r="A125" s="269"/>
      <c r="B125" s="99" t="s">
        <v>70</v>
      </c>
      <c r="C125" s="264" t="s">
        <v>116</v>
      </c>
      <c r="D125" s="265"/>
      <c r="E125" s="39">
        <v>56.79</v>
      </c>
      <c r="F125" s="52">
        <v>2435</v>
      </c>
      <c r="G125" s="41">
        <f t="shared" si="51"/>
        <v>138283.65</v>
      </c>
      <c r="H125" s="42"/>
      <c r="I125" s="43">
        <v>23</v>
      </c>
      <c r="J125" s="44">
        <v>2000</v>
      </c>
      <c r="K125" s="45">
        <f t="shared" ref="K125:K126" si="52">J125/I125</f>
        <v>86.956521739130437</v>
      </c>
      <c r="L125" s="46">
        <v>23</v>
      </c>
      <c r="M125" s="44">
        <f>F125/V125*60</f>
        <v>1715.4598825831706</v>
      </c>
      <c r="N125" s="45">
        <f>M125/L125</f>
        <v>74.585212286224802</v>
      </c>
      <c r="O125" s="47">
        <f>L125-I125</f>
        <v>0</v>
      </c>
      <c r="P125" s="48">
        <f>N125-K125</f>
        <v>-12.371309452905635</v>
      </c>
      <c r="Q125" s="49">
        <f>N125/K125</f>
        <v>0.8577299412915852</v>
      </c>
      <c r="R125" s="274"/>
      <c r="S125" s="50">
        <v>0.75694444444444442</v>
      </c>
      <c r="T125" s="51">
        <v>0.81608796296296293</v>
      </c>
      <c r="U125" s="52">
        <v>6.9999999999999751</v>
      </c>
      <c r="V125" s="53">
        <v>85.166666666666657</v>
      </c>
      <c r="W125" s="54"/>
      <c r="X125" s="94"/>
      <c r="Y125" s="266"/>
      <c r="Z125" s="267"/>
      <c r="AA125" s="55">
        <f>M125-J125</f>
        <v>-284.54011741682939</v>
      </c>
      <c r="AB125" s="49">
        <f>M125/J125</f>
        <v>0.85772994129158531</v>
      </c>
      <c r="AC125" s="294"/>
    </row>
    <row r="126" spans="1:29" ht="15.75" customHeight="1">
      <c r="A126" s="269"/>
      <c r="B126" s="99" t="s">
        <v>70</v>
      </c>
      <c r="C126" s="264" t="s">
        <v>219</v>
      </c>
      <c r="D126" s="265"/>
      <c r="E126" s="39">
        <v>44.3</v>
      </c>
      <c r="F126" s="52">
        <v>2407</v>
      </c>
      <c r="G126" s="41">
        <f t="shared" si="51"/>
        <v>106630.09999999999</v>
      </c>
      <c r="H126" s="42"/>
      <c r="I126" s="43">
        <v>17</v>
      </c>
      <c r="J126" s="44">
        <v>2000</v>
      </c>
      <c r="K126" s="45">
        <f t="shared" si="52"/>
        <v>117.64705882352941</v>
      </c>
      <c r="L126" s="46">
        <v>17</v>
      </c>
      <c r="M126" s="44">
        <f>F126/V126*60</f>
        <v>1714.1839762611264</v>
      </c>
      <c r="N126" s="45">
        <f>M126/L126</f>
        <v>100.83435154477215</v>
      </c>
      <c r="O126" s="47">
        <f>L126-I126</f>
        <v>0</v>
      </c>
      <c r="P126" s="48">
        <f>N126-K126</f>
        <v>-16.812707278757259</v>
      </c>
      <c r="Q126" s="49">
        <f>N126/K126</f>
        <v>0.85709198813056331</v>
      </c>
      <c r="R126" s="274"/>
      <c r="S126" s="50">
        <v>0.82013888888888886</v>
      </c>
      <c r="T126" s="51">
        <v>0.87864583333333335</v>
      </c>
      <c r="U126" s="52">
        <v>5.8333333333333393</v>
      </c>
      <c r="V126" s="53">
        <v>84.250000000000057</v>
      </c>
      <c r="W126" s="54"/>
      <c r="X126" s="94"/>
      <c r="Y126" s="266"/>
      <c r="Z126" s="267"/>
      <c r="AA126" s="55">
        <f>M126-J126</f>
        <v>-285.81602373887358</v>
      </c>
      <c r="AB126" s="49">
        <f>M126/J126</f>
        <v>0.8570919881305632</v>
      </c>
      <c r="AC126" s="294"/>
    </row>
    <row r="127" spans="1:29" ht="15.75" customHeight="1">
      <c r="A127" s="269"/>
      <c r="B127" s="99"/>
      <c r="C127" s="264"/>
      <c r="D127" s="265"/>
      <c r="E127" s="39"/>
      <c r="F127" s="52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94"/>
    </row>
    <row r="128" spans="1:29" ht="15.75" customHeight="1">
      <c r="A128" s="269"/>
      <c r="B128" s="99"/>
      <c r="C128" s="264"/>
      <c r="D128" s="265"/>
      <c r="E128" s="39"/>
      <c r="F128" s="52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94"/>
    </row>
    <row r="129" spans="1:29" ht="15.75" customHeight="1">
      <c r="A129" s="269"/>
      <c r="B129" s="99"/>
      <c r="C129" s="264"/>
      <c r="D129" s="265"/>
      <c r="E129" s="39"/>
      <c r="F129" s="52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94"/>
      <c r="Y129" s="266"/>
      <c r="Z129" s="267"/>
      <c r="AA129" s="55"/>
      <c r="AB129" s="49"/>
      <c r="AC129" s="294"/>
    </row>
    <row r="130" spans="1:29" ht="15.75" customHeight="1">
      <c r="A130" s="269"/>
      <c r="B130" s="99"/>
      <c r="C130" s="264"/>
      <c r="D130" s="265"/>
      <c r="E130" s="39"/>
      <c r="F130" s="52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94"/>
    </row>
    <row r="131" spans="1:29" ht="15.75" customHeight="1">
      <c r="A131" s="269"/>
      <c r="B131" s="99"/>
      <c r="C131" s="264"/>
      <c r="D131" s="265"/>
      <c r="E131" s="39"/>
      <c r="F131" s="52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94"/>
    </row>
    <row r="132" spans="1:29" ht="15.75" customHeight="1">
      <c r="A132" s="269"/>
      <c r="B132" s="99"/>
      <c r="C132" s="264"/>
      <c r="D132" s="265"/>
      <c r="E132" s="39"/>
      <c r="F132" s="52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54"/>
      <c r="X132" s="94"/>
      <c r="Y132" s="266"/>
      <c r="Z132" s="267"/>
      <c r="AA132" s="55"/>
      <c r="AB132" s="49"/>
      <c r="AC132" s="294"/>
    </row>
    <row r="133" spans="1:29" ht="15.75" customHeight="1">
      <c r="A133" s="269"/>
      <c r="B133" s="99"/>
      <c r="C133" s="264"/>
      <c r="D133" s="265"/>
      <c r="E133" s="39"/>
      <c r="F133" s="52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54"/>
      <c r="X133" s="94"/>
      <c r="Y133" s="266"/>
      <c r="Z133" s="267"/>
      <c r="AA133" s="55"/>
      <c r="AB133" s="49"/>
      <c r="AC133" s="294"/>
    </row>
    <row r="134" spans="1:29" ht="15.75" customHeight="1">
      <c r="A134" s="269"/>
      <c r="B134" s="99"/>
      <c r="C134" s="264"/>
      <c r="D134" s="265"/>
      <c r="E134" s="39"/>
      <c r="F134" s="52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54"/>
      <c r="X134" s="94"/>
      <c r="Y134" s="266"/>
      <c r="Z134" s="267"/>
      <c r="AA134" s="55"/>
      <c r="AB134" s="49"/>
      <c r="AC134" s="294"/>
    </row>
    <row r="135" spans="1:29" ht="15.75" customHeight="1">
      <c r="A135" s="269"/>
      <c r="B135" s="99"/>
      <c r="C135" s="264"/>
      <c r="D135" s="265"/>
      <c r="E135" s="39"/>
      <c r="F135" s="52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54"/>
      <c r="X135" s="94"/>
      <c r="Y135" s="266"/>
      <c r="Z135" s="267"/>
      <c r="AA135" s="55"/>
      <c r="AB135" s="49"/>
      <c r="AC135" s="294"/>
    </row>
    <row r="136" spans="1:29" ht="15.75" customHeight="1">
      <c r="A136" s="269"/>
      <c r="B136" s="99"/>
      <c r="C136" s="264"/>
      <c r="D136" s="265"/>
      <c r="E136" s="39"/>
      <c r="F136" s="52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54"/>
      <c r="X136" s="94"/>
      <c r="Y136" s="266"/>
      <c r="Z136" s="267"/>
      <c r="AA136" s="55"/>
      <c r="AB136" s="49"/>
      <c r="AC136" s="294"/>
    </row>
    <row r="137" spans="1:29" ht="15.75" customHeight="1">
      <c r="A137" s="269"/>
      <c r="B137" s="99"/>
      <c r="C137" s="264"/>
      <c r="D137" s="265"/>
      <c r="E137" s="39"/>
      <c r="F137" s="52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100"/>
      <c r="X137" s="101"/>
      <c r="Y137" s="266"/>
      <c r="Z137" s="267"/>
      <c r="AA137" s="55"/>
      <c r="AB137" s="49"/>
      <c r="AC137" s="294"/>
    </row>
    <row r="138" spans="1:29" ht="15.75" customHeight="1">
      <c r="A138" s="269"/>
      <c r="B138" s="99"/>
      <c r="C138" s="264"/>
      <c r="D138" s="265"/>
      <c r="E138" s="39"/>
      <c r="F138" s="52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102"/>
      <c r="X138" s="103"/>
      <c r="Y138" s="266"/>
      <c r="Z138" s="267"/>
      <c r="AA138" s="55"/>
      <c r="AB138" s="49"/>
      <c r="AC138" s="294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50"/>
      <c r="T139" s="51"/>
      <c r="U139" s="73"/>
      <c r="V139" s="53"/>
      <c r="W139" s="102"/>
      <c r="X139" s="103"/>
      <c r="Y139" s="266"/>
      <c r="Z139" s="267"/>
      <c r="AA139" s="55"/>
      <c r="AB139" s="49"/>
      <c r="AC139" s="294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53">AVERAGE(I124:I139)</f>
        <v>22</v>
      </c>
      <c r="J140" s="81">
        <f t="shared" si="53"/>
        <v>2000</v>
      </c>
      <c r="K140" s="82">
        <f t="shared" ref="K140" si="54">J140/I140</f>
        <v>90.909090909090907</v>
      </c>
      <c r="L140" s="80">
        <f t="shared" ref="L140:M140" si="55">AVERAGE(L124:L139)</f>
        <v>22</v>
      </c>
      <c r="M140" s="81">
        <f t="shared" si="55"/>
        <v>1708.2384669915548</v>
      </c>
      <c r="N140" s="82">
        <f>M140/L140</f>
        <v>77.647203045070668</v>
      </c>
      <c r="O140" s="83">
        <f>L140-I140</f>
        <v>0</v>
      </c>
      <c r="P140" s="84">
        <f>N140-K140</f>
        <v>-13.261887864020238</v>
      </c>
      <c r="Q140" s="85">
        <f>N140/K140</f>
        <v>0.85411923349577734</v>
      </c>
      <c r="R140" s="275"/>
      <c r="S140" s="182">
        <f>S124</f>
        <v>0.70840277777777783</v>
      </c>
      <c r="T140" s="183">
        <f>INDEX(T124:T139,COUNTA(T124:T139))</f>
        <v>0.87864583333333335</v>
      </c>
      <c r="U140" s="86"/>
      <c r="V140" s="96"/>
      <c r="W140" s="105"/>
      <c r="X140" s="106"/>
      <c r="Y140" s="262"/>
      <c r="Z140" s="263"/>
      <c r="AA140" s="97">
        <f>M140-J140</f>
        <v>-291.76153300844521</v>
      </c>
      <c r="AB140" s="85">
        <f>M140/J140</f>
        <v>0.85411923349577734</v>
      </c>
      <c r="AC140" s="295"/>
    </row>
    <row r="141" spans="1:29" ht="15.75" customHeight="1">
      <c r="A141" s="281" t="s">
        <v>246</v>
      </c>
      <c r="B141" s="98" t="s">
        <v>70</v>
      </c>
      <c r="C141" s="271" t="s">
        <v>224</v>
      </c>
      <c r="D141" s="272"/>
      <c r="E141" s="21">
        <v>50.67</v>
      </c>
      <c r="F141" s="15">
        <v>1878</v>
      </c>
      <c r="G141" s="22">
        <f t="shared" ref="G141:G143" si="56">E141*F141</f>
        <v>95158.260000000009</v>
      </c>
      <c r="H141" s="23"/>
      <c r="I141" s="24">
        <v>22</v>
      </c>
      <c r="J141" s="25">
        <v>2000</v>
      </c>
      <c r="K141" s="26">
        <f>J141/I141</f>
        <v>90.909090909090907</v>
      </c>
      <c r="L141" s="27">
        <v>22</v>
      </c>
      <c r="M141" s="25">
        <f>F141/V141*60</f>
        <v>1704.2601462062039</v>
      </c>
      <c r="N141" s="26">
        <f>M141/L141</f>
        <v>77.466370282100172</v>
      </c>
      <c r="O141" s="91">
        <f>L141-I141</f>
        <v>0</v>
      </c>
      <c r="P141" s="92">
        <f>N141-K141</f>
        <v>-13.442720626990734</v>
      </c>
      <c r="Q141" s="31">
        <f>N141/K141</f>
        <v>0.85213007310310196</v>
      </c>
      <c r="R141" s="273">
        <f>Q157</f>
        <v>0.85332632779854445</v>
      </c>
      <c r="S141" s="32">
        <v>0.70833333333333337</v>
      </c>
      <c r="T141" s="33">
        <v>0.75424768518518515</v>
      </c>
      <c r="U141" s="34"/>
      <c r="V141" s="35">
        <v>66.116666666666561</v>
      </c>
      <c r="W141" s="33"/>
      <c r="X141" s="107"/>
      <c r="Y141" s="276"/>
      <c r="Z141" s="277"/>
      <c r="AA141" s="36">
        <f>M141-J141</f>
        <v>-295.7398537937961</v>
      </c>
      <c r="AB141" s="31">
        <f>M141/J141</f>
        <v>0.85213007310310196</v>
      </c>
      <c r="AC141" s="278">
        <f>AB157</f>
        <v>0.85332632779854445</v>
      </c>
    </row>
    <row r="142" spans="1:29" ht="15.75" customHeight="1">
      <c r="A142" s="282"/>
      <c r="B142" s="99" t="s">
        <v>70</v>
      </c>
      <c r="C142" s="264" t="s">
        <v>115</v>
      </c>
      <c r="D142" s="265"/>
      <c r="E142" s="39">
        <v>56.87</v>
      </c>
      <c r="F142" s="40">
        <v>1983</v>
      </c>
      <c r="G142" s="41">
        <f t="shared" si="56"/>
        <v>112773.20999999999</v>
      </c>
      <c r="H142" s="42"/>
      <c r="I142" s="43">
        <v>23</v>
      </c>
      <c r="J142" s="44">
        <v>2000</v>
      </c>
      <c r="K142" s="45">
        <f t="shared" ref="K142:K143" si="57">J142/I142</f>
        <v>86.956521739130437</v>
      </c>
      <c r="L142" s="46">
        <v>23</v>
      </c>
      <c r="M142" s="44">
        <f>F142/V142*60</f>
        <v>1704.1776080210075</v>
      </c>
      <c r="N142" s="45">
        <f>M142/L142</f>
        <v>74.094678609609019</v>
      </c>
      <c r="O142" s="47">
        <f>L142-I142</f>
        <v>0</v>
      </c>
      <c r="P142" s="48">
        <f>N142-K142</f>
        <v>-12.861843129521418</v>
      </c>
      <c r="Q142" s="49">
        <f>N142/K142</f>
        <v>0.85208880401050369</v>
      </c>
      <c r="R142" s="274"/>
      <c r="S142" s="50">
        <v>0.75984953703703706</v>
      </c>
      <c r="T142" s="51">
        <v>0.80833333333333335</v>
      </c>
      <c r="U142" s="52">
        <v>8.0666666666667552</v>
      </c>
      <c r="V142" s="53">
        <v>69.816666666666663</v>
      </c>
      <c r="W142" s="54"/>
      <c r="X142" s="94"/>
      <c r="Y142" s="266"/>
      <c r="Z142" s="267"/>
      <c r="AA142" s="55">
        <f>M142-J142</f>
        <v>-295.82239197899253</v>
      </c>
      <c r="AB142" s="49">
        <f>M142/J142</f>
        <v>0.85208880401050369</v>
      </c>
      <c r="AC142" s="279"/>
    </row>
    <row r="143" spans="1:29" ht="15.75" customHeight="1">
      <c r="A143" s="282"/>
      <c r="B143" s="99" t="s">
        <v>70</v>
      </c>
      <c r="C143" s="264" t="s">
        <v>211</v>
      </c>
      <c r="D143" s="265"/>
      <c r="E143" s="39">
        <v>47.6</v>
      </c>
      <c r="F143" s="40">
        <v>2505</v>
      </c>
      <c r="G143" s="41">
        <f t="shared" si="56"/>
        <v>119238</v>
      </c>
      <c r="H143" s="42"/>
      <c r="I143" s="43">
        <v>23</v>
      </c>
      <c r="J143" s="44">
        <v>2000</v>
      </c>
      <c r="K143" s="45">
        <f t="shared" si="57"/>
        <v>86.956521739130437</v>
      </c>
      <c r="L143" s="46">
        <v>23</v>
      </c>
      <c r="M143" s="44">
        <f>F143/V143*60</f>
        <v>1711.5202125640553</v>
      </c>
      <c r="N143" s="45">
        <f>M143/L143</f>
        <v>74.41392228539371</v>
      </c>
      <c r="O143" s="47">
        <f>L143-I143</f>
        <v>0</v>
      </c>
      <c r="P143" s="48">
        <f>N143-K143</f>
        <v>-12.542599453736727</v>
      </c>
      <c r="Q143" s="49">
        <f>N143/K143</f>
        <v>0.85576010628202759</v>
      </c>
      <c r="R143" s="274"/>
      <c r="S143" s="50">
        <v>0.81332175925925931</v>
      </c>
      <c r="T143" s="51">
        <v>0.87430555555555556</v>
      </c>
      <c r="U143" s="52">
        <v>7.1833333333333904</v>
      </c>
      <c r="V143" s="53">
        <v>87.816666666666592</v>
      </c>
      <c r="W143" s="54"/>
      <c r="X143" s="94"/>
      <c r="Y143" s="266"/>
      <c r="Z143" s="267"/>
      <c r="AA143" s="55">
        <f>M143-J143</f>
        <v>-288.47978743594467</v>
      </c>
      <c r="AB143" s="49">
        <f>M143/J143</f>
        <v>0.8557601062820277</v>
      </c>
      <c r="AC143" s="279"/>
    </row>
    <row r="144" spans="1:29" ht="15.75" customHeight="1">
      <c r="A144" s="282"/>
      <c r="B144" s="99"/>
      <c r="C144" s="264"/>
      <c r="D144" s="265"/>
      <c r="E144" s="39"/>
      <c r="F144" s="40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79"/>
    </row>
    <row r="145" spans="1:29" ht="15.75" customHeight="1">
      <c r="A145" s="283"/>
      <c r="B145" s="99"/>
      <c r="C145" s="264"/>
      <c r="D145" s="265"/>
      <c r="E145" s="39"/>
      <c r="F145" s="40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79"/>
    </row>
    <row r="146" spans="1:29" ht="15.75" customHeight="1">
      <c r="A146" s="283"/>
      <c r="B146" s="99"/>
      <c r="C146" s="264"/>
      <c r="D146" s="265"/>
      <c r="E146" s="39"/>
      <c r="F146" s="40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94"/>
      <c r="Y146" s="266"/>
      <c r="Z146" s="267"/>
      <c r="AA146" s="55"/>
      <c r="AB146" s="49"/>
      <c r="AC146" s="279"/>
    </row>
    <row r="147" spans="1:29" ht="15.75" customHeight="1">
      <c r="A147" s="283"/>
      <c r="B147" s="99"/>
      <c r="C147" s="264"/>
      <c r="D147" s="265"/>
      <c r="E147" s="39"/>
      <c r="F147" s="40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62"/>
      <c r="T147" s="63"/>
      <c r="U147" s="52"/>
      <c r="V147" s="53"/>
      <c r="W147" s="63"/>
      <c r="X147" s="108"/>
      <c r="Y147" s="266"/>
      <c r="Z147" s="267"/>
      <c r="AA147" s="55"/>
      <c r="AB147" s="49"/>
      <c r="AC147" s="279"/>
    </row>
    <row r="148" spans="1:29" ht="15.75" customHeight="1">
      <c r="A148" s="283"/>
      <c r="B148" s="99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62"/>
      <c r="T148" s="63"/>
      <c r="U148" s="52"/>
      <c r="V148" s="53"/>
      <c r="W148" s="63"/>
      <c r="X148" s="108"/>
      <c r="Y148" s="266"/>
      <c r="Z148" s="267"/>
      <c r="AA148" s="55"/>
      <c r="AB148" s="49"/>
      <c r="AC148" s="279"/>
    </row>
    <row r="149" spans="1:29" ht="15.75" customHeight="1">
      <c r="A149" s="283"/>
      <c r="B149" s="99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62"/>
      <c r="T149" s="63"/>
      <c r="U149" s="52"/>
      <c r="V149" s="53"/>
      <c r="W149" s="63"/>
      <c r="X149" s="108"/>
      <c r="Y149" s="266"/>
      <c r="Z149" s="267"/>
      <c r="AA149" s="55"/>
      <c r="AB149" s="49"/>
      <c r="AC149" s="279"/>
    </row>
    <row r="150" spans="1:29" ht="15.75" customHeight="1">
      <c r="A150" s="283"/>
      <c r="B150" s="99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62"/>
      <c r="T150" s="63"/>
      <c r="U150" s="52"/>
      <c r="V150" s="53"/>
      <c r="W150" s="63"/>
      <c r="X150" s="108"/>
      <c r="Y150" s="266"/>
      <c r="Z150" s="267"/>
      <c r="AA150" s="55"/>
      <c r="AB150" s="49"/>
      <c r="AC150" s="279"/>
    </row>
    <row r="151" spans="1:29" ht="15.75" customHeight="1">
      <c r="A151" s="283"/>
      <c r="B151" s="99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62"/>
      <c r="T151" s="63"/>
      <c r="U151" s="52"/>
      <c r="V151" s="53"/>
      <c r="W151" s="63"/>
      <c r="X151" s="108"/>
      <c r="Y151" s="266"/>
      <c r="Z151" s="267"/>
      <c r="AA151" s="55"/>
      <c r="AB151" s="49"/>
      <c r="AC151" s="279"/>
    </row>
    <row r="152" spans="1:29" ht="15.75" customHeight="1">
      <c r="A152" s="283"/>
      <c r="B152" s="99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62"/>
      <c r="T152" s="63"/>
      <c r="U152" s="52"/>
      <c r="V152" s="53"/>
      <c r="W152" s="63"/>
      <c r="X152" s="108"/>
      <c r="Y152" s="266"/>
      <c r="Z152" s="267"/>
      <c r="AA152" s="55"/>
      <c r="AB152" s="49"/>
      <c r="AC152" s="279"/>
    </row>
    <row r="153" spans="1:29" ht="15.75" customHeight="1">
      <c r="A153" s="283"/>
      <c r="B153" s="99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62"/>
      <c r="T153" s="63"/>
      <c r="U153" s="52"/>
      <c r="V153" s="53"/>
      <c r="W153" s="63"/>
      <c r="X153" s="108"/>
      <c r="Y153" s="266"/>
      <c r="Z153" s="267"/>
      <c r="AA153" s="55"/>
      <c r="AB153" s="49"/>
      <c r="AC153" s="279"/>
    </row>
    <row r="154" spans="1:29" ht="15.75" customHeight="1">
      <c r="A154" s="283"/>
      <c r="B154" s="99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62"/>
      <c r="T154" s="63"/>
      <c r="U154" s="52"/>
      <c r="V154" s="53"/>
      <c r="W154" s="63"/>
      <c r="X154" s="108"/>
      <c r="Y154" s="266"/>
      <c r="Z154" s="267"/>
      <c r="AA154" s="55"/>
      <c r="AB154" s="49"/>
      <c r="AC154" s="279"/>
    </row>
    <row r="155" spans="1:29" ht="15.75" customHeight="1">
      <c r="A155" s="283"/>
      <c r="B155" s="99"/>
      <c r="C155" s="264"/>
      <c r="D155" s="265"/>
      <c r="E155" s="39"/>
      <c r="F155" s="71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62"/>
      <c r="T155" s="63"/>
      <c r="U155" s="52"/>
      <c r="V155" s="53"/>
      <c r="W155" s="63"/>
      <c r="X155" s="108"/>
      <c r="Y155" s="266"/>
      <c r="Z155" s="267"/>
      <c r="AA155" s="55"/>
      <c r="AB155" s="49"/>
      <c r="AC155" s="279"/>
    </row>
    <row r="156" spans="1:29" ht="15.75" customHeight="1">
      <c r="A156" s="283"/>
      <c r="B156" s="99"/>
      <c r="C156" s="264"/>
      <c r="D156" s="265"/>
      <c r="E156" s="109"/>
      <c r="F156" s="71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58">AVERAGE(I141:I156)</f>
        <v>22.666666666666668</v>
      </c>
      <c r="J157" s="81">
        <f t="shared" si="58"/>
        <v>2000</v>
      </c>
      <c r="K157" s="82">
        <f t="shared" ref="K157" si="59">J157/I157</f>
        <v>88.235294117647058</v>
      </c>
      <c r="L157" s="80">
        <f t="shared" ref="L157:M157" si="60">AVERAGE(L141:L156)</f>
        <v>22.666666666666668</v>
      </c>
      <c r="M157" s="81">
        <f t="shared" si="60"/>
        <v>1706.6526555970888</v>
      </c>
      <c r="N157" s="82">
        <f>M157/L157</f>
        <v>75.29349951163627</v>
      </c>
      <c r="O157" s="83">
        <f>L157-I157</f>
        <v>0</v>
      </c>
      <c r="P157" s="84">
        <f>N157-K157</f>
        <v>-12.941794606010788</v>
      </c>
      <c r="Q157" s="85">
        <f>N157/K157</f>
        <v>0.85332632779854445</v>
      </c>
      <c r="R157" s="275"/>
      <c r="S157" s="182">
        <f>S141</f>
        <v>0.70833333333333337</v>
      </c>
      <c r="T157" s="183">
        <f>INDEX(T141:T156,COUNTA(T141:T156))</f>
        <v>0.87430555555555556</v>
      </c>
      <c r="U157" s="86"/>
      <c r="V157" s="96"/>
      <c r="W157" s="78"/>
      <c r="X157" s="82"/>
      <c r="Y157" s="262"/>
      <c r="Z157" s="263"/>
      <c r="AA157" s="97">
        <f>M157-J157</f>
        <v>-293.34734440291118</v>
      </c>
      <c r="AB157" s="85">
        <f>M157/J157</f>
        <v>0.85332632779854445</v>
      </c>
      <c r="AC157" s="280"/>
    </row>
    <row r="159" spans="1:29">
      <c r="Y159" s="260" t="s">
        <v>54</v>
      </c>
      <c r="Z159" s="260"/>
    </row>
    <row r="160" spans="1:29">
      <c r="Y160" s="260" t="s">
        <v>55</v>
      </c>
      <c r="Z160" s="260"/>
    </row>
    <row r="161" spans="25:26">
      <c r="Y161" s="260" t="s">
        <v>56</v>
      </c>
      <c r="Z161" s="260"/>
    </row>
    <row r="162" spans="25:26">
      <c r="Y162" s="260" t="s">
        <v>57</v>
      </c>
      <c r="Z162" s="260"/>
    </row>
    <row r="163" spans="25:26">
      <c r="Y163" s="260" t="s">
        <v>58</v>
      </c>
      <c r="Z163" s="260"/>
    </row>
    <row r="164" spans="25:26">
      <c r="Y164" s="260" t="s">
        <v>59</v>
      </c>
      <c r="Z164" s="260"/>
    </row>
    <row r="165" spans="25:26">
      <c r="Y165" s="260" t="s">
        <v>60</v>
      </c>
      <c r="Z165" s="260"/>
    </row>
    <row r="166" spans="25:26">
      <c r="Y166" s="260" t="s">
        <v>61</v>
      </c>
      <c r="Z166" s="260"/>
    </row>
    <row r="167" spans="25:26">
      <c r="Y167" s="260" t="s">
        <v>62</v>
      </c>
      <c r="Z167" s="260"/>
    </row>
    <row r="168" spans="25:26">
      <c r="Y168" s="260" t="s">
        <v>63</v>
      </c>
      <c r="Z168" s="260"/>
    </row>
    <row r="169" spans="25:26">
      <c r="Y169" s="260" t="s">
        <v>64</v>
      </c>
      <c r="Z169" s="260"/>
    </row>
    <row r="170" spans="25:26">
      <c r="Y170" s="260" t="s">
        <v>65</v>
      </c>
      <c r="Z170" s="260"/>
    </row>
    <row r="171" spans="25:26">
      <c r="Y171" s="260" t="s">
        <v>66</v>
      </c>
      <c r="Z171" s="260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608" priority="4" operator="greaterThan">
      <formula>0</formula>
    </cfRule>
  </conditionalFormatting>
  <conditionalFormatting sqref="P5:P157 AA5:AA157">
    <cfRule type="cellIs" dxfId="607" priority="8" operator="lessThan">
      <formula>0</formula>
    </cfRule>
  </conditionalFormatting>
  <conditionalFormatting sqref="Q5:Q157 AB5:AB157">
    <cfRule type="cellIs" dxfId="606" priority="6" operator="greaterThan">
      <formula>1</formula>
    </cfRule>
    <cfRule type="cellIs" dxfId="605" priority="7" operator="lessThan">
      <formula>0.8</formula>
    </cfRule>
  </conditionalFormatting>
  <conditionalFormatting sqref="AC5:AC22 R5:R157 AC56:AC91">
    <cfRule type="cellIs" dxfId="604" priority="9" operator="lessThan">
      <formula>0.8</formula>
    </cfRule>
  </conditionalFormatting>
  <conditionalFormatting sqref="AC39">
    <cfRule type="cellIs" dxfId="603" priority="12" operator="lessThan">
      <formula>0.8</formula>
    </cfRule>
  </conditionalFormatting>
  <conditionalFormatting sqref="AC54">
    <cfRule type="cellIs" dxfId="602" priority="11" operator="lessThan">
      <formula>0.8</formula>
    </cfRule>
  </conditionalFormatting>
  <conditionalFormatting sqref="AC97:AC105">
    <cfRule type="cellIs" dxfId="601" priority="10" operator="lessThan">
      <formula>0.8</formula>
    </cfRule>
  </conditionalFormatting>
  <conditionalFormatting sqref="AC107:AC112">
    <cfRule type="cellIs" dxfId="600" priority="5" operator="lessThan">
      <formula>0.8</formula>
    </cfRule>
  </conditionalFormatting>
  <conditionalFormatting sqref="AC124">
    <cfRule type="cellIs" dxfId="599" priority="3" operator="lessThan">
      <formula>0.8</formula>
    </cfRule>
  </conditionalFormatting>
  <conditionalFormatting sqref="AC139">
    <cfRule type="cellIs" dxfId="598" priority="2" operator="lessThan">
      <formula>0.8</formula>
    </cfRule>
  </conditionalFormatting>
  <conditionalFormatting sqref="AC141:AC157">
    <cfRule type="cellIs" dxfId="597" priority="1" operator="lessThan">
      <formula>0.8</formula>
    </cfRule>
  </conditionalFormatting>
  <dataValidations count="1">
    <dataValidation type="list" allowBlank="1" showInputMessage="1" showErrorMessage="1" sqref="Y5:Z157" xr:uid="{5628CA00-0D01-4024-8E6D-F75B8D98DF65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9247F-5BAE-44B9-AD3C-609E4DA66AF2}">
  <sheetPr>
    <tabColor theme="9" tint="0.59999389629810485"/>
  </sheetPr>
  <dimension ref="B1:AR36"/>
  <sheetViews>
    <sheetView zoomScale="70" zoomScaleNormal="70" workbookViewId="0">
      <selection activeCell="V42" sqref="V42"/>
    </sheetView>
  </sheetViews>
  <sheetFormatPr defaultColWidth="7.6640625" defaultRowHeight="15.75"/>
  <cols>
    <col min="1" max="1" width="7.6640625" style="125"/>
    <col min="2" max="2" width="15.6640625" style="125" customWidth="1"/>
    <col min="3" max="3" width="8.109375" style="131" customWidth="1"/>
    <col min="4" max="34" width="11.109375" style="125" customWidth="1"/>
    <col min="35" max="16384" width="7.6640625" style="125"/>
  </cols>
  <sheetData>
    <row r="1" spans="2:44" ht="27.75" customHeight="1">
      <c r="B1" s="247" t="s">
        <v>132</v>
      </c>
      <c r="C1" s="247"/>
      <c r="D1" s="247"/>
      <c r="E1" s="247"/>
      <c r="F1" s="247"/>
      <c r="G1" s="247"/>
      <c r="H1" s="247"/>
      <c r="I1" s="247"/>
      <c r="J1" s="247"/>
      <c r="K1" s="124"/>
      <c r="L1" s="124"/>
      <c r="M1" s="124"/>
      <c r="N1" s="124"/>
      <c r="O1" s="124"/>
      <c r="P1" s="124"/>
    </row>
    <row r="2" spans="2:44" ht="27.75" customHeight="1">
      <c r="B2" s="248"/>
      <c r="C2" s="248"/>
      <c r="D2" s="248"/>
      <c r="E2" s="248"/>
      <c r="F2" s="248"/>
      <c r="G2" s="248"/>
      <c r="H2" s="248"/>
      <c r="I2" s="248"/>
      <c r="J2" s="248"/>
      <c r="K2" s="124"/>
      <c r="L2" s="124"/>
      <c r="M2" s="124"/>
      <c r="N2" s="124"/>
      <c r="O2" s="124"/>
      <c r="P2" s="124"/>
    </row>
    <row r="3" spans="2:44" ht="46.5" customHeight="1">
      <c r="B3" s="126" t="s">
        <v>133</v>
      </c>
      <c r="C3" s="249" t="s">
        <v>335</v>
      </c>
      <c r="D3" s="250"/>
      <c r="E3" s="126" t="s">
        <v>134</v>
      </c>
      <c r="F3" s="251">
        <f>'0720(18度C)'!D1+'0720(4度C)'!D1</f>
        <v>246795</v>
      </c>
      <c r="G3" s="252"/>
      <c r="H3" s="126" t="s">
        <v>2</v>
      </c>
      <c r="I3" s="253">
        <f>'0720(18度C)'!F1+'0720(4度C)'!F1</f>
        <v>8009038.6499999994</v>
      </c>
      <c r="J3" s="254"/>
      <c r="K3" s="127"/>
      <c r="L3" s="128"/>
      <c r="M3" s="124"/>
      <c r="N3" s="124"/>
      <c r="O3" s="124"/>
      <c r="P3" s="124"/>
    </row>
    <row r="4" spans="2:44" ht="28.5" customHeight="1">
      <c r="B4" s="255" t="s">
        <v>135</v>
      </c>
      <c r="C4" s="235" t="s">
        <v>136</v>
      </c>
      <c r="D4" s="236"/>
      <c r="E4" s="258" t="s">
        <v>137</v>
      </c>
      <c r="F4" s="259"/>
      <c r="G4" s="258" t="s">
        <v>138</v>
      </c>
      <c r="H4" s="259"/>
      <c r="I4" s="258" t="s">
        <v>139</v>
      </c>
      <c r="J4" s="259"/>
      <c r="K4" s="233" t="s">
        <v>140</v>
      </c>
      <c r="L4" s="234"/>
      <c r="M4" s="233" t="s">
        <v>141</v>
      </c>
      <c r="N4" s="234"/>
      <c r="P4" s="128"/>
      <c r="Q4" s="124"/>
      <c r="R4" s="124"/>
    </row>
    <row r="5" spans="2:44" ht="28.5" customHeight="1">
      <c r="B5" s="256"/>
      <c r="C5" s="235" t="s">
        <v>142</v>
      </c>
      <c r="D5" s="236"/>
      <c r="E5" s="237" t="s">
        <v>143</v>
      </c>
      <c r="F5" s="238"/>
      <c r="G5" s="239" t="s">
        <v>144</v>
      </c>
      <c r="H5" s="240"/>
      <c r="I5" s="241" t="s">
        <v>145</v>
      </c>
      <c r="J5" s="242"/>
      <c r="K5" s="243" t="s">
        <v>146</v>
      </c>
      <c r="L5" s="244"/>
      <c r="M5" s="245" t="s">
        <v>147</v>
      </c>
      <c r="N5" s="246"/>
      <c r="O5" s="128"/>
      <c r="P5" s="128"/>
      <c r="Q5" s="128"/>
      <c r="R5" s="128"/>
    </row>
    <row r="6" spans="2:44" ht="28.5" customHeight="1">
      <c r="B6" s="256"/>
      <c r="C6" s="235" t="s">
        <v>148</v>
      </c>
      <c r="D6" s="236"/>
      <c r="E6" s="227">
        <f>AVERAGE(D13:O13,D27:X27)</f>
        <v>492.12035167244039</v>
      </c>
      <c r="F6" s="228" t="e">
        <f>AVERAGE(#REF!,D13:K13)</f>
        <v>#REF!</v>
      </c>
      <c r="G6" s="229">
        <f>AVERAGE(D13:K13)</f>
        <v>176.79150800779487</v>
      </c>
      <c r="H6" s="230"/>
      <c r="I6" s="229">
        <f>AVERAGE(L13:O13)</f>
        <v>89.572192513368975</v>
      </c>
      <c r="J6" s="230"/>
      <c r="K6" s="229">
        <f>AVERAGE(D27:O27)</f>
        <v>676.80791916416911</v>
      </c>
      <c r="L6" s="230"/>
      <c r="M6" s="229">
        <f>AVERAGE(P27:X27)</f>
        <v>747.93663234524581</v>
      </c>
      <c r="N6" s="230"/>
      <c r="O6" s="128"/>
      <c r="P6" s="128"/>
      <c r="Q6" s="128"/>
      <c r="R6" s="128"/>
    </row>
    <row r="7" spans="2:44" ht="28.5" customHeight="1">
      <c r="B7" s="256"/>
      <c r="C7" s="221" t="s">
        <v>149</v>
      </c>
      <c r="D7" s="222"/>
      <c r="E7" s="231">
        <f>AVERAGE(D14:O14,D28:X28)</f>
        <v>413.82235646917724</v>
      </c>
      <c r="F7" s="232" t="e">
        <f>AVERAGE(#REF!,D14:K14)</f>
        <v>#REF!</v>
      </c>
      <c r="G7" s="219">
        <f>AVERAGE(D14:K14)</f>
        <v>148.97054588010798</v>
      </c>
      <c r="H7" s="220"/>
      <c r="I7" s="219">
        <f>AVERAGE(L14:O14)</f>
        <v>76.475004215596044</v>
      </c>
      <c r="J7" s="220"/>
      <c r="K7" s="219">
        <f>AVERAGE(D28:O28)</f>
        <v>569.09016786745815</v>
      </c>
      <c r="L7" s="220"/>
      <c r="M7" s="219">
        <f>AVERAGE(P28:X28)</f>
        <v>628.24150437657715</v>
      </c>
      <c r="N7" s="220"/>
      <c r="O7" s="128"/>
      <c r="P7" s="128"/>
      <c r="Q7" s="128"/>
      <c r="R7" s="128"/>
    </row>
    <row r="8" spans="2:44" ht="28.5" customHeight="1">
      <c r="B8" s="257"/>
      <c r="C8" s="221" t="s">
        <v>150</v>
      </c>
      <c r="D8" s="222"/>
      <c r="E8" s="223">
        <f>AVERAGE(D15:O15,D29:X29)</f>
        <v>0.84491934778134081</v>
      </c>
      <c r="F8" s="224" t="e">
        <f>AVERAGE(D15:K15,#REF!)</f>
        <v>#REF!</v>
      </c>
      <c r="G8" s="225">
        <f>AVERAGE(D15:K15)</f>
        <v>0.84616142363280411</v>
      </c>
      <c r="H8" s="226"/>
      <c r="I8" s="225">
        <f>AVERAGE(L15:O15)</f>
        <v>0.85377386167552727</v>
      </c>
      <c r="J8" s="226"/>
      <c r="K8" s="225">
        <f>AVERAGE(D29:O29)</f>
        <v>0.84275249280802567</v>
      </c>
      <c r="L8" s="226"/>
      <c r="M8" s="225">
        <f>AVERAGE(P29:X29)</f>
        <v>0.84340789462099186</v>
      </c>
      <c r="N8" s="226"/>
      <c r="O8" s="130" t="s">
        <v>151</v>
      </c>
      <c r="P8" s="128"/>
      <c r="Q8" s="128"/>
      <c r="R8" s="128"/>
    </row>
    <row r="9" spans="2:44" ht="28.5" customHeight="1" thickBot="1">
      <c r="H9" s="132"/>
      <c r="N9" s="128"/>
      <c r="O9" s="128"/>
      <c r="P9" s="128"/>
    </row>
    <row r="10" spans="2:44" ht="30" customHeight="1">
      <c r="B10" s="209" t="s">
        <v>152</v>
      </c>
      <c r="C10" s="210"/>
      <c r="D10" s="214" t="s">
        <v>153</v>
      </c>
      <c r="E10" s="215"/>
      <c r="F10" s="215"/>
      <c r="G10" s="215"/>
      <c r="H10" s="215"/>
      <c r="I10" s="215"/>
      <c r="J10" s="215"/>
      <c r="K10" s="215"/>
      <c r="L10" s="216" t="s">
        <v>154</v>
      </c>
      <c r="M10" s="217"/>
      <c r="N10" s="217"/>
      <c r="O10" s="218"/>
    </row>
    <row r="11" spans="2:44" ht="17.25" customHeight="1">
      <c r="B11" s="205" t="s">
        <v>155</v>
      </c>
      <c r="C11" s="206"/>
      <c r="D11" s="135">
        <v>1</v>
      </c>
      <c r="E11" s="136">
        <v>2</v>
      </c>
      <c r="F11" s="136">
        <v>3</v>
      </c>
      <c r="G11" s="136">
        <v>4</v>
      </c>
      <c r="H11" s="136">
        <v>5</v>
      </c>
      <c r="I11" s="136">
        <v>6</v>
      </c>
      <c r="J11" s="136">
        <v>7</v>
      </c>
      <c r="K11" s="171">
        <v>8</v>
      </c>
      <c r="L11" s="135">
        <v>1</v>
      </c>
      <c r="M11" s="164">
        <v>2</v>
      </c>
      <c r="N11" s="136">
        <v>3</v>
      </c>
      <c r="O11" s="137">
        <v>4</v>
      </c>
    </row>
    <row r="12" spans="2:44" ht="46.5" customHeight="1">
      <c r="B12" s="205"/>
      <c r="C12" s="206"/>
      <c r="D12" s="138" t="s">
        <v>156</v>
      </c>
      <c r="E12" s="139" t="s">
        <v>157</v>
      </c>
      <c r="F12" s="139" t="s">
        <v>158</v>
      </c>
      <c r="G12" s="139" t="s">
        <v>159</v>
      </c>
      <c r="H12" s="139" t="s">
        <v>160</v>
      </c>
      <c r="I12" s="139" t="s">
        <v>161</v>
      </c>
      <c r="J12" s="139" t="s">
        <v>162</v>
      </c>
      <c r="K12" s="172" t="s">
        <v>163</v>
      </c>
      <c r="L12" s="180" t="s">
        <v>225</v>
      </c>
      <c r="M12" s="187" t="s">
        <v>157</v>
      </c>
      <c r="N12" s="139" t="s">
        <v>164</v>
      </c>
      <c r="O12" s="140" t="s">
        <v>159</v>
      </c>
    </row>
    <row r="13" spans="2:44" ht="40.15" customHeight="1">
      <c r="B13" s="207" t="s">
        <v>10</v>
      </c>
      <c r="C13" s="141" t="s">
        <v>165</v>
      </c>
      <c r="D13" s="142">
        <v>108.87096774193549</v>
      </c>
      <c r="E13" s="143">
        <v>78.740157480314963</v>
      </c>
      <c r="F13" s="143">
        <v>104.25531914893617</v>
      </c>
      <c r="G13" s="143">
        <v>89.171974522292999</v>
      </c>
      <c r="H13" s="143">
        <v>172.2488038277512</v>
      </c>
      <c r="I13" s="143">
        <v>250.92</v>
      </c>
      <c r="J13" s="143" t="s">
        <v>77</v>
      </c>
      <c r="K13" s="173">
        <v>433.33333333333331</v>
      </c>
      <c r="L13" s="142" t="s">
        <v>77</v>
      </c>
      <c r="M13" s="188" t="s">
        <v>77</v>
      </c>
      <c r="N13" s="143">
        <v>90.909090909090907</v>
      </c>
      <c r="O13" s="144">
        <v>88.235294117647058</v>
      </c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</row>
    <row r="14" spans="2:44" ht="39.6" customHeight="1">
      <c r="B14" s="207"/>
      <c r="C14" s="145" t="s">
        <v>166</v>
      </c>
      <c r="D14" s="146">
        <v>93.509258268194955</v>
      </c>
      <c r="E14" s="147">
        <v>66.57249339471835</v>
      </c>
      <c r="F14" s="147">
        <v>88.107428159440815</v>
      </c>
      <c r="G14" s="147">
        <v>75.126769418059382</v>
      </c>
      <c r="H14" s="147">
        <v>146.50169397830467</v>
      </c>
      <c r="I14" s="147">
        <v>213.62004095912343</v>
      </c>
      <c r="J14" s="147" t="s">
        <v>77</v>
      </c>
      <c r="K14" s="174">
        <v>359.35613698291439</v>
      </c>
      <c r="L14" s="146" t="s">
        <v>77</v>
      </c>
      <c r="M14" s="189" t="s">
        <v>77</v>
      </c>
      <c r="N14" s="147">
        <v>77.657116607368096</v>
      </c>
      <c r="O14" s="148">
        <v>75.292891823824007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</row>
    <row r="15" spans="2:44" ht="40.15" customHeight="1">
      <c r="B15" s="207"/>
      <c r="C15" s="149" t="s">
        <v>167</v>
      </c>
      <c r="D15" s="150">
        <f t="shared" ref="D15:I15" si="0">D14/D13</f>
        <v>0.85889985372267952</v>
      </c>
      <c r="E15" s="151">
        <f t="shared" si="0"/>
        <v>0.84547066611292299</v>
      </c>
      <c r="F15" s="151">
        <f t="shared" si="0"/>
        <v>0.84511206601912625</v>
      </c>
      <c r="G15" s="151">
        <f t="shared" si="0"/>
        <v>0.84249305704538013</v>
      </c>
      <c r="H15" s="151">
        <f t="shared" si="0"/>
        <v>0.85052372337404658</v>
      </c>
      <c r="I15" s="151">
        <f t="shared" si="0"/>
        <v>0.85134720611797965</v>
      </c>
      <c r="J15" s="151" t="s">
        <v>77</v>
      </c>
      <c r="K15" s="175">
        <f t="shared" ref="K15" si="1">K14/K13</f>
        <v>0.82928339303749476</v>
      </c>
      <c r="L15" s="150" t="s">
        <v>77</v>
      </c>
      <c r="M15" s="190" t="s">
        <v>77</v>
      </c>
      <c r="N15" s="151">
        <f>N14/N13</f>
        <v>0.85422828268104911</v>
      </c>
      <c r="O15" s="152">
        <f>O14/O13</f>
        <v>0.85331944067000542</v>
      </c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</row>
    <row r="16" spans="2:44" ht="17.25" customHeight="1">
      <c r="B16" s="208" t="s">
        <v>168</v>
      </c>
      <c r="C16" s="134" t="s">
        <v>169</v>
      </c>
      <c r="D16" s="50">
        <v>0.25011574074074072</v>
      </c>
      <c r="E16" s="51">
        <v>0.16666666666666666</v>
      </c>
      <c r="F16" s="51">
        <v>0.25</v>
      </c>
      <c r="G16" s="51">
        <v>0.16685185185185186</v>
      </c>
      <c r="H16" s="51">
        <v>0.16678240740740741</v>
      </c>
      <c r="I16" s="51">
        <v>0.25033564814814813</v>
      </c>
      <c r="J16" s="51" t="s">
        <v>77</v>
      </c>
      <c r="K16" s="57">
        <v>0.3445023148148148</v>
      </c>
      <c r="L16" s="50" t="s">
        <v>77</v>
      </c>
      <c r="M16" s="191" t="s">
        <v>77</v>
      </c>
      <c r="N16" s="51">
        <v>0.70902777777777781</v>
      </c>
      <c r="O16" s="116">
        <v>0.70833333333333337</v>
      </c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</row>
    <row r="17" spans="2:44" ht="17.25" customHeight="1">
      <c r="B17" s="205"/>
      <c r="C17" s="134" t="s">
        <v>170</v>
      </c>
      <c r="D17" s="50">
        <v>0.66111111111111109</v>
      </c>
      <c r="E17" s="51">
        <v>0.6381944444444444</v>
      </c>
      <c r="F17" s="51">
        <v>0.5995138888888889</v>
      </c>
      <c r="G17" s="51">
        <v>0.60972222222222205</v>
      </c>
      <c r="H17" s="51">
        <v>0.75138888888888888</v>
      </c>
      <c r="I17" s="51">
        <v>0.54861111111111116</v>
      </c>
      <c r="J17" s="51" t="s">
        <v>77</v>
      </c>
      <c r="K17" s="57">
        <v>0.46491898148148147</v>
      </c>
      <c r="L17" s="50" t="s">
        <v>77</v>
      </c>
      <c r="M17" s="191" t="s">
        <v>77</v>
      </c>
      <c r="N17" s="51">
        <v>0.87848379629629625</v>
      </c>
      <c r="O17" s="116">
        <v>0.8744791666666667</v>
      </c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</row>
    <row r="18" spans="2:44" ht="17.25" customHeight="1">
      <c r="B18" s="205" t="s">
        <v>171</v>
      </c>
      <c r="C18" s="206"/>
      <c r="D18" s="153">
        <v>15.5</v>
      </c>
      <c r="E18" s="154">
        <v>25.4</v>
      </c>
      <c r="F18" s="154">
        <v>18.8</v>
      </c>
      <c r="G18" s="154">
        <v>22.428571428571427</v>
      </c>
      <c r="H18" s="154">
        <v>20.9</v>
      </c>
      <c r="I18" s="154">
        <v>12.5</v>
      </c>
      <c r="J18" s="154" t="s">
        <v>77</v>
      </c>
      <c r="K18" s="176">
        <v>6</v>
      </c>
      <c r="L18" s="153" t="s">
        <v>77</v>
      </c>
      <c r="M18" s="192" t="s">
        <v>77</v>
      </c>
      <c r="N18" s="154">
        <v>22</v>
      </c>
      <c r="O18" s="155">
        <v>22.666666666666668</v>
      </c>
    </row>
    <row r="19" spans="2:44" ht="17.25" customHeight="1">
      <c r="B19" s="198" t="s">
        <v>172</v>
      </c>
      <c r="C19" s="199"/>
      <c r="D19" s="156" t="s">
        <v>173</v>
      </c>
      <c r="E19" s="157" t="s">
        <v>174</v>
      </c>
      <c r="F19" s="157" t="s">
        <v>174</v>
      </c>
      <c r="G19" s="157" t="s">
        <v>174</v>
      </c>
      <c r="H19" s="157" t="s">
        <v>175</v>
      </c>
      <c r="I19" s="157" t="s">
        <v>176</v>
      </c>
      <c r="J19" s="157" t="s">
        <v>176</v>
      </c>
      <c r="K19" s="177" t="s">
        <v>176</v>
      </c>
      <c r="L19" s="156" t="s">
        <v>173</v>
      </c>
      <c r="M19" s="193" t="s">
        <v>174</v>
      </c>
      <c r="N19" s="157" t="s">
        <v>174</v>
      </c>
      <c r="O19" s="158" t="s">
        <v>174</v>
      </c>
    </row>
    <row r="20" spans="2:44" ht="17.25" customHeight="1">
      <c r="B20" s="198" t="s">
        <v>177</v>
      </c>
      <c r="C20" s="199"/>
      <c r="D20" s="156" t="s">
        <v>176</v>
      </c>
      <c r="E20" s="157"/>
      <c r="F20" s="157"/>
      <c r="G20" s="157"/>
      <c r="H20" s="157" t="s">
        <v>176</v>
      </c>
      <c r="I20" s="157"/>
      <c r="J20" s="157"/>
      <c r="K20" s="177"/>
      <c r="L20" s="135"/>
      <c r="M20" s="164"/>
      <c r="N20" s="157"/>
      <c r="O20" s="158"/>
    </row>
    <row r="21" spans="2:44" ht="17.25" customHeight="1" thickBot="1">
      <c r="B21" s="200" t="s">
        <v>178</v>
      </c>
      <c r="C21" s="201"/>
      <c r="D21" s="160"/>
      <c r="E21" s="161"/>
      <c r="F21" s="162"/>
      <c r="G21" s="162"/>
      <c r="H21" s="161" t="s">
        <v>179</v>
      </c>
      <c r="I21" s="161" t="s">
        <v>180</v>
      </c>
      <c r="J21" s="161"/>
      <c r="K21" s="178" t="s">
        <v>181</v>
      </c>
      <c r="L21" s="181"/>
      <c r="M21" s="194"/>
      <c r="N21" s="161"/>
      <c r="O21" s="163"/>
    </row>
    <row r="23" spans="2:44" ht="16.5" thickBot="1"/>
    <row r="24" spans="2:44" ht="30" customHeight="1">
      <c r="B24" s="209" t="s">
        <v>152</v>
      </c>
      <c r="C24" s="210"/>
      <c r="D24" s="211" t="s">
        <v>182</v>
      </c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3"/>
      <c r="P24" s="202" t="s">
        <v>183</v>
      </c>
      <c r="Q24" s="203"/>
      <c r="R24" s="203"/>
      <c r="S24" s="203"/>
      <c r="T24" s="203"/>
      <c r="U24" s="203"/>
      <c r="V24" s="203"/>
      <c r="W24" s="203"/>
      <c r="X24" s="204"/>
    </row>
    <row r="25" spans="2:44" ht="17.25" customHeight="1">
      <c r="B25" s="205" t="s">
        <v>155</v>
      </c>
      <c r="C25" s="206"/>
      <c r="D25" s="135">
        <v>1</v>
      </c>
      <c r="E25" s="164">
        <v>2</v>
      </c>
      <c r="F25" s="136">
        <v>3</v>
      </c>
      <c r="G25" s="136">
        <v>4</v>
      </c>
      <c r="H25" s="164">
        <v>5</v>
      </c>
      <c r="I25" s="136">
        <v>6</v>
      </c>
      <c r="J25" s="136">
        <v>7</v>
      </c>
      <c r="K25" s="164">
        <v>8</v>
      </c>
      <c r="L25" s="136">
        <v>9</v>
      </c>
      <c r="M25" s="136">
        <v>10</v>
      </c>
      <c r="N25" s="164">
        <v>11</v>
      </c>
      <c r="O25" s="136">
        <v>12</v>
      </c>
      <c r="P25" s="135">
        <v>1</v>
      </c>
      <c r="Q25" s="136">
        <v>2</v>
      </c>
      <c r="R25" s="136">
        <v>3</v>
      </c>
      <c r="S25" s="136">
        <v>4</v>
      </c>
      <c r="T25" s="136">
        <v>5</v>
      </c>
      <c r="U25" s="136">
        <v>6</v>
      </c>
      <c r="V25" s="136">
        <v>7</v>
      </c>
      <c r="W25" s="136">
        <v>8</v>
      </c>
      <c r="X25" s="137">
        <v>9</v>
      </c>
    </row>
    <row r="26" spans="2:44" ht="46.5" customHeight="1">
      <c r="B26" s="205"/>
      <c r="C26" s="206"/>
      <c r="D26" s="165" t="s">
        <v>156</v>
      </c>
      <c r="E26" s="166" t="s">
        <v>164</v>
      </c>
      <c r="F26" s="139" t="s">
        <v>160</v>
      </c>
      <c r="G26" s="139" t="s">
        <v>161</v>
      </c>
      <c r="H26" s="139" t="s">
        <v>184</v>
      </c>
      <c r="I26" s="139" t="s">
        <v>163</v>
      </c>
      <c r="J26" s="139" t="s">
        <v>185</v>
      </c>
      <c r="K26" s="139" t="s">
        <v>186</v>
      </c>
      <c r="L26" s="139" t="s">
        <v>187</v>
      </c>
      <c r="M26" s="139" t="s">
        <v>188</v>
      </c>
      <c r="N26" s="167" t="s">
        <v>45</v>
      </c>
      <c r="O26" s="168" t="s">
        <v>189</v>
      </c>
      <c r="P26" s="138" t="s">
        <v>190</v>
      </c>
      <c r="Q26" s="139" t="s">
        <v>162</v>
      </c>
      <c r="R26" s="139" t="s">
        <v>191</v>
      </c>
      <c r="S26" s="139" t="s">
        <v>192</v>
      </c>
      <c r="T26" s="139" t="s">
        <v>193</v>
      </c>
      <c r="U26" s="139" t="s">
        <v>187</v>
      </c>
      <c r="V26" s="139" t="s">
        <v>194</v>
      </c>
      <c r="W26" s="167" t="s">
        <v>45</v>
      </c>
      <c r="X26" s="168" t="s">
        <v>46</v>
      </c>
    </row>
    <row r="27" spans="2:44" ht="40.15" customHeight="1">
      <c r="B27" s="207" t="s">
        <v>10</v>
      </c>
      <c r="C27" s="141" t="s">
        <v>165</v>
      </c>
      <c r="D27" s="143">
        <v>226.15</v>
      </c>
      <c r="E27" s="143" t="s">
        <v>77</v>
      </c>
      <c r="F27" s="143" t="s">
        <v>77</v>
      </c>
      <c r="G27" s="143">
        <v>272.72727272727275</v>
      </c>
      <c r="H27" s="143">
        <v>433.33333333333331</v>
      </c>
      <c r="I27" s="143" t="s">
        <v>77</v>
      </c>
      <c r="J27" s="143">
        <v>675</v>
      </c>
      <c r="K27" s="143">
        <v>1100</v>
      </c>
      <c r="L27" s="143" t="s">
        <v>77</v>
      </c>
      <c r="M27" s="143">
        <v>761.53846153846155</v>
      </c>
      <c r="N27" s="143">
        <v>985.71428571428567</v>
      </c>
      <c r="O27" s="143">
        <v>960</v>
      </c>
      <c r="P27" s="142">
        <v>226.44897959183672</v>
      </c>
      <c r="Q27" s="143" t="s">
        <v>77</v>
      </c>
      <c r="R27" s="143" t="s">
        <v>77</v>
      </c>
      <c r="S27" s="143">
        <v>675</v>
      </c>
      <c r="T27" s="143">
        <v>768.75</v>
      </c>
      <c r="U27" s="143" t="s">
        <v>77</v>
      </c>
      <c r="V27" s="143">
        <v>761.53846153846155</v>
      </c>
      <c r="W27" s="143">
        <v>1050</v>
      </c>
      <c r="X27" s="144">
        <v>1005.8823529411765</v>
      </c>
    </row>
    <row r="28" spans="2:44" ht="39.6" customHeight="1">
      <c r="B28" s="207"/>
      <c r="C28" s="145" t="s">
        <v>166</v>
      </c>
      <c r="D28" s="147">
        <v>192.46397272024956</v>
      </c>
      <c r="E28" s="147" t="s">
        <v>77</v>
      </c>
      <c r="F28" s="147" t="s">
        <v>77</v>
      </c>
      <c r="G28" s="147">
        <v>233.09599491417674</v>
      </c>
      <c r="H28" s="147">
        <v>355.98389065889893</v>
      </c>
      <c r="I28" s="147" t="s">
        <v>77</v>
      </c>
      <c r="J28" s="147">
        <v>589.00139664804476</v>
      </c>
      <c r="K28" s="147">
        <v>934.81519772550973</v>
      </c>
      <c r="L28" s="147" t="s">
        <v>77</v>
      </c>
      <c r="M28" s="147">
        <v>638.82991872203741</v>
      </c>
      <c r="N28" s="147">
        <v>811.7943417601706</v>
      </c>
      <c r="O28" s="147">
        <v>796.73662979057769</v>
      </c>
      <c r="P28" s="146">
        <v>192.23583016658318</v>
      </c>
      <c r="Q28" s="147" t="s">
        <v>77</v>
      </c>
      <c r="R28" s="147" t="s">
        <v>77</v>
      </c>
      <c r="S28" s="147">
        <v>598.61988464707508</v>
      </c>
      <c r="T28" s="147">
        <v>638.60246448205316</v>
      </c>
      <c r="U28" s="147" t="s">
        <v>77</v>
      </c>
      <c r="V28" s="147">
        <v>639.64992417562314</v>
      </c>
      <c r="W28" s="147">
        <v>870.35275149383187</v>
      </c>
      <c r="X28" s="148">
        <v>829.98817129429665</v>
      </c>
    </row>
    <row r="29" spans="2:44" ht="40.15" customHeight="1">
      <c r="B29" s="207"/>
      <c r="C29" s="149" t="s">
        <v>167</v>
      </c>
      <c r="D29" s="151">
        <f>D28/D27</f>
        <v>0.85104564545765882</v>
      </c>
      <c r="E29" s="151" t="s">
        <v>77</v>
      </c>
      <c r="F29" s="151" t="s">
        <v>77</v>
      </c>
      <c r="G29" s="151">
        <f>G28/G27</f>
        <v>0.85468531468531461</v>
      </c>
      <c r="H29" s="151">
        <f>H28/H27</f>
        <v>0.82150128613592066</v>
      </c>
      <c r="I29" s="151" t="s">
        <v>77</v>
      </c>
      <c r="J29" s="151">
        <f>J28/J27</f>
        <v>0.87259466170080702</v>
      </c>
      <c r="K29" s="151">
        <f>K28/K27</f>
        <v>0.84983199793228159</v>
      </c>
      <c r="L29" s="151" t="s">
        <v>77</v>
      </c>
      <c r="M29" s="151">
        <f>M28/M27</f>
        <v>0.838867570039039</v>
      </c>
      <c r="N29" s="151">
        <f>N28/N27</f>
        <v>0.82355947714799915</v>
      </c>
      <c r="O29" s="151">
        <f>O28/O27</f>
        <v>0.82993398936518514</v>
      </c>
      <c r="P29" s="150">
        <f>P28/P27</f>
        <v>0.84891453480196255</v>
      </c>
      <c r="Q29" s="151" t="s">
        <v>77</v>
      </c>
      <c r="R29" s="151" t="s">
        <v>77</v>
      </c>
      <c r="S29" s="151">
        <f>S28/S27</f>
        <v>0.88684427355122231</v>
      </c>
      <c r="T29" s="151">
        <f>T28/T27</f>
        <v>0.83070239282218294</v>
      </c>
      <c r="U29" s="151" t="s">
        <v>77</v>
      </c>
      <c r="V29" s="151">
        <f>V28/V27</f>
        <v>0.83994434487708092</v>
      </c>
      <c r="W29" s="151">
        <f>W28/W27</f>
        <v>0.82890738237507799</v>
      </c>
      <c r="X29" s="152">
        <f>X28/X27</f>
        <v>0.82513443929842356</v>
      </c>
    </row>
    <row r="30" spans="2:44" ht="17.25" customHeight="1">
      <c r="B30" s="208" t="s">
        <v>168</v>
      </c>
      <c r="C30" s="134" t="s">
        <v>169</v>
      </c>
      <c r="D30" s="51">
        <v>0.30416666666666664</v>
      </c>
      <c r="E30" s="51" t="s">
        <v>77</v>
      </c>
      <c r="F30" s="51" t="s">
        <v>77</v>
      </c>
      <c r="G30" s="51">
        <v>0.31944444444444442</v>
      </c>
      <c r="H30" s="51">
        <v>0.25</v>
      </c>
      <c r="I30" s="51" t="s">
        <v>77</v>
      </c>
      <c r="J30" s="51">
        <v>0.25</v>
      </c>
      <c r="K30" s="51">
        <v>0.35277777777777775</v>
      </c>
      <c r="L30" s="51" t="s">
        <v>77</v>
      </c>
      <c r="M30" s="51">
        <v>0.25015046296296295</v>
      </c>
      <c r="N30" s="51">
        <v>0.25027777777777777</v>
      </c>
      <c r="O30" s="51">
        <v>0.25</v>
      </c>
      <c r="P30" s="50">
        <v>0.70833333333333337</v>
      </c>
      <c r="Q30" s="51" t="s">
        <v>77</v>
      </c>
      <c r="R30" s="51" t="s">
        <v>77</v>
      </c>
      <c r="S30" s="51">
        <v>0.70851851851851855</v>
      </c>
      <c r="T30" s="51">
        <v>0.70833333333333337</v>
      </c>
      <c r="U30" s="51" t="s">
        <v>77</v>
      </c>
      <c r="V30" s="51">
        <v>0.70833333333333337</v>
      </c>
      <c r="W30" s="51">
        <v>0.70833333333333337</v>
      </c>
      <c r="X30" s="116">
        <v>0.70864583333333331</v>
      </c>
    </row>
    <row r="31" spans="2:44" ht="17.25" customHeight="1">
      <c r="B31" s="205"/>
      <c r="C31" s="134" t="s">
        <v>170</v>
      </c>
      <c r="D31" s="51">
        <v>0.45624999999999999</v>
      </c>
      <c r="E31" s="51" t="s">
        <v>77</v>
      </c>
      <c r="F31" s="51" t="s">
        <v>77</v>
      </c>
      <c r="G31" s="51">
        <v>0.38564814814814813</v>
      </c>
      <c r="H31" s="51">
        <v>0.32500000000000001</v>
      </c>
      <c r="I31" s="51" t="s">
        <v>77</v>
      </c>
      <c r="J31" s="51">
        <v>0.34944444444444445</v>
      </c>
      <c r="K31" s="51">
        <v>0.39755787037037038</v>
      </c>
      <c r="L31" s="51" t="s">
        <v>77</v>
      </c>
      <c r="M31" s="51">
        <v>0.41180555555555554</v>
      </c>
      <c r="N31" s="51">
        <v>0.47569444444444442</v>
      </c>
      <c r="O31" s="51">
        <v>0.45506944444444447</v>
      </c>
      <c r="P31" s="50">
        <v>0.96805555555555556</v>
      </c>
      <c r="Q31" s="51" t="s">
        <v>77</v>
      </c>
      <c r="R31" s="51" t="s">
        <v>77</v>
      </c>
      <c r="S31" s="51">
        <v>0.87708333333333333</v>
      </c>
      <c r="T31" s="51">
        <v>0.88541666666666663</v>
      </c>
      <c r="U31" s="51" t="s">
        <v>77</v>
      </c>
      <c r="V31" s="51">
        <v>0.88197916666666665</v>
      </c>
      <c r="W31" s="51">
        <v>0.96263888888888893</v>
      </c>
      <c r="X31" s="116">
        <v>0.97023148148148153</v>
      </c>
    </row>
    <row r="32" spans="2:44" ht="17.25" customHeight="1">
      <c r="B32" s="205" t="s">
        <v>171</v>
      </c>
      <c r="C32" s="206"/>
      <c r="D32" s="154">
        <v>13.333333333333334</v>
      </c>
      <c r="E32" s="154" t="s">
        <v>77</v>
      </c>
      <c r="F32" s="154" t="s">
        <v>77</v>
      </c>
      <c r="G32" s="154">
        <v>11</v>
      </c>
      <c r="H32" s="154">
        <v>6</v>
      </c>
      <c r="I32" s="154" t="s">
        <v>77</v>
      </c>
      <c r="J32" s="154">
        <v>4</v>
      </c>
      <c r="K32" s="154">
        <v>3</v>
      </c>
      <c r="L32" s="154" t="s">
        <v>77</v>
      </c>
      <c r="M32" s="154">
        <v>4.333333333333333</v>
      </c>
      <c r="N32" s="154">
        <v>3.5</v>
      </c>
      <c r="O32" s="154">
        <v>3.3333333333333335</v>
      </c>
      <c r="P32" s="153">
        <v>14</v>
      </c>
      <c r="Q32" s="154" t="s">
        <v>77</v>
      </c>
      <c r="R32" s="154" t="s">
        <v>77</v>
      </c>
      <c r="S32" s="154">
        <v>4</v>
      </c>
      <c r="T32" s="154">
        <v>4</v>
      </c>
      <c r="U32" s="51" t="s">
        <v>77</v>
      </c>
      <c r="V32" s="154">
        <v>4.333333333333333</v>
      </c>
      <c r="W32" s="154">
        <v>3.3333333333333335</v>
      </c>
      <c r="X32" s="155">
        <v>3.4</v>
      </c>
    </row>
    <row r="33" spans="2:24" ht="17.25" customHeight="1">
      <c r="B33" s="198" t="s">
        <v>172</v>
      </c>
      <c r="C33" s="199"/>
      <c r="D33" s="133" t="s">
        <v>176</v>
      </c>
      <c r="E33" s="157" t="s">
        <v>174</v>
      </c>
      <c r="F33" s="157" t="s">
        <v>175</v>
      </c>
      <c r="G33" s="157" t="s">
        <v>195</v>
      </c>
      <c r="H33" s="157" t="s">
        <v>176</v>
      </c>
      <c r="I33" s="157" t="s">
        <v>176</v>
      </c>
      <c r="J33" s="157" t="s">
        <v>195</v>
      </c>
      <c r="K33" s="157" t="s">
        <v>196</v>
      </c>
      <c r="L33" s="157" t="s">
        <v>196</v>
      </c>
      <c r="M33" s="157" t="s">
        <v>196</v>
      </c>
      <c r="N33" s="157" t="s">
        <v>109</v>
      </c>
      <c r="O33" s="158" t="s">
        <v>109</v>
      </c>
      <c r="P33" s="156" t="s">
        <v>195</v>
      </c>
      <c r="Q33" s="157" t="s">
        <v>176</v>
      </c>
      <c r="R33" s="157" t="s">
        <v>176</v>
      </c>
      <c r="S33" s="157" t="s">
        <v>195</v>
      </c>
      <c r="T33" s="157" t="s">
        <v>196</v>
      </c>
      <c r="U33" s="157" t="s">
        <v>196</v>
      </c>
      <c r="V33" s="157" t="s">
        <v>196</v>
      </c>
      <c r="W33" s="157" t="s">
        <v>109</v>
      </c>
      <c r="X33" s="158" t="s">
        <v>109</v>
      </c>
    </row>
    <row r="34" spans="2:24" ht="17.25" customHeight="1">
      <c r="B34" s="198" t="s">
        <v>177</v>
      </c>
      <c r="C34" s="199"/>
      <c r="D34" s="133"/>
      <c r="E34" s="129"/>
      <c r="F34" s="157"/>
      <c r="G34" s="157"/>
      <c r="H34" s="157"/>
      <c r="I34" s="157"/>
      <c r="J34" s="157"/>
      <c r="K34" s="157"/>
      <c r="L34" s="157"/>
      <c r="M34" s="157"/>
      <c r="N34" s="157"/>
      <c r="O34" s="158"/>
      <c r="P34" s="156"/>
      <c r="Q34" s="157"/>
      <c r="R34" s="157"/>
      <c r="S34" s="157"/>
      <c r="T34" s="157"/>
      <c r="U34" s="157"/>
      <c r="V34" s="157"/>
      <c r="W34" s="157"/>
      <c r="X34" s="158"/>
    </row>
    <row r="35" spans="2:24" ht="17.25" customHeight="1" thickBot="1">
      <c r="B35" s="200" t="s">
        <v>178</v>
      </c>
      <c r="C35" s="201"/>
      <c r="D35" s="159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3"/>
      <c r="P35" s="170"/>
      <c r="Q35" s="161"/>
      <c r="R35" s="161"/>
      <c r="S35" s="161"/>
      <c r="T35" s="161"/>
      <c r="U35" s="161"/>
      <c r="V35" s="161"/>
      <c r="W35" s="161"/>
      <c r="X35" s="163"/>
    </row>
    <row r="36" spans="2:24">
      <c r="T36" s="131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EC0AE-C7F5-4012-BCBF-94F99767CA2A}">
  <sheetPr>
    <tabColor theme="9" tint="0.59999389629810485"/>
    <pageSetUpPr fitToPage="1"/>
  </sheetPr>
  <dimension ref="A1:AC262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SUM(F5:F242)</f>
        <v>127371</v>
      </c>
      <c r="E1" s="5" t="s">
        <v>2</v>
      </c>
      <c r="F1" s="6">
        <f>SUM(G5:G242)</f>
        <v>2587517.8999999994</v>
      </c>
      <c r="G1" s="7" t="s">
        <v>3</v>
      </c>
      <c r="H1" s="8">
        <f>L21+L38+L55+L72+L89+L106+L123+L140+L157+L174+L191+L208+L225+L242</f>
        <v>81.566666666666663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45858</v>
      </c>
      <c r="B2" s="326"/>
      <c r="C2" s="10" t="s">
        <v>10</v>
      </c>
      <c r="D2" s="11">
        <f>AVERAGE(N21,N38,N55,N72,N89,N106,N123,N140,N157,N174,N191,N208,N225,N242)</f>
        <v>594.44074065708071</v>
      </c>
      <c r="E2" s="11" t="s">
        <v>11</v>
      </c>
      <c r="F2" s="12">
        <f>F1/D1</f>
        <v>20.31481184885099</v>
      </c>
      <c r="G2" s="13" t="s">
        <v>12</v>
      </c>
      <c r="H2" s="14">
        <f>COUNT(H5:H242)</f>
        <v>5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38" t="s">
        <v>69</v>
      </c>
      <c r="C5" s="349" t="s">
        <v>205</v>
      </c>
      <c r="D5" s="349"/>
      <c r="E5" s="39">
        <v>29.52</v>
      </c>
      <c r="F5" s="40">
        <v>2565</v>
      </c>
      <c r="G5" s="41">
        <f t="shared" ref="G5:G7" si="0">E5*F5</f>
        <v>75718.8</v>
      </c>
      <c r="H5" s="42"/>
      <c r="I5" s="43">
        <v>17</v>
      </c>
      <c r="J5" s="44">
        <v>3273</v>
      </c>
      <c r="K5" s="45">
        <f t="shared" ref="K5:K7" si="1">J5/I5</f>
        <v>192.52941176470588</v>
      </c>
      <c r="L5" s="46">
        <v>17</v>
      </c>
      <c r="M5" s="44">
        <f>F5/V5*60</f>
        <v>2785.5203619909503</v>
      </c>
      <c r="N5" s="45">
        <f>M5/L5</f>
        <v>163.85413894064413</v>
      </c>
      <c r="O5" s="47">
        <f>L5-I5</f>
        <v>0</v>
      </c>
      <c r="P5" s="48">
        <f>N5-K5</f>
        <v>-28.67527282406175</v>
      </c>
      <c r="Q5" s="49">
        <f>N5/K5</f>
        <v>0.85106030002778799</v>
      </c>
      <c r="R5" s="274">
        <f>Q21</f>
        <v>0.85104564545765882</v>
      </c>
      <c r="S5" s="50">
        <v>0.30416666666666664</v>
      </c>
      <c r="T5" s="51">
        <v>0.3425347222222222</v>
      </c>
      <c r="U5" s="52">
        <v>3.9999999999999858</v>
      </c>
      <c r="V5" s="53">
        <v>55.25</v>
      </c>
      <c r="W5" s="54"/>
      <c r="X5" s="94"/>
      <c r="Y5" s="276"/>
      <c r="Z5" s="277"/>
      <c r="AA5" s="36">
        <f>M5-J5</f>
        <v>-487.47963800904972</v>
      </c>
      <c r="AB5" s="37">
        <f>M5/J5</f>
        <v>0.8510603000277881</v>
      </c>
      <c r="AC5" s="292">
        <f>AB21</f>
        <v>0.85104564545765893</v>
      </c>
    </row>
    <row r="6" spans="1:29" ht="15.75" customHeight="1">
      <c r="A6" s="282"/>
      <c r="B6" s="38" t="s">
        <v>69</v>
      </c>
      <c r="C6" s="287" t="s">
        <v>204</v>
      </c>
      <c r="D6" s="287"/>
      <c r="E6" s="39">
        <v>29.85</v>
      </c>
      <c r="F6" s="40">
        <v>2413</v>
      </c>
      <c r="G6" s="41">
        <f t="shared" si="0"/>
        <v>72028.05</v>
      </c>
      <c r="H6" s="42"/>
      <c r="I6" s="43">
        <v>17</v>
      </c>
      <c r="J6" s="44">
        <v>3273</v>
      </c>
      <c r="K6" s="45">
        <f t="shared" si="1"/>
        <v>192.52941176470588</v>
      </c>
      <c r="L6" s="46">
        <v>17</v>
      </c>
      <c r="M6" s="44">
        <f>F6/V6*60</f>
        <v>2784.2307692307663</v>
      </c>
      <c r="N6" s="45">
        <f>M6/L6</f>
        <v>163.77828054298627</v>
      </c>
      <c r="O6" s="47">
        <f>L6-I6</f>
        <v>0</v>
      </c>
      <c r="P6" s="48">
        <f>N6-K6</f>
        <v>-28.751131221719618</v>
      </c>
      <c r="Q6" s="49">
        <f>N6/K6</f>
        <v>0.85066629062962618</v>
      </c>
      <c r="R6" s="274"/>
      <c r="S6" s="50">
        <v>0.34791666666666665</v>
      </c>
      <c r="T6" s="51">
        <v>0.3840277777777778</v>
      </c>
      <c r="U6" s="52">
        <v>7.7500000000000124</v>
      </c>
      <c r="V6" s="53">
        <v>52.000000000000057</v>
      </c>
      <c r="W6" s="54"/>
      <c r="X6" s="94"/>
      <c r="Y6" s="266"/>
      <c r="Z6" s="267"/>
      <c r="AA6" s="55">
        <f>M6-J6</f>
        <v>-488.76923076923367</v>
      </c>
      <c r="AB6" s="56">
        <f>M6/J6</f>
        <v>0.85066629062962618</v>
      </c>
      <c r="AC6" s="293"/>
    </row>
    <row r="7" spans="1:29" ht="15.75" customHeight="1">
      <c r="A7" s="282"/>
      <c r="B7" s="38" t="s">
        <v>69</v>
      </c>
      <c r="C7" s="287" t="s">
        <v>283</v>
      </c>
      <c r="D7" s="287"/>
      <c r="E7" s="39">
        <v>21.61</v>
      </c>
      <c r="F7" s="40">
        <v>3467</v>
      </c>
      <c r="G7" s="41">
        <f t="shared" si="0"/>
        <v>74921.87</v>
      </c>
      <c r="H7" s="42"/>
      <c r="I7" s="43">
        <v>6</v>
      </c>
      <c r="J7" s="44">
        <v>2500</v>
      </c>
      <c r="K7" s="45">
        <f t="shared" si="1"/>
        <v>416.66666666666669</v>
      </c>
      <c r="L7" s="46">
        <v>6</v>
      </c>
      <c r="M7" s="44">
        <f>F7/V7*60</f>
        <v>2128.8077775882662</v>
      </c>
      <c r="N7" s="45">
        <f>M7/L7</f>
        <v>354.80129626471103</v>
      </c>
      <c r="O7" s="47">
        <f>L7-I7</f>
        <v>0</v>
      </c>
      <c r="P7" s="48">
        <f>N7-K7</f>
        <v>-61.865370401955659</v>
      </c>
      <c r="Q7" s="49">
        <f>N7/K7</f>
        <v>0.85152311103530642</v>
      </c>
      <c r="R7" s="274"/>
      <c r="S7" s="50">
        <v>0.38839120370370372</v>
      </c>
      <c r="T7" s="51">
        <v>0.45624999999999999</v>
      </c>
      <c r="U7" s="52">
        <v>6.2833333333333297</v>
      </c>
      <c r="V7" s="53">
        <v>97.716666666666626</v>
      </c>
      <c r="W7" s="54">
        <v>0.45624999999999999</v>
      </c>
      <c r="X7" s="94">
        <v>0.4951388888888888</v>
      </c>
      <c r="Y7" s="266"/>
      <c r="Z7" s="267"/>
      <c r="AA7" s="55">
        <f>M7-J7</f>
        <v>-371.19222241173384</v>
      </c>
      <c r="AB7" s="56">
        <f>M7/J7</f>
        <v>0.85152311103530642</v>
      </c>
      <c r="AC7" s="293"/>
    </row>
    <row r="8" spans="1:29" ht="15.75" customHeight="1">
      <c r="A8" s="282"/>
      <c r="B8" s="38"/>
      <c r="C8" s="287"/>
      <c r="D8" s="287"/>
      <c r="E8" s="39"/>
      <c r="F8" s="40"/>
      <c r="G8" s="41"/>
      <c r="H8" s="58"/>
      <c r="I8" s="43"/>
      <c r="J8" s="44"/>
      <c r="K8" s="45"/>
      <c r="L8" s="59"/>
      <c r="M8" s="44"/>
      <c r="N8" s="45"/>
      <c r="O8" s="47"/>
      <c r="P8" s="48"/>
      <c r="Q8" s="49"/>
      <c r="R8" s="274"/>
      <c r="S8" s="50"/>
      <c r="T8" s="51"/>
      <c r="U8" s="52"/>
      <c r="V8" s="53"/>
      <c r="W8" s="54"/>
      <c r="X8" s="94"/>
      <c r="Y8" s="266"/>
      <c r="Z8" s="267"/>
      <c r="AA8" s="55"/>
      <c r="AB8" s="56"/>
      <c r="AC8" s="293"/>
    </row>
    <row r="9" spans="1:29" ht="15.75" customHeight="1">
      <c r="A9" s="283"/>
      <c r="B9" s="38"/>
      <c r="C9" s="287"/>
      <c r="D9" s="287"/>
      <c r="E9" s="39"/>
      <c r="F9" s="40"/>
      <c r="G9" s="60"/>
      <c r="H9" s="61"/>
      <c r="I9" s="43"/>
      <c r="J9" s="44"/>
      <c r="K9" s="45"/>
      <c r="L9" s="46"/>
      <c r="M9" s="44"/>
      <c r="N9" s="45"/>
      <c r="O9" s="47"/>
      <c r="P9" s="48"/>
      <c r="Q9" s="49"/>
      <c r="R9" s="274"/>
      <c r="S9" s="62"/>
      <c r="T9" s="63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7"/>
      <c r="D10" s="287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29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29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29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29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29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13.333333333333334</v>
      </c>
      <c r="J21" s="81">
        <f t="shared" si="2"/>
        <v>3015.3333333333335</v>
      </c>
      <c r="K21" s="82">
        <f t="shared" ref="K21:K22" si="3">J21/I21</f>
        <v>226.15</v>
      </c>
      <c r="L21" s="80">
        <f t="shared" ref="L21:M21" si="4">AVERAGE(L5:L20)</f>
        <v>13.333333333333334</v>
      </c>
      <c r="M21" s="81">
        <f t="shared" si="4"/>
        <v>2566.1863029366609</v>
      </c>
      <c r="N21" s="82">
        <f>M21/L21</f>
        <v>192.46397272024956</v>
      </c>
      <c r="O21" s="83">
        <f>L21-I21</f>
        <v>0</v>
      </c>
      <c r="P21" s="84">
        <f>N21-K21</f>
        <v>-33.686027279750448</v>
      </c>
      <c r="Q21" s="85">
        <f>N21/K21</f>
        <v>0.85104564545765882</v>
      </c>
      <c r="R21" s="275"/>
      <c r="S21" s="182">
        <f>S5</f>
        <v>0.30416666666666664</v>
      </c>
      <c r="T21" s="183">
        <f>INDEX(T5:T20,COUNTA(T5:T20))</f>
        <v>0.45624999999999999</v>
      </c>
      <c r="U21" s="86"/>
      <c r="V21" s="86"/>
      <c r="W21" s="87"/>
      <c r="X21" s="179"/>
      <c r="Y21" s="262"/>
      <c r="Z21" s="263"/>
      <c r="AA21" s="88">
        <f>M21-J21</f>
        <v>-449.14703039667256</v>
      </c>
      <c r="AB21" s="89">
        <f>M21/J21</f>
        <v>0.85104564545765893</v>
      </c>
      <c r="AC21" s="295"/>
    </row>
    <row r="22" spans="1:29" ht="15.75" customHeight="1">
      <c r="A22" s="268" t="s">
        <v>40</v>
      </c>
      <c r="B22" s="38" t="s">
        <v>69</v>
      </c>
      <c r="C22" s="264" t="s">
        <v>282</v>
      </c>
      <c r="D22" s="265"/>
      <c r="E22" s="39">
        <v>25.64</v>
      </c>
      <c r="F22" s="40">
        <v>4074</v>
      </c>
      <c r="G22" s="41">
        <f t="shared" ref="G22" si="5">E22*F22</f>
        <v>104457.36</v>
      </c>
      <c r="H22" s="42"/>
      <c r="I22" s="43">
        <v>11</v>
      </c>
      <c r="J22" s="44">
        <v>3000</v>
      </c>
      <c r="K22" s="45">
        <f t="shared" si="3"/>
        <v>272.72727272727275</v>
      </c>
      <c r="L22" s="46">
        <v>11</v>
      </c>
      <c r="M22" s="44">
        <f>F22/V22*60</f>
        <v>2564.0559440559441</v>
      </c>
      <c r="N22" s="45">
        <f>M22/L22</f>
        <v>233.09599491417674</v>
      </c>
      <c r="O22" s="47">
        <f>L22-I22</f>
        <v>0</v>
      </c>
      <c r="P22" s="48">
        <f>N22-K22</f>
        <v>-39.631277813096006</v>
      </c>
      <c r="Q22" s="49">
        <f>N22/K22</f>
        <v>0.85468531468531461</v>
      </c>
      <c r="R22" s="273">
        <f>Q38</f>
        <v>0.85468531468531461</v>
      </c>
      <c r="S22" s="50">
        <v>0.31944444444444442</v>
      </c>
      <c r="T22" s="51">
        <v>0.38564814814814813</v>
      </c>
      <c r="U22" s="52">
        <v>4.9999999999999822</v>
      </c>
      <c r="V22" s="53">
        <v>95.333333333333343</v>
      </c>
      <c r="W22" s="54"/>
      <c r="X22" s="115"/>
      <c r="Y22" s="276"/>
      <c r="Z22" s="277"/>
      <c r="AA22" s="36">
        <f>M22-J22</f>
        <v>-435.94405594405589</v>
      </c>
      <c r="AB22" s="31">
        <f>M22/J22</f>
        <v>0.85468531468531472</v>
      </c>
      <c r="AC22" s="278">
        <f>AB38</f>
        <v>0.85468531468531472</v>
      </c>
    </row>
    <row r="23" spans="1:29" ht="15.75" customHeight="1">
      <c r="A23" s="269"/>
      <c r="B23" s="38"/>
      <c r="C23" s="264"/>
      <c r="D23" s="265"/>
      <c r="E23" s="39"/>
      <c r="F23" s="40"/>
      <c r="G23" s="41"/>
      <c r="H23" s="42"/>
      <c r="I23" s="43"/>
      <c r="J23" s="44"/>
      <c r="K23" s="45"/>
      <c r="L23" s="46"/>
      <c r="M23" s="44"/>
      <c r="N23" s="45"/>
      <c r="O23" s="47"/>
      <c r="P23" s="48"/>
      <c r="Q23" s="49"/>
      <c r="R23" s="274"/>
      <c r="S23" s="50"/>
      <c r="T23" s="51"/>
      <c r="U23" s="52"/>
      <c r="V23" s="53"/>
      <c r="W23" s="54"/>
      <c r="X23" s="94"/>
      <c r="Y23" s="266"/>
      <c r="Z23" s="267"/>
      <c r="AA23" s="55"/>
      <c r="AB23" s="49"/>
      <c r="AC23" s="279"/>
    </row>
    <row r="24" spans="1:29" ht="15.75" customHeight="1">
      <c r="A24" s="269"/>
      <c r="B24" s="38"/>
      <c r="C24" s="264"/>
      <c r="D24" s="265"/>
      <c r="E24" s="39"/>
      <c r="F24" s="40"/>
      <c r="G24" s="41"/>
      <c r="H24" s="42"/>
      <c r="I24" s="43"/>
      <c r="J24" s="44"/>
      <c r="K24" s="45"/>
      <c r="L24" s="46"/>
      <c r="M24" s="44"/>
      <c r="N24" s="45"/>
      <c r="O24" s="47"/>
      <c r="P24" s="48"/>
      <c r="Q24" s="49"/>
      <c r="R24" s="274"/>
      <c r="S24" s="50"/>
      <c r="T24" s="51"/>
      <c r="U24" s="52"/>
      <c r="V24" s="53"/>
      <c r="W24" s="54"/>
      <c r="X24" s="94"/>
      <c r="Y24" s="266"/>
      <c r="Z24" s="267"/>
      <c r="AA24" s="55"/>
      <c r="AB24" s="49"/>
      <c r="AC24" s="279"/>
    </row>
    <row r="25" spans="1:29" ht="15.75" customHeight="1">
      <c r="A25" s="269"/>
      <c r="B25" s="38"/>
      <c r="C25" s="264"/>
      <c r="D25" s="265"/>
      <c r="E25" s="39"/>
      <c r="F25" s="40"/>
      <c r="G25" s="41"/>
      <c r="H25" s="42"/>
      <c r="I25" s="43"/>
      <c r="J25" s="44"/>
      <c r="K25" s="45"/>
      <c r="L25" s="46"/>
      <c r="M25" s="44"/>
      <c r="N25" s="45"/>
      <c r="O25" s="47"/>
      <c r="P25" s="48"/>
      <c r="Q25" s="49"/>
      <c r="R25" s="274"/>
      <c r="S25" s="50"/>
      <c r="T25" s="51"/>
      <c r="U25" s="52"/>
      <c r="V25" s="53"/>
      <c r="W25" s="54"/>
      <c r="X25" s="94"/>
      <c r="Y25" s="266"/>
      <c r="Z25" s="267"/>
      <c r="AA25" s="55"/>
      <c r="AB25" s="49"/>
      <c r="AC25" s="279"/>
    </row>
    <row r="26" spans="1:29" ht="15.75" customHeight="1">
      <c r="A26" s="269"/>
      <c r="B26" s="38"/>
      <c r="C26" s="264"/>
      <c r="D26" s="265"/>
      <c r="E26" s="39"/>
      <c r="F26" s="40"/>
      <c r="G26" s="41"/>
      <c r="H26" s="58"/>
      <c r="I26" s="43"/>
      <c r="J26" s="44"/>
      <c r="K26" s="45"/>
      <c r="L26" s="59"/>
      <c r="M26" s="44"/>
      <c r="N26" s="45"/>
      <c r="O26" s="47"/>
      <c r="P26" s="48"/>
      <c r="Q26" s="49"/>
      <c r="R26" s="274"/>
      <c r="S26" s="50"/>
      <c r="T26" s="51"/>
      <c r="U26" s="52"/>
      <c r="V26" s="53"/>
      <c r="W26" s="54"/>
      <c r="X26" s="94"/>
      <c r="Y26" s="266"/>
      <c r="Z26" s="267"/>
      <c r="AA26" s="55"/>
      <c r="AB26" s="49"/>
      <c r="AC26" s="279"/>
    </row>
    <row r="27" spans="1:29" ht="15.75" customHeight="1">
      <c r="A27" s="269"/>
      <c r="B27" s="38"/>
      <c r="C27" s="264"/>
      <c r="D27" s="265"/>
      <c r="E27" s="39"/>
      <c r="F27" s="40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79"/>
    </row>
    <row r="28" spans="1:29" ht="15.75" customHeight="1">
      <c r="A28" s="269"/>
      <c r="B28" s="38"/>
      <c r="C28" s="264"/>
      <c r="D28" s="265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79"/>
    </row>
    <row r="29" spans="1:29" ht="15.75" customHeight="1">
      <c r="A29" s="269"/>
      <c r="B29" s="38"/>
      <c r="C29" s="264"/>
      <c r="D29" s="265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79"/>
    </row>
    <row r="30" spans="1:29" ht="15.75" customHeight="1">
      <c r="A30" s="269"/>
      <c r="B30" s="38"/>
      <c r="C30" s="264"/>
      <c r="D30" s="265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110"/>
      <c r="Y30" s="266"/>
      <c r="Z30" s="267"/>
      <c r="AA30" s="55"/>
      <c r="AB30" s="49"/>
      <c r="AC30" s="279"/>
    </row>
    <row r="31" spans="1:29" ht="15.75" customHeight="1">
      <c r="A31" s="269"/>
      <c r="B31" s="38"/>
      <c r="C31" s="264"/>
      <c r="D31" s="265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110"/>
      <c r="Y31" s="266"/>
      <c r="Z31" s="267"/>
      <c r="AA31" s="55"/>
      <c r="AB31" s="49"/>
      <c r="AC31" s="279"/>
    </row>
    <row r="32" spans="1:29" ht="15.75" customHeight="1">
      <c r="A32" s="269"/>
      <c r="B32" s="38"/>
      <c r="C32" s="264"/>
      <c r="D32" s="265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110"/>
      <c r="Y32" s="266"/>
      <c r="Z32" s="267"/>
      <c r="AA32" s="55"/>
      <c r="AB32" s="49"/>
      <c r="AC32" s="279"/>
    </row>
    <row r="33" spans="1:29" ht="15.75" customHeight="1">
      <c r="A33" s="269"/>
      <c r="B33" s="38"/>
      <c r="C33" s="264"/>
      <c r="D33" s="265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110"/>
      <c r="Y33" s="266"/>
      <c r="Z33" s="267"/>
      <c r="AA33" s="55"/>
      <c r="AB33" s="49"/>
      <c r="AC33" s="279"/>
    </row>
    <row r="34" spans="1:29" ht="15.75" customHeight="1">
      <c r="A34" s="269"/>
      <c r="B34" s="38"/>
      <c r="C34" s="264"/>
      <c r="D34" s="265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110"/>
      <c r="Y34" s="266"/>
      <c r="Z34" s="267"/>
      <c r="AA34" s="55"/>
      <c r="AB34" s="49"/>
      <c r="AC34" s="279"/>
    </row>
    <row r="35" spans="1:29" ht="15.75" customHeight="1">
      <c r="A35" s="269"/>
      <c r="B35" s="38"/>
      <c r="C35" s="264"/>
      <c r="D35" s="265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110"/>
      <c r="Y35" s="266"/>
      <c r="Z35" s="267"/>
      <c r="AA35" s="55"/>
      <c r="AB35" s="49"/>
      <c r="AC35" s="279"/>
    </row>
    <row r="36" spans="1:29" ht="15.75" customHeight="1">
      <c r="A36" s="269"/>
      <c r="B36" s="38"/>
      <c r="C36" s="264"/>
      <c r="D36" s="265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110"/>
      <c r="Y36" s="266"/>
      <c r="Z36" s="267"/>
      <c r="AA36" s="55"/>
      <c r="AB36" s="49"/>
      <c r="AC36" s="279"/>
    </row>
    <row r="37" spans="1:29" ht="15.75" customHeight="1">
      <c r="A37" s="269"/>
      <c r="B37" s="99"/>
      <c r="C37" s="264"/>
      <c r="D37" s="265"/>
      <c r="E37" s="109"/>
      <c r="F37" s="71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62"/>
      <c r="T37" s="63"/>
      <c r="U37" s="73"/>
      <c r="V37" s="74"/>
      <c r="W37" s="68"/>
      <c r="X37" s="110"/>
      <c r="Y37" s="266"/>
      <c r="Z37" s="267"/>
      <c r="AA37" s="111"/>
      <c r="AB37" s="67"/>
      <c r="AC37" s="279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6">AVERAGE(I22:I37)</f>
        <v>11</v>
      </c>
      <c r="J38" s="81">
        <f t="shared" si="6"/>
        <v>3000</v>
      </c>
      <c r="K38" s="82">
        <f t="shared" ref="K38" si="7">J38/I38</f>
        <v>272.72727272727275</v>
      </c>
      <c r="L38" s="80">
        <f t="shared" ref="L38:M38" si="8">AVERAGE(L22:L37)</f>
        <v>11</v>
      </c>
      <c r="M38" s="81">
        <f t="shared" si="8"/>
        <v>2564.0559440559441</v>
      </c>
      <c r="N38" s="82">
        <f>M38/L38</f>
        <v>233.09599491417674</v>
      </c>
      <c r="O38" s="83">
        <f>L38-I38</f>
        <v>0</v>
      </c>
      <c r="P38" s="84">
        <f>N38-K38</f>
        <v>-39.631277813096006</v>
      </c>
      <c r="Q38" s="85">
        <f>N38/K38</f>
        <v>0.85468531468531461</v>
      </c>
      <c r="R38" s="275"/>
      <c r="S38" s="182">
        <f>S22</f>
        <v>0.31944444444444442</v>
      </c>
      <c r="T38" s="183">
        <f>INDEX(T22:T37,COUNTA(T22:T37))</f>
        <v>0.38564814814814813</v>
      </c>
      <c r="U38" s="86"/>
      <c r="V38" s="96"/>
      <c r="W38" s="78"/>
      <c r="X38" s="82"/>
      <c r="Y38" s="262"/>
      <c r="Z38" s="263"/>
      <c r="AA38" s="97">
        <f>M38-J38</f>
        <v>-435.94405594405589</v>
      </c>
      <c r="AB38" s="85">
        <f>M38/J38</f>
        <v>0.85468531468531472</v>
      </c>
      <c r="AC38" s="280"/>
    </row>
    <row r="39" spans="1:29" ht="15.75" customHeight="1">
      <c r="A39" s="281" t="s">
        <v>41</v>
      </c>
      <c r="B39" s="16" t="s">
        <v>69</v>
      </c>
      <c r="C39" s="271" t="s">
        <v>96</v>
      </c>
      <c r="D39" s="272"/>
      <c r="E39" s="21">
        <v>14.06</v>
      </c>
      <c r="F39" s="15">
        <v>1226</v>
      </c>
      <c r="G39" s="22">
        <f t="shared" ref="G39:G41" si="9">E39*F39</f>
        <v>17237.560000000001</v>
      </c>
      <c r="H39" s="23"/>
      <c r="I39" s="24">
        <v>6</v>
      </c>
      <c r="J39" s="25">
        <v>2600</v>
      </c>
      <c r="K39" s="26">
        <f>J39/I39</f>
        <v>433.33333333333331</v>
      </c>
      <c r="L39" s="27">
        <v>6</v>
      </c>
      <c r="M39" s="25">
        <f>F39/V39*60</f>
        <v>2142.5242718446616</v>
      </c>
      <c r="N39" s="26">
        <f>M39/L39</f>
        <v>357.08737864077693</v>
      </c>
      <c r="O39" s="91">
        <f>L39-I39</f>
        <v>0</v>
      </c>
      <c r="P39" s="92">
        <f>N39-K39</f>
        <v>-76.245954692556381</v>
      </c>
      <c r="Q39" s="31">
        <f>N39/K39</f>
        <v>0.82404779686333141</v>
      </c>
      <c r="R39" s="273">
        <f>Q55</f>
        <v>0.82150128613592066</v>
      </c>
      <c r="S39" s="32">
        <v>0.25</v>
      </c>
      <c r="T39" s="33">
        <v>0.27384259259259258</v>
      </c>
      <c r="U39" s="34"/>
      <c r="V39" s="35">
        <v>34.333333333333314</v>
      </c>
      <c r="W39" s="33"/>
      <c r="X39" s="107"/>
      <c r="Y39" s="276"/>
      <c r="Z39" s="277"/>
      <c r="AA39" s="36">
        <f>M39-J39</f>
        <v>-457.4757281553384</v>
      </c>
      <c r="AB39" s="31">
        <f>M39/J39</f>
        <v>0.82404779686333141</v>
      </c>
      <c r="AC39" s="278">
        <f>AB55</f>
        <v>0.82150128613592066</v>
      </c>
    </row>
    <row r="40" spans="1:29" ht="15.75" customHeight="1">
      <c r="A40" s="282"/>
      <c r="B40" s="38" t="s">
        <v>69</v>
      </c>
      <c r="C40" s="264" t="s">
        <v>97</v>
      </c>
      <c r="D40" s="265"/>
      <c r="E40" s="39">
        <v>14.81</v>
      </c>
      <c r="F40" s="40">
        <v>1432</v>
      </c>
      <c r="G40" s="41">
        <f t="shared" si="9"/>
        <v>21207.920000000002</v>
      </c>
      <c r="H40" s="42"/>
      <c r="I40" s="43">
        <v>6</v>
      </c>
      <c r="J40" s="44">
        <v>2600</v>
      </c>
      <c r="K40" s="45">
        <f t="shared" ref="K40:K41" si="10">J40/I40</f>
        <v>433.33333333333331</v>
      </c>
      <c r="L40" s="46">
        <v>6</v>
      </c>
      <c r="M40" s="44">
        <f>F40/V40*60</f>
        <v>2166.9609079445122</v>
      </c>
      <c r="N40" s="45">
        <f>M40/L40</f>
        <v>361.16015132408535</v>
      </c>
      <c r="O40" s="47">
        <f>L40-I40</f>
        <v>0</v>
      </c>
      <c r="P40" s="48">
        <f>N40-K40</f>
        <v>-72.173182009247967</v>
      </c>
      <c r="Q40" s="49">
        <f>N40/K40</f>
        <v>0.83344650305558166</v>
      </c>
      <c r="R40" s="274"/>
      <c r="S40" s="50">
        <v>0.27802083333333333</v>
      </c>
      <c r="T40" s="51">
        <v>0.30555555555555558</v>
      </c>
      <c r="U40" s="52">
        <v>6.0166666666666746</v>
      </c>
      <c r="V40" s="53">
        <v>39.650000000000041</v>
      </c>
      <c r="W40" s="54"/>
      <c r="X40" s="58"/>
      <c r="Y40" s="266"/>
      <c r="Z40" s="267"/>
      <c r="AA40" s="55">
        <f>M40-J40</f>
        <v>-433.0390920554878</v>
      </c>
      <c r="AB40" s="49">
        <f>M40/J40</f>
        <v>0.83344650305558166</v>
      </c>
      <c r="AC40" s="279"/>
    </row>
    <row r="41" spans="1:29" ht="15.75" customHeight="1">
      <c r="A41" s="282"/>
      <c r="B41" s="38" t="s">
        <v>69</v>
      </c>
      <c r="C41" s="264" t="s">
        <v>98</v>
      </c>
      <c r="D41" s="265"/>
      <c r="E41" s="39">
        <v>17.87</v>
      </c>
      <c r="F41" s="40">
        <v>788</v>
      </c>
      <c r="G41" s="41">
        <f t="shared" si="9"/>
        <v>14081.560000000001</v>
      </c>
      <c r="H41" s="42"/>
      <c r="I41" s="43">
        <v>6</v>
      </c>
      <c r="J41" s="44">
        <v>2600</v>
      </c>
      <c r="K41" s="45">
        <f t="shared" si="10"/>
        <v>433.33333333333331</v>
      </c>
      <c r="L41" s="46">
        <v>6</v>
      </c>
      <c r="M41" s="44">
        <f>F41/V41*60</f>
        <v>2098.2248520710082</v>
      </c>
      <c r="N41" s="45">
        <f>M41/L41</f>
        <v>349.70414201183468</v>
      </c>
      <c r="O41" s="47">
        <f>L41-I41</f>
        <v>0</v>
      </c>
      <c r="P41" s="48">
        <f>N41-K41</f>
        <v>-83.629191321498638</v>
      </c>
      <c r="Q41" s="49">
        <f>N41/K41</f>
        <v>0.80700955848884925</v>
      </c>
      <c r="R41" s="274"/>
      <c r="S41" s="50">
        <v>0.30935185185185188</v>
      </c>
      <c r="T41" s="51">
        <v>0.32500000000000001</v>
      </c>
      <c r="U41" s="52">
        <v>5.4666666666666686</v>
      </c>
      <c r="V41" s="53">
        <v>22.53333333333331</v>
      </c>
      <c r="W41" s="54"/>
      <c r="X41" s="58"/>
      <c r="Y41" s="266"/>
      <c r="Z41" s="267"/>
      <c r="AA41" s="55">
        <f>M41-J41</f>
        <v>-501.77514792899183</v>
      </c>
      <c r="AB41" s="49">
        <f>M41/J41</f>
        <v>0.80700955848884925</v>
      </c>
      <c r="AC41" s="279"/>
    </row>
    <row r="42" spans="1:29" ht="15.75" customHeight="1">
      <c r="A42" s="282"/>
      <c r="B42" s="38"/>
      <c r="C42" s="264"/>
      <c r="D42" s="265"/>
      <c r="E42" s="39"/>
      <c r="F42" s="40"/>
      <c r="G42" s="41"/>
      <c r="H42" s="42"/>
      <c r="I42" s="43"/>
      <c r="J42" s="44"/>
      <c r="K42" s="45"/>
      <c r="L42" s="46"/>
      <c r="M42" s="44"/>
      <c r="N42" s="45"/>
      <c r="O42" s="47"/>
      <c r="P42" s="48"/>
      <c r="Q42" s="49"/>
      <c r="R42" s="274"/>
      <c r="S42" s="50"/>
      <c r="T42" s="51"/>
      <c r="U42" s="52"/>
      <c r="V42" s="53"/>
      <c r="W42" s="54"/>
      <c r="X42" s="94"/>
      <c r="Y42" s="266"/>
      <c r="Z42" s="267"/>
      <c r="AA42" s="55"/>
      <c r="AB42" s="49"/>
      <c r="AC42" s="279"/>
    </row>
    <row r="43" spans="1:29" ht="15.75" customHeight="1">
      <c r="A43" s="283"/>
      <c r="B43" s="38"/>
      <c r="C43" s="264"/>
      <c r="D43" s="265"/>
      <c r="E43" s="39"/>
      <c r="F43" s="40"/>
      <c r="G43" s="41"/>
      <c r="H43" s="58"/>
      <c r="I43" s="43"/>
      <c r="J43" s="44"/>
      <c r="K43" s="45"/>
      <c r="L43" s="59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58"/>
      <c r="Y43" s="266"/>
      <c r="Z43" s="267"/>
      <c r="AA43" s="55"/>
      <c r="AB43" s="49"/>
      <c r="AC43" s="279"/>
    </row>
    <row r="44" spans="1:29" ht="15.75" customHeight="1">
      <c r="A44" s="283"/>
      <c r="B44" s="38"/>
      <c r="C44" s="264"/>
      <c r="D44" s="265"/>
      <c r="E44" s="39"/>
      <c r="F44" s="40"/>
      <c r="G44" s="60"/>
      <c r="H44" s="61"/>
      <c r="I44" s="43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116"/>
      <c r="Y44" s="266"/>
      <c r="Z44" s="267"/>
      <c r="AA44" s="55"/>
      <c r="AB44" s="49"/>
      <c r="AC44" s="279"/>
    </row>
    <row r="45" spans="1:29" ht="15.75" customHeight="1">
      <c r="A45" s="283"/>
      <c r="B45" s="38"/>
      <c r="C45" s="264"/>
      <c r="D45" s="265"/>
      <c r="E45" s="39"/>
      <c r="F45" s="40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79"/>
    </row>
    <row r="46" spans="1:29" ht="15.75" customHeight="1">
      <c r="A46" s="283"/>
      <c r="B46" s="38"/>
      <c r="C46" s="264"/>
      <c r="D46" s="265"/>
      <c r="E46" s="39"/>
      <c r="F46" s="40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79"/>
    </row>
    <row r="47" spans="1:29" ht="15.75" customHeight="1">
      <c r="A47" s="283"/>
      <c r="B47" s="38"/>
      <c r="C47" s="264"/>
      <c r="D47" s="265"/>
      <c r="E47" s="39"/>
      <c r="F47" s="40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62"/>
      <c r="T47" s="63"/>
      <c r="U47" s="52"/>
      <c r="V47" s="74"/>
      <c r="W47" s="54"/>
      <c r="X47" s="94"/>
      <c r="Y47" s="266"/>
      <c r="Z47" s="267"/>
      <c r="AA47" s="55"/>
      <c r="AB47" s="49"/>
      <c r="AC47" s="279"/>
    </row>
    <row r="48" spans="1:29" ht="15.75" customHeight="1">
      <c r="A48" s="283"/>
      <c r="B48" s="38"/>
      <c r="C48" s="264"/>
      <c r="D48" s="265"/>
      <c r="E48" s="39"/>
      <c r="F48" s="40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62"/>
      <c r="T48" s="63"/>
      <c r="U48" s="52"/>
      <c r="V48" s="74"/>
      <c r="W48" s="68"/>
      <c r="X48" s="110"/>
      <c r="Y48" s="266"/>
      <c r="Z48" s="267"/>
      <c r="AA48" s="55"/>
      <c r="AB48" s="49"/>
      <c r="AC48" s="279"/>
    </row>
    <row r="49" spans="1:29" ht="15.75" customHeight="1">
      <c r="A49" s="283"/>
      <c r="B49" s="38"/>
      <c r="C49" s="264"/>
      <c r="D49" s="265"/>
      <c r="E49" s="39"/>
      <c r="F49" s="40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62"/>
      <c r="T49" s="63"/>
      <c r="U49" s="52"/>
      <c r="V49" s="74"/>
      <c r="W49" s="68"/>
      <c r="X49" s="110"/>
      <c r="Y49" s="266"/>
      <c r="Z49" s="267"/>
      <c r="AA49" s="55"/>
      <c r="AB49" s="49"/>
      <c r="AC49" s="279"/>
    </row>
    <row r="50" spans="1:29" ht="15.75" customHeight="1">
      <c r="A50" s="283"/>
      <c r="B50" s="38"/>
      <c r="C50" s="264"/>
      <c r="D50" s="265"/>
      <c r="E50" s="39"/>
      <c r="F50" s="40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62"/>
      <c r="T50" s="63"/>
      <c r="U50" s="52"/>
      <c r="V50" s="74"/>
      <c r="W50" s="68"/>
      <c r="X50" s="110"/>
      <c r="Y50" s="266"/>
      <c r="Z50" s="267"/>
      <c r="AA50" s="55"/>
      <c r="AB50" s="49"/>
      <c r="AC50" s="279"/>
    </row>
    <row r="51" spans="1:29" ht="15.75" customHeight="1">
      <c r="A51" s="283"/>
      <c r="B51" s="38"/>
      <c r="C51" s="264"/>
      <c r="D51" s="265"/>
      <c r="E51" s="39"/>
      <c r="F51" s="40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62"/>
      <c r="T51" s="63"/>
      <c r="U51" s="52"/>
      <c r="V51" s="74"/>
      <c r="W51" s="68"/>
      <c r="X51" s="110"/>
      <c r="Y51" s="266"/>
      <c r="Z51" s="267"/>
      <c r="AA51" s="55"/>
      <c r="AB51" s="49"/>
      <c r="AC51" s="279"/>
    </row>
    <row r="52" spans="1:29" ht="15.75" customHeight="1">
      <c r="A52" s="283"/>
      <c r="B52" s="38"/>
      <c r="C52" s="264"/>
      <c r="D52" s="265"/>
      <c r="E52" s="39"/>
      <c r="F52" s="40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62"/>
      <c r="T52" s="63"/>
      <c r="U52" s="52"/>
      <c r="V52" s="74"/>
      <c r="W52" s="68"/>
      <c r="X52" s="110"/>
      <c r="Y52" s="266"/>
      <c r="Z52" s="267"/>
      <c r="AA52" s="55"/>
      <c r="AB52" s="49"/>
      <c r="AC52" s="279"/>
    </row>
    <row r="53" spans="1:29" ht="15.75" customHeight="1">
      <c r="A53" s="283"/>
      <c r="B53" s="38"/>
      <c r="C53" s="264"/>
      <c r="D53" s="265"/>
      <c r="E53" s="39"/>
      <c r="F53" s="40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62"/>
      <c r="T53" s="63"/>
      <c r="U53" s="52"/>
      <c r="V53" s="74"/>
      <c r="W53" s="68"/>
      <c r="X53" s="110"/>
      <c r="Y53" s="266"/>
      <c r="Z53" s="267"/>
      <c r="AA53" s="55"/>
      <c r="AB53" s="49"/>
      <c r="AC53" s="279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62"/>
      <c r="T54" s="63"/>
      <c r="U54" s="73"/>
      <c r="V54" s="74"/>
      <c r="W54" s="68"/>
      <c r="X54" s="110"/>
      <c r="Y54" s="266"/>
      <c r="Z54" s="267"/>
      <c r="AA54" s="111"/>
      <c r="AB54" s="67"/>
      <c r="AC54" s="279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11">AVERAGE(I39:I54)</f>
        <v>6</v>
      </c>
      <c r="J55" s="81">
        <f t="shared" si="11"/>
        <v>2600</v>
      </c>
      <c r="K55" s="82">
        <f t="shared" ref="K55" si="12">J55/I55</f>
        <v>433.33333333333331</v>
      </c>
      <c r="L55" s="80">
        <f t="shared" ref="L55:M55" si="13">AVERAGE(L39:L54)</f>
        <v>6</v>
      </c>
      <c r="M55" s="81">
        <f t="shared" si="13"/>
        <v>2135.9033439533937</v>
      </c>
      <c r="N55" s="82">
        <f>M55/L55</f>
        <v>355.98389065889893</v>
      </c>
      <c r="O55" s="83">
        <f>L55-I55</f>
        <v>0</v>
      </c>
      <c r="P55" s="84">
        <f>N55-K55</f>
        <v>-77.349442674434385</v>
      </c>
      <c r="Q55" s="85">
        <f>N55/K55</f>
        <v>0.82150128613592066</v>
      </c>
      <c r="R55" s="275"/>
      <c r="S55" s="182">
        <f>S39</f>
        <v>0.25</v>
      </c>
      <c r="T55" s="183">
        <f>INDEX(T39:T54,COUNTA(T39:T54))</f>
        <v>0.32500000000000001</v>
      </c>
      <c r="U55" s="86"/>
      <c r="V55" s="96"/>
      <c r="W55" s="78"/>
      <c r="X55" s="82"/>
      <c r="Y55" s="262"/>
      <c r="Z55" s="263"/>
      <c r="AA55" s="97">
        <f>M55-J55</f>
        <v>-464.09665604660631</v>
      </c>
      <c r="AB55" s="85">
        <f>M55/J55</f>
        <v>0.82150128613592066</v>
      </c>
      <c r="AC55" s="280"/>
    </row>
    <row r="56" spans="1:29" ht="15.75" customHeight="1">
      <c r="A56" s="268" t="s">
        <v>43</v>
      </c>
      <c r="B56" s="16" t="s">
        <v>76</v>
      </c>
      <c r="C56" s="271" t="s">
        <v>103</v>
      </c>
      <c r="D56" s="272"/>
      <c r="E56" s="21">
        <v>14.03</v>
      </c>
      <c r="F56" s="15">
        <v>5623</v>
      </c>
      <c r="G56" s="22">
        <f t="shared" ref="G56" si="14">E56*F56</f>
        <v>78890.69</v>
      </c>
      <c r="H56" s="23"/>
      <c r="I56" s="24">
        <v>4</v>
      </c>
      <c r="J56" s="25">
        <v>2700</v>
      </c>
      <c r="K56" s="26">
        <f>J56/I56</f>
        <v>675</v>
      </c>
      <c r="L56" s="27">
        <v>4</v>
      </c>
      <c r="M56" s="25">
        <f>F56/V56*60</f>
        <v>2356.005586592179</v>
      </c>
      <c r="N56" s="26">
        <f>M56/L56</f>
        <v>589.00139664804476</v>
      </c>
      <c r="O56" s="91">
        <f>L56-I56</f>
        <v>0</v>
      </c>
      <c r="P56" s="92">
        <f>N56-K56</f>
        <v>-85.998603351955239</v>
      </c>
      <c r="Q56" s="31">
        <f>N56/K56</f>
        <v>0.87259466170080702</v>
      </c>
      <c r="R56" s="273">
        <f>Q72</f>
        <v>0.87259466170080702</v>
      </c>
      <c r="S56" s="32">
        <v>0.25</v>
      </c>
      <c r="T56" s="33">
        <v>0.34944444444444445</v>
      </c>
      <c r="U56" s="34"/>
      <c r="V56" s="35">
        <v>143.19999999999999</v>
      </c>
      <c r="W56" s="114"/>
      <c r="X56" s="115"/>
      <c r="Y56" s="276"/>
      <c r="Z56" s="277"/>
      <c r="AA56" s="36">
        <f>M56-J56</f>
        <v>-343.99441340782096</v>
      </c>
      <c r="AB56" s="31">
        <f>M56/J56</f>
        <v>0.87259466170080702</v>
      </c>
      <c r="AC56" s="278">
        <f>AB72</f>
        <v>0.87259466170080702</v>
      </c>
    </row>
    <row r="57" spans="1:29" ht="15.75" customHeight="1">
      <c r="A57" s="269"/>
      <c r="B57" s="38"/>
      <c r="C57" s="264"/>
      <c r="D57" s="265"/>
      <c r="E57" s="39"/>
      <c r="F57" s="40"/>
      <c r="G57" s="41"/>
      <c r="H57" s="42"/>
      <c r="I57" s="43"/>
      <c r="J57" s="44"/>
      <c r="K57" s="45"/>
      <c r="L57" s="46"/>
      <c r="M57" s="44"/>
      <c r="N57" s="45"/>
      <c r="O57" s="47"/>
      <c r="P57" s="48"/>
      <c r="Q57" s="49"/>
      <c r="R57" s="274"/>
      <c r="S57" s="50"/>
      <c r="T57" s="51"/>
      <c r="U57" s="52"/>
      <c r="V57" s="53"/>
      <c r="W57" s="54"/>
      <c r="X57" s="94"/>
      <c r="Y57" s="266"/>
      <c r="Z57" s="267"/>
      <c r="AA57" s="55"/>
      <c r="AB57" s="49"/>
      <c r="AC57" s="279"/>
    </row>
    <row r="58" spans="1:29" ht="15.75" customHeight="1">
      <c r="A58" s="269"/>
      <c r="B58" s="38"/>
      <c r="C58" s="264"/>
      <c r="D58" s="265"/>
      <c r="E58" s="39"/>
      <c r="F58" s="40"/>
      <c r="G58" s="41"/>
      <c r="H58" s="42"/>
      <c r="I58" s="43"/>
      <c r="J58" s="44"/>
      <c r="K58" s="45"/>
      <c r="L58" s="46"/>
      <c r="M58" s="44"/>
      <c r="N58" s="45"/>
      <c r="O58" s="47"/>
      <c r="P58" s="48"/>
      <c r="Q58" s="49"/>
      <c r="R58" s="274"/>
      <c r="S58" s="50"/>
      <c r="T58" s="51"/>
      <c r="U58" s="52"/>
      <c r="V58" s="53"/>
      <c r="W58" s="54"/>
      <c r="X58" s="94"/>
      <c r="Y58" s="266"/>
      <c r="Z58" s="267"/>
      <c r="AA58" s="55"/>
      <c r="AB58" s="49"/>
      <c r="AC58" s="279"/>
    </row>
    <row r="59" spans="1:29" ht="15.75" customHeight="1">
      <c r="A59" s="269"/>
      <c r="B59" s="38"/>
      <c r="C59" s="264"/>
      <c r="D59" s="265"/>
      <c r="E59" s="39"/>
      <c r="F59" s="40"/>
      <c r="G59" s="41"/>
      <c r="H59" s="42"/>
      <c r="I59" s="43"/>
      <c r="J59" s="44"/>
      <c r="K59" s="45"/>
      <c r="L59" s="46"/>
      <c r="M59" s="44"/>
      <c r="N59" s="45"/>
      <c r="O59" s="47"/>
      <c r="P59" s="48"/>
      <c r="Q59" s="49"/>
      <c r="R59" s="274"/>
      <c r="S59" s="50"/>
      <c r="T59" s="51"/>
      <c r="U59" s="52"/>
      <c r="V59" s="53"/>
      <c r="W59" s="54"/>
      <c r="X59" s="94"/>
      <c r="Y59" s="266"/>
      <c r="Z59" s="267"/>
      <c r="AA59" s="55"/>
      <c r="AB59" s="49"/>
      <c r="AC59" s="279"/>
    </row>
    <row r="60" spans="1:29" ht="15.75" customHeight="1">
      <c r="A60" s="269"/>
      <c r="B60" s="38"/>
      <c r="C60" s="264"/>
      <c r="D60" s="265"/>
      <c r="E60" s="39"/>
      <c r="F60" s="40"/>
      <c r="G60" s="41"/>
      <c r="H60" s="58"/>
      <c r="I60" s="43"/>
      <c r="J60" s="44"/>
      <c r="K60" s="45"/>
      <c r="L60" s="59"/>
      <c r="M60" s="44"/>
      <c r="N60" s="45"/>
      <c r="O60" s="47"/>
      <c r="P60" s="48"/>
      <c r="Q60" s="49"/>
      <c r="R60" s="274"/>
      <c r="S60" s="50"/>
      <c r="T60" s="51"/>
      <c r="U60" s="52"/>
      <c r="V60" s="53"/>
      <c r="W60" s="54"/>
      <c r="X60" s="94"/>
      <c r="Y60" s="266"/>
      <c r="Z60" s="267"/>
      <c r="AA60" s="55"/>
      <c r="AB60" s="49"/>
      <c r="AC60" s="279"/>
    </row>
    <row r="61" spans="1:29" ht="15.75" customHeight="1">
      <c r="A61" s="269"/>
      <c r="B61" s="38"/>
      <c r="C61" s="264"/>
      <c r="D61" s="265"/>
      <c r="E61" s="39"/>
      <c r="F61" s="40"/>
      <c r="G61" s="60"/>
      <c r="H61" s="61"/>
      <c r="I61" s="43"/>
      <c r="J61" s="44"/>
      <c r="K61" s="45"/>
      <c r="L61" s="46"/>
      <c r="M61" s="44"/>
      <c r="N61" s="45"/>
      <c r="O61" s="47"/>
      <c r="P61" s="48"/>
      <c r="Q61" s="49"/>
      <c r="R61" s="274"/>
      <c r="S61" s="50"/>
      <c r="T61" s="51"/>
      <c r="U61" s="52"/>
      <c r="V61" s="53"/>
      <c r="W61" s="54"/>
      <c r="X61" s="94"/>
      <c r="Y61" s="266"/>
      <c r="Z61" s="267"/>
      <c r="AA61" s="55"/>
      <c r="AB61" s="49"/>
      <c r="AC61" s="279"/>
    </row>
    <row r="62" spans="1:29" ht="15.75" customHeight="1">
      <c r="A62" s="269"/>
      <c r="B62" s="38"/>
      <c r="C62" s="264"/>
      <c r="D62" s="265"/>
      <c r="E62" s="39"/>
      <c r="F62" s="40"/>
      <c r="G62" s="60"/>
      <c r="H62" s="64"/>
      <c r="I62" s="43"/>
      <c r="J62" s="44"/>
      <c r="K62" s="45"/>
      <c r="L62" s="59"/>
      <c r="M62" s="44"/>
      <c r="N62" s="45"/>
      <c r="O62" s="65"/>
      <c r="P62" s="66"/>
      <c r="Q62" s="67"/>
      <c r="R62" s="274"/>
      <c r="S62" s="50"/>
      <c r="T62" s="51"/>
      <c r="U62" s="52"/>
      <c r="V62" s="53"/>
      <c r="W62" s="54"/>
      <c r="X62" s="94"/>
      <c r="Y62" s="266"/>
      <c r="Z62" s="267"/>
      <c r="AA62" s="55"/>
      <c r="AB62" s="49"/>
      <c r="AC62" s="279"/>
    </row>
    <row r="63" spans="1:29" ht="15.75" customHeight="1">
      <c r="A63" s="269"/>
      <c r="B63" s="38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50"/>
      <c r="T63" s="51"/>
      <c r="U63" s="52"/>
      <c r="V63" s="53"/>
      <c r="W63" s="54"/>
      <c r="X63" s="94"/>
      <c r="Y63" s="266"/>
      <c r="Z63" s="267"/>
      <c r="AA63" s="55"/>
      <c r="AB63" s="49"/>
      <c r="AC63" s="279"/>
    </row>
    <row r="64" spans="1:29" ht="15.75" customHeight="1">
      <c r="A64" s="269"/>
      <c r="B64" s="38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50"/>
      <c r="T64" s="51"/>
      <c r="U64" s="52"/>
      <c r="V64" s="53"/>
      <c r="W64" s="54"/>
      <c r="X64" s="94"/>
      <c r="Y64" s="266"/>
      <c r="Z64" s="267"/>
      <c r="AA64" s="55"/>
      <c r="AB64" s="49"/>
      <c r="AC64" s="279"/>
    </row>
    <row r="65" spans="1:29" ht="15.75" customHeight="1">
      <c r="A65" s="269"/>
      <c r="B65" s="38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50"/>
      <c r="T65" s="51"/>
      <c r="U65" s="52"/>
      <c r="V65" s="53"/>
      <c r="W65" s="54"/>
      <c r="X65" s="94"/>
      <c r="Y65" s="266"/>
      <c r="Z65" s="267"/>
      <c r="AA65" s="55"/>
      <c r="AB65" s="49"/>
      <c r="AC65" s="279"/>
    </row>
    <row r="66" spans="1:29" ht="15.75" customHeight="1">
      <c r="A66" s="269"/>
      <c r="B66" s="38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50"/>
      <c r="T66" s="51"/>
      <c r="U66" s="52"/>
      <c r="V66" s="53"/>
      <c r="W66" s="54"/>
      <c r="X66" s="94"/>
      <c r="Y66" s="266"/>
      <c r="Z66" s="267"/>
      <c r="AA66" s="55"/>
      <c r="AB66" s="49"/>
      <c r="AC66" s="279"/>
    </row>
    <row r="67" spans="1:29" ht="15.75" customHeight="1">
      <c r="A67" s="269"/>
      <c r="B67" s="38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50"/>
      <c r="T67" s="51"/>
      <c r="U67" s="52"/>
      <c r="V67" s="53"/>
      <c r="W67" s="54"/>
      <c r="X67" s="94"/>
      <c r="Y67" s="266"/>
      <c r="Z67" s="267"/>
      <c r="AA67" s="55"/>
      <c r="AB67" s="49"/>
      <c r="AC67" s="279"/>
    </row>
    <row r="68" spans="1:29" ht="15.75" customHeight="1">
      <c r="A68" s="269"/>
      <c r="B68" s="38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50"/>
      <c r="T68" s="51"/>
      <c r="U68" s="52"/>
      <c r="V68" s="53"/>
      <c r="W68" s="54"/>
      <c r="X68" s="94"/>
      <c r="Y68" s="266"/>
      <c r="Z68" s="267"/>
      <c r="AA68" s="55"/>
      <c r="AB68" s="49"/>
      <c r="AC68" s="279"/>
    </row>
    <row r="69" spans="1:29" ht="15.75" customHeight="1">
      <c r="A69" s="269"/>
      <c r="B69" s="38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50"/>
      <c r="T69" s="51"/>
      <c r="U69" s="52"/>
      <c r="V69" s="53"/>
      <c r="W69" s="54"/>
      <c r="X69" s="94"/>
      <c r="Y69" s="266"/>
      <c r="Z69" s="267"/>
      <c r="AA69" s="55"/>
      <c r="AB69" s="49"/>
      <c r="AC69" s="279"/>
    </row>
    <row r="70" spans="1:29" ht="15.75" customHeight="1">
      <c r="A70" s="269"/>
      <c r="B70" s="38"/>
      <c r="C70" s="264"/>
      <c r="D70" s="265"/>
      <c r="E70" s="39"/>
      <c r="F70" s="40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50"/>
      <c r="T70" s="51"/>
      <c r="U70" s="52"/>
      <c r="V70" s="53"/>
      <c r="W70" s="54"/>
      <c r="X70" s="94"/>
      <c r="Y70" s="266"/>
      <c r="Z70" s="267"/>
      <c r="AA70" s="55"/>
      <c r="AB70" s="49"/>
      <c r="AC70" s="279"/>
    </row>
    <row r="71" spans="1:29" ht="15.75" customHeight="1">
      <c r="A71" s="269"/>
      <c r="B71" s="38"/>
      <c r="C71" s="264"/>
      <c r="D71" s="265"/>
      <c r="E71" s="104"/>
      <c r="F71" s="40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18"/>
      <c r="G72" s="79"/>
      <c r="H72" s="20"/>
      <c r="I72" s="80">
        <f t="shared" ref="I72:J72" si="15">AVERAGE(I56:I71)</f>
        <v>4</v>
      </c>
      <c r="J72" s="81">
        <f t="shared" si="15"/>
        <v>2700</v>
      </c>
      <c r="K72" s="82">
        <f t="shared" ref="K72" si="16">J72/I72</f>
        <v>675</v>
      </c>
      <c r="L72" s="80">
        <f t="shared" ref="L72:M72" si="17">AVERAGE(L56:L71)</f>
        <v>4</v>
      </c>
      <c r="M72" s="81">
        <f t="shared" si="17"/>
        <v>2356.005586592179</v>
      </c>
      <c r="N72" s="82">
        <f>M72/L72</f>
        <v>589.00139664804476</v>
      </c>
      <c r="O72" s="83">
        <f>L72-I72</f>
        <v>0</v>
      </c>
      <c r="P72" s="84">
        <f>N72-K72</f>
        <v>-85.998603351955239</v>
      </c>
      <c r="Q72" s="85">
        <f>N72/K72</f>
        <v>0.87259466170080702</v>
      </c>
      <c r="R72" s="275"/>
      <c r="S72" s="182">
        <f>S56</f>
        <v>0.25</v>
      </c>
      <c r="T72" s="183">
        <f>INDEX(T56:T71,COUNTA(T56:T71))</f>
        <v>0.34944444444444445</v>
      </c>
      <c r="U72" s="86"/>
      <c r="V72" s="96"/>
      <c r="W72" s="18"/>
      <c r="X72" s="20"/>
      <c r="Y72" s="262"/>
      <c r="Z72" s="263"/>
      <c r="AA72" s="97">
        <f>M72-J72</f>
        <v>-343.99441340782096</v>
      </c>
      <c r="AB72" s="85">
        <f>M72/J72</f>
        <v>0.87259466170080702</v>
      </c>
      <c r="AC72" s="280"/>
    </row>
    <row r="73" spans="1:29" ht="15.75" customHeight="1">
      <c r="A73" s="281" t="s">
        <v>197</v>
      </c>
      <c r="B73" s="16" t="s">
        <v>76</v>
      </c>
      <c r="C73" s="271" t="s">
        <v>226</v>
      </c>
      <c r="D73" s="272"/>
      <c r="E73" s="21">
        <v>21.45</v>
      </c>
      <c r="F73" s="15">
        <v>3014</v>
      </c>
      <c r="G73" s="22">
        <f t="shared" ref="G73" si="18">E73*F73</f>
        <v>64650.299999999996</v>
      </c>
      <c r="H73" s="23"/>
      <c r="I73" s="24">
        <v>3</v>
      </c>
      <c r="J73" s="25">
        <v>3300</v>
      </c>
      <c r="K73" s="26">
        <f>J73/I73</f>
        <v>1100</v>
      </c>
      <c r="L73" s="27">
        <v>3</v>
      </c>
      <c r="M73" s="25">
        <f>F73/V73*60</f>
        <v>2804.4455931765292</v>
      </c>
      <c r="N73" s="26">
        <f>M73/L73</f>
        <v>934.81519772550973</v>
      </c>
      <c r="O73" s="91">
        <f>L73-I73</f>
        <v>0</v>
      </c>
      <c r="P73" s="92">
        <f>N73-K73</f>
        <v>-165.18480227449027</v>
      </c>
      <c r="Q73" s="31">
        <f>N73/K73</f>
        <v>0.84983199793228159</v>
      </c>
      <c r="R73" s="273">
        <f>Q89</f>
        <v>0.84983199793228159</v>
      </c>
      <c r="S73" s="32">
        <v>0.35277777777777775</v>
      </c>
      <c r="T73" s="33">
        <v>0.39755787037037038</v>
      </c>
      <c r="U73" s="34"/>
      <c r="V73" s="35">
        <v>64.483333333333391</v>
      </c>
      <c r="W73" s="33"/>
      <c r="X73" s="107"/>
      <c r="Y73" s="276"/>
      <c r="Z73" s="277"/>
      <c r="AA73" s="36">
        <f>M73-J73</f>
        <v>-495.5544068234708</v>
      </c>
      <c r="AB73" s="31">
        <f>M73/J73</f>
        <v>0.84983199793228159</v>
      </c>
      <c r="AC73" s="278">
        <f>AB89</f>
        <v>0.84983199793228159</v>
      </c>
    </row>
    <row r="74" spans="1:29" ht="15.75" customHeight="1">
      <c r="A74" s="282"/>
      <c r="B74" s="38"/>
      <c r="C74" s="264"/>
      <c r="D74" s="265"/>
      <c r="E74" s="39"/>
      <c r="F74" s="40"/>
      <c r="G74" s="41"/>
      <c r="H74" s="42"/>
      <c r="I74" s="43"/>
      <c r="J74" s="44"/>
      <c r="K74" s="45"/>
      <c r="L74" s="46"/>
      <c r="M74" s="44"/>
      <c r="N74" s="45"/>
      <c r="O74" s="47"/>
      <c r="P74" s="48"/>
      <c r="Q74" s="49"/>
      <c r="R74" s="274"/>
      <c r="S74" s="50"/>
      <c r="T74" s="51"/>
      <c r="U74" s="52"/>
      <c r="V74" s="53"/>
      <c r="W74" s="54"/>
      <c r="X74" s="94"/>
      <c r="Y74" s="266"/>
      <c r="Z74" s="267"/>
      <c r="AA74" s="55"/>
      <c r="AB74" s="49"/>
      <c r="AC74" s="279"/>
    </row>
    <row r="75" spans="1:29" ht="15.75" customHeight="1">
      <c r="A75" s="282"/>
      <c r="B75" s="38"/>
      <c r="C75" s="264"/>
      <c r="D75" s="265"/>
      <c r="E75" s="39"/>
      <c r="F75" s="40"/>
      <c r="G75" s="41"/>
      <c r="H75" s="42"/>
      <c r="I75" s="43"/>
      <c r="J75" s="44"/>
      <c r="K75" s="45"/>
      <c r="L75" s="46"/>
      <c r="M75" s="44"/>
      <c r="N75" s="45"/>
      <c r="O75" s="47"/>
      <c r="P75" s="48"/>
      <c r="Q75" s="49"/>
      <c r="R75" s="274"/>
      <c r="S75" s="50"/>
      <c r="T75" s="51"/>
      <c r="U75" s="52"/>
      <c r="V75" s="53"/>
      <c r="W75" s="54"/>
      <c r="X75" s="58"/>
      <c r="Y75" s="266"/>
      <c r="Z75" s="267"/>
      <c r="AA75" s="55"/>
      <c r="AB75" s="49"/>
      <c r="AC75" s="279"/>
    </row>
    <row r="76" spans="1:29" ht="15.75" customHeight="1">
      <c r="A76" s="282"/>
      <c r="B76" s="38"/>
      <c r="C76" s="264"/>
      <c r="D76" s="265"/>
      <c r="E76" s="39"/>
      <c r="F76" s="40"/>
      <c r="G76" s="41"/>
      <c r="H76" s="42"/>
      <c r="I76" s="43"/>
      <c r="J76" s="44"/>
      <c r="K76" s="45"/>
      <c r="L76" s="46"/>
      <c r="M76" s="44"/>
      <c r="N76" s="45"/>
      <c r="O76" s="47"/>
      <c r="P76" s="48"/>
      <c r="Q76" s="49"/>
      <c r="R76" s="274"/>
      <c r="S76" s="50"/>
      <c r="T76" s="51"/>
      <c r="U76" s="52"/>
      <c r="V76" s="53"/>
      <c r="W76" s="54"/>
      <c r="X76" s="58"/>
      <c r="Y76" s="266"/>
      <c r="Z76" s="267"/>
      <c r="AA76" s="55"/>
      <c r="AB76" s="49"/>
      <c r="AC76" s="279"/>
    </row>
    <row r="77" spans="1:29" ht="15.75" customHeight="1">
      <c r="A77" s="283"/>
      <c r="B77" s="38"/>
      <c r="C77" s="264"/>
      <c r="D77" s="265"/>
      <c r="E77" s="39"/>
      <c r="F77" s="40"/>
      <c r="G77" s="41"/>
      <c r="H77" s="58"/>
      <c r="I77" s="43"/>
      <c r="J77" s="44"/>
      <c r="K77" s="45"/>
      <c r="L77" s="59"/>
      <c r="M77" s="44"/>
      <c r="N77" s="45"/>
      <c r="O77" s="47"/>
      <c r="P77" s="48"/>
      <c r="Q77" s="49"/>
      <c r="R77" s="274"/>
      <c r="S77" s="50"/>
      <c r="T77" s="51"/>
      <c r="U77" s="52"/>
      <c r="V77" s="53"/>
      <c r="W77" s="54"/>
      <c r="X77" s="58"/>
      <c r="Y77" s="266"/>
      <c r="Z77" s="267"/>
      <c r="AA77" s="55"/>
      <c r="AB77" s="49"/>
      <c r="AC77" s="279"/>
    </row>
    <row r="78" spans="1:29" ht="15.75" customHeight="1">
      <c r="A78" s="283"/>
      <c r="B78" s="38"/>
      <c r="C78" s="264"/>
      <c r="D78" s="265"/>
      <c r="E78" s="39"/>
      <c r="F78" s="40"/>
      <c r="G78" s="60"/>
      <c r="H78" s="61"/>
      <c r="I78" s="43"/>
      <c r="J78" s="44"/>
      <c r="K78" s="45"/>
      <c r="L78" s="46"/>
      <c r="M78" s="44"/>
      <c r="N78" s="45"/>
      <c r="O78" s="47"/>
      <c r="P78" s="48"/>
      <c r="Q78" s="49"/>
      <c r="R78" s="274"/>
      <c r="S78" s="50"/>
      <c r="T78" s="51"/>
      <c r="U78" s="52"/>
      <c r="V78" s="53"/>
      <c r="W78" s="54"/>
      <c r="X78" s="94"/>
      <c r="Y78" s="266"/>
      <c r="Z78" s="267"/>
      <c r="AA78" s="55"/>
      <c r="AB78" s="49"/>
      <c r="AC78" s="279"/>
    </row>
    <row r="79" spans="1:29" ht="15.75" customHeight="1">
      <c r="A79" s="283"/>
      <c r="B79" s="38"/>
      <c r="C79" s="264"/>
      <c r="D79" s="265"/>
      <c r="E79" s="39"/>
      <c r="F79" s="40"/>
      <c r="G79" s="60"/>
      <c r="H79" s="64"/>
      <c r="I79" s="43"/>
      <c r="J79" s="44"/>
      <c r="K79" s="45"/>
      <c r="L79" s="59"/>
      <c r="M79" s="44"/>
      <c r="N79" s="45"/>
      <c r="O79" s="65"/>
      <c r="P79" s="66"/>
      <c r="Q79" s="67"/>
      <c r="R79" s="274"/>
      <c r="S79" s="50"/>
      <c r="T79" s="51"/>
      <c r="U79" s="52"/>
      <c r="V79" s="53"/>
      <c r="W79" s="54"/>
      <c r="X79" s="94"/>
      <c r="Y79" s="266"/>
      <c r="Z79" s="267"/>
      <c r="AA79" s="55"/>
      <c r="AB79" s="49"/>
      <c r="AC79" s="279"/>
    </row>
    <row r="80" spans="1:29" ht="15.75" customHeight="1">
      <c r="A80" s="283"/>
      <c r="B80" s="38"/>
      <c r="C80" s="264"/>
      <c r="D80" s="265"/>
      <c r="E80" s="39"/>
      <c r="F80" s="40"/>
      <c r="G80" s="60"/>
      <c r="H80" s="64"/>
      <c r="I80" s="43"/>
      <c r="J80" s="44"/>
      <c r="K80" s="45"/>
      <c r="L80" s="59"/>
      <c r="M80" s="44"/>
      <c r="N80" s="45"/>
      <c r="O80" s="65"/>
      <c r="P80" s="66"/>
      <c r="Q80" s="67"/>
      <c r="R80" s="274"/>
      <c r="S80" s="50"/>
      <c r="T80" s="51"/>
      <c r="U80" s="52"/>
      <c r="V80" s="53"/>
      <c r="W80" s="54"/>
      <c r="X80" s="94"/>
      <c r="Y80" s="266"/>
      <c r="Z80" s="267"/>
      <c r="AA80" s="55"/>
      <c r="AB80" s="49"/>
      <c r="AC80" s="279"/>
    </row>
    <row r="81" spans="1:29" ht="15.75" customHeight="1">
      <c r="A81" s="283"/>
      <c r="B81" s="38"/>
      <c r="C81" s="264"/>
      <c r="D81" s="265"/>
      <c r="E81" s="39"/>
      <c r="F81" s="40"/>
      <c r="G81" s="60"/>
      <c r="H81" s="64"/>
      <c r="I81" s="43"/>
      <c r="J81" s="44"/>
      <c r="K81" s="45"/>
      <c r="L81" s="59"/>
      <c r="M81" s="44"/>
      <c r="N81" s="45"/>
      <c r="O81" s="65"/>
      <c r="P81" s="66"/>
      <c r="Q81" s="67"/>
      <c r="R81" s="274"/>
      <c r="S81" s="50"/>
      <c r="T81" s="51"/>
      <c r="U81" s="52"/>
      <c r="V81" s="53"/>
      <c r="W81" s="54"/>
      <c r="X81" s="94"/>
      <c r="Y81" s="266"/>
      <c r="Z81" s="267"/>
      <c r="AA81" s="55"/>
      <c r="AB81" s="49"/>
      <c r="AC81" s="279"/>
    </row>
    <row r="82" spans="1:29" ht="15.75" customHeight="1">
      <c r="A82" s="283"/>
      <c r="B82" s="38"/>
      <c r="C82" s="264"/>
      <c r="D82" s="265"/>
      <c r="E82" s="39"/>
      <c r="F82" s="40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55"/>
      <c r="AB82" s="49"/>
      <c r="AC82" s="279"/>
    </row>
    <row r="83" spans="1:29" ht="15.75" customHeight="1">
      <c r="A83" s="283"/>
      <c r="B83" s="38"/>
      <c r="C83" s="264"/>
      <c r="D83" s="265"/>
      <c r="E83" s="39"/>
      <c r="F83" s="40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55"/>
      <c r="AB83" s="49"/>
      <c r="AC83" s="279"/>
    </row>
    <row r="84" spans="1:29" ht="15.75" customHeight="1">
      <c r="A84" s="283"/>
      <c r="B84" s="38"/>
      <c r="C84" s="264"/>
      <c r="D84" s="265"/>
      <c r="E84" s="39"/>
      <c r="F84" s="40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55"/>
      <c r="AB84" s="49"/>
      <c r="AC84" s="279"/>
    </row>
    <row r="85" spans="1:29" ht="15.75" customHeight="1">
      <c r="A85" s="283"/>
      <c r="B85" s="38"/>
      <c r="C85" s="264"/>
      <c r="D85" s="265"/>
      <c r="E85" s="39"/>
      <c r="F85" s="40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55"/>
      <c r="AB85" s="49"/>
      <c r="AC85" s="279"/>
    </row>
    <row r="86" spans="1:29" ht="15.75" customHeight="1">
      <c r="A86" s="283"/>
      <c r="B86" s="38"/>
      <c r="C86" s="264"/>
      <c r="D86" s="265"/>
      <c r="E86" s="39"/>
      <c r="F86" s="40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55"/>
      <c r="AB86" s="49"/>
      <c r="AC86" s="279"/>
    </row>
    <row r="87" spans="1:29" ht="15.75" customHeight="1">
      <c r="A87" s="283"/>
      <c r="B87" s="38"/>
      <c r="C87" s="264"/>
      <c r="D87" s="265"/>
      <c r="E87" s="39"/>
      <c r="F87" s="40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55"/>
      <c r="AB87" s="49"/>
      <c r="AC87" s="279"/>
    </row>
    <row r="88" spans="1:29" ht="15.75" customHeight="1">
      <c r="A88" s="283"/>
      <c r="B88" s="38"/>
      <c r="C88" s="264"/>
      <c r="D88" s="265"/>
      <c r="E88" s="104"/>
      <c r="F88" s="40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19">AVERAGE(I73:I88)</f>
        <v>3</v>
      </c>
      <c r="J89" s="81">
        <f t="shared" si="19"/>
        <v>3300</v>
      </c>
      <c r="K89" s="82">
        <f t="shared" ref="K89" si="20">J89/I89</f>
        <v>1100</v>
      </c>
      <c r="L89" s="80">
        <f t="shared" ref="L89:M89" si="21">AVERAGE(L73:L88)</f>
        <v>3</v>
      </c>
      <c r="M89" s="81">
        <f t="shared" si="21"/>
        <v>2804.4455931765292</v>
      </c>
      <c r="N89" s="82">
        <f>M89/L89</f>
        <v>934.81519772550973</v>
      </c>
      <c r="O89" s="83">
        <f>L89-I89</f>
        <v>0</v>
      </c>
      <c r="P89" s="84">
        <f>N89-K89</f>
        <v>-165.18480227449027</v>
      </c>
      <c r="Q89" s="85">
        <f>N89/K89</f>
        <v>0.84983199793228159</v>
      </c>
      <c r="R89" s="275"/>
      <c r="S89" s="182">
        <f>S73</f>
        <v>0.35277777777777775</v>
      </c>
      <c r="T89" s="183">
        <f>INDEX(T73:T88,COUNTA(T73:T88))</f>
        <v>0.39755787037037038</v>
      </c>
      <c r="U89" s="86"/>
      <c r="V89" s="96"/>
      <c r="W89" s="78"/>
      <c r="X89" s="82"/>
      <c r="Y89" s="262"/>
      <c r="Z89" s="263"/>
      <c r="AA89" s="97">
        <f>M89-J89</f>
        <v>-495.5544068234708</v>
      </c>
      <c r="AB89" s="85">
        <f>M89/J89</f>
        <v>0.84983199793228159</v>
      </c>
      <c r="AC89" s="280"/>
    </row>
    <row r="90" spans="1:29" ht="15.75" customHeight="1">
      <c r="A90" s="268" t="s">
        <v>44</v>
      </c>
      <c r="B90" s="16" t="s">
        <v>76</v>
      </c>
      <c r="C90" s="271" t="s">
        <v>105</v>
      </c>
      <c r="D90" s="272"/>
      <c r="E90" s="21">
        <v>22.28</v>
      </c>
      <c r="F90" s="15">
        <v>1538</v>
      </c>
      <c r="G90" s="22">
        <f t="shared" ref="G90:G92" si="22">E90*F90</f>
        <v>34266.639999999999</v>
      </c>
      <c r="H90" s="23"/>
      <c r="I90" s="24">
        <v>5</v>
      </c>
      <c r="J90" s="25">
        <v>3300</v>
      </c>
      <c r="K90" s="26">
        <f>J90/I90</f>
        <v>660</v>
      </c>
      <c r="L90" s="27">
        <v>5</v>
      </c>
      <c r="M90" s="25">
        <f>F90/V90*60</f>
        <v>2731.5244203255997</v>
      </c>
      <c r="N90" s="26">
        <f>M90/L90</f>
        <v>546.30488406511995</v>
      </c>
      <c r="O90" s="91">
        <f>L90-I90</f>
        <v>0</v>
      </c>
      <c r="P90" s="92">
        <f>N90-K90</f>
        <v>-113.69511593488005</v>
      </c>
      <c r="Q90" s="31">
        <f>N90/K90</f>
        <v>0.82773467282593927</v>
      </c>
      <c r="R90" s="273">
        <f>Q106</f>
        <v>0.838867570039039</v>
      </c>
      <c r="S90" s="32">
        <v>0.25015046296296295</v>
      </c>
      <c r="T90" s="33">
        <v>0.27361111111111114</v>
      </c>
      <c r="U90" s="34"/>
      <c r="V90" s="35">
        <v>33.783333333333388</v>
      </c>
      <c r="W90" s="114"/>
      <c r="X90" s="115"/>
      <c r="Y90" s="276"/>
      <c r="Z90" s="277"/>
      <c r="AA90" s="36">
        <f>M90-J90</f>
        <v>-568.47557967440025</v>
      </c>
      <c r="AB90" s="31">
        <f>M90/J90</f>
        <v>0.82773467282593927</v>
      </c>
      <c r="AC90" s="278">
        <f>AB106</f>
        <v>0.83886757003903889</v>
      </c>
    </row>
    <row r="91" spans="1:29" ht="15.75" customHeight="1">
      <c r="A91" s="269"/>
      <c r="B91" s="38" t="s">
        <v>76</v>
      </c>
      <c r="C91" s="264" t="s">
        <v>104</v>
      </c>
      <c r="D91" s="265"/>
      <c r="E91" s="39">
        <v>17.89</v>
      </c>
      <c r="F91" s="40">
        <v>3296</v>
      </c>
      <c r="G91" s="41">
        <f t="shared" si="22"/>
        <v>58965.440000000002</v>
      </c>
      <c r="H91" s="42"/>
      <c r="I91" s="43">
        <v>4</v>
      </c>
      <c r="J91" s="44">
        <v>3300</v>
      </c>
      <c r="K91" s="45">
        <f t="shared" ref="K91:K92" si="23">J91/I91</f>
        <v>825</v>
      </c>
      <c r="L91" s="46">
        <v>4</v>
      </c>
      <c r="M91" s="44">
        <f>F91/V91*60</f>
        <v>2761.3683965557352</v>
      </c>
      <c r="N91" s="45">
        <f>M91/L91</f>
        <v>690.3420991389338</v>
      </c>
      <c r="O91" s="47">
        <f>L91-I91</f>
        <v>0</v>
      </c>
      <c r="P91" s="48">
        <f>N91-K91</f>
        <v>-134.6579008610662</v>
      </c>
      <c r="Q91" s="49">
        <f>N91/K91</f>
        <v>0.83677830198658643</v>
      </c>
      <c r="R91" s="274"/>
      <c r="S91" s="50">
        <v>0.2787384259259259</v>
      </c>
      <c r="T91" s="51">
        <v>0.32847222222222222</v>
      </c>
      <c r="U91" s="52">
        <v>7.3833333333332618</v>
      </c>
      <c r="V91" s="53">
        <v>71.616666666666703</v>
      </c>
      <c r="W91" s="54"/>
      <c r="X91" s="94"/>
      <c r="Y91" s="266"/>
      <c r="Z91" s="267"/>
      <c r="AA91" s="55">
        <f>M91-J91</f>
        <v>-538.63160344426478</v>
      </c>
      <c r="AB91" s="49">
        <f>M91/J91</f>
        <v>0.83677830198658643</v>
      </c>
      <c r="AC91" s="279"/>
    </row>
    <row r="92" spans="1:29" ht="15.75" customHeight="1">
      <c r="A92" s="269"/>
      <c r="B92" s="38" t="s">
        <v>76</v>
      </c>
      <c r="C92" s="264" t="s">
        <v>108</v>
      </c>
      <c r="D92" s="265"/>
      <c r="E92" s="39">
        <v>16.66</v>
      </c>
      <c r="F92" s="40">
        <v>5384</v>
      </c>
      <c r="G92" s="41">
        <f t="shared" si="22"/>
        <v>89697.44</v>
      </c>
      <c r="H92" s="42"/>
      <c r="I92" s="43">
        <v>4</v>
      </c>
      <c r="J92" s="44">
        <v>3300</v>
      </c>
      <c r="K92" s="45">
        <f t="shared" si="23"/>
        <v>825</v>
      </c>
      <c r="L92" s="46">
        <v>4</v>
      </c>
      <c r="M92" s="44">
        <f>F92/V92*60</f>
        <v>2811.8961265051512</v>
      </c>
      <c r="N92" s="45">
        <f>M92/L92</f>
        <v>702.9740316262878</v>
      </c>
      <c r="O92" s="47">
        <f>L92-I92</f>
        <v>0</v>
      </c>
      <c r="P92" s="48">
        <f>N92-K92</f>
        <v>-122.0259683737122</v>
      </c>
      <c r="Q92" s="49">
        <f>N92/K92</f>
        <v>0.85208973530459131</v>
      </c>
      <c r="R92" s="274"/>
      <c r="S92" s="50">
        <v>0.33202546296296298</v>
      </c>
      <c r="T92" s="51">
        <v>0.41180555555555554</v>
      </c>
      <c r="U92" s="52">
        <v>5.1166666666666938</v>
      </c>
      <c r="V92" s="53">
        <v>114.88333333333328</v>
      </c>
      <c r="W92" s="54"/>
      <c r="X92" s="94"/>
      <c r="Y92" s="266"/>
      <c r="Z92" s="267"/>
      <c r="AA92" s="55">
        <f>M92-J92</f>
        <v>-488.10387349484881</v>
      </c>
      <c r="AB92" s="49">
        <f>M92/J92</f>
        <v>0.85208973530459131</v>
      </c>
      <c r="AC92" s="279"/>
    </row>
    <row r="93" spans="1:29" ht="15.75" customHeight="1">
      <c r="A93" s="269"/>
      <c r="B93" s="38"/>
      <c r="C93" s="264"/>
      <c r="D93" s="265"/>
      <c r="E93" s="39"/>
      <c r="F93" s="40"/>
      <c r="G93" s="41"/>
      <c r="H93" s="42"/>
      <c r="I93" s="43"/>
      <c r="J93" s="44"/>
      <c r="K93" s="45"/>
      <c r="L93" s="46"/>
      <c r="M93" s="44"/>
      <c r="N93" s="45"/>
      <c r="O93" s="47"/>
      <c r="P93" s="48"/>
      <c r="Q93" s="49"/>
      <c r="R93" s="274"/>
      <c r="S93" s="50"/>
      <c r="T93" s="51"/>
      <c r="U93" s="52"/>
      <c r="V93" s="53"/>
      <c r="W93" s="54"/>
      <c r="X93" s="94"/>
      <c r="Y93" s="266"/>
      <c r="Z93" s="267"/>
      <c r="AA93" s="55"/>
      <c r="AB93" s="49"/>
      <c r="AC93" s="279"/>
    </row>
    <row r="94" spans="1:29" ht="15.75" customHeight="1">
      <c r="A94" s="269"/>
      <c r="B94" s="38"/>
      <c r="C94" s="264"/>
      <c r="D94" s="265"/>
      <c r="E94" s="39"/>
      <c r="F94" s="40"/>
      <c r="G94" s="41"/>
      <c r="H94" s="58"/>
      <c r="I94" s="43"/>
      <c r="J94" s="44"/>
      <c r="K94" s="45"/>
      <c r="L94" s="59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1"/>
      <c r="I95" s="43"/>
      <c r="J95" s="44"/>
      <c r="K95" s="45"/>
      <c r="L95" s="46"/>
      <c r="M95" s="44"/>
      <c r="N95" s="45"/>
      <c r="O95" s="47"/>
      <c r="P95" s="48"/>
      <c r="Q95" s="49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94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94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94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94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94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94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94"/>
      <c r="Y104" s="266"/>
      <c r="Z104" s="267"/>
      <c r="AA104" s="55"/>
      <c r="AB104" s="49"/>
      <c r="AC104" s="279"/>
    </row>
    <row r="105" spans="1:29" ht="15.75" customHeight="1">
      <c r="A105" s="269"/>
      <c r="B105" s="38"/>
      <c r="C105" s="264"/>
      <c r="D105" s="265"/>
      <c r="E105" s="104"/>
      <c r="F105" s="40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18"/>
      <c r="G106" s="79"/>
      <c r="H106" s="20"/>
      <c r="I106" s="80">
        <f t="shared" ref="I106:J106" si="24">AVERAGE(I90:I105)</f>
        <v>4.333333333333333</v>
      </c>
      <c r="J106" s="81">
        <f t="shared" si="24"/>
        <v>3300</v>
      </c>
      <c r="K106" s="82">
        <f t="shared" ref="K106" si="25">J106/I106</f>
        <v>761.53846153846155</v>
      </c>
      <c r="L106" s="80">
        <f t="shared" ref="L106:M106" si="26">AVERAGE(L90:L105)</f>
        <v>4.333333333333333</v>
      </c>
      <c r="M106" s="81">
        <f t="shared" si="26"/>
        <v>2768.2629811288284</v>
      </c>
      <c r="N106" s="82">
        <f>M106/L106</f>
        <v>638.82991872203741</v>
      </c>
      <c r="O106" s="83">
        <f>L106-I106</f>
        <v>0</v>
      </c>
      <c r="P106" s="84">
        <f>N106-K106</f>
        <v>-122.70854281642414</v>
      </c>
      <c r="Q106" s="85">
        <f>N106/K106</f>
        <v>0.838867570039039</v>
      </c>
      <c r="R106" s="275"/>
      <c r="S106" s="182">
        <f>S90</f>
        <v>0.25015046296296295</v>
      </c>
      <c r="T106" s="183">
        <f>INDEX(T90:T105,COUNTA(T90:T105))</f>
        <v>0.41180555555555554</v>
      </c>
      <c r="U106" s="86"/>
      <c r="V106" s="96"/>
      <c r="W106" s="18"/>
      <c r="X106" s="20"/>
      <c r="Y106" s="262"/>
      <c r="Z106" s="263"/>
      <c r="AA106" s="97">
        <f>M106-J106</f>
        <v>-531.73701887117159</v>
      </c>
      <c r="AB106" s="85">
        <f>M106/J106</f>
        <v>0.83886757003903889</v>
      </c>
      <c r="AC106" s="280"/>
    </row>
    <row r="107" spans="1:29" ht="15.75" customHeight="1">
      <c r="A107" s="281" t="s">
        <v>45</v>
      </c>
      <c r="B107" s="16" t="s">
        <v>76</v>
      </c>
      <c r="C107" s="271" t="s">
        <v>112</v>
      </c>
      <c r="D107" s="272"/>
      <c r="E107" s="21">
        <v>25.03</v>
      </c>
      <c r="F107" s="15">
        <v>2116</v>
      </c>
      <c r="G107" s="22">
        <f t="shared" ref="G107:G110" si="27">E107*F107</f>
        <v>52963.48</v>
      </c>
      <c r="H107" s="23"/>
      <c r="I107" s="24">
        <v>4</v>
      </c>
      <c r="J107" s="25">
        <v>3300</v>
      </c>
      <c r="K107" s="26">
        <f>J107/I107</f>
        <v>825</v>
      </c>
      <c r="L107" s="27">
        <v>4</v>
      </c>
      <c r="M107" s="25">
        <f>F107/V107*60</f>
        <v>2724.4635193133045</v>
      </c>
      <c r="N107" s="26">
        <f>M107/L107</f>
        <v>681.11587982832611</v>
      </c>
      <c r="O107" s="91">
        <f>L107-I107</f>
        <v>0</v>
      </c>
      <c r="P107" s="92">
        <f>N107-K107</f>
        <v>-143.88412017167389</v>
      </c>
      <c r="Q107" s="31">
        <f>N107/K107</f>
        <v>0.82559500585251655</v>
      </c>
      <c r="R107" s="273">
        <f>Q123</f>
        <v>0.82355947714799915</v>
      </c>
      <c r="S107" s="32">
        <v>0.25027777777777777</v>
      </c>
      <c r="T107" s="33">
        <v>0.28263888888888888</v>
      </c>
      <c r="U107" s="34"/>
      <c r="V107" s="35">
        <v>46.600000000000009</v>
      </c>
      <c r="W107" s="114"/>
      <c r="X107" s="115"/>
      <c r="Y107" s="276"/>
      <c r="Z107" s="277"/>
      <c r="AA107" s="36">
        <f>M107-J107</f>
        <v>-575.53648068669554</v>
      </c>
      <c r="AB107" s="31">
        <f>M107/J107</f>
        <v>0.82559500585251655</v>
      </c>
      <c r="AC107" s="278">
        <f>AB123</f>
        <v>0.82355947714799915</v>
      </c>
    </row>
    <row r="108" spans="1:29" ht="15.75" customHeight="1">
      <c r="A108" s="282"/>
      <c r="B108" s="38" t="s">
        <v>76</v>
      </c>
      <c r="C108" s="264" t="s">
        <v>110</v>
      </c>
      <c r="D108" s="265"/>
      <c r="E108" s="39">
        <v>24.83</v>
      </c>
      <c r="F108" s="40">
        <v>2421</v>
      </c>
      <c r="G108" s="41">
        <f t="shared" si="27"/>
        <v>60113.429999999993</v>
      </c>
      <c r="H108" s="42"/>
      <c r="I108" s="43">
        <v>4</v>
      </c>
      <c r="J108" s="44">
        <v>3300</v>
      </c>
      <c r="K108" s="45">
        <f t="shared" ref="K108:K147" si="28">J108/I108</f>
        <v>825</v>
      </c>
      <c r="L108" s="46">
        <v>4</v>
      </c>
      <c r="M108" s="44">
        <f>F108/V108*60</f>
        <v>2733.877038895861</v>
      </c>
      <c r="N108" s="45">
        <f>M108/L108</f>
        <v>683.46925972396525</v>
      </c>
      <c r="O108" s="47">
        <f>L108-I108</f>
        <v>0</v>
      </c>
      <c r="P108" s="48">
        <f>N108-K108</f>
        <v>-141.53074027603475</v>
      </c>
      <c r="Q108" s="49">
        <f>N108/K108</f>
        <v>0.82844758754420034</v>
      </c>
      <c r="R108" s="274"/>
      <c r="S108" s="50">
        <v>0.2951388888888889</v>
      </c>
      <c r="T108" s="51">
        <v>0.33203703703703702</v>
      </c>
      <c r="U108" s="52">
        <v>18.000000000000014</v>
      </c>
      <c r="V108" s="53">
        <v>53.133333333333297</v>
      </c>
      <c r="W108" s="54"/>
      <c r="X108" s="94"/>
      <c r="Y108" s="266"/>
      <c r="Z108" s="267"/>
      <c r="AA108" s="55">
        <f>M108-J108</f>
        <v>-566.12296110413899</v>
      </c>
      <c r="AB108" s="49">
        <f>M108/J108</f>
        <v>0.82844758754420034</v>
      </c>
      <c r="AC108" s="279"/>
    </row>
    <row r="109" spans="1:29" ht="15.75" customHeight="1">
      <c r="A109" s="282"/>
      <c r="B109" s="38" t="s">
        <v>76</v>
      </c>
      <c r="C109" s="264" t="s">
        <v>111</v>
      </c>
      <c r="D109" s="265"/>
      <c r="E109" s="39">
        <v>18.18</v>
      </c>
      <c r="F109" s="40">
        <v>1648</v>
      </c>
      <c r="G109" s="41">
        <f t="shared" si="27"/>
        <v>29960.639999999999</v>
      </c>
      <c r="H109" s="42"/>
      <c r="I109" s="43">
        <v>3</v>
      </c>
      <c r="J109" s="44">
        <v>3600</v>
      </c>
      <c r="K109" s="45">
        <f t="shared" si="28"/>
        <v>1200</v>
      </c>
      <c r="L109" s="46">
        <v>3</v>
      </c>
      <c r="M109" s="44">
        <f>F109/V109*60</f>
        <v>2918.2488932611914</v>
      </c>
      <c r="N109" s="45">
        <f>M109/L109</f>
        <v>972.74963108706379</v>
      </c>
      <c r="O109" s="47">
        <f>L109-I109</f>
        <v>0</v>
      </c>
      <c r="P109" s="48">
        <f>N109-K109</f>
        <v>-227.25036891293621</v>
      </c>
      <c r="Q109" s="49">
        <f>N109/K109</f>
        <v>0.81062469257255321</v>
      </c>
      <c r="R109" s="274"/>
      <c r="S109" s="50">
        <v>0.34521990740740743</v>
      </c>
      <c r="T109" s="51">
        <v>0.36875000000000002</v>
      </c>
      <c r="U109" s="52">
        <v>18.983333333333398</v>
      </c>
      <c r="V109" s="53">
        <v>33.883333333333326</v>
      </c>
      <c r="W109" s="54"/>
      <c r="X109" s="94"/>
      <c r="Y109" s="266"/>
      <c r="Z109" s="267"/>
      <c r="AA109" s="55">
        <f>M109-J109</f>
        <v>-681.75110673880863</v>
      </c>
      <c r="AB109" s="49">
        <f>M109/J109</f>
        <v>0.81062469257255321</v>
      </c>
      <c r="AC109" s="279"/>
    </row>
    <row r="110" spans="1:29" ht="15.75" customHeight="1">
      <c r="A110" s="282"/>
      <c r="B110" s="38" t="s">
        <v>76</v>
      </c>
      <c r="C110" s="264" t="s">
        <v>113</v>
      </c>
      <c r="D110" s="265"/>
      <c r="E110" s="39">
        <v>14.28</v>
      </c>
      <c r="F110" s="40">
        <v>6862</v>
      </c>
      <c r="G110" s="41">
        <f t="shared" si="27"/>
        <v>97989.36</v>
      </c>
      <c r="H110" s="42"/>
      <c r="I110" s="43">
        <v>3</v>
      </c>
      <c r="J110" s="44">
        <v>3600</v>
      </c>
      <c r="K110" s="45">
        <f t="shared" si="28"/>
        <v>1200</v>
      </c>
      <c r="L110" s="46">
        <v>3</v>
      </c>
      <c r="M110" s="44">
        <f>F110/V110*60</f>
        <v>2988.5313331720304</v>
      </c>
      <c r="N110" s="45">
        <f>M110/L110</f>
        <v>996.1771110573435</v>
      </c>
      <c r="O110" s="47">
        <f>L110-I110</f>
        <v>0</v>
      </c>
      <c r="P110" s="48">
        <f>N110-K110</f>
        <v>-203.8228889426565</v>
      </c>
      <c r="Q110" s="49">
        <f>N110/K110</f>
        <v>0.83014759254778625</v>
      </c>
      <c r="R110" s="274"/>
      <c r="S110" s="50">
        <v>0.38002314814814814</v>
      </c>
      <c r="T110" s="51">
        <v>0.47569444444444442</v>
      </c>
      <c r="U110" s="52">
        <v>16.233333333333285</v>
      </c>
      <c r="V110" s="53">
        <v>137.76666666666665</v>
      </c>
      <c r="W110" s="54"/>
      <c r="X110" s="94"/>
      <c r="Y110" s="266"/>
      <c r="Z110" s="267"/>
      <c r="AA110" s="55">
        <f>M110-J110</f>
        <v>-611.46866682796963</v>
      </c>
      <c r="AB110" s="49">
        <f>M110/J110</f>
        <v>0.83014759254778625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94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94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94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94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94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68"/>
      <c r="X117" s="110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68"/>
      <c r="X118" s="110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68"/>
      <c r="X119" s="110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68"/>
      <c r="X120" s="110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68"/>
      <c r="X121" s="110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18"/>
      <c r="G123" s="79"/>
      <c r="H123" s="20"/>
      <c r="I123" s="80">
        <f t="shared" ref="I123:J123" si="29">AVERAGE(I107:I122)</f>
        <v>3.5</v>
      </c>
      <c r="J123" s="81">
        <f t="shared" si="29"/>
        <v>3450</v>
      </c>
      <c r="K123" s="82">
        <f t="shared" ref="K123" si="30">J123/I123</f>
        <v>985.71428571428567</v>
      </c>
      <c r="L123" s="80">
        <f t="shared" ref="L123:M123" si="31">AVERAGE(L107:L122)</f>
        <v>3.5</v>
      </c>
      <c r="M123" s="81">
        <f t="shared" si="31"/>
        <v>2841.2801961605969</v>
      </c>
      <c r="N123" s="82">
        <f>M123/L123</f>
        <v>811.7943417601706</v>
      </c>
      <c r="O123" s="83">
        <f>L123-I123</f>
        <v>0</v>
      </c>
      <c r="P123" s="84">
        <f>N123-K123</f>
        <v>-173.91994395411507</v>
      </c>
      <c r="Q123" s="85">
        <f>N123/K123</f>
        <v>0.82355947714799915</v>
      </c>
      <c r="R123" s="275"/>
      <c r="S123" s="182">
        <f>S107</f>
        <v>0.25027777777777777</v>
      </c>
      <c r="T123" s="183">
        <f>INDEX(T107:T122,COUNTA(T107:T122))</f>
        <v>0.47569444444444442</v>
      </c>
      <c r="U123" s="86"/>
      <c r="V123" s="96"/>
      <c r="W123" s="18"/>
      <c r="X123" s="20"/>
      <c r="Y123" s="262"/>
      <c r="Z123" s="263"/>
      <c r="AA123" s="97">
        <f>M123-J123</f>
        <v>-608.71980383940308</v>
      </c>
      <c r="AB123" s="85">
        <f>M123/J123</f>
        <v>0.82355947714799915</v>
      </c>
      <c r="AC123" s="280"/>
    </row>
    <row r="124" spans="1:29" ht="15.75" customHeight="1">
      <c r="A124" s="268" t="s">
        <v>46</v>
      </c>
      <c r="B124" s="16" t="s">
        <v>76</v>
      </c>
      <c r="C124" s="271" t="s">
        <v>107</v>
      </c>
      <c r="D124" s="272"/>
      <c r="E124" s="21">
        <v>18.18</v>
      </c>
      <c r="F124" s="15">
        <v>3026</v>
      </c>
      <c r="G124" s="22">
        <f t="shared" ref="G124:G126" si="32">E124*F124</f>
        <v>55012.68</v>
      </c>
      <c r="H124" s="23"/>
      <c r="I124" s="24">
        <v>3</v>
      </c>
      <c r="J124" s="25">
        <v>3600</v>
      </c>
      <c r="K124" s="26">
        <f>J124/I124</f>
        <v>1200</v>
      </c>
      <c r="L124" s="27">
        <v>3</v>
      </c>
      <c r="M124" s="25">
        <f>F124/V124*60</f>
        <v>3005.960264900662</v>
      </c>
      <c r="N124" s="26">
        <f>M124/L124</f>
        <v>1001.9867549668874</v>
      </c>
      <c r="O124" s="91">
        <f>L124-I124</f>
        <v>0</v>
      </c>
      <c r="P124" s="92">
        <f>N124-K124</f>
        <v>-198.01324503311264</v>
      </c>
      <c r="Q124" s="31">
        <f>N124/K124</f>
        <v>0.83498896247240617</v>
      </c>
      <c r="R124" s="273">
        <f>Q140</f>
        <v>0.82993398936518514</v>
      </c>
      <c r="S124" s="32">
        <v>0.25</v>
      </c>
      <c r="T124" s="33">
        <v>0.29194444444444445</v>
      </c>
      <c r="U124" s="34"/>
      <c r="V124" s="35">
        <v>60.400000000000006</v>
      </c>
      <c r="W124" s="33"/>
      <c r="X124" s="107"/>
      <c r="Y124" s="276" t="s">
        <v>255</v>
      </c>
      <c r="Z124" s="277"/>
      <c r="AA124" s="36">
        <f>M124-J124</f>
        <v>-594.03973509933803</v>
      </c>
      <c r="AB124" s="31">
        <f>M124/J124</f>
        <v>0.83498896247240606</v>
      </c>
      <c r="AC124" s="278">
        <f>AB140</f>
        <v>0.82993398936518514</v>
      </c>
    </row>
    <row r="125" spans="1:29" ht="15.75" customHeight="1">
      <c r="A125" s="269"/>
      <c r="B125" s="38" t="s">
        <v>76</v>
      </c>
      <c r="C125" s="264" t="s">
        <v>217</v>
      </c>
      <c r="D125" s="265"/>
      <c r="E125" s="39">
        <v>30</v>
      </c>
      <c r="F125" s="40">
        <v>4242</v>
      </c>
      <c r="G125" s="41">
        <f t="shared" si="32"/>
        <v>127260</v>
      </c>
      <c r="H125" s="42"/>
      <c r="I125" s="43">
        <v>3</v>
      </c>
      <c r="J125" s="44">
        <v>3000</v>
      </c>
      <c r="K125" s="45">
        <f t="shared" si="28"/>
        <v>1000</v>
      </c>
      <c r="L125" s="46">
        <v>3</v>
      </c>
      <c r="M125" s="44">
        <f>F125/V125*60</f>
        <v>2475.8754863813228</v>
      </c>
      <c r="N125" s="45">
        <f>M125/L125</f>
        <v>825.29182879377424</v>
      </c>
      <c r="O125" s="47">
        <f>L125-I125</f>
        <v>0</v>
      </c>
      <c r="P125" s="48">
        <f>N125-K125</f>
        <v>-174.70817120622576</v>
      </c>
      <c r="Q125" s="49">
        <f>N125/K125</f>
        <v>0.82529182879377427</v>
      </c>
      <c r="R125" s="274"/>
      <c r="S125" s="50">
        <v>0.30569444444444444</v>
      </c>
      <c r="T125" s="51">
        <v>0.37708333333333333</v>
      </c>
      <c r="U125" s="52">
        <v>19.799999999999976</v>
      </c>
      <c r="V125" s="53">
        <v>102.8</v>
      </c>
      <c r="W125" s="54"/>
      <c r="X125" s="58"/>
      <c r="Y125" s="266" t="s">
        <v>198</v>
      </c>
      <c r="Z125" s="267"/>
      <c r="AA125" s="55">
        <f>M125-J125</f>
        <v>-524.12451361867716</v>
      </c>
      <c r="AB125" s="49">
        <f>M125/J125</f>
        <v>0.82529182879377427</v>
      </c>
      <c r="AC125" s="279"/>
    </row>
    <row r="126" spans="1:29" ht="15.75" customHeight="1">
      <c r="A126" s="269"/>
      <c r="B126" s="38" t="s">
        <v>76</v>
      </c>
      <c r="C126" s="264" t="s">
        <v>284</v>
      </c>
      <c r="D126" s="265"/>
      <c r="E126" s="39">
        <v>27.91</v>
      </c>
      <c r="F126" s="40">
        <v>3865</v>
      </c>
      <c r="G126" s="41">
        <f t="shared" si="32"/>
        <v>107872.15</v>
      </c>
      <c r="H126" s="42"/>
      <c r="I126" s="43">
        <v>4</v>
      </c>
      <c r="J126" s="44">
        <v>3000</v>
      </c>
      <c r="K126" s="45">
        <f t="shared" si="28"/>
        <v>750</v>
      </c>
      <c r="L126" s="46">
        <v>4</v>
      </c>
      <c r="M126" s="44">
        <f>F126/V126*60</f>
        <v>2485.5305466237933</v>
      </c>
      <c r="N126" s="45">
        <f>M126/L126</f>
        <v>621.38263665594832</v>
      </c>
      <c r="O126" s="47">
        <f>L126-I126</f>
        <v>0</v>
      </c>
      <c r="P126" s="48">
        <f>N126-K126</f>
        <v>-128.61736334405168</v>
      </c>
      <c r="Q126" s="49">
        <f>N126/K126</f>
        <v>0.82851018220793105</v>
      </c>
      <c r="R126" s="274"/>
      <c r="S126" s="50">
        <v>0.39027777777777778</v>
      </c>
      <c r="T126" s="51">
        <v>0.45506944444444447</v>
      </c>
      <c r="U126" s="52">
        <v>19.000000000000014</v>
      </c>
      <c r="V126" s="53">
        <v>93.30000000000004</v>
      </c>
      <c r="W126" s="54"/>
      <c r="X126" s="58"/>
      <c r="Y126" s="266" t="s">
        <v>329</v>
      </c>
      <c r="Z126" s="267"/>
      <c r="AA126" s="55">
        <f>M126-J126</f>
        <v>-514.46945337620673</v>
      </c>
      <c r="AB126" s="49">
        <f>M126/J126</f>
        <v>0.82851018220793105</v>
      </c>
      <c r="AC126" s="279"/>
    </row>
    <row r="127" spans="1:29" ht="15.75" customHeight="1">
      <c r="A127" s="269"/>
      <c r="B127" s="38"/>
      <c r="C127" s="264"/>
      <c r="D127" s="265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79"/>
    </row>
    <row r="128" spans="1:29" ht="15.75" customHeight="1">
      <c r="A128" s="269"/>
      <c r="B128" s="38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38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116"/>
      <c r="Y129" s="266"/>
      <c r="Z129" s="267"/>
      <c r="AA129" s="55"/>
      <c r="AB129" s="49"/>
      <c r="AC129" s="279"/>
    </row>
    <row r="130" spans="1:29" ht="15.75" customHeight="1">
      <c r="A130" s="269"/>
      <c r="B130" s="38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79"/>
    </row>
    <row r="131" spans="1:29" ht="15.75" customHeight="1">
      <c r="A131" s="269"/>
      <c r="B131" s="38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79"/>
    </row>
    <row r="132" spans="1:29" ht="15.75" customHeight="1">
      <c r="A132" s="269"/>
      <c r="B132" s="38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68"/>
      <c r="X132" s="110"/>
      <c r="Y132" s="266"/>
      <c r="Z132" s="267"/>
      <c r="AA132" s="55"/>
      <c r="AB132" s="49"/>
      <c r="AC132" s="279"/>
    </row>
    <row r="133" spans="1:29" ht="15.75" customHeight="1">
      <c r="A133" s="269"/>
      <c r="B133" s="38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68"/>
      <c r="X133" s="110"/>
      <c r="Y133" s="266"/>
      <c r="Z133" s="267"/>
      <c r="AA133" s="55"/>
      <c r="AB133" s="49"/>
      <c r="AC133" s="279"/>
    </row>
    <row r="134" spans="1:29" ht="15.75" customHeight="1">
      <c r="A134" s="269"/>
      <c r="B134" s="38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68"/>
      <c r="X134" s="110"/>
      <c r="Y134" s="266"/>
      <c r="Z134" s="267"/>
      <c r="AA134" s="55"/>
      <c r="AB134" s="49"/>
      <c r="AC134" s="279"/>
    </row>
    <row r="135" spans="1:29" ht="15.75" customHeight="1">
      <c r="A135" s="269"/>
      <c r="B135" s="38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68"/>
      <c r="X135" s="110"/>
      <c r="Y135" s="266"/>
      <c r="Z135" s="267"/>
      <c r="AA135" s="55"/>
      <c r="AB135" s="49"/>
      <c r="AC135" s="279"/>
    </row>
    <row r="136" spans="1:29" ht="15.75" customHeight="1">
      <c r="A136" s="269"/>
      <c r="B136" s="38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68"/>
      <c r="X136" s="110"/>
      <c r="Y136" s="266"/>
      <c r="Z136" s="267"/>
      <c r="AA136" s="55"/>
      <c r="AB136" s="49"/>
      <c r="AC136" s="279"/>
    </row>
    <row r="137" spans="1:29" ht="15.75" customHeight="1">
      <c r="A137" s="269"/>
      <c r="B137" s="38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68"/>
      <c r="X137" s="110"/>
      <c r="Y137" s="266"/>
      <c r="Z137" s="267"/>
      <c r="AA137" s="55"/>
      <c r="AB137" s="49"/>
      <c r="AC137" s="279"/>
    </row>
    <row r="138" spans="1:29" ht="15.75" customHeight="1">
      <c r="A138" s="269"/>
      <c r="B138" s="38"/>
      <c r="C138" s="264"/>
      <c r="D138" s="265"/>
      <c r="E138" s="39"/>
      <c r="F138" s="40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68"/>
      <c r="X138" s="110"/>
      <c r="Y138" s="266"/>
      <c r="Z138" s="267"/>
      <c r="AA138" s="55"/>
      <c r="AB138" s="49"/>
      <c r="AC138" s="279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33">AVERAGE(I124:I139)</f>
        <v>3.3333333333333335</v>
      </c>
      <c r="J140" s="81">
        <f t="shared" si="33"/>
        <v>3200</v>
      </c>
      <c r="K140" s="82">
        <f t="shared" ref="K140" si="34">J140/I140</f>
        <v>960</v>
      </c>
      <c r="L140" s="80">
        <f t="shared" ref="L140:M140" si="35">AVERAGE(L124:L139)</f>
        <v>3.3333333333333335</v>
      </c>
      <c r="M140" s="81">
        <f t="shared" si="35"/>
        <v>2655.7887659685925</v>
      </c>
      <c r="N140" s="82">
        <f t="shared" ref="N140:N147" si="36">M140/L140</f>
        <v>796.73662979057769</v>
      </c>
      <c r="O140" s="83">
        <f t="shared" ref="O140:O147" si="37">L140-I140</f>
        <v>0</v>
      </c>
      <c r="P140" s="84">
        <f t="shared" ref="P140:P147" si="38">N140-K140</f>
        <v>-163.26337020942231</v>
      </c>
      <c r="Q140" s="85">
        <f t="shared" ref="Q140:Q147" si="39">N140/K140</f>
        <v>0.82993398936518514</v>
      </c>
      <c r="R140" s="275"/>
      <c r="S140" s="182">
        <f>S124</f>
        <v>0.25</v>
      </c>
      <c r="T140" s="183">
        <f>INDEX(T124:T139,COUNTA(T124:T139))</f>
        <v>0.45506944444444447</v>
      </c>
      <c r="U140" s="86"/>
      <c r="V140" s="96"/>
      <c r="W140" s="78"/>
      <c r="X140" s="82"/>
      <c r="Y140" s="262"/>
      <c r="Z140" s="263"/>
      <c r="AA140" s="97">
        <f t="shared" ref="AA140:AA147" si="40">M140-J140</f>
        <v>-544.21123403140746</v>
      </c>
      <c r="AB140" s="85">
        <f t="shared" ref="AB140:AB147" si="41">M140/J140</f>
        <v>0.82993398936518514</v>
      </c>
      <c r="AC140" s="280"/>
    </row>
    <row r="141" spans="1:29" ht="15.75" customHeight="1">
      <c r="A141" s="281" t="s">
        <v>48</v>
      </c>
      <c r="B141" s="16" t="s">
        <v>118</v>
      </c>
      <c r="C141" s="271" t="s">
        <v>281</v>
      </c>
      <c r="D141" s="272"/>
      <c r="E141" s="21">
        <v>27.36</v>
      </c>
      <c r="F141" s="15">
        <v>2308</v>
      </c>
      <c r="G141" s="22">
        <f t="shared" ref="G141:G147" si="42">E141*F141</f>
        <v>63146.879999999997</v>
      </c>
      <c r="H141" s="23"/>
      <c r="I141" s="24">
        <v>6</v>
      </c>
      <c r="J141" s="25">
        <v>2500</v>
      </c>
      <c r="K141" s="26">
        <f>J141/I141</f>
        <v>416.66666666666669</v>
      </c>
      <c r="L141" s="27">
        <v>6</v>
      </c>
      <c r="M141" s="25">
        <f>F141/V141*60</f>
        <v>2120.6738131699854</v>
      </c>
      <c r="N141" s="26">
        <f t="shared" si="36"/>
        <v>353.44563552833091</v>
      </c>
      <c r="O141" s="91">
        <f t="shared" si="37"/>
        <v>0</v>
      </c>
      <c r="P141" s="92">
        <f t="shared" si="38"/>
        <v>-63.221031138335775</v>
      </c>
      <c r="Q141" s="31">
        <f t="shared" si="39"/>
        <v>0.84826952526799415</v>
      </c>
      <c r="R141" s="273">
        <f>Q157</f>
        <v>0.84891453480196255</v>
      </c>
      <c r="S141" s="32">
        <v>0.70833333333333337</v>
      </c>
      <c r="T141" s="33">
        <v>0.75368055555555558</v>
      </c>
      <c r="U141" s="34"/>
      <c r="V141" s="35">
        <v>65.299999999999983</v>
      </c>
      <c r="W141" s="33"/>
      <c r="X141" s="107"/>
      <c r="Y141" s="276"/>
      <c r="Z141" s="277"/>
      <c r="AA141" s="36">
        <f t="shared" si="40"/>
        <v>-379.32618683001465</v>
      </c>
      <c r="AB141" s="31">
        <f t="shared" si="41"/>
        <v>0.84826952526799415</v>
      </c>
      <c r="AC141" s="278">
        <f>AB157</f>
        <v>0.84891453480196255</v>
      </c>
    </row>
    <row r="142" spans="1:29" ht="15.75" customHeight="1">
      <c r="A142" s="282"/>
      <c r="B142" s="38" t="s">
        <v>118</v>
      </c>
      <c r="C142" s="264" t="s">
        <v>202</v>
      </c>
      <c r="D142" s="265"/>
      <c r="E142" s="39">
        <v>29.52</v>
      </c>
      <c r="F142" s="40">
        <v>72</v>
      </c>
      <c r="G142" s="41">
        <f t="shared" si="42"/>
        <v>2125.44</v>
      </c>
      <c r="H142" s="42">
        <v>2</v>
      </c>
      <c r="I142" s="43">
        <v>17</v>
      </c>
      <c r="J142" s="44">
        <v>3273</v>
      </c>
      <c r="K142" s="45">
        <f t="shared" si="28"/>
        <v>192.52941176470588</v>
      </c>
      <c r="L142" s="46">
        <v>17</v>
      </c>
      <c r="M142" s="44">
        <f>F142/V142*60</f>
        <v>2787.0967741936875</v>
      </c>
      <c r="N142" s="45">
        <f t="shared" si="36"/>
        <v>163.94686907021691</v>
      </c>
      <c r="O142" s="47">
        <f t="shared" si="37"/>
        <v>0</v>
      </c>
      <c r="P142" s="48">
        <f t="shared" si="38"/>
        <v>-28.582542694488978</v>
      </c>
      <c r="Q142" s="49">
        <f t="shared" si="39"/>
        <v>0.85154194139739914</v>
      </c>
      <c r="R142" s="274"/>
      <c r="S142" s="50">
        <v>0.75795138888888891</v>
      </c>
      <c r="T142" s="51">
        <v>0.75902777777777775</v>
      </c>
      <c r="U142" s="52">
        <v>6.1500000000000021</v>
      </c>
      <c r="V142" s="53">
        <v>1.5499999999999226</v>
      </c>
      <c r="W142" s="54"/>
      <c r="X142" s="58"/>
      <c r="Y142" s="266"/>
      <c r="Z142" s="267"/>
      <c r="AA142" s="55">
        <f t="shared" si="40"/>
        <v>-485.90322580631255</v>
      </c>
      <c r="AB142" s="49">
        <f t="shared" si="41"/>
        <v>0.85154194139739914</v>
      </c>
      <c r="AC142" s="279"/>
    </row>
    <row r="143" spans="1:29" ht="15.75" customHeight="1">
      <c r="A143" s="282"/>
      <c r="B143" s="38" t="s">
        <v>118</v>
      </c>
      <c r="C143" s="264" t="s">
        <v>201</v>
      </c>
      <c r="D143" s="265"/>
      <c r="E143" s="39">
        <v>29.85</v>
      </c>
      <c r="F143" s="40">
        <v>81</v>
      </c>
      <c r="G143" s="41">
        <f t="shared" si="42"/>
        <v>2417.85</v>
      </c>
      <c r="H143" s="42">
        <v>2</v>
      </c>
      <c r="I143" s="43">
        <v>17</v>
      </c>
      <c r="J143" s="44">
        <v>3273</v>
      </c>
      <c r="K143" s="45">
        <f t="shared" si="28"/>
        <v>192.52941176470588</v>
      </c>
      <c r="L143" s="46">
        <v>17</v>
      </c>
      <c r="M143" s="44">
        <v>2790</v>
      </c>
      <c r="N143" s="45">
        <f t="shared" si="36"/>
        <v>164.11764705882354</v>
      </c>
      <c r="O143" s="47">
        <f t="shared" si="37"/>
        <v>0</v>
      </c>
      <c r="P143" s="48">
        <f t="shared" si="38"/>
        <v>-28.411764705882348</v>
      </c>
      <c r="Q143" s="49">
        <f t="shared" si="39"/>
        <v>0.85242896425297898</v>
      </c>
      <c r="R143" s="274"/>
      <c r="S143" s="50">
        <v>0.76337962962962957</v>
      </c>
      <c r="T143" s="51">
        <v>0.76459490740740743</v>
      </c>
      <c r="U143" s="52">
        <v>6.2666666666666337</v>
      </c>
      <c r="V143" s="53">
        <v>1.7500000000001137</v>
      </c>
      <c r="W143" s="54"/>
      <c r="X143" s="58"/>
      <c r="Y143" s="266"/>
      <c r="Z143" s="267"/>
      <c r="AA143" s="55">
        <f t="shared" si="40"/>
        <v>-483</v>
      </c>
      <c r="AB143" s="49">
        <f t="shared" si="41"/>
        <v>0.85242896425297887</v>
      </c>
      <c r="AC143" s="279"/>
    </row>
    <row r="144" spans="1:29" ht="15.75" customHeight="1">
      <c r="A144" s="282"/>
      <c r="B144" s="38" t="s">
        <v>76</v>
      </c>
      <c r="C144" s="264" t="s">
        <v>117</v>
      </c>
      <c r="D144" s="265"/>
      <c r="E144" s="39">
        <v>28.57</v>
      </c>
      <c r="F144" s="40">
        <v>2451</v>
      </c>
      <c r="G144" s="41">
        <f t="shared" si="42"/>
        <v>70025.070000000007</v>
      </c>
      <c r="H144" s="42"/>
      <c r="I144" s="43">
        <v>13</v>
      </c>
      <c r="J144" s="44">
        <v>3600</v>
      </c>
      <c r="K144" s="45">
        <f t="shared" si="28"/>
        <v>276.92307692307691</v>
      </c>
      <c r="L144" s="46">
        <v>13</v>
      </c>
      <c r="M144" s="44">
        <f>F144/V144*60</f>
        <v>2985.9898477157344</v>
      </c>
      <c r="N144" s="45">
        <f t="shared" si="36"/>
        <v>229.69152674736418</v>
      </c>
      <c r="O144" s="47">
        <f t="shared" si="37"/>
        <v>0</v>
      </c>
      <c r="P144" s="48">
        <f t="shared" si="38"/>
        <v>-47.231550175712727</v>
      </c>
      <c r="Q144" s="49">
        <f t="shared" si="39"/>
        <v>0.82944162436548186</v>
      </c>
      <c r="R144" s="274"/>
      <c r="S144" s="50">
        <v>0.76944444444444438</v>
      </c>
      <c r="T144" s="51">
        <v>0.80364583333333328</v>
      </c>
      <c r="U144" s="52">
        <v>6.9833333333331993</v>
      </c>
      <c r="V144" s="53">
        <v>49.250000000000028</v>
      </c>
      <c r="W144" s="54"/>
      <c r="X144" s="94"/>
      <c r="Y144" s="266"/>
      <c r="Z144" s="267"/>
      <c r="AA144" s="55">
        <f t="shared" si="40"/>
        <v>-614.01015228426559</v>
      </c>
      <c r="AB144" s="49">
        <f t="shared" si="41"/>
        <v>0.82944162436548174</v>
      </c>
      <c r="AC144" s="279"/>
    </row>
    <row r="145" spans="1:29" ht="15.75" customHeight="1">
      <c r="A145" s="283"/>
      <c r="B145" s="38" t="s">
        <v>118</v>
      </c>
      <c r="C145" s="264" t="s">
        <v>280</v>
      </c>
      <c r="D145" s="265"/>
      <c r="E145" s="39">
        <v>25.64</v>
      </c>
      <c r="F145" s="40">
        <v>3220</v>
      </c>
      <c r="G145" s="41">
        <f t="shared" si="42"/>
        <v>82560.800000000003</v>
      </c>
      <c r="H145" s="58"/>
      <c r="I145" s="43">
        <v>11</v>
      </c>
      <c r="J145" s="44">
        <v>3000</v>
      </c>
      <c r="K145" s="45">
        <f t="shared" si="28"/>
        <v>272.72727272727275</v>
      </c>
      <c r="L145" s="59">
        <v>11</v>
      </c>
      <c r="M145" s="44">
        <f>F145/V145*60</f>
        <v>2561.2019443216909</v>
      </c>
      <c r="N145" s="45">
        <f t="shared" si="36"/>
        <v>232.83654039288101</v>
      </c>
      <c r="O145" s="47">
        <f t="shared" si="37"/>
        <v>0</v>
      </c>
      <c r="P145" s="48">
        <f t="shared" si="38"/>
        <v>-39.890732334391743</v>
      </c>
      <c r="Q145" s="49">
        <f t="shared" si="39"/>
        <v>0.85373398144056367</v>
      </c>
      <c r="R145" s="274"/>
      <c r="S145" s="50">
        <v>0.80624999999999991</v>
      </c>
      <c r="T145" s="51">
        <v>0.85863425925925929</v>
      </c>
      <c r="U145" s="52">
        <v>3.7499999999999467</v>
      </c>
      <c r="V145" s="53">
        <v>75.433333333333508</v>
      </c>
      <c r="W145" s="54">
        <v>0.85863425925925929</v>
      </c>
      <c r="X145" s="94">
        <v>0.89938657407407407</v>
      </c>
      <c r="Y145" s="266"/>
      <c r="Z145" s="267"/>
      <c r="AA145" s="55">
        <f t="shared" si="40"/>
        <v>-438.79805567830908</v>
      </c>
      <c r="AB145" s="49">
        <f t="shared" si="41"/>
        <v>0.85373398144056367</v>
      </c>
      <c r="AC145" s="279"/>
    </row>
    <row r="146" spans="1:29" ht="15.75" customHeight="1">
      <c r="A146" s="283"/>
      <c r="B146" s="38" t="s">
        <v>118</v>
      </c>
      <c r="C146" s="264" t="s">
        <v>202</v>
      </c>
      <c r="D146" s="265"/>
      <c r="E146" s="39">
        <v>29.52</v>
      </c>
      <c r="F146" s="40">
        <v>2230</v>
      </c>
      <c r="G146" s="60">
        <f t="shared" si="42"/>
        <v>65829.600000000006</v>
      </c>
      <c r="H146" s="61"/>
      <c r="I146" s="43">
        <v>17</v>
      </c>
      <c r="J146" s="44">
        <v>3273</v>
      </c>
      <c r="K146" s="45">
        <f t="shared" si="28"/>
        <v>192.52941176470588</v>
      </c>
      <c r="L146" s="46">
        <v>17</v>
      </c>
      <c r="M146" s="44">
        <f>F146/V146*60</f>
        <v>2794.2916811695081</v>
      </c>
      <c r="N146" s="45">
        <f t="shared" si="36"/>
        <v>164.37009889232399</v>
      </c>
      <c r="O146" s="47">
        <f t="shared" si="37"/>
        <v>0</v>
      </c>
      <c r="P146" s="48">
        <f t="shared" si="38"/>
        <v>-28.159312872381889</v>
      </c>
      <c r="Q146" s="49">
        <f t="shared" si="39"/>
        <v>0.85374020200718237</v>
      </c>
      <c r="R146" s="274"/>
      <c r="S146" s="50">
        <v>0.89938657407407407</v>
      </c>
      <c r="T146" s="51">
        <v>0.93263888888888891</v>
      </c>
      <c r="U146" s="52">
        <v>58.683333333333287</v>
      </c>
      <c r="V146" s="53">
        <v>47.883333333333354</v>
      </c>
      <c r="W146" s="54"/>
      <c r="X146" s="116"/>
      <c r="Y146" s="266"/>
      <c r="Z146" s="267"/>
      <c r="AA146" s="55">
        <f t="shared" si="40"/>
        <v>-478.70831883049186</v>
      </c>
      <c r="AB146" s="49">
        <f t="shared" si="41"/>
        <v>0.85374020200718248</v>
      </c>
      <c r="AC146" s="279"/>
    </row>
    <row r="147" spans="1:29" ht="15.75" customHeight="1">
      <c r="A147" s="283"/>
      <c r="B147" s="38" t="s">
        <v>118</v>
      </c>
      <c r="C147" s="264" t="s">
        <v>201</v>
      </c>
      <c r="D147" s="265"/>
      <c r="E147" s="39">
        <v>29.85</v>
      </c>
      <c r="F147" s="40">
        <v>2180</v>
      </c>
      <c r="G147" s="60">
        <f t="shared" si="42"/>
        <v>65073</v>
      </c>
      <c r="H147" s="64"/>
      <c r="I147" s="43">
        <v>17</v>
      </c>
      <c r="J147" s="44">
        <v>3273</v>
      </c>
      <c r="K147" s="45">
        <f t="shared" si="28"/>
        <v>192.52941176470588</v>
      </c>
      <c r="L147" s="59">
        <v>17</v>
      </c>
      <c r="M147" s="44">
        <f>F147/V147*60</f>
        <v>2799.8572957545452</v>
      </c>
      <c r="N147" s="45">
        <f t="shared" si="36"/>
        <v>164.69748798556148</v>
      </c>
      <c r="O147" s="65">
        <f t="shared" si="37"/>
        <v>0</v>
      </c>
      <c r="P147" s="66">
        <f t="shared" si="38"/>
        <v>-27.831923779144404</v>
      </c>
      <c r="Q147" s="67">
        <f t="shared" si="39"/>
        <v>0.85544066475849223</v>
      </c>
      <c r="R147" s="274"/>
      <c r="S147" s="50">
        <v>0.93561342592592589</v>
      </c>
      <c r="T147" s="51">
        <v>0.96805555555555556</v>
      </c>
      <c r="U147" s="52">
        <v>4.2833333333332568</v>
      </c>
      <c r="V147" s="53">
        <v>46.716666666666725</v>
      </c>
      <c r="W147" s="54"/>
      <c r="X147" s="94"/>
      <c r="Y147" s="266"/>
      <c r="Z147" s="267"/>
      <c r="AA147" s="55">
        <f t="shared" si="40"/>
        <v>-473.14270424545475</v>
      </c>
      <c r="AB147" s="49">
        <f t="shared" si="41"/>
        <v>0.85544066475849223</v>
      </c>
      <c r="AC147" s="279"/>
    </row>
    <row r="148" spans="1:29" ht="15.75" customHeight="1">
      <c r="A148" s="283"/>
      <c r="B148" s="38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79"/>
    </row>
    <row r="149" spans="1:29" ht="15.75" customHeight="1">
      <c r="A149" s="283"/>
      <c r="B149" s="38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68"/>
      <c r="X149" s="110"/>
      <c r="Y149" s="266"/>
      <c r="Z149" s="267"/>
      <c r="AA149" s="55"/>
      <c r="AB149" s="49"/>
      <c r="AC149" s="279"/>
    </row>
    <row r="150" spans="1:29" ht="15.75" customHeight="1">
      <c r="A150" s="283"/>
      <c r="B150" s="38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68"/>
      <c r="X150" s="110"/>
      <c r="Y150" s="266"/>
      <c r="Z150" s="267"/>
      <c r="AA150" s="55"/>
      <c r="AB150" s="49"/>
      <c r="AC150" s="279"/>
    </row>
    <row r="151" spans="1:29" ht="15.75" customHeight="1">
      <c r="A151" s="283"/>
      <c r="B151" s="38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68"/>
      <c r="X151" s="110"/>
      <c r="Y151" s="266"/>
      <c r="Z151" s="267"/>
      <c r="AA151" s="55"/>
      <c r="AB151" s="49"/>
      <c r="AC151" s="279"/>
    </row>
    <row r="152" spans="1:29" ht="15.75" customHeight="1">
      <c r="A152" s="283"/>
      <c r="B152" s="38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68"/>
      <c r="X152" s="110"/>
      <c r="Y152" s="266"/>
      <c r="Z152" s="267"/>
      <c r="AA152" s="55"/>
      <c r="AB152" s="49"/>
      <c r="AC152" s="279"/>
    </row>
    <row r="153" spans="1:29" ht="15.75" customHeight="1">
      <c r="A153" s="283"/>
      <c r="B153" s="38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68"/>
      <c r="X153" s="110"/>
      <c r="Y153" s="266"/>
      <c r="Z153" s="267"/>
      <c r="AA153" s="55"/>
      <c r="AB153" s="49"/>
      <c r="AC153" s="279"/>
    </row>
    <row r="154" spans="1:29" ht="15.75" customHeight="1">
      <c r="A154" s="283"/>
      <c r="B154" s="38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68"/>
      <c r="X154" s="110"/>
      <c r="Y154" s="266"/>
      <c r="Z154" s="267"/>
      <c r="AA154" s="55"/>
      <c r="AB154" s="49"/>
      <c r="AC154" s="279"/>
    </row>
    <row r="155" spans="1:29" ht="15.75" customHeight="1">
      <c r="A155" s="283"/>
      <c r="B155" s="38"/>
      <c r="C155" s="264"/>
      <c r="D155" s="265"/>
      <c r="E155" s="39"/>
      <c r="F155" s="40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68"/>
      <c r="X155" s="110"/>
      <c r="Y155" s="266"/>
      <c r="Z155" s="267"/>
      <c r="AA155" s="55"/>
      <c r="AB155" s="49"/>
      <c r="AC155" s="279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43">AVERAGE(I141:I156)</f>
        <v>14</v>
      </c>
      <c r="J157" s="81">
        <f t="shared" si="43"/>
        <v>3170.2857142857142</v>
      </c>
      <c r="K157" s="82">
        <f t="shared" ref="K157" si="44">J157/I157</f>
        <v>226.44897959183672</v>
      </c>
      <c r="L157" s="80">
        <f t="shared" ref="L157:M157" si="45">AVERAGE(L141:L156)</f>
        <v>14</v>
      </c>
      <c r="M157" s="81">
        <f t="shared" si="45"/>
        <v>2691.3016223321647</v>
      </c>
      <c r="N157" s="82">
        <f>M157/L157</f>
        <v>192.23583016658318</v>
      </c>
      <c r="O157" s="83">
        <f>L157-I157</f>
        <v>0</v>
      </c>
      <c r="P157" s="84">
        <f>N157-K157</f>
        <v>-34.213149425253533</v>
      </c>
      <c r="Q157" s="85">
        <f>N157/K157</f>
        <v>0.84891453480196255</v>
      </c>
      <c r="R157" s="275"/>
      <c r="S157" s="182">
        <f>S141</f>
        <v>0.70833333333333337</v>
      </c>
      <c r="T157" s="183">
        <f>INDEX(T141:T156,COUNTA(T141:T156))</f>
        <v>0.96805555555555556</v>
      </c>
      <c r="U157" s="86"/>
      <c r="V157" s="96"/>
      <c r="W157" s="78"/>
      <c r="X157" s="82"/>
      <c r="Y157" s="262"/>
      <c r="Z157" s="263"/>
      <c r="AA157" s="97">
        <f>M157-J157</f>
        <v>-478.98409195354952</v>
      </c>
      <c r="AB157" s="85">
        <f>M157/J157</f>
        <v>0.84891453480196255</v>
      </c>
      <c r="AC157" s="280"/>
    </row>
    <row r="158" spans="1:29" ht="15.75" customHeight="1">
      <c r="A158" s="268" t="s">
        <v>49</v>
      </c>
      <c r="B158" s="16" t="s">
        <v>76</v>
      </c>
      <c r="C158" s="271" t="s">
        <v>120</v>
      </c>
      <c r="D158" s="272"/>
      <c r="E158" s="21">
        <v>14.03</v>
      </c>
      <c r="F158" s="15">
        <v>9687</v>
      </c>
      <c r="G158" s="22">
        <f t="shared" ref="G158" si="46">E158*F158</f>
        <v>135908.60999999999</v>
      </c>
      <c r="H158" s="23"/>
      <c r="I158" s="24">
        <v>4</v>
      </c>
      <c r="J158" s="25">
        <v>2700</v>
      </c>
      <c r="K158" s="26">
        <f>J158/I158</f>
        <v>675</v>
      </c>
      <c r="L158" s="27">
        <v>4</v>
      </c>
      <c r="M158" s="25">
        <f>F158/V158*60</f>
        <v>2394.4795385883003</v>
      </c>
      <c r="N158" s="26">
        <f>M158/L158</f>
        <v>598.61988464707508</v>
      </c>
      <c r="O158" s="91">
        <f>L158-I158</f>
        <v>0</v>
      </c>
      <c r="P158" s="92">
        <f>N158-K158</f>
        <v>-76.380115352924918</v>
      </c>
      <c r="Q158" s="31">
        <f>N158/K158</f>
        <v>0.88684427355122231</v>
      </c>
      <c r="R158" s="273">
        <f>Q174</f>
        <v>0.88684427355122231</v>
      </c>
      <c r="S158" s="32">
        <v>0.70851851851851855</v>
      </c>
      <c r="T158" s="33">
        <v>0.87708333333333333</v>
      </c>
      <c r="U158" s="34"/>
      <c r="V158" s="35">
        <v>242.73333333333329</v>
      </c>
      <c r="W158" s="33"/>
      <c r="X158" s="107"/>
      <c r="Y158" s="276"/>
      <c r="Z158" s="277"/>
      <c r="AA158" s="36">
        <f>M158-J158</f>
        <v>-305.52046141169967</v>
      </c>
      <c r="AB158" s="31">
        <f>M158/J158</f>
        <v>0.88684427355122231</v>
      </c>
      <c r="AC158" s="278">
        <f>AB174</f>
        <v>0.88684427355122231</v>
      </c>
    </row>
    <row r="159" spans="1:29" ht="15.75" customHeight="1">
      <c r="A159" s="269"/>
      <c r="B159" s="38"/>
      <c r="C159" s="264"/>
      <c r="D159" s="265"/>
      <c r="E159" s="39"/>
      <c r="F159" s="40"/>
      <c r="G159" s="41"/>
      <c r="H159" s="42"/>
      <c r="I159" s="43"/>
      <c r="J159" s="44"/>
      <c r="K159" s="45"/>
      <c r="L159" s="46"/>
      <c r="M159" s="44"/>
      <c r="N159" s="45"/>
      <c r="O159" s="47"/>
      <c r="P159" s="48"/>
      <c r="Q159" s="49"/>
      <c r="R159" s="274"/>
      <c r="S159" s="50"/>
      <c r="T159" s="51"/>
      <c r="U159" s="52"/>
      <c r="V159" s="53"/>
      <c r="W159" s="54"/>
      <c r="X159" s="94"/>
      <c r="Y159" s="266"/>
      <c r="Z159" s="267"/>
      <c r="AA159" s="55"/>
      <c r="AB159" s="49"/>
      <c r="AC159" s="279"/>
    </row>
    <row r="160" spans="1:29" ht="15.75" customHeight="1">
      <c r="A160" s="269"/>
      <c r="B160" s="38"/>
      <c r="C160" s="264"/>
      <c r="D160" s="265"/>
      <c r="E160" s="39"/>
      <c r="F160" s="40"/>
      <c r="G160" s="41"/>
      <c r="H160" s="42"/>
      <c r="I160" s="43"/>
      <c r="J160" s="44"/>
      <c r="K160" s="45"/>
      <c r="L160" s="46"/>
      <c r="M160" s="44"/>
      <c r="N160" s="45"/>
      <c r="O160" s="47"/>
      <c r="P160" s="48"/>
      <c r="Q160" s="49"/>
      <c r="R160" s="274"/>
      <c r="S160" s="50"/>
      <c r="T160" s="51"/>
      <c r="U160" s="52"/>
      <c r="V160" s="53"/>
      <c r="W160" s="54"/>
      <c r="X160" s="58"/>
      <c r="Y160" s="266"/>
      <c r="Z160" s="267"/>
      <c r="AA160" s="55"/>
      <c r="AB160" s="49"/>
      <c r="AC160" s="279"/>
    </row>
    <row r="161" spans="1:29" ht="15.75" customHeight="1">
      <c r="A161" s="269"/>
      <c r="B161" s="38"/>
      <c r="C161" s="264"/>
      <c r="D161" s="265"/>
      <c r="E161" s="39"/>
      <c r="F161" s="40"/>
      <c r="G161" s="41"/>
      <c r="H161" s="42"/>
      <c r="I161" s="43"/>
      <c r="J161" s="44"/>
      <c r="K161" s="45"/>
      <c r="L161" s="46"/>
      <c r="M161" s="44"/>
      <c r="N161" s="45"/>
      <c r="O161" s="47"/>
      <c r="P161" s="48"/>
      <c r="Q161" s="49"/>
      <c r="R161" s="274"/>
      <c r="S161" s="50"/>
      <c r="T161" s="51"/>
      <c r="U161" s="52"/>
      <c r="V161" s="53"/>
      <c r="W161" s="54"/>
      <c r="X161" s="58"/>
      <c r="Y161" s="266"/>
      <c r="Z161" s="267"/>
      <c r="AA161" s="55"/>
      <c r="AB161" s="49"/>
      <c r="AC161" s="279"/>
    </row>
    <row r="162" spans="1:29" ht="15.75" customHeight="1">
      <c r="A162" s="269"/>
      <c r="B162" s="38"/>
      <c r="C162" s="264"/>
      <c r="D162" s="265"/>
      <c r="E162" s="39"/>
      <c r="F162" s="40"/>
      <c r="G162" s="41"/>
      <c r="H162" s="58"/>
      <c r="I162" s="43"/>
      <c r="J162" s="44"/>
      <c r="K162" s="45"/>
      <c r="L162" s="59"/>
      <c r="M162" s="44"/>
      <c r="N162" s="45"/>
      <c r="O162" s="47"/>
      <c r="P162" s="48"/>
      <c r="Q162" s="49"/>
      <c r="R162" s="274"/>
      <c r="S162" s="50"/>
      <c r="T162" s="51"/>
      <c r="U162" s="52"/>
      <c r="V162" s="53"/>
      <c r="W162" s="54"/>
      <c r="X162" s="58"/>
      <c r="Y162" s="266"/>
      <c r="Z162" s="267"/>
      <c r="AA162" s="55"/>
      <c r="AB162" s="49"/>
      <c r="AC162" s="279"/>
    </row>
    <row r="163" spans="1:29" ht="15.75" customHeight="1">
      <c r="A163" s="269"/>
      <c r="B163" s="38"/>
      <c r="C163" s="264"/>
      <c r="D163" s="265"/>
      <c r="E163" s="39"/>
      <c r="F163" s="40"/>
      <c r="G163" s="60"/>
      <c r="H163" s="61"/>
      <c r="I163" s="43"/>
      <c r="J163" s="44"/>
      <c r="K163" s="45"/>
      <c r="L163" s="46"/>
      <c r="M163" s="44"/>
      <c r="N163" s="45"/>
      <c r="O163" s="47"/>
      <c r="P163" s="48"/>
      <c r="Q163" s="49"/>
      <c r="R163" s="274"/>
      <c r="S163" s="50"/>
      <c r="T163" s="51"/>
      <c r="U163" s="52"/>
      <c r="V163" s="53"/>
      <c r="W163" s="54"/>
      <c r="X163" s="58"/>
      <c r="Y163" s="266"/>
      <c r="Z163" s="267"/>
      <c r="AA163" s="55"/>
      <c r="AB163" s="49"/>
      <c r="AC163" s="279"/>
    </row>
    <row r="164" spans="1:29" ht="15.75" customHeight="1">
      <c r="A164" s="269"/>
      <c r="B164" s="38"/>
      <c r="C164" s="264"/>
      <c r="D164" s="265"/>
      <c r="E164" s="39"/>
      <c r="F164" s="40"/>
      <c r="G164" s="60"/>
      <c r="H164" s="64"/>
      <c r="I164" s="43"/>
      <c r="J164" s="44"/>
      <c r="K164" s="45"/>
      <c r="L164" s="59"/>
      <c r="M164" s="44"/>
      <c r="N164" s="45"/>
      <c r="O164" s="65"/>
      <c r="P164" s="66"/>
      <c r="Q164" s="67"/>
      <c r="R164" s="274"/>
      <c r="S164" s="50"/>
      <c r="T164" s="51"/>
      <c r="U164" s="52"/>
      <c r="V164" s="53"/>
      <c r="W164" s="54"/>
      <c r="X164" s="58"/>
      <c r="Y164" s="266"/>
      <c r="Z164" s="267"/>
      <c r="AA164" s="55"/>
      <c r="AB164" s="49"/>
      <c r="AC164" s="279"/>
    </row>
    <row r="165" spans="1:29" ht="15.75" customHeight="1">
      <c r="A165" s="269"/>
      <c r="B165" s="38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50"/>
      <c r="T165" s="51"/>
      <c r="U165" s="52"/>
      <c r="V165" s="53"/>
      <c r="W165" s="54"/>
      <c r="X165" s="58"/>
      <c r="Y165" s="266"/>
      <c r="Z165" s="267"/>
      <c r="AA165" s="55"/>
      <c r="AB165" s="49"/>
      <c r="AC165" s="279"/>
    </row>
    <row r="166" spans="1:29" ht="15.75" customHeight="1">
      <c r="A166" s="269"/>
      <c r="B166" s="38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50"/>
      <c r="T166" s="51"/>
      <c r="U166" s="52"/>
      <c r="V166" s="53"/>
      <c r="W166" s="54"/>
      <c r="X166" s="58"/>
      <c r="Y166" s="266"/>
      <c r="Z166" s="267"/>
      <c r="AA166" s="55"/>
      <c r="AB166" s="49"/>
      <c r="AC166" s="279"/>
    </row>
    <row r="167" spans="1:29" ht="15.75" customHeight="1">
      <c r="A167" s="269"/>
      <c r="B167" s="38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50"/>
      <c r="T167" s="51"/>
      <c r="U167" s="52"/>
      <c r="V167" s="53"/>
      <c r="W167" s="54"/>
      <c r="X167" s="58"/>
      <c r="Y167" s="266"/>
      <c r="Z167" s="267"/>
      <c r="AA167" s="55"/>
      <c r="AB167" s="49"/>
      <c r="AC167" s="279"/>
    </row>
    <row r="168" spans="1:29" ht="15.75" customHeight="1">
      <c r="A168" s="269"/>
      <c r="B168" s="38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50"/>
      <c r="T168" s="51"/>
      <c r="U168" s="52"/>
      <c r="V168" s="53"/>
      <c r="W168" s="54"/>
      <c r="X168" s="58"/>
      <c r="Y168" s="266"/>
      <c r="Z168" s="267"/>
      <c r="AA168" s="55"/>
      <c r="AB168" s="49"/>
      <c r="AC168" s="279"/>
    </row>
    <row r="169" spans="1:29" ht="15.75" customHeight="1">
      <c r="A169" s="269"/>
      <c r="B169" s="38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50"/>
      <c r="T169" s="51"/>
      <c r="U169" s="52"/>
      <c r="V169" s="53"/>
      <c r="W169" s="54"/>
      <c r="X169" s="58"/>
      <c r="Y169" s="266"/>
      <c r="Z169" s="267"/>
      <c r="AA169" s="55"/>
      <c r="AB169" s="49"/>
      <c r="AC169" s="279"/>
    </row>
    <row r="170" spans="1:29" ht="15.75" customHeight="1">
      <c r="A170" s="269"/>
      <c r="B170" s="38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50"/>
      <c r="T170" s="51"/>
      <c r="U170" s="52"/>
      <c r="V170" s="53"/>
      <c r="W170" s="54"/>
      <c r="X170" s="58"/>
      <c r="Y170" s="266"/>
      <c r="Z170" s="267"/>
      <c r="AA170" s="55"/>
      <c r="AB170" s="49"/>
      <c r="AC170" s="279"/>
    </row>
    <row r="171" spans="1:29" ht="15.75" customHeight="1">
      <c r="A171" s="269"/>
      <c r="B171" s="38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50"/>
      <c r="T171" s="51"/>
      <c r="U171" s="52"/>
      <c r="V171" s="53"/>
      <c r="W171" s="54"/>
      <c r="X171" s="58"/>
      <c r="Y171" s="266"/>
      <c r="Z171" s="267"/>
      <c r="AA171" s="55"/>
      <c r="AB171" s="49"/>
      <c r="AC171" s="279"/>
    </row>
    <row r="172" spans="1:29" ht="15.75" customHeight="1">
      <c r="A172" s="269"/>
      <c r="B172" s="38"/>
      <c r="C172" s="264"/>
      <c r="D172" s="265"/>
      <c r="E172" s="39"/>
      <c r="F172" s="40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50"/>
      <c r="T172" s="51"/>
      <c r="U172" s="52"/>
      <c r="V172" s="53"/>
      <c r="W172" s="54"/>
      <c r="X172" s="58"/>
      <c r="Y172" s="266"/>
      <c r="Z172" s="267"/>
      <c r="AA172" s="55"/>
      <c r="AB172" s="49"/>
      <c r="AC172" s="279"/>
    </row>
    <row r="173" spans="1:29" ht="15.75" customHeight="1">
      <c r="A173" s="269"/>
      <c r="B173" s="38"/>
      <c r="C173" s="264"/>
      <c r="D173" s="265"/>
      <c r="E173" s="104"/>
      <c r="F173" s="40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47">AVERAGE(I158:I173)</f>
        <v>4</v>
      </c>
      <c r="J174" s="81">
        <f t="shared" si="47"/>
        <v>2700</v>
      </c>
      <c r="K174" s="82">
        <f t="shared" ref="K174" si="48">J174/I174</f>
        <v>675</v>
      </c>
      <c r="L174" s="80">
        <f t="shared" ref="L174:M174" si="49">AVERAGE(L158:L173)</f>
        <v>4</v>
      </c>
      <c r="M174" s="81">
        <f t="shared" si="49"/>
        <v>2394.4795385883003</v>
      </c>
      <c r="N174" s="82">
        <f>M174/L174</f>
        <v>598.61988464707508</v>
      </c>
      <c r="O174" s="83">
        <f>L174-I174</f>
        <v>0</v>
      </c>
      <c r="P174" s="84">
        <f>N174-K174</f>
        <v>-76.380115352924918</v>
      </c>
      <c r="Q174" s="85">
        <f>N174/K174</f>
        <v>0.88684427355122231</v>
      </c>
      <c r="R174" s="275"/>
      <c r="S174" s="182">
        <f>S158</f>
        <v>0.70851851851851855</v>
      </c>
      <c r="T174" s="183">
        <f>INDEX(T158:T173,COUNTA(T158:T173))</f>
        <v>0.87708333333333333</v>
      </c>
      <c r="U174" s="86"/>
      <c r="V174" s="96"/>
      <c r="W174" s="78"/>
      <c r="X174" s="82"/>
      <c r="Y174" s="262"/>
      <c r="Z174" s="263"/>
      <c r="AA174" s="97">
        <f>M174-J174</f>
        <v>-305.52046141169967</v>
      </c>
      <c r="AB174" s="85">
        <f>M174/J174</f>
        <v>0.88684427355122231</v>
      </c>
      <c r="AC174" s="280"/>
    </row>
    <row r="175" spans="1:29" ht="15.75" customHeight="1">
      <c r="A175" s="281" t="s">
        <v>50</v>
      </c>
      <c r="B175" s="16" t="s">
        <v>76</v>
      </c>
      <c r="C175" s="271" t="s">
        <v>124</v>
      </c>
      <c r="D175" s="272"/>
      <c r="E175" s="21">
        <v>24.15</v>
      </c>
      <c r="F175" s="15">
        <v>1219</v>
      </c>
      <c r="G175" s="22">
        <f t="shared" ref="G175:G178" si="50">E175*F175</f>
        <v>29438.85</v>
      </c>
      <c r="H175" s="23"/>
      <c r="I175" s="24">
        <v>4</v>
      </c>
      <c r="J175" s="25">
        <v>3000</v>
      </c>
      <c r="K175" s="26">
        <f>J175/I175</f>
        <v>750</v>
      </c>
      <c r="L175" s="27">
        <v>4</v>
      </c>
      <c r="M175" s="25">
        <f>F175/V175*60</f>
        <v>2480.7235726399076</v>
      </c>
      <c r="N175" s="26">
        <f>M175/L175</f>
        <v>620.1808931599769</v>
      </c>
      <c r="O175" s="91">
        <f>L175-I175</f>
        <v>0</v>
      </c>
      <c r="P175" s="92">
        <f>N175-K175</f>
        <v>-129.8191068400231</v>
      </c>
      <c r="Q175" s="31">
        <f>N175/K175</f>
        <v>0.82690785754663587</v>
      </c>
      <c r="R175" s="273">
        <f>Q191</f>
        <v>0.83070239282218294</v>
      </c>
      <c r="S175" s="32">
        <v>0.70833333333333337</v>
      </c>
      <c r="T175" s="33">
        <v>0.72880787037037043</v>
      </c>
      <c r="U175" s="34"/>
      <c r="V175" s="35">
        <v>29.483333333333359</v>
      </c>
      <c r="W175" s="114"/>
      <c r="X175" s="115"/>
      <c r="Y175" s="276"/>
      <c r="Z175" s="277"/>
      <c r="AA175" s="36">
        <f>M175-J175</f>
        <v>-519.27642736009238</v>
      </c>
      <c r="AB175" s="31">
        <f>M175/J175</f>
        <v>0.82690785754663587</v>
      </c>
      <c r="AC175" s="278">
        <f>AB191</f>
        <v>0.83070239282218294</v>
      </c>
    </row>
    <row r="176" spans="1:29" ht="15.75" customHeight="1">
      <c r="A176" s="282"/>
      <c r="B176" s="38" t="s">
        <v>76</v>
      </c>
      <c r="C176" s="264" t="s">
        <v>209</v>
      </c>
      <c r="D176" s="265"/>
      <c r="E176" s="39">
        <v>24.15</v>
      </c>
      <c r="F176" s="40">
        <v>1799</v>
      </c>
      <c r="G176" s="41">
        <f t="shared" si="50"/>
        <v>43445.85</v>
      </c>
      <c r="H176" s="42"/>
      <c r="I176" s="43">
        <v>4</v>
      </c>
      <c r="J176" s="44">
        <v>3000</v>
      </c>
      <c r="K176" s="45">
        <f t="shared" ref="K176:K178" si="51">J176/I176</f>
        <v>750</v>
      </c>
      <c r="L176" s="46">
        <v>4</v>
      </c>
      <c r="M176" s="44">
        <f>F176/V176*60</f>
        <v>2497.6475125337547</v>
      </c>
      <c r="N176" s="45">
        <f>M176/L176</f>
        <v>624.41187813343868</v>
      </c>
      <c r="O176" s="47">
        <f>L176-I176</f>
        <v>0</v>
      </c>
      <c r="P176" s="48">
        <f>N176-K176</f>
        <v>-125.58812186656132</v>
      </c>
      <c r="Q176" s="49">
        <f>N176/K176</f>
        <v>0.83254917084458491</v>
      </c>
      <c r="R176" s="274"/>
      <c r="S176" s="50">
        <v>0.73194444444444451</v>
      </c>
      <c r="T176" s="51">
        <v>0.76195601851851846</v>
      </c>
      <c r="U176" s="52">
        <v>4.5166666666666799</v>
      </c>
      <c r="V176" s="53">
        <v>43.216666666666498</v>
      </c>
      <c r="W176" s="54"/>
      <c r="X176" s="94"/>
      <c r="Y176" s="266"/>
      <c r="Z176" s="267"/>
      <c r="AA176" s="55">
        <f>M176-J176</f>
        <v>-502.35248746624529</v>
      </c>
      <c r="AB176" s="49">
        <f>M176/J176</f>
        <v>0.83254917084458491</v>
      </c>
      <c r="AC176" s="279"/>
    </row>
    <row r="177" spans="1:29" ht="15.75" customHeight="1">
      <c r="A177" s="282"/>
      <c r="B177" s="38" t="s">
        <v>76</v>
      </c>
      <c r="C177" s="264" t="s">
        <v>210</v>
      </c>
      <c r="D177" s="265"/>
      <c r="E177" s="39">
        <v>27.58</v>
      </c>
      <c r="F177" s="40">
        <v>2085</v>
      </c>
      <c r="G177" s="41">
        <f t="shared" si="50"/>
        <v>57504.299999999996</v>
      </c>
      <c r="H177" s="42"/>
      <c r="I177" s="43">
        <v>4</v>
      </c>
      <c r="J177" s="44">
        <v>3000</v>
      </c>
      <c r="K177" s="45">
        <f t="shared" si="51"/>
        <v>750</v>
      </c>
      <c r="L177" s="46">
        <v>4</v>
      </c>
      <c r="M177" s="44">
        <f>F177/V177*60</f>
        <v>2479.6828543112047</v>
      </c>
      <c r="N177" s="45">
        <f>M177/L177</f>
        <v>619.92071357780117</v>
      </c>
      <c r="O177" s="47">
        <f>L177-I177</f>
        <v>0</v>
      </c>
      <c r="P177" s="48">
        <f>N177-K177</f>
        <v>-130.07928642219883</v>
      </c>
      <c r="Q177" s="49">
        <f>N177/K177</f>
        <v>0.8265609514370682</v>
      </c>
      <c r="R177" s="274"/>
      <c r="S177" s="50">
        <v>0.76666666666666672</v>
      </c>
      <c r="T177" s="51">
        <v>0.80170138888888887</v>
      </c>
      <c r="U177" s="52">
        <v>6.7833333333334878</v>
      </c>
      <c r="V177" s="53">
        <v>50.449999999999889</v>
      </c>
      <c r="W177" s="54"/>
      <c r="X177" s="94"/>
      <c r="Y177" s="266"/>
      <c r="Z177" s="267"/>
      <c r="AA177" s="55">
        <f>M177-J177</f>
        <v>-520.31714568879534</v>
      </c>
      <c r="AB177" s="49">
        <f>M177/J177</f>
        <v>0.8265609514370682</v>
      </c>
      <c r="AC177" s="279"/>
    </row>
    <row r="178" spans="1:29" ht="15.75" customHeight="1">
      <c r="A178" s="282"/>
      <c r="B178" s="38" t="s">
        <v>76</v>
      </c>
      <c r="C178" s="264" t="s">
        <v>126</v>
      </c>
      <c r="D178" s="265"/>
      <c r="E178" s="39">
        <v>16.66</v>
      </c>
      <c r="F178" s="40">
        <v>5326</v>
      </c>
      <c r="G178" s="41">
        <f t="shared" si="50"/>
        <v>88731.16</v>
      </c>
      <c r="H178" s="42">
        <v>2</v>
      </c>
      <c r="I178" s="43">
        <v>4</v>
      </c>
      <c r="J178" s="44">
        <v>3300</v>
      </c>
      <c r="K178" s="45">
        <f t="shared" si="51"/>
        <v>825</v>
      </c>
      <c r="L178" s="46">
        <v>4</v>
      </c>
      <c r="M178" s="44">
        <f>F178/V178*60</f>
        <v>2759.5854922279823</v>
      </c>
      <c r="N178" s="45">
        <f>M178/L178</f>
        <v>689.89637305699557</v>
      </c>
      <c r="O178" s="47">
        <f>L178-I178</f>
        <v>0</v>
      </c>
      <c r="P178" s="48">
        <f>N178-K178</f>
        <v>-135.10362694300443</v>
      </c>
      <c r="Q178" s="49">
        <f>N178/K178</f>
        <v>0.83623802794787339</v>
      </c>
      <c r="R178" s="274"/>
      <c r="S178" s="50">
        <v>0.80500000000000005</v>
      </c>
      <c r="T178" s="51">
        <v>0.88541666666666663</v>
      </c>
      <c r="U178" s="52">
        <v>4.750000000000103</v>
      </c>
      <c r="V178" s="53">
        <v>115.79999999999987</v>
      </c>
      <c r="W178" s="54"/>
      <c r="X178" s="94"/>
      <c r="Y178" s="266"/>
      <c r="Z178" s="267"/>
      <c r="AA178" s="55">
        <f>M178-J178</f>
        <v>-540.41450777201771</v>
      </c>
      <c r="AB178" s="49">
        <f>M178/J178</f>
        <v>0.83623802794787339</v>
      </c>
      <c r="AC178" s="279"/>
    </row>
    <row r="179" spans="1:29" ht="15.75" customHeight="1">
      <c r="A179" s="283"/>
      <c r="B179" s="38"/>
      <c r="C179" s="264"/>
      <c r="D179" s="265"/>
      <c r="E179" s="39"/>
      <c r="F179" s="40"/>
      <c r="G179" s="41"/>
      <c r="H179" s="58"/>
      <c r="I179" s="43"/>
      <c r="J179" s="44"/>
      <c r="K179" s="45"/>
      <c r="L179" s="59"/>
      <c r="M179" s="44"/>
      <c r="N179" s="45"/>
      <c r="O179" s="47"/>
      <c r="P179" s="48"/>
      <c r="Q179" s="49"/>
      <c r="R179" s="274"/>
      <c r="S179" s="50"/>
      <c r="T179" s="51"/>
      <c r="U179" s="52"/>
      <c r="V179" s="53"/>
      <c r="W179" s="54"/>
      <c r="X179" s="94"/>
      <c r="Y179" s="266"/>
      <c r="Z179" s="267"/>
      <c r="AA179" s="55"/>
      <c r="AB179" s="49"/>
      <c r="AC179" s="279"/>
    </row>
    <row r="180" spans="1:29" ht="15.75" customHeight="1">
      <c r="A180" s="283"/>
      <c r="B180" s="38"/>
      <c r="C180" s="264"/>
      <c r="D180" s="265"/>
      <c r="E180" s="39"/>
      <c r="F180" s="40"/>
      <c r="G180" s="60"/>
      <c r="H180" s="61"/>
      <c r="I180" s="43"/>
      <c r="J180" s="44"/>
      <c r="K180" s="45"/>
      <c r="L180" s="46"/>
      <c r="M180" s="44"/>
      <c r="N180" s="45"/>
      <c r="O180" s="47"/>
      <c r="P180" s="48"/>
      <c r="Q180" s="49"/>
      <c r="R180" s="274"/>
      <c r="S180" s="50"/>
      <c r="T180" s="51"/>
      <c r="U180" s="52"/>
      <c r="V180" s="53"/>
      <c r="W180" s="54"/>
      <c r="X180" s="94"/>
      <c r="Y180" s="266"/>
      <c r="Z180" s="267"/>
      <c r="AA180" s="55"/>
      <c r="AB180" s="49"/>
      <c r="AC180" s="279"/>
    </row>
    <row r="181" spans="1:29" ht="15.75" customHeight="1">
      <c r="A181" s="283"/>
      <c r="B181" s="38"/>
      <c r="C181" s="264"/>
      <c r="D181" s="265"/>
      <c r="E181" s="39"/>
      <c r="F181" s="40"/>
      <c r="G181" s="60"/>
      <c r="H181" s="64"/>
      <c r="I181" s="43"/>
      <c r="J181" s="44"/>
      <c r="K181" s="45"/>
      <c r="L181" s="59"/>
      <c r="M181" s="44"/>
      <c r="N181" s="45"/>
      <c r="O181" s="65"/>
      <c r="P181" s="66"/>
      <c r="Q181" s="67"/>
      <c r="R181" s="274"/>
      <c r="S181" s="50"/>
      <c r="T181" s="51"/>
      <c r="U181" s="52"/>
      <c r="V181" s="53"/>
      <c r="W181" s="54"/>
      <c r="X181" s="94"/>
      <c r="Y181" s="266"/>
      <c r="Z181" s="267"/>
      <c r="AA181" s="55"/>
      <c r="AB181" s="49"/>
      <c r="AC181" s="279"/>
    </row>
    <row r="182" spans="1:29" ht="15.75" customHeight="1">
      <c r="A182" s="283"/>
      <c r="B182" s="38"/>
      <c r="C182" s="264"/>
      <c r="D182" s="265"/>
      <c r="E182" s="39"/>
      <c r="F182" s="40"/>
      <c r="G182" s="60"/>
      <c r="H182" s="64"/>
      <c r="I182" s="43"/>
      <c r="J182" s="44"/>
      <c r="K182" s="45"/>
      <c r="L182" s="59"/>
      <c r="M182" s="44"/>
      <c r="N182" s="45"/>
      <c r="O182" s="65"/>
      <c r="P182" s="66"/>
      <c r="Q182" s="67"/>
      <c r="R182" s="274"/>
      <c r="S182" s="50"/>
      <c r="T182" s="51"/>
      <c r="U182" s="52"/>
      <c r="V182" s="53"/>
      <c r="W182" s="54"/>
      <c r="X182" s="94"/>
      <c r="Y182" s="266"/>
      <c r="Z182" s="267"/>
      <c r="AA182" s="55"/>
      <c r="AB182" s="49"/>
      <c r="AC182" s="279"/>
    </row>
    <row r="183" spans="1:29" ht="15.75" customHeight="1">
      <c r="A183" s="283"/>
      <c r="B183" s="38"/>
      <c r="C183" s="264"/>
      <c r="D183" s="265"/>
      <c r="E183" s="39"/>
      <c r="F183" s="40"/>
      <c r="G183" s="60"/>
      <c r="H183" s="64"/>
      <c r="I183" s="43"/>
      <c r="J183" s="44"/>
      <c r="K183" s="45"/>
      <c r="L183" s="59"/>
      <c r="M183" s="44"/>
      <c r="N183" s="45"/>
      <c r="O183" s="65"/>
      <c r="P183" s="66"/>
      <c r="Q183" s="67"/>
      <c r="R183" s="274"/>
      <c r="S183" s="50"/>
      <c r="T183" s="51"/>
      <c r="U183" s="52"/>
      <c r="V183" s="53"/>
      <c r="W183" s="54"/>
      <c r="X183" s="94"/>
      <c r="Y183" s="266"/>
      <c r="Z183" s="267"/>
      <c r="AA183" s="55"/>
      <c r="AB183" s="49"/>
      <c r="AC183" s="279"/>
    </row>
    <row r="184" spans="1:29" ht="15.75" customHeight="1">
      <c r="A184" s="283"/>
      <c r="B184" s="38"/>
      <c r="C184" s="264"/>
      <c r="D184" s="265"/>
      <c r="E184" s="39"/>
      <c r="F184" s="40"/>
      <c r="G184" s="60"/>
      <c r="H184" s="64"/>
      <c r="I184" s="43"/>
      <c r="J184" s="44"/>
      <c r="K184" s="45"/>
      <c r="L184" s="59"/>
      <c r="M184" s="44"/>
      <c r="N184" s="45"/>
      <c r="O184" s="65"/>
      <c r="P184" s="66"/>
      <c r="Q184" s="67"/>
      <c r="R184" s="274"/>
      <c r="S184" s="50"/>
      <c r="T184" s="51"/>
      <c r="U184" s="52"/>
      <c r="V184" s="53"/>
      <c r="W184" s="54"/>
      <c r="X184" s="94"/>
      <c r="Y184" s="266"/>
      <c r="Z184" s="267"/>
      <c r="AA184" s="55"/>
      <c r="AB184" s="49"/>
      <c r="AC184" s="279"/>
    </row>
    <row r="185" spans="1:29" ht="15.75" customHeight="1">
      <c r="A185" s="283"/>
      <c r="B185" s="38"/>
      <c r="C185" s="264"/>
      <c r="D185" s="265"/>
      <c r="E185" s="39"/>
      <c r="F185" s="40"/>
      <c r="G185" s="60"/>
      <c r="H185" s="64"/>
      <c r="I185" s="43"/>
      <c r="J185" s="44"/>
      <c r="K185" s="45"/>
      <c r="L185" s="59"/>
      <c r="M185" s="44"/>
      <c r="N185" s="45"/>
      <c r="O185" s="65"/>
      <c r="P185" s="66"/>
      <c r="Q185" s="67"/>
      <c r="R185" s="274"/>
      <c r="S185" s="50"/>
      <c r="T185" s="51"/>
      <c r="U185" s="52"/>
      <c r="V185" s="53"/>
      <c r="W185" s="54"/>
      <c r="X185" s="94"/>
      <c r="Y185" s="266"/>
      <c r="Z185" s="267"/>
      <c r="AA185" s="55"/>
      <c r="AB185" s="49"/>
      <c r="AC185" s="279"/>
    </row>
    <row r="186" spans="1:29" ht="15.75" customHeight="1">
      <c r="A186" s="283"/>
      <c r="B186" s="38"/>
      <c r="C186" s="264"/>
      <c r="D186" s="265"/>
      <c r="E186" s="39"/>
      <c r="F186" s="40"/>
      <c r="G186" s="60"/>
      <c r="H186" s="64"/>
      <c r="I186" s="43"/>
      <c r="J186" s="44"/>
      <c r="K186" s="45"/>
      <c r="L186" s="59"/>
      <c r="M186" s="44"/>
      <c r="N186" s="45"/>
      <c r="O186" s="65"/>
      <c r="P186" s="66"/>
      <c r="Q186" s="67"/>
      <c r="R186" s="274"/>
      <c r="S186" s="50"/>
      <c r="T186" s="51"/>
      <c r="U186" s="52"/>
      <c r="V186" s="53"/>
      <c r="W186" s="54"/>
      <c r="X186" s="94"/>
      <c r="Y186" s="266"/>
      <c r="Z186" s="267"/>
      <c r="AA186" s="55"/>
      <c r="AB186" s="49"/>
      <c r="AC186" s="279"/>
    </row>
    <row r="187" spans="1:29" ht="15.75" customHeight="1">
      <c r="A187" s="283"/>
      <c r="B187" s="38"/>
      <c r="C187" s="264"/>
      <c r="D187" s="265"/>
      <c r="E187" s="39"/>
      <c r="F187" s="40"/>
      <c r="G187" s="60"/>
      <c r="H187" s="64"/>
      <c r="I187" s="43"/>
      <c r="J187" s="44"/>
      <c r="K187" s="45"/>
      <c r="L187" s="59"/>
      <c r="M187" s="44"/>
      <c r="N187" s="45"/>
      <c r="O187" s="65"/>
      <c r="P187" s="66"/>
      <c r="Q187" s="67"/>
      <c r="R187" s="274"/>
      <c r="S187" s="50"/>
      <c r="T187" s="51"/>
      <c r="U187" s="52"/>
      <c r="V187" s="53"/>
      <c r="W187" s="54"/>
      <c r="X187" s="94"/>
      <c r="Y187" s="266"/>
      <c r="Z187" s="267"/>
      <c r="AA187" s="55"/>
      <c r="AB187" s="49"/>
      <c r="AC187" s="279"/>
    </row>
    <row r="188" spans="1:29" ht="15.75" customHeight="1">
      <c r="A188" s="283"/>
      <c r="B188" s="38"/>
      <c r="C188" s="264"/>
      <c r="D188" s="265"/>
      <c r="E188" s="39"/>
      <c r="F188" s="40"/>
      <c r="G188" s="60"/>
      <c r="H188" s="64"/>
      <c r="I188" s="43"/>
      <c r="J188" s="44"/>
      <c r="K188" s="45"/>
      <c r="L188" s="59"/>
      <c r="M188" s="44"/>
      <c r="N188" s="45"/>
      <c r="O188" s="65"/>
      <c r="P188" s="66"/>
      <c r="Q188" s="67"/>
      <c r="R188" s="274"/>
      <c r="S188" s="50"/>
      <c r="T188" s="51"/>
      <c r="U188" s="52"/>
      <c r="V188" s="53"/>
      <c r="W188" s="54"/>
      <c r="X188" s="94"/>
      <c r="Y188" s="266"/>
      <c r="Z188" s="267"/>
      <c r="AA188" s="55"/>
      <c r="AB188" s="49"/>
      <c r="AC188" s="279"/>
    </row>
    <row r="189" spans="1:29" ht="15.75" customHeight="1">
      <c r="A189" s="283"/>
      <c r="B189" s="38"/>
      <c r="C189" s="264"/>
      <c r="D189" s="265"/>
      <c r="E189" s="39"/>
      <c r="F189" s="40"/>
      <c r="G189" s="60"/>
      <c r="H189" s="64"/>
      <c r="I189" s="43"/>
      <c r="J189" s="44"/>
      <c r="K189" s="45"/>
      <c r="L189" s="59"/>
      <c r="M189" s="44"/>
      <c r="N189" s="45"/>
      <c r="O189" s="65"/>
      <c r="P189" s="66"/>
      <c r="Q189" s="67"/>
      <c r="R189" s="274"/>
      <c r="S189" s="50"/>
      <c r="T189" s="51"/>
      <c r="U189" s="52"/>
      <c r="V189" s="53"/>
      <c r="W189" s="54"/>
      <c r="X189" s="94"/>
      <c r="Y189" s="266"/>
      <c r="Z189" s="267"/>
      <c r="AA189" s="55"/>
      <c r="AB189" s="49"/>
      <c r="AC189" s="279"/>
    </row>
    <row r="190" spans="1:29" ht="15.75" customHeight="1">
      <c r="A190" s="283"/>
      <c r="B190" s="38"/>
      <c r="C190" s="264"/>
      <c r="D190" s="265"/>
      <c r="E190" s="104"/>
      <c r="F190" s="40"/>
      <c r="G190" s="72"/>
      <c r="H190" s="64"/>
      <c r="I190" s="43"/>
      <c r="J190" s="44"/>
      <c r="K190" s="45"/>
      <c r="L190" s="59"/>
      <c r="M190" s="44"/>
      <c r="N190" s="45"/>
      <c r="O190" s="65"/>
      <c r="P190" s="66"/>
      <c r="Q190" s="67"/>
      <c r="R190" s="274"/>
      <c r="S190" s="62"/>
      <c r="T190" s="63"/>
      <c r="U190" s="73"/>
      <c r="V190" s="74"/>
      <c r="W190" s="68"/>
      <c r="X190" s="110"/>
      <c r="Y190" s="266"/>
      <c r="Z190" s="267"/>
      <c r="AA190" s="111"/>
      <c r="AB190" s="67"/>
      <c r="AC190" s="279"/>
    </row>
    <row r="191" spans="1:29" ht="15.75" customHeight="1" thickBot="1">
      <c r="A191" s="284"/>
      <c r="B191" s="76" t="s">
        <v>35</v>
      </c>
      <c r="C191" s="261"/>
      <c r="D191" s="261"/>
      <c r="E191" s="77"/>
      <c r="F191" s="18"/>
      <c r="G191" s="79"/>
      <c r="H191" s="20"/>
      <c r="I191" s="80">
        <f t="shared" ref="I191:J191" si="52">AVERAGE(I175:I190)</f>
        <v>4</v>
      </c>
      <c r="J191" s="81">
        <f t="shared" si="52"/>
        <v>3075</v>
      </c>
      <c r="K191" s="82">
        <f t="shared" ref="K191" si="53">J191/I191</f>
        <v>768.75</v>
      </c>
      <c r="L191" s="80">
        <f t="shared" ref="L191:M191" si="54">AVERAGE(L175:L190)</f>
        <v>4</v>
      </c>
      <c r="M191" s="81">
        <f t="shared" si="54"/>
        <v>2554.4098579282127</v>
      </c>
      <c r="N191" s="82">
        <f>M191/L191</f>
        <v>638.60246448205316</v>
      </c>
      <c r="O191" s="83">
        <f>L191-I191</f>
        <v>0</v>
      </c>
      <c r="P191" s="84">
        <f>N191-K191</f>
        <v>-130.14753551794684</v>
      </c>
      <c r="Q191" s="85">
        <f>N191/K191</f>
        <v>0.83070239282218294</v>
      </c>
      <c r="R191" s="275"/>
      <c r="S191" s="182">
        <f>S175</f>
        <v>0.70833333333333337</v>
      </c>
      <c r="T191" s="183">
        <f>INDEX(T175:T190,COUNTA(T175:T190))</f>
        <v>0.88541666666666663</v>
      </c>
      <c r="U191" s="86"/>
      <c r="V191" s="96"/>
      <c r="W191" s="18"/>
      <c r="X191" s="20"/>
      <c r="Y191" s="262"/>
      <c r="Z191" s="263"/>
      <c r="AA191" s="97">
        <f>M191-J191</f>
        <v>-520.59014207178734</v>
      </c>
      <c r="AB191" s="85">
        <f>M191/J191</f>
        <v>0.83070239282218294</v>
      </c>
      <c r="AC191" s="280"/>
    </row>
    <row r="192" spans="1:29" ht="15.75" customHeight="1">
      <c r="A192" s="268" t="s">
        <v>51</v>
      </c>
      <c r="B192" s="16" t="s">
        <v>76</v>
      </c>
      <c r="C192" s="271" t="s">
        <v>125</v>
      </c>
      <c r="D192" s="272"/>
      <c r="E192" s="21">
        <v>17.89</v>
      </c>
      <c r="F192" s="15">
        <v>5608</v>
      </c>
      <c r="G192" s="22">
        <f t="shared" ref="G192:G194" si="55">E192*F192</f>
        <v>100327.12000000001</v>
      </c>
      <c r="H192" s="23"/>
      <c r="I192" s="24">
        <v>4</v>
      </c>
      <c r="J192" s="25">
        <v>3300</v>
      </c>
      <c r="K192" s="26">
        <f>J192/I192</f>
        <v>825</v>
      </c>
      <c r="L192" s="27">
        <v>4</v>
      </c>
      <c r="M192" s="25">
        <f>F192/V192*60</f>
        <v>2798.1704781704798</v>
      </c>
      <c r="N192" s="26">
        <f>M192/L192</f>
        <v>699.54261954261995</v>
      </c>
      <c r="O192" s="91">
        <f>L192-I192</f>
        <v>0</v>
      </c>
      <c r="P192" s="92">
        <f>N192-K192</f>
        <v>-125.45738045738005</v>
      </c>
      <c r="Q192" s="31">
        <f>N192/K192</f>
        <v>0.84793044793044847</v>
      </c>
      <c r="R192" s="273">
        <f>Q208</f>
        <v>0.83994434487708092</v>
      </c>
      <c r="S192" s="32">
        <v>0.70833333333333337</v>
      </c>
      <c r="T192" s="33">
        <v>0.79184027777777777</v>
      </c>
      <c r="U192" s="34"/>
      <c r="V192" s="35">
        <v>120.24999999999993</v>
      </c>
      <c r="W192" s="114"/>
      <c r="X192" s="115"/>
      <c r="Y192" s="276"/>
      <c r="Z192" s="277"/>
      <c r="AA192" s="36">
        <f>M192-J192</f>
        <v>-501.82952182952022</v>
      </c>
      <c r="AB192" s="31">
        <f>M192/J192</f>
        <v>0.84793044793044847</v>
      </c>
      <c r="AC192" s="278">
        <f>AB208</f>
        <v>0.83994434487708081</v>
      </c>
    </row>
    <row r="193" spans="1:29" ht="15.75" customHeight="1">
      <c r="A193" s="269"/>
      <c r="B193" s="38" t="s">
        <v>76</v>
      </c>
      <c r="C193" s="264" t="s">
        <v>121</v>
      </c>
      <c r="D193" s="265"/>
      <c r="E193" s="39">
        <v>22.28</v>
      </c>
      <c r="F193" s="40">
        <v>1882</v>
      </c>
      <c r="G193" s="41">
        <f t="shared" si="55"/>
        <v>41930.959999999999</v>
      </c>
      <c r="H193" s="42"/>
      <c r="I193" s="43">
        <v>5</v>
      </c>
      <c r="J193" s="44">
        <v>3300</v>
      </c>
      <c r="K193" s="45">
        <f t="shared" ref="K193:K230" si="56">J193/I193</f>
        <v>660</v>
      </c>
      <c r="L193" s="46">
        <v>5</v>
      </c>
      <c r="M193" s="44">
        <f>F193/V193*60</f>
        <v>2757.5091575091574</v>
      </c>
      <c r="N193" s="45">
        <f>M193/L193</f>
        <v>551.50183150183148</v>
      </c>
      <c r="O193" s="47">
        <f>L193-I193</f>
        <v>0</v>
      </c>
      <c r="P193" s="48">
        <f>N193-K193</f>
        <v>-108.49816849816852</v>
      </c>
      <c r="Q193" s="49">
        <f>N193/K193</f>
        <v>0.83560883560883559</v>
      </c>
      <c r="R193" s="274"/>
      <c r="S193" s="50">
        <v>0.79517361111111107</v>
      </c>
      <c r="T193" s="51">
        <v>0.82361111111111107</v>
      </c>
      <c r="U193" s="52">
        <v>4.799999999999951</v>
      </c>
      <c r="V193" s="53">
        <v>40.950000000000003</v>
      </c>
      <c r="W193" s="54"/>
      <c r="X193" s="94"/>
      <c r="Y193" s="266"/>
      <c r="Z193" s="267"/>
      <c r="AA193" s="55">
        <f>M193-J193</f>
        <v>-542.49084249084262</v>
      </c>
      <c r="AB193" s="49">
        <f>M193/J193</f>
        <v>0.83560883560883559</v>
      </c>
      <c r="AC193" s="279"/>
    </row>
    <row r="194" spans="1:29" ht="15.75" customHeight="1">
      <c r="A194" s="269"/>
      <c r="B194" s="38" t="s">
        <v>76</v>
      </c>
      <c r="C194" s="264" t="s">
        <v>126</v>
      </c>
      <c r="D194" s="265"/>
      <c r="E194" s="39">
        <v>16.66</v>
      </c>
      <c r="F194" s="40">
        <v>3590</v>
      </c>
      <c r="G194" s="41">
        <f t="shared" si="55"/>
        <v>59809.4</v>
      </c>
      <c r="H194" s="42"/>
      <c r="I194" s="43">
        <v>4</v>
      </c>
      <c r="J194" s="44">
        <v>3300</v>
      </c>
      <c r="K194" s="45">
        <f t="shared" si="56"/>
        <v>825</v>
      </c>
      <c r="L194" s="46">
        <v>4</v>
      </c>
      <c r="M194" s="44">
        <f>F194/V194*60</f>
        <v>2759.7693786034629</v>
      </c>
      <c r="N194" s="45">
        <f>M194/L194</f>
        <v>689.94234465086572</v>
      </c>
      <c r="O194" s="47">
        <f>L194-I194</f>
        <v>0</v>
      </c>
      <c r="P194" s="48">
        <f>N194-K194</f>
        <v>-135.05765534913428</v>
      </c>
      <c r="Q194" s="49">
        <f>N194/K194</f>
        <v>0.83629375109195847</v>
      </c>
      <c r="R194" s="274"/>
      <c r="S194" s="50">
        <v>0.82777777777777783</v>
      </c>
      <c r="T194" s="51">
        <v>0.88197916666666665</v>
      </c>
      <c r="U194" s="52">
        <v>6.0000000000001386</v>
      </c>
      <c r="V194" s="53">
        <v>78.049999999999898</v>
      </c>
      <c r="W194" s="54"/>
      <c r="X194" s="94"/>
      <c r="Y194" s="266"/>
      <c r="Z194" s="267"/>
      <c r="AA194" s="55">
        <f>M194-J194</f>
        <v>-540.23062139653712</v>
      </c>
      <c r="AB194" s="49">
        <f>M194/J194</f>
        <v>0.83629375109195847</v>
      </c>
      <c r="AC194" s="279"/>
    </row>
    <row r="195" spans="1:29" ht="15.75" customHeight="1">
      <c r="A195" s="269"/>
      <c r="B195" s="38"/>
      <c r="C195" s="264"/>
      <c r="D195" s="265"/>
      <c r="E195" s="39"/>
      <c r="F195" s="40"/>
      <c r="G195" s="41"/>
      <c r="H195" s="42"/>
      <c r="I195" s="43"/>
      <c r="J195" s="44"/>
      <c r="K195" s="45"/>
      <c r="L195" s="46"/>
      <c r="M195" s="44"/>
      <c r="N195" s="45"/>
      <c r="O195" s="47"/>
      <c r="P195" s="48"/>
      <c r="Q195" s="49"/>
      <c r="R195" s="274"/>
      <c r="S195" s="50"/>
      <c r="T195" s="51"/>
      <c r="U195" s="52"/>
      <c r="V195" s="53"/>
      <c r="W195" s="54"/>
      <c r="X195" s="94"/>
      <c r="Y195" s="266"/>
      <c r="Z195" s="267"/>
      <c r="AA195" s="55"/>
      <c r="AB195" s="49"/>
      <c r="AC195" s="279"/>
    </row>
    <row r="196" spans="1:29" ht="15.75" customHeight="1">
      <c r="A196" s="269"/>
      <c r="B196" s="38"/>
      <c r="C196" s="264"/>
      <c r="D196" s="265"/>
      <c r="E196" s="39"/>
      <c r="F196" s="40"/>
      <c r="G196" s="41"/>
      <c r="H196" s="58"/>
      <c r="I196" s="43"/>
      <c r="J196" s="44"/>
      <c r="K196" s="45"/>
      <c r="L196" s="59"/>
      <c r="M196" s="44"/>
      <c r="N196" s="45"/>
      <c r="O196" s="47"/>
      <c r="P196" s="48"/>
      <c r="Q196" s="49"/>
      <c r="R196" s="274"/>
      <c r="S196" s="50"/>
      <c r="T196" s="51"/>
      <c r="U196" s="52"/>
      <c r="V196" s="53"/>
      <c r="W196" s="54"/>
      <c r="X196" s="94"/>
      <c r="Y196" s="266"/>
      <c r="Z196" s="267"/>
      <c r="AA196" s="55"/>
      <c r="AB196" s="49"/>
      <c r="AC196" s="279"/>
    </row>
    <row r="197" spans="1:29" ht="15.75" customHeight="1">
      <c r="A197" s="269"/>
      <c r="B197" s="38"/>
      <c r="C197" s="264"/>
      <c r="D197" s="265"/>
      <c r="E197" s="39"/>
      <c r="F197" s="40"/>
      <c r="G197" s="60"/>
      <c r="H197" s="61"/>
      <c r="I197" s="43"/>
      <c r="J197" s="44"/>
      <c r="K197" s="45"/>
      <c r="L197" s="46"/>
      <c r="M197" s="44"/>
      <c r="N197" s="45"/>
      <c r="O197" s="47"/>
      <c r="P197" s="48"/>
      <c r="Q197" s="49"/>
      <c r="R197" s="274"/>
      <c r="S197" s="50"/>
      <c r="T197" s="51"/>
      <c r="U197" s="52"/>
      <c r="V197" s="53"/>
      <c r="W197" s="54"/>
      <c r="X197" s="94"/>
      <c r="Y197" s="266"/>
      <c r="Z197" s="267"/>
      <c r="AA197" s="55"/>
      <c r="AB197" s="49"/>
      <c r="AC197" s="279"/>
    </row>
    <row r="198" spans="1:29" ht="15.75" customHeight="1">
      <c r="A198" s="269"/>
      <c r="B198" s="38"/>
      <c r="C198" s="264"/>
      <c r="D198" s="265"/>
      <c r="E198" s="39"/>
      <c r="F198" s="40"/>
      <c r="G198" s="60"/>
      <c r="H198" s="64"/>
      <c r="I198" s="43"/>
      <c r="J198" s="44"/>
      <c r="K198" s="45"/>
      <c r="L198" s="59"/>
      <c r="M198" s="44"/>
      <c r="N198" s="45"/>
      <c r="O198" s="65"/>
      <c r="P198" s="66"/>
      <c r="Q198" s="67"/>
      <c r="R198" s="274"/>
      <c r="S198" s="50"/>
      <c r="T198" s="51"/>
      <c r="U198" s="52"/>
      <c r="V198" s="53"/>
      <c r="W198" s="54"/>
      <c r="X198" s="94"/>
      <c r="Y198" s="266"/>
      <c r="Z198" s="267"/>
      <c r="AA198" s="55"/>
      <c r="AB198" s="49"/>
      <c r="AC198" s="279"/>
    </row>
    <row r="199" spans="1:29" ht="15.75" customHeight="1">
      <c r="A199" s="269"/>
      <c r="B199" s="38"/>
      <c r="C199" s="264"/>
      <c r="D199" s="265"/>
      <c r="E199" s="39"/>
      <c r="F199" s="40"/>
      <c r="G199" s="60"/>
      <c r="H199" s="64"/>
      <c r="I199" s="43"/>
      <c r="J199" s="44"/>
      <c r="K199" s="45"/>
      <c r="L199" s="59"/>
      <c r="M199" s="44"/>
      <c r="N199" s="45"/>
      <c r="O199" s="65"/>
      <c r="P199" s="66"/>
      <c r="Q199" s="67"/>
      <c r="R199" s="274"/>
      <c r="S199" s="50"/>
      <c r="T199" s="51"/>
      <c r="U199" s="52"/>
      <c r="V199" s="53"/>
      <c r="W199" s="54"/>
      <c r="X199" s="94"/>
      <c r="Y199" s="266"/>
      <c r="Z199" s="267"/>
      <c r="AA199" s="55"/>
      <c r="AB199" s="49"/>
      <c r="AC199" s="279"/>
    </row>
    <row r="200" spans="1:29" ht="15.75" customHeight="1">
      <c r="A200" s="269"/>
      <c r="B200" s="38"/>
      <c r="C200" s="264"/>
      <c r="D200" s="265"/>
      <c r="E200" s="39"/>
      <c r="F200" s="40"/>
      <c r="G200" s="60"/>
      <c r="H200" s="64"/>
      <c r="I200" s="43"/>
      <c r="J200" s="44"/>
      <c r="K200" s="45"/>
      <c r="L200" s="59"/>
      <c r="M200" s="44"/>
      <c r="N200" s="45"/>
      <c r="O200" s="65"/>
      <c r="P200" s="66"/>
      <c r="Q200" s="67"/>
      <c r="R200" s="274"/>
      <c r="S200" s="50"/>
      <c r="T200" s="51"/>
      <c r="U200" s="52"/>
      <c r="V200" s="53"/>
      <c r="W200" s="54"/>
      <c r="X200" s="94"/>
      <c r="Y200" s="266"/>
      <c r="Z200" s="267"/>
      <c r="AA200" s="55"/>
      <c r="AB200" s="49"/>
      <c r="AC200" s="279"/>
    </row>
    <row r="201" spans="1:29" ht="15.75" customHeight="1">
      <c r="A201" s="269"/>
      <c r="B201" s="38"/>
      <c r="C201" s="264"/>
      <c r="D201" s="265"/>
      <c r="E201" s="39"/>
      <c r="F201" s="40"/>
      <c r="G201" s="60"/>
      <c r="H201" s="64"/>
      <c r="I201" s="43"/>
      <c r="J201" s="44"/>
      <c r="K201" s="45"/>
      <c r="L201" s="59"/>
      <c r="M201" s="44"/>
      <c r="N201" s="45"/>
      <c r="O201" s="65"/>
      <c r="P201" s="66"/>
      <c r="Q201" s="67"/>
      <c r="R201" s="274"/>
      <c r="S201" s="50"/>
      <c r="T201" s="51"/>
      <c r="U201" s="52"/>
      <c r="V201" s="53"/>
      <c r="W201" s="54"/>
      <c r="X201" s="94"/>
      <c r="Y201" s="266"/>
      <c r="Z201" s="267"/>
      <c r="AA201" s="55"/>
      <c r="AB201" s="49"/>
      <c r="AC201" s="279"/>
    </row>
    <row r="202" spans="1:29" ht="15.75" customHeight="1">
      <c r="A202" s="269"/>
      <c r="B202" s="38"/>
      <c r="C202" s="264"/>
      <c r="D202" s="265"/>
      <c r="E202" s="39"/>
      <c r="F202" s="40"/>
      <c r="G202" s="60"/>
      <c r="H202" s="64"/>
      <c r="I202" s="43"/>
      <c r="J202" s="44"/>
      <c r="K202" s="45"/>
      <c r="L202" s="59"/>
      <c r="M202" s="44"/>
      <c r="N202" s="45"/>
      <c r="O202" s="65"/>
      <c r="P202" s="66"/>
      <c r="Q202" s="67"/>
      <c r="R202" s="274"/>
      <c r="S202" s="50"/>
      <c r="T202" s="51"/>
      <c r="U202" s="52"/>
      <c r="V202" s="53"/>
      <c r="W202" s="68"/>
      <c r="X202" s="110"/>
      <c r="Y202" s="266"/>
      <c r="Z202" s="267"/>
      <c r="AA202" s="55"/>
      <c r="AB202" s="49"/>
      <c r="AC202" s="279"/>
    </row>
    <row r="203" spans="1:29" ht="15.75" customHeight="1">
      <c r="A203" s="269"/>
      <c r="B203" s="38"/>
      <c r="C203" s="264"/>
      <c r="D203" s="265"/>
      <c r="E203" s="39"/>
      <c r="F203" s="40"/>
      <c r="G203" s="60"/>
      <c r="H203" s="64"/>
      <c r="I203" s="43"/>
      <c r="J203" s="44"/>
      <c r="K203" s="45"/>
      <c r="L203" s="59"/>
      <c r="M203" s="44"/>
      <c r="N203" s="45"/>
      <c r="O203" s="65"/>
      <c r="P203" s="66"/>
      <c r="Q203" s="67"/>
      <c r="R203" s="274"/>
      <c r="S203" s="50"/>
      <c r="T203" s="51"/>
      <c r="U203" s="52"/>
      <c r="V203" s="53"/>
      <c r="W203" s="68"/>
      <c r="X203" s="110"/>
      <c r="Y203" s="266"/>
      <c r="Z203" s="267"/>
      <c r="AA203" s="55"/>
      <c r="AB203" s="49"/>
      <c r="AC203" s="279"/>
    </row>
    <row r="204" spans="1:29" ht="15.75" customHeight="1">
      <c r="A204" s="269"/>
      <c r="B204" s="38"/>
      <c r="C204" s="264"/>
      <c r="D204" s="265"/>
      <c r="E204" s="39"/>
      <c r="F204" s="40"/>
      <c r="G204" s="60"/>
      <c r="H204" s="64"/>
      <c r="I204" s="43"/>
      <c r="J204" s="44"/>
      <c r="K204" s="45"/>
      <c r="L204" s="59"/>
      <c r="M204" s="44"/>
      <c r="N204" s="45"/>
      <c r="O204" s="65"/>
      <c r="P204" s="66"/>
      <c r="Q204" s="67"/>
      <c r="R204" s="274"/>
      <c r="S204" s="50"/>
      <c r="T204" s="51"/>
      <c r="U204" s="52"/>
      <c r="V204" s="53"/>
      <c r="W204" s="68"/>
      <c r="X204" s="110"/>
      <c r="Y204" s="266"/>
      <c r="Z204" s="267"/>
      <c r="AA204" s="55"/>
      <c r="AB204" s="49"/>
      <c r="AC204" s="279"/>
    </row>
    <row r="205" spans="1:29" ht="15.75" customHeight="1">
      <c r="A205" s="269"/>
      <c r="B205" s="38"/>
      <c r="C205" s="264"/>
      <c r="D205" s="265"/>
      <c r="E205" s="39"/>
      <c r="F205" s="40"/>
      <c r="G205" s="60"/>
      <c r="H205" s="64"/>
      <c r="I205" s="43"/>
      <c r="J205" s="44"/>
      <c r="K205" s="45"/>
      <c r="L205" s="59"/>
      <c r="M205" s="44"/>
      <c r="N205" s="45"/>
      <c r="O205" s="65"/>
      <c r="P205" s="66"/>
      <c r="Q205" s="67"/>
      <c r="R205" s="274"/>
      <c r="S205" s="50"/>
      <c r="T205" s="51"/>
      <c r="U205" s="52"/>
      <c r="V205" s="53"/>
      <c r="W205" s="68"/>
      <c r="X205" s="110"/>
      <c r="Y205" s="266"/>
      <c r="Z205" s="267"/>
      <c r="AA205" s="55"/>
      <c r="AB205" s="49"/>
      <c r="AC205" s="279"/>
    </row>
    <row r="206" spans="1:29" ht="15.75" customHeight="1">
      <c r="A206" s="269"/>
      <c r="B206" s="38"/>
      <c r="C206" s="264"/>
      <c r="D206" s="265"/>
      <c r="E206" s="39"/>
      <c r="F206" s="40"/>
      <c r="G206" s="60"/>
      <c r="H206" s="64"/>
      <c r="I206" s="43"/>
      <c r="J206" s="44"/>
      <c r="K206" s="45"/>
      <c r="L206" s="59"/>
      <c r="M206" s="44"/>
      <c r="N206" s="45"/>
      <c r="O206" s="65"/>
      <c r="P206" s="66"/>
      <c r="Q206" s="67"/>
      <c r="R206" s="274"/>
      <c r="S206" s="50"/>
      <c r="T206" s="51"/>
      <c r="U206" s="52"/>
      <c r="V206" s="53"/>
      <c r="W206" s="68"/>
      <c r="X206" s="110"/>
      <c r="Y206" s="266"/>
      <c r="Z206" s="267"/>
      <c r="AA206" s="55"/>
      <c r="AB206" s="49"/>
      <c r="AC206" s="279"/>
    </row>
    <row r="207" spans="1:29" ht="15.75" customHeight="1">
      <c r="A207" s="269"/>
      <c r="B207" s="38"/>
      <c r="C207" s="264"/>
      <c r="D207" s="265"/>
      <c r="E207" s="104"/>
      <c r="F207" s="40"/>
      <c r="G207" s="72"/>
      <c r="H207" s="64"/>
      <c r="I207" s="43"/>
      <c r="J207" s="44"/>
      <c r="K207" s="45"/>
      <c r="L207" s="59"/>
      <c r="M207" s="44"/>
      <c r="N207" s="45"/>
      <c r="O207" s="65"/>
      <c r="P207" s="66"/>
      <c r="Q207" s="67"/>
      <c r="R207" s="274"/>
      <c r="S207" s="62"/>
      <c r="T207" s="63"/>
      <c r="U207" s="73"/>
      <c r="V207" s="74"/>
      <c r="W207" s="68"/>
      <c r="X207" s="110"/>
      <c r="Y207" s="266"/>
      <c r="Z207" s="267"/>
      <c r="AA207" s="111"/>
      <c r="AB207" s="67"/>
      <c r="AC207" s="279"/>
    </row>
    <row r="208" spans="1:29" ht="15.75" customHeight="1" thickBot="1">
      <c r="A208" s="270"/>
      <c r="B208" s="76" t="s">
        <v>35</v>
      </c>
      <c r="C208" s="261"/>
      <c r="D208" s="261"/>
      <c r="E208" s="77"/>
      <c r="F208" s="18"/>
      <c r="G208" s="79"/>
      <c r="H208" s="20"/>
      <c r="I208" s="80">
        <f t="shared" ref="I208:J208" si="57">AVERAGE(I192:I207)</f>
        <v>4.333333333333333</v>
      </c>
      <c r="J208" s="81">
        <f t="shared" si="57"/>
        <v>3300</v>
      </c>
      <c r="K208" s="82">
        <f t="shared" ref="K208" si="58">J208/I208</f>
        <v>761.53846153846155</v>
      </c>
      <c r="L208" s="80">
        <f t="shared" ref="L208:M208" si="59">AVERAGE(L192:L207)</f>
        <v>4.333333333333333</v>
      </c>
      <c r="M208" s="81">
        <f t="shared" si="59"/>
        <v>2771.8163380943665</v>
      </c>
      <c r="N208" s="82">
        <f>M208/L208</f>
        <v>639.64992417562314</v>
      </c>
      <c r="O208" s="83">
        <f>L208-I208</f>
        <v>0</v>
      </c>
      <c r="P208" s="84">
        <f>N208-K208</f>
        <v>-121.88853736283841</v>
      </c>
      <c r="Q208" s="85">
        <f>N208/K208</f>
        <v>0.83994434487708092</v>
      </c>
      <c r="R208" s="275"/>
      <c r="S208" s="182">
        <f>S192</f>
        <v>0.70833333333333337</v>
      </c>
      <c r="T208" s="183">
        <f>INDEX(T192:T207,COUNTA(T192:T207))</f>
        <v>0.88197916666666665</v>
      </c>
      <c r="U208" s="86"/>
      <c r="V208" s="96"/>
      <c r="W208" s="18"/>
      <c r="X208" s="20"/>
      <c r="Y208" s="262"/>
      <c r="Z208" s="263"/>
      <c r="AA208" s="97">
        <f>M208-J208</f>
        <v>-528.18366190563347</v>
      </c>
      <c r="AB208" s="85">
        <f>M208/J208</f>
        <v>0.83994434487708081</v>
      </c>
      <c r="AC208" s="280"/>
    </row>
    <row r="209" spans="1:29" ht="15.75" customHeight="1">
      <c r="A209" s="281" t="s">
        <v>52</v>
      </c>
      <c r="B209" s="16" t="s">
        <v>76</v>
      </c>
      <c r="C209" s="271" t="s">
        <v>129</v>
      </c>
      <c r="D209" s="272"/>
      <c r="E209" s="21">
        <v>25.03</v>
      </c>
      <c r="F209" s="15">
        <v>2355</v>
      </c>
      <c r="G209" s="22">
        <f t="shared" ref="G209:G211" si="60">E209*F209</f>
        <v>58945.65</v>
      </c>
      <c r="H209" s="23"/>
      <c r="I209" s="24">
        <v>4</v>
      </c>
      <c r="J209" s="25">
        <v>3300</v>
      </c>
      <c r="K209" s="26">
        <f>J209/I209</f>
        <v>825</v>
      </c>
      <c r="L209" s="27">
        <v>4</v>
      </c>
      <c r="M209" s="25">
        <f>F209/V209*60</f>
        <v>2717.3076923076937</v>
      </c>
      <c r="N209" s="26">
        <f>M209/L209</f>
        <v>679.32692307692344</v>
      </c>
      <c r="O209" s="91">
        <f>L209-I209</f>
        <v>0</v>
      </c>
      <c r="P209" s="92">
        <f>N209-K209</f>
        <v>-145.67307692307656</v>
      </c>
      <c r="Q209" s="31">
        <f>N209/K209</f>
        <v>0.82342657342657388</v>
      </c>
      <c r="R209" s="273">
        <f>Q225</f>
        <v>0.82890738237507799</v>
      </c>
      <c r="S209" s="32">
        <v>0.70833333333333337</v>
      </c>
      <c r="T209" s="33">
        <v>0.74444444444444446</v>
      </c>
      <c r="U209" s="34"/>
      <c r="V209" s="35">
        <v>51.999999999999972</v>
      </c>
      <c r="W209" s="114"/>
      <c r="X209" s="115"/>
      <c r="Y209" s="276"/>
      <c r="Z209" s="277"/>
      <c r="AA209" s="36">
        <f>M209-J209</f>
        <v>-582.69230769230626</v>
      </c>
      <c r="AB209" s="31">
        <f>M209/J209</f>
        <v>0.82342657342657388</v>
      </c>
      <c r="AC209" s="278">
        <f>AB225</f>
        <v>0.82890738237507799</v>
      </c>
    </row>
    <row r="210" spans="1:29" ht="15.75" customHeight="1">
      <c r="A210" s="282"/>
      <c r="B210" s="38" t="s">
        <v>76</v>
      </c>
      <c r="C210" s="264" t="s">
        <v>128</v>
      </c>
      <c r="D210" s="265"/>
      <c r="E210" s="39">
        <v>14.28</v>
      </c>
      <c r="F210" s="40">
        <v>6260</v>
      </c>
      <c r="G210" s="41">
        <f t="shared" si="60"/>
        <v>89392.8</v>
      </c>
      <c r="H210" s="42">
        <v>2</v>
      </c>
      <c r="I210" s="43">
        <v>3</v>
      </c>
      <c r="J210" s="44">
        <v>3600</v>
      </c>
      <c r="K210" s="45">
        <f t="shared" si="56"/>
        <v>1200</v>
      </c>
      <c r="L210" s="46">
        <v>3</v>
      </c>
      <c r="M210" s="44">
        <f>F210/V210*60</f>
        <v>2993.2261920573783</v>
      </c>
      <c r="N210" s="45">
        <f>M210/L210</f>
        <v>997.74206401912613</v>
      </c>
      <c r="O210" s="47">
        <f>L210-I210</f>
        <v>0</v>
      </c>
      <c r="P210" s="48">
        <f>N210-K210</f>
        <v>-202.25793598087387</v>
      </c>
      <c r="Q210" s="49">
        <f>N210/K210</f>
        <v>0.83145172001593848</v>
      </c>
      <c r="R210" s="274"/>
      <c r="S210" s="50">
        <v>0.75624999999999998</v>
      </c>
      <c r="T210" s="51">
        <v>0.84339120370370368</v>
      </c>
      <c r="U210" s="52">
        <v>16.99999999999994</v>
      </c>
      <c r="V210" s="53">
        <v>125.48333333333333</v>
      </c>
      <c r="W210" s="54">
        <v>0.84339120370370368</v>
      </c>
      <c r="X210" s="94">
        <v>0.89722222222222225</v>
      </c>
      <c r="Y210" s="266" t="s">
        <v>336</v>
      </c>
      <c r="Z210" s="267"/>
      <c r="AA210" s="55">
        <f>M210-J210</f>
        <v>-606.77380794262172</v>
      </c>
      <c r="AB210" s="49">
        <f>M210/J210</f>
        <v>0.83145172001593837</v>
      </c>
      <c r="AC210" s="279"/>
    </row>
    <row r="211" spans="1:29" ht="15.75" customHeight="1">
      <c r="A211" s="282"/>
      <c r="B211" s="38" t="s">
        <v>76</v>
      </c>
      <c r="C211" s="264" t="s">
        <v>128</v>
      </c>
      <c r="D211" s="265"/>
      <c r="E211" s="39">
        <v>14.28</v>
      </c>
      <c r="F211" s="40">
        <v>4699</v>
      </c>
      <c r="G211" s="41">
        <f t="shared" si="60"/>
        <v>67101.72</v>
      </c>
      <c r="H211" s="42"/>
      <c r="I211" s="43">
        <v>3</v>
      </c>
      <c r="J211" s="44">
        <v>3600</v>
      </c>
      <c r="K211" s="45">
        <f t="shared" si="56"/>
        <v>1200</v>
      </c>
      <c r="L211" s="46">
        <v>3</v>
      </c>
      <c r="M211" s="44">
        <f>F211/V211*60</f>
        <v>2992.9936305732481</v>
      </c>
      <c r="N211" s="45">
        <f>M211/L211</f>
        <v>997.66454352441599</v>
      </c>
      <c r="O211" s="47">
        <f>L211-I211</f>
        <v>0</v>
      </c>
      <c r="P211" s="48">
        <f>N211-K211</f>
        <v>-202.33545647558401</v>
      </c>
      <c r="Q211" s="49">
        <f>N211/K211</f>
        <v>0.83138711960367995</v>
      </c>
      <c r="R211" s="274"/>
      <c r="S211" s="50">
        <v>0.89722222222222225</v>
      </c>
      <c r="T211" s="51">
        <v>0.96263888888888893</v>
      </c>
      <c r="U211" s="52">
        <v>77.516666666666737</v>
      </c>
      <c r="V211" s="53">
        <v>94.200000000000017</v>
      </c>
      <c r="W211" s="54"/>
      <c r="X211" s="94"/>
      <c r="Y211" s="266"/>
      <c r="Z211" s="267"/>
      <c r="AA211" s="55">
        <f>M211-J211</f>
        <v>-607.00636942675192</v>
      </c>
      <c r="AB211" s="49">
        <f>M211/J211</f>
        <v>0.83138711960368006</v>
      </c>
      <c r="AC211" s="279"/>
    </row>
    <row r="212" spans="1:29" ht="15.75" customHeight="1">
      <c r="A212" s="282"/>
      <c r="B212" s="38"/>
      <c r="C212" s="264"/>
      <c r="D212" s="265"/>
      <c r="E212" s="39"/>
      <c r="F212" s="40"/>
      <c r="G212" s="41"/>
      <c r="H212" s="42"/>
      <c r="I212" s="43"/>
      <c r="J212" s="44"/>
      <c r="K212" s="45"/>
      <c r="L212" s="46"/>
      <c r="M212" s="44"/>
      <c r="N212" s="45"/>
      <c r="O212" s="47"/>
      <c r="P212" s="48"/>
      <c r="Q212" s="49"/>
      <c r="R212" s="274"/>
      <c r="S212" s="50"/>
      <c r="T212" s="51"/>
      <c r="U212" s="52"/>
      <c r="V212" s="53"/>
      <c r="W212" s="54"/>
      <c r="X212" s="94"/>
      <c r="Y212" s="266"/>
      <c r="Z212" s="267"/>
      <c r="AA212" s="55"/>
      <c r="AB212" s="49"/>
      <c r="AC212" s="279"/>
    </row>
    <row r="213" spans="1:29" ht="15.75" customHeight="1">
      <c r="A213" s="283"/>
      <c r="B213" s="38"/>
      <c r="C213" s="264"/>
      <c r="D213" s="265"/>
      <c r="E213" s="39"/>
      <c r="F213" s="40"/>
      <c r="G213" s="41"/>
      <c r="H213" s="58"/>
      <c r="I213" s="43"/>
      <c r="J213" s="44"/>
      <c r="K213" s="45"/>
      <c r="L213" s="59"/>
      <c r="M213" s="44"/>
      <c r="N213" s="45"/>
      <c r="O213" s="47"/>
      <c r="P213" s="48"/>
      <c r="Q213" s="49"/>
      <c r="R213" s="274"/>
      <c r="S213" s="50"/>
      <c r="T213" s="51"/>
      <c r="U213" s="52"/>
      <c r="V213" s="53"/>
      <c r="W213" s="54"/>
      <c r="X213" s="94"/>
      <c r="Y213" s="266"/>
      <c r="Z213" s="267"/>
      <c r="AA213" s="55"/>
      <c r="AB213" s="49"/>
      <c r="AC213" s="279"/>
    </row>
    <row r="214" spans="1:29" ht="15.75" customHeight="1">
      <c r="A214" s="283"/>
      <c r="B214" s="38"/>
      <c r="C214" s="264"/>
      <c r="D214" s="265"/>
      <c r="E214" s="39"/>
      <c r="F214" s="40"/>
      <c r="G214" s="60"/>
      <c r="H214" s="61"/>
      <c r="I214" s="43"/>
      <c r="J214" s="44"/>
      <c r="K214" s="45"/>
      <c r="L214" s="46"/>
      <c r="M214" s="44"/>
      <c r="N214" s="45"/>
      <c r="O214" s="47"/>
      <c r="P214" s="48"/>
      <c r="Q214" s="49"/>
      <c r="R214" s="274"/>
      <c r="S214" s="50"/>
      <c r="T214" s="51"/>
      <c r="U214" s="52"/>
      <c r="V214" s="53"/>
      <c r="W214" s="54"/>
      <c r="X214" s="94"/>
      <c r="Y214" s="266"/>
      <c r="Z214" s="267"/>
      <c r="AA214" s="55"/>
      <c r="AB214" s="49"/>
      <c r="AC214" s="279"/>
    </row>
    <row r="215" spans="1:29" ht="15.75" customHeight="1">
      <c r="A215" s="283"/>
      <c r="B215" s="38"/>
      <c r="C215" s="264"/>
      <c r="D215" s="265"/>
      <c r="E215" s="39"/>
      <c r="F215" s="40"/>
      <c r="G215" s="60"/>
      <c r="H215" s="64"/>
      <c r="I215" s="43"/>
      <c r="J215" s="44"/>
      <c r="K215" s="45"/>
      <c r="L215" s="59"/>
      <c r="M215" s="44"/>
      <c r="N215" s="45"/>
      <c r="O215" s="65"/>
      <c r="P215" s="66"/>
      <c r="Q215" s="67"/>
      <c r="R215" s="274"/>
      <c r="S215" s="50"/>
      <c r="T215" s="51"/>
      <c r="U215" s="52"/>
      <c r="V215" s="53"/>
      <c r="W215" s="54"/>
      <c r="X215" s="94"/>
      <c r="Y215" s="266"/>
      <c r="Z215" s="267"/>
      <c r="AA215" s="55"/>
      <c r="AB215" s="49"/>
      <c r="AC215" s="279"/>
    </row>
    <row r="216" spans="1:29" ht="15.75" customHeight="1">
      <c r="A216" s="283"/>
      <c r="B216" s="38"/>
      <c r="C216" s="264"/>
      <c r="D216" s="265"/>
      <c r="E216" s="39"/>
      <c r="F216" s="40"/>
      <c r="G216" s="60"/>
      <c r="H216" s="64"/>
      <c r="I216" s="43"/>
      <c r="J216" s="44"/>
      <c r="K216" s="45"/>
      <c r="L216" s="59"/>
      <c r="M216" s="44"/>
      <c r="N216" s="45"/>
      <c r="O216" s="65"/>
      <c r="P216" s="66"/>
      <c r="Q216" s="67"/>
      <c r="R216" s="274"/>
      <c r="S216" s="50"/>
      <c r="T216" s="51"/>
      <c r="U216" s="52"/>
      <c r="V216" s="53"/>
      <c r="W216" s="54"/>
      <c r="X216" s="94"/>
      <c r="Y216" s="266"/>
      <c r="Z216" s="267"/>
      <c r="AA216" s="55"/>
      <c r="AB216" s="49"/>
      <c r="AC216" s="279"/>
    </row>
    <row r="217" spans="1:29" ht="15.75" customHeight="1">
      <c r="A217" s="283"/>
      <c r="B217" s="38"/>
      <c r="C217" s="264"/>
      <c r="D217" s="265"/>
      <c r="E217" s="39"/>
      <c r="F217" s="40"/>
      <c r="G217" s="60"/>
      <c r="H217" s="64"/>
      <c r="I217" s="43"/>
      <c r="J217" s="44"/>
      <c r="K217" s="45"/>
      <c r="L217" s="59"/>
      <c r="M217" s="44"/>
      <c r="N217" s="45"/>
      <c r="O217" s="65"/>
      <c r="P217" s="66"/>
      <c r="Q217" s="67"/>
      <c r="R217" s="274"/>
      <c r="S217" s="50"/>
      <c r="T217" s="51"/>
      <c r="U217" s="52"/>
      <c r="V217" s="53"/>
      <c r="W217" s="54"/>
      <c r="X217" s="94"/>
      <c r="Y217" s="266"/>
      <c r="Z217" s="267"/>
      <c r="AA217" s="55"/>
      <c r="AB217" s="49"/>
      <c r="AC217" s="279"/>
    </row>
    <row r="218" spans="1:29" ht="15.75" customHeight="1">
      <c r="A218" s="283"/>
      <c r="B218" s="38"/>
      <c r="C218" s="264"/>
      <c r="D218" s="265"/>
      <c r="E218" s="39"/>
      <c r="F218" s="40"/>
      <c r="G218" s="60"/>
      <c r="H218" s="64"/>
      <c r="I218" s="43"/>
      <c r="J218" s="44"/>
      <c r="K218" s="45"/>
      <c r="L218" s="59"/>
      <c r="M218" s="44"/>
      <c r="N218" s="45"/>
      <c r="O218" s="65"/>
      <c r="P218" s="66"/>
      <c r="Q218" s="67"/>
      <c r="R218" s="274"/>
      <c r="S218" s="50"/>
      <c r="T218" s="51"/>
      <c r="U218" s="52"/>
      <c r="V218" s="53"/>
      <c r="W218" s="54"/>
      <c r="X218" s="94"/>
      <c r="Y218" s="266"/>
      <c r="Z218" s="267"/>
      <c r="AA218" s="55"/>
      <c r="AB218" s="49"/>
      <c r="AC218" s="279"/>
    </row>
    <row r="219" spans="1:29" ht="15.75" customHeight="1">
      <c r="A219" s="283"/>
      <c r="B219" s="38"/>
      <c r="C219" s="264"/>
      <c r="D219" s="265"/>
      <c r="E219" s="39"/>
      <c r="F219" s="40"/>
      <c r="G219" s="60"/>
      <c r="H219" s="64"/>
      <c r="I219" s="43"/>
      <c r="J219" s="44"/>
      <c r="K219" s="45"/>
      <c r="L219" s="59"/>
      <c r="M219" s="44"/>
      <c r="N219" s="45"/>
      <c r="O219" s="65"/>
      <c r="P219" s="66"/>
      <c r="Q219" s="67"/>
      <c r="R219" s="274"/>
      <c r="S219" s="50"/>
      <c r="T219" s="51"/>
      <c r="U219" s="52"/>
      <c r="V219" s="53"/>
      <c r="W219" s="68"/>
      <c r="X219" s="110"/>
      <c r="Y219" s="266"/>
      <c r="Z219" s="267"/>
      <c r="AA219" s="55"/>
      <c r="AB219" s="49"/>
      <c r="AC219" s="279"/>
    </row>
    <row r="220" spans="1:29" ht="15.75" customHeight="1">
      <c r="A220" s="283"/>
      <c r="B220" s="38"/>
      <c r="C220" s="264"/>
      <c r="D220" s="265"/>
      <c r="E220" s="39"/>
      <c r="F220" s="40"/>
      <c r="G220" s="60"/>
      <c r="H220" s="64"/>
      <c r="I220" s="43"/>
      <c r="J220" s="44"/>
      <c r="K220" s="45"/>
      <c r="L220" s="59"/>
      <c r="M220" s="44"/>
      <c r="N220" s="45"/>
      <c r="O220" s="65"/>
      <c r="P220" s="66"/>
      <c r="Q220" s="67"/>
      <c r="R220" s="274"/>
      <c r="S220" s="50"/>
      <c r="T220" s="51"/>
      <c r="U220" s="52"/>
      <c r="V220" s="53"/>
      <c r="W220" s="68"/>
      <c r="X220" s="110"/>
      <c r="Y220" s="266"/>
      <c r="Z220" s="267"/>
      <c r="AA220" s="55"/>
      <c r="AB220" s="49"/>
      <c r="AC220" s="279"/>
    </row>
    <row r="221" spans="1:29" ht="15.75" customHeight="1">
      <c r="A221" s="283"/>
      <c r="B221" s="38"/>
      <c r="C221" s="264"/>
      <c r="D221" s="265"/>
      <c r="E221" s="39"/>
      <c r="F221" s="40"/>
      <c r="G221" s="60"/>
      <c r="H221" s="64"/>
      <c r="I221" s="43"/>
      <c r="J221" s="44"/>
      <c r="K221" s="45"/>
      <c r="L221" s="59"/>
      <c r="M221" s="44"/>
      <c r="N221" s="45"/>
      <c r="O221" s="65"/>
      <c r="P221" s="66"/>
      <c r="Q221" s="67"/>
      <c r="R221" s="274"/>
      <c r="S221" s="50"/>
      <c r="T221" s="51"/>
      <c r="U221" s="52"/>
      <c r="V221" s="53"/>
      <c r="W221" s="68"/>
      <c r="X221" s="110"/>
      <c r="Y221" s="266"/>
      <c r="Z221" s="267"/>
      <c r="AA221" s="55"/>
      <c r="AB221" s="49"/>
      <c r="AC221" s="279"/>
    </row>
    <row r="222" spans="1:29" ht="15.75" customHeight="1">
      <c r="A222" s="283"/>
      <c r="B222" s="38"/>
      <c r="C222" s="264"/>
      <c r="D222" s="265"/>
      <c r="E222" s="39"/>
      <c r="F222" s="40"/>
      <c r="G222" s="60"/>
      <c r="H222" s="64"/>
      <c r="I222" s="43"/>
      <c r="J222" s="44"/>
      <c r="K222" s="45"/>
      <c r="L222" s="59"/>
      <c r="M222" s="44"/>
      <c r="N222" s="45"/>
      <c r="O222" s="65"/>
      <c r="P222" s="66"/>
      <c r="Q222" s="67"/>
      <c r="R222" s="274"/>
      <c r="S222" s="50"/>
      <c r="T222" s="51"/>
      <c r="U222" s="52"/>
      <c r="V222" s="53"/>
      <c r="W222" s="68"/>
      <c r="X222" s="110"/>
      <c r="Y222" s="266"/>
      <c r="Z222" s="267"/>
      <c r="AA222" s="55"/>
      <c r="AB222" s="49"/>
      <c r="AC222" s="279"/>
    </row>
    <row r="223" spans="1:29" ht="15.75" customHeight="1">
      <c r="A223" s="283"/>
      <c r="B223" s="38"/>
      <c r="C223" s="264"/>
      <c r="D223" s="265"/>
      <c r="E223" s="39"/>
      <c r="F223" s="40"/>
      <c r="G223" s="60"/>
      <c r="H223" s="64"/>
      <c r="I223" s="43"/>
      <c r="J223" s="44"/>
      <c r="K223" s="45"/>
      <c r="L223" s="59"/>
      <c r="M223" s="44"/>
      <c r="N223" s="45"/>
      <c r="O223" s="65"/>
      <c r="P223" s="66"/>
      <c r="Q223" s="67"/>
      <c r="R223" s="274"/>
      <c r="S223" s="50"/>
      <c r="T223" s="51"/>
      <c r="U223" s="52"/>
      <c r="V223" s="53"/>
      <c r="W223" s="68"/>
      <c r="X223" s="110"/>
      <c r="Y223" s="266"/>
      <c r="Z223" s="267"/>
      <c r="AA223" s="55"/>
      <c r="AB223" s="49"/>
      <c r="AC223" s="279"/>
    </row>
    <row r="224" spans="1:29" ht="15.75" customHeight="1">
      <c r="A224" s="283"/>
      <c r="B224" s="38"/>
      <c r="C224" s="264"/>
      <c r="D224" s="265"/>
      <c r="E224" s="104"/>
      <c r="F224" s="40"/>
      <c r="G224" s="72"/>
      <c r="H224" s="64"/>
      <c r="I224" s="43"/>
      <c r="J224" s="44"/>
      <c r="K224" s="45"/>
      <c r="L224" s="59"/>
      <c r="M224" s="44"/>
      <c r="N224" s="45"/>
      <c r="O224" s="65"/>
      <c r="P224" s="66"/>
      <c r="Q224" s="67"/>
      <c r="R224" s="274"/>
      <c r="S224" s="62"/>
      <c r="T224" s="63"/>
      <c r="U224" s="73"/>
      <c r="V224" s="74"/>
      <c r="W224" s="68"/>
      <c r="X224" s="110"/>
      <c r="Y224" s="266"/>
      <c r="Z224" s="267"/>
      <c r="AA224" s="111"/>
      <c r="AB224" s="67"/>
      <c r="AC224" s="279"/>
    </row>
    <row r="225" spans="1:29" ht="15.75" customHeight="1" thickBot="1">
      <c r="A225" s="284"/>
      <c r="B225" s="76" t="s">
        <v>35</v>
      </c>
      <c r="C225" s="261"/>
      <c r="D225" s="261"/>
      <c r="E225" s="77"/>
      <c r="F225" s="18"/>
      <c r="G225" s="79"/>
      <c r="H225" s="20"/>
      <c r="I225" s="80">
        <f t="shared" ref="I225:J225" si="61">AVERAGE(I209:I224)</f>
        <v>3.3333333333333335</v>
      </c>
      <c r="J225" s="81">
        <f t="shared" si="61"/>
        <v>3500</v>
      </c>
      <c r="K225" s="82">
        <f t="shared" ref="K225" si="62">J225/I225</f>
        <v>1050</v>
      </c>
      <c r="L225" s="80">
        <f t="shared" ref="L225:M225" si="63">AVERAGE(L209:L224)</f>
        <v>3.3333333333333335</v>
      </c>
      <c r="M225" s="81">
        <f t="shared" si="63"/>
        <v>2901.1758383127731</v>
      </c>
      <c r="N225" s="82">
        <f t="shared" ref="N225:N230" si="64">M225/L225</f>
        <v>870.35275149383187</v>
      </c>
      <c r="O225" s="83">
        <f t="shared" ref="O225:O230" si="65">L225-I225</f>
        <v>0</v>
      </c>
      <c r="P225" s="84">
        <f t="shared" ref="P225:P230" si="66">N225-K225</f>
        <v>-179.64724850616813</v>
      </c>
      <c r="Q225" s="85">
        <f t="shared" ref="Q225:Q230" si="67">N225/K225</f>
        <v>0.82890738237507799</v>
      </c>
      <c r="R225" s="275"/>
      <c r="S225" s="182">
        <f>S209</f>
        <v>0.70833333333333337</v>
      </c>
      <c r="T225" s="183">
        <f>INDEX(T209:T224,COUNTA(T209:T224))</f>
        <v>0.96263888888888893</v>
      </c>
      <c r="U225" s="86"/>
      <c r="V225" s="96"/>
      <c r="W225" s="18"/>
      <c r="X225" s="20"/>
      <c r="Y225" s="262"/>
      <c r="Z225" s="263"/>
      <c r="AA225" s="97">
        <f t="shared" ref="AA225:AA230" si="68">M225-J225</f>
        <v>-598.82416168722693</v>
      </c>
      <c r="AB225" s="85">
        <f t="shared" ref="AB225:AB230" si="69">M225/J225</f>
        <v>0.82890738237507799</v>
      </c>
      <c r="AC225" s="280"/>
    </row>
    <row r="226" spans="1:29" ht="15.75" customHeight="1">
      <c r="A226" s="268" t="s">
        <v>53</v>
      </c>
      <c r="B226" s="16" t="s">
        <v>76</v>
      </c>
      <c r="C226" s="271" t="s">
        <v>122</v>
      </c>
      <c r="D226" s="272"/>
      <c r="E226" s="21">
        <v>18.18</v>
      </c>
      <c r="F226" s="15">
        <v>127</v>
      </c>
      <c r="G226" s="22">
        <f t="shared" ref="G226:G230" si="70">E226*F226</f>
        <v>2308.86</v>
      </c>
      <c r="H226" s="23">
        <v>2</v>
      </c>
      <c r="I226" s="24">
        <v>3</v>
      </c>
      <c r="J226" s="25">
        <v>3600</v>
      </c>
      <c r="K226" s="26">
        <f>J226/I226</f>
        <v>1200</v>
      </c>
      <c r="L226" s="27">
        <v>3</v>
      </c>
      <c r="M226" s="25">
        <v>2970</v>
      </c>
      <c r="N226" s="26">
        <f t="shared" si="64"/>
        <v>990</v>
      </c>
      <c r="O226" s="91">
        <f t="shared" si="65"/>
        <v>0</v>
      </c>
      <c r="P226" s="92">
        <f t="shared" si="66"/>
        <v>-210</v>
      </c>
      <c r="Q226" s="31">
        <f t="shared" si="67"/>
        <v>0.82499999999999996</v>
      </c>
      <c r="R226" s="273">
        <f>Q242</f>
        <v>0.82513443929842356</v>
      </c>
      <c r="S226" s="32">
        <v>0.70864583333333331</v>
      </c>
      <c r="T226" s="33">
        <v>0.7104166666666667</v>
      </c>
      <c r="U226" s="34"/>
      <c r="V226" s="35">
        <v>2.5500000000000789</v>
      </c>
      <c r="W226" s="33"/>
      <c r="X226" s="107"/>
      <c r="Y226" s="276" t="s">
        <v>337</v>
      </c>
      <c r="Z226" s="277"/>
      <c r="AA226" s="119">
        <f t="shared" si="68"/>
        <v>-630</v>
      </c>
      <c r="AB226" s="31">
        <f t="shared" si="69"/>
        <v>0.82499999999999996</v>
      </c>
      <c r="AC226" s="278">
        <f>AB242</f>
        <v>0.82513443929842356</v>
      </c>
    </row>
    <row r="227" spans="1:29" ht="15.75" customHeight="1">
      <c r="A227" s="269"/>
      <c r="B227" s="38" t="s">
        <v>76</v>
      </c>
      <c r="C227" s="264" t="s">
        <v>127</v>
      </c>
      <c r="D227" s="265"/>
      <c r="E227" s="39">
        <v>18.18</v>
      </c>
      <c r="F227" s="40">
        <v>952</v>
      </c>
      <c r="G227" s="41">
        <f t="shared" si="70"/>
        <v>17307.36</v>
      </c>
      <c r="H227" s="42"/>
      <c r="I227" s="43">
        <v>3</v>
      </c>
      <c r="J227" s="44">
        <v>3600</v>
      </c>
      <c r="K227" s="45">
        <f t="shared" si="56"/>
        <v>1200</v>
      </c>
      <c r="L227" s="46">
        <v>3</v>
      </c>
      <c r="M227" s="44">
        <f>F227/V227*60</f>
        <v>2949.3975903614555</v>
      </c>
      <c r="N227" s="45">
        <f t="shared" si="64"/>
        <v>983.13253012048517</v>
      </c>
      <c r="O227" s="47">
        <f t="shared" si="65"/>
        <v>0</v>
      </c>
      <c r="P227" s="48">
        <f t="shared" si="66"/>
        <v>-216.86746987951483</v>
      </c>
      <c r="Q227" s="49">
        <f t="shared" si="67"/>
        <v>0.81927710843373769</v>
      </c>
      <c r="R227" s="274"/>
      <c r="S227" s="50">
        <v>0.72152777777777777</v>
      </c>
      <c r="T227" s="51">
        <v>0.7349768518518518</v>
      </c>
      <c r="U227" s="52">
        <v>15.999999999999943</v>
      </c>
      <c r="V227" s="53">
        <v>19.366666666666603</v>
      </c>
      <c r="W227" s="54"/>
      <c r="X227" s="58"/>
      <c r="Y227" s="266"/>
      <c r="Z227" s="267"/>
      <c r="AA227" s="120">
        <f t="shared" si="68"/>
        <v>-650.60240963854449</v>
      </c>
      <c r="AB227" s="49">
        <f t="shared" si="69"/>
        <v>0.81927710843373769</v>
      </c>
      <c r="AC227" s="279"/>
    </row>
    <row r="228" spans="1:29" ht="15.75" customHeight="1">
      <c r="A228" s="269"/>
      <c r="B228" s="38" t="s">
        <v>76</v>
      </c>
      <c r="C228" s="264" t="s">
        <v>131</v>
      </c>
      <c r="D228" s="265"/>
      <c r="E228" s="39">
        <v>18.18</v>
      </c>
      <c r="F228" s="40">
        <v>2953</v>
      </c>
      <c r="G228" s="41">
        <f t="shared" si="70"/>
        <v>53685.54</v>
      </c>
      <c r="H228" s="42"/>
      <c r="I228" s="43">
        <v>4</v>
      </c>
      <c r="J228" s="44">
        <v>3000</v>
      </c>
      <c r="K228" s="45">
        <f t="shared" si="56"/>
        <v>750</v>
      </c>
      <c r="L228" s="46">
        <v>4</v>
      </c>
      <c r="M228" s="44">
        <f>F228/V228*60</f>
        <v>2489.6487119437866</v>
      </c>
      <c r="N228" s="45">
        <f t="shared" si="64"/>
        <v>622.41217798594664</v>
      </c>
      <c r="O228" s="47">
        <f t="shared" si="65"/>
        <v>0</v>
      </c>
      <c r="P228" s="48">
        <f t="shared" si="66"/>
        <v>-127.58782201405336</v>
      </c>
      <c r="Q228" s="49">
        <f t="shared" si="67"/>
        <v>0.82988290398126219</v>
      </c>
      <c r="R228" s="274"/>
      <c r="S228" s="50">
        <v>0.74791666666666656</v>
      </c>
      <c r="T228" s="51">
        <v>0.797337962962963</v>
      </c>
      <c r="U228" s="52">
        <v>18.633333333333262</v>
      </c>
      <c r="V228" s="53">
        <v>71.16666666666687</v>
      </c>
      <c r="W228" s="54"/>
      <c r="X228" s="58"/>
      <c r="Y228" s="266"/>
      <c r="Z228" s="267"/>
      <c r="AA228" s="120">
        <f t="shared" si="68"/>
        <v>-510.35128805621343</v>
      </c>
      <c r="AB228" s="49">
        <f t="shared" si="69"/>
        <v>0.82988290398126219</v>
      </c>
      <c r="AC228" s="279"/>
    </row>
    <row r="229" spans="1:29" ht="15.75" customHeight="1">
      <c r="A229" s="269"/>
      <c r="B229" s="38" t="s">
        <v>76</v>
      </c>
      <c r="C229" s="264" t="s">
        <v>130</v>
      </c>
      <c r="D229" s="265"/>
      <c r="E229" s="39">
        <v>24.83</v>
      </c>
      <c r="F229" s="40">
        <v>3117</v>
      </c>
      <c r="G229" s="41">
        <f t="shared" si="70"/>
        <v>77395.11</v>
      </c>
      <c r="H229" s="42"/>
      <c r="I229" s="43">
        <v>4</v>
      </c>
      <c r="J229" s="44">
        <v>3300</v>
      </c>
      <c r="K229" s="45">
        <f t="shared" si="56"/>
        <v>825</v>
      </c>
      <c r="L229" s="46">
        <v>4</v>
      </c>
      <c r="M229" s="44">
        <f>F229/V229*60</f>
        <v>2726.9015795868818</v>
      </c>
      <c r="N229" s="45">
        <f t="shared" si="64"/>
        <v>681.72539489672045</v>
      </c>
      <c r="O229" s="47">
        <f t="shared" si="65"/>
        <v>0</v>
      </c>
      <c r="P229" s="48">
        <f t="shared" si="66"/>
        <v>-143.27460510327955</v>
      </c>
      <c r="Q229" s="49">
        <f t="shared" si="67"/>
        <v>0.82633381199602474</v>
      </c>
      <c r="R229" s="274"/>
      <c r="S229" s="50">
        <v>0.81001157407407409</v>
      </c>
      <c r="T229" s="51">
        <v>0.85763888888888884</v>
      </c>
      <c r="U229" s="52">
        <v>18.249999999999975</v>
      </c>
      <c r="V229" s="53">
        <v>68.583333333333229</v>
      </c>
      <c r="W229" s="54">
        <v>0.85763888888888884</v>
      </c>
      <c r="X229" s="94">
        <v>0.91180555555555531</v>
      </c>
      <c r="Y229" s="266" t="s">
        <v>248</v>
      </c>
      <c r="Z229" s="267"/>
      <c r="AA229" s="120">
        <f t="shared" si="68"/>
        <v>-573.09842041311822</v>
      </c>
      <c r="AB229" s="49">
        <f t="shared" si="69"/>
        <v>0.82633381199602474</v>
      </c>
      <c r="AC229" s="279"/>
    </row>
    <row r="230" spans="1:29" ht="15.75" customHeight="1">
      <c r="A230" s="269"/>
      <c r="B230" s="38" t="s">
        <v>76</v>
      </c>
      <c r="C230" s="264" t="s">
        <v>122</v>
      </c>
      <c r="D230" s="265"/>
      <c r="E230" s="39">
        <v>18.18</v>
      </c>
      <c r="F230" s="40">
        <v>4170</v>
      </c>
      <c r="G230" s="41">
        <f t="shared" si="70"/>
        <v>75810.600000000006</v>
      </c>
      <c r="H230" s="58"/>
      <c r="I230" s="43">
        <v>3</v>
      </c>
      <c r="J230" s="44">
        <v>3600</v>
      </c>
      <c r="K230" s="45">
        <f t="shared" si="56"/>
        <v>1200</v>
      </c>
      <c r="L230" s="59">
        <v>3</v>
      </c>
      <c r="M230" s="44">
        <f>F230/V230*60</f>
        <v>2973.8510301109204</v>
      </c>
      <c r="N230" s="45">
        <f t="shared" si="64"/>
        <v>991.28367670364014</v>
      </c>
      <c r="O230" s="47">
        <f t="shared" si="65"/>
        <v>0</v>
      </c>
      <c r="P230" s="48">
        <f t="shared" si="66"/>
        <v>-208.71632329635986</v>
      </c>
      <c r="Q230" s="49">
        <f t="shared" si="67"/>
        <v>0.82606973058636679</v>
      </c>
      <c r="R230" s="274"/>
      <c r="S230" s="50">
        <v>0.91180555555555531</v>
      </c>
      <c r="T230" s="51">
        <v>0.97023148148148153</v>
      </c>
      <c r="U230" s="52">
        <v>77.999999999999716</v>
      </c>
      <c r="V230" s="53">
        <v>84.133333333333752</v>
      </c>
      <c r="W230" s="54"/>
      <c r="X230" s="94"/>
      <c r="Y230" s="266"/>
      <c r="Z230" s="267"/>
      <c r="AA230" s="120">
        <f t="shared" si="68"/>
        <v>-626.14896988907958</v>
      </c>
      <c r="AB230" s="49">
        <f t="shared" si="69"/>
        <v>0.82606973058636679</v>
      </c>
      <c r="AC230" s="279"/>
    </row>
    <row r="231" spans="1:29" ht="15.75" customHeight="1">
      <c r="A231" s="269"/>
      <c r="B231" s="38"/>
      <c r="C231" s="264"/>
      <c r="D231" s="265"/>
      <c r="E231" s="39"/>
      <c r="F231" s="40"/>
      <c r="G231" s="60"/>
      <c r="H231" s="61"/>
      <c r="I231" s="43"/>
      <c r="J231" s="44"/>
      <c r="K231" s="45"/>
      <c r="L231" s="46"/>
      <c r="M231" s="44"/>
      <c r="N231" s="45"/>
      <c r="O231" s="47"/>
      <c r="P231" s="48"/>
      <c r="Q231" s="49"/>
      <c r="R231" s="274"/>
      <c r="S231" s="50"/>
      <c r="T231" s="51"/>
      <c r="U231" s="52"/>
      <c r="V231" s="53"/>
      <c r="W231" s="54"/>
      <c r="X231" s="116"/>
      <c r="Y231" s="266"/>
      <c r="Z231" s="267"/>
      <c r="AA231" s="120"/>
      <c r="AB231" s="49"/>
      <c r="AC231" s="279"/>
    </row>
    <row r="232" spans="1:29" ht="15.75" customHeight="1">
      <c r="A232" s="269"/>
      <c r="B232" s="38"/>
      <c r="C232" s="264"/>
      <c r="D232" s="265"/>
      <c r="E232" s="39"/>
      <c r="F232" s="40"/>
      <c r="G232" s="60"/>
      <c r="H232" s="64"/>
      <c r="I232" s="43"/>
      <c r="J232" s="44"/>
      <c r="K232" s="45"/>
      <c r="L232" s="59"/>
      <c r="M232" s="44"/>
      <c r="N232" s="45"/>
      <c r="O232" s="65"/>
      <c r="P232" s="66"/>
      <c r="Q232" s="67"/>
      <c r="R232" s="274"/>
      <c r="S232" s="50"/>
      <c r="T232" s="51"/>
      <c r="U232" s="52"/>
      <c r="V232" s="53"/>
      <c r="W232" s="54"/>
      <c r="X232" s="94"/>
      <c r="Y232" s="266"/>
      <c r="Z232" s="267"/>
      <c r="AA232" s="120"/>
      <c r="AB232" s="49"/>
      <c r="AC232" s="279"/>
    </row>
    <row r="233" spans="1:29" ht="15.75" customHeight="1">
      <c r="A233" s="269"/>
      <c r="B233" s="38"/>
      <c r="C233" s="264"/>
      <c r="D233" s="265"/>
      <c r="E233" s="39"/>
      <c r="F233" s="40"/>
      <c r="G233" s="60"/>
      <c r="H233" s="64"/>
      <c r="I233" s="43"/>
      <c r="J233" s="44"/>
      <c r="K233" s="45"/>
      <c r="L233" s="59"/>
      <c r="M233" s="44"/>
      <c r="N233" s="45"/>
      <c r="O233" s="65"/>
      <c r="P233" s="66"/>
      <c r="Q233" s="67"/>
      <c r="R233" s="274"/>
      <c r="S233" s="50"/>
      <c r="T233" s="51"/>
      <c r="U233" s="52"/>
      <c r="V233" s="53"/>
      <c r="W233" s="54"/>
      <c r="X233" s="94"/>
      <c r="Y233" s="266"/>
      <c r="Z233" s="267"/>
      <c r="AA233" s="120"/>
      <c r="AB233" s="49"/>
      <c r="AC233" s="279"/>
    </row>
    <row r="234" spans="1:29" ht="15.75" customHeight="1">
      <c r="A234" s="269"/>
      <c r="B234" s="38"/>
      <c r="C234" s="264"/>
      <c r="D234" s="265"/>
      <c r="E234" s="39"/>
      <c r="F234" s="40"/>
      <c r="G234" s="60"/>
      <c r="H234" s="64"/>
      <c r="I234" s="43"/>
      <c r="J234" s="44"/>
      <c r="K234" s="45"/>
      <c r="L234" s="59"/>
      <c r="M234" s="44"/>
      <c r="N234" s="45"/>
      <c r="O234" s="65"/>
      <c r="P234" s="66"/>
      <c r="Q234" s="67"/>
      <c r="R234" s="274"/>
      <c r="S234" s="50"/>
      <c r="T234" s="51"/>
      <c r="U234" s="52"/>
      <c r="V234" s="53"/>
      <c r="W234" s="68"/>
      <c r="X234" s="110"/>
      <c r="Y234" s="266"/>
      <c r="Z234" s="267"/>
      <c r="AA234" s="120"/>
      <c r="AB234" s="49"/>
      <c r="AC234" s="279"/>
    </row>
    <row r="235" spans="1:29" ht="15.75" customHeight="1">
      <c r="A235" s="269"/>
      <c r="B235" s="38"/>
      <c r="C235" s="264"/>
      <c r="D235" s="265"/>
      <c r="E235" s="39"/>
      <c r="F235" s="40"/>
      <c r="G235" s="60"/>
      <c r="H235" s="64"/>
      <c r="I235" s="43"/>
      <c r="J235" s="44"/>
      <c r="K235" s="45"/>
      <c r="L235" s="59"/>
      <c r="M235" s="44"/>
      <c r="N235" s="45"/>
      <c r="O235" s="65"/>
      <c r="P235" s="66"/>
      <c r="Q235" s="67"/>
      <c r="R235" s="274"/>
      <c r="S235" s="50"/>
      <c r="T235" s="51"/>
      <c r="U235" s="52"/>
      <c r="V235" s="53"/>
      <c r="W235" s="68"/>
      <c r="X235" s="110"/>
      <c r="Y235" s="266"/>
      <c r="Z235" s="267"/>
      <c r="AA235" s="120"/>
      <c r="AB235" s="49"/>
      <c r="AC235" s="279"/>
    </row>
    <row r="236" spans="1:29" ht="15.75" customHeight="1">
      <c r="A236" s="269"/>
      <c r="B236" s="38"/>
      <c r="C236" s="264"/>
      <c r="D236" s="265"/>
      <c r="E236" s="39"/>
      <c r="F236" s="40"/>
      <c r="G236" s="60"/>
      <c r="H236" s="64"/>
      <c r="I236" s="43"/>
      <c r="J236" s="44"/>
      <c r="K236" s="45"/>
      <c r="L236" s="59"/>
      <c r="M236" s="44"/>
      <c r="N236" s="45"/>
      <c r="O236" s="65"/>
      <c r="P236" s="66"/>
      <c r="Q236" s="67"/>
      <c r="R236" s="274"/>
      <c r="S236" s="50"/>
      <c r="T236" s="51"/>
      <c r="U236" s="52"/>
      <c r="V236" s="53"/>
      <c r="W236" s="68"/>
      <c r="X236" s="110"/>
      <c r="Y236" s="266"/>
      <c r="Z236" s="267"/>
      <c r="AA236" s="120"/>
      <c r="AB236" s="49"/>
      <c r="AC236" s="279"/>
    </row>
    <row r="237" spans="1:29" ht="15.75" customHeight="1">
      <c r="A237" s="269"/>
      <c r="B237" s="38"/>
      <c r="C237" s="264"/>
      <c r="D237" s="265"/>
      <c r="E237" s="39"/>
      <c r="F237" s="40"/>
      <c r="G237" s="60"/>
      <c r="H237" s="64"/>
      <c r="I237" s="43"/>
      <c r="J237" s="44"/>
      <c r="K237" s="45"/>
      <c r="L237" s="59"/>
      <c r="M237" s="44"/>
      <c r="N237" s="45"/>
      <c r="O237" s="65"/>
      <c r="P237" s="66"/>
      <c r="Q237" s="67"/>
      <c r="R237" s="274"/>
      <c r="S237" s="50"/>
      <c r="T237" s="51"/>
      <c r="U237" s="52"/>
      <c r="V237" s="53"/>
      <c r="W237" s="68"/>
      <c r="X237" s="110"/>
      <c r="Y237" s="266"/>
      <c r="Z237" s="267"/>
      <c r="AA237" s="120"/>
      <c r="AB237" s="49"/>
      <c r="AC237" s="279"/>
    </row>
    <row r="238" spans="1:29" ht="15.75" customHeight="1">
      <c r="A238" s="269"/>
      <c r="B238" s="38"/>
      <c r="C238" s="264"/>
      <c r="D238" s="265"/>
      <c r="E238" s="39"/>
      <c r="F238" s="40"/>
      <c r="G238" s="60"/>
      <c r="H238" s="64"/>
      <c r="I238" s="43"/>
      <c r="J238" s="44"/>
      <c r="K238" s="45"/>
      <c r="L238" s="59"/>
      <c r="M238" s="44"/>
      <c r="N238" s="45"/>
      <c r="O238" s="65"/>
      <c r="P238" s="66"/>
      <c r="Q238" s="67"/>
      <c r="R238" s="274"/>
      <c r="S238" s="50"/>
      <c r="T238" s="51"/>
      <c r="U238" s="52"/>
      <c r="V238" s="53"/>
      <c r="W238" s="68"/>
      <c r="X238" s="110"/>
      <c r="Y238" s="266"/>
      <c r="Z238" s="267"/>
      <c r="AA238" s="120"/>
      <c r="AB238" s="49"/>
      <c r="AC238" s="279"/>
    </row>
    <row r="239" spans="1:29" ht="15.75" customHeight="1">
      <c r="A239" s="269"/>
      <c r="B239" s="38"/>
      <c r="C239" s="264"/>
      <c r="D239" s="265"/>
      <c r="E239" s="39"/>
      <c r="F239" s="40"/>
      <c r="G239" s="60"/>
      <c r="H239" s="64"/>
      <c r="I239" s="43"/>
      <c r="J239" s="44"/>
      <c r="K239" s="45"/>
      <c r="L239" s="59"/>
      <c r="M239" s="44"/>
      <c r="N239" s="45"/>
      <c r="O239" s="65"/>
      <c r="P239" s="66"/>
      <c r="Q239" s="67"/>
      <c r="R239" s="274"/>
      <c r="S239" s="50"/>
      <c r="T239" s="51"/>
      <c r="U239" s="52"/>
      <c r="V239" s="53"/>
      <c r="W239" s="54"/>
      <c r="X239" s="94"/>
      <c r="Y239" s="266"/>
      <c r="Z239" s="267"/>
      <c r="AA239" s="120"/>
      <c r="AB239" s="49"/>
      <c r="AC239" s="279"/>
    </row>
    <row r="240" spans="1:29" ht="15.75" customHeight="1">
      <c r="A240" s="269"/>
      <c r="B240" s="38"/>
      <c r="C240" s="264"/>
      <c r="D240" s="265"/>
      <c r="E240" s="39"/>
      <c r="F240" s="40"/>
      <c r="G240" s="60"/>
      <c r="H240" s="64"/>
      <c r="I240" s="43"/>
      <c r="J240" s="44"/>
      <c r="K240" s="45"/>
      <c r="L240" s="59"/>
      <c r="M240" s="44"/>
      <c r="N240" s="45"/>
      <c r="O240" s="65"/>
      <c r="P240" s="66"/>
      <c r="Q240" s="67"/>
      <c r="R240" s="274"/>
      <c r="S240" s="50"/>
      <c r="T240" s="51"/>
      <c r="U240" s="52"/>
      <c r="V240" s="53"/>
      <c r="W240" s="68"/>
      <c r="X240" s="110"/>
      <c r="Y240" s="266"/>
      <c r="Z240" s="267"/>
      <c r="AA240" s="120"/>
      <c r="AB240" s="49"/>
      <c r="AC240" s="279"/>
    </row>
    <row r="241" spans="1:29" ht="15.75" customHeight="1">
      <c r="A241" s="269"/>
      <c r="B241" s="38"/>
      <c r="C241" s="264"/>
      <c r="D241" s="265"/>
      <c r="E241" s="104"/>
      <c r="F241" s="40"/>
      <c r="G241" s="72"/>
      <c r="H241" s="64"/>
      <c r="I241" s="43"/>
      <c r="J241" s="44"/>
      <c r="K241" s="45"/>
      <c r="L241" s="59"/>
      <c r="M241" s="44"/>
      <c r="N241" s="45"/>
      <c r="O241" s="65"/>
      <c r="P241" s="66"/>
      <c r="Q241" s="67"/>
      <c r="R241" s="274"/>
      <c r="S241" s="62"/>
      <c r="T241" s="63"/>
      <c r="U241" s="73"/>
      <c r="V241" s="74"/>
      <c r="W241" s="68"/>
      <c r="X241" s="110"/>
      <c r="Y241" s="266"/>
      <c r="Z241" s="267"/>
      <c r="AA241" s="121"/>
      <c r="AB241" s="67"/>
      <c r="AC241" s="279"/>
    </row>
    <row r="242" spans="1:29" ht="15.75" customHeight="1" thickBot="1">
      <c r="A242" s="270"/>
      <c r="B242" s="76" t="s">
        <v>35</v>
      </c>
      <c r="C242" s="261"/>
      <c r="D242" s="261"/>
      <c r="E242" s="77"/>
      <c r="F242" s="78"/>
      <c r="G242" s="79"/>
      <c r="H242" s="20"/>
      <c r="I242" s="80">
        <f t="shared" ref="I242:J242" si="71">AVERAGE(I226:I241)</f>
        <v>3.4</v>
      </c>
      <c r="J242" s="81">
        <f t="shared" si="71"/>
        <v>3420</v>
      </c>
      <c r="K242" s="82">
        <f t="shared" ref="K242" si="72">J242/I242</f>
        <v>1005.8823529411765</v>
      </c>
      <c r="L242" s="80">
        <f t="shared" ref="L242:M242" si="73">AVERAGE(L226:L241)</f>
        <v>3.4</v>
      </c>
      <c r="M242" s="81">
        <f t="shared" si="73"/>
        <v>2821.9597824006087</v>
      </c>
      <c r="N242" s="82">
        <f>M242/L242</f>
        <v>829.98817129429665</v>
      </c>
      <c r="O242" s="83">
        <f>L242-I242</f>
        <v>0</v>
      </c>
      <c r="P242" s="84">
        <f>N242-K242</f>
        <v>-175.89418164687982</v>
      </c>
      <c r="Q242" s="85">
        <f>N242/K242</f>
        <v>0.82513443929842356</v>
      </c>
      <c r="R242" s="275"/>
      <c r="S242" s="182">
        <f>S226</f>
        <v>0.70864583333333331</v>
      </c>
      <c r="T242" s="183">
        <f>INDEX(T226:T241,COUNTA(T226:T241))</f>
        <v>0.97023148148148153</v>
      </c>
      <c r="U242" s="86"/>
      <c r="V242" s="96"/>
      <c r="W242" s="78"/>
      <c r="X242" s="82"/>
      <c r="Y242" s="262"/>
      <c r="Z242" s="263"/>
      <c r="AA242" s="122">
        <f>M242-J242</f>
        <v>-598.04021759939133</v>
      </c>
      <c r="AB242" s="85">
        <f>M242/J242</f>
        <v>0.82513443929842356</v>
      </c>
      <c r="AC242" s="280"/>
    </row>
    <row r="244" spans="1:29">
      <c r="Y244" s="260" t="s">
        <v>54</v>
      </c>
      <c r="Z244" s="260"/>
    </row>
    <row r="245" spans="1:29">
      <c r="Y245" s="260" t="s">
        <v>55</v>
      </c>
      <c r="Z245" s="260"/>
    </row>
    <row r="246" spans="1:29">
      <c r="Y246" s="260" t="s">
        <v>56</v>
      </c>
      <c r="Z246" s="260"/>
    </row>
    <row r="247" spans="1:29">
      <c r="Y247" s="260" t="s">
        <v>57</v>
      </c>
      <c r="Z247" s="260"/>
    </row>
    <row r="248" spans="1:29">
      <c r="Y248" s="260" t="s">
        <v>58</v>
      </c>
      <c r="Z248" s="260"/>
    </row>
    <row r="249" spans="1:29">
      <c r="Y249" s="260" t="s">
        <v>59</v>
      </c>
      <c r="Z249" s="260"/>
    </row>
    <row r="250" spans="1:29">
      <c r="Y250" s="260" t="s">
        <v>60</v>
      </c>
      <c r="Z250" s="260"/>
    </row>
    <row r="251" spans="1:29">
      <c r="Y251" s="260" t="s">
        <v>61</v>
      </c>
      <c r="Z251" s="260"/>
    </row>
    <row r="252" spans="1:29">
      <c r="Y252" s="260" t="s">
        <v>62</v>
      </c>
      <c r="Z252" s="260"/>
    </row>
    <row r="253" spans="1:29">
      <c r="Y253" s="260" t="s">
        <v>63</v>
      </c>
      <c r="Z253" s="260"/>
    </row>
    <row r="254" spans="1:29">
      <c r="Y254" s="260" t="s">
        <v>64</v>
      </c>
      <c r="Z254" s="260"/>
    </row>
    <row r="255" spans="1:29">
      <c r="Y255" s="260" t="s">
        <v>65</v>
      </c>
      <c r="Z255" s="260"/>
    </row>
    <row r="256" spans="1:29">
      <c r="Y256" s="260" t="s">
        <v>66</v>
      </c>
      <c r="Z256" s="260"/>
    </row>
    <row r="257" spans="25:25">
      <c r="Y257" s="9" t="s">
        <v>336</v>
      </c>
    </row>
    <row r="258" spans="25:25">
      <c r="Y258" s="9" t="s">
        <v>253</v>
      </c>
    </row>
    <row r="259" spans="25:25">
      <c r="Y259" s="9" t="s">
        <v>199</v>
      </c>
    </row>
    <row r="260" spans="25:25">
      <c r="Y260" s="9" t="s">
        <v>331</v>
      </c>
    </row>
    <row r="261" spans="25:25">
      <c r="Y261" s="9" t="s">
        <v>259</v>
      </c>
    </row>
    <row r="262" spans="25:25">
      <c r="Y262" s="9" t="s">
        <v>337</v>
      </c>
    </row>
  </sheetData>
  <mergeCells count="563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C174:D174"/>
    <mergeCell ref="Y174:Z174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</mergeCells>
  <phoneticPr fontId="4" type="noConversion"/>
  <conditionalFormatting sqref="O5:O242">
    <cfRule type="cellIs" dxfId="596" priority="1" operator="greaterThan">
      <formula>0</formula>
    </cfRule>
  </conditionalFormatting>
  <conditionalFormatting sqref="P5:P242 AA5:AA242">
    <cfRule type="cellIs" dxfId="595" priority="14" operator="lessThan">
      <formula>0</formula>
    </cfRule>
  </conditionalFormatting>
  <conditionalFormatting sqref="Q5:Q242 AB5:AB242">
    <cfRule type="cellIs" dxfId="594" priority="12" operator="greaterThan">
      <formula>1</formula>
    </cfRule>
    <cfRule type="cellIs" dxfId="593" priority="13" operator="lessThan">
      <formula>0.8</formula>
    </cfRule>
  </conditionalFormatting>
  <conditionalFormatting sqref="AC5:AC23 R5:R242">
    <cfRule type="cellIs" dxfId="592" priority="16" operator="lessThan">
      <formula>0.8</formula>
    </cfRule>
  </conditionalFormatting>
  <conditionalFormatting sqref="AC29:AC37">
    <cfRule type="cellIs" dxfId="591" priority="17" operator="lessThan">
      <formula>0.8</formula>
    </cfRule>
  </conditionalFormatting>
  <conditionalFormatting sqref="AC39:AC44">
    <cfRule type="cellIs" dxfId="590" priority="15" operator="lessThan">
      <formula>0.8</formula>
    </cfRule>
  </conditionalFormatting>
  <conditionalFormatting sqref="AC56">
    <cfRule type="cellIs" dxfId="589" priority="18" operator="lessThan">
      <formula>0.8</formula>
    </cfRule>
  </conditionalFormatting>
  <conditionalFormatting sqref="AC73:AC78">
    <cfRule type="cellIs" dxfId="588" priority="10" operator="lessThan">
      <formula>0.8</formula>
    </cfRule>
  </conditionalFormatting>
  <conditionalFormatting sqref="AC90">
    <cfRule type="cellIs" dxfId="587" priority="11" operator="lessThan">
      <formula>0.8</formula>
    </cfRule>
  </conditionalFormatting>
  <conditionalFormatting sqref="AC107">
    <cfRule type="cellIs" dxfId="586" priority="3" operator="lessThan">
      <formula>0.8</formula>
    </cfRule>
  </conditionalFormatting>
  <conditionalFormatting sqref="AC124:AC129">
    <cfRule type="cellIs" dxfId="585" priority="2" operator="lessThan">
      <formula>0.8</formula>
    </cfRule>
  </conditionalFormatting>
  <conditionalFormatting sqref="AC141:AC146">
    <cfRule type="cellIs" dxfId="584" priority="6" operator="lessThan">
      <formula>0.8</formula>
    </cfRule>
  </conditionalFormatting>
  <conditionalFormatting sqref="AC158:AC163">
    <cfRule type="cellIs" dxfId="583" priority="9" operator="lessThan">
      <formula>0.8</formula>
    </cfRule>
  </conditionalFormatting>
  <conditionalFormatting sqref="AC175">
    <cfRule type="cellIs" dxfId="582" priority="8" operator="lessThan">
      <formula>0.8</formula>
    </cfRule>
  </conditionalFormatting>
  <conditionalFormatting sqref="AC192">
    <cfRule type="cellIs" dxfId="581" priority="7" operator="lessThan">
      <formula>0.8</formula>
    </cfRule>
  </conditionalFormatting>
  <conditionalFormatting sqref="AC209">
    <cfRule type="cellIs" dxfId="580" priority="5" operator="lessThan">
      <formula>0.8</formula>
    </cfRule>
  </conditionalFormatting>
  <conditionalFormatting sqref="AC226:AC231">
    <cfRule type="cellIs" dxfId="579" priority="4" operator="lessThan">
      <formula>0.8</formula>
    </cfRule>
  </conditionalFormatting>
  <dataValidations count="1">
    <dataValidation type="list" allowBlank="1" showInputMessage="1" showErrorMessage="1" sqref="Y5:Z242" xr:uid="{7714329C-E389-4B76-A8A3-B006035D90E8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4E085-C1FC-4536-A2AC-ECBB8CF3EA3E}">
  <sheetPr>
    <tabColor theme="9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bestFit="1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19" width="6.77734375" style="9" customWidth="1"/>
    <col min="20" max="20" width="6.77734375" style="9" bestFit="1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SUM(F5:F157)</f>
        <v>119424</v>
      </c>
      <c r="E1" s="5" t="s">
        <v>2</v>
      </c>
      <c r="F1" s="6">
        <f>SUM(G5:G157)</f>
        <v>5421520.75</v>
      </c>
      <c r="G1" s="7" t="s">
        <v>3</v>
      </c>
      <c r="H1" s="8">
        <f>L21+L38+L55+L72+L89+L106+L123+L140+L157</f>
        <v>166.1952380952381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45858</v>
      </c>
      <c r="B2" s="326"/>
      <c r="C2" s="10" t="s">
        <v>10</v>
      </c>
      <c r="D2" s="11">
        <f>AVERAGE(N21,N38,N55,N72,N89,N106,N123,N140,N157)</f>
        <v>132.86042551021646</v>
      </c>
      <c r="E2" s="11" t="s">
        <v>11</v>
      </c>
      <c r="F2" s="12">
        <f>F1/D1</f>
        <v>45.3972463658896</v>
      </c>
      <c r="G2" s="13" t="s">
        <v>12</v>
      </c>
      <c r="H2" s="14">
        <f>COUNT(H5:H157)</f>
        <v>2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16" t="s">
        <v>67</v>
      </c>
      <c r="C5" s="350" t="s">
        <v>68</v>
      </c>
      <c r="D5" s="351"/>
      <c r="E5" s="21">
        <v>19.7</v>
      </c>
      <c r="F5" s="15">
        <v>1300</v>
      </c>
      <c r="G5" s="22">
        <f t="shared" ref="G5:G8" si="0">E5*F5</f>
        <v>25610</v>
      </c>
      <c r="H5" s="23">
        <v>2</v>
      </c>
      <c r="I5" s="24">
        <v>13</v>
      </c>
      <c r="J5" s="25">
        <v>1200</v>
      </c>
      <c r="K5" s="26">
        <f>J5/I5</f>
        <v>92.307692307692307</v>
      </c>
      <c r="L5" s="27">
        <v>13</v>
      </c>
      <c r="M5" s="25">
        <f>F5/V5*60</f>
        <v>1056.433408577878</v>
      </c>
      <c r="N5" s="26">
        <f>M5/L5</f>
        <v>81.264108352144461</v>
      </c>
      <c r="O5" s="28">
        <f>L5-I5</f>
        <v>0</v>
      </c>
      <c r="P5" s="29">
        <f>N5-K5</f>
        <v>-11.043583955547845</v>
      </c>
      <c r="Q5" s="30">
        <f>N5/K5</f>
        <v>0.88036117381489831</v>
      </c>
      <c r="R5" s="274">
        <f>Q21</f>
        <v>0.85889985372267952</v>
      </c>
      <c r="S5" s="32">
        <v>0.25011574074074072</v>
      </c>
      <c r="T5" s="33">
        <v>0.30138888888888887</v>
      </c>
      <c r="U5" s="34"/>
      <c r="V5" s="35">
        <v>73.833333333333343</v>
      </c>
      <c r="W5" s="15"/>
      <c r="X5" s="17"/>
      <c r="Y5" s="276"/>
      <c r="Z5" s="277"/>
      <c r="AA5" s="36">
        <f>M5-J5</f>
        <v>-143.56659142212197</v>
      </c>
      <c r="AB5" s="37">
        <f>M5/J5</f>
        <v>0.88036117381489831</v>
      </c>
      <c r="AC5" s="292">
        <f>AB21</f>
        <v>0.85889985372267952</v>
      </c>
    </row>
    <row r="6" spans="1:29" ht="15.75" customHeight="1">
      <c r="A6" s="282"/>
      <c r="B6" s="38" t="s">
        <v>69</v>
      </c>
      <c r="C6" s="287" t="s">
        <v>222</v>
      </c>
      <c r="D6" s="287"/>
      <c r="E6" s="39">
        <v>30.55</v>
      </c>
      <c r="F6" s="40">
        <v>1529</v>
      </c>
      <c r="G6" s="41">
        <f t="shared" si="0"/>
        <v>46710.950000000004</v>
      </c>
      <c r="H6" s="58"/>
      <c r="I6" s="43">
        <v>16</v>
      </c>
      <c r="J6" s="44">
        <v>1750</v>
      </c>
      <c r="K6" s="45">
        <f t="shared" ref="K6:K8" si="1">J6/I6</f>
        <v>109.375</v>
      </c>
      <c r="L6" s="59">
        <v>16</v>
      </c>
      <c r="M6" s="44">
        <f>F6/V6*60</f>
        <v>1447.3836444911865</v>
      </c>
      <c r="N6" s="45">
        <f>M6/L6</f>
        <v>90.461477780699155</v>
      </c>
      <c r="O6" s="47">
        <f>L6-I6</f>
        <v>0</v>
      </c>
      <c r="P6" s="48">
        <f>N6-K6</f>
        <v>-18.913522219300845</v>
      </c>
      <c r="Q6" s="49">
        <f>N6/K6</f>
        <v>0.82707636828067799</v>
      </c>
      <c r="R6" s="274"/>
      <c r="S6" s="50">
        <v>0.4951388888888888</v>
      </c>
      <c r="T6" s="51">
        <v>0.53915509259259264</v>
      </c>
      <c r="U6" s="52">
        <v>55.999999999999879</v>
      </c>
      <c r="V6" s="53">
        <v>63.383333333333539</v>
      </c>
      <c r="W6" s="54"/>
      <c r="X6" s="94"/>
      <c r="Y6" s="266"/>
      <c r="Z6" s="267"/>
      <c r="AA6" s="55">
        <f>M6-J6</f>
        <v>-302.61635550881351</v>
      </c>
      <c r="AB6" s="56">
        <f>M6/J6</f>
        <v>0.82707636828067799</v>
      </c>
      <c r="AC6" s="293"/>
    </row>
    <row r="7" spans="1:29" ht="15.75" customHeight="1">
      <c r="A7" s="282"/>
      <c r="B7" s="38" t="s">
        <v>76</v>
      </c>
      <c r="C7" s="287" t="s">
        <v>78</v>
      </c>
      <c r="D7" s="287"/>
      <c r="E7" s="39">
        <v>29.97</v>
      </c>
      <c r="F7" s="40">
        <v>2209</v>
      </c>
      <c r="G7" s="60">
        <f t="shared" si="0"/>
        <v>66203.73</v>
      </c>
      <c r="H7" s="61"/>
      <c r="I7" s="43">
        <v>20</v>
      </c>
      <c r="J7" s="44">
        <v>2600</v>
      </c>
      <c r="K7" s="45">
        <f t="shared" si="1"/>
        <v>130</v>
      </c>
      <c r="L7" s="46">
        <v>20</v>
      </c>
      <c r="M7" s="44">
        <f>F7/V7*60</f>
        <v>2236.9620253164499</v>
      </c>
      <c r="N7" s="45">
        <f>M7/L7</f>
        <v>111.84810126582249</v>
      </c>
      <c r="O7" s="47">
        <f>L7-I7</f>
        <v>0</v>
      </c>
      <c r="P7" s="48">
        <f>N7-K7</f>
        <v>-18.151898734177507</v>
      </c>
      <c r="Q7" s="49">
        <f>N7/K7</f>
        <v>0.8603700097370961</v>
      </c>
      <c r="R7" s="274"/>
      <c r="S7" s="62">
        <v>0.54444444444444429</v>
      </c>
      <c r="T7" s="63">
        <v>0.58559027777777772</v>
      </c>
      <c r="U7" s="52">
        <v>7.6166666666663652</v>
      </c>
      <c r="V7" s="53">
        <v>59.250000000000149</v>
      </c>
      <c r="W7" s="54"/>
      <c r="X7" s="94"/>
      <c r="Y7" s="266"/>
      <c r="Z7" s="267"/>
      <c r="AA7" s="55">
        <f>M7-J7</f>
        <v>-363.03797468355015</v>
      </c>
      <c r="AB7" s="56">
        <f>M7/J7</f>
        <v>0.8603700097370961</v>
      </c>
      <c r="AC7" s="293"/>
    </row>
    <row r="8" spans="1:29" ht="15.75" customHeight="1">
      <c r="A8" s="282"/>
      <c r="B8" s="38" t="s">
        <v>67</v>
      </c>
      <c r="C8" s="287" t="s">
        <v>68</v>
      </c>
      <c r="D8" s="287"/>
      <c r="E8" s="39">
        <v>19.7</v>
      </c>
      <c r="F8" s="40">
        <v>1808</v>
      </c>
      <c r="G8" s="60">
        <f t="shared" si="0"/>
        <v>35617.599999999999</v>
      </c>
      <c r="H8" s="64"/>
      <c r="I8" s="43">
        <v>13</v>
      </c>
      <c r="J8" s="44">
        <v>1200</v>
      </c>
      <c r="K8" s="45">
        <f t="shared" si="1"/>
        <v>92.307692307692307</v>
      </c>
      <c r="L8" s="59">
        <v>13</v>
      </c>
      <c r="M8" s="44">
        <f>F8/V8*60</f>
        <v>1056.7949342425729</v>
      </c>
      <c r="N8" s="45">
        <f>M8/L8</f>
        <v>81.291918018659459</v>
      </c>
      <c r="O8" s="65">
        <f>L8-I8</f>
        <v>0</v>
      </c>
      <c r="P8" s="66">
        <f>N8-K8</f>
        <v>-11.015774289032848</v>
      </c>
      <c r="Q8" s="67">
        <f>N8/K8</f>
        <v>0.8806624452021441</v>
      </c>
      <c r="R8" s="274"/>
      <c r="S8" s="62">
        <v>0.58982638888888894</v>
      </c>
      <c r="T8" s="63">
        <v>0.66111111111111109</v>
      </c>
      <c r="U8" s="52">
        <v>6.1000000000001542</v>
      </c>
      <c r="V8" s="53">
        <v>102.64999999999989</v>
      </c>
      <c r="W8" s="54"/>
      <c r="X8" s="94"/>
      <c r="Y8" s="266"/>
      <c r="Z8" s="267"/>
      <c r="AA8" s="55">
        <f>M8-J8</f>
        <v>-143.20506575742706</v>
      </c>
      <c r="AB8" s="56">
        <f>M8/J8</f>
        <v>0.8806624452021441</v>
      </c>
      <c r="AC8" s="293"/>
    </row>
    <row r="9" spans="1:29" ht="15.75" customHeight="1">
      <c r="A9" s="283"/>
      <c r="B9" s="38"/>
      <c r="C9" s="287"/>
      <c r="D9" s="287"/>
      <c r="E9" s="39"/>
      <c r="F9" s="40"/>
      <c r="G9" s="60"/>
      <c r="H9" s="64"/>
      <c r="I9" s="43"/>
      <c r="J9" s="44"/>
      <c r="K9" s="45"/>
      <c r="L9" s="59"/>
      <c r="M9" s="44"/>
      <c r="N9" s="45"/>
      <c r="O9" s="65"/>
      <c r="P9" s="66"/>
      <c r="Q9" s="67"/>
      <c r="R9" s="274"/>
      <c r="S9" s="62"/>
      <c r="T9" s="63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7"/>
      <c r="D10" s="287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43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43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43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43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43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15.5</v>
      </c>
      <c r="J21" s="81">
        <f t="shared" si="2"/>
        <v>1687.5</v>
      </c>
      <c r="K21" s="82">
        <f t="shared" ref="K21" si="3">J21/I21</f>
        <v>108.87096774193549</v>
      </c>
      <c r="L21" s="80">
        <f t="shared" ref="L21:M21" si="4">AVERAGE(L5:L20)</f>
        <v>15.5</v>
      </c>
      <c r="M21" s="81">
        <f t="shared" si="4"/>
        <v>1449.3935031570218</v>
      </c>
      <c r="N21" s="82">
        <f t="shared" ref="N21:N26" si="5">M21/L21</f>
        <v>93.509258268194955</v>
      </c>
      <c r="O21" s="83">
        <f t="shared" ref="O21:O26" si="6">L21-I21</f>
        <v>0</v>
      </c>
      <c r="P21" s="84">
        <f t="shared" ref="P21:P26" si="7">N21-K21</f>
        <v>-15.361709473740532</v>
      </c>
      <c r="Q21" s="85">
        <f t="shared" ref="Q21:Q26" si="8">N21/K21</f>
        <v>0.85889985372267952</v>
      </c>
      <c r="R21" s="275"/>
      <c r="S21" s="182">
        <f>S5</f>
        <v>0.25011574074074072</v>
      </c>
      <c r="T21" s="183">
        <f>INDEX(T5:T20,COUNTA(T5:T20))</f>
        <v>0.66111111111111109</v>
      </c>
      <c r="U21" s="86"/>
      <c r="V21" s="86"/>
      <c r="W21" s="87"/>
      <c r="X21" s="179"/>
      <c r="Y21" s="262"/>
      <c r="Z21" s="263"/>
      <c r="AA21" s="88">
        <f t="shared" ref="AA21:AA26" si="9">M21-J21</f>
        <v>-238.10649684297823</v>
      </c>
      <c r="AB21" s="89">
        <f t="shared" ref="AB21:AB26" si="10">M21/J21</f>
        <v>0.85889985372267952</v>
      </c>
      <c r="AC21" s="295"/>
    </row>
    <row r="22" spans="1:43" ht="15.75" customHeight="1">
      <c r="A22" s="268" t="s">
        <v>36</v>
      </c>
      <c r="B22" s="16" t="s">
        <v>70</v>
      </c>
      <c r="C22" s="349" t="s">
        <v>71</v>
      </c>
      <c r="D22" s="349"/>
      <c r="E22" s="21">
        <v>56.43</v>
      </c>
      <c r="F22" s="25">
        <v>2308</v>
      </c>
      <c r="G22" s="22">
        <f t="shared" ref="G22:G26" si="11">E22*F22</f>
        <v>130240.44</v>
      </c>
      <c r="H22" s="23"/>
      <c r="I22" s="24">
        <v>24</v>
      </c>
      <c r="J22" s="25">
        <v>2000</v>
      </c>
      <c r="K22" s="26">
        <f>J22/I22</f>
        <v>83.333333333333329</v>
      </c>
      <c r="L22" s="27">
        <v>24</v>
      </c>
      <c r="M22" s="25">
        <f>F22/V22*60</f>
        <v>1687.7513711151737</v>
      </c>
      <c r="N22" s="26">
        <f t="shared" si="5"/>
        <v>70.322973796465575</v>
      </c>
      <c r="O22" s="91">
        <f t="shared" si="6"/>
        <v>0</v>
      </c>
      <c r="P22" s="92">
        <f t="shared" si="7"/>
        <v>-13.010359536867753</v>
      </c>
      <c r="Q22" s="31">
        <f t="shared" si="8"/>
        <v>0.84387568555758696</v>
      </c>
      <c r="R22" s="273">
        <f>Q38</f>
        <v>0.84547066611292299</v>
      </c>
      <c r="S22" s="32">
        <v>0.16666666666666666</v>
      </c>
      <c r="T22" s="33">
        <v>0.22364583333333332</v>
      </c>
      <c r="U22" s="34"/>
      <c r="V22" s="35">
        <v>82.05</v>
      </c>
      <c r="W22" s="93"/>
      <c r="X22" s="26"/>
      <c r="Y22" s="276"/>
      <c r="Z22" s="277"/>
      <c r="AA22" s="36">
        <f t="shared" si="9"/>
        <v>-312.2486288848263</v>
      </c>
      <c r="AB22" s="31">
        <f t="shared" si="10"/>
        <v>0.84387568555758685</v>
      </c>
      <c r="AC22" s="348">
        <f>AB38</f>
        <v>0.84547066611292299</v>
      </c>
    </row>
    <row r="23" spans="1:43" ht="15.75" customHeight="1">
      <c r="A23" s="269"/>
      <c r="B23" s="38" t="s">
        <v>70</v>
      </c>
      <c r="C23" s="287" t="s">
        <v>73</v>
      </c>
      <c r="D23" s="287"/>
      <c r="E23" s="39">
        <v>51.86</v>
      </c>
      <c r="F23" s="40">
        <v>1475</v>
      </c>
      <c r="G23" s="41">
        <f t="shared" si="11"/>
        <v>76493.5</v>
      </c>
      <c r="H23" s="42"/>
      <c r="I23" s="43">
        <v>26</v>
      </c>
      <c r="J23" s="44">
        <v>2000</v>
      </c>
      <c r="K23" s="45">
        <f t="shared" ref="K23:K62" si="12">J23/I23</f>
        <v>76.92307692307692</v>
      </c>
      <c r="L23" s="46">
        <v>26</v>
      </c>
      <c r="M23" s="44">
        <f>F23/V23*60</f>
        <v>1636.3636363636365</v>
      </c>
      <c r="N23" s="45">
        <f t="shared" si="5"/>
        <v>62.93706293706294</v>
      </c>
      <c r="O23" s="47">
        <f t="shared" si="6"/>
        <v>0</v>
      </c>
      <c r="P23" s="48">
        <f t="shared" si="7"/>
        <v>-13.98601398601398</v>
      </c>
      <c r="Q23" s="49">
        <f t="shared" si="8"/>
        <v>0.81818181818181823</v>
      </c>
      <c r="R23" s="274"/>
      <c r="S23" s="50">
        <v>0.22847222222222222</v>
      </c>
      <c r="T23" s="51">
        <v>0.26603009259259258</v>
      </c>
      <c r="U23" s="52">
        <v>6.9500000000000073</v>
      </c>
      <c r="V23" s="53">
        <v>54.083333333333329</v>
      </c>
      <c r="W23" s="54"/>
      <c r="X23" s="94"/>
      <c r="Y23" s="266"/>
      <c r="Z23" s="267"/>
      <c r="AA23" s="55">
        <f t="shared" si="9"/>
        <v>-363.63636363636351</v>
      </c>
      <c r="AB23" s="49">
        <f t="shared" si="10"/>
        <v>0.81818181818181823</v>
      </c>
      <c r="AC23" s="294"/>
    </row>
    <row r="24" spans="1:43" ht="15.75" customHeight="1">
      <c r="A24" s="269"/>
      <c r="B24" s="38" t="s">
        <v>70</v>
      </c>
      <c r="C24" s="287" t="s">
        <v>72</v>
      </c>
      <c r="D24" s="287"/>
      <c r="E24" s="39">
        <v>56.77</v>
      </c>
      <c r="F24" s="40">
        <v>4108</v>
      </c>
      <c r="G24" s="41">
        <f t="shared" si="11"/>
        <v>233211.16</v>
      </c>
      <c r="H24" s="42"/>
      <c r="I24" s="43">
        <v>26</v>
      </c>
      <c r="J24" s="44">
        <v>2000</v>
      </c>
      <c r="K24" s="45">
        <f t="shared" si="12"/>
        <v>76.92307692307692</v>
      </c>
      <c r="L24" s="46">
        <v>26</v>
      </c>
      <c r="M24" s="44">
        <f>F24/V24*60</f>
        <v>1728.6732904734067</v>
      </c>
      <c r="N24" s="45">
        <f t="shared" si="5"/>
        <v>66.487434248977181</v>
      </c>
      <c r="O24" s="47">
        <f t="shared" si="6"/>
        <v>0</v>
      </c>
      <c r="P24" s="48">
        <f t="shared" si="7"/>
        <v>-10.435642674099739</v>
      </c>
      <c r="Q24" s="49">
        <f t="shared" si="8"/>
        <v>0.86433664523670339</v>
      </c>
      <c r="R24" s="274"/>
      <c r="S24" s="50">
        <v>0.27042824074074073</v>
      </c>
      <c r="T24" s="51">
        <v>0.36944444444444446</v>
      </c>
      <c r="U24" s="52">
        <v>6.3333333333333375</v>
      </c>
      <c r="V24" s="53">
        <v>142.58333333333337</v>
      </c>
      <c r="W24" s="54"/>
      <c r="X24" s="94"/>
      <c r="Y24" s="266"/>
      <c r="Z24" s="267"/>
      <c r="AA24" s="55">
        <f t="shared" si="9"/>
        <v>-271.32670952659328</v>
      </c>
      <c r="AB24" s="49">
        <f t="shared" si="10"/>
        <v>0.86433664523670339</v>
      </c>
      <c r="AC24" s="294"/>
    </row>
    <row r="25" spans="1:43" ht="15.75" customHeight="1">
      <c r="A25" s="269"/>
      <c r="B25" s="38" t="s">
        <v>74</v>
      </c>
      <c r="C25" s="287" t="s">
        <v>213</v>
      </c>
      <c r="D25" s="287"/>
      <c r="E25" s="39">
        <v>77.34</v>
      </c>
      <c r="F25" s="40">
        <v>3112</v>
      </c>
      <c r="G25" s="41">
        <f t="shared" si="11"/>
        <v>240682.08000000002</v>
      </c>
      <c r="H25" s="42"/>
      <c r="I25" s="43">
        <v>25</v>
      </c>
      <c r="J25" s="44">
        <v>2000</v>
      </c>
      <c r="K25" s="45">
        <f t="shared" si="12"/>
        <v>80</v>
      </c>
      <c r="L25" s="46">
        <v>25</v>
      </c>
      <c r="M25" s="44">
        <f>F25/V25*60</f>
        <v>1672.3690103000442</v>
      </c>
      <c r="N25" s="45">
        <f t="shared" si="5"/>
        <v>66.894760412001773</v>
      </c>
      <c r="O25" s="47">
        <f t="shared" si="6"/>
        <v>0</v>
      </c>
      <c r="P25" s="48">
        <f t="shared" si="7"/>
        <v>-13.105239587998227</v>
      </c>
      <c r="Q25" s="49">
        <f t="shared" si="8"/>
        <v>0.83618450515002218</v>
      </c>
      <c r="R25" s="274"/>
      <c r="S25" s="50">
        <v>0.37315972222222221</v>
      </c>
      <c r="T25" s="51">
        <v>0.45069444444444445</v>
      </c>
      <c r="U25" s="52">
        <v>5.349999999999957</v>
      </c>
      <c r="V25" s="53">
        <v>111.65000000000003</v>
      </c>
      <c r="W25" s="54">
        <v>0.45069444444444445</v>
      </c>
      <c r="X25" s="94">
        <v>0.48974537037037036</v>
      </c>
      <c r="Y25" s="266"/>
      <c r="Z25" s="267"/>
      <c r="AA25" s="55">
        <f t="shared" si="9"/>
        <v>-327.63098969995576</v>
      </c>
      <c r="AB25" s="49">
        <f t="shared" si="10"/>
        <v>0.83618450515002207</v>
      </c>
      <c r="AC25" s="294"/>
    </row>
    <row r="26" spans="1:43" ht="15.75" customHeight="1">
      <c r="A26" s="269"/>
      <c r="B26" s="38" t="s">
        <v>74</v>
      </c>
      <c r="C26" s="287" t="s">
        <v>84</v>
      </c>
      <c r="D26" s="287"/>
      <c r="E26" s="39">
        <v>59.52</v>
      </c>
      <c r="F26" s="40">
        <v>6162</v>
      </c>
      <c r="G26" s="41">
        <f t="shared" si="11"/>
        <v>366762.23999999999</v>
      </c>
      <c r="H26" s="58"/>
      <c r="I26" s="43">
        <v>26</v>
      </c>
      <c r="J26" s="44">
        <v>2000</v>
      </c>
      <c r="K26" s="45">
        <f t="shared" si="12"/>
        <v>76.92307692307692</v>
      </c>
      <c r="L26" s="59">
        <v>26</v>
      </c>
      <c r="M26" s="44">
        <f>F26/V26*60</f>
        <v>1729.5493528769689</v>
      </c>
      <c r="N26" s="45">
        <f t="shared" si="5"/>
        <v>66.521128956806493</v>
      </c>
      <c r="O26" s="47">
        <f t="shared" si="6"/>
        <v>0</v>
      </c>
      <c r="P26" s="48">
        <f t="shared" si="7"/>
        <v>-10.401947966270427</v>
      </c>
      <c r="Q26" s="49">
        <f t="shared" si="8"/>
        <v>0.86477467643848449</v>
      </c>
      <c r="R26" s="274"/>
      <c r="S26" s="50">
        <v>0.48974537037037036</v>
      </c>
      <c r="T26" s="51">
        <v>0.6381944444444444</v>
      </c>
      <c r="U26" s="52">
        <v>56.233333333333306</v>
      </c>
      <c r="V26" s="53">
        <v>213.76666666666662</v>
      </c>
      <c r="W26" s="54"/>
      <c r="X26" s="94"/>
      <c r="Y26" s="266"/>
      <c r="Z26" s="267"/>
      <c r="AA26" s="55">
        <f t="shared" si="9"/>
        <v>-270.4506471230311</v>
      </c>
      <c r="AB26" s="49">
        <f t="shared" si="10"/>
        <v>0.86477467643848449</v>
      </c>
      <c r="AC26" s="294"/>
    </row>
    <row r="27" spans="1:43" ht="15.75" customHeight="1">
      <c r="A27" s="269"/>
      <c r="B27" s="38"/>
      <c r="C27" s="287"/>
      <c r="D27" s="287"/>
      <c r="E27" s="39"/>
      <c r="F27" s="40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94"/>
    </row>
    <row r="28" spans="1:43" ht="15.75" customHeight="1">
      <c r="A28" s="269"/>
      <c r="B28" s="38"/>
      <c r="C28" s="287"/>
      <c r="D28" s="287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94"/>
    </row>
    <row r="29" spans="1:43" ht="15.75" customHeight="1">
      <c r="A29" s="269"/>
      <c r="B29" s="38"/>
      <c r="C29" s="287"/>
      <c r="D29" s="287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  <c r="AQ29" s="9">
        <f>AI8</f>
        <v>0</v>
      </c>
    </row>
    <row r="30" spans="1:43" ht="15.75" customHeight="1">
      <c r="A30" s="269"/>
      <c r="B30" s="38"/>
      <c r="C30" s="287"/>
      <c r="D30" s="287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43" ht="15.75" customHeight="1">
      <c r="A31" s="269"/>
      <c r="B31" s="38"/>
      <c r="C31" s="287"/>
      <c r="D31" s="287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43" ht="15.75" customHeight="1">
      <c r="A32" s="269"/>
      <c r="B32" s="38"/>
      <c r="C32" s="287"/>
      <c r="D32" s="287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38"/>
      <c r="C33" s="287"/>
      <c r="D33" s="287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38"/>
      <c r="C34" s="287"/>
      <c r="D34" s="287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38"/>
      <c r="C35" s="287"/>
      <c r="D35" s="287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94"/>
      <c r="Y35" s="266"/>
      <c r="Z35" s="267"/>
      <c r="AA35" s="55"/>
      <c r="AB35" s="49"/>
      <c r="AC35" s="294"/>
    </row>
    <row r="36" spans="1:29" ht="15.75" customHeight="1">
      <c r="A36" s="269"/>
      <c r="B36" s="38"/>
      <c r="C36" s="287"/>
      <c r="D36" s="287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94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87"/>
      <c r="D37" s="287"/>
      <c r="E37" s="95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54"/>
      <c r="X37" s="94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13">AVERAGE(I22:I37)</f>
        <v>25.4</v>
      </c>
      <c r="J38" s="81">
        <f t="shared" si="13"/>
        <v>2000</v>
      </c>
      <c r="K38" s="82">
        <f t="shared" ref="K38" si="14">J38/I38</f>
        <v>78.740157480314963</v>
      </c>
      <c r="L38" s="80">
        <f t="shared" ref="L38:M38" si="15">AVERAGE(L22:L37)</f>
        <v>25.4</v>
      </c>
      <c r="M38" s="81">
        <f t="shared" si="15"/>
        <v>1690.9413322258461</v>
      </c>
      <c r="N38" s="82">
        <f t="shared" ref="N38:N43" si="16">M38/L38</f>
        <v>66.57249339471835</v>
      </c>
      <c r="O38" s="83">
        <f t="shared" ref="O38:O43" si="17">L38-I38</f>
        <v>0</v>
      </c>
      <c r="P38" s="84">
        <f t="shared" ref="P38:P43" si="18">N38-K38</f>
        <v>-12.167664085596613</v>
      </c>
      <c r="Q38" s="85">
        <f t="shared" ref="Q38:Q43" si="19">N38/K38</f>
        <v>0.84547066611292299</v>
      </c>
      <c r="R38" s="275"/>
      <c r="S38" s="182">
        <f>S22</f>
        <v>0.16666666666666666</v>
      </c>
      <c r="T38" s="183">
        <f>INDEX(T22:T37,COUNTA(T22:T37))</f>
        <v>0.6381944444444444</v>
      </c>
      <c r="U38" s="86"/>
      <c r="V38" s="96"/>
      <c r="W38" s="78"/>
      <c r="X38" s="82"/>
      <c r="Y38" s="262"/>
      <c r="Z38" s="263"/>
      <c r="AA38" s="97">
        <f t="shared" ref="AA38:AA43" si="20">M38-J38</f>
        <v>-309.05866777415395</v>
      </c>
      <c r="AB38" s="85">
        <f t="shared" ref="AB38:AB43" si="21">M38/J38</f>
        <v>0.84547066611292299</v>
      </c>
      <c r="AC38" s="295"/>
    </row>
    <row r="39" spans="1:29" ht="15.75" customHeight="1">
      <c r="A39" s="281" t="s">
        <v>37</v>
      </c>
      <c r="B39" s="98" t="s">
        <v>74</v>
      </c>
      <c r="C39" s="271" t="s">
        <v>75</v>
      </c>
      <c r="D39" s="272"/>
      <c r="E39" s="21">
        <v>59.34</v>
      </c>
      <c r="F39" s="34">
        <v>2345</v>
      </c>
      <c r="G39" s="22">
        <f t="shared" ref="G39:G43" si="22">E39*F39</f>
        <v>139152.30000000002</v>
      </c>
      <c r="H39" s="23"/>
      <c r="I39" s="24">
        <v>24</v>
      </c>
      <c r="J39" s="25">
        <v>2000</v>
      </c>
      <c r="K39" s="26">
        <f>J39/I39</f>
        <v>83.333333333333329</v>
      </c>
      <c r="L39" s="27">
        <v>24</v>
      </c>
      <c r="M39" s="25">
        <f>F39/V39*60</f>
        <v>1686.3763483819419</v>
      </c>
      <c r="N39" s="26">
        <f t="shared" si="16"/>
        <v>70.265681182580906</v>
      </c>
      <c r="O39" s="91">
        <f t="shared" si="17"/>
        <v>0</v>
      </c>
      <c r="P39" s="92">
        <f t="shared" si="18"/>
        <v>-13.067652150752423</v>
      </c>
      <c r="Q39" s="31">
        <f t="shared" si="19"/>
        <v>0.84318817419097092</v>
      </c>
      <c r="R39" s="273">
        <f>Q55</f>
        <v>0.84511206601912625</v>
      </c>
      <c r="S39" s="32">
        <v>0.25</v>
      </c>
      <c r="T39" s="33">
        <v>0.30793981481481481</v>
      </c>
      <c r="U39" s="34"/>
      <c r="V39" s="35">
        <v>83.433333333333323</v>
      </c>
      <c r="W39" s="15"/>
      <c r="X39" s="17"/>
      <c r="Y39" s="276"/>
      <c r="Z39" s="277"/>
      <c r="AA39" s="36">
        <f t="shared" si="20"/>
        <v>-313.62365161805815</v>
      </c>
      <c r="AB39" s="31">
        <f t="shared" si="21"/>
        <v>0.84318817419097092</v>
      </c>
      <c r="AC39" s="348">
        <f>AB55</f>
        <v>0.84511206601912614</v>
      </c>
    </row>
    <row r="40" spans="1:29" ht="15.75" customHeight="1">
      <c r="A40" s="282"/>
      <c r="B40" s="99" t="s">
        <v>74</v>
      </c>
      <c r="C40" s="264" t="s">
        <v>206</v>
      </c>
      <c r="D40" s="265"/>
      <c r="E40" s="39">
        <v>59.8</v>
      </c>
      <c r="F40" s="52">
        <v>763</v>
      </c>
      <c r="G40" s="41">
        <f t="shared" si="22"/>
        <v>45627.4</v>
      </c>
      <c r="H40" s="42"/>
      <c r="I40" s="43">
        <v>16</v>
      </c>
      <c r="J40" s="44">
        <v>2000</v>
      </c>
      <c r="K40" s="45">
        <f t="shared" si="12"/>
        <v>125</v>
      </c>
      <c r="L40" s="46">
        <v>16</v>
      </c>
      <c r="M40" s="44">
        <f>F40/V40*60</f>
        <v>1633.0558858501759</v>
      </c>
      <c r="N40" s="45">
        <f t="shared" si="16"/>
        <v>102.06599286563599</v>
      </c>
      <c r="O40" s="47">
        <f t="shared" si="17"/>
        <v>0</v>
      </c>
      <c r="P40" s="48">
        <f t="shared" si="18"/>
        <v>-22.934007134364009</v>
      </c>
      <c r="Q40" s="49">
        <f t="shared" si="19"/>
        <v>0.8165279429250879</v>
      </c>
      <c r="R40" s="274"/>
      <c r="S40" s="50">
        <v>0.31319444444444444</v>
      </c>
      <c r="T40" s="51">
        <v>0.33266203703703706</v>
      </c>
      <c r="U40" s="52">
        <v>7.5666666666666771</v>
      </c>
      <c r="V40" s="53">
        <v>28.033333333333374</v>
      </c>
      <c r="W40" s="54"/>
      <c r="X40" s="94"/>
      <c r="Y40" s="266"/>
      <c r="Z40" s="267"/>
      <c r="AA40" s="55">
        <f t="shared" si="20"/>
        <v>-366.94411414982414</v>
      </c>
      <c r="AB40" s="49">
        <f t="shared" si="21"/>
        <v>0.8165279429250879</v>
      </c>
      <c r="AC40" s="294"/>
    </row>
    <row r="41" spans="1:29" ht="15.75" customHeight="1">
      <c r="A41" s="282"/>
      <c r="B41" s="99" t="s">
        <v>74</v>
      </c>
      <c r="C41" s="264" t="s">
        <v>212</v>
      </c>
      <c r="D41" s="265"/>
      <c r="E41" s="39">
        <v>59.8</v>
      </c>
      <c r="F41" s="52">
        <v>1153</v>
      </c>
      <c r="G41" s="41">
        <f t="shared" si="22"/>
        <v>68949.399999999994</v>
      </c>
      <c r="H41" s="42"/>
      <c r="I41" s="43">
        <v>14</v>
      </c>
      <c r="J41" s="44">
        <v>2000</v>
      </c>
      <c r="K41" s="45">
        <f t="shared" si="12"/>
        <v>142.85714285714286</v>
      </c>
      <c r="L41" s="46">
        <v>14</v>
      </c>
      <c r="M41" s="44">
        <f>F41/V41*60</f>
        <v>1658.330003995206</v>
      </c>
      <c r="N41" s="45">
        <f t="shared" si="16"/>
        <v>118.45214314251471</v>
      </c>
      <c r="O41" s="47">
        <f t="shared" si="17"/>
        <v>0</v>
      </c>
      <c r="P41" s="48">
        <f t="shared" si="18"/>
        <v>-24.404999714628147</v>
      </c>
      <c r="Q41" s="49">
        <f t="shared" si="19"/>
        <v>0.82916500199760301</v>
      </c>
      <c r="R41" s="274"/>
      <c r="S41" s="50">
        <v>0.33769675925925924</v>
      </c>
      <c r="T41" s="51">
        <v>0.36666666666666664</v>
      </c>
      <c r="U41" s="52">
        <v>7.2499999999999343</v>
      </c>
      <c r="V41" s="53">
        <v>41.716666666666661</v>
      </c>
      <c r="W41" s="54"/>
      <c r="X41" s="94"/>
      <c r="Y41" s="266"/>
      <c r="Z41" s="267"/>
      <c r="AA41" s="55">
        <f t="shared" si="20"/>
        <v>-341.66999600479403</v>
      </c>
      <c r="AB41" s="49">
        <f t="shared" si="21"/>
        <v>0.82916500199760301</v>
      </c>
      <c r="AC41" s="294"/>
    </row>
    <row r="42" spans="1:29" ht="15.75" customHeight="1">
      <c r="A42" s="282"/>
      <c r="B42" s="99" t="s">
        <v>67</v>
      </c>
      <c r="C42" s="264" t="s">
        <v>291</v>
      </c>
      <c r="D42" s="265"/>
      <c r="E42" s="39">
        <v>51.82</v>
      </c>
      <c r="F42" s="52">
        <v>3697</v>
      </c>
      <c r="G42" s="41">
        <f t="shared" si="22"/>
        <v>191578.54</v>
      </c>
      <c r="H42" s="42"/>
      <c r="I42" s="43">
        <v>23</v>
      </c>
      <c r="J42" s="44">
        <v>1800</v>
      </c>
      <c r="K42" s="45">
        <f t="shared" si="12"/>
        <v>78.260869565217391</v>
      </c>
      <c r="L42" s="46">
        <v>23</v>
      </c>
      <c r="M42" s="44">
        <f>F42/V42*60</f>
        <v>1530.6728004600345</v>
      </c>
      <c r="N42" s="45">
        <f t="shared" si="16"/>
        <v>66.550991324349326</v>
      </c>
      <c r="O42" s="47">
        <f t="shared" si="17"/>
        <v>0</v>
      </c>
      <c r="P42" s="48">
        <f t="shared" si="18"/>
        <v>-11.709878240868065</v>
      </c>
      <c r="Q42" s="49">
        <f t="shared" si="19"/>
        <v>0.85037377803335246</v>
      </c>
      <c r="R42" s="274"/>
      <c r="S42" s="50">
        <v>0.37158564814814815</v>
      </c>
      <c r="T42" s="51">
        <v>0.47222222222222221</v>
      </c>
      <c r="U42" s="52">
        <v>7.0833333333333748</v>
      </c>
      <c r="V42" s="53">
        <v>144.91666666666666</v>
      </c>
      <c r="W42" s="54">
        <v>0.47222222222222221</v>
      </c>
      <c r="X42" s="94">
        <v>0.51249999999999996</v>
      </c>
      <c r="Y42" s="266"/>
      <c r="Z42" s="267"/>
      <c r="AA42" s="55">
        <f t="shared" si="20"/>
        <v>-269.32719953996548</v>
      </c>
      <c r="AB42" s="49">
        <f t="shared" si="21"/>
        <v>0.85037377803335257</v>
      </c>
      <c r="AC42" s="294"/>
    </row>
    <row r="43" spans="1:29" ht="15.75" customHeight="1">
      <c r="A43" s="283"/>
      <c r="B43" s="99" t="s">
        <v>85</v>
      </c>
      <c r="C43" s="264" t="s">
        <v>208</v>
      </c>
      <c r="D43" s="265"/>
      <c r="E43" s="39">
        <v>36.86</v>
      </c>
      <c r="F43" s="52">
        <v>3704</v>
      </c>
      <c r="G43" s="41">
        <f t="shared" si="22"/>
        <v>136529.44</v>
      </c>
      <c r="H43" s="58"/>
      <c r="I43" s="43">
        <v>17</v>
      </c>
      <c r="J43" s="44">
        <v>2000</v>
      </c>
      <c r="K43" s="45">
        <f t="shared" si="12"/>
        <v>117.64705882352941</v>
      </c>
      <c r="L43" s="59">
        <v>17</v>
      </c>
      <c r="M43" s="44">
        <f>F43/V43*60</f>
        <v>1773.6632083000786</v>
      </c>
      <c r="N43" s="45">
        <f t="shared" si="16"/>
        <v>104.33312990000462</v>
      </c>
      <c r="O43" s="47">
        <f t="shared" si="17"/>
        <v>0</v>
      </c>
      <c r="P43" s="48">
        <f t="shared" si="18"/>
        <v>-13.313928923524784</v>
      </c>
      <c r="Q43" s="49">
        <f t="shared" si="19"/>
        <v>0.88683160415003937</v>
      </c>
      <c r="R43" s="274"/>
      <c r="S43" s="50">
        <v>0.51249999999999996</v>
      </c>
      <c r="T43" s="51">
        <v>0.5995138888888889</v>
      </c>
      <c r="U43" s="52">
        <v>57.999999999999957</v>
      </c>
      <c r="V43" s="53">
        <v>125.30000000000008</v>
      </c>
      <c r="W43" s="54"/>
      <c r="X43" s="94"/>
      <c r="Y43" s="266"/>
      <c r="Z43" s="267"/>
      <c r="AA43" s="55">
        <f t="shared" si="20"/>
        <v>-226.33679169992138</v>
      </c>
      <c r="AB43" s="49">
        <f t="shared" si="21"/>
        <v>0.88683160415003937</v>
      </c>
      <c r="AC43" s="294"/>
    </row>
    <row r="44" spans="1:29" ht="15.75" customHeight="1">
      <c r="A44" s="283"/>
      <c r="B44" s="99"/>
      <c r="C44" s="264"/>
      <c r="D44" s="265"/>
      <c r="E44" s="39"/>
      <c r="F44" s="52"/>
      <c r="G44" s="60"/>
      <c r="H44" s="61"/>
      <c r="I44" s="43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94"/>
      <c r="Y44" s="266"/>
      <c r="Z44" s="267"/>
      <c r="AA44" s="55"/>
      <c r="AB44" s="49"/>
      <c r="AC44" s="294"/>
    </row>
    <row r="45" spans="1:29" ht="15.75" customHeight="1">
      <c r="A45" s="283"/>
      <c r="B45" s="99"/>
      <c r="C45" s="264"/>
      <c r="D45" s="265"/>
      <c r="E45" s="39"/>
      <c r="F45" s="52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94"/>
    </row>
    <row r="46" spans="1:29" ht="15.75" customHeight="1">
      <c r="A46" s="283"/>
      <c r="B46" s="99"/>
      <c r="C46" s="264"/>
      <c r="D46" s="265"/>
      <c r="E46" s="39"/>
      <c r="F46" s="52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94"/>
    </row>
    <row r="47" spans="1:29" ht="15.75" customHeight="1">
      <c r="A47" s="283"/>
      <c r="B47" s="99"/>
      <c r="C47" s="264"/>
      <c r="D47" s="265"/>
      <c r="E47" s="39"/>
      <c r="F47" s="52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94"/>
      <c r="Y47" s="266"/>
      <c r="Z47" s="267"/>
      <c r="AA47" s="55"/>
      <c r="AB47" s="49"/>
      <c r="AC47" s="294"/>
    </row>
    <row r="48" spans="1:29" ht="15.75" customHeight="1">
      <c r="A48" s="283"/>
      <c r="B48" s="99"/>
      <c r="C48" s="264"/>
      <c r="D48" s="265"/>
      <c r="E48" s="39"/>
      <c r="F48" s="52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94"/>
      <c r="Y48" s="266"/>
      <c r="Z48" s="267"/>
      <c r="AA48" s="55"/>
      <c r="AB48" s="49"/>
      <c r="AC48" s="294"/>
    </row>
    <row r="49" spans="1:29" ht="15.75" customHeight="1">
      <c r="A49" s="283"/>
      <c r="B49" s="99"/>
      <c r="C49" s="264"/>
      <c r="D49" s="265"/>
      <c r="E49" s="39"/>
      <c r="F49" s="52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94"/>
      <c r="Y49" s="266"/>
      <c r="Z49" s="267"/>
      <c r="AA49" s="55"/>
      <c r="AB49" s="49"/>
      <c r="AC49" s="294"/>
    </row>
    <row r="50" spans="1:29" ht="15.75" customHeight="1">
      <c r="A50" s="283"/>
      <c r="B50" s="99"/>
      <c r="C50" s="264"/>
      <c r="D50" s="265"/>
      <c r="E50" s="39"/>
      <c r="F50" s="52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94"/>
      <c r="Y50" s="266"/>
      <c r="Z50" s="267"/>
      <c r="AA50" s="55"/>
      <c r="AB50" s="49"/>
      <c r="AC50" s="294"/>
    </row>
    <row r="51" spans="1:29" ht="15.75" customHeight="1">
      <c r="A51" s="283"/>
      <c r="B51" s="99"/>
      <c r="C51" s="264"/>
      <c r="D51" s="265"/>
      <c r="E51" s="39"/>
      <c r="F51" s="52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94"/>
      <c r="Y51" s="266"/>
      <c r="Z51" s="267"/>
      <c r="AA51" s="55"/>
      <c r="AB51" s="49"/>
      <c r="AC51" s="294"/>
    </row>
    <row r="52" spans="1:29" ht="15.75" customHeight="1">
      <c r="A52" s="283"/>
      <c r="B52" s="99"/>
      <c r="C52" s="264"/>
      <c r="D52" s="265"/>
      <c r="E52" s="39"/>
      <c r="F52" s="52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100"/>
      <c r="X52" s="101"/>
      <c r="Y52" s="266"/>
      <c r="Z52" s="267"/>
      <c r="AA52" s="55"/>
      <c r="AB52" s="49"/>
      <c r="AC52" s="294"/>
    </row>
    <row r="53" spans="1:29" ht="15.75" customHeight="1">
      <c r="A53" s="283"/>
      <c r="B53" s="99"/>
      <c r="C53" s="264"/>
      <c r="D53" s="265"/>
      <c r="E53" s="39"/>
      <c r="F53" s="52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102"/>
      <c r="X53" s="103"/>
      <c r="Y53" s="266"/>
      <c r="Z53" s="267"/>
      <c r="AA53" s="55"/>
      <c r="AB53" s="49"/>
      <c r="AC53" s="294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50"/>
      <c r="T54" s="51"/>
      <c r="U54" s="73"/>
      <c r="V54" s="53"/>
      <c r="W54" s="102"/>
      <c r="X54" s="103"/>
      <c r="Y54" s="266"/>
      <c r="Z54" s="267"/>
      <c r="AA54" s="55"/>
      <c r="AB54" s="49"/>
      <c r="AC54" s="294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23">AVERAGE(I39:I54)</f>
        <v>18.8</v>
      </c>
      <c r="J55" s="81">
        <f t="shared" si="23"/>
        <v>1960</v>
      </c>
      <c r="K55" s="82">
        <f t="shared" ref="K55" si="24">J55/I55</f>
        <v>104.25531914893617</v>
      </c>
      <c r="L55" s="80">
        <f t="shared" ref="L55:M55" si="25">AVERAGE(L39:L54)</f>
        <v>18.8</v>
      </c>
      <c r="M55" s="81">
        <f t="shared" si="25"/>
        <v>1656.4196493974873</v>
      </c>
      <c r="N55" s="82">
        <f t="shared" ref="N55:N62" si="26">M55/L55</f>
        <v>88.107428159440815</v>
      </c>
      <c r="O55" s="83">
        <f t="shared" ref="O55:O62" si="27">L55-I55</f>
        <v>0</v>
      </c>
      <c r="P55" s="84">
        <f t="shared" ref="P55:P62" si="28">N55-K55</f>
        <v>-16.147890989495352</v>
      </c>
      <c r="Q55" s="85">
        <f t="shared" ref="Q55:Q62" si="29">N55/K55</f>
        <v>0.84511206601912625</v>
      </c>
      <c r="R55" s="275"/>
      <c r="S55" s="182">
        <f>S39</f>
        <v>0.25</v>
      </c>
      <c r="T55" s="183">
        <f>INDEX(T39:T54,COUNTA(T39:T54))</f>
        <v>0.5995138888888889</v>
      </c>
      <c r="U55" s="86"/>
      <c r="V55" s="96"/>
      <c r="W55" s="105"/>
      <c r="X55" s="106"/>
      <c r="Y55" s="262"/>
      <c r="Z55" s="263"/>
      <c r="AA55" s="97">
        <f t="shared" ref="AA55:AA62" si="30">M55-J55</f>
        <v>-303.58035060251268</v>
      </c>
      <c r="AB55" s="85">
        <f t="shared" ref="AB55:AB62" si="31">M55/J55</f>
        <v>0.84511206601912614</v>
      </c>
      <c r="AC55" s="295"/>
    </row>
    <row r="56" spans="1:29" ht="15.75" customHeight="1">
      <c r="A56" s="268" t="s">
        <v>38</v>
      </c>
      <c r="B56" s="98" t="s">
        <v>74</v>
      </c>
      <c r="C56" s="271" t="s">
        <v>234</v>
      </c>
      <c r="D56" s="272"/>
      <c r="E56" s="21">
        <v>53.37</v>
      </c>
      <c r="F56" s="15">
        <v>2029</v>
      </c>
      <c r="G56" s="22">
        <f t="shared" ref="G56:G62" si="32">E56*F56</f>
        <v>108287.73</v>
      </c>
      <c r="H56" s="23"/>
      <c r="I56" s="24">
        <v>25</v>
      </c>
      <c r="J56" s="25">
        <v>2000</v>
      </c>
      <c r="K56" s="26">
        <f>J56/I56</f>
        <v>80</v>
      </c>
      <c r="L56" s="27">
        <v>25</v>
      </c>
      <c r="M56" s="25">
        <f t="shared" ref="M56:M62" si="33">F56/V56*60</f>
        <v>1697.1189591078066</v>
      </c>
      <c r="N56" s="26">
        <f t="shared" si="26"/>
        <v>67.884758364312262</v>
      </c>
      <c r="O56" s="91">
        <f t="shared" si="27"/>
        <v>0</v>
      </c>
      <c r="P56" s="92">
        <f t="shared" si="28"/>
        <v>-12.115241635687738</v>
      </c>
      <c r="Q56" s="31">
        <f t="shared" si="29"/>
        <v>0.84855947955390332</v>
      </c>
      <c r="R56" s="273">
        <f>Q72</f>
        <v>0.84249305704538013</v>
      </c>
      <c r="S56" s="32">
        <v>0.16685185185185186</v>
      </c>
      <c r="T56" s="33">
        <v>0.21666666666666667</v>
      </c>
      <c r="U56" s="34"/>
      <c r="V56" s="35">
        <v>71.733333333333334</v>
      </c>
      <c r="W56" s="33"/>
      <c r="X56" s="107"/>
      <c r="Y56" s="276"/>
      <c r="Z56" s="277"/>
      <c r="AA56" s="36">
        <f t="shared" si="30"/>
        <v>-302.88104089219337</v>
      </c>
      <c r="AB56" s="31">
        <f t="shared" si="31"/>
        <v>0.84855947955390332</v>
      </c>
      <c r="AC56" s="278">
        <f>AB72</f>
        <v>0.84249305704538013</v>
      </c>
    </row>
    <row r="57" spans="1:29" ht="15.75" customHeight="1">
      <c r="A57" s="269"/>
      <c r="B57" s="99" t="s">
        <v>74</v>
      </c>
      <c r="C57" s="264" t="s">
        <v>82</v>
      </c>
      <c r="D57" s="265"/>
      <c r="E57" s="39">
        <v>47.37</v>
      </c>
      <c r="F57" s="40">
        <v>2042</v>
      </c>
      <c r="G57" s="41">
        <f t="shared" si="32"/>
        <v>96729.54</v>
      </c>
      <c r="H57" s="42"/>
      <c r="I57" s="43">
        <v>21</v>
      </c>
      <c r="J57" s="44">
        <v>2000</v>
      </c>
      <c r="K57" s="45">
        <f t="shared" si="12"/>
        <v>95.238095238095241</v>
      </c>
      <c r="L57" s="46">
        <v>21</v>
      </c>
      <c r="M57" s="44">
        <f t="shared" si="33"/>
        <v>1667.3168518938519</v>
      </c>
      <c r="N57" s="45">
        <f t="shared" si="26"/>
        <v>79.396040566373898</v>
      </c>
      <c r="O57" s="47">
        <f t="shared" si="27"/>
        <v>0</v>
      </c>
      <c r="P57" s="48">
        <f t="shared" si="28"/>
        <v>-15.842054671721343</v>
      </c>
      <c r="Q57" s="49">
        <f t="shared" si="29"/>
        <v>0.83365842594692585</v>
      </c>
      <c r="R57" s="274"/>
      <c r="S57" s="50">
        <v>0.21944444444444441</v>
      </c>
      <c r="T57" s="51">
        <v>0.27047453703703705</v>
      </c>
      <c r="U57" s="52">
        <v>3.9999999999999458</v>
      </c>
      <c r="V57" s="53">
        <v>73.483333333333405</v>
      </c>
      <c r="W57" s="54"/>
      <c r="X57" s="94"/>
      <c r="Y57" s="266"/>
      <c r="Z57" s="267"/>
      <c r="AA57" s="55">
        <f t="shared" si="30"/>
        <v>-332.68314810614811</v>
      </c>
      <c r="AB57" s="49">
        <f t="shared" si="31"/>
        <v>0.83365842594692596</v>
      </c>
      <c r="AC57" s="279"/>
    </row>
    <row r="58" spans="1:29" ht="15.75" customHeight="1">
      <c r="A58" s="269"/>
      <c r="B58" s="99" t="s">
        <v>70</v>
      </c>
      <c r="C58" s="264" t="s">
        <v>83</v>
      </c>
      <c r="D58" s="265"/>
      <c r="E58" s="39">
        <v>56.85</v>
      </c>
      <c r="F58" s="40">
        <v>1207</v>
      </c>
      <c r="G58" s="41">
        <f t="shared" si="32"/>
        <v>68617.95</v>
      </c>
      <c r="H58" s="42"/>
      <c r="I58" s="43">
        <v>21</v>
      </c>
      <c r="J58" s="44">
        <v>2000</v>
      </c>
      <c r="K58" s="45">
        <f t="shared" si="12"/>
        <v>95.238095238095241</v>
      </c>
      <c r="L58" s="46">
        <v>21</v>
      </c>
      <c r="M58" s="44">
        <f t="shared" si="33"/>
        <v>1629.2463442069713</v>
      </c>
      <c r="N58" s="45">
        <f t="shared" si="26"/>
        <v>77.583159247951016</v>
      </c>
      <c r="O58" s="47">
        <f t="shared" si="27"/>
        <v>0</v>
      </c>
      <c r="P58" s="48">
        <f t="shared" si="28"/>
        <v>-17.654935990144224</v>
      </c>
      <c r="Q58" s="49">
        <f t="shared" si="29"/>
        <v>0.81462317210348567</v>
      </c>
      <c r="R58" s="274"/>
      <c r="S58" s="50">
        <v>0.27430555555555552</v>
      </c>
      <c r="T58" s="51">
        <v>0.30517361111111113</v>
      </c>
      <c r="U58" s="52">
        <v>5.5166666666665964</v>
      </c>
      <c r="V58" s="53">
        <v>44.450000000000074</v>
      </c>
      <c r="W58" s="54"/>
      <c r="X58" s="94"/>
      <c r="Y58" s="266"/>
      <c r="Z58" s="267"/>
      <c r="AA58" s="55">
        <f t="shared" si="30"/>
        <v>-370.75365579302866</v>
      </c>
      <c r="AB58" s="49">
        <f t="shared" si="31"/>
        <v>0.81462317210348567</v>
      </c>
      <c r="AC58" s="279"/>
    </row>
    <row r="59" spans="1:29" ht="15.75" customHeight="1">
      <c r="A59" s="269"/>
      <c r="B59" s="99" t="s">
        <v>74</v>
      </c>
      <c r="C59" s="264" t="s">
        <v>220</v>
      </c>
      <c r="D59" s="265"/>
      <c r="E59" s="39">
        <v>65.55</v>
      </c>
      <c r="F59" s="40">
        <v>1242</v>
      </c>
      <c r="G59" s="41">
        <f t="shared" si="32"/>
        <v>81413.099999999991</v>
      </c>
      <c r="H59" s="42"/>
      <c r="I59" s="43">
        <v>22</v>
      </c>
      <c r="J59" s="44">
        <v>2000</v>
      </c>
      <c r="K59" s="45">
        <f t="shared" si="12"/>
        <v>90.909090909090907</v>
      </c>
      <c r="L59" s="46">
        <v>22</v>
      </c>
      <c r="M59" s="44">
        <f t="shared" si="33"/>
        <v>1692.9950776221115</v>
      </c>
      <c r="N59" s="45">
        <f t="shared" si="26"/>
        <v>76.954321710095982</v>
      </c>
      <c r="O59" s="47">
        <f t="shared" si="27"/>
        <v>0</v>
      </c>
      <c r="P59" s="48">
        <f t="shared" si="28"/>
        <v>-13.954769198994924</v>
      </c>
      <c r="Q59" s="49">
        <f t="shared" si="29"/>
        <v>0.84649753881105583</v>
      </c>
      <c r="R59" s="274"/>
      <c r="S59" s="50">
        <v>0.30833333333333329</v>
      </c>
      <c r="T59" s="51">
        <v>0.33890046296296295</v>
      </c>
      <c r="U59" s="52">
        <v>4.5499999999999119</v>
      </c>
      <c r="V59" s="53">
        <v>44.016666666666701</v>
      </c>
      <c r="W59" s="54"/>
      <c r="X59" s="94"/>
      <c r="Y59" s="266"/>
      <c r="Z59" s="267"/>
      <c r="AA59" s="55">
        <f t="shared" si="30"/>
        <v>-307.00492237788853</v>
      </c>
      <c r="AB59" s="49">
        <f t="shared" si="31"/>
        <v>0.84649753881105572</v>
      </c>
      <c r="AC59" s="279"/>
    </row>
    <row r="60" spans="1:29" ht="15.75" customHeight="1">
      <c r="A60" s="269"/>
      <c r="B60" s="99" t="s">
        <v>74</v>
      </c>
      <c r="C60" s="264" t="s">
        <v>292</v>
      </c>
      <c r="D60" s="265"/>
      <c r="E60" s="39">
        <v>102.83</v>
      </c>
      <c r="F60" s="40">
        <v>2360</v>
      </c>
      <c r="G60" s="41">
        <f t="shared" si="32"/>
        <v>242678.8</v>
      </c>
      <c r="H60" s="58"/>
      <c r="I60" s="43">
        <v>20</v>
      </c>
      <c r="J60" s="44">
        <v>2000</v>
      </c>
      <c r="K60" s="45">
        <f t="shared" si="12"/>
        <v>100</v>
      </c>
      <c r="L60" s="59">
        <v>20</v>
      </c>
      <c r="M60" s="44">
        <f t="shared" si="33"/>
        <v>1696.485623003194</v>
      </c>
      <c r="N60" s="45">
        <f t="shared" si="26"/>
        <v>84.824281150159692</v>
      </c>
      <c r="O60" s="47">
        <f t="shared" si="27"/>
        <v>0</v>
      </c>
      <c r="P60" s="48">
        <f t="shared" si="28"/>
        <v>-15.175718849840308</v>
      </c>
      <c r="Q60" s="49">
        <f t="shared" si="29"/>
        <v>0.84824281150159697</v>
      </c>
      <c r="R60" s="274"/>
      <c r="S60" s="50">
        <v>0.34374999999999994</v>
      </c>
      <c r="T60" s="51">
        <v>0.40171296296296294</v>
      </c>
      <c r="U60" s="52">
        <v>6.9833333333332792</v>
      </c>
      <c r="V60" s="53">
        <v>83.466666666666711</v>
      </c>
      <c r="W60" s="54"/>
      <c r="X60" s="94"/>
      <c r="Y60" s="266"/>
      <c r="Z60" s="267"/>
      <c r="AA60" s="55">
        <f t="shared" si="30"/>
        <v>-303.51437699680605</v>
      </c>
      <c r="AB60" s="49">
        <f t="shared" si="31"/>
        <v>0.84824281150159697</v>
      </c>
      <c r="AC60" s="279"/>
    </row>
    <row r="61" spans="1:29" ht="15.75" customHeight="1">
      <c r="A61" s="269"/>
      <c r="B61" s="99" t="s">
        <v>74</v>
      </c>
      <c r="C61" s="264" t="s">
        <v>223</v>
      </c>
      <c r="D61" s="265"/>
      <c r="E61" s="39">
        <v>59.36</v>
      </c>
      <c r="F61" s="40">
        <v>2135</v>
      </c>
      <c r="G61" s="60">
        <f t="shared" si="32"/>
        <v>126733.6</v>
      </c>
      <c r="H61" s="61"/>
      <c r="I61" s="43">
        <v>23</v>
      </c>
      <c r="J61" s="44">
        <v>2000</v>
      </c>
      <c r="K61" s="45">
        <f t="shared" si="12"/>
        <v>86.956521739130437</v>
      </c>
      <c r="L61" s="46">
        <v>23</v>
      </c>
      <c r="M61" s="44">
        <f t="shared" si="33"/>
        <v>1700.8187652135416</v>
      </c>
      <c r="N61" s="45">
        <f t="shared" si="26"/>
        <v>73.948641965806161</v>
      </c>
      <c r="O61" s="47">
        <f t="shared" si="27"/>
        <v>0</v>
      </c>
      <c r="P61" s="48">
        <f t="shared" si="28"/>
        <v>-13.007879773324277</v>
      </c>
      <c r="Q61" s="49">
        <f t="shared" si="29"/>
        <v>0.85040938260677079</v>
      </c>
      <c r="R61" s="274"/>
      <c r="S61" s="50">
        <v>0.4055555555555555</v>
      </c>
      <c r="T61" s="51">
        <v>0.45785879629629628</v>
      </c>
      <c r="U61" s="52">
        <v>5.5333333333332924</v>
      </c>
      <c r="V61" s="53">
        <v>75.31666666666672</v>
      </c>
      <c r="W61" s="54">
        <v>0.45785879629629628</v>
      </c>
      <c r="X61" s="94">
        <v>0.50003472222222223</v>
      </c>
      <c r="Y61" s="266"/>
      <c r="Z61" s="267"/>
      <c r="AA61" s="55">
        <f t="shared" si="30"/>
        <v>-299.18123478645839</v>
      </c>
      <c r="AB61" s="49">
        <f t="shared" si="31"/>
        <v>0.85040938260677079</v>
      </c>
      <c r="AC61" s="279"/>
    </row>
    <row r="62" spans="1:29" ht="15.75" customHeight="1">
      <c r="A62" s="269"/>
      <c r="B62" s="99" t="s">
        <v>74</v>
      </c>
      <c r="C62" s="264" t="s">
        <v>81</v>
      </c>
      <c r="D62" s="265"/>
      <c r="E62" s="39">
        <v>58.67</v>
      </c>
      <c r="F62" s="40">
        <v>4504</v>
      </c>
      <c r="G62" s="60">
        <f t="shared" si="32"/>
        <v>264249.68</v>
      </c>
      <c r="H62" s="64"/>
      <c r="I62" s="43">
        <v>25</v>
      </c>
      <c r="J62" s="44">
        <v>2000</v>
      </c>
      <c r="K62" s="45">
        <f t="shared" si="12"/>
        <v>80</v>
      </c>
      <c r="L62" s="59">
        <v>25</v>
      </c>
      <c r="M62" s="44">
        <f t="shared" si="33"/>
        <v>1710.9211775878468</v>
      </c>
      <c r="N62" s="45">
        <f t="shared" si="26"/>
        <v>68.43684710351387</v>
      </c>
      <c r="O62" s="65">
        <f t="shared" si="27"/>
        <v>0</v>
      </c>
      <c r="P62" s="66">
        <f t="shared" si="28"/>
        <v>-11.56315289648613</v>
      </c>
      <c r="Q62" s="67">
        <f t="shared" si="29"/>
        <v>0.85546058879392339</v>
      </c>
      <c r="R62" s="274"/>
      <c r="S62" s="62">
        <v>0.50003472222222223</v>
      </c>
      <c r="T62" s="63">
        <v>0.60972222222222205</v>
      </c>
      <c r="U62" s="52">
        <v>60.73333333333337</v>
      </c>
      <c r="V62" s="53">
        <v>157.94999999999976</v>
      </c>
      <c r="W62" s="63"/>
      <c r="X62" s="108"/>
      <c r="Y62" s="266"/>
      <c r="Z62" s="267"/>
      <c r="AA62" s="55">
        <f t="shared" si="30"/>
        <v>-289.07882241215316</v>
      </c>
      <c r="AB62" s="49">
        <f t="shared" si="31"/>
        <v>0.85546058879392339</v>
      </c>
      <c r="AC62" s="279"/>
    </row>
    <row r="63" spans="1:29" ht="15.75" customHeight="1">
      <c r="A63" s="269"/>
      <c r="B63" s="99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62"/>
      <c r="T63" s="63"/>
      <c r="U63" s="52"/>
      <c r="V63" s="53"/>
      <c r="W63" s="63"/>
      <c r="X63" s="108"/>
      <c r="Y63" s="266"/>
      <c r="Z63" s="267"/>
      <c r="AA63" s="55"/>
      <c r="AB63" s="49"/>
      <c r="AC63" s="279"/>
    </row>
    <row r="64" spans="1:29" ht="15.75" customHeight="1">
      <c r="A64" s="269"/>
      <c r="B64" s="99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53"/>
      <c r="W64" s="63"/>
      <c r="X64" s="108"/>
      <c r="Y64" s="266"/>
      <c r="Z64" s="267"/>
      <c r="AA64" s="55"/>
      <c r="AB64" s="49"/>
      <c r="AC64" s="279"/>
    </row>
    <row r="65" spans="1:29" ht="15.75" customHeight="1">
      <c r="A65" s="269"/>
      <c r="B65" s="99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53"/>
      <c r="W65" s="63"/>
      <c r="X65" s="108"/>
      <c r="Y65" s="266"/>
      <c r="Z65" s="267"/>
      <c r="AA65" s="55"/>
      <c r="AB65" s="49"/>
      <c r="AC65" s="279"/>
    </row>
    <row r="66" spans="1:29" ht="15.75" customHeight="1">
      <c r="A66" s="269"/>
      <c r="B66" s="99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53"/>
      <c r="W66" s="63"/>
      <c r="X66" s="108"/>
      <c r="Y66" s="266"/>
      <c r="Z66" s="267"/>
      <c r="AA66" s="55"/>
      <c r="AB66" s="49"/>
      <c r="AC66" s="279"/>
    </row>
    <row r="67" spans="1:29" ht="15.75" customHeight="1">
      <c r="A67" s="269"/>
      <c r="B67" s="99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53"/>
      <c r="W67" s="63"/>
      <c r="X67" s="108"/>
      <c r="Y67" s="266"/>
      <c r="Z67" s="267"/>
      <c r="AA67" s="55"/>
      <c r="AB67" s="49"/>
      <c r="AC67" s="279"/>
    </row>
    <row r="68" spans="1:29" ht="15.75" customHeight="1">
      <c r="A68" s="269"/>
      <c r="B68" s="99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53"/>
      <c r="W68" s="63"/>
      <c r="X68" s="108"/>
      <c r="Y68" s="266"/>
      <c r="Z68" s="267"/>
      <c r="AA68" s="55"/>
      <c r="AB68" s="49"/>
      <c r="AC68" s="279"/>
    </row>
    <row r="69" spans="1:29" ht="15.75" customHeight="1">
      <c r="A69" s="269"/>
      <c r="B69" s="99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53"/>
      <c r="W69" s="63"/>
      <c r="X69" s="108"/>
      <c r="Y69" s="266"/>
      <c r="Z69" s="267"/>
      <c r="AA69" s="55"/>
      <c r="AB69" s="49"/>
      <c r="AC69" s="279"/>
    </row>
    <row r="70" spans="1:29" ht="15.75" customHeight="1">
      <c r="A70" s="269"/>
      <c r="B70" s="99"/>
      <c r="C70" s="264"/>
      <c r="D70" s="265"/>
      <c r="E70" s="39"/>
      <c r="F70" s="71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53"/>
      <c r="W70" s="63"/>
      <c r="X70" s="108"/>
      <c r="Y70" s="266"/>
      <c r="Z70" s="267"/>
      <c r="AA70" s="55"/>
      <c r="AB70" s="49"/>
      <c r="AC70" s="279"/>
    </row>
    <row r="71" spans="1:29" ht="15.75" customHeight="1">
      <c r="A71" s="269"/>
      <c r="B71" s="99"/>
      <c r="C71" s="264"/>
      <c r="D71" s="265"/>
      <c r="E71" s="109"/>
      <c r="F71" s="71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34">AVERAGE(I56:I71)</f>
        <v>22.428571428571427</v>
      </c>
      <c r="J72" s="81">
        <f t="shared" si="34"/>
        <v>2000</v>
      </c>
      <c r="K72" s="82">
        <f t="shared" ref="K72" si="35">J72/I72</f>
        <v>89.171974522292999</v>
      </c>
      <c r="L72" s="80">
        <f t="shared" ref="L72:M72" si="36">AVERAGE(L56:L71)</f>
        <v>22.428571428571427</v>
      </c>
      <c r="M72" s="81">
        <f t="shared" si="36"/>
        <v>1684.9861140907603</v>
      </c>
      <c r="N72" s="82">
        <f t="shared" ref="N72:N82" si="37">M72/L72</f>
        <v>75.126769418059382</v>
      </c>
      <c r="O72" s="83">
        <f t="shared" ref="O72:O82" si="38">L72-I72</f>
        <v>0</v>
      </c>
      <c r="P72" s="84">
        <f t="shared" ref="P72:P82" si="39">N72-K72</f>
        <v>-14.045205104233617</v>
      </c>
      <c r="Q72" s="85">
        <f t="shared" ref="Q72:Q82" si="40">N72/K72</f>
        <v>0.84249305704538013</v>
      </c>
      <c r="R72" s="275"/>
      <c r="S72" s="182">
        <f>S56</f>
        <v>0.16685185185185186</v>
      </c>
      <c r="T72" s="183">
        <f>INDEX(T56:T71,COUNTA(T56:T71))</f>
        <v>0.60972222222222205</v>
      </c>
      <c r="U72" s="86"/>
      <c r="V72" s="96"/>
      <c r="W72" s="78"/>
      <c r="X72" s="82"/>
      <c r="Y72" s="262"/>
      <c r="Z72" s="263"/>
      <c r="AA72" s="97">
        <f t="shared" ref="AA72:AA82" si="41">M72-J72</f>
        <v>-315.01388590923966</v>
      </c>
      <c r="AB72" s="85">
        <f t="shared" ref="AB72:AB82" si="42">M72/J72</f>
        <v>0.84249305704538013</v>
      </c>
      <c r="AC72" s="280"/>
    </row>
    <row r="73" spans="1:29" ht="15.75" customHeight="1">
      <c r="A73" s="281" t="s">
        <v>39</v>
      </c>
      <c r="B73" s="16" t="s">
        <v>85</v>
      </c>
      <c r="C73" s="349" t="s">
        <v>86</v>
      </c>
      <c r="D73" s="349"/>
      <c r="E73" s="21">
        <v>37.94</v>
      </c>
      <c r="F73" s="15">
        <v>5685</v>
      </c>
      <c r="G73" s="22">
        <f t="shared" ref="G73:G82" si="43">E73*F73</f>
        <v>215688.9</v>
      </c>
      <c r="H73" s="23"/>
      <c r="I73" s="24">
        <v>21</v>
      </c>
      <c r="J73" s="25">
        <v>3600</v>
      </c>
      <c r="K73" s="26">
        <f>J73/I73</f>
        <v>171.42857142857142</v>
      </c>
      <c r="L73" s="27">
        <v>21</v>
      </c>
      <c r="M73" s="25">
        <f t="shared" ref="M73:M82" si="44">F73/V73*60</f>
        <v>2996.4860907759889</v>
      </c>
      <c r="N73" s="26">
        <f t="shared" si="37"/>
        <v>142.68981384647566</v>
      </c>
      <c r="O73" s="91">
        <f t="shared" si="38"/>
        <v>0</v>
      </c>
      <c r="P73" s="92">
        <f t="shared" si="39"/>
        <v>-28.738757582095758</v>
      </c>
      <c r="Q73" s="31">
        <f t="shared" si="40"/>
        <v>0.83235724743777473</v>
      </c>
      <c r="R73" s="273">
        <f>Q89</f>
        <v>0.85052372337404658</v>
      </c>
      <c r="S73" s="32">
        <v>0.16678240740740741</v>
      </c>
      <c r="T73" s="33">
        <v>0.24583333333333332</v>
      </c>
      <c r="U73" s="34"/>
      <c r="V73" s="35">
        <v>113.83333333333331</v>
      </c>
      <c r="W73" s="33"/>
      <c r="X73" s="107"/>
      <c r="Y73" s="276"/>
      <c r="Z73" s="277"/>
      <c r="AA73" s="36">
        <f t="shared" si="41"/>
        <v>-603.51390922401106</v>
      </c>
      <c r="AB73" s="31">
        <f t="shared" si="42"/>
        <v>0.83235724743777473</v>
      </c>
      <c r="AC73" s="278">
        <f>AB89</f>
        <v>0.85052372337404647</v>
      </c>
    </row>
    <row r="74" spans="1:29" ht="15.75" customHeight="1">
      <c r="A74" s="282"/>
      <c r="B74" s="38" t="s">
        <v>85</v>
      </c>
      <c r="C74" s="287" t="s">
        <v>207</v>
      </c>
      <c r="D74" s="287"/>
      <c r="E74" s="39">
        <v>28.29</v>
      </c>
      <c r="F74" s="40">
        <v>4362</v>
      </c>
      <c r="G74" s="41">
        <f t="shared" si="43"/>
        <v>123400.98</v>
      </c>
      <c r="H74" s="42"/>
      <c r="I74" s="43">
        <v>19</v>
      </c>
      <c r="J74" s="44">
        <v>3600</v>
      </c>
      <c r="K74" s="45">
        <f t="shared" ref="K74:K110" si="45">J74/I74</f>
        <v>189.47368421052633</v>
      </c>
      <c r="L74" s="46">
        <v>19</v>
      </c>
      <c r="M74" s="44">
        <f t="shared" si="44"/>
        <v>2976.9099526066343</v>
      </c>
      <c r="N74" s="45">
        <f t="shared" si="37"/>
        <v>156.67947118982286</v>
      </c>
      <c r="O74" s="47">
        <f t="shared" si="38"/>
        <v>0</v>
      </c>
      <c r="P74" s="48">
        <f t="shared" si="39"/>
        <v>-32.794213020703467</v>
      </c>
      <c r="Q74" s="49">
        <f t="shared" si="40"/>
        <v>0.82691943127962064</v>
      </c>
      <c r="R74" s="274"/>
      <c r="S74" s="50">
        <v>0.25144675925925924</v>
      </c>
      <c r="T74" s="51">
        <v>0.3125</v>
      </c>
      <c r="U74" s="52">
        <v>8.0833333333333321</v>
      </c>
      <c r="V74" s="53">
        <v>87.916666666666686</v>
      </c>
      <c r="W74" s="54"/>
      <c r="X74" s="94"/>
      <c r="Y74" s="266"/>
      <c r="Z74" s="267"/>
      <c r="AA74" s="55">
        <f t="shared" si="41"/>
        <v>-623.09004739336569</v>
      </c>
      <c r="AB74" s="49">
        <f t="shared" si="42"/>
        <v>0.82691943127962064</v>
      </c>
      <c r="AC74" s="279"/>
    </row>
    <row r="75" spans="1:29" ht="15.75" customHeight="1">
      <c r="A75" s="282"/>
      <c r="B75" s="38" t="s">
        <v>85</v>
      </c>
      <c r="C75" s="287" t="s">
        <v>221</v>
      </c>
      <c r="D75" s="287"/>
      <c r="E75" s="39">
        <v>38.1</v>
      </c>
      <c r="F75" s="40">
        <v>660</v>
      </c>
      <c r="G75" s="41">
        <f t="shared" si="43"/>
        <v>25146</v>
      </c>
      <c r="H75" s="42"/>
      <c r="I75" s="43">
        <v>21</v>
      </c>
      <c r="J75" s="44">
        <v>3600</v>
      </c>
      <c r="K75" s="45">
        <f t="shared" si="45"/>
        <v>171.42857142857142</v>
      </c>
      <c r="L75" s="46">
        <v>21</v>
      </c>
      <c r="M75" s="44">
        <f t="shared" si="44"/>
        <v>2901.098901098906</v>
      </c>
      <c r="N75" s="45">
        <f t="shared" si="37"/>
        <v>138.14756671899553</v>
      </c>
      <c r="O75" s="47">
        <f t="shared" si="38"/>
        <v>0</v>
      </c>
      <c r="P75" s="48">
        <f t="shared" si="39"/>
        <v>-33.281004709575882</v>
      </c>
      <c r="Q75" s="49">
        <f t="shared" si="40"/>
        <v>0.80586080586080733</v>
      </c>
      <c r="R75" s="274"/>
      <c r="S75" s="50">
        <v>0.3162152777777778</v>
      </c>
      <c r="T75" s="51">
        <v>0.32569444444444445</v>
      </c>
      <c r="U75" s="52">
        <v>5.3500000000000369</v>
      </c>
      <c r="V75" s="53">
        <v>13.649999999999975</v>
      </c>
      <c r="W75" s="54"/>
      <c r="X75" s="94"/>
      <c r="Y75" s="266"/>
      <c r="Z75" s="267"/>
      <c r="AA75" s="55">
        <f t="shared" si="41"/>
        <v>-698.90109890109397</v>
      </c>
      <c r="AB75" s="49">
        <f t="shared" si="42"/>
        <v>0.80586080586080722</v>
      </c>
      <c r="AC75" s="279"/>
    </row>
    <row r="76" spans="1:29" ht="15.75" customHeight="1">
      <c r="A76" s="282"/>
      <c r="B76" s="38" t="s">
        <v>85</v>
      </c>
      <c r="C76" s="287" t="s">
        <v>87</v>
      </c>
      <c r="D76" s="287"/>
      <c r="E76" s="39">
        <v>38.99</v>
      </c>
      <c r="F76" s="40">
        <v>2810</v>
      </c>
      <c r="G76" s="41">
        <f t="shared" si="43"/>
        <v>109561.90000000001</v>
      </c>
      <c r="H76" s="42"/>
      <c r="I76" s="43">
        <v>19</v>
      </c>
      <c r="J76" s="44">
        <v>3600</v>
      </c>
      <c r="K76" s="45">
        <f t="shared" si="45"/>
        <v>189.47368421052633</v>
      </c>
      <c r="L76" s="46">
        <v>19</v>
      </c>
      <c r="M76" s="44">
        <f t="shared" si="44"/>
        <v>2950.1312335958019</v>
      </c>
      <c r="N76" s="45">
        <f t="shared" si="37"/>
        <v>155.27006492609485</v>
      </c>
      <c r="O76" s="47">
        <f t="shared" si="38"/>
        <v>0</v>
      </c>
      <c r="P76" s="48">
        <f t="shared" si="39"/>
        <v>-34.203619284431483</v>
      </c>
      <c r="Q76" s="49">
        <f t="shared" si="40"/>
        <v>0.81948089822105608</v>
      </c>
      <c r="R76" s="274"/>
      <c r="S76" s="50">
        <v>0.3298611111111111</v>
      </c>
      <c r="T76" s="51">
        <v>0.36954861111111109</v>
      </c>
      <c r="U76" s="52">
        <v>5.9999999999999787</v>
      </c>
      <c r="V76" s="53">
        <v>57.149999999999977</v>
      </c>
      <c r="W76" s="54"/>
      <c r="X76" s="94"/>
      <c r="Y76" s="266"/>
      <c r="Z76" s="267"/>
      <c r="AA76" s="112">
        <f t="shared" si="41"/>
        <v>-649.86876640419814</v>
      </c>
      <c r="AB76" s="113">
        <f t="shared" si="42"/>
        <v>0.81948089822105608</v>
      </c>
      <c r="AC76" s="279"/>
    </row>
    <row r="77" spans="1:29" ht="15.75" customHeight="1">
      <c r="A77" s="283"/>
      <c r="B77" s="38" t="s">
        <v>85</v>
      </c>
      <c r="C77" s="287" t="s">
        <v>88</v>
      </c>
      <c r="D77" s="287"/>
      <c r="E77" s="39">
        <v>31.27</v>
      </c>
      <c r="F77" s="44">
        <v>4380</v>
      </c>
      <c r="G77" s="41">
        <f t="shared" si="43"/>
        <v>136962.6</v>
      </c>
      <c r="H77" s="58"/>
      <c r="I77" s="43">
        <v>19</v>
      </c>
      <c r="J77" s="44">
        <v>3600</v>
      </c>
      <c r="K77" s="45">
        <f t="shared" si="45"/>
        <v>189.47368421052633</v>
      </c>
      <c r="L77" s="59">
        <v>19</v>
      </c>
      <c r="M77" s="44">
        <f t="shared" si="44"/>
        <v>2991.4627205463867</v>
      </c>
      <c r="N77" s="45">
        <f t="shared" si="37"/>
        <v>157.44540634454665</v>
      </c>
      <c r="O77" s="47">
        <f t="shared" si="38"/>
        <v>0</v>
      </c>
      <c r="P77" s="48">
        <f t="shared" si="39"/>
        <v>-32.028277865979675</v>
      </c>
      <c r="Q77" s="49">
        <f t="shared" si="40"/>
        <v>0.83096186681844064</v>
      </c>
      <c r="R77" s="274"/>
      <c r="S77" s="50">
        <v>0.37440972222222224</v>
      </c>
      <c r="T77" s="51">
        <v>0.43541666666666667</v>
      </c>
      <c r="U77" s="52">
        <v>7.0000000000000551</v>
      </c>
      <c r="V77" s="53">
        <v>87.84999999999998</v>
      </c>
      <c r="W77" s="54">
        <v>0.43541666666666667</v>
      </c>
      <c r="X77" s="94">
        <v>0.47499999999999998</v>
      </c>
      <c r="Y77" s="266"/>
      <c r="Z77" s="267"/>
      <c r="AA77" s="112">
        <f t="shared" si="41"/>
        <v>-608.53727945361334</v>
      </c>
      <c r="AB77" s="113">
        <f t="shared" si="42"/>
        <v>0.83096186681844075</v>
      </c>
      <c r="AC77" s="279"/>
    </row>
    <row r="78" spans="1:29" ht="15.75" customHeight="1">
      <c r="A78" s="283"/>
      <c r="B78" s="38" t="s">
        <v>85</v>
      </c>
      <c r="C78" s="287" t="s">
        <v>236</v>
      </c>
      <c r="D78" s="287"/>
      <c r="E78" s="39">
        <v>46.93</v>
      </c>
      <c r="F78" s="44">
        <v>2388</v>
      </c>
      <c r="G78" s="60">
        <f t="shared" si="43"/>
        <v>112068.84</v>
      </c>
      <c r="H78" s="61"/>
      <c r="I78" s="43">
        <v>26</v>
      </c>
      <c r="J78" s="44">
        <v>3600</v>
      </c>
      <c r="K78" s="45">
        <f t="shared" si="45"/>
        <v>138.46153846153845</v>
      </c>
      <c r="L78" s="46">
        <v>26</v>
      </c>
      <c r="M78" s="44">
        <f t="shared" si="44"/>
        <v>3164.0780272359152</v>
      </c>
      <c r="N78" s="45">
        <f t="shared" si="37"/>
        <v>121.69530873984289</v>
      </c>
      <c r="O78" s="47">
        <f t="shared" si="38"/>
        <v>0</v>
      </c>
      <c r="P78" s="48">
        <f t="shared" si="39"/>
        <v>-16.766229721695566</v>
      </c>
      <c r="Q78" s="49">
        <f t="shared" si="40"/>
        <v>0.87891056312108762</v>
      </c>
      <c r="R78" s="274"/>
      <c r="S78" s="50">
        <v>0.47499999999999998</v>
      </c>
      <c r="T78" s="51">
        <v>0.5064467592592593</v>
      </c>
      <c r="U78" s="52">
        <v>56.999999999999957</v>
      </c>
      <c r="V78" s="53">
        <v>45.283333333333431</v>
      </c>
      <c r="W78" s="54"/>
      <c r="X78" s="94"/>
      <c r="Y78" s="266"/>
      <c r="Z78" s="267"/>
      <c r="AA78" s="112">
        <f t="shared" si="41"/>
        <v>-435.92197276408479</v>
      </c>
      <c r="AB78" s="113">
        <f t="shared" si="42"/>
        <v>0.87891056312108751</v>
      </c>
      <c r="AC78" s="279"/>
    </row>
    <row r="79" spans="1:29" ht="15.75" customHeight="1">
      <c r="A79" s="283"/>
      <c r="B79" s="38" t="s">
        <v>85</v>
      </c>
      <c r="C79" s="287" t="s">
        <v>235</v>
      </c>
      <c r="D79" s="287"/>
      <c r="E79" s="39">
        <v>43.61</v>
      </c>
      <c r="F79" s="44">
        <v>2013</v>
      </c>
      <c r="G79" s="60">
        <f t="shared" si="43"/>
        <v>87786.93</v>
      </c>
      <c r="H79" s="64"/>
      <c r="I79" s="43">
        <v>22</v>
      </c>
      <c r="J79" s="44">
        <v>3600</v>
      </c>
      <c r="K79" s="45">
        <f t="shared" si="45"/>
        <v>163.63636363636363</v>
      </c>
      <c r="L79" s="59">
        <v>22</v>
      </c>
      <c r="M79" s="44">
        <f t="shared" si="44"/>
        <v>3138.5015158077094</v>
      </c>
      <c r="N79" s="45">
        <f t="shared" si="37"/>
        <v>142.65915980944135</v>
      </c>
      <c r="O79" s="65">
        <f t="shared" si="38"/>
        <v>0</v>
      </c>
      <c r="P79" s="66">
        <f t="shared" si="39"/>
        <v>-20.977203826922278</v>
      </c>
      <c r="Q79" s="67">
        <f t="shared" si="40"/>
        <v>0.87180597661325276</v>
      </c>
      <c r="R79" s="274"/>
      <c r="S79" s="50">
        <v>0.51041666666666663</v>
      </c>
      <c r="T79" s="51">
        <v>0.53714120370370366</v>
      </c>
      <c r="U79" s="52">
        <v>5.7166666666665478</v>
      </c>
      <c r="V79" s="53">
        <v>38.483333333333327</v>
      </c>
      <c r="W79" s="54"/>
      <c r="X79" s="94"/>
      <c r="Y79" s="266"/>
      <c r="Z79" s="267"/>
      <c r="AA79" s="112">
        <f t="shared" si="41"/>
        <v>-461.49848419229056</v>
      </c>
      <c r="AB79" s="113">
        <f t="shared" si="42"/>
        <v>0.87180597661325265</v>
      </c>
      <c r="AC79" s="279"/>
    </row>
    <row r="80" spans="1:29" ht="15.75" customHeight="1">
      <c r="A80" s="283"/>
      <c r="B80" s="38" t="s">
        <v>85</v>
      </c>
      <c r="C80" s="287" t="s">
        <v>90</v>
      </c>
      <c r="D80" s="287"/>
      <c r="E80" s="39">
        <v>38</v>
      </c>
      <c r="F80" s="44">
        <v>1180</v>
      </c>
      <c r="G80" s="60">
        <f t="shared" si="43"/>
        <v>44840</v>
      </c>
      <c r="H80" s="64">
        <v>2</v>
      </c>
      <c r="I80" s="43">
        <v>21</v>
      </c>
      <c r="J80" s="44">
        <v>3600</v>
      </c>
      <c r="K80" s="45">
        <f t="shared" si="45"/>
        <v>171.42857142857142</v>
      </c>
      <c r="L80" s="59">
        <v>21</v>
      </c>
      <c r="M80" s="44">
        <f t="shared" si="44"/>
        <v>3158.3643122676444</v>
      </c>
      <c r="N80" s="45">
        <f t="shared" si="37"/>
        <v>150.39830058417354</v>
      </c>
      <c r="O80" s="65">
        <f t="shared" si="38"/>
        <v>0</v>
      </c>
      <c r="P80" s="66">
        <f t="shared" si="39"/>
        <v>-21.030270844397876</v>
      </c>
      <c r="Q80" s="67">
        <f t="shared" si="40"/>
        <v>0.87732342007434572</v>
      </c>
      <c r="R80" s="274"/>
      <c r="S80" s="50">
        <v>0.54027777777777775</v>
      </c>
      <c r="T80" s="51">
        <v>0.55584490740740744</v>
      </c>
      <c r="U80" s="52">
        <v>4.5166666666666799</v>
      </c>
      <c r="V80" s="53">
        <v>22.41666666666676</v>
      </c>
      <c r="W80" s="54"/>
      <c r="X80" s="94"/>
      <c r="Y80" s="266"/>
      <c r="Z80" s="267"/>
      <c r="AA80" s="112">
        <f t="shared" si="41"/>
        <v>-441.63568773235556</v>
      </c>
      <c r="AB80" s="113">
        <f t="shared" si="42"/>
        <v>0.87732342007434572</v>
      </c>
      <c r="AC80" s="279"/>
    </row>
    <row r="81" spans="1:29" ht="15.75" customHeight="1">
      <c r="A81" s="283"/>
      <c r="B81" s="38" t="s">
        <v>85</v>
      </c>
      <c r="C81" s="287" t="s">
        <v>89</v>
      </c>
      <c r="D81" s="287"/>
      <c r="E81" s="39">
        <v>38.630000000000003</v>
      </c>
      <c r="F81" s="44">
        <v>6558</v>
      </c>
      <c r="G81" s="60">
        <f t="shared" si="43"/>
        <v>253335.54</v>
      </c>
      <c r="H81" s="64"/>
      <c r="I81" s="43">
        <v>20</v>
      </c>
      <c r="J81" s="44">
        <v>3600</v>
      </c>
      <c r="K81" s="45">
        <f t="shared" si="45"/>
        <v>180</v>
      </c>
      <c r="L81" s="59">
        <v>20</v>
      </c>
      <c r="M81" s="44">
        <f t="shared" si="44"/>
        <v>3175.3597848016188</v>
      </c>
      <c r="N81" s="45">
        <f t="shared" si="37"/>
        <v>158.76798924008094</v>
      </c>
      <c r="O81" s="65">
        <f t="shared" si="38"/>
        <v>0</v>
      </c>
      <c r="P81" s="66">
        <f t="shared" si="39"/>
        <v>-21.232010759919064</v>
      </c>
      <c r="Q81" s="67">
        <f t="shared" si="40"/>
        <v>0.88204438466711632</v>
      </c>
      <c r="R81" s="274"/>
      <c r="S81" s="50">
        <v>0.56047453703703709</v>
      </c>
      <c r="T81" s="51">
        <v>0.6465277777777777</v>
      </c>
      <c r="U81" s="52">
        <v>6.6666666666666963</v>
      </c>
      <c r="V81" s="53">
        <v>123.91666666666649</v>
      </c>
      <c r="W81" s="54"/>
      <c r="X81" s="94"/>
      <c r="Y81" s="266"/>
      <c r="Z81" s="267"/>
      <c r="AA81" s="112">
        <f t="shared" si="41"/>
        <v>-424.64021519838116</v>
      </c>
      <c r="AB81" s="113">
        <f t="shared" si="42"/>
        <v>0.88204438466711632</v>
      </c>
      <c r="AC81" s="279"/>
    </row>
    <row r="82" spans="1:29" ht="15.75" customHeight="1">
      <c r="A82" s="283"/>
      <c r="B82" s="38" t="s">
        <v>85</v>
      </c>
      <c r="C82" s="287" t="s">
        <v>90</v>
      </c>
      <c r="D82" s="287"/>
      <c r="E82" s="39">
        <v>38</v>
      </c>
      <c r="F82" s="44">
        <v>7574</v>
      </c>
      <c r="G82" s="60">
        <f t="shared" si="43"/>
        <v>287812</v>
      </c>
      <c r="H82" s="64"/>
      <c r="I82" s="43">
        <v>21</v>
      </c>
      <c r="J82" s="44">
        <v>3600</v>
      </c>
      <c r="K82" s="45">
        <f t="shared" si="45"/>
        <v>171.42857142857142</v>
      </c>
      <c r="L82" s="59">
        <v>21</v>
      </c>
      <c r="M82" s="44">
        <f t="shared" si="44"/>
        <v>3166.4615027290674</v>
      </c>
      <c r="N82" s="45">
        <f t="shared" si="37"/>
        <v>150.78388108233653</v>
      </c>
      <c r="O82" s="65">
        <f t="shared" si="38"/>
        <v>0</v>
      </c>
      <c r="P82" s="66">
        <f t="shared" si="39"/>
        <v>-20.644690346234881</v>
      </c>
      <c r="Q82" s="67">
        <f t="shared" si="40"/>
        <v>0.87957263964696319</v>
      </c>
      <c r="R82" s="274"/>
      <c r="S82" s="50">
        <v>0.65172453703703703</v>
      </c>
      <c r="T82" s="51">
        <v>0.75138888888888888</v>
      </c>
      <c r="U82" s="52">
        <v>7.4833333333334373</v>
      </c>
      <c r="V82" s="53">
        <v>143.51666666666665</v>
      </c>
      <c r="W82" s="54"/>
      <c r="X82" s="94"/>
      <c r="Y82" s="266"/>
      <c r="Z82" s="267"/>
      <c r="AA82" s="112">
        <f t="shared" si="41"/>
        <v>-433.53849727093257</v>
      </c>
      <c r="AB82" s="113">
        <f t="shared" si="42"/>
        <v>0.87957263964696319</v>
      </c>
      <c r="AC82" s="279"/>
    </row>
    <row r="83" spans="1:29" ht="15.75" customHeight="1">
      <c r="A83" s="283"/>
      <c r="B83" s="38"/>
      <c r="C83" s="287"/>
      <c r="D83" s="287"/>
      <c r="E83" s="39"/>
      <c r="F83" s="44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112"/>
      <c r="AB83" s="113"/>
      <c r="AC83" s="279"/>
    </row>
    <row r="84" spans="1:29" ht="15.75" customHeight="1">
      <c r="A84" s="283"/>
      <c r="B84" s="38"/>
      <c r="C84" s="287"/>
      <c r="D84" s="287"/>
      <c r="E84" s="39"/>
      <c r="F84" s="44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112"/>
      <c r="AB84" s="113"/>
      <c r="AC84" s="279"/>
    </row>
    <row r="85" spans="1:29" ht="15.75" customHeight="1">
      <c r="A85" s="283"/>
      <c r="B85" s="38"/>
      <c r="C85" s="287"/>
      <c r="D85" s="287"/>
      <c r="E85" s="39"/>
      <c r="F85" s="44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112"/>
      <c r="AB85" s="113"/>
      <c r="AC85" s="279"/>
    </row>
    <row r="86" spans="1:29" ht="15.75" customHeight="1">
      <c r="A86" s="283"/>
      <c r="B86" s="38"/>
      <c r="C86" s="287"/>
      <c r="D86" s="287"/>
      <c r="E86" s="39"/>
      <c r="F86" s="44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112"/>
      <c r="AB86" s="113"/>
      <c r="AC86" s="279"/>
    </row>
    <row r="87" spans="1:29" ht="15.75" customHeight="1">
      <c r="A87" s="283"/>
      <c r="B87" s="38"/>
      <c r="C87" s="287"/>
      <c r="D87" s="287"/>
      <c r="E87" s="39"/>
      <c r="F87" s="44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112"/>
      <c r="AB87" s="113"/>
      <c r="AC87" s="279"/>
    </row>
    <row r="88" spans="1:29" ht="15.75" customHeight="1">
      <c r="A88" s="283"/>
      <c r="B88" s="38"/>
      <c r="C88" s="287"/>
      <c r="D88" s="287"/>
      <c r="E88" s="95"/>
      <c r="F88" s="44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46">AVERAGE(I73:I88)</f>
        <v>20.9</v>
      </c>
      <c r="J89" s="81">
        <f t="shared" si="46"/>
        <v>3600</v>
      </c>
      <c r="K89" s="82">
        <f t="shared" ref="K89" si="47">J89/I89</f>
        <v>172.2488038277512</v>
      </c>
      <c r="L89" s="80">
        <f t="shared" ref="L89:M89" si="48">AVERAGE(L73:L88)</f>
        <v>20.9</v>
      </c>
      <c r="M89" s="81">
        <f t="shared" si="48"/>
        <v>3061.8854041465675</v>
      </c>
      <c r="N89" s="82">
        <f>M89/L89</f>
        <v>146.50169397830467</v>
      </c>
      <c r="O89" s="83">
        <f>L89-I89</f>
        <v>0</v>
      </c>
      <c r="P89" s="84">
        <f>N89-K89</f>
        <v>-25.747109849446531</v>
      </c>
      <c r="Q89" s="85">
        <f>N89/K89</f>
        <v>0.85052372337404658</v>
      </c>
      <c r="R89" s="275"/>
      <c r="S89" s="182">
        <f>S73</f>
        <v>0.16678240740740741</v>
      </c>
      <c r="T89" s="183">
        <f>INDEX(T73:T88,COUNTA(T73:T88))</f>
        <v>0.75138888888888888</v>
      </c>
      <c r="U89" s="86"/>
      <c r="V89" s="96"/>
      <c r="W89" s="78"/>
      <c r="X89" s="82"/>
      <c r="Y89" s="262"/>
      <c r="Z89" s="263"/>
      <c r="AA89" s="97">
        <f>M89-J89</f>
        <v>-538.11459585343255</v>
      </c>
      <c r="AB89" s="85">
        <f>M89/J89</f>
        <v>0.85052372337404647</v>
      </c>
      <c r="AC89" s="280"/>
    </row>
    <row r="90" spans="1:29" ht="15.75" customHeight="1">
      <c r="A90" s="268" t="s">
        <v>40</v>
      </c>
      <c r="B90" s="98" t="s">
        <v>76</v>
      </c>
      <c r="C90" s="271" t="s">
        <v>91</v>
      </c>
      <c r="D90" s="272"/>
      <c r="E90" s="21">
        <v>34.229999999999997</v>
      </c>
      <c r="F90" s="15">
        <v>2006</v>
      </c>
      <c r="G90" s="22">
        <f t="shared" ref="G90:G93" si="49">E90*F90</f>
        <v>68665.37999999999</v>
      </c>
      <c r="H90" s="23"/>
      <c r="I90" s="24">
        <v>16</v>
      </c>
      <c r="J90" s="25">
        <v>3000</v>
      </c>
      <c r="K90" s="26">
        <f>J90/I90</f>
        <v>187.5</v>
      </c>
      <c r="L90" s="27">
        <v>16</v>
      </c>
      <c r="M90" s="25">
        <f>F90/V90*60</f>
        <v>2533.0059628200625</v>
      </c>
      <c r="N90" s="26">
        <f>M90/L90</f>
        <v>158.3128726762539</v>
      </c>
      <c r="O90" s="91">
        <f>L90-I90</f>
        <v>0</v>
      </c>
      <c r="P90" s="92">
        <f>N90-K90</f>
        <v>-29.187127323746097</v>
      </c>
      <c r="Q90" s="31">
        <f>N90/K90</f>
        <v>0.84433532094002084</v>
      </c>
      <c r="R90" s="273">
        <f>Q106</f>
        <v>0.85134720611797965</v>
      </c>
      <c r="S90" s="32">
        <v>0.25033564814814813</v>
      </c>
      <c r="T90" s="33">
        <v>0.28333333333333333</v>
      </c>
      <c r="U90" s="34"/>
      <c r="V90" s="35">
        <v>47.516666666666687</v>
      </c>
      <c r="W90" s="114"/>
      <c r="X90" s="115"/>
      <c r="Y90" s="276"/>
      <c r="Z90" s="277"/>
      <c r="AA90" s="36">
        <f>M90-J90</f>
        <v>-466.99403717993755</v>
      </c>
      <c r="AB90" s="31">
        <f>M90/J90</f>
        <v>0.84433532094002084</v>
      </c>
      <c r="AC90" s="278">
        <f>AB106</f>
        <v>0.85134720611797954</v>
      </c>
    </row>
    <row r="91" spans="1:29" ht="15.75" customHeight="1">
      <c r="A91" s="269"/>
      <c r="B91" s="38" t="s">
        <v>76</v>
      </c>
      <c r="C91" s="264" t="s">
        <v>92</v>
      </c>
      <c r="D91" s="265"/>
      <c r="E91" s="39">
        <v>34.770000000000003</v>
      </c>
      <c r="F91" s="40">
        <v>1667</v>
      </c>
      <c r="G91" s="41">
        <f t="shared" si="49"/>
        <v>57961.590000000004</v>
      </c>
      <c r="H91" s="42"/>
      <c r="I91" s="43">
        <v>11</v>
      </c>
      <c r="J91" s="44">
        <v>3000</v>
      </c>
      <c r="K91" s="45">
        <f t="shared" si="45"/>
        <v>272.72727272727275</v>
      </c>
      <c r="L91" s="46">
        <v>11</v>
      </c>
      <c r="M91" s="44">
        <f>F91/V91*60</f>
        <v>2517.2818791946338</v>
      </c>
      <c r="N91" s="45">
        <f>M91/L91</f>
        <v>228.84380719951216</v>
      </c>
      <c r="O91" s="47">
        <f>L91-I91</f>
        <v>0</v>
      </c>
      <c r="P91" s="48">
        <f>N91-K91</f>
        <v>-43.883465527760592</v>
      </c>
      <c r="Q91" s="49">
        <f>N91/K91</f>
        <v>0.83909395973154455</v>
      </c>
      <c r="R91" s="274"/>
      <c r="S91" s="50">
        <v>0.28837962962962965</v>
      </c>
      <c r="T91" s="51">
        <v>0.31597222222222221</v>
      </c>
      <c r="U91" s="52">
        <v>7.2666666666667101</v>
      </c>
      <c r="V91" s="53">
        <v>39.733333333333285</v>
      </c>
      <c r="W91" s="54"/>
      <c r="X91" s="94"/>
      <c r="Y91" s="266"/>
      <c r="Z91" s="267"/>
      <c r="AA91" s="55">
        <f>M91-J91</f>
        <v>-482.7181208053662</v>
      </c>
      <c r="AB91" s="49">
        <f>M91/J91</f>
        <v>0.83909395973154455</v>
      </c>
      <c r="AC91" s="279"/>
    </row>
    <row r="92" spans="1:29" ht="15.75" customHeight="1">
      <c r="A92" s="269"/>
      <c r="B92" s="38" t="s">
        <v>76</v>
      </c>
      <c r="C92" s="264" t="s">
        <v>94</v>
      </c>
      <c r="D92" s="265"/>
      <c r="E92" s="39">
        <v>35.83</v>
      </c>
      <c r="F92" s="40">
        <v>4667</v>
      </c>
      <c r="G92" s="41">
        <f t="shared" si="49"/>
        <v>167218.60999999999</v>
      </c>
      <c r="H92" s="42"/>
      <c r="I92" s="43">
        <v>12</v>
      </c>
      <c r="J92" s="44">
        <v>3273</v>
      </c>
      <c r="K92" s="45">
        <f t="shared" si="45"/>
        <v>272.75</v>
      </c>
      <c r="L92" s="46">
        <v>12</v>
      </c>
      <c r="M92" s="44">
        <f>F92/V92*60</f>
        <v>2838.0405405405418</v>
      </c>
      <c r="N92" s="45">
        <f>M92/L92</f>
        <v>236.50337837837847</v>
      </c>
      <c r="O92" s="47">
        <f>L92-I92</f>
        <v>0</v>
      </c>
      <c r="P92" s="48">
        <f>N92-K92</f>
        <v>-36.246621621621529</v>
      </c>
      <c r="Q92" s="49">
        <f>N92/K92</f>
        <v>0.86710679515445821</v>
      </c>
      <c r="R92" s="274"/>
      <c r="S92" s="50">
        <v>0.38912037037037039</v>
      </c>
      <c r="T92" s="51">
        <v>0.45763888888888887</v>
      </c>
      <c r="U92" s="52">
        <v>5.0000000000000622</v>
      </c>
      <c r="V92" s="53">
        <v>98.666666666666615</v>
      </c>
      <c r="W92" s="54">
        <v>0.45763888888888887</v>
      </c>
      <c r="X92" s="94">
        <v>0.49679398148148146</v>
      </c>
      <c r="Y92" s="266"/>
      <c r="Z92" s="267"/>
      <c r="AA92" s="55">
        <f>M92-J92</f>
        <v>-434.95945945945823</v>
      </c>
      <c r="AB92" s="49">
        <f>M92/J92</f>
        <v>0.86710679515445821</v>
      </c>
      <c r="AC92" s="279"/>
    </row>
    <row r="93" spans="1:29" ht="15.75" customHeight="1">
      <c r="A93" s="269"/>
      <c r="B93" s="38" t="s">
        <v>76</v>
      </c>
      <c r="C93" s="264" t="s">
        <v>95</v>
      </c>
      <c r="D93" s="265"/>
      <c r="E93" s="39">
        <v>36.409999999999997</v>
      </c>
      <c r="F93" s="40">
        <v>3473</v>
      </c>
      <c r="G93" s="41">
        <f t="shared" si="49"/>
        <v>126451.93</v>
      </c>
      <c r="H93" s="58"/>
      <c r="I93" s="43">
        <v>11</v>
      </c>
      <c r="J93" s="44">
        <v>3273</v>
      </c>
      <c r="K93" s="45">
        <f t="shared" si="45"/>
        <v>297.54545454545456</v>
      </c>
      <c r="L93" s="59">
        <v>11</v>
      </c>
      <c r="M93" s="44">
        <f>F93/V93*60</f>
        <v>2792.6736654009346</v>
      </c>
      <c r="N93" s="45">
        <f>M93/L93</f>
        <v>253.87942412735768</v>
      </c>
      <c r="O93" s="47">
        <f>L93-I93</f>
        <v>0</v>
      </c>
      <c r="P93" s="48">
        <f>N93-K93</f>
        <v>-43.666030418096881</v>
      </c>
      <c r="Q93" s="49">
        <f>N93/K93</f>
        <v>0.85324584949616078</v>
      </c>
      <c r="R93" s="274"/>
      <c r="S93" s="50">
        <v>0.49679398148148146</v>
      </c>
      <c r="T93" s="51">
        <v>0.54861111111111116</v>
      </c>
      <c r="U93" s="52">
        <v>56.383333333333326</v>
      </c>
      <c r="V93" s="53">
        <v>74.61666666666676</v>
      </c>
      <c r="W93" s="54"/>
      <c r="X93" s="94"/>
      <c r="Y93" s="266"/>
      <c r="Z93" s="267"/>
      <c r="AA93" s="55">
        <f>M93-J93</f>
        <v>-480.32633459906538</v>
      </c>
      <c r="AB93" s="49">
        <f>M93/J93</f>
        <v>0.85324584949616089</v>
      </c>
      <c r="AC93" s="279"/>
    </row>
    <row r="94" spans="1:29" ht="15.75" customHeight="1">
      <c r="A94" s="269"/>
      <c r="B94" s="38"/>
      <c r="C94" s="264"/>
      <c r="D94" s="265"/>
      <c r="E94" s="39"/>
      <c r="F94" s="40"/>
      <c r="G94" s="60"/>
      <c r="H94" s="61"/>
      <c r="I94" s="43"/>
      <c r="J94" s="44"/>
      <c r="K94" s="45"/>
      <c r="L94" s="46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4"/>
      <c r="I95" s="43"/>
      <c r="J95" s="44"/>
      <c r="K95" s="45"/>
      <c r="L95" s="59"/>
      <c r="M95" s="44"/>
      <c r="N95" s="45"/>
      <c r="O95" s="65"/>
      <c r="P95" s="66"/>
      <c r="Q95" s="67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110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110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110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110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110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110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110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110"/>
      <c r="Y104" s="266"/>
      <c r="Z104" s="267"/>
      <c r="AA104" s="55"/>
      <c r="AB104" s="49"/>
      <c r="AC104" s="279"/>
    </row>
    <row r="105" spans="1:29" ht="15.75" customHeight="1">
      <c r="A105" s="269"/>
      <c r="B105" s="99"/>
      <c r="C105" s="264"/>
      <c r="D105" s="265"/>
      <c r="E105" s="109"/>
      <c r="F105" s="71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50">AVERAGE(I90:I105)</f>
        <v>12.5</v>
      </c>
      <c r="J106" s="81">
        <f t="shared" si="50"/>
        <v>3136.5</v>
      </c>
      <c r="K106" s="82">
        <f t="shared" ref="K106" si="51">J106/I106</f>
        <v>250.92</v>
      </c>
      <c r="L106" s="80">
        <f t="shared" ref="L106:M106" si="52">AVERAGE(L90:L105)</f>
        <v>12.5</v>
      </c>
      <c r="M106" s="81">
        <f t="shared" si="52"/>
        <v>2670.2505119890429</v>
      </c>
      <c r="N106" s="82">
        <f>M106/L106</f>
        <v>213.62004095912343</v>
      </c>
      <c r="O106" s="83">
        <f>L106-I106</f>
        <v>0</v>
      </c>
      <c r="P106" s="84">
        <f>N106-K106</f>
        <v>-37.299959040876558</v>
      </c>
      <c r="Q106" s="85">
        <f>N106/K106</f>
        <v>0.85134720611797965</v>
      </c>
      <c r="R106" s="275"/>
      <c r="S106" s="182">
        <f>S90</f>
        <v>0.25033564814814813</v>
      </c>
      <c r="T106" s="183">
        <f>INDEX(T90:T105,COUNTA(T90:T105))</f>
        <v>0.54861111111111116</v>
      </c>
      <c r="U106" s="86"/>
      <c r="V106" s="96"/>
      <c r="W106" s="78"/>
      <c r="X106" s="82"/>
      <c r="Y106" s="262"/>
      <c r="Z106" s="263"/>
      <c r="AA106" s="97">
        <f>M106-J106</f>
        <v>-466.24948801095707</v>
      </c>
      <c r="AB106" s="85">
        <f>M106/J106</f>
        <v>0.85134720611797954</v>
      </c>
      <c r="AC106" s="280"/>
    </row>
    <row r="107" spans="1:29" ht="15.75" customHeight="1">
      <c r="A107" s="281" t="s">
        <v>42</v>
      </c>
      <c r="B107" s="16" t="s">
        <v>69</v>
      </c>
      <c r="C107" s="271" t="s">
        <v>102</v>
      </c>
      <c r="D107" s="272"/>
      <c r="E107" s="21">
        <v>26.63</v>
      </c>
      <c r="F107" s="15">
        <v>1050</v>
      </c>
      <c r="G107" s="22">
        <f t="shared" ref="G107:G110" si="53">E107*F107</f>
        <v>27961.5</v>
      </c>
      <c r="H107" s="23"/>
      <c r="I107" s="24">
        <v>6</v>
      </c>
      <c r="J107" s="25">
        <v>2600</v>
      </c>
      <c r="K107" s="26">
        <f>J107/I107</f>
        <v>433.33333333333331</v>
      </c>
      <c r="L107" s="27">
        <v>6</v>
      </c>
      <c r="M107" s="25">
        <f>F107/V107*60</f>
        <v>2105.8495821727029</v>
      </c>
      <c r="N107" s="26">
        <f>M107/L107</f>
        <v>350.97493036211716</v>
      </c>
      <c r="O107" s="91">
        <f>L107-I107</f>
        <v>0</v>
      </c>
      <c r="P107" s="92">
        <f>N107-K107</f>
        <v>-82.358402971216151</v>
      </c>
      <c r="Q107" s="31">
        <f>N107/K107</f>
        <v>0.80994214698950118</v>
      </c>
      <c r="R107" s="273">
        <f>Q123</f>
        <v>0.82928339303749476</v>
      </c>
      <c r="S107" s="117">
        <v>0.3445023148148148</v>
      </c>
      <c r="T107" s="118">
        <v>0.36527777777777776</v>
      </c>
      <c r="U107" s="34"/>
      <c r="V107" s="35">
        <v>29.916666666666654</v>
      </c>
      <c r="W107" s="33"/>
      <c r="X107" s="107"/>
      <c r="Y107" s="276"/>
      <c r="Z107" s="277"/>
      <c r="AA107" s="36">
        <f>M107-J107</f>
        <v>-494.15041782729713</v>
      </c>
      <c r="AB107" s="31">
        <f>M107/J107</f>
        <v>0.80994214698950107</v>
      </c>
      <c r="AC107" s="278">
        <f>AB123</f>
        <v>0.82928339303749465</v>
      </c>
    </row>
    <row r="108" spans="1:29" ht="15.75" customHeight="1">
      <c r="A108" s="282"/>
      <c r="B108" s="38" t="s">
        <v>76</v>
      </c>
      <c r="C108" s="264" t="s">
        <v>99</v>
      </c>
      <c r="D108" s="265"/>
      <c r="E108" s="39">
        <v>24.73</v>
      </c>
      <c r="F108" s="40">
        <v>1266</v>
      </c>
      <c r="G108" s="41">
        <f t="shared" si="53"/>
        <v>31308.18</v>
      </c>
      <c r="H108" s="42"/>
      <c r="I108" s="43">
        <v>6</v>
      </c>
      <c r="J108" s="44">
        <v>2600</v>
      </c>
      <c r="K108" s="45">
        <f t="shared" si="45"/>
        <v>433.33333333333331</v>
      </c>
      <c r="L108" s="46">
        <v>6</v>
      </c>
      <c r="M108" s="44">
        <f>F108/V108*60</f>
        <v>2170.2857142857119</v>
      </c>
      <c r="N108" s="45">
        <f>M108/L108</f>
        <v>361.71428571428532</v>
      </c>
      <c r="O108" s="47">
        <f>L108-I108</f>
        <v>0</v>
      </c>
      <c r="P108" s="48">
        <f>N108-K108</f>
        <v>-71.61904761904799</v>
      </c>
      <c r="Q108" s="49">
        <f>N108/K108</f>
        <v>0.83472527472527391</v>
      </c>
      <c r="R108" s="274"/>
      <c r="S108" s="50">
        <v>0.36874999999999997</v>
      </c>
      <c r="T108" s="51">
        <v>0.39305555555555555</v>
      </c>
      <c r="U108" s="52">
        <v>4.9999999999999822</v>
      </c>
      <c r="V108" s="53">
        <v>35.000000000000036</v>
      </c>
      <c r="W108" s="54"/>
      <c r="X108" s="58"/>
      <c r="Y108" s="266"/>
      <c r="Z108" s="267"/>
      <c r="AA108" s="55">
        <f>M108-J108</f>
        <v>-429.71428571428805</v>
      </c>
      <c r="AB108" s="49">
        <f>M108/J108</f>
        <v>0.8347252747252738</v>
      </c>
      <c r="AC108" s="279"/>
    </row>
    <row r="109" spans="1:29" ht="15.75" customHeight="1">
      <c r="A109" s="282"/>
      <c r="B109" s="38" t="s">
        <v>76</v>
      </c>
      <c r="C109" s="264" t="s">
        <v>100</v>
      </c>
      <c r="D109" s="265"/>
      <c r="E109" s="39">
        <v>24.94</v>
      </c>
      <c r="F109" s="40">
        <v>1428</v>
      </c>
      <c r="G109" s="41">
        <f t="shared" si="53"/>
        <v>35614.32</v>
      </c>
      <c r="H109" s="42"/>
      <c r="I109" s="43">
        <v>6</v>
      </c>
      <c r="J109" s="44">
        <v>2600</v>
      </c>
      <c r="K109" s="45">
        <f t="shared" si="45"/>
        <v>433.33333333333331</v>
      </c>
      <c r="L109" s="46">
        <v>6</v>
      </c>
      <c r="M109" s="44">
        <f>F109/V109*60</f>
        <v>2160.9079445145039</v>
      </c>
      <c r="N109" s="45">
        <f>M109/L109</f>
        <v>360.15132408575067</v>
      </c>
      <c r="O109" s="47">
        <f>L109-I109</f>
        <v>0</v>
      </c>
      <c r="P109" s="48">
        <f>N109-K109</f>
        <v>-73.182009247582641</v>
      </c>
      <c r="Q109" s="49">
        <f>N109/K109</f>
        <v>0.83111844019788617</v>
      </c>
      <c r="R109" s="274"/>
      <c r="S109" s="50">
        <v>0.39885416666666668</v>
      </c>
      <c r="T109" s="51">
        <v>0.42638888888888887</v>
      </c>
      <c r="U109" s="52">
        <v>8.3500000000000263</v>
      </c>
      <c r="V109" s="53">
        <v>39.649999999999963</v>
      </c>
      <c r="W109" s="54"/>
      <c r="X109" s="94"/>
      <c r="Y109" s="266"/>
      <c r="Z109" s="267"/>
      <c r="AA109" s="55">
        <f>M109-J109</f>
        <v>-439.09205548549608</v>
      </c>
      <c r="AB109" s="49">
        <f>M109/J109</f>
        <v>0.83111844019788617</v>
      </c>
      <c r="AC109" s="279"/>
    </row>
    <row r="110" spans="1:29" ht="15.75" customHeight="1">
      <c r="A110" s="282"/>
      <c r="B110" s="38" t="s">
        <v>76</v>
      </c>
      <c r="C110" s="264" t="s">
        <v>101</v>
      </c>
      <c r="D110" s="265"/>
      <c r="E110" s="39">
        <v>24.73</v>
      </c>
      <c r="F110" s="40">
        <v>1877</v>
      </c>
      <c r="G110" s="41">
        <f t="shared" si="53"/>
        <v>46418.21</v>
      </c>
      <c r="H110" s="42"/>
      <c r="I110" s="43">
        <v>6</v>
      </c>
      <c r="J110" s="44">
        <v>2600</v>
      </c>
      <c r="K110" s="45">
        <f t="shared" si="45"/>
        <v>433.33333333333331</v>
      </c>
      <c r="L110" s="46">
        <v>6</v>
      </c>
      <c r="M110" s="44">
        <f>F110/V110*60</f>
        <v>2187.5040466170267</v>
      </c>
      <c r="N110" s="45">
        <f>M110/L110</f>
        <v>364.58400776950447</v>
      </c>
      <c r="O110" s="47">
        <f>L110-I110</f>
        <v>0</v>
      </c>
      <c r="P110" s="48">
        <f>N110-K110</f>
        <v>-68.749325563828847</v>
      </c>
      <c r="Q110" s="49">
        <f>N110/K110</f>
        <v>0.84134771023731802</v>
      </c>
      <c r="R110" s="274"/>
      <c r="S110" s="50">
        <v>0.42916666666666664</v>
      </c>
      <c r="T110" s="51">
        <v>0.46491898148148147</v>
      </c>
      <c r="U110" s="52">
        <v>3.9999999999999858</v>
      </c>
      <c r="V110" s="53">
        <v>51.483333333333363</v>
      </c>
      <c r="W110" s="54"/>
      <c r="X110" s="58"/>
      <c r="Y110" s="266"/>
      <c r="Z110" s="267"/>
      <c r="AA110" s="55">
        <f>M110-J110</f>
        <v>-412.49595338297331</v>
      </c>
      <c r="AB110" s="49">
        <f>M110/J110</f>
        <v>0.84134771023731791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58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58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58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58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58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58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58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58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58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58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78"/>
      <c r="G123" s="79"/>
      <c r="H123" s="20"/>
      <c r="I123" s="80">
        <f t="shared" ref="I123:J123" si="54">AVERAGE(I107:I122)</f>
        <v>6</v>
      </c>
      <c r="J123" s="81">
        <f t="shared" si="54"/>
        <v>2600</v>
      </c>
      <c r="K123" s="82">
        <f t="shared" ref="K123" si="55">J123/I123</f>
        <v>433.33333333333331</v>
      </c>
      <c r="L123" s="80">
        <f t="shared" ref="L123:M123" si="56">AVERAGE(L107:L122)</f>
        <v>6</v>
      </c>
      <c r="M123" s="81">
        <f t="shared" si="56"/>
        <v>2156.1368218974862</v>
      </c>
      <c r="N123" s="82">
        <f>M123/L123</f>
        <v>359.35613698291439</v>
      </c>
      <c r="O123" s="83">
        <f>L123-I123</f>
        <v>0</v>
      </c>
      <c r="P123" s="84">
        <f>N123-K123</f>
        <v>-73.977196350418922</v>
      </c>
      <c r="Q123" s="85">
        <f>N123/K123</f>
        <v>0.82928339303749476</v>
      </c>
      <c r="R123" s="275"/>
      <c r="S123" s="182">
        <f>S107</f>
        <v>0.3445023148148148</v>
      </c>
      <c r="T123" s="183">
        <f>INDEX(T107:T122,COUNTA(T107:T122))</f>
        <v>0.46491898148148147</v>
      </c>
      <c r="U123" s="86"/>
      <c r="V123" s="96"/>
      <c r="W123" s="78"/>
      <c r="X123" s="82"/>
      <c r="Y123" s="262"/>
      <c r="Z123" s="263"/>
      <c r="AA123" s="97">
        <f>M123-J123</f>
        <v>-443.86317810251376</v>
      </c>
      <c r="AB123" s="85">
        <f>M123/J123</f>
        <v>0.82928339303749465</v>
      </c>
      <c r="AC123" s="280"/>
    </row>
    <row r="124" spans="1:29" ht="15.75" customHeight="1">
      <c r="A124" s="268" t="s">
        <v>47</v>
      </c>
      <c r="B124" s="98" t="s">
        <v>70</v>
      </c>
      <c r="C124" s="271" t="s">
        <v>203</v>
      </c>
      <c r="D124" s="272"/>
      <c r="E124" s="21">
        <v>49.91</v>
      </c>
      <c r="F124" s="34">
        <v>1823</v>
      </c>
      <c r="G124" s="22">
        <f t="shared" ref="G124:G126" si="57">E124*F124</f>
        <v>90985.93</v>
      </c>
      <c r="H124" s="23"/>
      <c r="I124" s="24">
        <v>26</v>
      </c>
      <c r="J124" s="25">
        <v>2000</v>
      </c>
      <c r="K124" s="26">
        <f>J124/I124</f>
        <v>76.92307692307692</v>
      </c>
      <c r="L124" s="27">
        <v>26</v>
      </c>
      <c r="M124" s="25">
        <f>F124/V124*60</f>
        <v>1696.2522615662988</v>
      </c>
      <c r="N124" s="26">
        <f>M124/L124</f>
        <v>65.240471598703806</v>
      </c>
      <c r="O124" s="91">
        <f>L124-I124</f>
        <v>0</v>
      </c>
      <c r="P124" s="92">
        <f>N124-K124</f>
        <v>-11.682605324373114</v>
      </c>
      <c r="Q124" s="31">
        <f>N124/K124</f>
        <v>0.84812613078314947</v>
      </c>
      <c r="R124" s="273">
        <f>Q140</f>
        <v>0.85422828268104911</v>
      </c>
      <c r="S124" s="32">
        <v>0.70902777777777781</v>
      </c>
      <c r="T124" s="33">
        <v>0.75380787037037034</v>
      </c>
      <c r="U124" s="34"/>
      <c r="V124" s="35">
        <v>64.483333333333235</v>
      </c>
      <c r="W124" s="15"/>
      <c r="X124" s="17"/>
      <c r="Y124" s="276"/>
      <c r="Z124" s="277"/>
      <c r="AA124" s="36">
        <f>M124-J124</f>
        <v>-303.74773843370122</v>
      </c>
      <c r="AB124" s="31">
        <f>M124/J124</f>
        <v>0.84812613078314936</v>
      </c>
      <c r="AC124" s="348">
        <f>AB140</f>
        <v>0.85422828268104911</v>
      </c>
    </row>
    <row r="125" spans="1:29" ht="15.75" customHeight="1">
      <c r="A125" s="269"/>
      <c r="B125" s="99" t="s">
        <v>70</v>
      </c>
      <c r="C125" s="264" t="s">
        <v>116</v>
      </c>
      <c r="D125" s="265"/>
      <c r="E125" s="39">
        <v>56.79</v>
      </c>
      <c r="F125" s="52">
        <v>2461</v>
      </c>
      <c r="G125" s="41">
        <f t="shared" si="57"/>
        <v>139760.19</v>
      </c>
      <c r="H125" s="42"/>
      <c r="I125" s="43">
        <v>23</v>
      </c>
      <c r="J125" s="44">
        <v>2000</v>
      </c>
      <c r="K125" s="45">
        <f t="shared" ref="K125:K126" si="58">J125/I125</f>
        <v>86.956521739130437</v>
      </c>
      <c r="L125" s="46">
        <v>23</v>
      </c>
      <c r="M125" s="44">
        <f>F125/V125*60</f>
        <v>1715.3146176185851</v>
      </c>
      <c r="N125" s="45">
        <f>M125/L125</f>
        <v>74.578896418199349</v>
      </c>
      <c r="O125" s="47">
        <f>L125-I125</f>
        <v>0</v>
      </c>
      <c r="P125" s="48">
        <f>N125-K125</f>
        <v>-12.377625320931088</v>
      </c>
      <c r="Q125" s="49">
        <f>N125/K125</f>
        <v>0.85765730880929247</v>
      </c>
      <c r="R125" s="274"/>
      <c r="S125" s="50">
        <v>0.75763888888888886</v>
      </c>
      <c r="T125" s="51">
        <v>0.81741898148148151</v>
      </c>
      <c r="U125" s="52">
        <v>5.5166666666666764</v>
      </c>
      <c r="V125" s="53">
        <v>86.083333333333414</v>
      </c>
      <c r="W125" s="54"/>
      <c r="X125" s="94"/>
      <c r="Y125" s="266"/>
      <c r="Z125" s="267"/>
      <c r="AA125" s="55">
        <f>M125-J125</f>
        <v>-284.68538238141491</v>
      </c>
      <c r="AB125" s="49">
        <f>M125/J125</f>
        <v>0.85765730880929258</v>
      </c>
      <c r="AC125" s="294"/>
    </row>
    <row r="126" spans="1:29" ht="15.75" customHeight="1">
      <c r="A126" s="269"/>
      <c r="B126" s="99" t="s">
        <v>70</v>
      </c>
      <c r="C126" s="264" t="s">
        <v>219</v>
      </c>
      <c r="D126" s="265"/>
      <c r="E126" s="39">
        <v>44.3</v>
      </c>
      <c r="F126" s="52">
        <v>2366</v>
      </c>
      <c r="G126" s="41">
        <f t="shared" si="57"/>
        <v>104813.79999999999</v>
      </c>
      <c r="H126" s="42"/>
      <c r="I126" s="43">
        <v>17</v>
      </c>
      <c r="J126" s="44">
        <v>2000</v>
      </c>
      <c r="K126" s="45">
        <f t="shared" si="58"/>
        <v>117.64705882352941</v>
      </c>
      <c r="L126" s="46">
        <v>17</v>
      </c>
      <c r="M126" s="44">
        <f>F126/V126*60</f>
        <v>1713.8028169014106</v>
      </c>
      <c r="N126" s="45">
        <f>M126/L126</f>
        <v>100.81193040596533</v>
      </c>
      <c r="O126" s="47">
        <f>L126-I126</f>
        <v>0</v>
      </c>
      <c r="P126" s="48">
        <f>N126-K126</f>
        <v>-16.835128417564079</v>
      </c>
      <c r="Q126" s="49">
        <f>N126/K126</f>
        <v>0.85690140845070528</v>
      </c>
      <c r="R126" s="274"/>
      <c r="S126" s="50">
        <v>0.82096064814814818</v>
      </c>
      <c r="T126" s="51">
        <v>0.87848379629629625</v>
      </c>
      <c r="U126" s="52">
        <v>5.0999999999999979</v>
      </c>
      <c r="V126" s="53">
        <v>82.833333333333229</v>
      </c>
      <c r="W126" s="54"/>
      <c r="X126" s="94"/>
      <c r="Y126" s="266"/>
      <c r="Z126" s="267"/>
      <c r="AA126" s="55">
        <f>M126-J126</f>
        <v>-286.19718309858945</v>
      </c>
      <c r="AB126" s="49">
        <f>M126/J126</f>
        <v>0.85690140845070528</v>
      </c>
      <c r="AC126" s="294"/>
    </row>
    <row r="127" spans="1:29" ht="15.75" customHeight="1">
      <c r="A127" s="269"/>
      <c r="B127" s="99"/>
      <c r="C127" s="264"/>
      <c r="D127" s="265"/>
      <c r="E127" s="39"/>
      <c r="F127" s="52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94"/>
    </row>
    <row r="128" spans="1:29" ht="15.75" customHeight="1">
      <c r="A128" s="269"/>
      <c r="B128" s="99"/>
      <c r="C128" s="264"/>
      <c r="D128" s="265"/>
      <c r="E128" s="39"/>
      <c r="F128" s="52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94"/>
    </row>
    <row r="129" spans="1:29" ht="15.75" customHeight="1">
      <c r="A129" s="269"/>
      <c r="B129" s="99"/>
      <c r="C129" s="264"/>
      <c r="D129" s="265"/>
      <c r="E129" s="39"/>
      <c r="F129" s="52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94"/>
      <c r="Y129" s="266"/>
      <c r="Z129" s="267"/>
      <c r="AA129" s="55"/>
      <c r="AB129" s="49"/>
      <c r="AC129" s="294"/>
    </row>
    <row r="130" spans="1:29" ht="15.75" customHeight="1">
      <c r="A130" s="269"/>
      <c r="B130" s="99"/>
      <c r="C130" s="264"/>
      <c r="D130" s="265"/>
      <c r="E130" s="39"/>
      <c r="F130" s="52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94"/>
    </row>
    <row r="131" spans="1:29" ht="15.75" customHeight="1">
      <c r="A131" s="269"/>
      <c r="B131" s="99"/>
      <c r="C131" s="264"/>
      <c r="D131" s="265"/>
      <c r="E131" s="39"/>
      <c r="F131" s="52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94"/>
    </row>
    <row r="132" spans="1:29" ht="15.75" customHeight="1">
      <c r="A132" s="269"/>
      <c r="B132" s="99"/>
      <c r="C132" s="264"/>
      <c r="D132" s="265"/>
      <c r="E132" s="39"/>
      <c r="F132" s="52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54"/>
      <c r="X132" s="94"/>
      <c r="Y132" s="266"/>
      <c r="Z132" s="267"/>
      <c r="AA132" s="55"/>
      <c r="AB132" s="49"/>
      <c r="AC132" s="294"/>
    </row>
    <row r="133" spans="1:29" ht="15.75" customHeight="1">
      <c r="A133" s="269"/>
      <c r="B133" s="99"/>
      <c r="C133" s="264"/>
      <c r="D133" s="265"/>
      <c r="E133" s="39"/>
      <c r="F133" s="52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54"/>
      <c r="X133" s="94"/>
      <c r="Y133" s="266"/>
      <c r="Z133" s="267"/>
      <c r="AA133" s="55"/>
      <c r="AB133" s="49"/>
      <c r="AC133" s="294"/>
    </row>
    <row r="134" spans="1:29" ht="15.75" customHeight="1">
      <c r="A134" s="269"/>
      <c r="B134" s="99"/>
      <c r="C134" s="264"/>
      <c r="D134" s="265"/>
      <c r="E134" s="39"/>
      <c r="F134" s="52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54"/>
      <c r="X134" s="94"/>
      <c r="Y134" s="266"/>
      <c r="Z134" s="267"/>
      <c r="AA134" s="55"/>
      <c r="AB134" s="49"/>
      <c r="AC134" s="294"/>
    </row>
    <row r="135" spans="1:29" ht="15.75" customHeight="1">
      <c r="A135" s="269"/>
      <c r="B135" s="99"/>
      <c r="C135" s="264"/>
      <c r="D135" s="265"/>
      <c r="E135" s="39"/>
      <c r="F135" s="52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54"/>
      <c r="X135" s="94"/>
      <c r="Y135" s="266"/>
      <c r="Z135" s="267"/>
      <c r="AA135" s="55"/>
      <c r="AB135" s="49"/>
      <c r="AC135" s="294"/>
    </row>
    <row r="136" spans="1:29" ht="15.75" customHeight="1">
      <c r="A136" s="269"/>
      <c r="B136" s="99"/>
      <c r="C136" s="264"/>
      <c r="D136" s="265"/>
      <c r="E136" s="39"/>
      <c r="F136" s="52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54"/>
      <c r="X136" s="94"/>
      <c r="Y136" s="266"/>
      <c r="Z136" s="267"/>
      <c r="AA136" s="55"/>
      <c r="AB136" s="49"/>
      <c r="AC136" s="294"/>
    </row>
    <row r="137" spans="1:29" ht="15.75" customHeight="1">
      <c r="A137" s="269"/>
      <c r="B137" s="99"/>
      <c r="C137" s="264"/>
      <c r="D137" s="265"/>
      <c r="E137" s="39"/>
      <c r="F137" s="52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100"/>
      <c r="X137" s="101"/>
      <c r="Y137" s="266"/>
      <c r="Z137" s="267"/>
      <c r="AA137" s="55"/>
      <c r="AB137" s="49"/>
      <c r="AC137" s="294"/>
    </row>
    <row r="138" spans="1:29" ht="15.75" customHeight="1">
      <c r="A138" s="269"/>
      <c r="B138" s="99"/>
      <c r="C138" s="264"/>
      <c r="D138" s="265"/>
      <c r="E138" s="39"/>
      <c r="F138" s="52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102"/>
      <c r="X138" s="103"/>
      <c r="Y138" s="266"/>
      <c r="Z138" s="267"/>
      <c r="AA138" s="55"/>
      <c r="AB138" s="49"/>
      <c r="AC138" s="294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50"/>
      <c r="T139" s="51"/>
      <c r="U139" s="73"/>
      <c r="V139" s="53"/>
      <c r="W139" s="102"/>
      <c r="X139" s="103"/>
      <c r="Y139" s="266"/>
      <c r="Z139" s="267"/>
      <c r="AA139" s="55"/>
      <c r="AB139" s="49"/>
      <c r="AC139" s="294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59">AVERAGE(I124:I139)</f>
        <v>22</v>
      </c>
      <c r="J140" s="81">
        <f t="shared" si="59"/>
        <v>2000</v>
      </c>
      <c r="K140" s="82">
        <f t="shared" ref="K140" si="60">J140/I140</f>
        <v>90.909090909090907</v>
      </c>
      <c r="L140" s="80">
        <f t="shared" ref="L140:M140" si="61">AVERAGE(L124:L139)</f>
        <v>22</v>
      </c>
      <c r="M140" s="81">
        <f t="shared" si="61"/>
        <v>1708.4565653620982</v>
      </c>
      <c r="N140" s="82">
        <f>M140/L140</f>
        <v>77.657116607368096</v>
      </c>
      <c r="O140" s="83">
        <f>L140-I140</f>
        <v>0</v>
      </c>
      <c r="P140" s="84">
        <f>N140-K140</f>
        <v>-13.251974301722811</v>
      </c>
      <c r="Q140" s="85">
        <f>N140/K140</f>
        <v>0.85422828268104911</v>
      </c>
      <c r="R140" s="275"/>
      <c r="S140" s="182">
        <f>S124</f>
        <v>0.70902777777777781</v>
      </c>
      <c r="T140" s="183">
        <f>INDEX(T124:T139,COUNTA(T124:T139))</f>
        <v>0.87848379629629625</v>
      </c>
      <c r="U140" s="86"/>
      <c r="V140" s="96"/>
      <c r="W140" s="105"/>
      <c r="X140" s="106"/>
      <c r="Y140" s="262"/>
      <c r="Z140" s="263"/>
      <c r="AA140" s="97">
        <f>M140-J140</f>
        <v>-291.54343463790178</v>
      </c>
      <c r="AB140" s="85">
        <f>M140/J140</f>
        <v>0.85422828268104911</v>
      </c>
      <c r="AC140" s="295"/>
    </row>
    <row r="141" spans="1:29" ht="15.75" customHeight="1">
      <c r="A141" s="281" t="s">
        <v>246</v>
      </c>
      <c r="B141" s="98" t="s">
        <v>70</v>
      </c>
      <c r="C141" s="271" t="s">
        <v>224</v>
      </c>
      <c r="D141" s="272"/>
      <c r="E141" s="21">
        <v>50.67</v>
      </c>
      <c r="F141" s="15">
        <v>2022</v>
      </c>
      <c r="G141" s="22">
        <f t="shared" ref="G141:G143" si="62">E141*F141</f>
        <v>102454.74</v>
      </c>
      <c r="H141" s="23"/>
      <c r="I141" s="24">
        <v>22</v>
      </c>
      <c r="J141" s="25">
        <v>2000</v>
      </c>
      <c r="K141" s="26">
        <f>J141/I141</f>
        <v>90.909090909090907</v>
      </c>
      <c r="L141" s="27">
        <v>22</v>
      </c>
      <c r="M141" s="25">
        <f>F141/V141*60</f>
        <v>1704.331538281433</v>
      </c>
      <c r="N141" s="26">
        <f>M141/L141</f>
        <v>77.469615376428777</v>
      </c>
      <c r="O141" s="91">
        <f>L141-I141</f>
        <v>0</v>
      </c>
      <c r="P141" s="92">
        <f>N141-K141</f>
        <v>-13.439475532662129</v>
      </c>
      <c r="Q141" s="31">
        <f>N141/K141</f>
        <v>0.85216576914071662</v>
      </c>
      <c r="R141" s="273">
        <f>Q157</f>
        <v>0.85331944067000542</v>
      </c>
      <c r="S141" s="32">
        <v>0.70833333333333337</v>
      </c>
      <c r="T141" s="33">
        <v>0.75776620370370373</v>
      </c>
      <c r="U141" s="34"/>
      <c r="V141" s="35">
        <v>71.183333333333323</v>
      </c>
      <c r="W141" s="33"/>
      <c r="X141" s="107"/>
      <c r="Y141" s="276"/>
      <c r="Z141" s="277"/>
      <c r="AA141" s="36">
        <f>M141-J141</f>
        <v>-295.66846171856696</v>
      </c>
      <c r="AB141" s="31">
        <f>M141/J141</f>
        <v>0.85216576914071651</v>
      </c>
      <c r="AC141" s="278">
        <f>AB157</f>
        <v>0.85331944067000542</v>
      </c>
    </row>
    <row r="142" spans="1:29" ht="15.75" customHeight="1">
      <c r="A142" s="282"/>
      <c r="B142" s="99" t="s">
        <v>70</v>
      </c>
      <c r="C142" s="264" t="s">
        <v>115</v>
      </c>
      <c r="D142" s="265"/>
      <c r="E142" s="39">
        <v>56.87</v>
      </c>
      <c r="F142" s="40">
        <v>1970</v>
      </c>
      <c r="G142" s="41">
        <f t="shared" si="62"/>
        <v>112033.9</v>
      </c>
      <c r="H142" s="42"/>
      <c r="I142" s="43">
        <v>23</v>
      </c>
      <c r="J142" s="44">
        <v>2000</v>
      </c>
      <c r="K142" s="45">
        <f t="shared" ref="K142:K143" si="63">J142/I142</f>
        <v>86.956521739130437</v>
      </c>
      <c r="L142" s="46">
        <v>23</v>
      </c>
      <c r="M142" s="44">
        <f>F142/V142*60</f>
        <v>1703.988467083135</v>
      </c>
      <c r="N142" s="45">
        <f>M142/L142</f>
        <v>74.086455090571093</v>
      </c>
      <c r="O142" s="47">
        <f>L142-I142</f>
        <v>0</v>
      </c>
      <c r="P142" s="48">
        <f>N142-K142</f>
        <v>-12.870066648559344</v>
      </c>
      <c r="Q142" s="49">
        <f>N142/K142</f>
        <v>0.85199423354156756</v>
      </c>
      <c r="R142" s="274"/>
      <c r="S142" s="50">
        <v>0.76111111111111118</v>
      </c>
      <c r="T142" s="51">
        <v>0.80928240740740742</v>
      </c>
      <c r="U142" s="52">
        <v>4.8166666666667268</v>
      </c>
      <c r="V142" s="53">
        <v>69.366666666666589</v>
      </c>
      <c r="W142" s="54"/>
      <c r="X142" s="94"/>
      <c r="Y142" s="266"/>
      <c r="Z142" s="267"/>
      <c r="AA142" s="55">
        <f>M142-J142</f>
        <v>-296.01153291686501</v>
      </c>
      <c r="AB142" s="49">
        <f>M142/J142</f>
        <v>0.85199423354156745</v>
      </c>
      <c r="AC142" s="279"/>
    </row>
    <row r="143" spans="1:29" ht="15.75" customHeight="1">
      <c r="A143" s="282"/>
      <c r="B143" s="99" t="s">
        <v>70</v>
      </c>
      <c r="C143" s="264" t="s">
        <v>211</v>
      </c>
      <c r="D143" s="265"/>
      <c r="E143" s="39">
        <v>47.6</v>
      </c>
      <c r="F143" s="40">
        <v>2546</v>
      </c>
      <c r="G143" s="41">
        <f t="shared" si="62"/>
        <v>121189.6</v>
      </c>
      <c r="H143" s="42"/>
      <c r="I143" s="43">
        <v>23</v>
      </c>
      <c r="J143" s="44">
        <v>2000</v>
      </c>
      <c r="K143" s="45">
        <f t="shared" si="63"/>
        <v>86.956521739130437</v>
      </c>
      <c r="L143" s="46">
        <v>23</v>
      </c>
      <c r="M143" s="44">
        <f>F143/V143*60</f>
        <v>1711.5966386554644</v>
      </c>
      <c r="N143" s="45">
        <f>M143/L143</f>
        <v>74.417245158933241</v>
      </c>
      <c r="O143" s="47">
        <f>L143-I143</f>
        <v>0</v>
      </c>
      <c r="P143" s="48">
        <f>N143-K143</f>
        <v>-12.539276580197196</v>
      </c>
      <c r="Q143" s="49">
        <f>N143/K143</f>
        <v>0.8557983193277322</v>
      </c>
      <c r="R143" s="274"/>
      <c r="S143" s="50">
        <v>0.81250000000000011</v>
      </c>
      <c r="T143" s="51">
        <v>0.8744791666666667</v>
      </c>
      <c r="U143" s="52">
        <v>4.6333333333334714</v>
      </c>
      <c r="V143" s="53">
        <v>89.249999999999886</v>
      </c>
      <c r="W143" s="54"/>
      <c r="X143" s="94"/>
      <c r="Y143" s="266"/>
      <c r="Z143" s="267"/>
      <c r="AA143" s="55">
        <f>M143-J143</f>
        <v>-288.4033613445356</v>
      </c>
      <c r="AB143" s="49">
        <f>M143/J143</f>
        <v>0.8557983193277322</v>
      </c>
      <c r="AC143" s="279"/>
    </row>
    <row r="144" spans="1:29" ht="15.75" customHeight="1">
      <c r="A144" s="282"/>
      <c r="B144" s="99"/>
      <c r="C144" s="264"/>
      <c r="D144" s="265"/>
      <c r="E144" s="39"/>
      <c r="F144" s="40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79"/>
    </row>
    <row r="145" spans="1:29" ht="15.75" customHeight="1">
      <c r="A145" s="283"/>
      <c r="B145" s="99"/>
      <c r="C145" s="264"/>
      <c r="D145" s="265"/>
      <c r="E145" s="39"/>
      <c r="F145" s="40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79"/>
    </row>
    <row r="146" spans="1:29" ht="15.75" customHeight="1">
      <c r="A146" s="283"/>
      <c r="B146" s="99"/>
      <c r="C146" s="264"/>
      <c r="D146" s="265"/>
      <c r="E146" s="39"/>
      <c r="F146" s="40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94"/>
      <c r="Y146" s="266"/>
      <c r="Z146" s="267"/>
      <c r="AA146" s="55"/>
      <c r="AB146" s="49"/>
      <c r="AC146" s="279"/>
    </row>
    <row r="147" spans="1:29" ht="15.75" customHeight="1">
      <c r="A147" s="283"/>
      <c r="B147" s="99"/>
      <c r="C147" s="264"/>
      <c r="D147" s="265"/>
      <c r="E147" s="39"/>
      <c r="F147" s="40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62"/>
      <c r="T147" s="63"/>
      <c r="U147" s="52"/>
      <c r="V147" s="53"/>
      <c r="W147" s="63"/>
      <c r="X147" s="108"/>
      <c r="Y147" s="266"/>
      <c r="Z147" s="267"/>
      <c r="AA147" s="55"/>
      <c r="AB147" s="49"/>
      <c r="AC147" s="279"/>
    </row>
    <row r="148" spans="1:29" ht="15.75" customHeight="1">
      <c r="A148" s="283"/>
      <c r="B148" s="99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62"/>
      <c r="T148" s="63"/>
      <c r="U148" s="52"/>
      <c r="V148" s="53"/>
      <c r="W148" s="63"/>
      <c r="X148" s="108"/>
      <c r="Y148" s="266"/>
      <c r="Z148" s="267"/>
      <c r="AA148" s="55"/>
      <c r="AB148" s="49"/>
      <c r="AC148" s="279"/>
    </row>
    <row r="149" spans="1:29" ht="15.75" customHeight="1">
      <c r="A149" s="283"/>
      <c r="B149" s="99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62"/>
      <c r="T149" s="63"/>
      <c r="U149" s="52"/>
      <c r="V149" s="53"/>
      <c r="W149" s="63"/>
      <c r="X149" s="108"/>
      <c r="Y149" s="266"/>
      <c r="Z149" s="267"/>
      <c r="AA149" s="55"/>
      <c r="AB149" s="49"/>
      <c r="AC149" s="279"/>
    </row>
    <row r="150" spans="1:29" ht="15.75" customHeight="1">
      <c r="A150" s="283"/>
      <c r="B150" s="99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62"/>
      <c r="T150" s="63"/>
      <c r="U150" s="52"/>
      <c r="V150" s="53"/>
      <c r="W150" s="63"/>
      <c r="X150" s="108"/>
      <c r="Y150" s="266"/>
      <c r="Z150" s="267"/>
      <c r="AA150" s="55"/>
      <c r="AB150" s="49"/>
      <c r="AC150" s="279"/>
    </row>
    <row r="151" spans="1:29" ht="15.75" customHeight="1">
      <c r="A151" s="283"/>
      <c r="B151" s="99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62"/>
      <c r="T151" s="63"/>
      <c r="U151" s="52"/>
      <c r="V151" s="53"/>
      <c r="W151" s="63"/>
      <c r="X151" s="108"/>
      <c r="Y151" s="266"/>
      <c r="Z151" s="267"/>
      <c r="AA151" s="55"/>
      <c r="AB151" s="49"/>
      <c r="AC151" s="279"/>
    </row>
    <row r="152" spans="1:29" ht="15.75" customHeight="1">
      <c r="A152" s="283"/>
      <c r="B152" s="99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62"/>
      <c r="T152" s="63"/>
      <c r="U152" s="52"/>
      <c r="V152" s="53"/>
      <c r="W152" s="63"/>
      <c r="X152" s="108"/>
      <c r="Y152" s="266"/>
      <c r="Z152" s="267"/>
      <c r="AA152" s="55"/>
      <c r="AB152" s="49"/>
      <c r="AC152" s="279"/>
    </row>
    <row r="153" spans="1:29" ht="15.75" customHeight="1">
      <c r="A153" s="283"/>
      <c r="B153" s="99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62"/>
      <c r="T153" s="63"/>
      <c r="U153" s="52"/>
      <c r="V153" s="53"/>
      <c r="W153" s="63"/>
      <c r="X153" s="108"/>
      <c r="Y153" s="266"/>
      <c r="Z153" s="267"/>
      <c r="AA153" s="55"/>
      <c r="AB153" s="49"/>
      <c r="AC153" s="279"/>
    </row>
    <row r="154" spans="1:29" ht="15.75" customHeight="1">
      <c r="A154" s="283"/>
      <c r="B154" s="99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62"/>
      <c r="T154" s="63"/>
      <c r="U154" s="52"/>
      <c r="V154" s="53"/>
      <c r="W154" s="63"/>
      <c r="X154" s="108"/>
      <c r="Y154" s="266"/>
      <c r="Z154" s="267"/>
      <c r="AA154" s="55"/>
      <c r="AB154" s="49"/>
      <c r="AC154" s="279"/>
    </row>
    <row r="155" spans="1:29" ht="15.75" customHeight="1">
      <c r="A155" s="283"/>
      <c r="B155" s="99"/>
      <c r="C155" s="264"/>
      <c r="D155" s="265"/>
      <c r="E155" s="39"/>
      <c r="F155" s="71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62"/>
      <c r="T155" s="63"/>
      <c r="U155" s="52"/>
      <c r="V155" s="53"/>
      <c r="W155" s="63"/>
      <c r="X155" s="108"/>
      <c r="Y155" s="266"/>
      <c r="Z155" s="267"/>
      <c r="AA155" s="55"/>
      <c r="AB155" s="49"/>
      <c r="AC155" s="279"/>
    </row>
    <row r="156" spans="1:29" ht="15.75" customHeight="1">
      <c r="A156" s="283"/>
      <c r="B156" s="99"/>
      <c r="C156" s="264"/>
      <c r="D156" s="265"/>
      <c r="E156" s="109"/>
      <c r="F156" s="71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64">AVERAGE(I141:I156)</f>
        <v>22.666666666666668</v>
      </c>
      <c r="J157" s="81">
        <f t="shared" si="64"/>
        <v>2000</v>
      </c>
      <c r="K157" s="82">
        <f t="shared" ref="K157" si="65">J157/I157</f>
        <v>88.235294117647058</v>
      </c>
      <c r="L157" s="80">
        <f t="shared" ref="L157:M157" si="66">AVERAGE(L141:L156)</f>
        <v>22.666666666666668</v>
      </c>
      <c r="M157" s="81">
        <f t="shared" si="66"/>
        <v>1706.6388813400108</v>
      </c>
      <c r="N157" s="82">
        <f>M157/L157</f>
        <v>75.292891823824007</v>
      </c>
      <c r="O157" s="83">
        <f>L157-I157</f>
        <v>0</v>
      </c>
      <c r="P157" s="84">
        <f>N157-K157</f>
        <v>-12.942402293823051</v>
      </c>
      <c r="Q157" s="85">
        <f>N157/K157</f>
        <v>0.85331944067000542</v>
      </c>
      <c r="R157" s="275"/>
      <c r="S157" s="182">
        <f>S141</f>
        <v>0.70833333333333337</v>
      </c>
      <c r="T157" s="183">
        <f>INDEX(T141:T156,COUNTA(T141:T156))</f>
        <v>0.8744791666666667</v>
      </c>
      <c r="U157" s="86"/>
      <c r="V157" s="96"/>
      <c r="W157" s="78"/>
      <c r="X157" s="82"/>
      <c r="Y157" s="262"/>
      <c r="Z157" s="263"/>
      <c r="AA157" s="97">
        <f>M157-J157</f>
        <v>-293.36111865998919</v>
      </c>
      <c r="AB157" s="85">
        <f>M157/J157</f>
        <v>0.85331944067000542</v>
      </c>
      <c r="AC157" s="280"/>
    </row>
    <row r="159" spans="1:29">
      <c r="Y159" s="260" t="s">
        <v>54</v>
      </c>
      <c r="Z159" s="260"/>
    </row>
    <row r="160" spans="1:29">
      <c r="Y160" s="260" t="s">
        <v>55</v>
      </c>
      <c r="Z160" s="260"/>
    </row>
    <row r="161" spans="25:26">
      <c r="Y161" s="260" t="s">
        <v>56</v>
      </c>
      <c r="Z161" s="260"/>
    </row>
    <row r="162" spans="25:26">
      <c r="Y162" s="260" t="s">
        <v>57</v>
      </c>
      <c r="Z162" s="260"/>
    </row>
    <row r="163" spans="25:26">
      <c r="Y163" s="260" t="s">
        <v>58</v>
      </c>
      <c r="Z163" s="260"/>
    </row>
    <row r="164" spans="25:26">
      <c r="Y164" s="260" t="s">
        <v>59</v>
      </c>
      <c r="Z164" s="260"/>
    </row>
    <row r="165" spans="25:26">
      <c r="Y165" s="260" t="s">
        <v>60</v>
      </c>
      <c r="Z165" s="260"/>
    </row>
    <row r="166" spans="25:26">
      <c r="Y166" s="260" t="s">
        <v>61</v>
      </c>
      <c r="Z166" s="260"/>
    </row>
    <row r="167" spans="25:26">
      <c r="Y167" s="260" t="s">
        <v>62</v>
      </c>
      <c r="Z167" s="260"/>
    </row>
    <row r="168" spans="25:26">
      <c r="Y168" s="260" t="s">
        <v>63</v>
      </c>
      <c r="Z168" s="260"/>
    </row>
    <row r="169" spans="25:26">
      <c r="Y169" s="260" t="s">
        <v>64</v>
      </c>
      <c r="Z169" s="260"/>
    </row>
    <row r="170" spans="25:26">
      <c r="Y170" s="260" t="s">
        <v>65</v>
      </c>
      <c r="Z170" s="260"/>
    </row>
    <row r="171" spans="25:26">
      <c r="Y171" s="260" t="s">
        <v>66</v>
      </c>
      <c r="Z171" s="260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578" priority="4" operator="greaterThan">
      <formula>0</formula>
    </cfRule>
  </conditionalFormatting>
  <conditionalFormatting sqref="P5:P157 AA5:AA157">
    <cfRule type="cellIs" dxfId="577" priority="8" operator="lessThan">
      <formula>0</formula>
    </cfRule>
  </conditionalFormatting>
  <conditionalFormatting sqref="Q5:Q157 AB5:AB157">
    <cfRule type="cellIs" dxfId="576" priority="6" operator="greaterThan">
      <formula>1</formula>
    </cfRule>
    <cfRule type="cellIs" dxfId="575" priority="7" operator="lessThan">
      <formula>0.8</formula>
    </cfRule>
  </conditionalFormatting>
  <conditionalFormatting sqref="AC5:AC22 R5:R157 AC56:AC91">
    <cfRule type="cellIs" dxfId="574" priority="9" operator="lessThan">
      <formula>0.8</formula>
    </cfRule>
  </conditionalFormatting>
  <conditionalFormatting sqref="AC39">
    <cfRule type="cellIs" dxfId="573" priority="12" operator="lessThan">
      <formula>0.8</formula>
    </cfRule>
  </conditionalFormatting>
  <conditionalFormatting sqref="AC54">
    <cfRule type="cellIs" dxfId="572" priority="11" operator="lessThan">
      <formula>0.8</formula>
    </cfRule>
  </conditionalFormatting>
  <conditionalFormatting sqref="AC97:AC105">
    <cfRule type="cellIs" dxfId="571" priority="10" operator="lessThan">
      <formula>0.8</formula>
    </cfRule>
  </conditionalFormatting>
  <conditionalFormatting sqref="AC107:AC112">
    <cfRule type="cellIs" dxfId="570" priority="5" operator="lessThan">
      <formula>0.8</formula>
    </cfRule>
  </conditionalFormatting>
  <conditionalFormatting sqref="AC124">
    <cfRule type="cellIs" dxfId="569" priority="3" operator="lessThan">
      <formula>0.8</formula>
    </cfRule>
  </conditionalFormatting>
  <conditionalFormatting sqref="AC139">
    <cfRule type="cellIs" dxfId="568" priority="2" operator="lessThan">
      <formula>0.8</formula>
    </cfRule>
  </conditionalFormatting>
  <conditionalFormatting sqref="AC141:AC157">
    <cfRule type="cellIs" dxfId="567" priority="1" operator="lessThan">
      <formula>0.8</formula>
    </cfRule>
  </conditionalFormatting>
  <dataValidations count="1">
    <dataValidation type="list" allowBlank="1" showInputMessage="1" showErrorMessage="1" sqref="Y5:Z157" xr:uid="{EB687DC9-590A-43A2-8C0E-8E5F02507278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A212A-03B1-479C-9B16-9A5EFBE75655}">
  <sheetPr>
    <tabColor theme="8" tint="0.59999389629810485"/>
  </sheetPr>
  <dimension ref="B1:AR36"/>
  <sheetViews>
    <sheetView zoomScale="70" zoomScaleNormal="70" workbookViewId="0">
      <selection activeCell="V42" sqref="V42"/>
    </sheetView>
  </sheetViews>
  <sheetFormatPr defaultColWidth="7.6640625" defaultRowHeight="15.75"/>
  <cols>
    <col min="1" max="1" width="7.6640625" style="125"/>
    <col min="2" max="2" width="15.6640625" style="125" customWidth="1"/>
    <col min="3" max="3" width="8.109375" style="131" customWidth="1"/>
    <col min="4" max="34" width="11.109375" style="125" customWidth="1"/>
    <col min="35" max="16384" width="7.6640625" style="125"/>
  </cols>
  <sheetData>
    <row r="1" spans="2:44" ht="27.75" customHeight="1">
      <c r="B1" s="247" t="s">
        <v>132</v>
      </c>
      <c r="C1" s="247"/>
      <c r="D1" s="247"/>
      <c r="E1" s="247"/>
      <c r="F1" s="247"/>
      <c r="G1" s="247"/>
      <c r="H1" s="247"/>
      <c r="I1" s="247"/>
      <c r="J1" s="247"/>
      <c r="K1" s="124"/>
      <c r="L1" s="124"/>
      <c r="M1" s="124"/>
      <c r="N1" s="124"/>
      <c r="O1" s="124"/>
      <c r="P1" s="124"/>
    </row>
    <row r="2" spans="2:44" ht="27.75" customHeight="1">
      <c r="B2" s="248"/>
      <c r="C2" s="248"/>
      <c r="D2" s="248"/>
      <c r="E2" s="248"/>
      <c r="F2" s="248"/>
      <c r="G2" s="248"/>
      <c r="H2" s="248"/>
      <c r="I2" s="248"/>
      <c r="J2" s="248"/>
      <c r="K2" s="124"/>
      <c r="L2" s="124"/>
      <c r="M2" s="124"/>
      <c r="N2" s="124"/>
      <c r="O2" s="124"/>
      <c r="P2" s="124"/>
    </row>
    <row r="3" spans="2:44" ht="46.5" customHeight="1">
      <c r="B3" s="126" t="s">
        <v>133</v>
      </c>
      <c r="C3" s="249" t="s">
        <v>333</v>
      </c>
      <c r="D3" s="250"/>
      <c r="E3" s="126" t="s">
        <v>134</v>
      </c>
      <c r="F3" s="251">
        <f>'0719(18度C)'!D1+'0719(4度C)'!D1</f>
        <v>207810</v>
      </c>
      <c r="G3" s="252"/>
      <c r="H3" s="126" t="s">
        <v>2</v>
      </c>
      <c r="I3" s="253">
        <f>'0719(18度C)'!F1+'0719(4度C)'!F1</f>
        <v>6670609.0399999991</v>
      </c>
      <c r="J3" s="254"/>
      <c r="K3" s="127"/>
      <c r="L3" s="128"/>
      <c r="M3" s="124"/>
      <c r="N3" s="124"/>
      <c r="O3" s="124"/>
      <c r="P3" s="124"/>
    </row>
    <row r="4" spans="2:44" ht="28.5" customHeight="1">
      <c r="B4" s="255" t="s">
        <v>135</v>
      </c>
      <c r="C4" s="235" t="s">
        <v>136</v>
      </c>
      <c r="D4" s="236"/>
      <c r="E4" s="258" t="s">
        <v>137</v>
      </c>
      <c r="F4" s="259"/>
      <c r="G4" s="258" t="s">
        <v>138</v>
      </c>
      <c r="H4" s="259"/>
      <c r="I4" s="258" t="s">
        <v>139</v>
      </c>
      <c r="J4" s="259"/>
      <c r="K4" s="233" t="s">
        <v>140</v>
      </c>
      <c r="L4" s="234"/>
      <c r="M4" s="233" t="s">
        <v>141</v>
      </c>
      <c r="N4" s="234"/>
      <c r="P4" s="128"/>
      <c r="Q4" s="124"/>
      <c r="R4" s="124"/>
    </row>
    <row r="5" spans="2:44" ht="28.5" customHeight="1">
      <c r="B5" s="256"/>
      <c r="C5" s="235" t="s">
        <v>142</v>
      </c>
      <c r="D5" s="236"/>
      <c r="E5" s="237" t="s">
        <v>143</v>
      </c>
      <c r="F5" s="238"/>
      <c r="G5" s="239" t="s">
        <v>144</v>
      </c>
      <c r="H5" s="240"/>
      <c r="I5" s="241" t="s">
        <v>145</v>
      </c>
      <c r="J5" s="242"/>
      <c r="K5" s="243" t="s">
        <v>146</v>
      </c>
      <c r="L5" s="244"/>
      <c r="M5" s="245" t="s">
        <v>147</v>
      </c>
      <c r="N5" s="246"/>
      <c r="O5" s="128"/>
      <c r="P5" s="128"/>
      <c r="Q5" s="128"/>
      <c r="R5" s="128"/>
    </row>
    <row r="6" spans="2:44" ht="28.5" customHeight="1">
      <c r="B6" s="256"/>
      <c r="C6" s="235" t="s">
        <v>148</v>
      </c>
      <c r="D6" s="236"/>
      <c r="E6" s="227">
        <f>AVERAGE(D13:O13,D27:X27)</f>
        <v>492.66563496188058</v>
      </c>
      <c r="F6" s="228" t="e">
        <f>AVERAGE(#REF!,D13:K13)</f>
        <v>#REF!</v>
      </c>
      <c r="G6" s="229">
        <f>AVERAGE(D13:K13)</f>
        <v>177.18152273523728</v>
      </c>
      <c r="H6" s="230"/>
      <c r="I6" s="229">
        <f>AVERAGE(L13:O13)</f>
        <v>89.572192513368975</v>
      </c>
      <c r="J6" s="230"/>
      <c r="K6" s="229">
        <f>AVERAGE(D27:O27)</f>
        <v>676.80791916416911</v>
      </c>
      <c r="L6" s="230"/>
      <c r="M6" s="229">
        <f>AVERAGE(P27:X27)</f>
        <v>749.57186777275001</v>
      </c>
      <c r="N6" s="230"/>
      <c r="O6" s="128"/>
      <c r="P6" s="128"/>
      <c r="Q6" s="128"/>
      <c r="R6" s="128"/>
    </row>
    <row r="7" spans="2:44" ht="28.5" customHeight="1">
      <c r="B7" s="256"/>
      <c r="C7" s="221" t="s">
        <v>149</v>
      </c>
      <c r="D7" s="222"/>
      <c r="E7" s="231">
        <f>AVERAGE(D14:O14,D28:X28)</f>
        <v>414.18842983318302</v>
      </c>
      <c r="F7" s="232" t="e">
        <f>AVERAGE(#REF!,D14:K14)</f>
        <v>#REF!</v>
      </c>
      <c r="G7" s="219">
        <f>AVERAGE(D14:K14)</f>
        <v>149.17874724506342</v>
      </c>
      <c r="H7" s="220"/>
      <c r="I7" s="219">
        <f>AVERAGE(L14:O14)</f>
        <v>76.451980504596918</v>
      </c>
      <c r="J7" s="220"/>
      <c r="K7" s="219">
        <f>AVERAGE(D28:O28)</f>
        <v>568.90609541955598</v>
      </c>
      <c r="L7" s="220"/>
      <c r="M7" s="219">
        <f>AVERAGE(P28:X28)</f>
        <v>629.65498851368704</v>
      </c>
      <c r="N7" s="220"/>
      <c r="O7" s="128"/>
      <c r="P7" s="128"/>
      <c r="Q7" s="128"/>
      <c r="R7" s="128"/>
    </row>
    <row r="8" spans="2:44" ht="28.5" customHeight="1">
      <c r="B8" s="257"/>
      <c r="C8" s="221" t="s">
        <v>150</v>
      </c>
      <c r="D8" s="222"/>
      <c r="E8" s="223">
        <f>AVERAGE(D15:O15,D29:X29)</f>
        <v>0.84454902433658841</v>
      </c>
      <c r="F8" s="224" t="e">
        <f>AVERAGE(D15:K15,#REF!)</f>
        <v>#REF!</v>
      </c>
      <c r="G8" s="225">
        <f>AVERAGE(D15:K15)</f>
        <v>0.84539462804197829</v>
      </c>
      <c r="H8" s="226"/>
      <c r="I8" s="225">
        <f>AVERAGE(L15:O15)</f>
        <v>0.85351757752177071</v>
      </c>
      <c r="J8" s="226"/>
      <c r="K8" s="225">
        <f>AVERAGE(D29:O29)</f>
        <v>0.84249958137797842</v>
      </c>
      <c r="L8" s="226"/>
      <c r="M8" s="225">
        <f>AVERAGE(P29:X29)</f>
        <v>0.84330555956338571</v>
      </c>
      <c r="N8" s="226"/>
      <c r="O8" s="130" t="s">
        <v>151</v>
      </c>
      <c r="P8" s="128"/>
      <c r="Q8" s="128"/>
      <c r="R8" s="128"/>
    </row>
    <row r="9" spans="2:44" ht="28.5" customHeight="1" thickBot="1">
      <c r="H9" s="132"/>
      <c r="N9" s="128"/>
      <c r="O9" s="128"/>
      <c r="P9" s="128"/>
    </row>
    <row r="10" spans="2:44" ht="30" customHeight="1">
      <c r="B10" s="209" t="s">
        <v>152</v>
      </c>
      <c r="C10" s="210"/>
      <c r="D10" s="214" t="s">
        <v>153</v>
      </c>
      <c r="E10" s="215"/>
      <c r="F10" s="215"/>
      <c r="G10" s="215"/>
      <c r="H10" s="215"/>
      <c r="I10" s="215"/>
      <c r="J10" s="215"/>
      <c r="K10" s="215"/>
      <c r="L10" s="216" t="s">
        <v>154</v>
      </c>
      <c r="M10" s="217"/>
      <c r="N10" s="217"/>
      <c r="O10" s="218"/>
    </row>
    <row r="11" spans="2:44" ht="17.25" customHeight="1">
      <c r="B11" s="205" t="s">
        <v>155</v>
      </c>
      <c r="C11" s="206"/>
      <c r="D11" s="135">
        <v>1</v>
      </c>
      <c r="E11" s="136">
        <v>2</v>
      </c>
      <c r="F11" s="136">
        <v>3</v>
      </c>
      <c r="G11" s="136">
        <v>4</v>
      </c>
      <c r="H11" s="136">
        <v>5</v>
      </c>
      <c r="I11" s="136">
        <v>6</v>
      </c>
      <c r="J11" s="136">
        <v>7</v>
      </c>
      <c r="K11" s="171">
        <v>8</v>
      </c>
      <c r="L11" s="135">
        <v>1</v>
      </c>
      <c r="M11" s="164">
        <v>2</v>
      </c>
      <c r="N11" s="136">
        <v>3</v>
      </c>
      <c r="O11" s="137">
        <v>4</v>
      </c>
    </row>
    <row r="12" spans="2:44" ht="46.5" customHeight="1">
      <c r="B12" s="205"/>
      <c r="C12" s="206"/>
      <c r="D12" s="138" t="s">
        <v>156</v>
      </c>
      <c r="E12" s="139" t="s">
        <v>157</v>
      </c>
      <c r="F12" s="139" t="s">
        <v>158</v>
      </c>
      <c r="G12" s="139" t="s">
        <v>159</v>
      </c>
      <c r="H12" s="139" t="s">
        <v>160</v>
      </c>
      <c r="I12" s="139" t="s">
        <v>161</v>
      </c>
      <c r="J12" s="139" t="s">
        <v>162</v>
      </c>
      <c r="K12" s="172" t="s">
        <v>163</v>
      </c>
      <c r="L12" s="180" t="s">
        <v>225</v>
      </c>
      <c r="M12" s="187" t="s">
        <v>157</v>
      </c>
      <c r="N12" s="139" t="s">
        <v>164</v>
      </c>
      <c r="O12" s="140" t="s">
        <v>159</v>
      </c>
    </row>
    <row r="13" spans="2:44" ht="40.15" customHeight="1">
      <c r="B13" s="207" t="s">
        <v>10</v>
      </c>
      <c r="C13" s="141" t="s">
        <v>165</v>
      </c>
      <c r="D13" s="142">
        <v>101.72413793103448</v>
      </c>
      <c r="E13" s="143">
        <v>78.740157480314963</v>
      </c>
      <c r="F13" s="143">
        <v>114.81481481481481</v>
      </c>
      <c r="G13" s="143">
        <v>88.39779005524862</v>
      </c>
      <c r="H13" s="143">
        <v>172.34042553191489</v>
      </c>
      <c r="I13" s="143">
        <v>250.92</v>
      </c>
      <c r="J13" s="143" t="s">
        <v>77</v>
      </c>
      <c r="K13" s="173">
        <v>433.33333333333331</v>
      </c>
      <c r="L13" s="142" t="s">
        <v>77</v>
      </c>
      <c r="M13" s="188">
        <v>88.235294117647058</v>
      </c>
      <c r="N13" s="143">
        <v>90.909090909090907</v>
      </c>
      <c r="O13" s="144" t="s">
        <v>77</v>
      </c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</row>
    <row r="14" spans="2:44" ht="39.6" customHeight="1">
      <c r="B14" s="207"/>
      <c r="C14" s="145" t="s">
        <v>166</v>
      </c>
      <c r="D14" s="146">
        <v>86.343932092538296</v>
      </c>
      <c r="E14" s="147">
        <v>66.556039540018759</v>
      </c>
      <c r="F14" s="147">
        <v>98.012038889620584</v>
      </c>
      <c r="G14" s="147">
        <v>74.469332126148359</v>
      </c>
      <c r="H14" s="147">
        <v>146.04879268929454</v>
      </c>
      <c r="I14" s="147">
        <v>213.55569356872289</v>
      </c>
      <c r="J14" s="147" t="s">
        <v>77</v>
      </c>
      <c r="K14" s="174">
        <v>359.26540180910041</v>
      </c>
      <c r="L14" s="146" t="s">
        <v>77</v>
      </c>
      <c r="M14" s="189">
        <v>75.274751827228485</v>
      </c>
      <c r="N14" s="147">
        <v>77.629209181965336</v>
      </c>
      <c r="O14" s="148" t="s">
        <v>77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</row>
    <row r="15" spans="2:44" ht="40.15" customHeight="1">
      <c r="B15" s="207"/>
      <c r="C15" s="149" t="s">
        <v>167</v>
      </c>
      <c r="D15" s="150">
        <f t="shared" ref="D15:I15" si="0">D14/D13</f>
        <v>0.8488047561639358</v>
      </c>
      <c r="E15" s="151">
        <f t="shared" si="0"/>
        <v>0.84526170215823826</v>
      </c>
      <c r="F15" s="151">
        <f t="shared" si="0"/>
        <v>0.85365324194185677</v>
      </c>
      <c r="G15" s="151">
        <f t="shared" si="0"/>
        <v>0.84243431967705329</v>
      </c>
      <c r="H15" s="151">
        <f t="shared" si="0"/>
        <v>0.84744361190084494</v>
      </c>
      <c r="I15" s="151">
        <f t="shared" si="0"/>
        <v>0.85109076027707198</v>
      </c>
      <c r="J15" s="151" t="s">
        <v>77</v>
      </c>
      <c r="K15" s="175">
        <f t="shared" ref="K15" si="1">K14/K13</f>
        <v>0.82907400417484711</v>
      </c>
      <c r="L15" s="150" t="s">
        <v>77</v>
      </c>
      <c r="M15" s="190">
        <f>M14/M13</f>
        <v>0.85311385404192286</v>
      </c>
      <c r="N15" s="151">
        <f>N14/N13</f>
        <v>0.85392130100161867</v>
      </c>
      <c r="O15" s="152" t="s">
        <v>77</v>
      </c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</row>
    <row r="16" spans="2:44" ht="17.25" customHeight="1">
      <c r="B16" s="208" t="s">
        <v>168</v>
      </c>
      <c r="C16" s="134" t="s">
        <v>169</v>
      </c>
      <c r="D16" s="50">
        <v>0.25</v>
      </c>
      <c r="E16" s="51">
        <v>0.2502199074074074</v>
      </c>
      <c r="F16" s="51">
        <v>0.25026620370370373</v>
      </c>
      <c r="G16" s="51">
        <v>0.25027777777777777</v>
      </c>
      <c r="H16" s="51">
        <v>0.16666666666666666</v>
      </c>
      <c r="I16" s="51">
        <v>0.25</v>
      </c>
      <c r="J16" s="51" t="s">
        <v>77</v>
      </c>
      <c r="K16" s="57">
        <v>0.32499999999999996</v>
      </c>
      <c r="L16" s="50" t="s">
        <v>77</v>
      </c>
      <c r="M16" s="191">
        <v>0.70833333333333337</v>
      </c>
      <c r="N16" s="51">
        <v>0.7086689814814815</v>
      </c>
      <c r="O16" s="116" t="s">
        <v>77</v>
      </c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</row>
    <row r="17" spans="2:44" ht="17.25" customHeight="1">
      <c r="B17" s="205"/>
      <c r="C17" s="134" t="s">
        <v>170</v>
      </c>
      <c r="D17" s="50">
        <v>0.56974537037037032</v>
      </c>
      <c r="E17" s="51">
        <v>0.60902777777777772</v>
      </c>
      <c r="F17" s="51">
        <v>0.60069444444444442</v>
      </c>
      <c r="G17" s="51">
        <v>0.62916666666666632</v>
      </c>
      <c r="H17" s="51">
        <v>0.68912037037037033</v>
      </c>
      <c r="I17" s="51">
        <v>0.46875</v>
      </c>
      <c r="J17" s="51" t="s">
        <v>77</v>
      </c>
      <c r="K17" s="57">
        <v>0.41944444444444445</v>
      </c>
      <c r="L17" s="50" t="s">
        <v>77</v>
      </c>
      <c r="M17" s="191">
        <v>0.87519675925925922</v>
      </c>
      <c r="N17" s="51">
        <v>0.87650462962962961</v>
      </c>
      <c r="O17" s="116" t="s">
        <v>77</v>
      </c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</row>
    <row r="18" spans="2:44" ht="17.25" customHeight="1">
      <c r="B18" s="205" t="s">
        <v>171</v>
      </c>
      <c r="C18" s="206"/>
      <c r="D18" s="153">
        <v>14.5</v>
      </c>
      <c r="E18" s="154">
        <v>25.4</v>
      </c>
      <c r="F18" s="154">
        <v>18</v>
      </c>
      <c r="G18" s="154">
        <v>22.625</v>
      </c>
      <c r="H18" s="154">
        <v>20.888888888888889</v>
      </c>
      <c r="I18" s="154">
        <v>12.5</v>
      </c>
      <c r="J18" s="154" t="s">
        <v>77</v>
      </c>
      <c r="K18" s="176">
        <v>6</v>
      </c>
      <c r="L18" s="153" t="s">
        <v>77</v>
      </c>
      <c r="M18" s="192">
        <v>22.666666666666668</v>
      </c>
      <c r="N18" s="154">
        <v>22</v>
      </c>
      <c r="O18" s="155" t="s">
        <v>77</v>
      </c>
    </row>
    <row r="19" spans="2:44" ht="17.25" customHeight="1">
      <c r="B19" s="198" t="s">
        <v>172</v>
      </c>
      <c r="C19" s="199"/>
      <c r="D19" s="156" t="s">
        <v>173</v>
      </c>
      <c r="E19" s="157" t="s">
        <v>174</v>
      </c>
      <c r="F19" s="157" t="s">
        <v>174</v>
      </c>
      <c r="G19" s="157" t="s">
        <v>174</v>
      </c>
      <c r="H19" s="157" t="s">
        <v>175</v>
      </c>
      <c r="I19" s="157" t="s">
        <v>176</v>
      </c>
      <c r="J19" s="157" t="s">
        <v>176</v>
      </c>
      <c r="K19" s="177" t="s">
        <v>176</v>
      </c>
      <c r="L19" s="156" t="s">
        <v>173</v>
      </c>
      <c r="M19" s="193" t="s">
        <v>174</v>
      </c>
      <c r="N19" s="157" t="s">
        <v>174</v>
      </c>
      <c r="O19" s="158" t="s">
        <v>174</v>
      </c>
    </row>
    <row r="20" spans="2:44" ht="17.25" customHeight="1">
      <c r="B20" s="198" t="s">
        <v>177</v>
      </c>
      <c r="C20" s="199"/>
      <c r="D20" s="156" t="s">
        <v>176</v>
      </c>
      <c r="E20" s="157"/>
      <c r="F20" s="157"/>
      <c r="G20" s="157"/>
      <c r="H20" s="157" t="s">
        <v>176</v>
      </c>
      <c r="I20" s="157"/>
      <c r="J20" s="157"/>
      <c r="K20" s="177"/>
      <c r="L20" s="135"/>
      <c r="M20" s="164"/>
      <c r="N20" s="157"/>
      <c r="O20" s="158"/>
    </row>
    <row r="21" spans="2:44" ht="17.25" customHeight="1" thickBot="1">
      <c r="B21" s="200" t="s">
        <v>178</v>
      </c>
      <c r="C21" s="201"/>
      <c r="D21" s="160"/>
      <c r="E21" s="161"/>
      <c r="F21" s="162"/>
      <c r="G21" s="162"/>
      <c r="H21" s="161" t="s">
        <v>179</v>
      </c>
      <c r="I21" s="161" t="s">
        <v>180</v>
      </c>
      <c r="J21" s="161"/>
      <c r="K21" s="178" t="s">
        <v>181</v>
      </c>
      <c r="L21" s="181"/>
      <c r="M21" s="194"/>
      <c r="N21" s="161"/>
      <c r="O21" s="163"/>
    </row>
    <row r="23" spans="2:44" ht="16.5" thickBot="1"/>
    <row r="24" spans="2:44" ht="30" customHeight="1">
      <c r="B24" s="209" t="s">
        <v>152</v>
      </c>
      <c r="C24" s="210"/>
      <c r="D24" s="211" t="s">
        <v>182</v>
      </c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3"/>
      <c r="P24" s="202" t="s">
        <v>183</v>
      </c>
      <c r="Q24" s="203"/>
      <c r="R24" s="203"/>
      <c r="S24" s="203"/>
      <c r="T24" s="203"/>
      <c r="U24" s="203"/>
      <c r="V24" s="203"/>
      <c r="W24" s="203"/>
      <c r="X24" s="204"/>
    </row>
    <row r="25" spans="2:44" ht="17.25" customHeight="1">
      <c r="B25" s="205" t="s">
        <v>155</v>
      </c>
      <c r="C25" s="206"/>
      <c r="D25" s="135">
        <v>1</v>
      </c>
      <c r="E25" s="164">
        <v>2</v>
      </c>
      <c r="F25" s="136">
        <v>3</v>
      </c>
      <c r="G25" s="136">
        <v>4</v>
      </c>
      <c r="H25" s="164">
        <v>5</v>
      </c>
      <c r="I25" s="136">
        <v>6</v>
      </c>
      <c r="J25" s="136">
        <v>7</v>
      </c>
      <c r="K25" s="164">
        <v>8</v>
      </c>
      <c r="L25" s="136">
        <v>9</v>
      </c>
      <c r="M25" s="136">
        <v>10</v>
      </c>
      <c r="N25" s="164">
        <v>11</v>
      </c>
      <c r="O25" s="136">
        <v>12</v>
      </c>
      <c r="P25" s="135">
        <v>1</v>
      </c>
      <c r="Q25" s="136">
        <v>2</v>
      </c>
      <c r="R25" s="136">
        <v>3</v>
      </c>
      <c r="S25" s="136">
        <v>4</v>
      </c>
      <c r="T25" s="136">
        <v>5</v>
      </c>
      <c r="U25" s="136">
        <v>6</v>
      </c>
      <c r="V25" s="136">
        <v>7</v>
      </c>
      <c r="W25" s="136">
        <v>8</v>
      </c>
      <c r="X25" s="137">
        <v>9</v>
      </c>
    </row>
    <row r="26" spans="2:44" ht="46.5" customHeight="1">
      <c r="B26" s="205"/>
      <c r="C26" s="206"/>
      <c r="D26" s="165" t="s">
        <v>156</v>
      </c>
      <c r="E26" s="166" t="s">
        <v>164</v>
      </c>
      <c r="F26" s="139" t="s">
        <v>160</v>
      </c>
      <c r="G26" s="139" t="s">
        <v>161</v>
      </c>
      <c r="H26" s="139" t="s">
        <v>184</v>
      </c>
      <c r="I26" s="139" t="s">
        <v>163</v>
      </c>
      <c r="J26" s="139" t="s">
        <v>185</v>
      </c>
      <c r="K26" s="139" t="s">
        <v>186</v>
      </c>
      <c r="L26" s="139" t="s">
        <v>187</v>
      </c>
      <c r="M26" s="139" t="s">
        <v>188</v>
      </c>
      <c r="N26" s="167" t="s">
        <v>45</v>
      </c>
      <c r="O26" s="168" t="s">
        <v>189</v>
      </c>
      <c r="P26" s="138" t="s">
        <v>190</v>
      </c>
      <c r="Q26" s="139" t="s">
        <v>162</v>
      </c>
      <c r="R26" s="139" t="s">
        <v>191</v>
      </c>
      <c r="S26" s="139" t="s">
        <v>192</v>
      </c>
      <c r="T26" s="139" t="s">
        <v>193</v>
      </c>
      <c r="U26" s="139" t="s">
        <v>187</v>
      </c>
      <c r="V26" s="139" t="s">
        <v>194</v>
      </c>
      <c r="W26" s="167" t="s">
        <v>45</v>
      </c>
      <c r="X26" s="168" t="s">
        <v>46</v>
      </c>
    </row>
    <row r="27" spans="2:44" ht="40.15" customHeight="1">
      <c r="B27" s="207" t="s">
        <v>10</v>
      </c>
      <c r="C27" s="141" t="s">
        <v>165</v>
      </c>
      <c r="D27" s="143">
        <v>226.15</v>
      </c>
      <c r="E27" s="143" t="s">
        <v>77</v>
      </c>
      <c r="F27" s="143" t="s">
        <v>77</v>
      </c>
      <c r="G27" s="143">
        <v>272.72727272727275</v>
      </c>
      <c r="H27" s="143">
        <v>433.33333333333331</v>
      </c>
      <c r="I27" s="143" t="s">
        <v>77</v>
      </c>
      <c r="J27" s="143">
        <v>675</v>
      </c>
      <c r="K27" s="143">
        <v>1100</v>
      </c>
      <c r="L27" s="143" t="s">
        <v>77</v>
      </c>
      <c r="M27" s="143">
        <v>761.53846153846155</v>
      </c>
      <c r="N27" s="143">
        <v>985.71428571428567</v>
      </c>
      <c r="O27" s="143">
        <v>960</v>
      </c>
      <c r="P27" s="142">
        <v>248.61333333333332</v>
      </c>
      <c r="Q27" s="143" t="s">
        <v>77</v>
      </c>
      <c r="R27" s="143" t="s">
        <v>77</v>
      </c>
      <c r="S27" s="143">
        <v>675</v>
      </c>
      <c r="T27" s="143">
        <v>768.75</v>
      </c>
      <c r="U27" s="143" t="s">
        <v>77</v>
      </c>
      <c r="V27" s="143">
        <v>761.53846153846155</v>
      </c>
      <c r="W27" s="143">
        <v>1020</v>
      </c>
      <c r="X27" s="144">
        <v>1023.5294117647059</v>
      </c>
    </row>
    <row r="28" spans="2:44" ht="39.6" customHeight="1">
      <c r="B28" s="207"/>
      <c r="C28" s="145" t="s">
        <v>166</v>
      </c>
      <c r="D28" s="147">
        <v>192.38788529348901</v>
      </c>
      <c r="E28" s="147" t="s">
        <v>77</v>
      </c>
      <c r="F28" s="147" t="s">
        <v>77</v>
      </c>
      <c r="G28" s="147">
        <v>233.08128544423451</v>
      </c>
      <c r="H28" s="147">
        <v>355.85644884259023</v>
      </c>
      <c r="I28" s="147" t="s">
        <v>77</v>
      </c>
      <c r="J28" s="147">
        <v>588.87969551547224</v>
      </c>
      <c r="K28" s="147">
        <v>934.32518597237151</v>
      </c>
      <c r="L28" s="147" t="s">
        <v>77</v>
      </c>
      <c r="M28" s="147">
        <v>638.64584617814432</v>
      </c>
      <c r="N28" s="147">
        <v>811.56165354376094</v>
      </c>
      <c r="O28" s="147">
        <v>796.51076256638464</v>
      </c>
      <c r="P28" s="146">
        <v>210.92191964628171</v>
      </c>
      <c r="Q28" s="147" t="s">
        <v>77</v>
      </c>
      <c r="R28" s="147" t="s">
        <v>77</v>
      </c>
      <c r="S28" s="147">
        <v>598.48380427291488</v>
      </c>
      <c r="T28" s="147">
        <v>638.44424022589976</v>
      </c>
      <c r="U28" s="147" t="s">
        <v>77</v>
      </c>
      <c r="V28" s="147">
        <v>639.41889289911671</v>
      </c>
      <c r="W28" s="147">
        <v>847.29096073991968</v>
      </c>
      <c r="X28" s="148">
        <v>843.37011329798941</v>
      </c>
    </row>
    <row r="29" spans="2:44" ht="40.15" customHeight="1">
      <c r="B29" s="207"/>
      <c r="C29" s="149" t="s">
        <v>167</v>
      </c>
      <c r="D29" s="151">
        <f>D28/D27</f>
        <v>0.85070919873309314</v>
      </c>
      <c r="E29" s="151" t="s">
        <v>77</v>
      </c>
      <c r="F29" s="151" t="s">
        <v>77</v>
      </c>
      <c r="G29" s="151">
        <f>G28/G27</f>
        <v>0.85463137996219318</v>
      </c>
      <c r="H29" s="151">
        <f>H28/H27</f>
        <v>0.82120718963674666</v>
      </c>
      <c r="I29" s="151" t="s">
        <v>77</v>
      </c>
      <c r="J29" s="151">
        <f>J28/J27</f>
        <v>0.87241436372662551</v>
      </c>
      <c r="K29" s="151">
        <f>K28/K27</f>
        <v>0.84938653270215592</v>
      </c>
      <c r="L29" s="151" t="s">
        <v>77</v>
      </c>
      <c r="M29" s="151">
        <f>M28/M27</f>
        <v>0.83862585861776529</v>
      </c>
      <c r="N29" s="151">
        <f>N28/N27</f>
        <v>0.82332341663859809</v>
      </c>
      <c r="O29" s="151">
        <f>O28/O27</f>
        <v>0.82969871100665071</v>
      </c>
      <c r="P29" s="150">
        <f>P28/P27</f>
        <v>0.84839343416663782</v>
      </c>
      <c r="Q29" s="151" t="s">
        <v>77</v>
      </c>
      <c r="R29" s="151" t="s">
        <v>77</v>
      </c>
      <c r="S29" s="151">
        <f>S28/S27</f>
        <v>0.88664267299691091</v>
      </c>
      <c r="T29" s="151">
        <f>T28/T27</f>
        <v>0.83049657265157695</v>
      </c>
      <c r="U29" s="151" t="s">
        <v>77</v>
      </c>
      <c r="V29" s="151">
        <f>V28/V27</f>
        <v>0.83964097047358754</v>
      </c>
      <c r="W29" s="151">
        <f>W28/W27</f>
        <v>0.83067741249011728</v>
      </c>
      <c r="X29" s="152">
        <f>X28/X27</f>
        <v>0.82398229460148398</v>
      </c>
    </row>
    <row r="30" spans="2:44" ht="17.25" customHeight="1">
      <c r="B30" s="208" t="s">
        <v>168</v>
      </c>
      <c r="C30" s="134" t="s">
        <v>169</v>
      </c>
      <c r="D30" s="51">
        <v>0.38124999999999998</v>
      </c>
      <c r="E30" s="51" t="s">
        <v>77</v>
      </c>
      <c r="F30" s="51" t="s">
        <v>77</v>
      </c>
      <c r="G30" s="51">
        <v>0.31004629629629632</v>
      </c>
      <c r="H30" s="51">
        <v>0.25018518518518518</v>
      </c>
      <c r="I30" s="51" t="s">
        <v>77</v>
      </c>
      <c r="J30" s="51">
        <v>0.2918634259259259</v>
      </c>
      <c r="K30" s="51">
        <v>0.36597222222222225</v>
      </c>
      <c r="L30" s="51" t="s">
        <v>77</v>
      </c>
      <c r="M30" s="51">
        <v>0.29166666666666669</v>
      </c>
      <c r="N30" s="51">
        <v>0.29166666666666669</v>
      </c>
      <c r="O30" s="51">
        <v>0.29189814814814813</v>
      </c>
      <c r="P30" s="50">
        <v>0.70833333333333337</v>
      </c>
      <c r="Q30" s="51" t="s">
        <v>77</v>
      </c>
      <c r="R30" s="51" t="s">
        <v>77</v>
      </c>
      <c r="S30" s="51">
        <v>0.70857638888888885</v>
      </c>
      <c r="T30" s="51">
        <v>0.7083680555555556</v>
      </c>
      <c r="U30" s="51" t="s">
        <v>77</v>
      </c>
      <c r="V30" s="51">
        <v>0.70833333333333337</v>
      </c>
      <c r="W30" s="51">
        <v>0.70833333333333337</v>
      </c>
      <c r="X30" s="116">
        <v>0.70833333333333337</v>
      </c>
    </row>
    <row r="31" spans="2:44" ht="17.25" customHeight="1">
      <c r="B31" s="205"/>
      <c r="C31" s="134" t="s">
        <v>170</v>
      </c>
      <c r="D31" s="51">
        <v>0.49592592592592594</v>
      </c>
      <c r="E31" s="51" t="s">
        <v>77</v>
      </c>
      <c r="F31" s="51" t="s">
        <v>77</v>
      </c>
      <c r="G31" s="51">
        <v>0.35902777777777778</v>
      </c>
      <c r="H31" s="51">
        <v>0.30495370370370373</v>
      </c>
      <c r="I31" s="51" t="s">
        <v>77</v>
      </c>
      <c r="J31" s="51">
        <v>0.36180555555555555</v>
      </c>
      <c r="K31" s="51">
        <v>0.39864583333333331</v>
      </c>
      <c r="L31" s="51" t="s">
        <v>77</v>
      </c>
      <c r="M31" s="51">
        <v>0.41249999999999998</v>
      </c>
      <c r="N31" s="51">
        <v>0.46458333333333335</v>
      </c>
      <c r="O31" s="51">
        <v>0.44465277777777779</v>
      </c>
      <c r="P31" s="50">
        <v>0.93359953703703702</v>
      </c>
      <c r="Q31" s="51" t="s">
        <v>77</v>
      </c>
      <c r="R31" s="51" t="s">
        <v>77</v>
      </c>
      <c r="S31" s="51">
        <v>0.85972222222222228</v>
      </c>
      <c r="T31" s="51">
        <v>0.87434027777777779</v>
      </c>
      <c r="U31" s="51" t="s">
        <v>77</v>
      </c>
      <c r="V31" s="51">
        <v>0.86875000000000002</v>
      </c>
      <c r="W31" s="51">
        <v>0.96254629629629629</v>
      </c>
      <c r="X31" s="116">
        <v>0.95833333333333337</v>
      </c>
    </row>
    <row r="32" spans="2:44" ht="17.25" customHeight="1">
      <c r="B32" s="205" t="s">
        <v>171</v>
      </c>
      <c r="C32" s="206"/>
      <c r="D32" s="154">
        <v>13.333333333333334</v>
      </c>
      <c r="E32" s="154" t="s">
        <v>77</v>
      </c>
      <c r="F32" s="154" t="s">
        <v>77</v>
      </c>
      <c r="G32" s="154">
        <v>11</v>
      </c>
      <c r="H32" s="154">
        <v>6</v>
      </c>
      <c r="I32" s="154" t="s">
        <v>77</v>
      </c>
      <c r="J32" s="154">
        <v>4</v>
      </c>
      <c r="K32" s="154">
        <v>3</v>
      </c>
      <c r="L32" s="154" t="s">
        <v>77</v>
      </c>
      <c r="M32" s="154">
        <v>4.333333333333333</v>
      </c>
      <c r="N32" s="154">
        <v>3.5</v>
      </c>
      <c r="O32" s="154">
        <v>3.3333333333333335</v>
      </c>
      <c r="P32" s="153">
        <v>12.5</v>
      </c>
      <c r="Q32" s="154" t="s">
        <v>77</v>
      </c>
      <c r="R32" s="154" t="s">
        <v>77</v>
      </c>
      <c r="S32" s="154">
        <v>4</v>
      </c>
      <c r="T32" s="154">
        <v>4</v>
      </c>
      <c r="U32" s="51" t="s">
        <v>77</v>
      </c>
      <c r="V32" s="154">
        <v>4.333333333333333</v>
      </c>
      <c r="W32" s="154">
        <v>3.3333333333333335</v>
      </c>
      <c r="X32" s="155">
        <v>3.4</v>
      </c>
    </row>
    <row r="33" spans="2:24" ht="17.25" customHeight="1">
      <c r="B33" s="198" t="s">
        <v>172</v>
      </c>
      <c r="C33" s="199"/>
      <c r="D33" s="133" t="s">
        <v>176</v>
      </c>
      <c r="E33" s="157" t="s">
        <v>174</v>
      </c>
      <c r="F33" s="157" t="s">
        <v>175</v>
      </c>
      <c r="G33" s="157" t="s">
        <v>195</v>
      </c>
      <c r="H33" s="157" t="s">
        <v>176</v>
      </c>
      <c r="I33" s="157" t="s">
        <v>176</v>
      </c>
      <c r="J33" s="157" t="s">
        <v>195</v>
      </c>
      <c r="K33" s="157" t="s">
        <v>196</v>
      </c>
      <c r="L33" s="157" t="s">
        <v>196</v>
      </c>
      <c r="M33" s="157" t="s">
        <v>196</v>
      </c>
      <c r="N33" s="157" t="s">
        <v>109</v>
      </c>
      <c r="O33" s="158" t="s">
        <v>109</v>
      </c>
      <c r="P33" s="156" t="s">
        <v>195</v>
      </c>
      <c r="Q33" s="157" t="s">
        <v>176</v>
      </c>
      <c r="R33" s="157" t="s">
        <v>176</v>
      </c>
      <c r="S33" s="157" t="s">
        <v>195</v>
      </c>
      <c r="T33" s="157" t="s">
        <v>196</v>
      </c>
      <c r="U33" s="157" t="s">
        <v>196</v>
      </c>
      <c r="V33" s="157" t="s">
        <v>196</v>
      </c>
      <c r="W33" s="157" t="s">
        <v>109</v>
      </c>
      <c r="X33" s="158" t="s">
        <v>109</v>
      </c>
    </row>
    <row r="34" spans="2:24" ht="17.25" customHeight="1">
      <c r="B34" s="198" t="s">
        <v>177</v>
      </c>
      <c r="C34" s="199"/>
      <c r="D34" s="133"/>
      <c r="E34" s="129"/>
      <c r="F34" s="157"/>
      <c r="G34" s="157"/>
      <c r="H34" s="157"/>
      <c r="I34" s="157"/>
      <c r="J34" s="157"/>
      <c r="K34" s="157"/>
      <c r="L34" s="157"/>
      <c r="M34" s="157"/>
      <c r="N34" s="157"/>
      <c r="O34" s="158"/>
      <c r="P34" s="156"/>
      <c r="Q34" s="157"/>
      <c r="R34" s="157"/>
      <c r="S34" s="157"/>
      <c r="T34" s="157"/>
      <c r="U34" s="157"/>
      <c r="V34" s="157"/>
      <c r="W34" s="157"/>
      <c r="X34" s="158"/>
    </row>
    <row r="35" spans="2:24" ht="17.25" customHeight="1" thickBot="1">
      <c r="B35" s="200" t="s">
        <v>178</v>
      </c>
      <c r="C35" s="201"/>
      <c r="D35" s="159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3"/>
      <c r="P35" s="170"/>
      <c r="Q35" s="161"/>
      <c r="R35" s="161"/>
      <c r="S35" s="161"/>
      <c r="T35" s="161"/>
      <c r="U35" s="161"/>
      <c r="V35" s="161"/>
      <c r="W35" s="161"/>
      <c r="X35" s="163"/>
    </row>
    <row r="36" spans="2:24">
      <c r="T36" s="131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3A89E-584B-4DD2-8EBB-434241EF4A10}">
  <sheetPr>
    <tabColor theme="8" tint="0.59999389629810485"/>
    <pageSetUpPr fitToPage="1"/>
  </sheetPr>
  <dimension ref="A1:AC262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SUM(F5:F242)</f>
        <v>105985</v>
      </c>
      <c r="E1" s="5" t="s">
        <v>2</v>
      </c>
      <c r="F1" s="6">
        <f>SUM(G5:G242)</f>
        <v>2145672.65</v>
      </c>
      <c r="G1" s="7" t="s">
        <v>3</v>
      </c>
      <c r="H1" s="8">
        <f>L21+L38+L55+L72+L89+L106+L123+L140+L157+L174+L191+L208+L225+L242</f>
        <v>80.066666666666663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2" t="s">
        <v>8</v>
      </c>
      <c r="Z1" s="341"/>
      <c r="AA1" s="332" t="s">
        <v>9</v>
      </c>
      <c r="AB1" s="343"/>
      <c r="AC1" s="344"/>
    </row>
    <row r="2" spans="1:29" ht="26.25" customHeight="1" thickBot="1">
      <c r="A2" s="325">
        <v>45857</v>
      </c>
      <c r="B2" s="326"/>
      <c r="C2" s="10" t="s">
        <v>10</v>
      </c>
      <c r="D2" s="11">
        <f>AVERAGE(N21,N38,N55,N72,N89,N106,N123,N140,N157,N174,N191,N208,N225,N242)</f>
        <v>594.94133531704085</v>
      </c>
      <c r="E2" s="11" t="s">
        <v>11</v>
      </c>
      <c r="F2" s="12">
        <f>F1/D1</f>
        <v>20.245059678256357</v>
      </c>
      <c r="G2" s="13" t="s">
        <v>12</v>
      </c>
      <c r="H2" s="14">
        <f>COUNT(H5:H242)</f>
        <v>4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81"/>
      <c r="Z2" s="382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72" t="s">
        <v>28</v>
      </c>
      <c r="Z3" s="373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74"/>
      <c r="Z4" s="375"/>
      <c r="AA4" s="306"/>
      <c r="AB4" s="289"/>
      <c r="AC4" s="291"/>
    </row>
    <row r="5" spans="1:29" ht="15.75" customHeight="1">
      <c r="A5" s="281" t="s">
        <v>34</v>
      </c>
      <c r="B5" s="38" t="s">
        <v>69</v>
      </c>
      <c r="C5" s="271" t="s">
        <v>205</v>
      </c>
      <c r="D5" s="271"/>
      <c r="E5" s="39">
        <v>29.52</v>
      </c>
      <c r="F5" s="40">
        <v>1869</v>
      </c>
      <c r="G5" s="41">
        <f t="shared" ref="G5:G7" si="0">E5*F5</f>
        <v>55172.88</v>
      </c>
      <c r="H5" s="42"/>
      <c r="I5" s="43">
        <v>17</v>
      </c>
      <c r="J5" s="44">
        <v>3273</v>
      </c>
      <c r="K5" s="45">
        <f t="shared" ref="K5:K7" si="1">J5/I5</f>
        <v>192.52941176470588</v>
      </c>
      <c r="L5" s="46">
        <v>17</v>
      </c>
      <c r="M5" s="44">
        <f>F5/V5*60</f>
        <v>2784.9337748344369</v>
      </c>
      <c r="N5" s="45">
        <f>M5/L5</f>
        <v>163.8196338137904</v>
      </c>
      <c r="O5" s="47">
        <f>L5-I5</f>
        <v>0</v>
      </c>
      <c r="P5" s="48">
        <f>N5-K5</f>
        <v>-28.70977795091548</v>
      </c>
      <c r="Q5" s="49">
        <f>N5/K5</f>
        <v>0.85088107999830032</v>
      </c>
      <c r="R5" s="274">
        <f>Q21</f>
        <v>0.85070919873309314</v>
      </c>
      <c r="S5" s="50">
        <v>0.38124999999999998</v>
      </c>
      <c r="T5" s="51">
        <v>0.40921296296296295</v>
      </c>
      <c r="U5" s="52">
        <v>7.9333333333332678</v>
      </c>
      <c r="V5" s="53">
        <v>40.266666666666673</v>
      </c>
      <c r="W5" s="54"/>
      <c r="X5" s="94"/>
      <c r="Y5" s="385"/>
      <c r="Z5" s="386"/>
      <c r="AA5" s="36">
        <f>M5-J5</f>
        <v>-488.06622516556308</v>
      </c>
      <c r="AB5" s="37">
        <f>M5/J5</f>
        <v>0.85088107999830032</v>
      </c>
      <c r="AC5" s="292">
        <f>AB21</f>
        <v>0.85070919873309314</v>
      </c>
    </row>
    <row r="6" spans="1:29" ht="15.75" customHeight="1">
      <c r="A6" s="282"/>
      <c r="B6" s="38" t="s">
        <v>69</v>
      </c>
      <c r="C6" s="264" t="s">
        <v>204</v>
      </c>
      <c r="D6" s="265"/>
      <c r="E6" s="39">
        <v>29.85</v>
      </c>
      <c r="F6" s="40">
        <v>1815</v>
      </c>
      <c r="G6" s="41">
        <f t="shared" si="0"/>
        <v>54177.75</v>
      </c>
      <c r="H6" s="42"/>
      <c r="I6" s="43">
        <v>17</v>
      </c>
      <c r="J6" s="44">
        <v>3273</v>
      </c>
      <c r="K6" s="45">
        <f t="shared" si="1"/>
        <v>192.52941176470588</v>
      </c>
      <c r="L6" s="46">
        <v>17</v>
      </c>
      <c r="M6" s="44">
        <f>F6/V6*60</f>
        <v>2782.7938671209531</v>
      </c>
      <c r="N6" s="45">
        <f>M6/L6</f>
        <v>163.69375688946783</v>
      </c>
      <c r="O6" s="47">
        <f>L6-I6</f>
        <v>0</v>
      </c>
      <c r="P6" s="48">
        <f>N6-K6</f>
        <v>-28.835654875238049</v>
      </c>
      <c r="Q6" s="49">
        <f>N6/K6</f>
        <v>0.85022727379191965</v>
      </c>
      <c r="R6" s="274"/>
      <c r="S6" s="50">
        <v>0.41319444444444442</v>
      </c>
      <c r="T6" s="51">
        <v>0.44037037037037036</v>
      </c>
      <c r="U6" s="52">
        <v>5.7333333333333236</v>
      </c>
      <c r="V6" s="53">
        <v>39.133333333333347</v>
      </c>
      <c r="W6" s="54"/>
      <c r="X6" s="94"/>
      <c r="Y6" s="383"/>
      <c r="Z6" s="384"/>
      <c r="AA6" s="55">
        <f>M6-J6</f>
        <v>-490.20613287904689</v>
      </c>
      <c r="AB6" s="56">
        <f>M6/J6</f>
        <v>0.85022727379191965</v>
      </c>
      <c r="AC6" s="293"/>
    </row>
    <row r="7" spans="1:29" ht="15.75" customHeight="1">
      <c r="A7" s="282"/>
      <c r="B7" s="38" t="s">
        <v>69</v>
      </c>
      <c r="C7" s="264" t="s">
        <v>283</v>
      </c>
      <c r="D7" s="265"/>
      <c r="E7" s="39">
        <v>21.61</v>
      </c>
      <c r="F7" s="40">
        <v>2629</v>
      </c>
      <c r="G7" s="41">
        <f t="shared" si="0"/>
        <v>56812.689999999995</v>
      </c>
      <c r="H7" s="42"/>
      <c r="I7" s="43">
        <v>6</v>
      </c>
      <c r="J7" s="44">
        <v>2500</v>
      </c>
      <c r="K7" s="45">
        <f t="shared" si="1"/>
        <v>416.66666666666669</v>
      </c>
      <c r="L7" s="46">
        <v>6</v>
      </c>
      <c r="M7" s="44">
        <f>F7/V7*60</f>
        <v>2127.7877697841714</v>
      </c>
      <c r="N7" s="45">
        <f>M7/L7</f>
        <v>354.63129496402854</v>
      </c>
      <c r="O7" s="47">
        <f>L7-I7</f>
        <v>0</v>
      </c>
      <c r="P7" s="48">
        <f>N7-K7</f>
        <v>-62.035371702638145</v>
      </c>
      <c r="Q7" s="49">
        <f>N7/K7</f>
        <v>0.85111510791366851</v>
      </c>
      <c r="R7" s="274"/>
      <c r="S7" s="50">
        <v>0.44444444444444442</v>
      </c>
      <c r="T7" s="51">
        <v>0.49592592592592594</v>
      </c>
      <c r="U7" s="52">
        <v>5.8666666666666512</v>
      </c>
      <c r="V7" s="53">
        <v>74.133333333333383</v>
      </c>
      <c r="W7" s="54">
        <v>0.49592592592592594</v>
      </c>
      <c r="X7" s="94">
        <v>0.53749999999999998</v>
      </c>
      <c r="Y7" s="383"/>
      <c r="Z7" s="384"/>
      <c r="AA7" s="55">
        <f>M7-J7</f>
        <v>-372.21223021582864</v>
      </c>
      <c r="AB7" s="56">
        <f>M7/J7</f>
        <v>0.85111510791366851</v>
      </c>
      <c r="AC7" s="293"/>
    </row>
    <row r="8" spans="1:29" ht="15.75" customHeight="1">
      <c r="A8" s="282"/>
      <c r="B8" s="38"/>
      <c r="C8" s="264"/>
      <c r="D8" s="265"/>
      <c r="E8" s="39"/>
      <c r="F8" s="40"/>
      <c r="G8" s="41"/>
      <c r="H8" s="58"/>
      <c r="I8" s="43"/>
      <c r="J8" s="44"/>
      <c r="K8" s="45"/>
      <c r="L8" s="59"/>
      <c r="M8" s="44"/>
      <c r="N8" s="45"/>
      <c r="O8" s="47"/>
      <c r="P8" s="48"/>
      <c r="Q8" s="49"/>
      <c r="R8" s="274"/>
      <c r="S8" s="50"/>
      <c r="T8" s="51"/>
      <c r="U8" s="52"/>
      <c r="V8" s="53"/>
      <c r="W8" s="54"/>
      <c r="X8" s="94"/>
      <c r="Y8" s="383"/>
      <c r="Z8" s="384"/>
      <c r="AA8" s="55"/>
      <c r="AB8" s="56"/>
      <c r="AC8" s="293"/>
    </row>
    <row r="9" spans="1:29" ht="15.75" customHeight="1">
      <c r="A9" s="283"/>
      <c r="B9" s="38"/>
      <c r="C9" s="264"/>
      <c r="D9" s="265"/>
      <c r="E9" s="39"/>
      <c r="F9" s="40"/>
      <c r="G9" s="60"/>
      <c r="H9" s="61"/>
      <c r="I9" s="43"/>
      <c r="J9" s="44"/>
      <c r="K9" s="45"/>
      <c r="L9" s="46"/>
      <c r="M9" s="44"/>
      <c r="N9" s="45"/>
      <c r="O9" s="47"/>
      <c r="P9" s="48"/>
      <c r="Q9" s="49"/>
      <c r="R9" s="274"/>
      <c r="S9" s="62"/>
      <c r="T9" s="63"/>
      <c r="U9" s="52"/>
      <c r="V9" s="53"/>
      <c r="W9" s="54"/>
      <c r="X9" s="94"/>
      <c r="Y9" s="383"/>
      <c r="Z9" s="384"/>
      <c r="AA9" s="55"/>
      <c r="AB9" s="56"/>
      <c r="AC9" s="293"/>
    </row>
    <row r="10" spans="1:29" ht="15.75" customHeight="1">
      <c r="A10" s="283"/>
      <c r="B10" s="38"/>
      <c r="C10" s="264"/>
      <c r="D10" s="265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383"/>
      <c r="Z10" s="384"/>
      <c r="AA10" s="55"/>
      <c r="AB10" s="56"/>
      <c r="AC10" s="293"/>
    </row>
    <row r="11" spans="1:29" ht="15.75" customHeight="1">
      <c r="A11" s="283"/>
      <c r="B11" s="38"/>
      <c r="C11" s="264"/>
      <c r="D11" s="265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383"/>
      <c r="Z11" s="384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383"/>
      <c r="Z12" s="384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383"/>
      <c r="Z13" s="384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383"/>
      <c r="Z14" s="384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383"/>
      <c r="Z15" s="384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383"/>
      <c r="Z16" s="384"/>
      <c r="AA16" s="55"/>
      <c r="AB16" s="56"/>
      <c r="AC16" s="293"/>
    </row>
    <row r="17" spans="1:29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383"/>
      <c r="Z17" s="384"/>
      <c r="AA17" s="55"/>
      <c r="AB17" s="56"/>
      <c r="AC17" s="293"/>
    </row>
    <row r="18" spans="1:29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383"/>
      <c r="Z18" s="384"/>
      <c r="AA18" s="55"/>
      <c r="AB18" s="56"/>
      <c r="AC18" s="293"/>
    </row>
    <row r="19" spans="1:29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383"/>
      <c r="Z19" s="384"/>
      <c r="AA19" s="55"/>
      <c r="AB19" s="56"/>
      <c r="AC19" s="293"/>
    </row>
    <row r="20" spans="1:29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383"/>
      <c r="Z20" s="384"/>
      <c r="AA20" s="75"/>
      <c r="AB20" s="30"/>
      <c r="AC20" s="294"/>
    </row>
    <row r="21" spans="1:29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13.333333333333334</v>
      </c>
      <c r="J21" s="81">
        <f t="shared" si="2"/>
        <v>3015.3333333333335</v>
      </c>
      <c r="K21" s="82">
        <f t="shared" ref="K21:K22" si="3">J21/I21</f>
        <v>226.15</v>
      </c>
      <c r="L21" s="80">
        <f t="shared" ref="L21:M21" si="4">AVERAGE(L5:L20)</f>
        <v>13.333333333333334</v>
      </c>
      <c r="M21" s="81">
        <f t="shared" si="4"/>
        <v>2565.171803913187</v>
      </c>
      <c r="N21" s="82">
        <f>M21/L21</f>
        <v>192.38788529348901</v>
      </c>
      <c r="O21" s="83">
        <f>L21-I21</f>
        <v>0</v>
      </c>
      <c r="P21" s="84">
        <f>N21-K21</f>
        <v>-33.762114706510999</v>
      </c>
      <c r="Q21" s="85">
        <f>N21/K21</f>
        <v>0.85070919873309314</v>
      </c>
      <c r="R21" s="275"/>
      <c r="S21" s="182">
        <f>S5</f>
        <v>0.38124999999999998</v>
      </c>
      <c r="T21" s="183">
        <f>INDEX(T5:T20,COUNTA(T5:T20))</f>
        <v>0.49592592592592594</v>
      </c>
      <c r="U21" s="86"/>
      <c r="V21" s="86"/>
      <c r="W21" s="87"/>
      <c r="X21" s="179"/>
      <c r="Y21" s="387"/>
      <c r="Z21" s="388"/>
      <c r="AA21" s="88">
        <f>M21-J21</f>
        <v>-450.16152942014651</v>
      </c>
      <c r="AB21" s="89">
        <f>M21/J21</f>
        <v>0.85070919873309314</v>
      </c>
      <c r="AC21" s="295"/>
    </row>
    <row r="22" spans="1:29" ht="15.75" customHeight="1">
      <c r="A22" s="268" t="s">
        <v>40</v>
      </c>
      <c r="B22" s="38" t="s">
        <v>69</v>
      </c>
      <c r="C22" s="264" t="s">
        <v>300</v>
      </c>
      <c r="D22" s="265"/>
      <c r="E22" s="39">
        <v>25.64</v>
      </c>
      <c r="F22" s="40">
        <v>3014</v>
      </c>
      <c r="G22" s="41">
        <f t="shared" ref="G22" si="5">E22*F22</f>
        <v>77278.960000000006</v>
      </c>
      <c r="H22" s="42"/>
      <c r="I22" s="43">
        <v>11</v>
      </c>
      <c r="J22" s="44">
        <v>3000</v>
      </c>
      <c r="K22" s="45">
        <f t="shared" si="3"/>
        <v>272.72727272727275</v>
      </c>
      <c r="L22" s="46">
        <v>11</v>
      </c>
      <c r="M22" s="44">
        <f>F22/V22*60</f>
        <v>2563.8941398865795</v>
      </c>
      <c r="N22" s="45">
        <f>M22/L22</f>
        <v>233.08128544423451</v>
      </c>
      <c r="O22" s="47">
        <f>L22-I22</f>
        <v>0</v>
      </c>
      <c r="P22" s="48">
        <f>N22-K22</f>
        <v>-39.645987283038238</v>
      </c>
      <c r="Q22" s="49">
        <f>N22/K22</f>
        <v>0.85463137996219318</v>
      </c>
      <c r="R22" s="273">
        <f>Q38</f>
        <v>0.85463137996219318</v>
      </c>
      <c r="S22" s="50">
        <v>0.31004629629629632</v>
      </c>
      <c r="T22" s="51">
        <v>0.35902777777777778</v>
      </c>
      <c r="U22" s="52">
        <v>7.4666666666666615</v>
      </c>
      <c r="V22" s="53">
        <v>70.533333333333303</v>
      </c>
      <c r="W22" s="54"/>
      <c r="X22" s="115"/>
      <c r="Y22" s="385"/>
      <c r="Z22" s="386"/>
      <c r="AA22" s="36">
        <f>M22-J22</f>
        <v>-436.10586011342048</v>
      </c>
      <c r="AB22" s="31">
        <f>M22/J22</f>
        <v>0.85463137996219318</v>
      </c>
      <c r="AC22" s="278">
        <f>AB38</f>
        <v>0.85463137996219318</v>
      </c>
    </row>
    <row r="23" spans="1:29" ht="15.75" customHeight="1">
      <c r="A23" s="269"/>
      <c r="B23" s="38"/>
      <c r="C23" s="264"/>
      <c r="D23" s="265"/>
      <c r="E23" s="39"/>
      <c r="F23" s="40"/>
      <c r="G23" s="41"/>
      <c r="H23" s="42"/>
      <c r="I23" s="43"/>
      <c r="J23" s="44"/>
      <c r="K23" s="45"/>
      <c r="L23" s="46"/>
      <c r="M23" s="44"/>
      <c r="N23" s="45"/>
      <c r="O23" s="47"/>
      <c r="P23" s="48"/>
      <c r="Q23" s="49"/>
      <c r="R23" s="274"/>
      <c r="S23" s="50"/>
      <c r="T23" s="51"/>
      <c r="U23" s="52"/>
      <c r="V23" s="53"/>
      <c r="W23" s="54"/>
      <c r="X23" s="94"/>
      <c r="Y23" s="383"/>
      <c r="Z23" s="384"/>
      <c r="AA23" s="55"/>
      <c r="AB23" s="49"/>
      <c r="AC23" s="279"/>
    </row>
    <row r="24" spans="1:29" ht="15.75" customHeight="1">
      <c r="A24" s="269"/>
      <c r="B24" s="38"/>
      <c r="C24" s="264"/>
      <c r="D24" s="265"/>
      <c r="E24" s="39"/>
      <c r="F24" s="40"/>
      <c r="G24" s="41"/>
      <c r="H24" s="42"/>
      <c r="I24" s="43"/>
      <c r="J24" s="44"/>
      <c r="K24" s="45"/>
      <c r="L24" s="46"/>
      <c r="M24" s="44"/>
      <c r="N24" s="45"/>
      <c r="O24" s="47"/>
      <c r="P24" s="48"/>
      <c r="Q24" s="49"/>
      <c r="R24" s="274"/>
      <c r="S24" s="50"/>
      <c r="T24" s="51"/>
      <c r="U24" s="52"/>
      <c r="V24" s="53"/>
      <c r="W24" s="54"/>
      <c r="X24" s="94"/>
      <c r="Y24" s="383"/>
      <c r="Z24" s="384"/>
      <c r="AA24" s="55"/>
      <c r="AB24" s="49"/>
      <c r="AC24" s="279"/>
    </row>
    <row r="25" spans="1:29" ht="15.75" customHeight="1">
      <c r="A25" s="269"/>
      <c r="B25" s="38"/>
      <c r="C25" s="264"/>
      <c r="D25" s="265"/>
      <c r="E25" s="39"/>
      <c r="F25" s="40"/>
      <c r="G25" s="41"/>
      <c r="H25" s="42"/>
      <c r="I25" s="43"/>
      <c r="J25" s="44"/>
      <c r="K25" s="45"/>
      <c r="L25" s="46"/>
      <c r="M25" s="44"/>
      <c r="N25" s="45"/>
      <c r="O25" s="47"/>
      <c r="P25" s="48"/>
      <c r="Q25" s="49"/>
      <c r="R25" s="274"/>
      <c r="S25" s="50"/>
      <c r="T25" s="51"/>
      <c r="U25" s="52"/>
      <c r="V25" s="53"/>
      <c r="W25" s="54"/>
      <c r="X25" s="94"/>
      <c r="Y25" s="383"/>
      <c r="Z25" s="384"/>
      <c r="AA25" s="55"/>
      <c r="AB25" s="49"/>
      <c r="AC25" s="279"/>
    </row>
    <row r="26" spans="1:29" ht="15.75" customHeight="1">
      <c r="A26" s="269"/>
      <c r="B26" s="38"/>
      <c r="C26" s="264"/>
      <c r="D26" s="265"/>
      <c r="E26" s="39"/>
      <c r="F26" s="40"/>
      <c r="G26" s="41"/>
      <c r="H26" s="58"/>
      <c r="I26" s="43"/>
      <c r="J26" s="44"/>
      <c r="K26" s="45"/>
      <c r="L26" s="59"/>
      <c r="M26" s="44"/>
      <c r="N26" s="45"/>
      <c r="O26" s="47"/>
      <c r="P26" s="48"/>
      <c r="Q26" s="49"/>
      <c r="R26" s="274"/>
      <c r="S26" s="50"/>
      <c r="T26" s="51"/>
      <c r="U26" s="52"/>
      <c r="V26" s="53"/>
      <c r="W26" s="54"/>
      <c r="X26" s="94"/>
      <c r="Y26" s="383"/>
      <c r="Z26" s="384"/>
      <c r="AA26" s="55"/>
      <c r="AB26" s="49"/>
      <c r="AC26" s="279"/>
    </row>
    <row r="27" spans="1:29" ht="15.75" customHeight="1">
      <c r="A27" s="269"/>
      <c r="B27" s="38"/>
      <c r="C27" s="264"/>
      <c r="D27" s="265"/>
      <c r="E27" s="39"/>
      <c r="F27" s="40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383"/>
      <c r="Z27" s="384"/>
      <c r="AA27" s="55"/>
      <c r="AB27" s="49"/>
      <c r="AC27" s="279"/>
    </row>
    <row r="28" spans="1:29" ht="15.75" customHeight="1">
      <c r="A28" s="269"/>
      <c r="B28" s="38"/>
      <c r="C28" s="264"/>
      <c r="D28" s="265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383"/>
      <c r="Z28" s="384"/>
      <c r="AA28" s="55"/>
      <c r="AB28" s="49"/>
      <c r="AC28" s="279"/>
    </row>
    <row r="29" spans="1:29" ht="15.75" customHeight="1">
      <c r="A29" s="269"/>
      <c r="B29" s="38"/>
      <c r="C29" s="264"/>
      <c r="D29" s="265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383"/>
      <c r="Z29" s="384"/>
      <c r="AA29" s="55"/>
      <c r="AB29" s="49"/>
      <c r="AC29" s="279"/>
    </row>
    <row r="30" spans="1:29" ht="15.75" customHeight="1">
      <c r="A30" s="269"/>
      <c r="B30" s="38"/>
      <c r="C30" s="264"/>
      <c r="D30" s="265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110"/>
      <c r="Y30" s="383"/>
      <c r="Z30" s="384"/>
      <c r="AA30" s="55"/>
      <c r="AB30" s="49"/>
      <c r="AC30" s="279"/>
    </row>
    <row r="31" spans="1:29" ht="15.75" customHeight="1">
      <c r="A31" s="269"/>
      <c r="B31" s="38"/>
      <c r="C31" s="264"/>
      <c r="D31" s="265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110"/>
      <c r="Y31" s="383"/>
      <c r="Z31" s="384"/>
      <c r="AA31" s="55"/>
      <c r="AB31" s="49"/>
      <c r="AC31" s="279"/>
    </row>
    <row r="32" spans="1:29" ht="15.75" customHeight="1">
      <c r="A32" s="269"/>
      <c r="B32" s="38"/>
      <c r="C32" s="264"/>
      <c r="D32" s="265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110"/>
      <c r="Y32" s="383"/>
      <c r="Z32" s="384"/>
      <c r="AA32" s="55"/>
      <c r="AB32" s="49"/>
      <c r="AC32" s="279"/>
    </row>
    <row r="33" spans="1:29" ht="15.75" customHeight="1">
      <c r="A33" s="269"/>
      <c r="B33" s="38"/>
      <c r="C33" s="264"/>
      <c r="D33" s="265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110"/>
      <c r="Y33" s="383"/>
      <c r="Z33" s="384"/>
      <c r="AA33" s="55"/>
      <c r="AB33" s="49"/>
      <c r="AC33" s="279"/>
    </row>
    <row r="34" spans="1:29" ht="15.75" customHeight="1">
      <c r="A34" s="269"/>
      <c r="B34" s="38"/>
      <c r="C34" s="264"/>
      <c r="D34" s="265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110"/>
      <c r="Y34" s="383"/>
      <c r="Z34" s="384"/>
      <c r="AA34" s="55"/>
      <c r="AB34" s="49"/>
      <c r="AC34" s="279"/>
    </row>
    <row r="35" spans="1:29" ht="15.75" customHeight="1">
      <c r="A35" s="269"/>
      <c r="B35" s="38"/>
      <c r="C35" s="264"/>
      <c r="D35" s="265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110"/>
      <c r="Y35" s="383"/>
      <c r="Z35" s="384"/>
      <c r="AA35" s="55"/>
      <c r="AB35" s="49"/>
      <c r="AC35" s="279"/>
    </row>
    <row r="36" spans="1:29" ht="15.75" customHeight="1">
      <c r="A36" s="269"/>
      <c r="B36" s="38"/>
      <c r="C36" s="264"/>
      <c r="D36" s="265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110"/>
      <c r="Y36" s="383"/>
      <c r="Z36" s="384"/>
      <c r="AA36" s="55"/>
      <c r="AB36" s="49"/>
      <c r="AC36" s="279"/>
    </row>
    <row r="37" spans="1:29" ht="15.75" customHeight="1">
      <c r="A37" s="269"/>
      <c r="B37" s="99"/>
      <c r="C37" s="264"/>
      <c r="D37" s="265"/>
      <c r="E37" s="109"/>
      <c r="F37" s="71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62"/>
      <c r="T37" s="63"/>
      <c r="U37" s="73"/>
      <c r="V37" s="74"/>
      <c r="W37" s="68"/>
      <c r="X37" s="110"/>
      <c r="Y37" s="383"/>
      <c r="Z37" s="384"/>
      <c r="AA37" s="111"/>
      <c r="AB37" s="67"/>
      <c r="AC37" s="279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6">AVERAGE(I22:I37)</f>
        <v>11</v>
      </c>
      <c r="J38" s="81">
        <f t="shared" si="6"/>
        <v>3000</v>
      </c>
      <c r="K38" s="82">
        <f t="shared" ref="K38" si="7">J38/I38</f>
        <v>272.72727272727275</v>
      </c>
      <c r="L38" s="80">
        <f t="shared" ref="L38:M38" si="8">AVERAGE(L22:L37)</f>
        <v>11</v>
      </c>
      <c r="M38" s="81">
        <f t="shared" si="8"/>
        <v>2563.8941398865795</v>
      </c>
      <c r="N38" s="82">
        <f>M38/L38</f>
        <v>233.08128544423451</v>
      </c>
      <c r="O38" s="83">
        <f>L38-I38</f>
        <v>0</v>
      </c>
      <c r="P38" s="84">
        <f>N38-K38</f>
        <v>-39.645987283038238</v>
      </c>
      <c r="Q38" s="85">
        <f>N38/K38</f>
        <v>0.85463137996219318</v>
      </c>
      <c r="R38" s="275"/>
      <c r="S38" s="182">
        <f>S22</f>
        <v>0.31004629629629632</v>
      </c>
      <c r="T38" s="183">
        <f>INDEX(T22:T37,COUNTA(T22:T37))</f>
        <v>0.35902777777777778</v>
      </c>
      <c r="U38" s="86"/>
      <c r="V38" s="96"/>
      <c r="W38" s="78"/>
      <c r="X38" s="82"/>
      <c r="Y38" s="387"/>
      <c r="Z38" s="388"/>
      <c r="AA38" s="97">
        <f>M38-J38</f>
        <v>-436.10586011342048</v>
      </c>
      <c r="AB38" s="85">
        <f>M38/J38</f>
        <v>0.85463137996219318</v>
      </c>
      <c r="AC38" s="280"/>
    </row>
    <row r="39" spans="1:29" ht="15.75" customHeight="1">
      <c r="A39" s="281" t="s">
        <v>41</v>
      </c>
      <c r="B39" s="16" t="s">
        <v>69</v>
      </c>
      <c r="C39" s="271" t="s">
        <v>96</v>
      </c>
      <c r="D39" s="272"/>
      <c r="E39" s="21">
        <v>14.06</v>
      </c>
      <c r="F39" s="15">
        <v>883</v>
      </c>
      <c r="G39" s="22">
        <f t="shared" ref="G39:G41" si="9">E39*F39</f>
        <v>12414.98</v>
      </c>
      <c r="H39" s="23"/>
      <c r="I39" s="24">
        <v>6</v>
      </c>
      <c r="J39" s="25">
        <v>2600</v>
      </c>
      <c r="K39" s="26">
        <f>J39/I39</f>
        <v>433.33333333333331</v>
      </c>
      <c r="L39" s="27">
        <v>6</v>
      </c>
      <c r="M39" s="25">
        <f>F39/V39*60</f>
        <v>2142.0485175202157</v>
      </c>
      <c r="N39" s="26">
        <f>M39/L39</f>
        <v>357.0080862533693</v>
      </c>
      <c r="O39" s="91">
        <f>L39-I39</f>
        <v>0</v>
      </c>
      <c r="P39" s="92">
        <f>N39-K39</f>
        <v>-76.325247079964015</v>
      </c>
      <c r="Q39" s="31">
        <f>N39/K39</f>
        <v>0.82386481443085224</v>
      </c>
      <c r="R39" s="273">
        <f>Q55</f>
        <v>0.82120718963674666</v>
      </c>
      <c r="S39" s="32">
        <v>0.25018518518518518</v>
      </c>
      <c r="T39" s="33">
        <v>0.2673611111111111</v>
      </c>
      <c r="U39" s="34"/>
      <c r="V39" s="35">
        <v>24.733333333333334</v>
      </c>
      <c r="W39" s="33"/>
      <c r="X39" s="107"/>
      <c r="Y39" s="385"/>
      <c r="Z39" s="386"/>
      <c r="AA39" s="36">
        <f>M39-J39</f>
        <v>-457.95148247978432</v>
      </c>
      <c r="AB39" s="31">
        <f>M39/J39</f>
        <v>0.82386481443085213</v>
      </c>
      <c r="AC39" s="278">
        <f>AB55</f>
        <v>0.82120718963674666</v>
      </c>
    </row>
    <row r="40" spans="1:29" ht="15.75" customHeight="1">
      <c r="A40" s="282"/>
      <c r="B40" s="38" t="s">
        <v>69</v>
      </c>
      <c r="C40" s="264" t="s">
        <v>97</v>
      </c>
      <c r="D40" s="265"/>
      <c r="E40" s="39">
        <v>14.81</v>
      </c>
      <c r="F40" s="40">
        <v>1009</v>
      </c>
      <c r="G40" s="41">
        <f t="shared" si="9"/>
        <v>14943.29</v>
      </c>
      <c r="H40" s="42"/>
      <c r="I40" s="43">
        <v>6</v>
      </c>
      <c r="J40" s="44">
        <v>2600</v>
      </c>
      <c r="K40" s="45">
        <f t="shared" ref="K40:K41" si="10">J40/I40</f>
        <v>433.33333333333331</v>
      </c>
      <c r="L40" s="46">
        <v>6</v>
      </c>
      <c r="M40" s="44">
        <f>F40/V40*60</f>
        <v>2166.0107334525901</v>
      </c>
      <c r="N40" s="45">
        <f>M40/L40</f>
        <v>361.00178890876504</v>
      </c>
      <c r="O40" s="47">
        <f>L40-I40</f>
        <v>0</v>
      </c>
      <c r="P40" s="48">
        <f>N40-K40</f>
        <v>-72.331544424568278</v>
      </c>
      <c r="Q40" s="49">
        <f>N40/K40</f>
        <v>0.83308105132791932</v>
      </c>
      <c r="R40" s="274"/>
      <c r="S40" s="50">
        <v>0.2701736111111111</v>
      </c>
      <c r="T40" s="51">
        <v>0.28958333333333336</v>
      </c>
      <c r="U40" s="52">
        <v>4.0499999999999936</v>
      </c>
      <c r="V40" s="53">
        <v>27.950000000000053</v>
      </c>
      <c r="W40" s="54"/>
      <c r="X40" s="58"/>
      <c r="Y40" s="383"/>
      <c r="Z40" s="384"/>
      <c r="AA40" s="55">
        <f>M40-J40</f>
        <v>-433.9892665474099</v>
      </c>
      <c r="AB40" s="49">
        <f>M40/J40</f>
        <v>0.83308105132791932</v>
      </c>
      <c r="AC40" s="279"/>
    </row>
    <row r="41" spans="1:29" ht="15.75" customHeight="1">
      <c r="A41" s="282"/>
      <c r="B41" s="38" t="s">
        <v>69</v>
      </c>
      <c r="C41" s="264" t="s">
        <v>98</v>
      </c>
      <c r="D41" s="265"/>
      <c r="E41" s="39">
        <v>17.87</v>
      </c>
      <c r="F41" s="40">
        <v>529</v>
      </c>
      <c r="G41" s="41">
        <f t="shared" si="9"/>
        <v>9453.2300000000014</v>
      </c>
      <c r="H41" s="42"/>
      <c r="I41" s="43">
        <v>6</v>
      </c>
      <c r="J41" s="44">
        <v>2600</v>
      </c>
      <c r="K41" s="45">
        <f t="shared" si="10"/>
        <v>433.33333333333331</v>
      </c>
      <c r="L41" s="46">
        <v>6</v>
      </c>
      <c r="M41" s="44">
        <f>F41/V41*60</f>
        <v>2097.3568281938187</v>
      </c>
      <c r="N41" s="45">
        <f>M41/L41</f>
        <v>349.55947136563645</v>
      </c>
      <c r="O41" s="47">
        <f>L41-I41</f>
        <v>0</v>
      </c>
      <c r="P41" s="48">
        <f>N41-K41</f>
        <v>-83.77386196769686</v>
      </c>
      <c r="Q41" s="49">
        <f>N41/K41</f>
        <v>0.80667570315146875</v>
      </c>
      <c r="R41" s="274"/>
      <c r="S41" s="50">
        <v>0.2944444444444444</v>
      </c>
      <c r="T41" s="51">
        <v>0.30495370370370373</v>
      </c>
      <c r="U41" s="52">
        <v>6.9999999999998952</v>
      </c>
      <c r="V41" s="53">
        <v>15.133333333333434</v>
      </c>
      <c r="W41" s="54"/>
      <c r="X41" s="58"/>
      <c r="Y41" s="383"/>
      <c r="Z41" s="384"/>
      <c r="AA41" s="55">
        <f>M41-J41</f>
        <v>-502.64317180618127</v>
      </c>
      <c r="AB41" s="49">
        <f>M41/J41</f>
        <v>0.80667570315146875</v>
      </c>
      <c r="AC41" s="279"/>
    </row>
    <row r="42" spans="1:29" ht="15.75" customHeight="1">
      <c r="A42" s="282"/>
      <c r="B42" s="38"/>
      <c r="C42" s="264"/>
      <c r="D42" s="265"/>
      <c r="E42" s="39"/>
      <c r="F42" s="40"/>
      <c r="G42" s="41"/>
      <c r="H42" s="42"/>
      <c r="I42" s="43"/>
      <c r="J42" s="44"/>
      <c r="K42" s="45"/>
      <c r="L42" s="46"/>
      <c r="M42" s="44"/>
      <c r="N42" s="45"/>
      <c r="O42" s="47"/>
      <c r="P42" s="48"/>
      <c r="Q42" s="49"/>
      <c r="R42" s="274"/>
      <c r="S42" s="50"/>
      <c r="T42" s="51"/>
      <c r="U42" s="52"/>
      <c r="V42" s="53"/>
      <c r="W42" s="54"/>
      <c r="X42" s="94"/>
      <c r="Y42" s="383"/>
      <c r="Z42" s="384"/>
      <c r="AA42" s="55"/>
      <c r="AB42" s="49"/>
      <c r="AC42" s="279"/>
    </row>
    <row r="43" spans="1:29" ht="15.75" customHeight="1">
      <c r="A43" s="283"/>
      <c r="B43" s="38"/>
      <c r="C43" s="264"/>
      <c r="D43" s="265"/>
      <c r="E43" s="39"/>
      <c r="F43" s="40"/>
      <c r="G43" s="41"/>
      <c r="H43" s="58"/>
      <c r="I43" s="43"/>
      <c r="J43" s="44"/>
      <c r="K43" s="45"/>
      <c r="L43" s="59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58"/>
      <c r="Y43" s="383"/>
      <c r="Z43" s="384"/>
      <c r="AA43" s="55"/>
      <c r="AB43" s="49"/>
      <c r="AC43" s="279"/>
    </row>
    <row r="44" spans="1:29" ht="15.75" customHeight="1">
      <c r="A44" s="283"/>
      <c r="B44" s="38"/>
      <c r="C44" s="264"/>
      <c r="D44" s="265"/>
      <c r="E44" s="39"/>
      <c r="F44" s="40"/>
      <c r="G44" s="60"/>
      <c r="H44" s="61"/>
      <c r="I44" s="43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116"/>
      <c r="Y44" s="383"/>
      <c r="Z44" s="384"/>
      <c r="AA44" s="55"/>
      <c r="AB44" s="49"/>
      <c r="AC44" s="279"/>
    </row>
    <row r="45" spans="1:29" ht="15.75" customHeight="1">
      <c r="A45" s="283"/>
      <c r="B45" s="38"/>
      <c r="C45" s="264"/>
      <c r="D45" s="265"/>
      <c r="E45" s="39"/>
      <c r="F45" s="40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383"/>
      <c r="Z45" s="384"/>
      <c r="AA45" s="55"/>
      <c r="AB45" s="49"/>
      <c r="AC45" s="279"/>
    </row>
    <row r="46" spans="1:29" ht="15.75" customHeight="1">
      <c r="A46" s="283"/>
      <c r="B46" s="38"/>
      <c r="C46" s="264"/>
      <c r="D46" s="265"/>
      <c r="E46" s="39"/>
      <c r="F46" s="40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383"/>
      <c r="Z46" s="384"/>
      <c r="AA46" s="55"/>
      <c r="AB46" s="49"/>
      <c r="AC46" s="279"/>
    </row>
    <row r="47" spans="1:29" ht="15.75" customHeight="1">
      <c r="A47" s="283"/>
      <c r="B47" s="38"/>
      <c r="C47" s="264"/>
      <c r="D47" s="265"/>
      <c r="E47" s="39"/>
      <c r="F47" s="40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62"/>
      <c r="T47" s="63"/>
      <c r="U47" s="52"/>
      <c r="V47" s="74"/>
      <c r="W47" s="54"/>
      <c r="X47" s="94"/>
      <c r="Y47" s="383"/>
      <c r="Z47" s="384"/>
      <c r="AA47" s="55"/>
      <c r="AB47" s="49"/>
      <c r="AC47" s="279"/>
    </row>
    <row r="48" spans="1:29" ht="15.75" customHeight="1">
      <c r="A48" s="283"/>
      <c r="B48" s="38"/>
      <c r="C48" s="264"/>
      <c r="D48" s="265"/>
      <c r="E48" s="39"/>
      <c r="F48" s="40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62"/>
      <c r="T48" s="63"/>
      <c r="U48" s="52"/>
      <c r="V48" s="74"/>
      <c r="W48" s="68"/>
      <c r="X48" s="110"/>
      <c r="Y48" s="383"/>
      <c r="Z48" s="384"/>
      <c r="AA48" s="55"/>
      <c r="AB48" s="49"/>
      <c r="AC48" s="279"/>
    </row>
    <row r="49" spans="1:29" ht="15.75" customHeight="1">
      <c r="A49" s="283"/>
      <c r="B49" s="38"/>
      <c r="C49" s="264"/>
      <c r="D49" s="265"/>
      <c r="E49" s="39"/>
      <c r="F49" s="40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62"/>
      <c r="T49" s="63"/>
      <c r="U49" s="52"/>
      <c r="V49" s="74"/>
      <c r="W49" s="68"/>
      <c r="X49" s="110"/>
      <c r="Y49" s="383"/>
      <c r="Z49" s="384"/>
      <c r="AA49" s="55"/>
      <c r="AB49" s="49"/>
      <c r="AC49" s="279"/>
    </row>
    <row r="50" spans="1:29" ht="15.75" customHeight="1">
      <c r="A50" s="283"/>
      <c r="B50" s="38"/>
      <c r="C50" s="264"/>
      <c r="D50" s="265"/>
      <c r="E50" s="39"/>
      <c r="F50" s="40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62"/>
      <c r="T50" s="63"/>
      <c r="U50" s="52"/>
      <c r="V50" s="74"/>
      <c r="W50" s="68"/>
      <c r="X50" s="110"/>
      <c r="Y50" s="383"/>
      <c r="Z50" s="384"/>
      <c r="AA50" s="55"/>
      <c r="AB50" s="49"/>
      <c r="AC50" s="279"/>
    </row>
    <row r="51" spans="1:29" ht="15.75" customHeight="1">
      <c r="A51" s="283"/>
      <c r="B51" s="38"/>
      <c r="C51" s="264"/>
      <c r="D51" s="265"/>
      <c r="E51" s="39"/>
      <c r="F51" s="40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62"/>
      <c r="T51" s="63"/>
      <c r="U51" s="52"/>
      <c r="V51" s="74"/>
      <c r="W51" s="68"/>
      <c r="X51" s="110"/>
      <c r="Y51" s="383"/>
      <c r="Z51" s="384"/>
      <c r="AA51" s="55"/>
      <c r="AB51" s="49"/>
      <c r="AC51" s="279"/>
    </row>
    <row r="52" spans="1:29" ht="15.75" customHeight="1">
      <c r="A52" s="283"/>
      <c r="B52" s="38"/>
      <c r="C52" s="264"/>
      <c r="D52" s="265"/>
      <c r="E52" s="39"/>
      <c r="F52" s="40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62"/>
      <c r="T52" s="63"/>
      <c r="U52" s="52"/>
      <c r="V52" s="74"/>
      <c r="W52" s="68"/>
      <c r="X52" s="110"/>
      <c r="Y52" s="383"/>
      <c r="Z52" s="384"/>
      <c r="AA52" s="55"/>
      <c r="AB52" s="49"/>
      <c r="AC52" s="279"/>
    </row>
    <row r="53" spans="1:29" ht="15.75" customHeight="1">
      <c r="A53" s="283"/>
      <c r="B53" s="38"/>
      <c r="C53" s="264"/>
      <c r="D53" s="265"/>
      <c r="E53" s="39"/>
      <c r="F53" s="40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62"/>
      <c r="T53" s="63"/>
      <c r="U53" s="52"/>
      <c r="V53" s="74"/>
      <c r="W53" s="68"/>
      <c r="X53" s="110"/>
      <c r="Y53" s="383"/>
      <c r="Z53" s="384"/>
      <c r="AA53" s="55"/>
      <c r="AB53" s="49"/>
      <c r="AC53" s="279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62"/>
      <c r="T54" s="63"/>
      <c r="U54" s="73"/>
      <c r="V54" s="74"/>
      <c r="W54" s="68"/>
      <c r="X54" s="110"/>
      <c r="Y54" s="383"/>
      <c r="Z54" s="384"/>
      <c r="AA54" s="111"/>
      <c r="AB54" s="67"/>
      <c r="AC54" s="279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11">AVERAGE(I39:I54)</f>
        <v>6</v>
      </c>
      <c r="J55" s="81">
        <f t="shared" si="11"/>
        <v>2600</v>
      </c>
      <c r="K55" s="82">
        <f t="shared" ref="K55" si="12">J55/I55</f>
        <v>433.33333333333331</v>
      </c>
      <c r="L55" s="80">
        <f t="shared" ref="L55:M55" si="13">AVERAGE(L39:L54)</f>
        <v>6</v>
      </c>
      <c r="M55" s="81">
        <f t="shared" si="13"/>
        <v>2135.1386930555414</v>
      </c>
      <c r="N55" s="82">
        <f>M55/L55</f>
        <v>355.85644884259023</v>
      </c>
      <c r="O55" s="83">
        <f>L55-I55</f>
        <v>0</v>
      </c>
      <c r="P55" s="84">
        <f>N55-K55</f>
        <v>-77.476884490743089</v>
      </c>
      <c r="Q55" s="85">
        <f>N55/K55</f>
        <v>0.82120718963674666</v>
      </c>
      <c r="R55" s="275"/>
      <c r="S55" s="182">
        <f>S39</f>
        <v>0.25018518518518518</v>
      </c>
      <c r="T55" s="183">
        <f>INDEX(T39:T54,COUNTA(T39:T54))</f>
        <v>0.30495370370370373</v>
      </c>
      <c r="U55" s="86"/>
      <c r="V55" s="96"/>
      <c r="W55" s="78"/>
      <c r="X55" s="82"/>
      <c r="Y55" s="387"/>
      <c r="Z55" s="388"/>
      <c r="AA55" s="97">
        <f>M55-J55</f>
        <v>-464.86130694445865</v>
      </c>
      <c r="AB55" s="85">
        <f>M55/J55</f>
        <v>0.82120718963674666</v>
      </c>
      <c r="AC55" s="280"/>
    </row>
    <row r="56" spans="1:29" ht="15.75" customHeight="1">
      <c r="A56" s="268" t="s">
        <v>43</v>
      </c>
      <c r="B56" s="16" t="s">
        <v>76</v>
      </c>
      <c r="C56" s="271" t="s">
        <v>103</v>
      </c>
      <c r="D56" s="272"/>
      <c r="E56" s="21">
        <v>14.03</v>
      </c>
      <c r="F56" s="15">
        <v>3954</v>
      </c>
      <c r="G56" s="22">
        <f t="shared" ref="G56" si="14">E56*F56</f>
        <v>55474.619999999995</v>
      </c>
      <c r="H56" s="23"/>
      <c r="I56" s="24">
        <v>4</v>
      </c>
      <c r="J56" s="25">
        <v>2700</v>
      </c>
      <c r="K56" s="26">
        <f>J56/I56</f>
        <v>675</v>
      </c>
      <c r="L56" s="27">
        <v>4</v>
      </c>
      <c r="M56" s="25">
        <f>F56/V56*60</f>
        <v>2355.5187820618889</v>
      </c>
      <c r="N56" s="26">
        <f>M56/L56</f>
        <v>588.87969551547224</v>
      </c>
      <c r="O56" s="91">
        <f>L56-I56</f>
        <v>0</v>
      </c>
      <c r="P56" s="92">
        <f>N56-K56</f>
        <v>-86.120304484527765</v>
      </c>
      <c r="Q56" s="31">
        <f>N56/K56</f>
        <v>0.87241436372662551</v>
      </c>
      <c r="R56" s="273">
        <f>Q72</f>
        <v>0.87241436372662551</v>
      </c>
      <c r="S56" s="32">
        <v>0.2918634259259259</v>
      </c>
      <c r="T56" s="33">
        <v>0.36180555555555555</v>
      </c>
      <c r="U56" s="34"/>
      <c r="V56" s="35">
        <v>100.7166666666667</v>
      </c>
      <c r="W56" s="114"/>
      <c r="X56" s="115"/>
      <c r="Y56" s="385"/>
      <c r="Z56" s="386"/>
      <c r="AA56" s="36">
        <f>M56-J56</f>
        <v>-344.48121793811106</v>
      </c>
      <c r="AB56" s="31">
        <f>M56/J56</f>
        <v>0.87241436372662551</v>
      </c>
      <c r="AC56" s="278">
        <f>AB72</f>
        <v>0.87241436372662551</v>
      </c>
    </row>
    <row r="57" spans="1:29" ht="15.75" customHeight="1">
      <c r="A57" s="269"/>
      <c r="B57" s="38"/>
      <c r="C57" s="264"/>
      <c r="D57" s="265"/>
      <c r="E57" s="39"/>
      <c r="F57" s="40"/>
      <c r="G57" s="41"/>
      <c r="H57" s="42"/>
      <c r="I57" s="43"/>
      <c r="J57" s="44"/>
      <c r="K57" s="45"/>
      <c r="L57" s="46"/>
      <c r="M57" s="44"/>
      <c r="N57" s="45"/>
      <c r="O57" s="47"/>
      <c r="P57" s="48"/>
      <c r="Q57" s="49"/>
      <c r="R57" s="274"/>
      <c r="S57" s="50"/>
      <c r="T57" s="51"/>
      <c r="U57" s="52"/>
      <c r="V57" s="53"/>
      <c r="W57" s="54"/>
      <c r="X57" s="94"/>
      <c r="Y57" s="383"/>
      <c r="Z57" s="384"/>
      <c r="AA57" s="55"/>
      <c r="AB57" s="49"/>
      <c r="AC57" s="279"/>
    </row>
    <row r="58" spans="1:29" ht="15.75" customHeight="1">
      <c r="A58" s="269"/>
      <c r="B58" s="38"/>
      <c r="C58" s="264"/>
      <c r="D58" s="265"/>
      <c r="E58" s="39"/>
      <c r="F58" s="40"/>
      <c r="G58" s="41"/>
      <c r="H58" s="42"/>
      <c r="I58" s="43"/>
      <c r="J58" s="44"/>
      <c r="K58" s="45"/>
      <c r="L58" s="46"/>
      <c r="M58" s="44"/>
      <c r="N58" s="45"/>
      <c r="O58" s="47"/>
      <c r="P58" s="48"/>
      <c r="Q58" s="49"/>
      <c r="R58" s="274"/>
      <c r="S58" s="50"/>
      <c r="T58" s="51"/>
      <c r="U58" s="52"/>
      <c r="V58" s="53"/>
      <c r="W58" s="54"/>
      <c r="X58" s="94"/>
      <c r="Y58" s="383"/>
      <c r="Z58" s="384"/>
      <c r="AA58" s="55"/>
      <c r="AB58" s="49"/>
      <c r="AC58" s="279"/>
    </row>
    <row r="59" spans="1:29" ht="15.75" customHeight="1">
      <c r="A59" s="269"/>
      <c r="B59" s="38"/>
      <c r="C59" s="264"/>
      <c r="D59" s="265"/>
      <c r="E59" s="39"/>
      <c r="F59" s="40"/>
      <c r="G59" s="41"/>
      <c r="H59" s="42"/>
      <c r="I59" s="43"/>
      <c r="J59" s="44"/>
      <c r="K59" s="45"/>
      <c r="L59" s="46"/>
      <c r="M59" s="44"/>
      <c r="N59" s="45"/>
      <c r="O59" s="47"/>
      <c r="P59" s="48"/>
      <c r="Q59" s="49"/>
      <c r="R59" s="274"/>
      <c r="S59" s="50"/>
      <c r="T59" s="51"/>
      <c r="U59" s="52"/>
      <c r="V59" s="53"/>
      <c r="W59" s="54"/>
      <c r="X59" s="94"/>
      <c r="Y59" s="383"/>
      <c r="Z59" s="384"/>
      <c r="AA59" s="55"/>
      <c r="AB59" s="49"/>
      <c r="AC59" s="279"/>
    </row>
    <row r="60" spans="1:29" ht="15.75" customHeight="1">
      <c r="A60" s="269"/>
      <c r="B60" s="38"/>
      <c r="C60" s="264"/>
      <c r="D60" s="265"/>
      <c r="E60" s="39"/>
      <c r="F60" s="40"/>
      <c r="G60" s="41"/>
      <c r="H60" s="58"/>
      <c r="I60" s="43"/>
      <c r="J60" s="44"/>
      <c r="K60" s="45"/>
      <c r="L60" s="59"/>
      <c r="M60" s="44"/>
      <c r="N60" s="45"/>
      <c r="O60" s="47"/>
      <c r="P60" s="48"/>
      <c r="Q60" s="49"/>
      <c r="R60" s="274"/>
      <c r="S60" s="50"/>
      <c r="T60" s="51"/>
      <c r="U60" s="52"/>
      <c r="V60" s="53"/>
      <c r="W60" s="54"/>
      <c r="X60" s="94"/>
      <c r="Y60" s="383"/>
      <c r="Z60" s="384"/>
      <c r="AA60" s="55"/>
      <c r="AB60" s="49"/>
      <c r="AC60" s="279"/>
    </row>
    <row r="61" spans="1:29" ht="15.75" customHeight="1">
      <c r="A61" s="269"/>
      <c r="B61" s="38"/>
      <c r="C61" s="264"/>
      <c r="D61" s="265"/>
      <c r="E61" s="39"/>
      <c r="F61" s="40"/>
      <c r="G61" s="60"/>
      <c r="H61" s="61"/>
      <c r="I61" s="43"/>
      <c r="J61" s="44"/>
      <c r="K61" s="45"/>
      <c r="L61" s="46"/>
      <c r="M61" s="44"/>
      <c r="N61" s="45"/>
      <c r="O61" s="47"/>
      <c r="P61" s="48"/>
      <c r="Q61" s="49"/>
      <c r="R61" s="274"/>
      <c r="S61" s="50"/>
      <c r="T61" s="51"/>
      <c r="U61" s="52"/>
      <c r="V61" s="53"/>
      <c r="W61" s="54"/>
      <c r="X61" s="94"/>
      <c r="Y61" s="383"/>
      <c r="Z61" s="384"/>
      <c r="AA61" s="55"/>
      <c r="AB61" s="49"/>
      <c r="AC61" s="279"/>
    </row>
    <row r="62" spans="1:29" ht="15.75" customHeight="1">
      <c r="A62" s="269"/>
      <c r="B62" s="38"/>
      <c r="C62" s="264"/>
      <c r="D62" s="265"/>
      <c r="E62" s="39"/>
      <c r="F62" s="40"/>
      <c r="G62" s="60"/>
      <c r="H62" s="64"/>
      <c r="I62" s="43"/>
      <c r="J62" s="44"/>
      <c r="K62" s="45"/>
      <c r="L62" s="59"/>
      <c r="M62" s="44"/>
      <c r="N62" s="45"/>
      <c r="O62" s="65"/>
      <c r="P62" s="66"/>
      <c r="Q62" s="67"/>
      <c r="R62" s="274"/>
      <c r="S62" s="50"/>
      <c r="T62" s="51"/>
      <c r="U62" s="52"/>
      <c r="V62" s="53"/>
      <c r="W62" s="54"/>
      <c r="X62" s="94"/>
      <c r="Y62" s="383"/>
      <c r="Z62" s="384"/>
      <c r="AA62" s="55"/>
      <c r="AB62" s="49"/>
      <c r="AC62" s="279"/>
    </row>
    <row r="63" spans="1:29" ht="15.75" customHeight="1">
      <c r="A63" s="269"/>
      <c r="B63" s="38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50"/>
      <c r="T63" s="51"/>
      <c r="U63" s="52"/>
      <c r="V63" s="53"/>
      <c r="W63" s="54"/>
      <c r="X63" s="94"/>
      <c r="Y63" s="383"/>
      <c r="Z63" s="384"/>
      <c r="AA63" s="55"/>
      <c r="AB63" s="49"/>
      <c r="AC63" s="279"/>
    </row>
    <row r="64" spans="1:29" ht="15.75" customHeight="1">
      <c r="A64" s="269"/>
      <c r="B64" s="38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50"/>
      <c r="T64" s="51"/>
      <c r="U64" s="52"/>
      <c r="V64" s="53"/>
      <c r="W64" s="54"/>
      <c r="X64" s="94"/>
      <c r="Y64" s="383"/>
      <c r="Z64" s="384"/>
      <c r="AA64" s="55"/>
      <c r="AB64" s="49"/>
      <c r="AC64" s="279"/>
    </row>
    <row r="65" spans="1:29" ht="15.75" customHeight="1">
      <c r="A65" s="269"/>
      <c r="B65" s="38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50"/>
      <c r="T65" s="51"/>
      <c r="U65" s="52"/>
      <c r="V65" s="53"/>
      <c r="W65" s="54"/>
      <c r="X65" s="94"/>
      <c r="Y65" s="383"/>
      <c r="Z65" s="384"/>
      <c r="AA65" s="55"/>
      <c r="AB65" s="49"/>
      <c r="AC65" s="279"/>
    </row>
    <row r="66" spans="1:29" ht="15.75" customHeight="1">
      <c r="A66" s="269"/>
      <c r="B66" s="38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50"/>
      <c r="T66" s="51"/>
      <c r="U66" s="52"/>
      <c r="V66" s="53"/>
      <c r="W66" s="54"/>
      <c r="X66" s="94"/>
      <c r="Y66" s="383"/>
      <c r="Z66" s="384"/>
      <c r="AA66" s="55"/>
      <c r="AB66" s="49"/>
      <c r="AC66" s="279"/>
    </row>
    <row r="67" spans="1:29" ht="15.75" customHeight="1">
      <c r="A67" s="269"/>
      <c r="B67" s="38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50"/>
      <c r="T67" s="51"/>
      <c r="U67" s="52"/>
      <c r="V67" s="53"/>
      <c r="W67" s="54"/>
      <c r="X67" s="94"/>
      <c r="Y67" s="383"/>
      <c r="Z67" s="384"/>
      <c r="AA67" s="55"/>
      <c r="AB67" s="49"/>
      <c r="AC67" s="279"/>
    </row>
    <row r="68" spans="1:29" ht="15.75" customHeight="1">
      <c r="A68" s="269"/>
      <c r="B68" s="38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50"/>
      <c r="T68" s="51"/>
      <c r="U68" s="52"/>
      <c r="V68" s="53"/>
      <c r="W68" s="54"/>
      <c r="X68" s="94"/>
      <c r="Y68" s="383"/>
      <c r="Z68" s="384"/>
      <c r="AA68" s="55"/>
      <c r="AB68" s="49"/>
      <c r="AC68" s="279"/>
    </row>
    <row r="69" spans="1:29" ht="15.75" customHeight="1">
      <c r="A69" s="269"/>
      <c r="B69" s="38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50"/>
      <c r="T69" s="51"/>
      <c r="U69" s="52"/>
      <c r="V69" s="53"/>
      <c r="W69" s="54"/>
      <c r="X69" s="94"/>
      <c r="Y69" s="383"/>
      <c r="Z69" s="384"/>
      <c r="AA69" s="55"/>
      <c r="AB69" s="49"/>
      <c r="AC69" s="279"/>
    </row>
    <row r="70" spans="1:29" ht="15.75" customHeight="1">
      <c r="A70" s="269"/>
      <c r="B70" s="38"/>
      <c r="C70" s="264"/>
      <c r="D70" s="265"/>
      <c r="E70" s="39"/>
      <c r="F70" s="40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50"/>
      <c r="T70" s="51"/>
      <c r="U70" s="52"/>
      <c r="V70" s="53"/>
      <c r="W70" s="54"/>
      <c r="X70" s="94"/>
      <c r="Y70" s="383"/>
      <c r="Z70" s="384"/>
      <c r="AA70" s="55"/>
      <c r="AB70" s="49"/>
      <c r="AC70" s="279"/>
    </row>
    <row r="71" spans="1:29" ht="15.75" customHeight="1">
      <c r="A71" s="269"/>
      <c r="B71" s="38"/>
      <c r="C71" s="264"/>
      <c r="D71" s="265"/>
      <c r="E71" s="104"/>
      <c r="F71" s="40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383"/>
      <c r="Z71" s="384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18"/>
      <c r="G72" s="79"/>
      <c r="H72" s="20"/>
      <c r="I72" s="80">
        <f t="shared" ref="I72:J72" si="15">AVERAGE(I56:I71)</f>
        <v>4</v>
      </c>
      <c r="J72" s="81">
        <f t="shared" si="15"/>
        <v>2700</v>
      </c>
      <c r="K72" s="82">
        <f t="shared" ref="K72" si="16">J72/I72</f>
        <v>675</v>
      </c>
      <c r="L72" s="80">
        <f t="shared" ref="L72:M72" si="17">AVERAGE(L56:L71)</f>
        <v>4</v>
      </c>
      <c r="M72" s="81">
        <f t="shared" si="17"/>
        <v>2355.5187820618889</v>
      </c>
      <c r="N72" s="82">
        <f>M72/L72</f>
        <v>588.87969551547224</v>
      </c>
      <c r="O72" s="83">
        <f>L72-I72</f>
        <v>0</v>
      </c>
      <c r="P72" s="84">
        <f>N72-K72</f>
        <v>-86.120304484527765</v>
      </c>
      <c r="Q72" s="85">
        <f>N72/K72</f>
        <v>0.87241436372662551</v>
      </c>
      <c r="R72" s="275"/>
      <c r="S72" s="182">
        <f>S56</f>
        <v>0.2918634259259259</v>
      </c>
      <c r="T72" s="183">
        <f>INDEX(T56:T71,COUNTA(T56:T71))</f>
        <v>0.36180555555555555</v>
      </c>
      <c r="U72" s="86"/>
      <c r="V72" s="96"/>
      <c r="W72" s="18"/>
      <c r="X72" s="20"/>
      <c r="Y72" s="387"/>
      <c r="Z72" s="388"/>
      <c r="AA72" s="97">
        <f>M72-J72</f>
        <v>-344.48121793811106</v>
      </c>
      <c r="AB72" s="85">
        <f>M72/J72</f>
        <v>0.87241436372662551</v>
      </c>
      <c r="AC72" s="280"/>
    </row>
    <row r="73" spans="1:29" ht="15.75" customHeight="1">
      <c r="A73" s="281" t="s">
        <v>197</v>
      </c>
      <c r="B73" s="16" t="s">
        <v>76</v>
      </c>
      <c r="C73" s="271" t="s">
        <v>226</v>
      </c>
      <c r="D73" s="272"/>
      <c r="E73" s="21">
        <v>21.45</v>
      </c>
      <c r="F73" s="15">
        <v>2198</v>
      </c>
      <c r="G73" s="22">
        <f t="shared" ref="G73" si="18">E73*F73</f>
        <v>47147.1</v>
      </c>
      <c r="H73" s="23"/>
      <c r="I73" s="24">
        <v>3</v>
      </c>
      <c r="J73" s="25">
        <v>3300</v>
      </c>
      <c r="K73" s="26">
        <f>J73/I73</f>
        <v>1100</v>
      </c>
      <c r="L73" s="27">
        <v>3</v>
      </c>
      <c r="M73" s="25">
        <f>F73/V73*60</f>
        <v>2802.9755579171147</v>
      </c>
      <c r="N73" s="26">
        <f>M73/L73</f>
        <v>934.32518597237151</v>
      </c>
      <c r="O73" s="91">
        <f>L73-I73</f>
        <v>0</v>
      </c>
      <c r="P73" s="92">
        <f>N73-K73</f>
        <v>-165.67481402762849</v>
      </c>
      <c r="Q73" s="31">
        <f>N73/K73</f>
        <v>0.84938653270215592</v>
      </c>
      <c r="R73" s="273">
        <f>Q89</f>
        <v>0.84938653270215592</v>
      </c>
      <c r="S73" s="32">
        <v>0.36597222222222225</v>
      </c>
      <c r="T73" s="33">
        <v>0.39864583333333331</v>
      </c>
      <c r="U73" s="34"/>
      <c r="V73" s="35">
        <v>47.049999999999919</v>
      </c>
      <c r="W73" s="33"/>
      <c r="X73" s="107"/>
      <c r="Y73" s="385"/>
      <c r="Z73" s="386"/>
      <c r="AA73" s="36">
        <f>M73-J73</f>
        <v>-497.02444208288534</v>
      </c>
      <c r="AB73" s="31">
        <f>M73/J73</f>
        <v>0.84938653270215592</v>
      </c>
      <c r="AC73" s="278">
        <f>AB89</f>
        <v>0.84938653270215592</v>
      </c>
    </row>
    <row r="74" spans="1:29" ht="15.75" customHeight="1">
      <c r="A74" s="282"/>
      <c r="B74" s="38"/>
      <c r="C74" s="264"/>
      <c r="D74" s="265"/>
      <c r="E74" s="39"/>
      <c r="F74" s="40"/>
      <c r="G74" s="41"/>
      <c r="H74" s="42"/>
      <c r="I74" s="43"/>
      <c r="J74" s="44"/>
      <c r="K74" s="45"/>
      <c r="L74" s="46"/>
      <c r="M74" s="44"/>
      <c r="N74" s="45"/>
      <c r="O74" s="47"/>
      <c r="P74" s="48"/>
      <c r="Q74" s="49"/>
      <c r="R74" s="274"/>
      <c r="S74" s="50"/>
      <c r="T74" s="51"/>
      <c r="U74" s="52"/>
      <c r="V74" s="53"/>
      <c r="W74" s="54"/>
      <c r="X74" s="94"/>
      <c r="Y74" s="383"/>
      <c r="Z74" s="384"/>
      <c r="AA74" s="55"/>
      <c r="AB74" s="49"/>
      <c r="AC74" s="279"/>
    </row>
    <row r="75" spans="1:29" ht="15.75" customHeight="1">
      <c r="A75" s="282"/>
      <c r="B75" s="38"/>
      <c r="C75" s="264"/>
      <c r="D75" s="265"/>
      <c r="E75" s="39"/>
      <c r="F75" s="40"/>
      <c r="G75" s="41"/>
      <c r="H75" s="42"/>
      <c r="I75" s="43"/>
      <c r="J75" s="44"/>
      <c r="K75" s="45"/>
      <c r="L75" s="46"/>
      <c r="M75" s="44"/>
      <c r="N75" s="45"/>
      <c r="O75" s="47"/>
      <c r="P75" s="48"/>
      <c r="Q75" s="49"/>
      <c r="R75" s="274"/>
      <c r="S75" s="50"/>
      <c r="T75" s="51"/>
      <c r="U75" s="52"/>
      <c r="V75" s="53"/>
      <c r="W75" s="54"/>
      <c r="X75" s="58"/>
      <c r="Y75" s="383"/>
      <c r="Z75" s="384"/>
      <c r="AA75" s="55"/>
      <c r="AB75" s="49"/>
      <c r="AC75" s="279"/>
    </row>
    <row r="76" spans="1:29" ht="15.75" customHeight="1">
      <c r="A76" s="282"/>
      <c r="B76" s="38"/>
      <c r="C76" s="264"/>
      <c r="D76" s="265"/>
      <c r="E76" s="39"/>
      <c r="F76" s="40"/>
      <c r="G76" s="41"/>
      <c r="H76" s="42"/>
      <c r="I76" s="43"/>
      <c r="J76" s="44"/>
      <c r="K76" s="45"/>
      <c r="L76" s="46"/>
      <c r="M76" s="44"/>
      <c r="N76" s="45"/>
      <c r="O76" s="47"/>
      <c r="P76" s="48"/>
      <c r="Q76" s="49"/>
      <c r="R76" s="274"/>
      <c r="S76" s="50"/>
      <c r="T76" s="51"/>
      <c r="U76" s="52"/>
      <c r="V76" s="53"/>
      <c r="W76" s="54"/>
      <c r="X76" s="58"/>
      <c r="Y76" s="383"/>
      <c r="Z76" s="384"/>
      <c r="AA76" s="55"/>
      <c r="AB76" s="49"/>
      <c r="AC76" s="279"/>
    </row>
    <row r="77" spans="1:29" ht="15.75" customHeight="1">
      <c r="A77" s="283"/>
      <c r="B77" s="38"/>
      <c r="C77" s="264"/>
      <c r="D77" s="265"/>
      <c r="E77" s="39"/>
      <c r="F77" s="40"/>
      <c r="G77" s="41"/>
      <c r="H77" s="58"/>
      <c r="I77" s="43"/>
      <c r="J77" s="44"/>
      <c r="K77" s="45"/>
      <c r="L77" s="59"/>
      <c r="M77" s="44"/>
      <c r="N77" s="45"/>
      <c r="O77" s="47"/>
      <c r="P77" s="48"/>
      <c r="Q77" s="49"/>
      <c r="R77" s="274"/>
      <c r="S77" s="50"/>
      <c r="T77" s="51"/>
      <c r="U77" s="52"/>
      <c r="V77" s="53"/>
      <c r="W77" s="54"/>
      <c r="X77" s="58"/>
      <c r="Y77" s="383"/>
      <c r="Z77" s="384"/>
      <c r="AA77" s="55"/>
      <c r="AB77" s="49"/>
      <c r="AC77" s="279"/>
    </row>
    <row r="78" spans="1:29" ht="15.75" customHeight="1">
      <c r="A78" s="283"/>
      <c r="B78" s="38"/>
      <c r="C78" s="264"/>
      <c r="D78" s="265"/>
      <c r="E78" s="39"/>
      <c r="F78" s="40"/>
      <c r="G78" s="60"/>
      <c r="H78" s="61"/>
      <c r="I78" s="43"/>
      <c r="J78" s="44"/>
      <c r="K78" s="45"/>
      <c r="L78" s="46"/>
      <c r="M78" s="44"/>
      <c r="N78" s="45"/>
      <c r="O78" s="47"/>
      <c r="P78" s="48"/>
      <c r="Q78" s="49"/>
      <c r="R78" s="274"/>
      <c r="S78" s="50"/>
      <c r="T78" s="51"/>
      <c r="U78" s="52"/>
      <c r="V78" s="53"/>
      <c r="W78" s="54"/>
      <c r="X78" s="94"/>
      <c r="Y78" s="383"/>
      <c r="Z78" s="384"/>
      <c r="AA78" s="55"/>
      <c r="AB78" s="49"/>
      <c r="AC78" s="279"/>
    </row>
    <row r="79" spans="1:29" ht="15.75" customHeight="1">
      <c r="A79" s="283"/>
      <c r="B79" s="38"/>
      <c r="C79" s="264"/>
      <c r="D79" s="265"/>
      <c r="E79" s="39"/>
      <c r="F79" s="40"/>
      <c r="G79" s="60"/>
      <c r="H79" s="64"/>
      <c r="I79" s="43"/>
      <c r="J79" s="44"/>
      <c r="K79" s="45"/>
      <c r="L79" s="59"/>
      <c r="M79" s="44"/>
      <c r="N79" s="45"/>
      <c r="O79" s="65"/>
      <c r="P79" s="66"/>
      <c r="Q79" s="67"/>
      <c r="R79" s="274"/>
      <c r="S79" s="50"/>
      <c r="T79" s="51"/>
      <c r="U79" s="52"/>
      <c r="V79" s="53"/>
      <c r="W79" s="54"/>
      <c r="X79" s="94"/>
      <c r="Y79" s="383"/>
      <c r="Z79" s="384"/>
      <c r="AA79" s="55"/>
      <c r="AB79" s="49"/>
      <c r="AC79" s="279"/>
    </row>
    <row r="80" spans="1:29" ht="15.75" customHeight="1">
      <c r="A80" s="283"/>
      <c r="B80" s="38"/>
      <c r="C80" s="264"/>
      <c r="D80" s="265"/>
      <c r="E80" s="39"/>
      <c r="F80" s="40"/>
      <c r="G80" s="60"/>
      <c r="H80" s="64"/>
      <c r="I80" s="43"/>
      <c r="J80" s="44"/>
      <c r="K80" s="45"/>
      <c r="L80" s="59"/>
      <c r="M80" s="44"/>
      <c r="N80" s="45"/>
      <c r="O80" s="65"/>
      <c r="P80" s="66"/>
      <c r="Q80" s="67"/>
      <c r="R80" s="274"/>
      <c r="S80" s="50"/>
      <c r="T80" s="51"/>
      <c r="U80" s="52"/>
      <c r="V80" s="53"/>
      <c r="W80" s="54"/>
      <c r="X80" s="94"/>
      <c r="Y80" s="383"/>
      <c r="Z80" s="384"/>
      <c r="AA80" s="55"/>
      <c r="AB80" s="49"/>
      <c r="AC80" s="279"/>
    </row>
    <row r="81" spans="1:29" ht="15.75" customHeight="1">
      <c r="A81" s="283"/>
      <c r="B81" s="38"/>
      <c r="C81" s="264"/>
      <c r="D81" s="265"/>
      <c r="E81" s="39"/>
      <c r="F81" s="40"/>
      <c r="G81" s="60"/>
      <c r="H81" s="64"/>
      <c r="I81" s="43"/>
      <c r="J81" s="44"/>
      <c r="K81" s="45"/>
      <c r="L81" s="59"/>
      <c r="M81" s="44"/>
      <c r="N81" s="45"/>
      <c r="O81" s="65"/>
      <c r="P81" s="66"/>
      <c r="Q81" s="67"/>
      <c r="R81" s="274"/>
      <c r="S81" s="50"/>
      <c r="T81" s="51"/>
      <c r="U81" s="52"/>
      <c r="V81" s="53"/>
      <c r="W81" s="54"/>
      <c r="X81" s="94"/>
      <c r="Y81" s="383"/>
      <c r="Z81" s="384"/>
      <c r="AA81" s="55"/>
      <c r="AB81" s="49"/>
      <c r="AC81" s="279"/>
    </row>
    <row r="82" spans="1:29" ht="15.75" customHeight="1">
      <c r="A82" s="283"/>
      <c r="B82" s="38"/>
      <c r="C82" s="264"/>
      <c r="D82" s="265"/>
      <c r="E82" s="39"/>
      <c r="F82" s="40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383"/>
      <c r="Z82" s="384"/>
      <c r="AA82" s="55"/>
      <c r="AB82" s="49"/>
      <c r="AC82" s="279"/>
    </row>
    <row r="83" spans="1:29" ht="15.75" customHeight="1">
      <c r="A83" s="283"/>
      <c r="B83" s="38"/>
      <c r="C83" s="264"/>
      <c r="D83" s="265"/>
      <c r="E83" s="39"/>
      <c r="F83" s="40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383"/>
      <c r="Z83" s="384"/>
      <c r="AA83" s="55"/>
      <c r="AB83" s="49"/>
      <c r="AC83" s="279"/>
    </row>
    <row r="84" spans="1:29" ht="15.75" customHeight="1">
      <c r="A84" s="283"/>
      <c r="B84" s="38"/>
      <c r="C84" s="264"/>
      <c r="D84" s="265"/>
      <c r="E84" s="39"/>
      <c r="F84" s="40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383"/>
      <c r="Z84" s="384"/>
      <c r="AA84" s="55"/>
      <c r="AB84" s="49"/>
      <c r="AC84" s="279"/>
    </row>
    <row r="85" spans="1:29" ht="15.75" customHeight="1">
      <c r="A85" s="283"/>
      <c r="B85" s="38"/>
      <c r="C85" s="264"/>
      <c r="D85" s="265"/>
      <c r="E85" s="39"/>
      <c r="F85" s="40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383"/>
      <c r="Z85" s="384"/>
      <c r="AA85" s="55"/>
      <c r="AB85" s="49"/>
      <c r="AC85" s="279"/>
    </row>
    <row r="86" spans="1:29" ht="15.75" customHeight="1">
      <c r="A86" s="283"/>
      <c r="B86" s="38"/>
      <c r="C86" s="264"/>
      <c r="D86" s="265"/>
      <c r="E86" s="39"/>
      <c r="F86" s="40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383"/>
      <c r="Z86" s="384"/>
      <c r="AA86" s="55"/>
      <c r="AB86" s="49"/>
      <c r="AC86" s="279"/>
    </row>
    <row r="87" spans="1:29" ht="15.75" customHeight="1">
      <c r="A87" s="283"/>
      <c r="B87" s="38"/>
      <c r="C87" s="264"/>
      <c r="D87" s="265"/>
      <c r="E87" s="39"/>
      <c r="F87" s="40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383"/>
      <c r="Z87" s="384"/>
      <c r="AA87" s="55"/>
      <c r="AB87" s="49"/>
      <c r="AC87" s="279"/>
    </row>
    <row r="88" spans="1:29" ht="15.75" customHeight="1">
      <c r="A88" s="283"/>
      <c r="B88" s="38"/>
      <c r="C88" s="264"/>
      <c r="D88" s="265"/>
      <c r="E88" s="104"/>
      <c r="F88" s="40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383"/>
      <c r="Z88" s="384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19">AVERAGE(I73:I88)</f>
        <v>3</v>
      </c>
      <c r="J89" s="81">
        <f t="shared" si="19"/>
        <v>3300</v>
      </c>
      <c r="K89" s="82">
        <f t="shared" ref="K89" si="20">J89/I89</f>
        <v>1100</v>
      </c>
      <c r="L89" s="80">
        <f t="shared" ref="L89:M89" si="21">AVERAGE(L73:L88)</f>
        <v>3</v>
      </c>
      <c r="M89" s="81">
        <f t="shared" si="21"/>
        <v>2802.9755579171147</v>
      </c>
      <c r="N89" s="82">
        <f>M89/L89</f>
        <v>934.32518597237151</v>
      </c>
      <c r="O89" s="83">
        <f>L89-I89</f>
        <v>0</v>
      </c>
      <c r="P89" s="84">
        <f>N89-K89</f>
        <v>-165.67481402762849</v>
      </c>
      <c r="Q89" s="85">
        <f>N89/K89</f>
        <v>0.84938653270215592</v>
      </c>
      <c r="R89" s="275"/>
      <c r="S89" s="182">
        <f>S73</f>
        <v>0.36597222222222225</v>
      </c>
      <c r="T89" s="183">
        <f>INDEX(T73:T88,COUNTA(T73:T88))</f>
        <v>0.39864583333333331</v>
      </c>
      <c r="U89" s="86"/>
      <c r="V89" s="96"/>
      <c r="W89" s="78"/>
      <c r="X89" s="82"/>
      <c r="Y89" s="387"/>
      <c r="Z89" s="388"/>
      <c r="AA89" s="97">
        <f>M89-J89</f>
        <v>-497.02444208288534</v>
      </c>
      <c r="AB89" s="85">
        <f>M89/J89</f>
        <v>0.84938653270215592</v>
      </c>
      <c r="AC89" s="280"/>
    </row>
    <row r="90" spans="1:29" ht="15.75" customHeight="1">
      <c r="A90" s="268" t="s">
        <v>44</v>
      </c>
      <c r="B90" s="16" t="s">
        <v>76</v>
      </c>
      <c r="C90" s="271" t="s">
        <v>105</v>
      </c>
      <c r="D90" s="272"/>
      <c r="E90" s="21">
        <v>22.28</v>
      </c>
      <c r="F90" s="15">
        <v>1153</v>
      </c>
      <c r="G90" s="22">
        <f t="shared" ref="G90:G92" si="22">E90*F90</f>
        <v>25688.84</v>
      </c>
      <c r="H90" s="23"/>
      <c r="I90" s="24">
        <v>5</v>
      </c>
      <c r="J90" s="25">
        <v>3300</v>
      </c>
      <c r="K90" s="26">
        <f>J90/I90</f>
        <v>660</v>
      </c>
      <c r="L90" s="27">
        <v>5</v>
      </c>
      <c r="M90" s="25">
        <f>F90/V90*60</f>
        <v>2730.7894736842172</v>
      </c>
      <c r="N90" s="26">
        <f>M90/L90</f>
        <v>546.15789473684345</v>
      </c>
      <c r="O90" s="91">
        <f>L90-I90</f>
        <v>0</v>
      </c>
      <c r="P90" s="92">
        <f>N90-K90</f>
        <v>-113.84210526315655</v>
      </c>
      <c r="Q90" s="31">
        <f>N90/K90</f>
        <v>0.82751196172249009</v>
      </c>
      <c r="R90" s="273">
        <f>Q106</f>
        <v>0.83862585861776529</v>
      </c>
      <c r="S90" s="32">
        <v>0.29166666666666669</v>
      </c>
      <c r="T90" s="33">
        <v>0.30925925925925923</v>
      </c>
      <c r="U90" s="34"/>
      <c r="V90" s="35">
        <v>25.333333333333272</v>
      </c>
      <c r="W90" s="114"/>
      <c r="X90" s="115"/>
      <c r="Y90" s="385"/>
      <c r="Z90" s="386"/>
      <c r="AA90" s="36">
        <f>M90-J90</f>
        <v>-569.21052631578277</v>
      </c>
      <c r="AB90" s="31">
        <f>M90/J90</f>
        <v>0.82751196172249009</v>
      </c>
      <c r="AC90" s="278">
        <f>AB106</f>
        <v>0.83862585861776529</v>
      </c>
    </row>
    <row r="91" spans="1:29" ht="15.75" customHeight="1">
      <c r="A91" s="269"/>
      <c r="B91" s="38" t="s">
        <v>76</v>
      </c>
      <c r="C91" s="264" t="s">
        <v>104</v>
      </c>
      <c r="D91" s="265"/>
      <c r="E91" s="39">
        <v>17.89</v>
      </c>
      <c r="F91" s="40">
        <v>2473</v>
      </c>
      <c r="G91" s="41">
        <f t="shared" si="22"/>
        <v>44241.97</v>
      </c>
      <c r="H91" s="42"/>
      <c r="I91" s="43">
        <v>4</v>
      </c>
      <c r="J91" s="44">
        <v>3300</v>
      </c>
      <c r="K91" s="45">
        <f t="shared" ref="K91:K92" si="23">J91/I91</f>
        <v>825</v>
      </c>
      <c r="L91" s="46">
        <v>4</v>
      </c>
      <c r="M91" s="44">
        <f>F91/V91*60</f>
        <v>2760.5581395348831</v>
      </c>
      <c r="N91" s="45">
        <f>M91/L91</f>
        <v>690.13953488372078</v>
      </c>
      <c r="O91" s="47">
        <f>L91-I91</f>
        <v>0</v>
      </c>
      <c r="P91" s="48">
        <f>N91-K91</f>
        <v>-134.86046511627922</v>
      </c>
      <c r="Q91" s="49">
        <f>N91/K91</f>
        <v>0.83653276955602518</v>
      </c>
      <c r="R91" s="274"/>
      <c r="S91" s="50">
        <v>0.31339120370370371</v>
      </c>
      <c r="T91" s="51">
        <v>0.35071759259259261</v>
      </c>
      <c r="U91" s="52">
        <v>5.9500000000000508</v>
      </c>
      <c r="V91" s="53">
        <v>53.750000000000007</v>
      </c>
      <c r="W91" s="54"/>
      <c r="X91" s="94"/>
      <c r="Y91" s="383"/>
      <c r="Z91" s="384"/>
      <c r="AA91" s="55">
        <f>M91-J91</f>
        <v>-539.44186046511686</v>
      </c>
      <c r="AB91" s="49">
        <f>M91/J91</f>
        <v>0.83653276955602518</v>
      </c>
      <c r="AC91" s="279"/>
    </row>
    <row r="92" spans="1:29" ht="15.75" customHeight="1">
      <c r="A92" s="269"/>
      <c r="B92" s="38" t="s">
        <v>76</v>
      </c>
      <c r="C92" s="264" t="s">
        <v>108</v>
      </c>
      <c r="D92" s="265"/>
      <c r="E92" s="39">
        <v>16.66</v>
      </c>
      <c r="F92" s="40">
        <v>3873</v>
      </c>
      <c r="G92" s="41">
        <f t="shared" si="22"/>
        <v>64524.18</v>
      </c>
      <c r="H92" s="42"/>
      <c r="I92" s="43">
        <v>4</v>
      </c>
      <c r="J92" s="44">
        <v>3300</v>
      </c>
      <c r="K92" s="45">
        <f t="shared" si="23"/>
        <v>825</v>
      </c>
      <c r="L92" s="46">
        <v>4</v>
      </c>
      <c r="M92" s="44">
        <f>F92/V92*60</f>
        <v>2811.0483870967741</v>
      </c>
      <c r="N92" s="45">
        <f>M92/L92</f>
        <v>702.76209677419354</v>
      </c>
      <c r="O92" s="47">
        <f>L92-I92</f>
        <v>0</v>
      </c>
      <c r="P92" s="48">
        <f>N92-K92</f>
        <v>-122.23790322580646</v>
      </c>
      <c r="Q92" s="49">
        <f>N92/K92</f>
        <v>0.85183284457478003</v>
      </c>
      <c r="R92" s="274"/>
      <c r="S92" s="50">
        <v>0.35509259259259257</v>
      </c>
      <c r="T92" s="51">
        <v>0.41249999999999998</v>
      </c>
      <c r="U92" s="52">
        <v>6.2999999999999456</v>
      </c>
      <c r="V92" s="53">
        <v>82.666666666666671</v>
      </c>
      <c r="W92" s="54"/>
      <c r="X92" s="94"/>
      <c r="Y92" s="383"/>
      <c r="Z92" s="384"/>
      <c r="AA92" s="55">
        <f>M92-J92</f>
        <v>-488.95161290322585</v>
      </c>
      <c r="AB92" s="49">
        <f>M92/J92</f>
        <v>0.85183284457478003</v>
      </c>
      <c r="AC92" s="279"/>
    </row>
    <row r="93" spans="1:29" ht="15.75" customHeight="1">
      <c r="A93" s="269"/>
      <c r="B93" s="38"/>
      <c r="C93" s="264"/>
      <c r="D93" s="265"/>
      <c r="E93" s="39"/>
      <c r="F93" s="40"/>
      <c r="G93" s="41"/>
      <c r="H93" s="42"/>
      <c r="I93" s="43"/>
      <c r="J93" s="44"/>
      <c r="K93" s="45"/>
      <c r="L93" s="46"/>
      <c r="M93" s="44"/>
      <c r="N93" s="45"/>
      <c r="O93" s="47"/>
      <c r="P93" s="48"/>
      <c r="Q93" s="49"/>
      <c r="R93" s="274"/>
      <c r="S93" s="50"/>
      <c r="T93" s="51"/>
      <c r="U93" s="52"/>
      <c r="V93" s="53"/>
      <c r="W93" s="54"/>
      <c r="X93" s="94"/>
      <c r="Y93" s="383"/>
      <c r="Z93" s="384"/>
      <c r="AA93" s="55"/>
      <c r="AB93" s="49"/>
      <c r="AC93" s="279"/>
    </row>
    <row r="94" spans="1:29" ht="15.75" customHeight="1">
      <c r="A94" s="269"/>
      <c r="B94" s="38"/>
      <c r="C94" s="264"/>
      <c r="D94" s="265"/>
      <c r="E94" s="39"/>
      <c r="F94" s="40"/>
      <c r="G94" s="41"/>
      <c r="H94" s="58"/>
      <c r="I94" s="43"/>
      <c r="J94" s="44"/>
      <c r="K94" s="45"/>
      <c r="L94" s="59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383"/>
      <c r="Z94" s="384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1"/>
      <c r="I95" s="43"/>
      <c r="J95" s="44"/>
      <c r="K95" s="45"/>
      <c r="L95" s="46"/>
      <c r="M95" s="44"/>
      <c r="N95" s="45"/>
      <c r="O95" s="47"/>
      <c r="P95" s="48"/>
      <c r="Q95" s="49"/>
      <c r="R95" s="274"/>
      <c r="S95" s="50"/>
      <c r="T95" s="51"/>
      <c r="U95" s="52"/>
      <c r="V95" s="53"/>
      <c r="W95" s="54"/>
      <c r="X95" s="94"/>
      <c r="Y95" s="383"/>
      <c r="Z95" s="384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383"/>
      <c r="Z96" s="384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383"/>
      <c r="Z97" s="384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94"/>
      <c r="Y98" s="383"/>
      <c r="Z98" s="384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94"/>
      <c r="Y99" s="383"/>
      <c r="Z99" s="384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94"/>
      <c r="Y100" s="383"/>
      <c r="Z100" s="384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94"/>
      <c r="Y101" s="383"/>
      <c r="Z101" s="384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94"/>
      <c r="Y102" s="383"/>
      <c r="Z102" s="384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94"/>
      <c r="Y103" s="383"/>
      <c r="Z103" s="384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94"/>
      <c r="Y104" s="383"/>
      <c r="Z104" s="384"/>
      <c r="AA104" s="55"/>
      <c r="AB104" s="49"/>
      <c r="AC104" s="279"/>
    </row>
    <row r="105" spans="1:29" ht="15.75" customHeight="1">
      <c r="A105" s="269"/>
      <c r="B105" s="38"/>
      <c r="C105" s="264"/>
      <c r="D105" s="265"/>
      <c r="E105" s="104"/>
      <c r="F105" s="40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383"/>
      <c r="Z105" s="384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18"/>
      <c r="G106" s="79"/>
      <c r="H106" s="20"/>
      <c r="I106" s="80">
        <f t="shared" ref="I106:J106" si="24">AVERAGE(I90:I105)</f>
        <v>4.333333333333333</v>
      </c>
      <c r="J106" s="81">
        <f t="shared" si="24"/>
        <v>3300</v>
      </c>
      <c r="K106" s="82">
        <f t="shared" ref="K106" si="25">J106/I106</f>
        <v>761.53846153846155</v>
      </c>
      <c r="L106" s="80">
        <f t="shared" ref="L106:M106" si="26">AVERAGE(L90:L105)</f>
        <v>4.333333333333333</v>
      </c>
      <c r="M106" s="81">
        <f t="shared" si="26"/>
        <v>2767.4653334386253</v>
      </c>
      <c r="N106" s="82">
        <f>M106/L106</f>
        <v>638.64584617814432</v>
      </c>
      <c r="O106" s="83">
        <f>L106-I106</f>
        <v>0</v>
      </c>
      <c r="P106" s="84">
        <f>N106-K106</f>
        <v>-122.89261536031722</v>
      </c>
      <c r="Q106" s="85">
        <f>N106/K106</f>
        <v>0.83862585861776529</v>
      </c>
      <c r="R106" s="275"/>
      <c r="S106" s="182">
        <f>S90</f>
        <v>0.29166666666666669</v>
      </c>
      <c r="T106" s="183">
        <f>INDEX(T90:T105,COUNTA(T90:T105))</f>
        <v>0.41249999999999998</v>
      </c>
      <c r="U106" s="86"/>
      <c r="V106" s="96"/>
      <c r="W106" s="18"/>
      <c r="X106" s="20"/>
      <c r="Y106" s="387"/>
      <c r="Z106" s="388"/>
      <c r="AA106" s="97">
        <f>M106-J106</f>
        <v>-532.53466656137471</v>
      </c>
      <c r="AB106" s="85">
        <f>M106/J106</f>
        <v>0.83862585861776529</v>
      </c>
      <c r="AC106" s="280"/>
    </row>
    <row r="107" spans="1:29" ht="15.75" customHeight="1">
      <c r="A107" s="281" t="s">
        <v>45</v>
      </c>
      <c r="B107" s="16" t="s">
        <v>76</v>
      </c>
      <c r="C107" s="271" t="s">
        <v>112</v>
      </c>
      <c r="D107" s="272"/>
      <c r="E107" s="21">
        <v>25.03</v>
      </c>
      <c r="F107" s="15">
        <v>1547</v>
      </c>
      <c r="G107" s="22">
        <f t="shared" ref="G107:G110" si="27">E107*F107</f>
        <v>38721.410000000003</v>
      </c>
      <c r="H107" s="23"/>
      <c r="I107" s="24">
        <v>4</v>
      </c>
      <c r="J107" s="25">
        <v>3300</v>
      </c>
      <c r="K107" s="26">
        <f>J107/I107</f>
        <v>825</v>
      </c>
      <c r="L107" s="27">
        <v>4</v>
      </c>
      <c r="M107" s="25">
        <f>F107/V107*60</f>
        <v>2723.3251833740874</v>
      </c>
      <c r="N107" s="26">
        <f>M107/L107</f>
        <v>680.83129584352184</v>
      </c>
      <c r="O107" s="91">
        <f>L107-I107</f>
        <v>0</v>
      </c>
      <c r="P107" s="92">
        <f>N107-K107</f>
        <v>-144.16870415647816</v>
      </c>
      <c r="Q107" s="31">
        <f>N107/K107</f>
        <v>0.82525005556790532</v>
      </c>
      <c r="R107" s="273">
        <f>Q123</f>
        <v>0.82332341663859809</v>
      </c>
      <c r="S107" s="32">
        <v>0.29166666666666669</v>
      </c>
      <c r="T107" s="33">
        <v>0.31533564814814813</v>
      </c>
      <c r="U107" s="34"/>
      <c r="V107" s="35">
        <v>34.083333333333279</v>
      </c>
      <c r="W107" s="114"/>
      <c r="X107" s="115"/>
      <c r="Y107" s="385"/>
      <c r="Z107" s="386"/>
      <c r="AA107" s="36">
        <f>M107-J107</f>
        <v>-576.67481662591263</v>
      </c>
      <c r="AB107" s="31">
        <f>M107/J107</f>
        <v>0.82525005556790532</v>
      </c>
      <c r="AC107" s="278">
        <f>AB123</f>
        <v>0.82332341663859798</v>
      </c>
    </row>
    <row r="108" spans="1:29" ht="15.75" customHeight="1">
      <c r="A108" s="282"/>
      <c r="B108" s="38" t="s">
        <v>76</v>
      </c>
      <c r="C108" s="264" t="s">
        <v>110</v>
      </c>
      <c r="D108" s="265"/>
      <c r="E108" s="39">
        <v>24.83</v>
      </c>
      <c r="F108" s="40">
        <v>1858</v>
      </c>
      <c r="G108" s="41">
        <f t="shared" si="27"/>
        <v>46134.14</v>
      </c>
      <c r="H108" s="42"/>
      <c r="I108" s="43">
        <v>4</v>
      </c>
      <c r="J108" s="44">
        <v>3300</v>
      </c>
      <c r="K108" s="45">
        <f t="shared" ref="K108:K146" si="28">J108/I108</f>
        <v>825</v>
      </c>
      <c r="L108" s="46">
        <v>4</v>
      </c>
      <c r="M108" s="44">
        <f>F108/V108*60</f>
        <v>2733.4695545565978</v>
      </c>
      <c r="N108" s="45">
        <f>M108/L108</f>
        <v>683.36738863914945</v>
      </c>
      <c r="O108" s="47">
        <f>L108-I108</f>
        <v>0</v>
      </c>
      <c r="P108" s="48">
        <f>N108-K108</f>
        <v>-141.63261136085055</v>
      </c>
      <c r="Q108" s="49">
        <f>N108/K108</f>
        <v>0.82832410744139329</v>
      </c>
      <c r="R108" s="274"/>
      <c r="S108" s="50">
        <v>0.32862268518518517</v>
      </c>
      <c r="T108" s="51">
        <v>0.35694444444444445</v>
      </c>
      <c r="U108" s="52">
        <v>19.13333333333334</v>
      </c>
      <c r="V108" s="53">
        <v>40.783333333333367</v>
      </c>
      <c r="W108" s="54"/>
      <c r="X108" s="94"/>
      <c r="Y108" s="383"/>
      <c r="Z108" s="384"/>
      <c r="AA108" s="55">
        <f>M108-J108</f>
        <v>-566.53044544340219</v>
      </c>
      <c r="AB108" s="49">
        <f>M108/J108</f>
        <v>0.82832410744139329</v>
      </c>
      <c r="AC108" s="279"/>
    </row>
    <row r="109" spans="1:29" ht="15.75" customHeight="1">
      <c r="A109" s="282"/>
      <c r="B109" s="38" t="s">
        <v>76</v>
      </c>
      <c r="C109" s="264" t="s">
        <v>111</v>
      </c>
      <c r="D109" s="265"/>
      <c r="E109" s="39">
        <v>18.18</v>
      </c>
      <c r="F109" s="40">
        <v>1193</v>
      </c>
      <c r="G109" s="41">
        <f t="shared" si="27"/>
        <v>21688.739999999998</v>
      </c>
      <c r="H109" s="42"/>
      <c r="I109" s="43">
        <v>3</v>
      </c>
      <c r="J109" s="44">
        <v>3600</v>
      </c>
      <c r="K109" s="45">
        <f t="shared" si="28"/>
        <v>1200</v>
      </c>
      <c r="L109" s="46">
        <v>3</v>
      </c>
      <c r="M109" s="44">
        <f>F109/V109*60</f>
        <v>2917.6630434782546</v>
      </c>
      <c r="N109" s="45">
        <f>M109/L109</f>
        <v>972.55434782608484</v>
      </c>
      <c r="O109" s="47">
        <f>L109-I109</f>
        <v>0</v>
      </c>
      <c r="P109" s="48">
        <f>N109-K109</f>
        <v>-227.44565217391516</v>
      </c>
      <c r="Q109" s="49">
        <f>N109/K109</f>
        <v>0.81046195652173736</v>
      </c>
      <c r="R109" s="274"/>
      <c r="S109" s="50">
        <v>0.36837962962962961</v>
      </c>
      <c r="T109" s="51">
        <v>0.38541666666666669</v>
      </c>
      <c r="U109" s="52">
        <v>16.466666666666629</v>
      </c>
      <c r="V109" s="53">
        <v>24.533333333333385</v>
      </c>
      <c r="W109" s="54"/>
      <c r="X109" s="94"/>
      <c r="Y109" s="383"/>
      <c r="Z109" s="384"/>
      <c r="AA109" s="55">
        <f>M109-J109</f>
        <v>-682.33695652174538</v>
      </c>
      <c r="AB109" s="49">
        <f>M109/J109</f>
        <v>0.81046195652173736</v>
      </c>
      <c r="AC109" s="279"/>
    </row>
    <row r="110" spans="1:29" ht="15.75" customHeight="1">
      <c r="A110" s="282"/>
      <c r="B110" s="38" t="s">
        <v>76</v>
      </c>
      <c r="C110" s="264" t="s">
        <v>113</v>
      </c>
      <c r="D110" s="265"/>
      <c r="E110" s="39">
        <v>14.28</v>
      </c>
      <c r="F110" s="40">
        <v>4823</v>
      </c>
      <c r="G110" s="41">
        <f t="shared" si="27"/>
        <v>68872.44</v>
      </c>
      <c r="H110" s="42"/>
      <c r="I110" s="43">
        <v>3</v>
      </c>
      <c r="J110" s="44">
        <v>3600</v>
      </c>
      <c r="K110" s="45">
        <f t="shared" si="28"/>
        <v>1200</v>
      </c>
      <c r="L110" s="46">
        <v>3</v>
      </c>
      <c r="M110" s="44">
        <f>F110/V110*60</f>
        <v>2987.4053682037143</v>
      </c>
      <c r="N110" s="45">
        <f>M110/L110</f>
        <v>995.80178940123812</v>
      </c>
      <c r="O110" s="47">
        <f>L110-I110</f>
        <v>0</v>
      </c>
      <c r="P110" s="48">
        <f>N110-K110</f>
        <v>-204.19821059876188</v>
      </c>
      <c r="Q110" s="49">
        <f>N110/K110</f>
        <v>0.82983482450103174</v>
      </c>
      <c r="R110" s="274"/>
      <c r="S110" s="50">
        <v>0.39731481481481479</v>
      </c>
      <c r="T110" s="51">
        <v>0.46458333333333335</v>
      </c>
      <c r="U110" s="52">
        <v>17.133333333333269</v>
      </c>
      <c r="V110" s="53">
        <v>96.866666666666731</v>
      </c>
      <c r="W110" s="54"/>
      <c r="X110" s="94"/>
      <c r="Y110" s="383"/>
      <c r="Z110" s="384"/>
      <c r="AA110" s="55">
        <f>M110-J110</f>
        <v>-612.59463179628574</v>
      </c>
      <c r="AB110" s="49">
        <f>M110/J110</f>
        <v>0.82983482450103174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94"/>
      <c r="Y111" s="383"/>
      <c r="Z111" s="384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94"/>
      <c r="Y112" s="383"/>
      <c r="Z112" s="384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94"/>
      <c r="Y113" s="383"/>
      <c r="Z113" s="384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383"/>
      <c r="Z114" s="384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94"/>
      <c r="Y115" s="383"/>
      <c r="Z115" s="384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94"/>
      <c r="Y116" s="383"/>
      <c r="Z116" s="384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68"/>
      <c r="X117" s="110"/>
      <c r="Y117" s="383"/>
      <c r="Z117" s="384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68"/>
      <c r="X118" s="110"/>
      <c r="Y118" s="383"/>
      <c r="Z118" s="384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68"/>
      <c r="X119" s="110"/>
      <c r="Y119" s="383"/>
      <c r="Z119" s="384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68"/>
      <c r="X120" s="110"/>
      <c r="Y120" s="383"/>
      <c r="Z120" s="384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68"/>
      <c r="X121" s="110"/>
      <c r="Y121" s="383"/>
      <c r="Z121" s="384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383"/>
      <c r="Z122" s="384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18"/>
      <c r="G123" s="79"/>
      <c r="H123" s="20"/>
      <c r="I123" s="80">
        <f t="shared" ref="I123:J123" si="29">AVERAGE(I107:I122)</f>
        <v>3.5</v>
      </c>
      <c r="J123" s="81">
        <f t="shared" si="29"/>
        <v>3450</v>
      </c>
      <c r="K123" s="82">
        <f t="shared" ref="K123" si="30">J123/I123</f>
        <v>985.71428571428567</v>
      </c>
      <c r="L123" s="80">
        <f t="shared" ref="L123:M123" si="31">AVERAGE(L107:L122)</f>
        <v>3.5</v>
      </c>
      <c r="M123" s="81">
        <f t="shared" si="31"/>
        <v>2840.4657874031632</v>
      </c>
      <c r="N123" s="82">
        <f>M123/L123</f>
        <v>811.56165354376094</v>
      </c>
      <c r="O123" s="83">
        <f>L123-I123</f>
        <v>0</v>
      </c>
      <c r="P123" s="84">
        <f>N123-K123</f>
        <v>-174.15263217052473</v>
      </c>
      <c r="Q123" s="85">
        <f>N123/K123</f>
        <v>0.82332341663859809</v>
      </c>
      <c r="R123" s="275"/>
      <c r="S123" s="182">
        <f>S107</f>
        <v>0.29166666666666669</v>
      </c>
      <c r="T123" s="183">
        <f>INDEX(T107:T122,COUNTA(T107:T122))</f>
        <v>0.46458333333333335</v>
      </c>
      <c r="U123" s="86"/>
      <c r="V123" s="96"/>
      <c r="W123" s="18"/>
      <c r="X123" s="20"/>
      <c r="Y123" s="387"/>
      <c r="Z123" s="388"/>
      <c r="AA123" s="97">
        <f>M123-J123</f>
        <v>-609.53421259683682</v>
      </c>
      <c r="AB123" s="85">
        <f>M123/J123</f>
        <v>0.82332341663859798</v>
      </c>
      <c r="AC123" s="280"/>
    </row>
    <row r="124" spans="1:29" ht="15.75" customHeight="1">
      <c r="A124" s="268" t="s">
        <v>46</v>
      </c>
      <c r="B124" s="16" t="s">
        <v>76</v>
      </c>
      <c r="C124" s="271" t="s">
        <v>107</v>
      </c>
      <c r="D124" s="272"/>
      <c r="E124" s="21">
        <v>18.18</v>
      </c>
      <c r="F124" s="15">
        <v>2287</v>
      </c>
      <c r="G124" s="22">
        <f t="shared" ref="G124:G126" si="32">E124*F124</f>
        <v>41577.659999999996</v>
      </c>
      <c r="H124" s="23"/>
      <c r="I124" s="24">
        <v>3</v>
      </c>
      <c r="J124" s="25">
        <v>3600</v>
      </c>
      <c r="K124" s="26">
        <f>J124/I124</f>
        <v>1200</v>
      </c>
      <c r="L124" s="27">
        <v>3</v>
      </c>
      <c r="M124" s="25">
        <f>F124/V124*60</f>
        <v>3004.8175182481723</v>
      </c>
      <c r="N124" s="26">
        <f>M124/L124</f>
        <v>1001.6058394160574</v>
      </c>
      <c r="O124" s="91">
        <f>L124-I124</f>
        <v>0</v>
      </c>
      <c r="P124" s="92">
        <f>N124-K124</f>
        <v>-198.39416058394261</v>
      </c>
      <c r="Q124" s="31">
        <f>N124/K124</f>
        <v>0.83467153284671447</v>
      </c>
      <c r="R124" s="273">
        <f>Q140</f>
        <v>0.82969871100665071</v>
      </c>
      <c r="S124" s="32">
        <v>0.29189814814814813</v>
      </c>
      <c r="T124" s="33">
        <v>0.32361111111111113</v>
      </c>
      <c r="U124" s="34"/>
      <c r="V124" s="35">
        <v>45.666666666666714</v>
      </c>
      <c r="W124" s="33"/>
      <c r="X124" s="107"/>
      <c r="Y124" s="385" t="s">
        <v>255</v>
      </c>
      <c r="Z124" s="386"/>
      <c r="AA124" s="36">
        <f>M124-J124</f>
        <v>-595.18248175182771</v>
      </c>
      <c r="AB124" s="31">
        <f>M124/J124</f>
        <v>0.83467153284671447</v>
      </c>
      <c r="AC124" s="278">
        <f>AB140</f>
        <v>0.82969871100665071</v>
      </c>
    </row>
    <row r="125" spans="1:29" ht="15.75" customHeight="1">
      <c r="A125" s="269"/>
      <c r="B125" s="38" t="s">
        <v>76</v>
      </c>
      <c r="C125" s="264" t="s">
        <v>217</v>
      </c>
      <c r="D125" s="265"/>
      <c r="E125" s="39">
        <v>30</v>
      </c>
      <c r="F125" s="40">
        <v>3122</v>
      </c>
      <c r="G125" s="41">
        <f t="shared" si="32"/>
        <v>93660</v>
      </c>
      <c r="H125" s="42"/>
      <c r="I125" s="43">
        <v>3</v>
      </c>
      <c r="J125" s="44">
        <v>3000</v>
      </c>
      <c r="K125" s="45">
        <f t="shared" si="28"/>
        <v>1000</v>
      </c>
      <c r="L125" s="46">
        <v>3</v>
      </c>
      <c r="M125" s="44">
        <f>F125/V125*60</f>
        <v>2475.5947136563868</v>
      </c>
      <c r="N125" s="45">
        <f>M125/L125</f>
        <v>825.19823788546228</v>
      </c>
      <c r="O125" s="47">
        <f>L125-I125</f>
        <v>0</v>
      </c>
      <c r="P125" s="48">
        <f>N125-K125</f>
        <v>-174.80176211453772</v>
      </c>
      <c r="Q125" s="49">
        <f>N125/K125</f>
        <v>0.82519823788546232</v>
      </c>
      <c r="R125" s="274"/>
      <c r="S125" s="50">
        <v>0.33428240740740739</v>
      </c>
      <c r="T125" s="51">
        <v>0.3868287037037037</v>
      </c>
      <c r="U125" s="52">
        <v>15.366666666666617</v>
      </c>
      <c r="V125" s="53">
        <v>75.666666666666686</v>
      </c>
      <c r="W125" s="54"/>
      <c r="X125" s="58"/>
      <c r="Y125" s="383" t="s">
        <v>263</v>
      </c>
      <c r="Z125" s="384"/>
      <c r="AA125" s="55">
        <f>M125-J125</f>
        <v>-524.40528634361317</v>
      </c>
      <c r="AB125" s="49">
        <f>M125/J125</f>
        <v>0.82519823788546232</v>
      </c>
      <c r="AC125" s="279"/>
    </row>
    <row r="126" spans="1:29" ht="15.75" customHeight="1">
      <c r="A126" s="269"/>
      <c r="B126" s="38" t="s">
        <v>76</v>
      </c>
      <c r="C126" s="264" t="s">
        <v>284</v>
      </c>
      <c r="D126" s="265"/>
      <c r="E126" s="39">
        <v>27.91</v>
      </c>
      <c r="F126" s="40">
        <v>2787</v>
      </c>
      <c r="G126" s="41">
        <f t="shared" si="32"/>
        <v>77785.17</v>
      </c>
      <c r="H126" s="42"/>
      <c r="I126" s="43">
        <v>4</v>
      </c>
      <c r="J126" s="44">
        <v>3000</v>
      </c>
      <c r="K126" s="45">
        <f t="shared" si="28"/>
        <v>750</v>
      </c>
      <c r="L126" s="46">
        <v>4</v>
      </c>
      <c r="M126" s="44">
        <f>F126/V126*60</f>
        <v>2484.695393759288</v>
      </c>
      <c r="N126" s="45">
        <f>M126/L126</f>
        <v>621.173848439822</v>
      </c>
      <c r="O126" s="47">
        <f>L126-I126</f>
        <v>0</v>
      </c>
      <c r="P126" s="48">
        <f>N126-K126</f>
        <v>-128.826151560178</v>
      </c>
      <c r="Q126" s="49">
        <f>N126/K126</f>
        <v>0.82823179791976265</v>
      </c>
      <c r="R126" s="274"/>
      <c r="S126" s="50">
        <v>0.3979166666666667</v>
      </c>
      <c r="T126" s="51">
        <v>0.44465277777777779</v>
      </c>
      <c r="U126" s="52">
        <v>15.966666666666711</v>
      </c>
      <c r="V126" s="53">
        <v>67.299999999999969</v>
      </c>
      <c r="W126" s="54"/>
      <c r="X126" s="58"/>
      <c r="Y126" s="383" t="s">
        <v>265</v>
      </c>
      <c r="Z126" s="384"/>
      <c r="AA126" s="55">
        <f>M126-J126</f>
        <v>-515.30460624071202</v>
      </c>
      <c r="AB126" s="49">
        <f>M126/J126</f>
        <v>0.82823179791976265</v>
      </c>
      <c r="AC126" s="279"/>
    </row>
    <row r="127" spans="1:29" ht="15.75" customHeight="1">
      <c r="A127" s="269"/>
      <c r="B127" s="38"/>
      <c r="C127" s="264"/>
      <c r="D127" s="265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383"/>
      <c r="Z127" s="384"/>
      <c r="AA127" s="55"/>
      <c r="AB127" s="49"/>
      <c r="AC127" s="279"/>
    </row>
    <row r="128" spans="1:29" ht="15.75" customHeight="1">
      <c r="A128" s="269"/>
      <c r="B128" s="38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383"/>
      <c r="Z128" s="384"/>
      <c r="AA128" s="55"/>
      <c r="AB128" s="49"/>
      <c r="AC128" s="279"/>
    </row>
    <row r="129" spans="1:29" ht="15.75" customHeight="1">
      <c r="A129" s="269"/>
      <c r="B129" s="38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116"/>
      <c r="Y129" s="383"/>
      <c r="Z129" s="384"/>
      <c r="AA129" s="55"/>
      <c r="AB129" s="49"/>
      <c r="AC129" s="279"/>
    </row>
    <row r="130" spans="1:29" ht="15.75" customHeight="1">
      <c r="A130" s="269"/>
      <c r="B130" s="38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383"/>
      <c r="Z130" s="384"/>
      <c r="AA130" s="55"/>
      <c r="AB130" s="49"/>
      <c r="AC130" s="279"/>
    </row>
    <row r="131" spans="1:29" ht="15.75" customHeight="1">
      <c r="A131" s="269"/>
      <c r="B131" s="38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383"/>
      <c r="Z131" s="384"/>
      <c r="AA131" s="55"/>
      <c r="AB131" s="49"/>
      <c r="AC131" s="279"/>
    </row>
    <row r="132" spans="1:29" ht="15.75" customHeight="1">
      <c r="A132" s="269"/>
      <c r="B132" s="38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68"/>
      <c r="X132" s="110"/>
      <c r="Y132" s="383"/>
      <c r="Z132" s="384"/>
      <c r="AA132" s="55"/>
      <c r="AB132" s="49"/>
      <c r="AC132" s="279"/>
    </row>
    <row r="133" spans="1:29" ht="15.75" customHeight="1">
      <c r="A133" s="269"/>
      <c r="B133" s="38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68"/>
      <c r="X133" s="110"/>
      <c r="Y133" s="383"/>
      <c r="Z133" s="384"/>
      <c r="AA133" s="55"/>
      <c r="AB133" s="49"/>
      <c r="AC133" s="279"/>
    </row>
    <row r="134" spans="1:29" ht="15.75" customHeight="1">
      <c r="A134" s="269"/>
      <c r="B134" s="38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68"/>
      <c r="X134" s="110"/>
      <c r="Y134" s="383"/>
      <c r="Z134" s="384"/>
      <c r="AA134" s="55"/>
      <c r="AB134" s="49"/>
      <c r="AC134" s="279"/>
    </row>
    <row r="135" spans="1:29" ht="15.75" customHeight="1">
      <c r="A135" s="269"/>
      <c r="B135" s="38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68"/>
      <c r="X135" s="110"/>
      <c r="Y135" s="383"/>
      <c r="Z135" s="384"/>
      <c r="AA135" s="55"/>
      <c r="AB135" s="49"/>
      <c r="AC135" s="279"/>
    </row>
    <row r="136" spans="1:29" ht="15.75" customHeight="1">
      <c r="A136" s="269"/>
      <c r="B136" s="38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68"/>
      <c r="X136" s="110"/>
      <c r="Y136" s="383"/>
      <c r="Z136" s="384"/>
      <c r="AA136" s="55"/>
      <c r="AB136" s="49"/>
      <c r="AC136" s="279"/>
    </row>
    <row r="137" spans="1:29" ht="15.75" customHeight="1">
      <c r="A137" s="269"/>
      <c r="B137" s="38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68"/>
      <c r="X137" s="110"/>
      <c r="Y137" s="383"/>
      <c r="Z137" s="384"/>
      <c r="AA137" s="55"/>
      <c r="AB137" s="49"/>
      <c r="AC137" s="279"/>
    </row>
    <row r="138" spans="1:29" ht="15.75" customHeight="1">
      <c r="A138" s="269"/>
      <c r="B138" s="38"/>
      <c r="C138" s="264"/>
      <c r="D138" s="265"/>
      <c r="E138" s="39"/>
      <c r="F138" s="40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68"/>
      <c r="X138" s="110"/>
      <c r="Y138" s="383"/>
      <c r="Z138" s="384"/>
      <c r="AA138" s="55"/>
      <c r="AB138" s="49"/>
      <c r="AC138" s="279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383"/>
      <c r="Z139" s="384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33">AVERAGE(I124:I139)</f>
        <v>3.3333333333333335</v>
      </c>
      <c r="J140" s="81">
        <f t="shared" si="33"/>
        <v>3200</v>
      </c>
      <c r="K140" s="82">
        <f t="shared" ref="K140" si="34">J140/I140</f>
        <v>960</v>
      </c>
      <c r="L140" s="80">
        <f t="shared" ref="L140:M140" si="35">AVERAGE(L124:L139)</f>
        <v>3.3333333333333335</v>
      </c>
      <c r="M140" s="81">
        <f t="shared" si="35"/>
        <v>2655.0358752212824</v>
      </c>
      <c r="N140" s="82">
        <f t="shared" ref="N140:N146" si="36">M140/L140</f>
        <v>796.51076256638464</v>
      </c>
      <c r="O140" s="83">
        <f t="shared" ref="O140:O146" si="37">L140-I140</f>
        <v>0</v>
      </c>
      <c r="P140" s="84">
        <f t="shared" ref="P140:P146" si="38">N140-K140</f>
        <v>-163.48923743361536</v>
      </c>
      <c r="Q140" s="85">
        <f t="shared" ref="Q140:Q146" si="39">N140/K140</f>
        <v>0.82969871100665071</v>
      </c>
      <c r="R140" s="275"/>
      <c r="S140" s="182">
        <f>S124</f>
        <v>0.29189814814814813</v>
      </c>
      <c r="T140" s="183">
        <f>INDEX(T124:T139,COUNTA(T124:T139))</f>
        <v>0.44465277777777779</v>
      </c>
      <c r="U140" s="86"/>
      <c r="V140" s="96"/>
      <c r="W140" s="78"/>
      <c r="X140" s="82"/>
      <c r="Y140" s="387"/>
      <c r="Z140" s="388"/>
      <c r="AA140" s="97">
        <f t="shared" ref="AA140:AA146" si="40">M140-J140</f>
        <v>-544.96412477871763</v>
      </c>
      <c r="AB140" s="85">
        <f t="shared" ref="AB140:AB146" si="41">M140/J140</f>
        <v>0.82969871100665071</v>
      </c>
      <c r="AC140" s="280"/>
    </row>
    <row r="141" spans="1:29" ht="15.75" customHeight="1">
      <c r="A141" s="281" t="s">
        <v>48</v>
      </c>
      <c r="B141" s="16" t="s">
        <v>118</v>
      </c>
      <c r="C141" s="271" t="s">
        <v>280</v>
      </c>
      <c r="D141" s="272"/>
      <c r="E141" s="21">
        <v>25.64</v>
      </c>
      <c r="F141" s="15">
        <v>96</v>
      </c>
      <c r="G141" s="22">
        <f t="shared" ref="G141:G146" si="42">E141*F141</f>
        <v>2461.44</v>
      </c>
      <c r="H141" s="23">
        <v>2</v>
      </c>
      <c r="I141" s="24">
        <v>11</v>
      </c>
      <c r="J141" s="25">
        <v>3000</v>
      </c>
      <c r="K141" s="26">
        <f>J141/I141</f>
        <v>272.72727272727275</v>
      </c>
      <c r="L141" s="27">
        <v>11</v>
      </c>
      <c r="M141" s="25">
        <f t="shared" ref="M141:M146" si="43">F141/V141*60</f>
        <v>2560.0000000001455</v>
      </c>
      <c r="N141" s="26">
        <f t="shared" si="36"/>
        <v>232.72727272728596</v>
      </c>
      <c r="O141" s="91">
        <f t="shared" si="37"/>
        <v>0</v>
      </c>
      <c r="P141" s="92">
        <f t="shared" si="38"/>
        <v>-39.999999999986784</v>
      </c>
      <c r="Q141" s="31">
        <f t="shared" si="39"/>
        <v>0.85333333333338179</v>
      </c>
      <c r="R141" s="273">
        <f>Q157</f>
        <v>0.84839343416663782</v>
      </c>
      <c r="S141" s="32">
        <v>0.70833333333333337</v>
      </c>
      <c r="T141" s="33">
        <v>0.70989583333333328</v>
      </c>
      <c r="U141" s="34"/>
      <c r="V141" s="35">
        <v>2.2499999999998721</v>
      </c>
      <c r="W141" s="33"/>
      <c r="X141" s="107"/>
      <c r="Y141" s="385"/>
      <c r="Z141" s="386"/>
      <c r="AA141" s="36">
        <f t="shared" si="40"/>
        <v>-439.99999999985448</v>
      </c>
      <c r="AB141" s="31">
        <f t="shared" si="41"/>
        <v>0.85333333333338179</v>
      </c>
      <c r="AC141" s="278">
        <f>AB157</f>
        <v>0.84839343416663782</v>
      </c>
    </row>
    <row r="142" spans="1:29" ht="15.75" customHeight="1">
      <c r="A142" s="282"/>
      <c r="B142" s="38" t="s">
        <v>118</v>
      </c>
      <c r="C142" s="264" t="s">
        <v>334</v>
      </c>
      <c r="D142" s="265"/>
      <c r="E142" s="39">
        <v>27.36</v>
      </c>
      <c r="F142" s="40">
        <v>1887</v>
      </c>
      <c r="G142" s="41">
        <f t="shared" si="42"/>
        <v>51628.32</v>
      </c>
      <c r="H142" s="42"/>
      <c r="I142" s="43">
        <v>6</v>
      </c>
      <c r="J142" s="44">
        <v>2500</v>
      </c>
      <c r="K142" s="45">
        <f t="shared" si="28"/>
        <v>416.66666666666669</v>
      </c>
      <c r="L142" s="46">
        <v>6</v>
      </c>
      <c r="M142" s="44">
        <f t="shared" si="43"/>
        <v>2120.2247191011224</v>
      </c>
      <c r="N142" s="45">
        <f t="shared" si="36"/>
        <v>353.37078651685374</v>
      </c>
      <c r="O142" s="47">
        <f t="shared" si="37"/>
        <v>0</v>
      </c>
      <c r="P142" s="48">
        <f t="shared" si="38"/>
        <v>-63.295880149812945</v>
      </c>
      <c r="Q142" s="49">
        <f t="shared" si="39"/>
        <v>0.8480898876404489</v>
      </c>
      <c r="R142" s="274"/>
      <c r="S142" s="50">
        <v>0.71319444444444446</v>
      </c>
      <c r="T142" s="51">
        <v>0.75027777777777782</v>
      </c>
      <c r="U142" s="52">
        <v>4.750000000000103</v>
      </c>
      <c r="V142" s="53">
        <v>53.400000000000034</v>
      </c>
      <c r="W142" s="54"/>
      <c r="X142" s="58"/>
      <c r="Y142" s="383"/>
      <c r="Z142" s="384"/>
      <c r="AA142" s="55">
        <f t="shared" si="40"/>
        <v>-379.77528089887755</v>
      </c>
      <c r="AB142" s="49">
        <f t="shared" si="41"/>
        <v>0.84808988764044901</v>
      </c>
      <c r="AC142" s="279"/>
    </row>
    <row r="143" spans="1:29" ht="15.75" customHeight="1">
      <c r="A143" s="282"/>
      <c r="B143" s="38" t="s">
        <v>118</v>
      </c>
      <c r="C143" s="264" t="s">
        <v>202</v>
      </c>
      <c r="D143" s="265"/>
      <c r="E143" s="39">
        <v>29.52</v>
      </c>
      <c r="F143" s="40">
        <v>1919</v>
      </c>
      <c r="G143" s="41">
        <f t="shared" si="42"/>
        <v>56648.88</v>
      </c>
      <c r="H143" s="42"/>
      <c r="I143" s="43">
        <v>17</v>
      </c>
      <c r="J143" s="44">
        <v>3273</v>
      </c>
      <c r="K143" s="45">
        <f t="shared" si="28"/>
        <v>192.52941176470588</v>
      </c>
      <c r="L143" s="46">
        <v>17</v>
      </c>
      <c r="M143" s="44">
        <f t="shared" si="43"/>
        <v>2793.5301253538219</v>
      </c>
      <c r="N143" s="45">
        <f t="shared" si="36"/>
        <v>164.32530149140129</v>
      </c>
      <c r="O143" s="47">
        <f t="shared" si="37"/>
        <v>0</v>
      </c>
      <c r="P143" s="48">
        <f t="shared" si="38"/>
        <v>-28.204110273304593</v>
      </c>
      <c r="Q143" s="49">
        <f t="shared" si="39"/>
        <v>0.8535075237866856</v>
      </c>
      <c r="R143" s="274"/>
      <c r="S143" s="50">
        <v>0.75486111111111109</v>
      </c>
      <c r="T143" s="51">
        <v>0.78348379629629628</v>
      </c>
      <c r="U143" s="52">
        <v>6.5999999999999126</v>
      </c>
      <c r="V143" s="53">
        <v>41.216666666666661</v>
      </c>
      <c r="W143" s="54"/>
      <c r="X143" s="58"/>
      <c r="Y143" s="383"/>
      <c r="Z143" s="384"/>
      <c r="AA143" s="55">
        <f t="shared" si="40"/>
        <v>-479.46987464617814</v>
      </c>
      <c r="AB143" s="49">
        <f t="shared" si="41"/>
        <v>0.8535075237866856</v>
      </c>
      <c r="AC143" s="279"/>
    </row>
    <row r="144" spans="1:29" ht="15.75" customHeight="1">
      <c r="A144" s="282"/>
      <c r="B144" s="38" t="s">
        <v>118</v>
      </c>
      <c r="C144" s="264" t="s">
        <v>201</v>
      </c>
      <c r="D144" s="265"/>
      <c r="E144" s="39">
        <v>29.85</v>
      </c>
      <c r="F144" s="40">
        <v>1934</v>
      </c>
      <c r="G144" s="41">
        <f t="shared" si="42"/>
        <v>57729.9</v>
      </c>
      <c r="H144" s="42"/>
      <c r="I144" s="43">
        <v>17</v>
      </c>
      <c r="J144" s="44">
        <v>3273</v>
      </c>
      <c r="K144" s="45">
        <f t="shared" si="28"/>
        <v>192.52941176470588</v>
      </c>
      <c r="L144" s="46">
        <v>17</v>
      </c>
      <c r="M144" s="44">
        <f t="shared" si="43"/>
        <v>2799.5174909529496</v>
      </c>
      <c r="N144" s="45">
        <f t="shared" si="36"/>
        <v>164.67749946782055</v>
      </c>
      <c r="O144" s="47">
        <f t="shared" si="37"/>
        <v>0</v>
      </c>
      <c r="P144" s="48">
        <f t="shared" si="38"/>
        <v>-27.851912296885331</v>
      </c>
      <c r="Q144" s="49">
        <f t="shared" si="39"/>
        <v>0.85533684416527633</v>
      </c>
      <c r="R144" s="274"/>
      <c r="S144" s="50">
        <v>0.78680555555555554</v>
      </c>
      <c r="T144" s="51">
        <v>0.81559027777777782</v>
      </c>
      <c r="U144" s="52">
        <v>4.783333333333335</v>
      </c>
      <c r="V144" s="53">
        <v>41.450000000000088</v>
      </c>
      <c r="W144" s="54"/>
      <c r="X144" s="94"/>
      <c r="Y144" s="383"/>
      <c r="Z144" s="384"/>
      <c r="AA144" s="55">
        <f t="shared" si="40"/>
        <v>-473.48250904705037</v>
      </c>
      <c r="AB144" s="49">
        <f t="shared" si="41"/>
        <v>0.85533684416527644</v>
      </c>
      <c r="AC144" s="279"/>
    </row>
    <row r="145" spans="1:29" ht="15.75" customHeight="1">
      <c r="A145" s="283"/>
      <c r="B145" s="38" t="s">
        <v>76</v>
      </c>
      <c r="C145" s="264" t="s">
        <v>117</v>
      </c>
      <c r="D145" s="265"/>
      <c r="E145" s="39">
        <v>28.57</v>
      </c>
      <c r="F145" s="40">
        <v>2334</v>
      </c>
      <c r="G145" s="41">
        <f t="shared" si="42"/>
        <v>66682.38</v>
      </c>
      <c r="H145" s="58"/>
      <c r="I145" s="43">
        <v>13</v>
      </c>
      <c r="J145" s="44">
        <v>3600</v>
      </c>
      <c r="K145" s="45">
        <f t="shared" si="28"/>
        <v>276.92307692307691</v>
      </c>
      <c r="L145" s="59">
        <v>13</v>
      </c>
      <c r="M145" s="44">
        <f t="shared" si="43"/>
        <v>2984.8667850799334</v>
      </c>
      <c r="N145" s="45">
        <f t="shared" si="36"/>
        <v>229.60513731384103</v>
      </c>
      <c r="O145" s="47">
        <f t="shared" si="37"/>
        <v>0</v>
      </c>
      <c r="P145" s="48">
        <f t="shared" si="38"/>
        <v>-47.317939609235879</v>
      </c>
      <c r="Q145" s="49">
        <f t="shared" si="39"/>
        <v>0.82912966252220377</v>
      </c>
      <c r="R145" s="274"/>
      <c r="S145" s="50">
        <v>0.82089120370370372</v>
      </c>
      <c r="T145" s="51">
        <v>0.85347222222222219</v>
      </c>
      <c r="U145" s="52">
        <v>7.6333333333333009</v>
      </c>
      <c r="V145" s="53">
        <v>46.916666666666593</v>
      </c>
      <c r="W145" s="54">
        <v>0.85347222222222219</v>
      </c>
      <c r="X145" s="94">
        <v>0.89305555555555549</v>
      </c>
      <c r="Y145" s="383"/>
      <c r="Z145" s="384"/>
      <c r="AA145" s="55">
        <f t="shared" si="40"/>
        <v>-615.13321492006662</v>
      </c>
      <c r="AB145" s="49">
        <f t="shared" si="41"/>
        <v>0.82912966252220377</v>
      </c>
      <c r="AC145" s="279"/>
    </row>
    <row r="146" spans="1:29" ht="15.75" customHeight="1">
      <c r="A146" s="283"/>
      <c r="B146" s="38" t="s">
        <v>118</v>
      </c>
      <c r="C146" s="264" t="s">
        <v>280</v>
      </c>
      <c r="D146" s="265"/>
      <c r="E146" s="39">
        <v>25.64</v>
      </c>
      <c r="F146" s="40">
        <v>2492</v>
      </c>
      <c r="G146" s="60">
        <f t="shared" si="42"/>
        <v>63894.880000000005</v>
      </c>
      <c r="H146" s="61"/>
      <c r="I146" s="43">
        <v>11</v>
      </c>
      <c r="J146" s="44">
        <v>3000</v>
      </c>
      <c r="K146" s="45">
        <f t="shared" si="28"/>
        <v>272.72727272727275</v>
      </c>
      <c r="L146" s="46">
        <v>11</v>
      </c>
      <c r="M146" s="44">
        <f t="shared" si="43"/>
        <v>2561.0048529831543</v>
      </c>
      <c r="N146" s="45">
        <f t="shared" si="36"/>
        <v>232.81862299846856</v>
      </c>
      <c r="O146" s="47">
        <f t="shared" si="37"/>
        <v>0</v>
      </c>
      <c r="P146" s="48">
        <f t="shared" si="38"/>
        <v>-39.908649728804193</v>
      </c>
      <c r="Q146" s="49">
        <f t="shared" si="39"/>
        <v>0.85366828432771802</v>
      </c>
      <c r="R146" s="274"/>
      <c r="S146" s="50">
        <v>0.89305555555555549</v>
      </c>
      <c r="T146" s="51">
        <v>0.93359953703703702</v>
      </c>
      <c r="U146" s="52">
        <v>56.999999999999957</v>
      </c>
      <c r="V146" s="53">
        <v>58.383333333333397</v>
      </c>
      <c r="W146" s="54"/>
      <c r="X146" s="116"/>
      <c r="Y146" s="383"/>
      <c r="Z146" s="384"/>
      <c r="AA146" s="55">
        <f t="shared" si="40"/>
        <v>-438.99514701684575</v>
      </c>
      <c r="AB146" s="49">
        <f t="shared" si="41"/>
        <v>0.85366828432771813</v>
      </c>
      <c r="AC146" s="279"/>
    </row>
    <row r="147" spans="1:29" ht="15.75" customHeight="1">
      <c r="A147" s="283"/>
      <c r="B147" s="38"/>
      <c r="C147" s="264"/>
      <c r="D147" s="265"/>
      <c r="E147" s="39"/>
      <c r="F147" s="40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383"/>
      <c r="Z147" s="384"/>
      <c r="AA147" s="55"/>
      <c r="AB147" s="49"/>
      <c r="AC147" s="279"/>
    </row>
    <row r="148" spans="1:29" ht="15.75" customHeight="1">
      <c r="A148" s="283"/>
      <c r="B148" s="38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383"/>
      <c r="Z148" s="384"/>
      <c r="AA148" s="55"/>
      <c r="AB148" s="49"/>
      <c r="AC148" s="279"/>
    </row>
    <row r="149" spans="1:29" ht="15.75" customHeight="1">
      <c r="A149" s="283"/>
      <c r="B149" s="38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68"/>
      <c r="X149" s="110"/>
      <c r="Y149" s="383"/>
      <c r="Z149" s="384"/>
      <c r="AA149" s="55"/>
      <c r="AB149" s="49"/>
      <c r="AC149" s="279"/>
    </row>
    <row r="150" spans="1:29" ht="15.75" customHeight="1">
      <c r="A150" s="283"/>
      <c r="B150" s="38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68"/>
      <c r="X150" s="110"/>
      <c r="Y150" s="383"/>
      <c r="Z150" s="384"/>
      <c r="AA150" s="55"/>
      <c r="AB150" s="49"/>
      <c r="AC150" s="279"/>
    </row>
    <row r="151" spans="1:29" ht="15.75" customHeight="1">
      <c r="A151" s="283"/>
      <c r="B151" s="38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68"/>
      <c r="X151" s="110"/>
      <c r="Y151" s="383"/>
      <c r="Z151" s="384"/>
      <c r="AA151" s="55"/>
      <c r="AB151" s="49"/>
      <c r="AC151" s="279"/>
    </row>
    <row r="152" spans="1:29" ht="15.75" customHeight="1">
      <c r="A152" s="283"/>
      <c r="B152" s="38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68"/>
      <c r="X152" s="110"/>
      <c r="Y152" s="383"/>
      <c r="Z152" s="384"/>
      <c r="AA152" s="55"/>
      <c r="AB152" s="49"/>
      <c r="AC152" s="279"/>
    </row>
    <row r="153" spans="1:29" ht="15.75" customHeight="1">
      <c r="A153" s="283"/>
      <c r="B153" s="38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68"/>
      <c r="X153" s="110"/>
      <c r="Y153" s="383"/>
      <c r="Z153" s="384"/>
      <c r="AA153" s="55"/>
      <c r="AB153" s="49"/>
      <c r="AC153" s="279"/>
    </row>
    <row r="154" spans="1:29" ht="15.75" customHeight="1">
      <c r="A154" s="283"/>
      <c r="B154" s="38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68"/>
      <c r="X154" s="110"/>
      <c r="Y154" s="383"/>
      <c r="Z154" s="384"/>
      <c r="AA154" s="55"/>
      <c r="AB154" s="49"/>
      <c r="AC154" s="279"/>
    </row>
    <row r="155" spans="1:29" ht="15.75" customHeight="1">
      <c r="A155" s="283"/>
      <c r="B155" s="38"/>
      <c r="C155" s="264"/>
      <c r="D155" s="265"/>
      <c r="E155" s="39"/>
      <c r="F155" s="40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68"/>
      <c r="X155" s="110"/>
      <c r="Y155" s="383"/>
      <c r="Z155" s="384"/>
      <c r="AA155" s="55"/>
      <c r="AB155" s="49"/>
      <c r="AC155" s="279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383"/>
      <c r="Z156" s="384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44">AVERAGE(I141:I156)</f>
        <v>12.5</v>
      </c>
      <c r="J157" s="81">
        <f t="shared" si="44"/>
        <v>3107.6666666666665</v>
      </c>
      <c r="K157" s="82">
        <f t="shared" ref="K157" si="45">J157/I157</f>
        <v>248.61333333333332</v>
      </c>
      <c r="L157" s="80">
        <f t="shared" ref="L157:M157" si="46">AVERAGE(L141:L156)</f>
        <v>12.5</v>
      </c>
      <c r="M157" s="81">
        <f t="shared" si="46"/>
        <v>2636.5239955785214</v>
      </c>
      <c r="N157" s="82">
        <f>M157/L157</f>
        <v>210.92191964628171</v>
      </c>
      <c r="O157" s="83">
        <f>L157-I157</f>
        <v>0</v>
      </c>
      <c r="P157" s="84">
        <f>N157-K157</f>
        <v>-37.691413687051607</v>
      </c>
      <c r="Q157" s="85">
        <f>N157/K157</f>
        <v>0.84839343416663782</v>
      </c>
      <c r="R157" s="275"/>
      <c r="S157" s="182">
        <f>S141</f>
        <v>0.70833333333333337</v>
      </c>
      <c r="T157" s="183">
        <f>INDEX(T141:T156,COUNTA(T141:T156))</f>
        <v>0.93359953703703702</v>
      </c>
      <c r="U157" s="86"/>
      <c r="V157" s="96"/>
      <c r="W157" s="78"/>
      <c r="X157" s="82"/>
      <c r="Y157" s="387"/>
      <c r="Z157" s="388"/>
      <c r="AA157" s="97">
        <f>M157-J157</f>
        <v>-471.14267108814511</v>
      </c>
      <c r="AB157" s="85">
        <f>M157/J157</f>
        <v>0.84839343416663782</v>
      </c>
      <c r="AC157" s="280"/>
    </row>
    <row r="158" spans="1:29" ht="15.75" customHeight="1">
      <c r="A158" s="268" t="s">
        <v>49</v>
      </c>
      <c r="B158" s="16" t="s">
        <v>76</v>
      </c>
      <c r="C158" s="271" t="s">
        <v>120</v>
      </c>
      <c r="D158" s="272"/>
      <c r="E158" s="21">
        <v>14.03</v>
      </c>
      <c r="F158" s="15">
        <v>8684</v>
      </c>
      <c r="G158" s="22">
        <f t="shared" ref="G158" si="47">E158*F158</f>
        <v>121836.51999999999</v>
      </c>
      <c r="H158" s="23"/>
      <c r="I158" s="24">
        <v>4</v>
      </c>
      <c r="J158" s="25">
        <v>2700</v>
      </c>
      <c r="K158" s="26">
        <f>J158/I158</f>
        <v>675</v>
      </c>
      <c r="L158" s="27">
        <v>4</v>
      </c>
      <c r="M158" s="25">
        <f>F158/V158*60</f>
        <v>2393.9352170916595</v>
      </c>
      <c r="N158" s="26">
        <f>M158/L158</f>
        <v>598.48380427291488</v>
      </c>
      <c r="O158" s="91">
        <f>L158-I158</f>
        <v>0</v>
      </c>
      <c r="P158" s="92">
        <f>N158-K158</f>
        <v>-76.516195727085119</v>
      </c>
      <c r="Q158" s="31">
        <f>N158/K158</f>
        <v>0.88664267299691091</v>
      </c>
      <c r="R158" s="273">
        <f>Q174</f>
        <v>0.88664267299691091</v>
      </c>
      <c r="S158" s="32">
        <v>0.70857638888888885</v>
      </c>
      <c r="T158" s="33">
        <v>0.85972222222222228</v>
      </c>
      <c r="U158" s="34"/>
      <c r="V158" s="35">
        <v>217.65000000000012</v>
      </c>
      <c r="W158" s="33"/>
      <c r="X158" s="107"/>
      <c r="Y158" s="385"/>
      <c r="Z158" s="386"/>
      <c r="AA158" s="36">
        <f>M158-J158</f>
        <v>-306.06478290834048</v>
      </c>
      <c r="AB158" s="31">
        <f>M158/J158</f>
        <v>0.88664267299691091</v>
      </c>
      <c r="AC158" s="278">
        <f>AB174</f>
        <v>0.88664267299691091</v>
      </c>
    </row>
    <row r="159" spans="1:29" ht="15.75" customHeight="1">
      <c r="A159" s="269"/>
      <c r="B159" s="38"/>
      <c r="C159" s="264"/>
      <c r="D159" s="265"/>
      <c r="E159" s="39"/>
      <c r="F159" s="40"/>
      <c r="G159" s="41"/>
      <c r="H159" s="42"/>
      <c r="I159" s="43"/>
      <c r="J159" s="44"/>
      <c r="K159" s="45"/>
      <c r="L159" s="46"/>
      <c r="M159" s="44"/>
      <c r="N159" s="45"/>
      <c r="O159" s="47"/>
      <c r="P159" s="48"/>
      <c r="Q159" s="49"/>
      <c r="R159" s="274"/>
      <c r="S159" s="50"/>
      <c r="T159" s="51"/>
      <c r="U159" s="52"/>
      <c r="V159" s="53"/>
      <c r="W159" s="54"/>
      <c r="X159" s="94"/>
      <c r="Y159" s="383"/>
      <c r="Z159" s="384"/>
      <c r="AA159" s="55"/>
      <c r="AB159" s="49"/>
      <c r="AC159" s="279"/>
    </row>
    <row r="160" spans="1:29" ht="15.75" customHeight="1">
      <c r="A160" s="269"/>
      <c r="B160" s="38"/>
      <c r="C160" s="264"/>
      <c r="D160" s="265"/>
      <c r="E160" s="39"/>
      <c r="F160" s="40"/>
      <c r="G160" s="41"/>
      <c r="H160" s="42"/>
      <c r="I160" s="43"/>
      <c r="J160" s="44"/>
      <c r="K160" s="45"/>
      <c r="L160" s="46"/>
      <c r="M160" s="44"/>
      <c r="N160" s="45"/>
      <c r="O160" s="47"/>
      <c r="P160" s="48"/>
      <c r="Q160" s="49"/>
      <c r="R160" s="274"/>
      <c r="S160" s="50"/>
      <c r="T160" s="51"/>
      <c r="U160" s="52"/>
      <c r="V160" s="53"/>
      <c r="W160" s="54"/>
      <c r="X160" s="58"/>
      <c r="Y160" s="383"/>
      <c r="Z160" s="384"/>
      <c r="AA160" s="55"/>
      <c r="AB160" s="49"/>
      <c r="AC160" s="279"/>
    </row>
    <row r="161" spans="1:29" ht="15.75" customHeight="1">
      <c r="A161" s="269"/>
      <c r="B161" s="38"/>
      <c r="C161" s="264"/>
      <c r="D161" s="265"/>
      <c r="E161" s="39"/>
      <c r="F161" s="40"/>
      <c r="G161" s="41"/>
      <c r="H161" s="42"/>
      <c r="I161" s="43"/>
      <c r="J161" s="44"/>
      <c r="K161" s="45"/>
      <c r="L161" s="46"/>
      <c r="M161" s="44"/>
      <c r="N161" s="45"/>
      <c r="O161" s="47"/>
      <c r="P161" s="48"/>
      <c r="Q161" s="49"/>
      <c r="R161" s="274"/>
      <c r="S161" s="50"/>
      <c r="T161" s="51"/>
      <c r="U161" s="52"/>
      <c r="V161" s="53"/>
      <c r="W161" s="54"/>
      <c r="X161" s="58"/>
      <c r="Y161" s="383"/>
      <c r="Z161" s="384"/>
      <c r="AA161" s="55"/>
      <c r="AB161" s="49"/>
      <c r="AC161" s="279"/>
    </row>
    <row r="162" spans="1:29" ht="15.75" customHeight="1">
      <c r="A162" s="269"/>
      <c r="B162" s="38"/>
      <c r="C162" s="264"/>
      <c r="D162" s="265"/>
      <c r="E162" s="39"/>
      <c r="F162" s="40"/>
      <c r="G162" s="41"/>
      <c r="H162" s="58"/>
      <c r="I162" s="43"/>
      <c r="J162" s="44"/>
      <c r="K162" s="45"/>
      <c r="L162" s="59"/>
      <c r="M162" s="44"/>
      <c r="N162" s="45"/>
      <c r="O162" s="47"/>
      <c r="P162" s="48"/>
      <c r="Q162" s="49"/>
      <c r="R162" s="274"/>
      <c r="S162" s="50"/>
      <c r="T162" s="51"/>
      <c r="U162" s="52"/>
      <c r="V162" s="53"/>
      <c r="W162" s="54"/>
      <c r="X162" s="58"/>
      <c r="Y162" s="383"/>
      <c r="Z162" s="384"/>
      <c r="AA162" s="55"/>
      <c r="AB162" s="49"/>
      <c r="AC162" s="279"/>
    </row>
    <row r="163" spans="1:29" ht="15.75" customHeight="1">
      <c r="A163" s="269"/>
      <c r="B163" s="38"/>
      <c r="C163" s="264"/>
      <c r="D163" s="265"/>
      <c r="E163" s="39"/>
      <c r="F163" s="40"/>
      <c r="G163" s="60"/>
      <c r="H163" s="61"/>
      <c r="I163" s="43"/>
      <c r="J163" s="44"/>
      <c r="K163" s="45"/>
      <c r="L163" s="46"/>
      <c r="M163" s="44"/>
      <c r="N163" s="45"/>
      <c r="O163" s="47"/>
      <c r="P163" s="48"/>
      <c r="Q163" s="49"/>
      <c r="R163" s="274"/>
      <c r="S163" s="50"/>
      <c r="T163" s="51"/>
      <c r="U163" s="52"/>
      <c r="V163" s="53"/>
      <c r="W163" s="54"/>
      <c r="X163" s="58"/>
      <c r="Y163" s="383"/>
      <c r="Z163" s="384"/>
      <c r="AA163" s="55"/>
      <c r="AB163" s="49"/>
      <c r="AC163" s="279"/>
    </row>
    <row r="164" spans="1:29" ht="15.75" customHeight="1">
      <c r="A164" s="269"/>
      <c r="B164" s="38"/>
      <c r="C164" s="264"/>
      <c r="D164" s="265"/>
      <c r="E164" s="39"/>
      <c r="F164" s="40"/>
      <c r="G164" s="60"/>
      <c r="H164" s="64"/>
      <c r="I164" s="43"/>
      <c r="J164" s="44"/>
      <c r="K164" s="45"/>
      <c r="L164" s="59"/>
      <c r="M164" s="44"/>
      <c r="N164" s="45"/>
      <c r="O164" s="65"/>
      <c r="P164" s="66"/>
      <c r="Q164" s="67"/>
      <c r="R164" s="274"/>
      <c r="S164" s="50"/>
      <c r="T164" s="51"/>
      <c r="U164" s="52"/>
      <c r="V164" s="53"/>
      <c r="W164" s="54"/>
      <c r="X164" s="58"/>
      <c r="Y164" s="383"/>
      <c r="Z164" s="384"/>
      <c r="AA164" s="55"/>
      <c r="AB164" s="49"/>
      <c r="AC164" s="279"/>
    </row>
    <row r="165" spans="1:29" ht="15.75" customHeight="1">
      <c r="A165" s="269"/>
      <c r="B165" s="38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50"/>
      <c r="T165" s="51"/>
      <c r="U165" s="52"/>
      <c r="V165" s="53"/>
      <c r="W165" s="54"/>
      <c r="X165" s="58"/>
      <c r="Y165" s="383"/>
      <c r="Z165" s="384"/>
      <c r="AA165" s="55"/>
      <c r="AB165" s="49"/>
      <c r="AC165" s="279"/>
    </row>
    <row r="166" spans="1:29" ht="15.75" customHeight="1">
      <c r="A166" s="269"/>
      <c r="B166" s="38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50"/>
      <c r="T166" s="51"/>
      <c r="U166" s="52"/>
      <c r="V166" s="53"/>
      <c r="W166" s="54"/>
      <c r="X166" s="58"/>
      <c r="Y166" s="383"/>
      <c r="Z166" s="384"/>
      <c r="AA166" s="55"/>
      <c r="AB166" s="49"/>
      <c r="AC166" s="279"/>
    </row>
    <row r="167" spans="1:29" ht="15.75" customHeight="1">
      <c r="A167" s="269"/>
      <c r="B167" s="38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50"/>
      <c r="T167" s="51"/>
      <c r="U167" s="52"/>
      <c r="V167" s="53"/>
      <c r="W167" s="54"/>
      <c r="X167" s="58"/>
      <c r="Y167" s="383"/>
      <c r="Z167" s="384"/>
      <c r="AA167" s="55"/>
      <c r="AB167" s="49"/>
      <c r="AC167" s="279"/>
    </row>
    <row r="168" spans="1:29" ht="15.75" customHeight="1">
      <c r="A168" s="269"/>
      <c r="B168" s="38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50"/>
      <c r="T168" s="51"/>
      <c r="U168" s="52"/>
      <c r="V168" s="53"/>
      <c r="W168" s="54"/>
      <c r="X168" s="58"/>
      <c r="Y168" s="383"/>
      <c r="Z168" s="384"/>
      <c r="AA168" s="55"/>
      <c r="AB168" s="49"/>
      <c r="AC168" s="279"/>
    </row>
    <row r="169" spans="1:29" ht="15.75" customHeight="1">
      <c r="A169" s="269"/>
      <c r="B169" s="38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50"/>
      <c r="T169" s="51"/>
      <c r="U169" s="52"/>
      <c r="V169" s="53"/>
      <c r="W169" s="54"/>
      <c r="X169" s="58"/>
      <c r="Y169" s="383"/>
      <c r="Z169" s="384"/>
      <c r="AA169" s="55"/>
      <c r="AB169" s="49"/>
      <c r="AC169" s="279"/>
    </row>
    <row r="170" spans="1:29" ht="15.75" customHeight="1">
      <c r="A170" s="269"/>
      <c r="B170" s="38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50"/>
      <c r="T170" s="51"/>
      <c r="U170" s="52"/>
      <c r="V170" s="53"/>
      <c r="W170" s="54"/>
      <c r="X170" s="58"/>
      <c r="Y170" s="383"/>
      <c r="Z170" s="384"/>
      <c r="AA170" s="55"/>
      <c r="AB170" s="49"/>
      <c r="AC170" s="279"/>
    </row>
    <row r="171" spans="1:29" ht="15.75" customHeight="1">
      <c r="A171" s="269"/>
      <c r="B171" s="38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50"/>
      <c r="T171" s="51"/>
      <c r="U171" s="52"/>
      <c r="V171" s="53"/>
      <c r="W171" s="54"/>
      <c r="X171" s="58"/>
      <c r="Y171" s="383"/>
      <c r="Z171" s="384"/>
      <c r="AA171" s="55"/>
      <c r="AB171" s="49"/>
      <c r="AC171" s="279"/>
    </row>
    <row r="172" spans="1:29" ht="15.75" customHeight="1">
      <c r="A172" s="269"/>
      <c r="B172" s="38"/>
      <c r="C172" s="264"/>
      <c r="D172" s="265"/>
      <c r="E172" s="39"/>
      <c r="F172" s="40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50"/>
      <c r="T172" s="51"/>
      <c r="U172" s="52"/>
      <c r="V172" s="53"/>
      <c r="W172" s="54"/>
      <c r="X172" s="58"/>
      <c r="Y172" s="383"/>
      <c r="Z172" s="384"/>
      <c r="AA172" s="55"/>
      <c r="AB172" s="49"/>
      <c r="AC172" s="279"/>
    </row>
    <row r="173" spans="1:29" ht="15.75" customHeight="1">
      <c r="A173" s="269"/>
      <c r="B173" s="38"/>
      <c r="C173" s="264"/>
      <c r="D173" s="265"/>
      <c r="E173" s="104"/>
      <c r="F173" s="40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383"/>
      <c r="Z173" s="384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48">AVERAGE(I158:I173)</f>
        <v>4</v>
      </c>
      <c r="J174" s="81">
        <f t="shared" si="48"/>
        <v>2700</v>
      </c>
      <c r="K174" s="82">
        <f t="shared" ref="K174" si="49">J174/I174</f>
        <v>675</v>
      </c>
      <c r="L174" s="80">
        <f t="shared" ref="L174:M174" si="50">AVERAGE(L158:L173)</f>
        <v>4</v>
      </c>
      <c r="M174" s="81">
        <f t="shared" si="50"/>
        <v>2393.9352170916595</v>
      </c>
      <c r="N174" s="82">
        <f>M174/L174</f>
        <v>598.48380427291488</v>
      </c>
      <c r="O174" s="83">
        <f>L174-I174</f>
        <v>0</v>
      </c>
      <c r="P174" s="84">
        <f>N174-K174</f>
        <v>-76.516195727085119</v>
      </c>
      <c r="Q174" s="85">
        <f>N174/K174</f>
        <v>0.88664267299691091</v>
      </c>
      <c r="R174" s="275"/>
      <c r="S174" s="182">
        <f>S158</f>
        <v>0.70857638888888885</v>
      </c>
      <c r="T174" s="183">
        <f>INDEX(T158:T173,COUNTA(T158:T173))</f>
        <v>0.85972222222222228</v>
      </c>
      <c r="U174" s="86"/>
      <c r="V174" s="96"/>
      <c r="W174" s="78"/>
      <c r="X174" s="82"/>
      <c r="Y174" s="387"/>
      <c r="Z174" s="388"/>
      <c r="AA174" s="97">
        <f>M174-J174</f>
        <v>-306.06478290834048</v>
      </c>
      <c r="AB174" s="85">
        <f>M174/J174</f>
        <v>0.88664267299691091</v>
      </c>
      <c r="AC174" s="280"/>
    </row>
    <row r="175" spans="1:29" ht="15.75" customHeight="1">
      <c r="A175" s="281" t="s">
        <v>50</v>
      </c>
      <c r="B175" s="16" t="s">
        <v>76</v>
      </c>
      <c r="C175" s="271" t="s">
        <v>124</v>
      </c>
      <c r="D175" s="272"/>
      <c r="E175" s="21">
        <v>24.15</v>
      </c>
      <c r="F175" s="15">
        <v>1114</v>
      </c>
      <c r="G175" s="22">
        <f t="shared" ref="G175:G178" si="51">E175*F175</f>
        <v>26903.1</v>
      </c>
      <c r="H175" s="23"/>
      <c r="I175" s="24">
        <v>4</v>
      </c>
      <c r="J175" s="25">
        <v>3000</v>
      </c>
      <c r="K175" s="26">
        <f>J175/I175</f>
        <v>750</v>
      </c>
      <c r="L175" s="27">
        <v>4</v>
      </c>
      <c r="M175" s="25">
        <f>F175/V175*60</f>
        <v>2480.1484230055753</v>
      </c>
      <c r="N175" s="26">
        <f>M175/L175</f>
        <v>620.03710575139382</v>
      </c>
      <c r="O175" s="91">
        <f>L175-I175</f>
        <v>0</v>
      </c>
      <c r="P175" s="92">
        <f>N175-K175</f>
        <v>-129.96289424860618</v>
      </c>
      <c r="Q175" s="31">
        <f>N175/K175</f>
        <v>0.82671614100185842</v>
      </c>
      <c r="R175" s="273">
        <f>Q191</f>
        <v>0.83049657265157695</v>
      </c>
      <c r="S175" s="32">
        <v>0.7083680555555556</v>
      </c>
      <c r="T175" s="33">
        <v>0.7270833333333333</v>
      </c>
      <c r="U175" s="34"/>
      <c r="V175" s="35">
        <v>26.949999999999896</v>
      </c>
      <c r="W175" s="114"/>
      <c r="X175" s="115"/>
      <c r="Y175" s="385"/>
      <c r="Z175" s="386"/>
      <c r="AA175" s="36">
        <f>M175-J175</f>
        <v>-519.8515769944247</v>
      </c>
      <c r="AB175" s="31">
        <f>M175/J175</f>
        <v>0.82671614100185842</v>
      </c>
      <c r="AC175" s="278">
        <f>AB191</f>
        <v>0.83049657265157695</v>
      </c>
    </row>
    <row r="176" spans="1:29" ht="15.75" customHeight="1">
      <c r="A176" s="282"/>
      <c r="B176" s="38" t="s">
        <v>76</v>
      </c>
      <c r="C176" s="264" t="s">
        <v>209</v>
      </c>
      <c r="D176" s="265"/>
      <c r="E176" s="39">
        <v>24.15</v>
      </c>
      <c r="F176" s="40">
        <v>1673</v>
      </c>
      <c r="G176" s="41">
        <f t="shared" si="51"/>
        <v>40402.949999999997</v>
      </c>
      <c r="H176" s="42"/>
      <c r="I176" s="43">
        <v>4</v>
      </c>
      <c r="J176" s="44">
        <v>3000</v>
      </c>
      <c r="K176" s="45">
        <f t="shared" ref="K176:K178" si="52">J176/I176</f>
        <v>750</v>
      </c>
      <c r="L176" s="46">
        <v>4</v>
      </c>
      <c r="M176" s="44">
        <f>F176/V176*60</f>
        <v>2497.0149253731415</v>
      </c>
      <c r="N176" s="45">
        <f>M176/L176</f>
        <v>624.25373134328538</v>
      </c>
      <c r="O176" s="47">
        <f>L176-I176</f>
        <v>0</v>
      </c>
      <c r="P176" s="48">
        <f>N176-K176</f>
        <v>-125.74626865671462</v>
      </c>
      <c r="Q176" s="49">
        <f>N176/K176</f>
        <v>0.83233830845771384</v>
      </c>
      <c r="R176" s="274"/>
      <c r="S176" s="50">
        <v>0.72986111111111118</v>
      </c>
      <c r="T176" s="51">
        <v>0.75777777777777777</v>
      </c>
      <c r="U176" s="52">
        <v>4.0000000000001457</v>
      </c>
      <c r="V176" s="53">
        <v>40.199999999999889</v>
      </c>
      <c r="W176" s="54"/>
      <c r="X176" s="94"/>
      <c r="Y176" s="383"/>
      <c r="Z176" s="384"/>
      <c r="AA176" s="55">
        <f>M176-J176</f>
        <v>-502.98507462685848</v>
      </c>
      <c r="AB176" s="49">
        <f>M176/J176</f>
        <v>0.83233830845771384</v>
      </c>
      <c r="AC176" s="279"/>
    </row>
    <row r="177" spans="1:29" ht="15.75" customHeight="1">
      <c r="A177" s="282"/>
      <c r="B177" s="38" t="s">
        <v>76</v>
      </c>
      <c r="C177" s="264" t="s">
        <v>210</v>
      </c>
      <c r="D177" s="265"/>
      <c r="E177" s="39">
        <v>27.58</v>
      </c>
      <c r="F177" s="40">
        <v>1982</v>
      </c>
      <c r="G177" s="41">
        <f t="shared" si="51"/>
        <v>54663.56</v>
      </c>
      <c r="H177" s="42"/>
      <c r="I177" s="43">
        <v>4</v>
      </c>
      <c r="J177" s="44">
        <v>3000</v>
      </c>
      <c r="K177" s="45">
        <f t="shared" si="52"/>
        <v>750</v>
      </c>
      <c r="L177" s="46">
        <v>4</v>
      </c>
      <c r="M177" s="44">
        <f>F177/V177*60</f>
        <v>2479.2216817234143</v>
      </c>
      <c r="N177" s="45">
        <f>M177/L177</f>
        <v>619.80542043085359</v>
      </c>
      <c r="O177" s="47">
        <f>L177-I177</f>
        <v>0</v>
      </c>
      <c r="P177" s="48">
        <f>N177-K177</f>
        <v>-130.19457956914641</v>
      </c>
      <c r="Q177" s="49">
        <f>N177/K177</f>
        <v>0.82640722724113813</v>
      </c>
      <c r="R177" s="274"/>
      <c r="S177" s="50">
        <v>0.76253472222222218</v>
      </c>
      <c r="T177" s="51">
        <v>0.79584490740740743</v>
      </c>
      <c r="U177" s="52">
        <v>6.8499999999999517</v>
      </c>
      <c r="V177" s="53">
        <v>47.966666666666754</v>
      </c>
      <c r="W177" s="54"/>
      <c r="X177" s="94"/>
      <c r="Y177" s="383"/>
      <c r="Z177" s="384"/>
      <c r="AA177" s="55">
        <f>M177-J177</f>
        <v>-520.77831827658565</v>
      </c>
      <c r="AB177" s="49">
        <f>M177/J177</f>
        <v>0.82640722724113813</v>
      </c>
      <c r="AC177" s="279"/>
    </row>
    <row r="178" spans="1:29" ht="15.75" customHeight="1">
      <c r="A178" s="282"/>
      <c r="B178" s="38" t="s">
        <v>76</v>
      </c>
      <c r="C178" s="264" t="s">
        <v>126</v>
      </c>
      <c r="D178" s="265"/>
      <c r="E178" s="39">
        <v>16.66</v>
      </c>
      <c r="F178" s="40">
        <v>4968</v>
      </c>
      <c r="G178" s="41">
        <f t="shared" si="51"/>
        <v>82766.880000000005</v>
      </c>
      <c r="H178" s="42">
        <v>2</v>
      </c>
      <c r="I178" s="43">
        <v>4</v>
      </c>
      <c r="J178" s="44">
        <v>3300</v>
      </c>
      <c r="K178" s="45">
        <f t="shared" si="52"/>
        <v>825</v>
      </c>
      <c r="L178" s="46">
        <v>4</v>
      </c>
      <c r="M178" s="44">
        <f>F178/V178*60</f>
        <v>2758.7228135122646</v>
      </c>
      <c r="N178" s="45">
        <f>M178/L178</f>
        <v>689.68070337806614</v>
      </c>
      <c r="O178" s="47">
        <f>L178-I178</f>
        <v>0</v>
      </c>
      <c r="P178" s="48">
        <f>N178-K178</f>
        <v>-135.31929662193386</v>
      </c>
      <c r="Q178" s="49">
        <f>N178/K178</f>
        <v>0.83597661015523173</v>
      </c>
      <c r="R178" s="274"/>
      <c r="S178" s="50">
        <v>0.7993055555555556</v>
      </c>
      <c r="T178" s="51">
        <v>0.87434027777777779</v>
      </c>
      <c r="U178" s="52">
        <v>4.9833333333333663</v>
      </c>
      <c r="V178" s="53">
        <v>108.04999999999994</v>
      </c>
      <c r="W178" s="54"/>
      <c r="X178" s="94"/>
      <c r="Y178" s="383"/>
      <c r="Z178" s="384"/>
      <c r="AA178" s="55">
        <f>M178-J178</f>
        <v>-541.27718648773543</v>
      </c>
      <c r="AB178" s="49">
        <f>M178/J178</f>
        <v>0.83597661015523173</v>
      </c>
      <c r="AC178" s="279"/>
    </row>
    <row r="179" spans="1:29" ht="15.75" customHeight="1">
      <c r="A179" s="283"/>
      <c r="B179" s="38"/>
      <c r="C179" s="264"/>
      <c r="D179" s="265"/>
      <c r="E179" s="39"/>
      <c r="F179" s="40"/>
      <c r="G179" s="41"/>
      <c r="H179" s="58"/>
      <c r="I179" s="43"/>
      <c r="J179" s="44"/>
      <c r="K179" s="45"/>
      <c r="L179" s="59"/>
      <c r="M179" s="44"/>
      <c r="N179" s="45"/>
      <c r="O179" s="47"/>
      <c r="P179" s="48"/>
      <c r="Q179" s="49"/>
      <c r="R179" s="274"/>
      <c r="S179" s="50"/>
      <c r="T179" s="51"/>
      <c r="U179" s="52"/>
      <c r="V179" s="53"/>
      <c r="W179" s="54"/>
      <c r="X179" s="94"/>
      <c r="Y179" s="383"/>
      <c r="Z179" s="384"/>
      <c r="AA179" s="55"/>
      <c r="AB179" s="49"/>
      <c r="AC179" s="279"/>
    </row>
    <row r="180" spans="1:29" ht="15.75" customHeight="1">
      <c r="A180" s="283"/>
      <c r="B180" s="38"/>
      <c r="C180" s="264"/>
      <c r="D180" s="265"/>
      <c r="E180" s="39"/>
      <c r="F180" s="40"/>
      <c r="G180" s="60"/>
      <c r="H180" s="61"/>
      <c r="I180" s="43"/>
      <c r="J180" s="44"/>
      <c r="K180" s="45"/>
      <c r="L180" s="46"/>
      <c r="M180" s="44"/>
      <c r="N180" s="45"/>
      <c r="O180" s="47"/>
      <c r="P180" s="48"/>
      <c r="Q180" s="49"/>
      <c r="R180" s="274"/>
      <c r="S180" s="50"/>
      <c r="T180" s="51"/>
      <c r="U180" s="52"/>
      <c r="V180" s="53"/>
      <c r="W180" s="54"/>
      <c r="X180" s="94"/>
      <c r="Y180" s="383"/>
      <c r="Z180" s="384"/>
      <c r="AA180" s="55"/>
      <c r="AB180" s="49"/>
      <c r="AC180" s="279"/>
    </row>
    <row r="181" spans="1:29" ht="15.75" customHeight="1">
      <c r="A181" s="283"/>
      <c r="B181" s="38"/>
      <c r="C181" s="264"/>
      <c r="D181" s="265"/>
      <c r="E181" s="39"/>
      <c r="F181" s="40"/>
      <c r="G181" s="60"/>
      <c r="H181" s="64"/>
      <c r="I181" s="43"/>
      <c r="J181" s="44"/>
      <c r="K181" s="45"/>
      <c r="L181" s="59"/>
      <c r="M181" s="44"/>
      <c r="N181" s="45"/>
      <c r="O181" s="65"/>
      <c r="P181" s="66"/>
      <c r="Q181" s="67"/>
      <c r="R181" s="274"/>
      <c r="S181" s="50"/>
      <c r="T181" s="51"/>
      <c r="U181" s="52"/>
      <c r="V181" s="53"/>
      <c r="W181" s="54"/>
      <c r="X181" s="94"/>
      <c r="Y181" s="383"/>
      <c r="Z181" s="384"/>
      <c r="AA181" s="55"/>
      <c r="AB181" s="49"/>
      <c r="AC181" s="279"/>
    </row>
    <row r="182" spans="1:29" ht="15.75" customHeight="1">
      <c r="A182" s="283"/>
      <c r="B182" s="38"/>
      <c r="C182" s="264"/>
      <c r="D182" s="265"/>
      <c r="E182" s="39"/>
      <c r="F182" s="40"/>
      <c r="G182" s="60"/>
      <c r="H182" s="64"/>
      <c r="I182" s="43"/>
      <c r="J182" s="44"/>
      <c r="K182" s="45"/>
      <c r="L182" s="59"/>
      <c r="M182" s="44"/>
      <c r="N182" s="45"/>
      <c r="O182" s="65"/>
      <c r="P182" s="66"/>
      <c r="Q182" s="67"/>
      <c r="R182" s="274"/>
      <c r="S182" s="50"/>
      <c r="T182" s="51"/>
      <c r="U182" s="52"/>
      <c r="V182" s="53"/>
      <c r="W182" s="54"/>
      <c r="X182" s="94"/>
      <c r="Y182" s="383"/>
      <c r="Z182" s="384"/>
      <c r="AA182" s="55"/>
      <c r="AB182" s="49"/>
      <c r="AC182" s="279"/>
    </row>
    <row r="183" spans="1:29" ht="15.75" customHeight="1">
      <c r="A183" s="283"/>
      <c r="B183" s="38"/>
      <c r="C183" s="264"/>
      <c r="D183" s="265"/>
      <c r="E183" s="39"/>
      <c r="F183" s="40"/>
      <c r="G183" s="60"/>
      <c r="H183" s="64"/>
      <c r="I183" s="43"/>
      <c r="J183" s="44"/>
      <c r="K183" s="45"/>
      <c r="L183" s="59"/>
      <c r="M183" s="44"/>
      <c r="N183" s="45"/>
      <c r="O183" s="65"/>
      <c r="P183" s="66"/>
      <c r="Q183" s="67"/>
      <c r="R183" s="274"/>
      <c r="S183" s="50"/>
      <c r="T183" s="51"/>
      <c r="U183" s="52"/>
      <c r="V183" s="53"/>
      <c r="W183" s="54"/>
      <c r="X183" s="94"/>
      <c r="Y183" s="383"/>
      <c r="Z183" s="384"/>
      <c r="AA183" s="55"/>
      <c r="AB183" s="49"/>
      <c r="AC183" s="279"/>
    </row>
    <row r="184" spans="1:29" ht="15.75" customHeight="1">
      <c r="A184" s="283"/>
      <c r="B184" s="38"/>
      <c r="C184" s="264"/>
      <c r="D184" s="265"/>
      <c r="E184" s="39"/>
      <c r="F184" s="40"/>
      <c r="G184" s="60"/>
      <c r="H184" s="64"/>
      <c r="I184" s="43"/>
      <c r="J184" s="44"/>
      <c r="K184" s="45"/>
      <c r="L184" s="59"/>
      <c r="M184" s="44"/>
      <c r="N184" s="45"/>
      <c r="O184" s="65"/>
      <c r="P184" s="66"/>
      <c r="Q184" s="67"/>
      <c r="R184" s="274"/>
      <c r="S184" s="50"/>
      <c r="T184" s="51"/>
      <c r="U184" s="52"/>
      <c r="V184" s="53"/>
      <c r="W184" s="54"/>
      <c r="X184" s="94"/>
      <c r="Y184" s="383"/>
      <c r="Z184" s="384"/>
      <c r="AA184" s="55"/>
      <c r="AB184" s="49"/>
      <c r="AC184" s="279"/>
    </row>
    <row r="185" spans="1:29" ht="15.75" customHeight="1">
      <c r="A185" s="283"/>
      <c r="B185" s="38"/>
      <c r="C185" s="264"/>
      <c r="D185" s="265"/>
      <c r="E185" s="39"/>
      <c r="F185" s="40"/>
      <c r="G185" s="60"/>
      <c r="H185" s="64"/>
      <c r="I185" s="43"/>
      <c r="J185" s="44"/>
      <c r="K185" s="45"/>
      <c r="L185" s="59"/>
      <c r="M185" s="44"/>
      <c r="N185" s="45"/>
      <c r="O185" s="65"/>
      <c r="P185" s="66"/>
      <c r="Q185" s="67"/>
      <c r="R185" s="274"/>
      <c r="S185" s="50"/>
      <c r="T185" s="51"/>
      <c r="U185" s="52"/>
      <c r="V185" s="53"/>
      <c r="W185" s="54"/>
      <c r="X185" s="94"/>
      <c r="Y185" s="383"/>
      <c r="Z185" s="384"/>
      <c r="AA185" s="55"/>
      <c r="AB185" s="49"/>
      <c r="AC185" s="279"/>
    </row>
    <row r="186" spans="1:29" ht="15.75" customHeight="1">
      <c r="A186" s="283"/>
      <c r="B186" s="38"/>
      <c r="C186" s="264"/>
      <c r="D186" s="265"/>
      <c r="E186" s="39"/>
      <c r="F186" s="40"/>
      <c r="G186" s="60"/>
      <c r="H186" s="64"/>
      <c r="I186" s="43"/>
      <c r="J186" s="44"/>
      <c r="K186" s="45"/>
      <c r="L186" s="59"/>
      <c r="M186" s="44"/>
      <c r="N186" s="45"/>
      <c r="O186" s="65"/>
      <c r="P186" s="66"/>
      <c r="Q186" s="67"/>
      <c r="R186" s="274"/>
      <c r="S186" s="50"/>
      <c r="T186" s="51"/>
      <c r="U186" s="52"/>
      <c r="V186" s="53"/>
      <c r="W186" s="54"/>
      <c r="X186" s="94"/>
      <c r="Y186" s="383"/>
      <c r="Z186" s="384"/>
      <c r="AA186" s="55"/>
      <c r="AB186" s="49"/>
      <c r="AC186" s="279"/>
    </row>
    <row r="187" spans="1:29" ht="15.75" customHeight="1">
      <c r="A187" s="283"/>
      <c r="B187" s="38"/>
      <c r="C187" s="264"/>
      <c r="D187" s="265"/>
      <c r="E187" s="39"/>
      <c r="F187" s="40"/>
      <c r="G187" s="60"/>
      <c r="H187" s="64"/>
      <c r="I187" s="43"/>
      <c r="J187" s="44"/>
      <c r="K187" s="45"/>
      <c r="L187" s="59"/>
      <c r="M187" s="44"/>
      <c r="N187" s="45"/>
      <c r="O187" s="65"/>
      <c r="P187" s="66"/>
      <c r="Q187" s="67"/>
      <c r="R187" s="274"/>
      <c r="S187" s="50"/>
      <c r="T187" s="51"/>
      <c r="U187" s="52"/>
      <c r="V187" s="53"/>
      <c r="W187" s="54"/>
      <c r="X187" s="94"/>
      <c r="Y187" s="383"/>
      <c r="Z187" s="384"/>
      <c r="AA187" s="55"/>
      <c r="AB187" s="49"/>
      <c r="AC187" s="279"/>
    </row>
    <row r="188" spans="1:29" ht="15.75" customHeight="1">
      <c r="A188" s="283"/>
      <c r="B188" s="38"/>
      <c r="C188" s="264"/>
      <c r="D188" s="265"/>
      <c r="E188" s="39"/>
      <c r="F188" s="40"/>
      <c r="G188" s="60"/>
      <c r="H188" s="64"/>
      <c r="I188" s="43"/>
      <c r="J188" s="44"/>
      <c r="K188" s="45"/>
      <c r="L188" s="59"/>
      <c r="M188" s="44"/>
      <c r="N188" s="45"/>
      <c r="O188" s="65"/>
      <c r="P188" s="66"/>
      <c r="Q188" s="67"/>
      <c r="R188" s="274"/>
      <c r="S188" s="50"/>
      <c r="T188" s="51"/>
      <c r="U188" s="52"/>
      <c r="V188" s="53"/>
      <c r="W188" s="54"/>
      <c r="X188" s="94"/>
      <c r="Y188" s="383"/>
      <c r="Z188" s="384"/>
      <c r="AA188" s="55"/>
      <c r="AB188" s="49"/>
      <c r="AC188" s="279"/>
    </row>
    <row r="189" spans="1:29" ht="15.75" customHeight="1">
      <c r="A189" s="283"/>
      <c r="B189" s="38"/>
      <c r="C189" s="264"/>
      <c r="D189" s="265"/>
      <c r="E189" s="39"/>
      <c r="F189" s="40"/>
      <c r="G189" s="60"/>
      <c r="H189" s="64"/>
      <c r="I189" s="43"/>
      <c r="J189" s="44"/>
      <c r="K189" s="45"/>
      <c r="L189" s="59"/>
      <c r="M189" s="44"/>
      <c r="N189" s="45"/>
      <c r="O189" s="65"/>
      <c r="P189" s="66"/>
      <c r="Q189" s="67"/>
      <c r="R189" s="274"/>
      <c r="S189" s="50"/>
      <c r="T189" s="51"/>
      <c r="U189" s="52"/>
      <c r="V189" s="53"/>
      <c r="W189" s="54"/>
      <c r="X189" s="94"/>
      <c r="Y189" s="383"/>
      <c r="Z189" s="384"/>
      <c r="AA189" s="55"/>
      <c r="AB189" s="49"/>
      <c r="AC189" s="279"/>
    </row>
    <row r="190" spans="1:29" ht="15.75" customHeight="1">
      <c r="A190" s="283"/>
      <c r="B190" s="38"/>
      <c r="C190" s="264"/>
      <c r="D190" s="265"/>
      <c r="E190" s="104"/>
      <c r="F190" s="40"/>
      <c r="G190" s="72"/>
      <c r="H190" s="64"/>
      <c r="I190" s="43"/>
      <c r="J190" s="44"/>
      <c r="K190" s="45"/>
      <c r="L190" s="59"/>
      <c r="M190" s="44"/>
      <c r="N190" s="45"/>
      <c r="O190" s="65"/>
      <c r="P190" s="66"/>
      <c r="Q190" s="67"/>
      <c r="R190" s="274"/>
      <c r="S190" s="62"/>
      <c r="T190" s="63"/>
      <c r="U190" s="73"/>
      <c r="V190" s="74"/>
      <c r="W190" s="68"/>
      <c r="X190" s="110"/>
      <c r="Y190" s="383"/>
      <c r="Z190" s="384"/>
      <c r="AA190" s="111"/>
      <c r="AB190" s="67"/>
      <c r="AC190" s="279"/>
    </row>
    <row r="191" spans="1:29" ht="15.75" customHeight="1" thickBot="1">
      <c r="A191" s="284"/>
      <c r="B191" s="76" t="s">
        <v>35</v>
      </c>
      <c r="C191" s="261"/>
      <c r="D191" s="261"/>
      <c r="E191" s="77"/>
      <c r="F191" s="18"/>
      <c r="G191" s="79"/>
      <c r="H191" s="20"/>
      <c r="I191" s="80">
        <f t="shared" ref="I191:J191" si="53">AVERAGE(I175:I190)</f>
        <v>4</v>
      </c>
      <c r="J191" s="81">
        <f t="shared" si="53"/>
        <v>3075</v>
      </c>
      <c r="K191" s="82">
        <f t="shared" ref="K191" si="54">J191/I191</f>
        <v>768.75</v>
      </c>
      <c r="L191" s="80">
        <f t="shared" ref="L191:M191" si="55">AVERAGE(L175:L190)</f>
        <v>4</v>
      </c>
      <c r="M191" s="81">
        <f t="shared" si="55"/>
        <v>2553.776960903599</v>
      </c>
      <c r="N191" s="82">
        <f>M191/L191</f>
        <v>638.44424022589976</v>
      </c>
      <c r="O191" s="83">
        <f>L191-I191</f>
        <v>0</v>
      </c>
      <c r="P191" s="84">
        <f>N191-K191</f>
        <v>-130.30575977410024</v>
      </c>
      <c r="Q191" s="85">
        <f>N191/K191</f>
        <v>0.83049657265157695</v>
      </c>
      <c r="R191" s="275"/>
      <c r="S191" s="182">
        <f>S175</f>
        <v>0.7083680555555556</v>
      </c>
      <c r="T191" s="183">
        <f>INDEX(T175:T190,COUNTA(T175:T190))</f>
        <v>0.87434027777777779</v>
      </c>
      <c r="U191" s="86"/>
      <c r="V191" s="96"/>
      <c r="W191" s="18"/>
      <c r="X191" s="20"/>
      <c r="Y191" s="387"/>
      <c r="Z191" s="388"/>
      <c r="AA191" s="97">
        <f>M191-J191</f>
        <v>-521.22303909640095</v>
      </c>
      <c r="AB191" s="85">
        <f>M191/J191</f>
        <v>0.83049657265157695</v>
      </c>
      <c r="AC191" s="280"/>
    </row>
    <row r="192" spans="1:29" ht="15.75" customHeight="1">
      <c r="A192" s="268" t="s">
        <v>51</v>
      </c>
      <c r="B192" s="16" t="s">
        <v>76</v>
      </c>
      <c r="C192" s="271" t="s">
        <v>125</v>
      </c>
      <c r="D192" s="272"/>
      <c r="E192" s="21">
        <v>17.89</v>
      </c>
      <c r="F192" s="15">
        <v>5128</v>
      </c>
      <c r="G192" s="22">
        <f t="shared" ref="G192:G194" si="56">E192*F192</f>
        <v>91739.92</v>
      </c>
      <c r="H192" s="23"/>
      <c r="I192" s="24">
        <v>4</v>
      </c>
      <c r="J192" s="25">
        <v>3300</v>
      </c>
      <c r="K192" s="26">
        <f>J192/I192</f>
        <v>825</v>
      </c>
      <c r="L192" s="27">
        <v>4</v>
      </c>
      <c r="M192" s="25">
        <f>F192/V192*60</f>
        <v>2797.0909090909067</v>
      </c>
      <c r="N192" s="26">
        <f>M192/L192</f>
        <v>699.27272727272668</v>
      </c>
      <c r="O192" s="91">
        <f>L192-I192</f>
        <v>0</v>
      </c>
      <c r="P192" s="92">
        <f>N192-K192</f>
        <v>-125.72727272727332</v>
      </c>
      <c r="Q192" s="31">
        <f>N192/K192</f>
        <v>0.84760330578512322</v>
      </c>
      <c r="R192" s="273">
        <f>Q208</f>
        <v>0.83964097047358754</v>
      </c>
      <c r="S192" s="32">
        <v>0.70833333333333337</v>
      </c>
      <c r="T192" s="33">
        <v>0.78472222222222232</v>
      </c>
      <c r="U192" s="34"/>
      <c r="V192" s="35">
        <v>110.00000000000009</v>
      </c>
      <c r="W192" s="114"/>
      <c r="X192" s="115"/>
      <c r="Y192" s="385"/>
      <c r="Z192" s="386"/>
      <c r="AA192" s="36">
        <f>M192-J192</f>
        <v>-502.90909090909327</v>
      </c>
      <c r="AB192" s="31">
        <f>M192/J192</f>
        <v>0.84760330578512322</v>
      </c>
      <c r="AC192" s="278">
        <f>AB208</f>
        <v>0.83964097047358754</v>
      </c>
    </row>
    <row r="193" spans="1:29" ht="15.75" customHeight="1">
      <c r="A193" s="269"/>
      <c r="B193" s="38" t="s">
        <v>76</v>
      </c>
      <c r="C193" s="264" t="s">
        <v>121</v>
      </c>
      <c r="D193" s="265"/>
      <c r="E193" s="39">
        <v>22.28</v>
      </c>
      <c r="F193" s="40">
        <v>1762</v>
      </c>
      <c r="G193" s="41">
        <f t="shared" si="56"/>
        <v>39257.360000000001</v>
      </c>
      <c r="H193" s="42"/>
      <c r="I193" s="43">
        <v>5</v>
      </c>
      <c r="J193" s="44">
        <v>3300</v>
      </c>
      <c r="K193" s="45">
        <f t="shared" ref="K193:K230" si="57">J193/I193</f>
        <v>660</v>
      </c>
      <c r="L193" s="46">
        <v>5</v>
      </c>
      <c r="M193" s="44">
        <f>F193/V193*60</f>
        <v>2756.7144719687149</v>
      </c>
      <c r="N193" s="45">
        <f>M193/L193</f>
        <v>551.34289439374299</v>
      </c>
      <c r="O193" s="47">
        <f>L193-I193</f>
        <v>0</v>
      </c>
      <c r="P193" s="48">
        <f>N193-K193</f>
        <v>-108.65710560625701</v>
      </c>
      <c r="Q193" s="49">
        <f>N193/K193</f>
        <v>0.83536802180870151</v>
      </c>
      <c r="R193" s="274"/>
      <c r="S193" s="50">
        <v>0.78819444444444453</v>
      </c>
      <c r="T193" s="51">
        <v>0.81482638888888892</v>
      </c>
      <c r="U193" s="52">
        <v>4.9999999999999822</v>
      </c>
      <c r="V193" s="53">
        <v>38.349999999999923</v>
      </c>
      <c r="W193" s="54"/>
      <c r="X193" s="94"/>
      <c r="Y193" s="383"/>
      <c r="Z193" s="384"/>
      <c r="AA193" s="55">
        <f>M193-J193</f>
        <v>-543.28552803128514</v>
      </c>
      <c r="AB193" s="49">
        <f>M193/J193</f>
        <v>0.83536802180870151</v>
      </c>
      <c r="AC193" s="279"/>
    </row>
    <row r="194" spans="1:29" ht="15.75" customHeight="1">
      <c r="A194" s="269"/>
      <c r="B194" s="38" t="s">
        <v>76</v>
      </c>
      <c r="C194" s="264" t="s">
        <v>126</v>
      </c>
      <c r="D194" s="265"/>
      <c r="E194" s="39">
        <v>16.66</v>
      </c>
      <c r="F194" s="40">
        <v>3246</v>
      </c>
      <c r="G194" s="41">
        <f t="shared" si="56"/>
        <v>54078.36</v>
      </c>
      <c r="H194" s="42"/>
      <c r="I194" s="43">
        <v>4</v>
      </c>
      <c r="J194" s="44">
        <v>3300</v>
      </c>
      <c r="K194" s="45">
        <f t="shared" si="57"/>
        <v>825</v>
      </c>
      <c r="L194" s="46">
        <v>4</v>
      </c>
      <c r="M194" s="44">
        <f>F194/V194*60</f>
        <v>2758.6402266288947</v>
      </c>
      <c r="N194" s="45">
        <f>M194/L194</f>
        <v>689.66005665722366</v>
      </c>
      <c r="O194" s="47">
        <f>L194-I194</f>
        <v>0</v>
      </c>
      <c r="P194" s="48">
        <f>N194-K194</f>
        <v>-135.33994334277634</v>
      </c>
      <c r="Q194" s="49">
        <f>N194/K194</f>
        <v>0.83595158382693779</v>
      </c>
      <c r="R194" s="274"/>
      <c r="S194" s="50">
        <v>0.81972222222222224</v>
      </c>
      <c r="T194" s="51">
        <v>0.86875000000000002</v>
      </c>
      <c r="U194" s="52">
        <v>7.0499999999999829</v>
      </c>
      <c r="V194" s="53">
        <v>70.600000000000009</v>
      </c>
      <c r="W194" s="54"/>
      <c r="X194" s="94"/>
      <c r="Y194" s="383"/>
      <c r="Z194" s="384"/>
      <c r="AA194" s="55">
        <f>M194-J194</f>
        <v>-541.35977337110535</v>
      </c>
      <c r="AB194" s="49">
        <f>M194/J194</f>
        <v>0.83595158382693779</v>
      </c>
      <c r="AC194" s="279"/>
    </row>
    <row r="195" spans="1:29" ht="15.75" customHeight="1">
      <c r="A195" s="269"/>
      <c r="B195" s="38"/>
      <c r="C195" s="264"/>
      <c r="D195" s="265"/>
      <c r="E195" s="39"/>
      <c r="F195" s="40"/>
      <c r="G195" s="41"/>
      <c r="H195" s="42"/>
      <c r="I195" s="43"/>
      <c r="J195" s="44"/>
      <c r="K195" s="45"/>
      <c r="L195" s="46"/>
      <c r="M195" s="44"/>
      <c r="N195" s="45"/>
      <c r="O195" s="47"/>
      <c r="P195" s="48"/>
      <c r="Q195" s="49"/>
      <c r="R195" s="274"/>
      <c r="S195" s="50"/>
      <c r="T195" s="51"/>
      <c r="U195" s="52"/>
      <c r="V195" s="53"/>
      <c r="W195" s="54"/>
      <c r="X195" s="94"/>
      <c r="Y195" s="383"/>
      <c r="Z195" s="384"/>
      <c r="AA195" s="55"/>
      <c r="AB195" s="49"/>
      <c r="AC195" s="279"/>
    </row>
    <row r="196" spans="1:29" ht="15.75" customHeight="1">
      <c r="A196" s="269"/>
      <c r="B196" s="38"/>
      <c r="C196" s="264"/>
      <c r="D196" s="265"/>
      <c r="E196" s="39"/>
      <c r="F196" s="40"/>
      <c r="G196" s="41"/>
      <c r="H196" s="58"/>
      <c r="I196" s="43"/>
      <c r="J196" s="44"/>
      <c r="K196" s="45"/>
      <c r="L196" s="59"/>
      <c r="M196" s="44"/>
      <c r="N196" s="45"/>
      <c r="O196" s="47"/>
      <c r="P196" s="48"/>
      <c r="Q196" s="49"/>
      <c r="R196" s="274"/>
      <c r="S196" s="50"/>
      <c r="T196" s="51"/>
      <c r="U196" s="52"/>
      <c r="V196" s="53"/>
      <c r="W196" s="54"/>
      <c r="X196" s="94"/>
      <c r="Y196" s="383"/>
      <c r="Z196" s="384"/>
      <c r="AA196" s="55"/>
      <c r="AB196" s="49"/>
      <c r="AC196" s="279"/>
    </row>
    <row r="197" spans="1:29" ht="15.75" customHeight="1">
      <c r="A197" s="269"/>
      <c r="B197" s="38"/>
      <c r="C197" s="264"/>
      <c r="D197" s="265"/>
      <c r="E197" s="39"/>
      <c r="F197" s="40"/>
      <c r="G197" s="60"/>
      <c r="H197" s="61"/>
      <c r="I197" s="43"/>
      <c r="J197" s="44"/>
      <c r="K197" s="45"/>
      <c r="L197" s="46"/>
      <c r="M197" s="44"/>
      <c r="N197" s="45"/>
      <c r="O197" s="47"/>
      <c r="P197" s="48"/>
      <c r="Q197" s="49"/>
      <c r="R197" s="274"/>
      <c r="S197" s="50"/>
      <c r="T197" s="51"/>
      <c r="U197" s="52"/>
      <c r="V197" s="53"/>
      <c r="W197" s="54"/>
      <c r="X197" s="94"/>
      <c r="Y197" s="383"/>
      <c r="Z197" s="384"/>
      <c r="AA197" s="55"/>
      <c r="AB197" s="49"/>
      <c r="AC197" s="279"/>
    </row>
    <row r="198" spans="1:29" ht="15.75" customHeight="1">
      <c r="A198" s="269"/>
      <c r="B198" s="38"/>
      <c r="C198" s="264"/>
      <c r="D198" s="265"/>
      <c r="E198" s="39"/>
      <c r="F198" s="40"/>
      <c r="G198" s="60"/>
      <c r="H198" s="64"/>
      <c r="I198" s="43"/>
      <c r="J198" s="44"/>
      <c r="K198" s="45"/>
      <c r="L198" s="59"/>
      <c r="M198" s="44"/>
      <c r="N198" s="45"/>
      <c r="O198" s="65"/>
      <c r="P198" s="66"/>
      <c r="Q198" s="67"/>
      <c r="R198" s="274"/>
      <c r="S198" s="50"/>
      <c r="T198" s="51"/>
      <c r="U198" s="52"/>
      <c r="V198" s="53"/>
      <c r="W198" s="54"/>
      <c r="X198" s="94"/>
      <c r="Y198" s="383"/>
      <c r="Z198" s="384"/>
      <c r="AA198" s="55"/>
      <c r="AB198" s="49"/>
      <c r="AC198" s="279"/>
    </row>
    <row r="199" spans="1:29" ht="15.75" customHeight="1">
      <c r="A199" s="269"/>
      <c r="B199" s="38"/>
      <c r="C199" s="264"/>
      <c r="D199" s="265"/>
      <c r="E199" s="39"/>
      <c r="F199" s="40"/>
      <c r="G199" s="60"/>
      <c r="H199" s="64"/>
      <c r="I199" s="43"/>
      <c r="J199" s="44"/>
      <c r="K199" s="45"/>
      <c r="L199" s="59"/>
      <c r="M199" s="44"/>
      <c r="N199" s="45"/>
      <c r="O199" s="65"/>
      <c r="P199" s="66"/>
      <c r="Q199" s="67"/>
      <c r="R199" s="274"/>
      <c r="S199" s="50"/>
      <c r="T199" s="51"/>
      <c r="U199" s="52"/>
      <c r="V199" s="53"/>
      <c r="W199" s="54"/>
      <c r="X199" s="94"/>
      <c r="Y199" s="383"/>
      <c r="Z199" s="384"/>
      <c r="AA199" s="55"/>
      <c r="AB199" s="49"/>
      <c r="AC199" s="279"/>
    </row>
    <row r="200" spans="1:29" ht="15.75" customHeight="1">
      <c r="A200" s="269"/>
      <c r="B200" s="38"/>
      <c r="C200" s="264"/>
      <c r="D200" s="265"/>
      <c r="E200" s="39"/>
      <c r="F200" s="40"/>
      <c r="G200" s="60"/>
      <c r="H200" s="64"/>
      <c r="I200" s="43"/>
      <c r="J200" s="44"/>
      <c r="K200" s="45"/>
      <c r="L200" s="59"/>
      <c r="M200" s="44"/>
      <c r="N200" s="45"/>
      <c r="O200" s="65"/>
      <c r="P200" s="66"/>
      <c r="Q200" s="67"/>
      <c r="R200" s="274"/>
      <c r="S200" s="50"/>
      <c r="T200" s="51"/>
      <c r="U200" s="52"/>
      <c r="V200" s="53"/>
      <c r="W200" s="54"/>
      <c r="X200" s="94"/>
      <c r="Y200" s="383"/>
      <c r="Z200" s="384"/>
      <c r="AA200" s="55"/>
      <c r="AB200" s="49"/>
      <c r="AC200" s="279"/>
    </row>
    <row r="201" spans="1:29" ht="15.75" customHeight="1">
      <c r="A201" s="269"/>
      <c r="B201" s="38"/>
      <c r="C201" s="264"/>
      <c r="D201" s="265"/>
      <c r="E201" s="39"/>
      <c r="F201" s="40"/>
      <c r="G201" s="60"/>
      <c r="H201" s="64"/>
      <c r="I201" s="43"/>
      <c r="J201" s="44"/>
      <c r="K201" s="45"/>
      <c r="L201" s="59"/>
      <c r="M201" s="44"/>
      <c r="N201" s="45"/>
      <c r="O201" s="65"/>
      <c r="P201" s="66"/>
      <c r="Q201" s="67"/>
      <c r="R201" s="274"/>
      <c r="S201" s="50"/>
      <c r="T201" s="51"/>
      <c r="U201" s="52"/>
      <c r="V201" s="53"/>
      <c r="W201" s="54"/>
      <c r="X201" s="94"/>
      <c r="Y201" s="383"/>
      <c r="Z201" s="384"/>
      <c r="AA201" s="55"/>
      <c r="AB201" s="49"/>
      <c r="AC201" s="279"/>
    </row>
    <row r="202" spans="1:29" ht="15.75" customHeight="1">
      <c r="A202" s="269"/>
      <c r="B202" s="38"/>
      <c r="C202" s="264"/>
      <c r="D202" s="265"/>
      <c r="E202" s="39"/>
      <c r="F202" s="40"/>
      <c r="G202" s="60"/>
      <c r="H202" s="64"/>
      <c r="I202" s="43"/>
      <c r="J202" s="44"/>
      <c r="K202" s="45"/>
      <c r="L202" s="59"/>
      <c r="M202" s="44"/>
      <c r="N202" s="45"/>
      <c r="O202" s="65"/>
      <c r="P202" s="66"/>
      <c r="Q202" s="67"/>
      <c r="R202" s="274"/>
      <c r="S202" s="50"/>
      <c r="T202" s="51"/>
      <c r="U202" s="52"/>
      <c r="V202" s="53"/>
      <c r="W202" s="68"/>
      <c r="X202" s="110"/>
      <c r="Y202" s="383"/>
      <c r="Z202" s="384"/>
      <c r="AA202" s="55"/>
      <c r="AB202" s="49"/>
      <c r="AC202" s="279"/>
    </row>
    <row r="203" spans="1:29" ht="15.75" customHeight="1">
      <c r="A203" s="269"/>
      <c r="B203" s="38"/>
      <c r="C203" s="264"/>
      <c r="D203" s="265"/>
      <c r="E203" s="39"/>
      <c r="F203" s="40"/>
      <c r="G203" s="60"/>
      <c r="H203" s="64"/>
      <c r="I203" s="43"/>
      <c r="J203" s="44"/>
      <c r="K203" s="45"/>
      <c r="L203" s="59"/>
      <c r="M203" s="44"/>
      <c r="N203" s="45"/>
      <c r="O203" s="65"/>
      <c r="P203" s="66"/>
      <c r="Q203" s="67"/>
      <c r="R203" s="274"/>
      <c r="S203" s="50"/>
      <c r="T203" s="51"/>
      <c r="U203" s="52"/>
      <c r="V203" s="53"/>
      <c r="W203" s="68"/>
      <c r="X203" s="110"/>
      <c r="Y203" s="383"/>
      <c r="Z203" s="384"/>
      <c r="AA203" s="55"/>
      <c r="AB203" s="49"/>
      <c r="AC203" s="279"/>
    </row>
    <row r="204" spans="1:29" ht="15.75" customHeight="1">
      <c r="A204" s="269"/>
      <c r="B204" s="38"/>
      <c r="C204" s="264"/>
      <c r="D204" s="265"/>
      <c r="E204" s="39"/>
      <c r="F204" s="40"/>
      <c r="G204" s="60"/>
      <c r="H204" s="64"/>
      <c r="I204" s="43"/>
      <c r="J204" s="44"/>
      <c r="K204" s="45"/>
      <c r="L204" s="59"/>
      <c r="M204" s="44"/>
      <c r="N204" s="45"/>
      <c r="O204" s="65"/>
      <c r="P204" s="66"/>
      <c r="Q204" s="67"/>
      <c r="R204" s="274"/>
      <c r="S204" s="50"/>
      <c r="T204" s="51"/>
      <c r="U204" s="52"/>
      <c r="V204" s="53"/>
      <c r="W204" s="68"/>
      <c r="X204" s="110"/>
      <c r="Y204" s="383"/>
      <c r="Z204" s="384"/>
      <c r="AA204" s="55"/>
      <c r="AB204" s="49"/>
      <c r="AC204" s="279"/>
    </row>
    <row r="205" spans="1:29" ht="15.75" customHeight="1">
      <c r="A205" s="269"/>
      <c r="B205" s="38"/>
      <c r="C205" s="264"/>
      <c r="D205" s="265"/>
      <c r="E205" s="39"/>
      <c r="F205" s="40"/>
      <c r="G205" s="60"/>
      <c r="H205" s="64"/>
      <c r="I205" s="43"/>
      <c r="J205" s="44"/>
      <c r="K205" s="45"/>
      <c r="L205" s="59"/>
      <c r="M205" s="44"/>
      <c r="N205" s="45"/>
      <c r="O205" s="65"/>
      <c r="P205" s="66"/>
      <c r="Q205" s="67"/>
      <c r="R205" s="274"/>
      <c r="S205" s="50"/>
      <c r="T205" s="51"/>
      <c r="U205" s="52"/>
      <c r="V205" s="53"/>
      <c r="W205" s="68"/>
      <c r="X205" s="110"/>
      <c r="Y205" s="383"/>
      <c r="Z205" s="384"/>
      <c r="AA205" s="55"/>
      <c r="AB205" s="49"/>
      <c r="AC205" s="279"/>
    </row>
    <row r="206" spans="1:29" ht="15.75" customHeight="1">
      <c r="A206" s="269"/>
      <c r="B206" s="38"/>
      <c r="C206" s="264"/>
      <c r="D206" s="265"/>
      <c r="E206" s="39"/>
      <c r="F206" s="40"/>
      <c r="G206" s="60"/>
      <c r="H206" s="64"/>
      <c r="I206" s="43"/>
      <c r="J206" s="44"/>
      <c r="K206" s="45"/>
      <c r="L206" s="59"/>
      <c r="M206" s="44"/>
      <c r="N206" s="45"/>
      <c r="O206" s="65"/>
      <c r="P206" s="66"/>
      <c r="Q206" s="67"/>
      <c r="R206" s="274"/>
      <c r="S206" s="50"/>
      <c r="T206" s="51"/>
      <c r="U206" s="52"/>
      <c r="V206" s="53"/>
      <c r="W206" s="68"/>
      <c r="X206" s="110"/>
      <c r="Y206" s="383"/>
      <c r="Z206" s="384"/>
      <c r="AA206" s="55"/>
      <c r="AB206" s="49"/>
      <c r="AC206" s="279"/>
    </row>
    <row r="207" spans="1:29" ht="15.75" customHeight="1">
      <c r="A207" s="269"/>
      <c r="B207" s="38"/>
      <c r="C207" s="264"/>
      <c r="D207" s="265"/>
      <c r="E207" s="104"/>
      <c r="F207" s="40"/>
      <c r="G207" s="72"/>
      <c r="H207" s="64"/>
      <c r="I207" s="43"/>
      <c r="J207" s="44"/>
      <c r="K207" s="45"/>
      <c r="L207" s="59"/>
      <c r="M207" s="44"/>
      <c r="N207" s="45"/>
      <c r="O207" s="65"/>
      <c r="P207" s="66"/>
      <c r="Q207" s="67"/>
      <c r="R207" s="274"/>
      <c r="S207" s="62"/>
      <c r="T207" s="63"/>
      <c r="U207" s="73"/>
      <c r="V207" s="74"/>
      <c r="W207" s="68"/>
      <c r="X207" s="110"/>
      <c r="Y207" s="383"/>
      <c r="Z207" s="384"/>
      <c r="AA207" s="111"/>
      <c r="AB207" s="67"/>
      <c r="AC207" s="279"/>
    </row>
    <row r="208" spans="1:29" ht="15.75" customHeight="1" thickBot="1">
      <c r="A208" s="270"/>
      <c r="B208" s="76" t="s">
        <v>35</v>
      </c>
      <c r="C208" s="261"/>
      <c r="D208" s="261"/>
      <c r="E208" s="77"/>
      <c r="F208" s="18"/>
      <c r="G208" s="79"/>
      <c r="H208" s="20"/>
      <c r="I208" s="80">
        <f t="shared" ref="I208:J208" si="58">AVERAGE(I192:I207)</f>
        <v>4.333333333333333</v>
      </c>
      <c r="J208" s="81">
        <f t="shared" si="58"/>
        <v>3300</v>
      </c>
      <c r="K208" s="82">
        <f t="shared" ref="K208" si="59">J208/I208</f>
        <v>761.53846153846155</v>
      </c>
      <c r="L208" s="80">
        <f t="shared" ref="L208:M208" si="60">AVERAGE(L192:L207)</f>
        <v>4.333333333333333</v>
      </c>
      <c r="M208" s="81">
        <f t="shared" si="60"/>
        <v>2770.8152025628387</v>
      </c>
      <c r="N208" s="82">
        <f>M208/L208</f>
        <v>639.41889289911671</v>
      </c>
      <c r="O208" s="83">
        <f>L208-I208</f>
        <v>0</v>
      </c>
      <c r="P208" s="84">
        <f>N208-K208</f>
        <v>-122.11956863934483</v>
      </c>
      <c r="Q208" s="85">
        <f>N208/K208</f>
        <v>0.83964097047358754</v>
      </c>
      <c r="R208" s="275"/>
      <c r="S208" s="182">
        <f>S192</f>
        <v>0.70833333333333337</v>
      </c>
      <c r="T208" s="183">
        <f>INDEX(T192:T207,COUNTA(T192:T207))</f>
        <v>0.86875000000000002</v>
      </c>
      <c r="U208" s="86"/>
      <c r="V208" s="96"/>
      <c r="W208" s="18"/>
      <c r="X208" s="20"/>
      <c r="Y208" s="387"/>
      <c r="Z208" s="388"/>
      <c r="AA208" s="97">
        <f>M208-J208</f>
        <v>-529.18479743716125</v>
      </c>
      <c r="AB208" s="85">
        <f>M208/J208</f>
        <v>0.83964097047358754</v>
      </c>
      <c r="AC208" s="280"/>
    </row>
    <row r="209" spans="1:29" ht="15.75" customHeight="1">
      <c r="A209" s="281" t="s">
        <v>52</v>
      </c>
      <c r="B209" s="16" t="s">
        <v>76</v>
      </c>
      <c r="C209" s="271" t="s">
        <v>131</v>
      </c>
      <c r="D209" s="272"/>
      <c r="E209" s="21">
        <v>18.18</v>
      </c>
      <c r="F209" s="15">
        <v>2739</v>
      </c>
      <c r="G209" s="22">
        <f t="shared" ref="G209:G211" si="61">E209*F209</f>
        <v>49795.02</v>
      </c>
      <c r="H209" s="23"/>
      <c r="I209" s="24">
        <v>4</v>
      </c>
      <c r="J209" s="25">
        <v>3000</v>
      </c>
      <c r="K209" s="26">
        <f>J209/I209</f>
        <v>750</v>
      </c>
      <c r="L209" s="27">
        <v>4</v>
      </c>
      <c r="M209" s="25">
        <f>F209/V209*60</f>
        <v>2488.7430590610807</v>
      </c>
      <c r="N209" s="26">
        <f>M209/L209</f>
        <v>622.18576476527016</v>
      </c>
      <c r="O209" s="91">
        <f>L209-I209</f>
        <v>0</v>
      </c>
      <c r="P209" s="92">
        <f>N209-K209</f>
        <v>-127.81423523472984</v>
      </c>
      <c r="Q209" s="31">
        <f>N209/K209</f>
        <v>0.82958101968702691</v>
      </c>
      <c r="R209" s="273">
        <f>Q225</f>
        <v>0.83067741249011728</v>
      </c>
      <c r="S209" s="32">
        <v>0.70833333333333337</v>
      </c>
      <c r="T209" s="33">
        <v>0.75418981481481484</v>
      </c>
      <c r="U209" s="34"/>
      <c r="V209" s="35">
        <v>66.033333333333317</v>
      </c>
      <c r="W209" s="114"/>
      <c r="X209" s="115"/>
      <c r="Y209" s="385"/>
      <c r="Z209" s="386"/>
      <c r="AA209" s="36">
        <f>M209-J209</f>
        <v>-511.25694093891934</v>
      </c>
      <c r="AB209" s="31">
        <f>M209/J209</f>
        <v>0.82958101968702691</v>
      </c>
      <c r="AC209" s="278">
        <f>AB225</f>
        <v>0.83067741249011728</v>
      </c>
    </row>
    <row r="210" spans="1:29" ht="15.75" customHeight="1">
      <c r="A210" s="282"/>
      <c r="B210" s="38" t="s">
        <v>76</v>
      </c>
      <c r="C210" s="264" t="s">
        <v>128</v>
      </c>
      <c r="D210" s="265"/>
      <c r="E210" s="39">
        <v>14.28</v>
      </c>
      <c r="F210" s="40">
        <v>5725</v>
      </c>
      <c r="G210" s="41">
        <f t="shared" si="61"/>
        <v>81753</v>
      </c>
      <c r="H210" s="42">
        <v>2</v>
      </c>
      <c r="I210" s="43">
        <v>3</v>
      </c>
      <c r="J210" s="44">
        <v>3600</v>
      </c>
      <c r="K210" s="45">
        <f t="shared" si="57"/>
        <v>1200</v>
      </c>
      <c r="L210" s="46">
        <v>3</v>
      </c>
      <c r="M210" s="44">
        <f>F210/V210*60</f>
        <v>2992.1602787456436</v>
      </c>
      <c r="N210" s="45">
        <f>M210/L210</f>
        <v>997.38675958188117</v>
      </c>
      <c r="O210" s="47">
        <f>L210-I210</f>
        <v>0</v>
      </c>
      <c r="P210" s="48">
        <f>N210-K210</f>
        <v>-202.61324041811883</v>
      </c>
      <c r="Q210" s="49">
        <f>N210/K210</f>
        <v>0.83115563298490092</v>
      </c>
      <c r="R210" s="274"/>
      <c r="S210" s="50">
        <v>0.76611111111111108</v>
      </c>
      <c r="T210" s="51">
        <v>0.84583333333333333</v>
      </c>
      <c r="U210" s="52">
        <v>17.166666666666579</v>
      </c>
      <c r="V210" s="53">
        <v>114.80000000000004</v>
      </c>
      <c r="W210" s="54">
        <v>0.84583333333333333</v>
      </c>
      <c r="X210" s="94">
        <v>0.90347222222222212</v>
      </c>
      <c r="Y210" s="383" t="s">
        <v>249</v>
      </c>
      <c r="Z210" s="384"/>
      <c r="AA210" s="55">
        <f>M210-J210</f>
        <v>-607.83972125435639</v>
      </c>
      <c r="AB210" s="49">
        <f>M210/J210</f>
        <v>0.83115563298490103</v>
      </c>
      <c r="AC210" s="279"/>
    </row>
    <row r="211" spans="1:29" ht="15.75" customHeight="1">
      <c r="A211" s="282"/>
      <c r="B211" s="38" t="s">
        <v>76</v>
      </c>
      <c r="C211" s="264" t="s">
        <v>128</v>
      </c>
      <c r="D211" s="265"/>
      <c r="E211" s="39">
        <v>14.28</v>
      </c>
      <c r="F211" s="40">
        <v>4242</v>
      </c>
      <c r="G211" s="41">
        <f t="shared" si="61"/>
        <v>60575.759999999995</v>
      </c>
      <c r="H211" s="42"/>
      <c r="I211" s="43">
        <v>3</v>
      </c>
      <c r="J211" s="44">
        <v>3600</v>
      </c>
      <c r="K211" s="45">
        <f t="shared" si="57"/>
        <v>1200</v>
      </c>
      <c r="L211" s="46">
        <v>3</v>
      </c>
      <c r="M211" s="44">
        <f>F211/V211*60</f>
        <v>2992.0062695924717</v>
      </c>
      <c r="N211" s="45">
        <f>M211/L211</f>
        <v>997.33542319749051</v>
      </c>
      <c r="O211" s="47">
        <f>L211-I211</f>
        <v>0</v>
      </c>
      <c r="P211" s="48">
        <f>N211-K211</f>
        <v>-202.66457680250949</v>
      </c>
      <c r="Q211" s="49">
        <f>N211/K211</f>
        <v>0.83111285266457546</v>
      </c>
      <c r="R211" s="274"/>
      <c r="S211" s="50">
        <v>0.90347222222222212</v>
      </c>
      <c r="T211" s="51">
        <v>0.96254629629629629</v>
      </c>
      <c r="U211" s="52">
        <v>82.999999999999858</v>
      </c>
      <c r="V211" s="53">
        <v>85.066666666666805</v>
      </c>
      <c r="W211" s="54"/>
      <c r="X211" s="94"/>
      <c r="Y211" s="383"/>
      <c r="Z211" s="384"/>
      <c r="AA211" s="55">
        <f>M211-J211</f>
        <v>-607.99373040752835</v>
      </c>
      <c r="AB211" s="49">
        <f>M211/J211</f>
        <v>0.83111285266457546</v>
      </c>
      <c r="AC211" s="279"/>
    </row>
    <row r="212" spans="1:29" ht="15.75" customHeight="1">
      <c r="A212" s="282"/>
      <c r="B212" s="38"/>
      <c r="C212" s="264"/>
      <c r="D212" s="265"/>
      <c r="E212" s="39"/>
      <c r="F212" s="40"/>
      <c r="G212" s="41"/>
      <c r="H212" s="42"/>
      <c r="I212" s="43"/>
      <c r="J212" s="44"/>
      <c r="K212" s="45"/>
      <c r="L212" s="46"/>
      <c r="M212" s="44"/>
      <c r="N212" s="45"/>
      <c r="O212" s="47"/>
      <c r="P212" s="48"/>
      <c r="Q212" s="49"/>
      <c r="R212" s="274"/>
      <c r="S212" s="50"/>
      <c r="T212" s="51"/>
      <c r="U212" s="52"/>
      <c r="V212" s="53"/>
      <c r="W212" s="54"/>
      <c r="X212" s="94"/>
      <c r="Y212" s="383"/>
      <c r="Z212" s="384"/>
      <c r="AA212" s="55"/>
      <c r="AB212" s="49"/>
      <c r="AC212" s="279"/>
    </row>
    <row r="213" spans="1:29" ht="15.75" customHeight="1">
      <c r="A213" s="283"/>
      <c r="B213" s="38"/>
      <c r="C213" s="264"/>
      <c r="D213" s="265"/>
      <c r="E213" s="39"/>
      <c r="F213" s="40"/>
      <c r="G213" s="41"/>
      <c r="H213" s="58"/>
      <c r="I213" s="43"/>
      <c r="J213" s="44"/>
      <c r="K213" s="45"/>
      <c r="L213" s="59"/>
      <c r="M213" s="44"/>
      <c r="N213" s="45"/>
      <c r="O213" s="47"/>
      <c r="P213" s="48"/>
      <c r="Q213" s="49"/>
      <c r="R213" s="274"/>
      <c r="S213" s="50"/>
      <c r="T213" s="51"/>
      <c r="U213" s="52"/>
      <c r="V213" s="53"/>
      <c r="W213" s="54"/>
      <c r="X213" s="94"/>
      <c r="Y213" s="383"/>
      <c r="Z213" s="384"/>
      <c r="AA213" s="55"/>
      <c r="AB213" s="49"/>
      <c r="AC213" s="279"/>
    </row>
    <row r="214" spans="1:29" ht="15.75" customHeight="1">
      <c r="A214" s="283"/>
      <c r="B214" s="38"/>
      <c r="C214" s="264"/>
      <c r="D214" s="265"/>
      <c r="E214" s="39"/>
      <c r="F214" s="40"/>
      <c r="G214" s="60"/>
      <c r="H214" s="61"/>
      <c r="I214" s="43"/>
      <c r="J214" s="44"/>
      <c r="K214" s="45"/>
      <c r="L214" s="46"/>
      <c r="M214" s="44"/>
      <c r="N214" s="45"/>
      <c r="O214" s="47"/>
      <c r="P214" s="48"/>
      <c r="Q214" s="49"/>
      <c r="R214" s="274"/>
      <c r="S214" s="50"/>
      <c r="T214" s="51"/>
      <c r="U214" s="52"/>
      <c r="V214" s="53"/>
      <c r="W214" s="54"/>
      <c r="X214" s="94"/>
      <c r="Y214" s="383"/>
      <c r="Z214" s="384"/>
      <c r="AA214" s="55"/>
      <c r="AB214" s="49"/>
      <c r="AC214" s="279"/>
    </row>
    <row r="215" spans="1:29" ht="15.75" customHeight="1">
      <c r="A215" s="283"/>
      <c r="B215" s="38"/>
      <c r="C215" s="264"/>
      <c r="D215" s="265"/>
      <c r="E215" s="39"/>
      <c r="F215" s="40"/>
      <c r="G215" s="60"/>
      <c r="H215" s="64"/>
      <c r="I215" s="43"/>
      <c r="J215" s="44"/>
      <c r="K215" s="45"/>
      <c r="L215" s="59"/>
      <c r="M215" s="44"/>
      <c r="N215" s="45"/>
      <c r="O215" s="65"/>
      <c r="P215" s="66"/>
      <c r="Q215" s="67"/>
      <c r="R215" s="274"/>
      <c r="S215" s="50"/>
      <c r="T215" s="51"/>
      <c r="U215" s="52"/>
      <c r="V215" s="53"/>
      <c r="W215" s="54"/>
      <c r="X215" s="94"/>
      <c r="Y215" s="383"/>
      <c r="Z215" s="384"/>
      <c r="AA215" s="55"/>
      <c r="AB215" s="49"/>
      <c r="AC215" s="279"/>
    </row>
    <row r="216" spans="1:29" ht="15.75" customHeight="1">
      <c r="A216" s="283"/>
      <c r="B216" s="38"/>
      <c r="C216" s="264"/>
      <c r="D216" s="265"/>
      <c r="E216" s="39"/>
      <c r="F216" s="40"/>
      <c r="G216" s="60"/>
      <c r="H216" s="64"/>
      <c r="I216" s="43"/>
      <c r="J216" s="44"/>
      <c r="K216" s="45"/>
      <c r="L216" s="59"/>
      <c r="M216" s="44"/>
      <c r="N216" s="45"/>
      <c r="O216" s="65"/>
      <c r="P216" s="66"/>
      <c r="Q216" s="67"/>
      <c r="R216" s="274"/>
      <c r="S216" s="50"/>
      <c r="T216" s="51"/>
      <c r="U216" s="52"/>
      <c r="V216" s="53"/>
      <c r="W216" s="54"/>
      <c r="X216" s="94"/>
      <c r="Y216" s="383"/>
      <c r="Z216" s="384"/>
      <c r="AA216" s="55"/>
      <c r="AB216" s="49"/>
      <c r="AC216" s="279"/>
    </row>
    <row r="217" spans="1:29" ht="15.75" customHeight="1">
      <c r="A217" s="283"/>
      <c r="B217" s="38"/>
      <c r="C217" s="264"/>
      <c r="D217" s="265"/>
      <c r="E217" s="39"/>
      <c r="F217" s="40"/>
      <c r="G217" s="60"/>
      <c r="H217" s="64"/>
      <c r="I217" s="43"/>
      <c r="J217" s="44"/>
      <c r="K217" s="45"/>
      <c r="L217" s="59"/>
      <c r="M217" s="44"/>
      <c r="N217" s="45"/>
      <c r="O217" s="65"/>
      <c r="P217" s="66"/>
      <c r="Q217" s="67"/>
      <c r="R217" s="274"/>
      <c r="S217" s="50"/>
      <c r="T217" s="51"/>
      <c r="U217" s="52"/>
      <c r="V217" s="53"/>
      <c r="W217" s="54"/>
      <c r="X217" s="94"/>
      <c r="Y217" s="383"/>
      <c r="Z217" s="384"/>
      <c r="AA217" s="55"/>
      <c r="AB217" s="49"/>
      <c r="AC217" s="279"/>
    </row>
    <row r="218" spans="1:29" ht="15.75" customHeight="1">
      <c r="A218" s="283"/>
      <c r="B218" s="38"/>
      <c r="C218" s="264"/>
      <c r="D218" s="265"/>
      <c r="E218" s="39"/>
      <c r="F218" s="40"/>
      <c r="G218" s="60"/>
      <c r="H218" s="64"/>
      <c r="I218" s="43"/>
      <c r="J218" s="44"/>
      <c r="K218" s="45"/>
      <c r="L218" s="59"/>
      <c r="M218" s="44"/>
      <c r="N218" s="45"/>
      <c r="O218" s="65"/>
      <c r="P218" s="66"/>
      <c r="Q218" s="67"/>
      <c r="R218" s="274"/>
      <c r="S218" s="50"/>
      <c r="T218" s="51"/>
      <c r="U218" s="52"/>
      <c r="V218" s="53"/>
      <c r="W218" s="54"/>
      <c r="X218" s="94"/>
      <c r="Y218" s="383"/>
      <c r="Z218" s="384"/>
      <c r="AA218" s="55"/>
      <c r="AB218" s="49"/>
      <c r="AC218" s="279"/>
    </row>
    <row r="219" spans="1:29" ht="15.75" customHeight="1">
      <c r="A219" s="283"/>
      <c r="B219" s="38"/>
      <c r="C219" s="264"/>
      <c r="D219" s="265"/>
      <c r="E219" s="39"/>
      <c r="F219" s="40"/>
      <c r="G219" s="60"/>
      <c r="H219" s="64"/>
      <c r="I219" s="43"/>
      <c r="J219" s="44"/>
      <c r="K219" s="45"/>
      <c r="L219" s="59"/>
      <c r="M219" s="44"/>
      <c r="N219" s="45"/>
      <c r="O219" s="65"/>
      <c r="P219" s="66"/>
      <c r="Q219" s="67"/>
      <c r="R219" s="274"/>
      <c r="S219" s="50"/>
      <c r="T219" s="51"/>
      <c r="U219" s="52"/>
      <c r="V219" s="53"/>
      <c r="W219" s="68"/>
      <c r="X219" s="110"/>
      <c r="Y219" s="383"/>
      <c r="Z219" s="384"/>
      <c r="AA219" s="55"/>
      <c r="AB219" s="49"/>
      <c r="AC219" s="279"/>
    </row>
    <row r="220" spans="1:29" ht="15.75" customHeight="1">
      <c r="A220" s="283"/>
      <c r="B220" s="38"/>
      <c r="C220" s="264"/>
      <c r="D220" s="265"/>
      <c r="E220" s="39"/>
      <c r="F220" s="40"/>
      <c r="G220" s="60"/>
      <c r="H220" s="64"/>
      <c r="I220" s="43"/>
      <c r="J220" s="44"/>
      <c r="K220" s="45"/>
      <c r="L220" s="59"/>
      <c r="M220" s="44"/>
      <c r="N220" s="45"/>
      <c r="O220" s="65"/>
      <c r="P220" s="66"/>
      <c r="Q220" s="67"/>
      <c r="R220" s="274"/>
      <c r="S220" s="50"/>
      <c r="T220" s="51"/>
      <c r="U220" s="52"/>
      <c r="V220" s="53"/>
      <c r="W220" s="68"/>
      <c r="X220" s="110"/>
      <c r="Y220" s="383"/>
      <c r="Z220" s="384"/>
      <c r="AA220" s="55"/>
      <c r="AB220" s="49"/>
      <c r="AC220" s="279"/>
    </row>
    <row r="221" spans="1:29" ht="15.75" customHeight="1">
      <c r="A221" s="283"/>
      <c r="B221" s="38"/>
      <c r="C221" s="264"/>
      <c r="D221" s="265"/>
      <c r="E221" s="39"/>
      <c r="F221" s="40"/>
      <c r="G221" s="60"/>
      <c r="H221" s="64"/>
      <c r="I221" s="43"/>
      <c r="J221" s="44"/>
      <c r="K221" s="45"/>
      <c r="L221" s="59"/>
      <c r="M221" s="44"/>
      <c r="N221" s="45"/>
      <c r="O221" s="65"/>
      <c r="P221" s="66"/>
      <c r="Q221" s="67"/>
      <c r="R221" s="274"/>
      <c r="S221" s="50"/>
      <c r="T221" s="51"/>
      <c r="U221" s="52"/>
      <c r="V221" s="53"/>
      <c r="W221" s="68"/>
      <c r="X221" s="110"/>
      <c r="Y221" s="383"/>
      <c r="Z221" s="384"/>
      <c r="AA221" s="55"/>
      <c r="AB221" s="49"/>
      <c r="AC221" s="279"/>
    </row>
    <row r="222" spans="1:29" ht="15.75" customHeight="1">
      <c r="A222" s="283"/>
      <c r="B222" s="38"/>
      <c r="C222" s="264"/>
      <c r="D222" s="265"/>
      <c r="E222" s="39"/>
      <c r="F222" s="40"/>
      <c r="G222" s="60"/>
      <c r="H222" s="64"/>
      <c r="I222" s="43"/>
      <c r="J222" s="44"/>
      <c r="K222" s="45"/>
      <c r="L222" s="59"/>
      <c r="M222" s="44"/>
      <c r="N222" s="45"/>
      <c r="O222" s="65"/>
      <c r="P222" s="66"/>
      <c r="Q222" s="67"/>
      <c r="R222" s="274"/>
      <c r="S222" s="50"/>
      <c r="T222" s="51"/>
      <c r="U222" s="52"/>
      <c r="V222" s="53"/>
      <c r="W222" s="68"/>
      <c r="X222" s="110"/>
      <c r="Y222" s="383"/>
      <c r="Z222" s="384"/>
      <c r="AA222" s="55"/>
      <c r="AB222" s="49"/>
      <c r="AC222" s="279"/>
    </row>
    <row r="223" spans="1:29" ht="15.75" customHeight="1">
      <c r="A223" s="283"/>
      <c r="B223" s="38"/>
      <c r="C223" s="264"/>
      <c r="D223" s="265"/>
      <c r="E223" s="39"/>
      <c r="F223" s="40"/>
      <c r="G223" s="60"/>
      <c r="H223" s="64"/>
      <c r="I223" s="43"/>
      <c r="J223" s="44"/>
      <c r="K223" s="45"/>
      <c r="L223" s="59"/>
      <c r="M223" s="44"/>
      <c r="N223" s="45"/>
      <c r="O223" s="65"/>
      <c r="P223" s="66"/>
      <c r="Q223" s="67"/>
      <c r="R223" s="274"/>
      <c r="S223" s="50"/>
      <c r="T223" s="51"/>
      <c r="U223" s="52"/>
      <c r="V223" s="53"/>
      <c r="W223" s="68"/>
      <c r="X223" s="110"/>
      <c r="Y223" s="383"/>
      <c r="Z223" s="384"/>
      <c r="AA223" s="55"/>
      <c r="AB223" s="49"/>
      <c r="AC223" s="279"/>
    </row>
    <row r="224" spans="1:29" ht="15.75" customHeight="1">
      <c r="A224" s="283"/>
      <c r="B224" s="38"/>
      <c r="C224" s="264"/>
      <c r="D224" s="265"/>
      <c r="E224" s="104"/>
      <c r="F224" s="40"/>
      <c r="G224" s="72"/>
      <c r="H224" s="64"/>
      <c r="I224" s="43"/>
      <c r="J224" s="44"/>
      <c r="K224" s="45"/>
      <c r="L224" s="59"/>
      <c r="M224" s="44"/>
      <c r="N224" s="45"/>
      <c r="O224" s="65"/>
      <c r="P224" s="66"/>
      <c r="Q224" s="67"/>
      <c r="R224" s="274"/>
      <c r="S224" s="62"/>
      <c r="T224" s="63"/>
      <c r="U224" s="73"/>
      <c r="V224" s="74"/>
      <c r="W224" s="68"/>
      <c r="X224" s="110"/>
      <c r="Y224" s="383"/>
      <c r="Z224" s="384"/>
      <c r="AA224" s="111"/>
      <c r="AB224" s="67"/>
      <c r="AC224" s="279"/>
    </row>
    <row r="225" spans="1:29" ht="15.75" customHeight="1" thickBot="1">
      <c r="A225" s="284"/>
      <c r="B225" s="76" t="s">
        <v>35</v>
      </c>
      <c r="C225" s="261"/>
      <c r="D225" s="261"/>
      <c r="E225" s="77"/>
      <c r="F225" s="18"/>
      <c r="G225" s="79"/>
      <c r="H225" s="20"/>
      <c r="I225" s="80">
        <f t="shared" ref="I225:J225" si="62">AVERAGE(I209:I224)</f>
        <v>3.3333333333333335</v>
      </c>
      <c r="J225" s="81">
        <f t="shared" si="62"/>
        <v>3400</v>
      </c>
      <c r="K225" s="82">
        <f t="shared" ref="K225" si="63">J225/I225</f>
        <v>1020</v>
      </c>
      <c r="L225" s="80">
        <f t="shared" ref="L225:M225" si="64">AVERAGE(L209:L224)</f>
        <v>3.3333333333333335</v>
      </c>
      <c r="M225" s="81">
        <f t="shared" si="64"/>
        <v>2824.3032024663989</v>
      </c>
      <c r="N225" s="82">
        <f t="shared" ref="N225:N230" si="65">M225/L225</f>
        <v>847.29096073991968</v>
      </c>
      <c r="O225" s="83">
        <f t="shared" ref="O225:O230" si="66">L225-I225</f>
        <v>0</v>
      </c>
      <c r="P225" s="84">
        <f t="shared" ref="P225:P230" si="67">N225-K225</f>
        <v>-172.70903926008032</v>
      </c>
      <c r="Q225" s="85">
        <f t="shared" ref="Q225:Q230" si="68">N225/K225</f>
        <v>0.83067741249011728</v>
      </c>
      <c r="R225" s="275"/>
      <c r="S225" s="182">
        <f>S209</f>
        <v>0.70833333333333337</v>
      </c>
      <c r="T225" s="183">
        <f>INDEX(T209:T224,COUNTA(T209:T224))</f>
        <v>0.96254629629629629</v>
      </c>
      <c r="U225" s="86"/>
      <c r="V225" s="96"/>
      <c r="W225" s="18"/>
      <c r="X225" s="20"/>
      <c r="Y225" s="387"/>
      <c r="Z225" s="388"/>
      <c r="AA225" s="97">
        <f t="shared" ref="AA225:AA230" si="69">M225-J225</f>
        <v>-575.69679753360106</v>
      </c>
      <c r="AB225" s="85">
        <f t="shared" ref="AB225:AB230" si="70">M225/J225</f>
        <v>0.83067741249011728</v>
      </c>
      <c r="AC225" s="280"/>
    </row>
    <row r="226" spans="1:29" ht="15.75" customHeight="1">
      <c r="A226" s="268" t="s">
        <v>53</v>
      </c>
      <c r="B226" s="16" t="s">
        <v>76</v>
      </c>
      <c r="C226" s="271" t="s">
        <v>122</v>
      </c>
      <c r="D226" s="272"/>
      <c r="E226" s="21">
        <v>18.18</v>
      </c>
      <c r="F226" s="15">
        <v>1150</v>
      </c>
      <c r="G226" s="22">
        <f t="shared" ref="G226:G230" si="71">E226*F226</f>
        <v>20907</v>
      </c>
      <c r="H226" s="23">
        <v>2</v>
      </c>
      <c r="I226" s="24">
        <v>3</v>
      </c>
      <c r="J226" s="25">
        <v>3600</v>
      </c>
      <c r="K226" s="26">
        <f>J226/I226</f>
        <v>1200</v>
      </c>
      <c r="L226" s="27">
        <v>3</v>
      </c>
      <c r="M226" s="25">
        <f>F226/V226*60</f>
        <v>2972.0028715003718</v>
      </c>
      <c r="N226" s="26">
        <f t="shared" si="65"/>
        <v>990.66762383345724</v>
      </c>
      <c r="O226" s="91">
        <f t="shared" si="66"/>
        <v>0</v>
      </c>
      <c r="P226" s="92">
        <f t="shared" si="67"/>
        <v>-209.33237616654276</v>
      </c>
      <c r="Q226" s="31">
        <f t="shared" si="68"/>
        <v>0.82555635319454768</v>
      </c>
      <c r="R226" s="273">
        <f>Q242</f>
        <v>0.82398229460148398</v>
      </c>
      <c r="S226" s="32">
        <v>0.70833333333333337</v>
      </c>
      <c r="T226" s="33">
        <v>0.72445601851851849</v>
      </c>
      <c r="U226" s="34"/>
      <c r="V226" s="35">
        <v>23.216666666666566</v>
      </c>
      <c r="W226" s="33"/>
      <c r="X226" s="107"/>
      <c r="Y226" s="385" t="s">
        <v>198</v>
      </c>
      <c r="Z226" s="386"/>
      <c r="AA226" s="119">
        <f t="shared" si="69"/>
        <v>-627.99712849962816</v>
      </c>
      <c r="AB226" s="31">
        <f t="shared" si="70"/>
        <v>0.82555635319454779</v>
      </c>
      <c r="AC226" s="278">
        <f>AB242</f>
        <v>0.82398229460148398</v>
      </c>
    </row>
    <row r="227" spans="1:29" ht="15.75" customHeight="1">
      <c r="A227" s="269"/>
      <c r="B227" s="38" t="s">
        <v>76</v>
      </c>
      <c r="C227" s="264" t="s">
        <v>127</v>
      </c>
      <c r="D227" s="265"/>
      <c r="E227" s="39">
        <v>18.18</v>
      </c>
      <c r="F227" s="40">
        <v>1549</v>
      </c>
      <c r="G227" s="41">
        <f t="shared" si="71"/>
        <v>28160.82</v>
      </c>
      <c r="H227" s="42"/>
      <c r="I227" s="43">
        <v>3</v>
      </c>
      <c r="J227" s="44">
        <v>3600</v>
      </c>
      <c r="K227" s="45">
        <f t="shared" si="57"/>
        <v>1200</v>
      </c>
      <c r="L227" s="46">
        <v>3</v>
      </c>
      <c r="M227" s="44">
        <f>F227/V227*60</f>
        <v>2948.915917503974</v>
      </c>
      <c r="N227" s="45">
        <f t="shared" si="65"/>
        <v>982.97197250132467</v>
      </c>
      <c r="O227" s="47">
        <f t="shared" si="66"/>
        <v>0</v>
      </c>
      <c r="P227" s="48">
        <f t="shared" si="67"/>
        <v>-217.02802749867533</v>
      </c>
      <c r="Q227" s="49">
        <f t="shared" si="68"/>
        <v>0.81914331041777055</v>
      </c>
      <c r="R227" s="274"/>
      <c r="S227" s="50">
        <v>0.73783564814814817</v>
      </c>
      <c r="T227" s="51">
        <v>0.75972222222222219</v>
      </c>
      <c r="U227" s="52">
        <v>19.266666666666747</v>
      </c>
      <c r="V227" s="53">
        <v>31.516666666666584</v>
      </c>
      <c r="W227" s="54"/>
      <c r="X227" s="58"/>
      <c r="Y227" s="383"/>
      <c r="Z227" s="384"/>
      <c r="AA227" s="120">
        <f t="shared" si="69"/>
        <v>-651.08408249602599</v>
      </c>
      <c r="AB227" s="49">
        <f t="shared" si="70"/>
        <v>0.81914331041777055</v>
      </c>
      <c r="AC227" s="279"/>
    </row>
    <row r="228" spans="1:29" ht="15.75" customHeight="1">
      <c r="A228" s="269"/>
      <c r="B228" s="38" t="s">
        <v>76</v>
      </c>
      <c r="C228" s="264" t="s">
        <v>129</v>
      </c>
      <c r="D228" s="265"/>
      <c r="E228" s="39">
        <v>25.03</v>
      </c>
      <c r="F228" s="40">
        <v>2205</v>
      </c>
      <c r="G228" s="41">
        <f t="shared" si="71"/>
        <v>55191.15</v>
      </c>
      <c r="H228" s="42"/>
      <c r="I228" s="43">
        <v>4</v>
      </c>
      <c r="J228" s="44">
        <v>3300</v>
      </c>
      <c r="K228" s="45">
        <f t="shared" si="57"/>
        <v>825</v>
      </c>
      <c r="L228" s="46">
        <v>4</v>
      </c>
      <c r="M228" s="44">
        <f>F228/V228*60</f>
        <v>2716.6324435318215</v>
      </c>
      <c r="N228" s="45">
        <f t="shared" si="65"/>
        <v>679.15811088295538</v>
      </c>
      <c r="O228" s="47">
        <f t="shared" si="66"/>
        <v>0</v>
      </c>
      <c r="P228" s="48">
        <f t="shared" si="67"/>
        <v>-145.84188911704462</v>
      </c>
      <c r="Q228" s="49">
        <f t="shared" si="68"/>
        <v>0.82322195258540043</v>
      </c>
      <c r="R228" s="274"/>
      <c r="S228" s="50">
        <v>0.77034722222222218</v>
      </c>
      <c r="T228" s="51">
        <v>0.8041666666666667</v>
      </c>
      <c r="U228" s="52">
        <v>15.299999999999994</v>
      </c>
      <c r="V228" s="53">
        <v>48.700000000000102</v>
      </c>
      <c r="W228" s="54"/>
      <c r="X228" s="58"/>
      <c r="Y228" s="383"/>
      <c r="Z228" s="384"/>
      <c r="AA228" s="120">
        <f t="shared" si="69"/>
        <v>-583.36755646817846</v>
      </c>
      <c r="AB228" s="49">
        <f t="shared" si="70"/>
        <v>0.82322195258540043</v>
      </c>
      <c r="AC228" s="279"/>
    </row>
    <row r="229" spans="1:29" ht="15.75" customHeight="1">
      <c r="A229" s="269"/>
      <c r="B229" s="38" t="s">
        <v>76</v>
      </c>
      <c r="C229" s="264" t="s">
        <v>130</v>
      </c>
      <c r="D229" s="265"/>
      <c r="E229" s="39">
        <v>24.83</v>
      </c>
      <c r="F229" s="40">
        <v>3188</v>
      </c>
      <c r="G229" s="41">
        <f t="shared" si="71"/>
        <v>79158.039999999994</v>
      </c>
      <c r="H229" s="42"/>
      <c r="I229" s="43">
        <v>4</v>
      </c>
      <c r="J229" s="44">
        <v>3300</v>
      </c>
      <c r="K229" s="45">
        <f t="shared" si="57"/>
        <v>825</v>
      </c>
      <c r="L229" s="46">
        <v>4</v>
      </c>
      <c r="M229" s="44">
        <f>F229/V229*60</f>
        <v>2725.4333887437606</v>
      </c>
      <c r="N229" s="45">
        <f t="shared" si="65"/>
        <v>681.35834718594015</v>
      </c>
      <c r="O229" s="47">
        <f t="shared" si="66"/>
        <v>0</v>
      </c>
      <c r="P229" s="48">
        <f t="shared" si="67"/>
        <v>-143.64165281405985</v>
      </c>
      <c r="Q229" s="49">
        <f t="shared" si="68"/>
        <v>0.82588890567992745</v>
      </c>
      <c r="R229" s="274"/>
      <c r="S229" s="50">
        <v>0.81388888888888877</v>
      </c>
      <c r="T229" s="51">
        <v>0.86262731481481481</v>
      </c>
      <c r="U229" s="52">
        <v>13.99999999999979</v>
      </c>
      <c r="V229" s="53">
        <v>70.183333333333479</v>
      </c>
      <c r="W229" s="54">
        <v>0.86262731481481481</v>
      </c>
      <c r="X229" s="94">
        <v>0.91697916666666668</v>
      </c>
      <c r="Y229" s="383" t="s">
        <v>257</v>
      </c>
      <c r="Z229" s="384"/>
      <c r="AA229" s="120">
        <f t="shared" si="69"/>
        <v>-574.56661125623941</v>
      </c>
      <c r="AB229" s="49">
        <f t="shared" si="70"/>
        <v>0.82588890567992745</v>
      </c>
      <c r="AC229" s="279"/>
    </row>
    <row r="230" spans="1:29" ht="15.75" customHeight="1">
      <c r="A230" s="269"/>
      <c r="B230" s="38" t="s">
        <v>76</v>
      </c>
      <c r="C230" s="264" t="s">
        <v>122</v>
      </c>
      <c r="D230" s="265"/>
      <c r="E230" s="39">
        <v>18.18</v>
      </c>
      <c r="F230" s="40">
        <v>2952</v>
      </c>
      <c r="G230" s="41">
        <f t="shared" si="71"/>
        <v>53667.360000000001</v>
      </c>
      <c r="H230" s="58"/>
      <c r="I230" s="43">
        <v>3</v>
      </c>
      <c r="J230" s="44">
        <v>3600</v>
      </c>
      <c r="K230" s="45">
        <f t="shared" si="57"/>
        <v>1200</v>
      </c>
      <c r="L230" s="59">
        <v>3</v>
      </c>
      <c r="M230" s="44">
        <f>F230/V230*60</f>
        <v>2974.3073047858925</v>
      </c>
      <c r="N230" s="45">
        <f t="shared" si="65"/>
        <v>991.4357682619642</v>
      </c>
      <c r="O230" s="47">
        <f t="shared" si="66"/>
        <v>0</v>
      </c>
      <c r="P230" s="48">
        <f t="shared" si="67"/>
        <v>-208.5642317380358</v>
      </c>
      <c r="Q230" s="49">
        <f t="shared" si="68"/>
        <v>0.82619647355163683</v>
      </c>
      <c r="R230" s="274"/>
      <c r="S230" s="50">
        <v>0.91697916666666668</v>
      </c>
      <c r="T230" s="51">
        <v>0.95833333333333337</v>
      </c>
      <c r="U230" s="52">
        <v>78.266666666666694</v>
      </c>
      <c r="V230" s="53">
        <v>59.55000000000004</v>
      </c>
      <c r="W230" s="54"/>
      <c r="X230" s="94"/>
      <c r="Y230" s="383"/>
      <c r="Z230" s="384"/>
      <c r="AA230" s="120">
        <f t="shared" si="69"/>
        <v>-625.69269521410752</v>
      </c>
      <c r="AB230" s="49">
        <f t="shared" si="70"/>
        <v>0.82619647355163683</v>
      </c>
      <c r="AC230" s="279"/>
    </row>
    <row r="231" spans="1:29" ht="15.75" customHeight="1">
      <c r="A231" s="269"/>
      <c r="B231" s="38"/>
      <c r="C231" s="264"/>
      <c r="D231" s="265"/>
      <c r="E231" s="39"/>
      <c r="F231" s="40"/>
      <c r="G231" s="60"/>
      <c r="H231" s="61"/>
      <c r="I231" s="43"/>
      <c r="J231" s="44"/>
      <c r="K231" s="45"/>
      <c r="L231" s="46"/>
      <c r="M231" s="44"/>
      <c r="N231" s="45"/>
      <c r="O231" s="47"/>
      <c r="P231" s="48"/>
      <c r="Q231" s="49"/>
      <c r="R231" s="274"/>
      <c r="S231" s="50"/>
      <c r="T231" s="51"/>
      <c r="U231" s="52"/>
      <c r="V231" s="53"/>
      <c r="W231" s="54"/>
      <c r="X231" s="116"/>
      <c r="Y231" s="383"/>
      <c r="Z231" s="384"/>
      <c r="AA231" s="120"/>
      <c r="AB231" s="49"/>
      <c r="AC231" s="279"/>
    </row>
    <row r="232" spans="1:29" ht="15.75" customHeight="1">
      <c r="A232" s="269"/>
      <c r="B232" s="38"/>
      <c r="C232" s="264"/>
      <c r="D232" s="265"/>
      <c r="E232" s="39"/>
      <c r="F232" s="40"/>
      <c r="G232" s="60"/>
      <c r="H232" s="64"/>
      <c r="I232" s="43"/>
      <c r="J232" s="44"/>
      <c r="K232" s="45"/>
      <c r="L232" s="59"/>
      <c r="M232" s="44"/>
      <c r="N232" s="45"/>
      <c r="O232" s="65"/>
      <c r="P232" s="66"/>
      <c r="Q232" s="67"/>
      <c r="R232" s="274"/>
      <c r="S232" s="50"/>
      <c r="T232" s="51"/>
      <c r="U232" s="52"/>
      <c r="V232" s="53"/>
      <c r="W232" s="54"/>
      <c r="X232" s="94"/>
      <c r="Y232" s="383"/>
      <c r="Z232" s="384"/>
      <c r="AA232" s="120"/>
      <c r="AB232" s="49"/>
      <c r="AC232" s="279"/>
    </row>
    <row r="233" spans="1:29" ht="15.75" customHeight="1">
      <c r="A233" s="269"/>
      <c r="B233" s="38"/>
      <c r="C233" s="264"/>
      <c r="D233" s="265"/>
      <c r="E233" s="39"/>
      <c r="F233" s="40"/>
      <c r="G233" s="60"/>
      <c r="H233" s="64"/>
      <c r="I233" s="43"/>
      <c r="J233" s="44"/>
      <c r="K233" s="45"/>
      <c r="L233" s="59"/>
      <c r="M233" s="44"/>
      <c r="N233" s="45"/>
      <c r="O233" s="65"/>
      <c r="P233" s="66"/>
      <c r="Q233" s="67"/>
      <c r="R233" s="274"/>
      <c r="S233" s="50"/>
      <c r="T233" s="51"/>
      <c r="U233" s="52"/>
      <c r="V233" s="53"/>
      <c r="W233" s="54"/>
      <c r="X233" s="94"/>
      <c r="Y233" s="383"/>
      <c r="Z233" s="384"/>
      <c r="AA233" s="120"/>
      <c r="AB233" s="49"/>
      <c r="AC233" s="279"/>
    </row>
    <row r="234" spans="1:29" ht="15.75" customHeight="1">
      <c r="A234" s="269"/>
      <c r="B234" s="38"/>
      <c r="C234" s="264"/>
      <c r="D234" s="265"/>
      <c r="E234" s="39"/>
      <c r="F234" s="40"/>
      <c r="G234" s="60"/>
      <c r="H234" s="64"/>
      <c r="I234" s="43"/>
      <c r="J234" s="44"/>
      <c r="K234" s="45"/>
      <c r="L234" s="59"/>
      <c r="M234" s="44"/>
      <c r="N234" s="45"/>
      <c r="O234" s="65"/>
      <c r="P234" s="66"/>
      <c r="Q234" s="67"/>
      <c r="R234" s="274"/>
      <c r="S234" s="50"/>
      <c r="T234" s="51"/>
      <c r="U234" s="52"/>
      <c r="V234" s="53"/>
      <c r="W234" s="68"/>
      <c r="X234" s="110"/>
      <c r="Y234" s="383"/>
      <c r="Z234" s="384"/>
      <c r="AA234" s="120"/>
      <c r="AB234" s="49"/>
      <c r="AC234" s="279"/>
    </row>
    <row r="235" spans="1:29" ht="15.75" customHeight="1">
      <c r="A235" s="269"/>
      <c r="B235" s="38"/>
      <c r="C235" s="264"/>
      <c r="D235" s="265"/>
      <c r="E235" s="39"/>
      <c r="F235" s="40"/>
      <c r="G235" s="60"/>
      <c r="H235" s="64"/>
      <c r="I235" s="43"/>
      <c r="J235" s="44"/>
      <c r="K235" s="45"/>
      <c r="L235" s="59"/>
      <c r="M235" s="44"/>
      <c r="N235" s="45"/>
      <c r="O235" s="65"/>
      <c r="P235" s="66"/>
      <c r="Q235" s="67"/>
      <c r="R235" s="274"/>
      <c r="S235" s="50"/>
      <c r="T235" s="51"/>
      <c r="U235" s="52"/>
      <c r="V235" s="53"/>
      <c r="W235" s="68"/>
      <c r="X235" s="110"/>
      <c r="Y235" s="383"/>
      <c r="Z235" s="384"/>
      <c r="AA235" s="120"/>
      <c r="AB235" s="49"/>
      <c r="AC235" s="279"/>
    </row>
    <row r="236" spans="1:29" ht="15.75" customHeight="1">
      <c r="A236" s="269"/>
      <c r="B236" s="38"/>
      <c r="C236" s="264"/>
      <c r="D236" s="265"/>
      <c r="E236" s="39"/>
      <c r="F236" s="40"/>
      <c r="G236" s="60"/>
      <c r="H236" s="64"/>
      <c r="I236" s="43"/>
      <c r="J236" s="44"/>
      <c r="K236" s="45"/>
      <c r="L236" s="59"/>
      <c r="M236" s="44"/>
      <c r="N236" s="45"/>
      <c r="O236" s="65"/>
      <c r="P236" s="66"/>
      <c r="Q236" s="67"/>
      <c r="R236" s="274"/>
      <c r="S236" s="50"/>
      <c r="T236" s="51"/>
      <c r="U236" s="52"/>
      <c r="V236" s="53"/>
      <c r="W236" s="68"/>
      <c r="X236" s="110"/>
      <c r="Y236" s="383"/>
      <c r="Z236" s="384"/>
      <c r="AA236" s="120"/>
      <c r="AB236" s="49"/>
      <c r="AC236" s="279"/>
    </row>
    <row r="237" spans="1:29" ht="15.75" customHeight="1">
      <c r="A237" s="269"/>
      <c r="B237" s="38"/>
      <c r="C237" s="264"/>
      <c r="D237" s="265"/>
      <c r="E237" s="39"/>
      <c r="F237" s="40"/>
      <c r="G237" s="60"/>
      <c r="H237" s="64"/>
      <c r="I237" s="43"/>
      <c r="J237" s="44"/>
      <c r="K237" s="45"/>
      <c r="L237" s="59"/>
      <c r="M237" s="44"/>
      <c r="N237" s="45"/>
      <c r="O237" s="65"/>
      <c r="P237" s="66"/>
      <c r="Q237" s="67"/>
      <c r="R237" s="274"/>
      <c r="S237" s="50"/>
      <c r="T237" s="51"/>
      <c r="U237" s="52"/>
      <c r="V237" s="53"/>
      <c r="W237" s="68"/>
      <c r="X237" s="110"/>
      <c r="Y237" s="383"/>
      <c r="Z237" s="384"/>
      <c r="AA237" s="120"/>
      <c r="AB237" s="49"/>
      <c r="AC237" s="279"/>
    </row>
    <row r="238" spans="1:29" ht="15.75" customHeight="1">
      <c r="A238" s="269"/>
      <c r="B238" s="38"/>
      <c r="C238" s="264"/>
      <c r="D238" s="265"/>
      <c r="E238" s="39"/>
      <c r="F238" s="40"/>
      <c r="G238" s="60"/>
      <c r="H238" s="64"/>
      <c r="I238" s="43"/>
      <c r="J238" s="44"/>
      <c r="K238" s="45"/>
      <c r="L238" s="59"/>
      <c r="M238" s="44"/>
      <c r="N238" s="45"/>
      <c r="O238" s="65"/>
      <c r="P238" s="66"/>
      <c r="Q238" s="67"/>
      <c r="R238" s="274"/>
      <c r="S238" s="50"/>
      <c r="T238" s="51"/>
      <c r="U238" s="52"/>
      <c r="V238" s="53"/>
      <c r="W238" s="68"/>
      <c r="X238" s="110"/>
      <c r="Y238" s="383"/>
      <c r="Z238" s="384"/>
      <c r="AA238" s="120"/>
      <c r="AB238" s="49"/>
      <c r="AC238" s="279"/>
    </row>
    <row r="239" spans="1:29" ht="15.75" customHeight="1">
      <c r="A239" s="269"/>
      <c r="B239" s="38"/>
      <c r="C239" s="264"/>
      <c r="D239" s="265"/>
      <c r="E239" s="39"/>
      <c r="F239" s="40"/>
      <c r="G239" s="60"/>
      <c r="H239" s="64"/>
      <c r="I239" s="43"/>
      <c r="J239" s="44"/>
      <c r="K239" s="45"/>
      <c r="L239" s="59"/>
      <c r="M239" s="44"/>
      <c r="N239" s="45"/>
      <c r="O239" s="65"/>
      <c r="P239" s="66"/>
      <c r="Q239" s="67"/>
      <c r="R239" s="274"/>
      <c r="S239" s="50"/>
      <c r="T239" s="51"/>
      <c r="U239" s="52"/>
      <c r="V239" s="53"/>
      <c r="W239" s="54"/>
      <c r="X239" s="94"/>
      <c r="Y239" s="383"/>
      <c r="Z239" s="384"/>
      <c r="AA239" s="120"/>
      <c r="AB239" s="49"/>
      <c r="AC239" s="279"/>
    </row>
    <row r="240" spans="1:29" ht="15.75" customHeight="1">
      <c r="A240" s="269"/>
      <c r="B240" s="38"/>
      <c r="C240" s="264"/>
      <c r="D240" s="265"/>
      <c r="E240" s="39"/>
      <c r="F240" s="40"/>
      <c r="G240" s="60"/>
      <c r="H240" s="64"/>
      <c r="I240" s="43"/>
      <c r="J240" s="44"/>
      <c r="K240" s="45"/>
      <c r="L240" s="59"/>
      <c r="M240" s="44"/>
      <c r="N240" s="45"/>
      <c r="O240" s="65"/>
      <c r="P240" s="66"/>
      <c r="Q240" s="67"/>
      <c r="R240" s="274"/>
      <c r="S240" s="50"/>
      <c r="T240" s="51"/>
      <c r="U240" s="52"/>
      <c r="V240" s="53"/>
      <c r="W240" s="68"/>
      <c r="X240" s="110"/>
      <c r="Y240" s="383"/>
      <c r="Z240" s="384"/>
      <c r="AA240" s="120"/>
      <c r="AB240" s="49"/>
      <c r="AC240" s="279"/>
    </row>
    <row r="241" spans="1:29" ht="15.75" customHeight="1">
      <c r="A241" s="269"/>
      <c r="B241" s="38"/>
      <c r="C241" s="264"/>
      <c r="D241" s="265"/>
      <c r="E241" s="104"/>
      <c r="F241" s="40"/>
      <c r="G241" s="72"/>
      <c r="H241" s="64"/>
      <c r="I241" s="43"/>
      <c r="J241" s="44"/>
      <c r="K241" s="45"/>
      <c r="L241" s="59"/>
      <c r="M241" s="44"/>
      <c r="N241" s="45"/>
      <c r="O241" s="65"/>
      <c r="P241" s="66"/>
      <c r="Q241" s="67"/>
      <c r="R241" s="274"/>
      <c r="S241" s="62"/>
      <c r="T241" s="63"/>
      <c r="U241" s="73"/>
      <c r="V241" s="74"/>
      <c r="W241" s="68"/>
      <c r="X241" s="110"/>
      <c r="Y241" s="383"/>
      <c r="Z241" s="384"/>
      <c r="AA241" s="121"/>
      <c r="AB241" s="67"/>
      <c r="AC241" s="279"/>
    </row>
    <row r="242" spans="1:29" ht="15.75" customHeight="1" thickBot="1">
      <c r="A242" s="270"/>
      <c r="B242" s="76" t="s">
        <v>35</v>
      </c>
      <c r="C242" s="261"/>
      <c r="D242" s="261"/>
      <c r="E242" s="77"/>
      <c r="F242" s="78"/>
      <c r="G242" s="79"/>
      <c r="H242" s="20"/>
      <c r="I242" s="80">
        <f t="shared" ref="I242:J242" si="72">AVERAGE(I226:I241)</f>
        <v>3.4</v>
      </c>
      <c r="J242" s="81">
        <f t="shared" si="72"/>
        <v>3480</v>
      </c>
      <c r="K242" s="82">
        <f t="shared" ref="K242" si="73">J242/I242</f>
        <v>1023.5294117647059</v>
      </c>
      <c r="L242" s="80">
        <f t="shared" ref="L242:M242" si="74">AVERAGE(L226:L241)</f>
        <v>3.4</v>
      </c>
      <c r="M242" s="81">
        <f t="shared" si="74"/>
        <v>2867.4583852131641</v>
      </c>
      <c r="N242" s="82">
        <f>M242/L242</f>
        <v>843.37011329798941</v>
      </c>
      <c r="O242" s="83">
        <f>L242-I242</f>
        <v>0</v>
      </c>
      <c r="P242" s="84">
        <f>N242-K242</f>
        <v>-180.15929846671645</v>
      </c>
      <c r="Q242" s="85">
        <f>N242/K242</f>
        <v>0.82398229460148398</v>
      </c>
      <c r="R242" s="275"/>
      <c r="S242" s="182">
        <f>S226</f>
        <v>0.70833333333333337</v>
      </c>
      <c r="T242" s="183">
        <f>INDEX(T226:T241,COUNTA(T226:T241))</f>
        <v>0.95833333333333337</v>
      </c>
      <c r="U242" s="86"/>
      <c r="V242" s="96"/>
      <c r="W242" s="78"/>
      <c r="X242" s="82"/>
      <c r="Y242" s="387"/>
      <c r="Z242" s="388"/>
      <c r="AA242" s="122">
        <f>M242-J242</f>
        <v>-612.54161478683591</v>
      </c>
      <c r="AB242" s="85">
        <f>M242/J242</f>
        <v>0.82398229460148398</v>
      </c>
      <c r="AC242" s="280"/>
    </row>
    <row r="244" spans="1:29">
      <c r="Y244" s="260" t="s">
        <v>54</v>
      </c>
      <c r="Z244" s="260"/>
    </row>
    <row r="245" spans="1:29">
      <c r="Y245" s="260" t="s">
        <v>55</v>
      </c>
      <c r="Z245" s="260"/>
    </row>
    <row r="246" spans="1:29">
      <c r="Y246" s="260" t="s">
        <v>56</v>
      </c>
      <c r="Z246" s="260"/>
    </row>
    <row r="247" spans="1:29">
      <c r="Y247" s="260" t="s">
        <v>57</v>
      </c>
      <c r="Z247" s="260"/>
    </row>
    <row r="248" spans="1:29">
      <c r="Y248" s="260" t="s">
        <v>58</v>
      </c>
      <c r="Z248" s="260"/>
    </row>
    <row r="249" spans="1:29">
      <c r="Y249" s="260" t="s">
        <v>59</v>
      </c>
      <c r="Z249" s="260"/>
    </row>
    <row r="250" spans="1:29">
      <c r="Y250" s="260" t="s">
        <v>60</v>
      </c>
      <c r="Z250" s="260"/>
    </row>
    <row r="251" spans="1:29">
      <c r="Y251" s="260" t="s">
        <v>61</v>
      </c>
      <c r="Z251" s="260"/>
    </row>
    <row r="252" spans="1:29">
      <c r="Y252" s="260" t="s">
        <v>62</v>
      </c>
      <c r="Z252" s="260"/>
    </row>
    <row r="253" spans="1:29">
      <c r="Y253" s="260" t="s">
        <v>63</v>
      </c>
      <c r="Z253" s="260"/>
    </row>
    <row r="254" spans="1:29">
      <c r="Y254" s="260" t="s">
        <v>64</v>
      </c>
      <c r="Z254" s="260"/>
    </row>
    <row r="255" spans="1:29">
      <c r="Y255" s="260" t="s">
        <v>65</v>
      </c>
      <c r="Z255" s="260"/>
    </row>
    <row r="256" spans="1:29">
      <c r="Y256" s="260" t="s">
        <v>66</v>
      </c>
      <c r="Z256" s="260"/>
    </row>
    <row r="257" spans="25:25">
      <c r="Y257" s="9" t="s">
        <v>251</v>
      </c>
    </row>
    <row r="258" spans="25:25">
      <c r="Y258" s="9" t="s">
        <v>260</v>
      </c>
    </row>
    <row r="259" spans="25:25">
      <c r="Y259" s="9" t="s">
        <v>268</v>
      </c>
    </row>
    <row r="260" spans="25:25">
      <c r="Y260" s="9" t="s">
        <v>270</v>
      </c>
    </row>
    <row r="261" spans="25:25">
      <c r="Y261" s="9" t="s">
        <v>259</v>
      </c>
    </row>
    <row r="262" spans="25:25">
      <c r="Y262" s="9" t="s">
        <v>199</v>
      </c>
    </row>
  </sheetData>
  <mergeCells count="563"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C166:D166"/>
    <mergeCell ref="Y166:Z166"/>
    <mergeCell ref="C167:D167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69:D169"/>
    <mergeCell ref="Y169:Z169"/>
    <mergeCell ref="C170:D170"/>
    <mergeCell ref="Y170:Z170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42">
    <cfRule type="cellIs" dxfId="566" priority="1" operator="greaterThan">
      <formula>0</formula>
    </cfRule>
  </conditionalFormatting>
  <conditionalFormatting sqref="P5:P242 AA5:AA242">
    <cfRule type="cellIs" dxfId="565" priority="14" operator="lessThan">
      <formula>0</formula>
    </cfRule>
  </conditionalFormatting>
  <conditionalFormatting sqref="Q5:Q242 AB5:AB242">
    <cfRule type="cellIs" dxfId="564" priority="12" operator="greaterThan">
      <formula>1</formula>
    </cfRule>
    <cfRule type="cellIs" dxfId="563" priority="13" operator="lessThan">
      <formula>0.8</formula>
    </cfRule>
  </conditionalFormatting>
  <conditionalFormatting sqref="AC5:AC23 R5:R242">
    <cfRule type="cellIs" dxfId="562" priority="16" operator="lessThan">
      <formula>0.8</formula>
    </cfRule>
  </conditionalFormatting>
  <conditionalFormatting sqref="AC29:AC37">
    <cfRule type="cellIs" dxfId="561" priority="17" operator="lessThan">
      <formula>0.8</formula>
    </cfRule>
  </conditionalFormatting>
  <conditionalFormatting sqref="AC39:AC44">
    <cfRule type="cellIs" dxfId="560" priority="15" operator="lessThan">
      <formula>0.8</formula>
    </cfRule>
  </conditionalFormatting>
  <conditionalFormatting sqref="AC56">
    <cfRule type="cellIs" dxfId="559" priority="18" operator="lessThan">
      <formula>0.8</formula>
    </cfRule>
  </conditionalFormatting>
  <conditionalFormatting sqref="AC73:AC78">
    <cfRule type="cellIs" dxfId="558" priority="10" operator="lessThan">
      <formula>0.8</formula>
    </cfRule>
  </conditionalFormatting>
  <conditionalFormatting sqref="AC90">
    <cfRule type="cellIs" dxfId="557" priority="11" operator="lessThan">
      <formula>0.8</formula>
    </cfRule>
  </conditionalFormatting>
  <conditionalFormatting sqref="AC107">
    <cfRule type="cellIs" dxfId="556" priority="3" operator="lessThan">
      <formula>0.8</formula>
    </cfRule>
  </conditionalFormatting>
  <conditionalFormatting sqref="AC124:AC129">
    <cfRule type="cellIs" dxfId="555" priority="2" operator="lessThan">
      <formula>0.8</formula>
    </cfRule>
  </conditionalFormatting>
  <conditionalFormatting sqref="AC141:AC146">
    <cfRule type="cellIs" dxfId="554" priority="6" operator="lessThan">
      <formula>0.8</formula>
    </cfRule>
  </conditionalFormatting>
  <conditionalFormatting sqref="AC158:AC163">
    <cfRule type="cellIs" dxfId="553" priority="9" operator="lessThan">
      <formula>0.8</formula>
    </cfRule>
  </conditionalFormatting>
  <conditionalFormatting sqref="AC175">
    <cfRule type="cellIs" dxfId="552" priority="8" operator="lessThan">
      <formula>0.8</formula>
    </cfRule>
  </conditionalFormatting>
  <conditionalFormatting sqref="AC192">
    <cfRule type="cellIs" dxfId="551" priority="7" operator="lessThan">
      <formula>0.8</formula>
    </cfRule>
  </conditionalFormatting>
  <conditionalFormatting sqref="AC209">
    <cfRule type="cellIs" dxfId="550" priority="5" operator="lessThan">
      <formula>0.8</formula>
    </cfRule>
  </conditionalFormatting>
  <conditionalFormatting sqref="AC226:AC231">
    <cfRule type="cellIs" dxfId="549" priority="4" operator="lessThan">
      <formula>0.8</formula>
    </cfRule>
  </conditionalFormatting>
  <dataValidations count="1">
    <dataValidation type="list" allowBlank="1" showInputMessage="1" showErrorMessage="1" sqref="Y5:Z242" xr:uid="{FD86F21C-ED5A-42A3-BC4F-DFE6340B697A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F2459-37D7-4C5B-9B69-C7B729892CAE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SUM(F5:F157)</f>
        <v>101825</v>
      </c>
      <c r="E1" s="5" t="s">
        <v>2</v>
      </c>
      <c r="F1" s="6">
        <f>SUM(G5:G157)</f>
        <v>4524936.3899999987</v>
      </c>
      <c r="G1" s="7" t="s">
        <v>3</v>
      </c>
      <c r="H1" s="8">
        <f>L21+L38+L55+L72+L89+L106+L123+L140+L157</f>
        <v>164.58055555555555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45857</v>
      </c>
      <c r="B2" s="326"/>
      <c r="C2" s="10" t="s">
        <v>10</v>
      </c>
      <c r="D2" s="11">
        <f>AVERAGE(N21,N38,N55,N72,N89,N106,N123,N140,N157)</f>
        <v>133.01724352495975</v>
      </c>
      <c r="E2" s="11" t="s">
        <v>11</v>
      </c>
      <c r="F2" s="12">
        <f>F1/D1</f>
        <v>44.438363761355255</v>
      </c>
      <c r="G2" s="13" t="s">
        <v>12</v>
      </c>
      <c r="H2" s="14">
        <f>COUNT(H5:H157)</f>
        <v>1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16" t="s">
        <v>67</v>
      </c>
      <c r="C5" s="350" t="s">
        <v>68</v>
      </c>
      <c r="D5" s="351"/>
      <c r="E5" s="21">
        <v>19.7</v>
      </c>
      <c r="F5" s="15">
        <v>3189</v>
      </c>
      <c r="G5" s="22">
        <f t="shared" ref="G5:G6" si="0">E5*F5</f>
        <v>62823.299999999996</v>
      </c>
      <c r="H5" s="23"/>
      <c r="I5" s="24">
        <v>13</v>
      </c>
      <c r="J5" s="25">
        <v>1200</v>
      </c>
      <c r="K5" s="26">
        <f>J5/I5</f>
        <v>92.307692307692307</v>
      </c>
      <c r="L5" s="27">
        <v>13</v>
      </c>
      <c r="M5" s="25">
        <f>F5/V5*60</f>
        <v>1056.7378497790869</v>
      </c>
      <c r="N5" s="26">
        <f>M5/L5</f>
        <v>81.287526906083613</v>
      </c>
      <c r="O5" s="28">
        <f>L5-I5</f>
        <v>0</v>
      </c>
      <c r="P5" s="29">
        <f>N5-K5</f>
        <v>-11.020165401608693</v>
      </c>
      <c r="Q5" s="30">
        <f>N5/K5</f>
        <v>0.88061487481590583</v>
      </c>
      <c r="R5" s="274">
        <f>Q21</f>
        <v>0.8488047561639358</v>
      </c>
      <c r="S5" s="32">
        <v>0.25</v>
      </c>
      <c r="T5" s="33">
        <v>0.37574074074074076</v>
      </c>
      <c r="U5" s="34"/>
      <c r="V5" s="35">
        <v>181.06666666666669</v>
      </c>
      <c r="W5" s="15"/>
      <c r="X5" s="17"/>
      <c r="Y5" s="276"/>
      <c r="Z5" s="277"/>
      <c r="AA5" s="36">
        <f>M5-J5</f>
        <v>-143.2621502209131</v>
      </c>
      <c r="AB5" s="37">
        <f>M5/J5</f>
        <v>0.88061487481590572</v>
      </c>
      <c r="AC5" s="292">
        <f>AB21</f>
        <v>0.8488047561639358</v>
      </c>
    </row>
    <row r="6" spans="1:29" ht="15.75" customHeight="1">
      <c r="A6" s="282"/>
      <c r="B6" s="38" t="s">
        <v>69</v>
      </c>
      <c r="C6" s="287" t="s">
        <v>222</v>
      </c>
      <c r="D6" s="287"/>
      <c r="E6" s="39">
        <v>30.55</v>
      </c>
      <c r="F6" s="40">
        <v>1120</v>
      </c>
      <c r="G6" s="41">
        <f t="shared" si="0"/>
        <v>34216</v>
      </c>
      <c r="H6" s="58"/>
      <c r="I6" s="43">
        <v>16</v>
      </c>
      <c r="J6" s="44">
        <v>1750</v>
      </c>
      <c r="K6" s="45">
        <f t="shared" ref="K6" si="1">J6/I6</f>
        <v>109.375</v>
      </c>
      <c r="L6" s="59">
        <v>16</v>
      </c>
      <c r="M6" s="44">
        <f>F6/V6*60</f>
        <v>1447.2361809045237</v>
      </c>
      <c r="N6" s="45">
        <f>M6/L6</f>
        <v>90.452261306532733</v>
      </c>
      <c r="O6" s="47">
        <f>L6-I6</f>
        <v>0</v>
      </c>
      <c r="P6" s="48">
        <f>N6-K6</f>
        <v>-18.922738693467267</v>
      </c>
      <c r="Q6" s="49">
        <f>N6/K6</f>
        <v>0.82699210337401352</v>
      </c>
      <c r="R6" s="274"/>
      <c r="S6" s="50">
        <v>0.53749999999999998</v>
      </c>
      <c r="T6" s="51">
        <v>0.56974537037037032</v>
      </c>
      <c r="U6" s="52">
        <v>59.866666666666617</v>
      </c>
      <c r="V6" s="53">
        <v>46.433333333333294</v>
      </c>
      <c r="W6" s="54"/>
      <c r="X6" s="94"/>
      <c r="Y6" s="266"/>
      <c r="Z6" s="267"/>
      <c r="AA6" s="55">
        <f>M6-J6</f>
        <v>-302.76381909547626</v>
      </c>
      <c r="AB6" s="56">
        <f>M6/J6</f>
        <v>0.82699210337401352</v>
      </c>
      <c r="AC6" s="293"/>
    </row>
    <row r="7" spans="1:29" ht="15.75" customHeight="1">
      <c r="A7" s="282"/>
      <c r="B7" s="38"/>
      <c r="C7" s="287"/>
      <c r="D7" s="287"/>
      <c r="E7" s="39"/>
      <c r="F7" s="40"/>
      <c r="G7" s="60"/>
      <c r="H7" s="61"/>
      <c r="I7" s="43"/>
      <c r="J7" s="44"/>
      <c r="K7" s="45"/>
      <c r="L7" s="46"/>
      <c r="M7" s="44"/>
      <c r="N7" s="45"/>
      <c r="O7" s="47"/>
      <c r="P7" s="48"/>
      <c r="Q7" s="49"/>
      <c r="R7" s="274"/>
      <c r="S7" s="62"/>
      <c r="T7" s="63"/>
      <c r="U7" s="52"/>
      <c r="V7" s="53"/>
      <c r="W7" s="54"/>
      <c r="X7" s="94"/>
      <c r="Y7" s="266"/>
      <c r="Z7" s="267"/>
      <c r="AA7" s="55"/>
      <c r="AB7" s="56"/>
      <c r="AC7" s="293"/>
    </row>
    <row r="8" spans="1:29" ht="15.75" customHeight="1">
      <c r="A8" s="282"/>
      <c r="B8" s="38"/>
      <c r="C8" s="287"/>
      <c r="D8" s="287"/>
      <c r="E8" s="39"/>
      <c r="F8" s="40"/>
      <c r="G8" s="60"/>
      <c r="H8" s="64"/>
      <c r="I8" s="43"/>
      <c r="J8" s="44"/>
      <c r="K8" s="45"/>
      <c r="L8" s="59"/>
      <c r="M8" s="44"/>
      <c r="N8" s="45"/>
      <c r="O8" s="65"/>
      <c r="P8" s="66"/>
      <c r="Q8" s="67"/>
      <c r="R8" s="274"/>
      <c r="S8" s="62"/>
      <c r="T8" s="63"/>
      <c r="U8" s="52"/>
      <c r="V8" s="53"/>
      <c r="W8" s="54"/>
      <c r="X8" s="94"/>
      <c r="Y8" s="266"/>
      <c r="Z8" s="267"/>
      <c r="AA8" s="55"/>
      <c r="AB8" s="56"/>
      <c r="AC8" s="293"/>
    </row>
    <row r="9" spans="1:29" ht="15.75" customHeight="1">
      <c r="A9" s="283"/>
      <c r="B9" s="38"/>
      <c r="C9" s="287"/>
      <c r="D9" s="287"/>
      <c r="E9" s="39"/>
      <c r="F9" s="40"/>
      <c r="G9" s="60"/>
      <c r="H9" s="64"/>
      <c r="I9" s="43"/>
      <c r="J9" s="44"/>
      <c r="K9" s="45"/>
      <c r="L9" s="59"/>
      <c r="M9" s="44"/>
      <c r="N9" s="45"/>
      <c r="O9" s="65"/>
      <c r="P9" s="66"/>
      <c r="Q9" s="67"/>
      <c r="R9" s="274"/>
      <c r="S9" s="62"/>
      <c r="T9" s="63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5"/>
      <c r="D10" s="286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43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43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43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43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43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14.5</v>
      </c>
      <c r="J21" s="81">
        <f t="shared" si="2"/>
        <v>1475</v>
      </c>
      <c r="K21" s="82">
        <f t="shared" ref="K21" si="3">J21/I21</f>
        <v>101.72413793103448</v>
      </c>
      <c r="L21" s="80">
        <f t="shared" ref="L21:M21" si="4">AVERAGE(L5:L20)</f>
        <v>14.5</v>
      </c>
      <c r="M21" s="81">
        <f t="shared" si="4"/>
        <v>1251.9870153418053</v>
      </c>
      <c r="N21" s="82">
        <f t="shared" ref="N21:N26" si="5">M21/L21</f>
        <v>86.343932092538296</v>
      </c>
      <c r="O21" s="83">
        <f t="shared" ref="O21:O26" si="6">L21-I21</f>
        <v>0</v>
      </c>
      <c r="P21" s="84">
        <f t="shared" ref="P21:P26" si="7">N21-K21</f>
        <v>-15.380205838496181</v>
      </c>
      <c r="Q21" s="85">
        <f t="shared" ref="Q21:Q26" si="8">N21/K21</f>
        <v>0.8488047561639358</v>
      </c>
      <c r="R21" s="275"/>
      <c r="S21" s="182">
        <f>S5</f>
        <v>0.25</v>
      </c>
      <c r="T21" s="183">
        <f>INDEX(T5:T20,COUNTA(T5:T20))</f>
        <v>0.56974537037037032</v>
      </c>
      <c r="U21" s="86"/>
      <c r="V21" s="86"/>
      <c r="W21" s="87"/>
      <c r="X21" s="179"/>
      <c r="Y21" s="262"/>
      <c r="Z21" s="263"/>
      <c r="AA21" s="88">
        <f t="shared" ref="AA21:AA26" si="9">M21-J21</f>
        <v>-223.01298465819468</v>
      </c>
      <c r="AB21" s="89">
        <f t="shared" ref="AB21:AB26" si="10">M21/J21</f>
        <v>0.8488047561639358</v>
      </c>
      <c r="AC21" s="295"/>
    </row>
    <row r="22" spans="1:43" ht="15.75" customHeight="1">
      <c r="A22" s="268" t="s">
        <v>36</v>
      </c>
      <c r="B22" s="16" t="s">
        <v>70</v>
      </c>
      <c r="C22" s="349" t="s">
        <v>71</v>
      </c>
      <c r="D22" s="349"/>
      <c r="E22" s="21">
        <v>56.43</v>
      </c>
      <c r="F22" s="25">
        <v>1848</v>
      </c>
      <c r="G22" s="22">
        <f t="shared" ref="G22:G26" si="11">E22*F22</f>
        <v>104282.64</v>
      </c>
      <c r="H22" s="23"/>
      <c r="I22" s="24">
        <v>24</v>
      </c>
      <c r="J22" s="25">
        <v>2000</v>
      </c>
      <c r="K22" s="26">
        <f>J22/I22</f>
        <v>83.333333333333329</v>
      </c>
      <c r="L22" s="27">
        <v>24</v>
      </c>
      <c r="M22" s="25">
        <f>F22/V22*60</f>
        <v>1687.6712328767112</v>
      </c>
      <c r="N22" s="26">
        <f t="shared" si="5"/>
        <v>70.3196347031963</v>
      </c>
      <c r="O22" s="91">
        <f t="shared" si="6"/>
        <v>0</v>
      </c>
      <c r="P22" s="92">
        <f t="shared" si="7"/>
        <v>-13.013698630137029</v>
      </c>
      <c r="Q22" s="31">
        <f t="shared" si="8"/>
        <v>0.8438356164383557</v>
      </c>
      <c r="R22" s="273">
        <f>Q38</f>
        <v>0.84526170215823826</v>
      </c>
      <c r="S22" s="32">
        <v>0.2502199074074074</v>
      </c>
      <c r="T22" s="33">
        <v>0.29584490740740743</v>
      </c>
      <c r="U22" s="34"/>
      <c r="V22" s="35">
        <v>65.700000000000045</v>
      </c>
      <c r="W22" s="93"/>
      <c r="X22" s="26"/>
      <c r="Y22" s="276"/>
      <c r="Z22" s="277"/>
      <c r="AA22" s="36">
        <f t="shared" si="9"/>
        <v>-312.3287671232888</v>
      </c>
      <c r="AB22" s="31">
        <f t="shared" si="10"/>
        <v>0.84383561643835558</v>
      </c>
      <c r="AC22" s="348">
        <f>AB38</f>
        <v>0.84526170215823826</v>
      </c>
    </row>
    <row r="23" spans="1:43" ht="15.75" customHeight="1">
      <c r="A23" s="269"/>
      <c r="B23" s="38" t="s">
        <v>70</v>
      </c>
      <c r="C23" s="287" t="s">
        <v>73</v>
      </c>
      <c r="D23" s="287"/>
      <c r="E23" s="39">
        <v>51.86</v>
      </c>
      <c r="F23" s="40">
        <v>1202</v>
      </c>
      <c r="G23" s="41">
        <f t="shared" si="11"/>
        <v>62335.72</v>
      </c>
      <c r="H23" s="42"/>
      <c r="I23" s="43">
        <v>26</v>
      </c>
      <c r="J23" s="44">
        <v>2000</v>
      </c>
      <c r="K23" s="45">
        <f t="shared" ref="K23:K63" si="12">J23/I23</f>
        <v>76.92307692307692</v>
      </c>
      <c r="L23" s="46">
        <v>26</v>
      </c>
      <c r="M23" s="44">
        <f>F23/V23*60</f>
        <v>1636.6111951588489</v>
      </c>
      <c r="N23" s="45">
        <f t="shared" si="5"/>
        <v>62.946584429186494</v>
      </c>
      <c r="O23" s="47">
        <f t="shared" si="6"/>
        <v>0</v>
      </c>
      <c r="P23" s="48">
        <f t="shared" si="7"/>
        <v>-13.976492493890426</v>
      </c>
      <c r="Q23" s="49">
        <f t="shared" si="8"/>
        <v>0.81830559757942445</v>
      </c>
      <c r="R23" s="274"/>
      <c r="S23" s="50">
        <v>0.29930555555555555</v>
      </c>
      <c r="T23" s="51">
        <v>0.32990740740740743</v>
      </c>
      <c r="U23" s="52">
        <v>4.9833333333332863</v>
      </c>
      <c r="V23" s="53">
        <v>44.066666666666706</v>
      </c>
      <c r="W23" s="54"/>
      <c r="X23" s="94"/>
      <c r="Y23" s="266"/>
      <c r="Z23" s="267"/>
      <c r="AA23" s="55">
        <f t="shared" si="9"/>
        <v>-363.38880484115111</v>
      </c>
      <c r="AB23" s="49">
        <f t="shared" si="10"/>
        <v>0.81830559757942445</v>
      </c>
      <c r="AC23" s="294"/>
    </row>
    <row r="24" spans="1:43" ht="15.75" customHeight="1">
      <c r="A24" s="269"/>
      <c r="B24" s="38" t="s">
        <v>70</v>
      </c>
      <c r="C24" s="287" t="s">
        <v>72</v>
      </c>
      <c r="D24" s="287"/>
      <c r="E24" s="39">
        <v>56.77</v>
      </c>
      <c r="F24" s="40">
        <v>3538</v>
      </c>
      <c r="G24" s="41">
        <f t="shared" si="11"/>
        <v>200852.26</v>
      </c>
      <c r="H24" s="42"/>
      <c r="I24" s="43">
        <v>26</v>
      </c>
      <c r="J24" s="44">
        <v>2000</v>
      </c>
      <c r="K24" s="45">
        <f t="shared" si="12"/>
        <v>76.92307692307692</v>
      </c>
      <c r="L24" s="46">
        <v>26</v>
      </c>
      <c r="M24" s="44">
        <f>F24/V24*60</f>
        <v>1727.9609279609276</v>
      </c>
      <c r="N24" s="45">
        <f t="shared" si="5"/>
        <v>66.460035690804915</v>
      </c>
      <c r="O24" s="47">
        <f t="shared" si="6"/>
        <v>0</v>
      </c>
      <c r="P24" s="48">
        <f t="shared" si="7"/>
        <v>-10.463041232272005</v>
      </c>
      <c r="Q24" s="49">
        <f t="shared" si="8"/>
        <v>0.86398046398046391</v>
      </c>
      <c r="R24" s="274"/>
      <c r="S24" s="50">
        <v>0.33413194444444444</v>
      </c>
      <c r="T24" s="51">
        <v>0.41944444444444445</v>
      </c>
      <c r="U24" s="52">
        <v>6.0833333333332984</v>
      </c>
      <c r="V24" s="53">
        <v>122.85000000000002</v>
      </c>
      <c r="W24" s="54"/>
      <c r="X24" s="94"/>
      <c r="Y24" s="266"/>
      <c r="Z24" s="267"/>
      <c r="AA24" s="55">
        <f t="shared" si="9"/>
        <v>-272.03907203907238</v>
      </c>
      <c r="AB24" s="49">
        <f t="shared" si="10"/>
        <v>0.8639804639804638</v>
      </c>
      <c r="AC24" s="294"/>
    </row>
    <row r="25" spans="1:43" ht="15.75" customHeight="1">
      <c r="A25" s="269"/>
      <c r="B25" s="38" t="s">
        <v>74</v>
      </c>
      <c r="C25" s="287" t="s">
        <v>213</v>
      </c>
      <c r="D25" s="287"/>
      <c r="E25" s="39">
        <v>77.34</v>
      </c>
      <c r="F25" s="40">
        <v>2035</v>
      </c>
      <c r="G25" s="41">
        <f t="shared" si="11"/>
        <v>157386.9</v>
      </c>
      <c r="H25" s="42"/>
      <c r="I25" s="43">
        <v>25</v>
      </c>
      <c r="J25" s="44">
        <v>2000</v>
      </c>
      <c r="K25" s="45">
        <f t="shared" si="12"/>
        <v>80</v>
      </c>
      <c r="L25" s="46">
        <v>25</v>
      </c>
      <c r="M25" s="44">
        <f>F25/V25*60</f>
        <v>1671.8393427658577</v>
      </c>
      <c r="N25" s="45">
        <f t="shared" si="5"/>
        <v>66.873573710634304</v>
      </c>
      <c r="O25" s="47">
        <f t="shared" si="6"/>
        <v>0</v>
      </c>
      <c r="P25" s="48">
        <f t="shared" si="7"/>
        <v>-13.126426289365696</v>
      </c>
      <c r="Q25" s="49">
        <f t="shared" si="8"/>
        <v>0.83591967138292878</v>
      </c>
      <c r="R25" s="274"/>
      <c r="S25" s="50">
        <v>0.42430555555555549</v>
      </c>
      <c r="T25" s="51">
        <v>0.47502314814814817</v>
      </c>
      <c r="U25" s="52">
        <v>6.9999999999998952</v>
      </c>
      <c r="V25" s="53">
        <v>73.033333333333445</v>
      </c>
      <c r="W25" s="54">
        <v>0.47502314814814817</v>
      </c>
      <c r="X25" s="94">
        <v>0.51545138888888886</v>
      </c>
      <c r="Y25" s="266"/>
      <c r="Z25" s="267"/>
      <c r="AA25" s="55">
        <f t="shared" si="9"/>
        <v>-328.16065723414226</v>
      </c>
      <c r="AB25" s="49">
        <f t="shared" si="10"/>
        <v>0.83591967138292889</v>
      </c>
      <c r="AC25" s="294"/>
    </row>
    <row r="26" spans="1:43" ht="15.75" customHeight="1">
      <c r="A26" s="269"/>
      <c r="B26" s="38" t="s">
        <v>74</v>
      </c>
      <c r="C26" s="287" t="s">
        <v>84</v>
      </c>
      <c r="D26" s="287"/>
      <c r="E26" s="39">
        <v>59.52</v>
      </c>
      <c r="F26" s="40">
        <v>3882</v>
      </c>
      <c r="G26" s="41">
        <f t="shared" si="11"/>
        <v>231056.64000000001</v>
      </c>
      <c r="H26" s="58"/>
      <c r="I26" s="43">
        <v>26</v>
      </c>
      <c r="J26" s="44">
        <v>2000</v>
      </c>
      <c r="K26" s="45">
        <f t="shared" si="12"/>
        <v>76.92307692307692</v>
      </c>
      <c r="L26" s="59">
        <v>26</v>
      </c>
      <c r="M26" s="44">
        <f>F26/V26*60</f>
        <v>1728.5343228200375</v>
      </c>
      <c r="N26" s="45">
        <f t="shared" si="5"/>
        <v>66.482089339232203</v>
      </c>
      <c r="O26" s="47">
        <f t="shared" si="6"/>
        <v>0</v>
      </c>
      <c r="P26" s="48">
        <f t="shared" si="7"/>
        <v>-10.440987583844716</v>
      </c>
      <c r="Q26" s="49">
        <f t="shared" si="8"/>
        <v>0.86426716141001869</v>
      </c>
      <c r="R26" s="274"/>
      <c r="S26" s="50">
        <v>0.51545138888888886</v>
      </c>
      <c r="T26" s="51">
        <v>0.60902777777777772</v>
      </c>
      <c r="U26" s="52">
        <v>58.216666666666598</v>
      </c>
      <c r="V26" s="53">
        <v>134.74999999999997</v>
      </c>
      <c r="W26" s="54"/>
      <c r="X26" s="94"/>
      <c r="Y26" s="266"/>
      <c r="Z26" s="267"/>
      <c r="AA26" s="55">
        <f t="shared" si="9"/>
        <v>-271.46567717996254</v>
      </c>
      <c r="AB26" s="49">
        <f t="shared" si="10"/>
        <v>0.86426716141001869</v>
      </c>
      <c r="AC26" s="294"/>
    </row>
    <row r="27" spans="1:43" ht="15.75" customHeight="1">
      <c r="A27" s="269"/>
      <c r="B27" s="38"/>
      <c r="C27" s="287"/>
      <c r="D27" s="287"/>
      <c r="E27" s="39"/>
      <c r="F27" s="40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94"/>
    </row>
    <row r="28" spans="1:43" ht="15.75" customHeight="1">
      <c r="A28" s="269"/>
      <c r="B28" s="38"/>
      <c r="C28" s="287"/>
      <c r="D28" s="287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94"/>
    </row>
    <row r="29" spans="1:43" ht="15.75" customHeight="1">
      <c r="A29" s="269"/>
      <c r="B29" s="38"/>
      <c r="C29" s="287"/>
      <c r="D29" s="287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  <c r="AQ29" s="9">
        <f>AI8</f>
        <v>0</v>
      </c>
    </row>
    <row r="30" spans="1:43" ht="15.75" customHeight="1">
      <c r="A30" s="269"/>
      <c r="B30" s="38"/>
      <c r="C30" s="287"/>
      <c r="D30" s="287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43" ht="15.75" customHeight="1">
      <c r="A31" s="269"/>
      <c r="B31" s="38"/>
      <c r="C31" s="287"/>
      <c r="D31" s="287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43" ht="15.75" customHeight="1">
      <c r="A32" s="269"/>
      <c r="B32" s="38"/>
      <c r="C32" s="287"/>
      <c r="D32" s="287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38"/>
      <c r="C33" s="287"/>
      <c r="D33" s="287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38"/>
      <c r="C34" s="287"/>
      <c r="D34" s="287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38"/>
      <c r="C35" s="287"/>
      <c r="D35" s="287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94"/>
      <c r="Y35" s="266"/>
      <c r="Z35" s="267"/>
      <c r="AA35" s="55"/>
      <c r="AB35" s="49"/>
      <c r="AC35" s="294"/>
    </row>
    <row r="36" spans="1:29" ht="15.75" customHeight="1">
      <c r="A36" s="269"/>
      <c r="B36" s="38"/>
      <c r="C36" s="287"/>
      <c r="D36" s="287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94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87"/>
      <c r="D37" s="287"/>
      <c r="E37" s="95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54"/>
      <c r="X37" s="94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13">AVERAGE(I22:I37)</f>
        <v>25.4</v>
      </c>
      <c r="J38" s="81">
        <f t="shared" si="13"/>
        <v>2000</v>
      </c>
      <c r="K38" s="82">
        <f t="shared" ref="K38" si="14">J38/I38</f>
        <v>78.740157480314963</v>
      </c>
      <c r="L38" s="80">
        <f t="shared" ref="L38:M38" si="15">AVERAGE(L22:L37)</f>
        <v>25.4</v>
      </c>
      <c r="M38" s="81">
        <f t="shared" si="15"/>
        <v>1690.5234043164764</v>
      </c>
      <c r="N38" s="82">
        <f t="shared" ref="N38:N44" si="16">M38/L38</f>
        <v>66.556039540018759</v>
      </c>
      <c r="O38" s="83">
        <f t="shared" ref="O38:O44" si="17">L38-I38</f>
        <v>0</v>
      </c>
      <c r="P38" s="84">
        <f t="shared" ref="P38:P44" si="18">N38-K38</f>
        <v>-12.184117940296204</v>
      </c>
      <c r="Q38" s="85">
        <f t="shared" ref="Q38:Q44" si="19">N38/K38</f>
        <v>0.84526170215823826</v>
      </c>
      <c r="R38" s="275"/>
      <c r="S38" s="182">
        <f>S22</f>
        <v>0.2502199074074074</v>
      </c>
      <c r="T38" s="183">
        <f>INDEX(T22:T37,COUNTA(T22:T37))</f>
        <v>0.60902777777777772</v>
      </c>
      <c r="U38" s="86"/>
      <c r="V38" s="96"/>
      <c r="W38" s="78"/>
      <c r="X38" s="82"/>
      <c r="Y38" s="262"/>
      <c r="Z38" s="263"/>
      <c r="AA38" s="97">
        <f t="shared" ref="AA38:AA44" si="20">M38-J38</f>
        <v>-309.47659568352356</v>
      </c>
      <c r="AB38" s="85">
        <f t="shared" ref="AB38:AB44" si="21">M38/J38</f>
        <v>0.84526170215823826</v>
      </c>
      <c r="AC38" s="295"/>
    </row>
    <row r="39" spans="1:29" ht="15.75" customHeight="1">
      <c r="A39" s="389" t="s">
        <v>37</v>
      </c>
      <c r="B39" s="98" t="s">
        <v>74</v>
      </c>
      <c r="C39" s="271" t="s">
        <v>206</v>
      </c>
      <c r="D39" s="272"/>
      <c r="E39" s="21">
        <v>59.8</v>
      </c>
      <c r="F39" s="34">
        <v>561</v>
      </c>
      <c r="G39" s="22">
        <f t="shared" ref="G39:G44" si="22">E39*F39</f>
        <v>33547.799999999996</v>
      </c>
      <c r="H39" s="23"/>
      <c r="I39" s="27">
        <v>16</v>
      </c>
      <c r="J39" s="25">
        <v>2000</v>
      </c>
      <c r="K39" s="26">
        <f>J39/I39</f>
        <v>125</v>
      </c>
      <c r="L39" s="27">
        <v>16</v>
      </c>
      <c r="M39" s="25">
        <f t="shared" ref="M39:M44" si="23">F39/V39*60</f>
        <v>1632.6596604688787</v>
      </c>
      <c r="N39" s="26">
        <f t="shared" si="16"/>
        <v>102.04122877930492</v>
      </c>
      <c r="O39" s="91">
        <f t="shared" si="17"/>
        <v>0</v>
      </c>
      <c r="P39" s="92">
        <f t="shared" si="18"/>
        <v>-22.958771220695084</v>
      </c>
      <c r="Q39" s="31">
        <f t="shared" si="19"/>
        <v>0.81632983023443928</v>
      </c>
      <c r="R39" s="273">
        <f>Q55</f>
        <v>0.85365324194185677</v>
      </c>
      <c r="S39" s="32">
        <v>0.25026620370370373</v>
      </c>
      <c r="T39" s="33">
        <v>0.26458333333333334</v>
      </c>
      <c r="U39" s="34"/>
      <c r="V39" s="35">
        <v>20.616666666666639</v>
      </c>
      <c r="W39" s="15"/>
      <c r="X39" s="17"/>
      <c r="Y39" s="276"/>
      <c r="Z39" s="277"/>
      <c r="AA39" s="36">
        <f t="shared" si="20"/>
        <v>-367.34033953112134</v>
      </c>
      <c r="AB39" s="31">
        <f t="shared" si="21"/>
        <v>0.81632983023443928</v>
      </c>
      <c r="AC39" s="348">
        <f>AB55</f>
        <v>0.85365324194185677</v>
      </c>
    </row>
    <row r="40" spans="1:29" ht="15.75" customHeight="1">
      <c r="A40" s="390"/>
      <c r="B40" s="99" t="s">
        <v>74</v>
      </c>
      <c r="C40" s="264" t="s">
        <v>212</v>
      </c>
      <c r="D40" s="265"/>
      <c r="E40" s="39">
        <v>59.8</v>
      </c>
      <c r="F40" s="52">
        <v>894</v>
      </c>
      <c r="G40" s="41">
        <f t="shared" si="22"/>
        <v>53461.2</v>
      </c>
      <c r="H40" s="42"/>
      <c r="I40" s="46">
        <v>14</v>
      </c>
      <c r="J40" s="44">
        <v>2000</v>
      </c>
      <c r="K40" s="45">
        <f t="shared" si="12"/>
        <v>142.85714285714286</v>
      </c>
      <c r="L40" s="46">
        <v>14</v>
      </c>
      <c r="M40" s="44">
        <f t="shared" si="23"/>
        <v>1658.1143740340019</v>
      </c>
      <c r="N40" s="45">
        <f t="shared" si="16"/>
        <v>118.4367410024287</v>
      </c>
      <c r="O40" s="47">
        <f t="shared" si="17"/>
        <v>0</v>
      </c>
      <c r="P40" s="48">
        <f t="shared" si="18"/>
        <v>-24.420401854714157</v>
      </c>
      <c r="Q40" s="49">
        <f t="shared" si="19"/>
        <v>0.82905718701700093</v>
      </c>
      <c r="R40" s="274"/>
      <c r="S40" s="50">
        <v>0.2673611111111111</v>
      </c>
      <c r="T40" s="51">
        <v>0.2898263888888889</v>
      </c>
      <c r="U40" s="52">
        <v>3.9999999999999858</v>
      </c>
      <c r="V40" s="53">
        <v>32.350000000000023</v>
      </c>
      <c r="W40" s="54"/>
      <c r="X40" s="94"/>
      <c r="Y40" s="266"/>
      <c r="Z40" s="267"/>
      <c r="AA40" s="55">
        <f t="shared" si="20"/>
        <v>-341.88562596599809</v>
      </c>
      <c r="AB40" s="49">
        <f t="shared" si="21"/>
        <v>0.82905718701700093</v>
      </c>
      <c r="AC40" s="294"/>
    </row>
    <row r="41" spans="1:29" ht="15.75" customHeight="1">
      <c r="A41" s="390"/>
      <c r="B41" s="99" t="s">
        <v>67</v>
      </c>
      <c r="C41" s="264" t="s">
        <v>291</v>
      </c>
      <c r="D41" s="265"/>
      <c r="E41" s="39">
        <v>51.82</v>
      </c>
      <c r="F41" s="52">
        <v>3302</v>
      </c>
      <c r="G41" s="41">
        <f t="shared" si="22"/>
        <v>171109.64</v>
      </c>
      <c r="H41" s="42"/>
      <c r="I41" s="46">
        <v>23</v>
      </c>
      <c r="J41" s="44">
        <v>1800</v>
      </c>
      <c r="K41" s="45">
        <f t="shared" si="12"/>
        <v>78.260869565217391</v>
      </c>
      <c r="L41" s="46">
        <v>23</v>
      </c>
      <c r="M41" s="44">
        <f t="shared" si="23"/>
        <v>1530.0810915175689</v>
      </c>
      <c r="N41" s="45">
        <f t="shared" si="16"/>
        <v>66.525264848589956</v>
      </c>
      <c r="O41" s="47">
        <f t="shared" si="17"/>
        <v>0</v>
      </c>
      <c r="P41" s="48">
        <f t="shared" si="18"/>
        <v>-11.735604716627435</v>
      </c>
      <c r="Q41" s="49">
        <f t="shared" si="19"/>
        <v>0.8500450508430939</v>
      </c>
      <c r="R41" s="274"/>
      <c r="S41" s="50">
        <v>0.29513888888888884</v>
      </c>
      <c r="T41" s="51">
        <v>0.38505787037037037</v>
      </c>
      <c r="U41" s="52">
        <v>7.6499999999999169</v>
      </c>
      <c r="V41" s="53">
        <v>129.48333333333341</v>
      </c>
      <c r="W41" s="54"/>
      <c r="X41" s="94"/>
      <c r="Y41" s="266"/>
      <c r="Z41" s="267"/>
      <c r="AA41" s="55">
        <f t="shared" si="20"/>
        <v>-269.91890848243111</v>
      </c>
      <c r="AB41" s="49">
        <f t="shared" si="21"/>
        <v>0.85004505084309379</v>
      </c>
      <c r="AC41" s="294"/>
    </row>
    <row r="42" spans="1:29" ht="15.75" customHeight="1">
      <c r="A42" s="390"/>
      <c r="B42" s="99" t="s">
        <v>85</v>
      </c>
      <c r="C42" s="264" t="s">
        <v>208</v>
      </c>
      <c r="D42" s="265"/>
      <c r="E42" s="39">
        <v>36.86</v>
      </c>
      <c r="F42" s="52">
        <v>3489</v>
      </c>
      <c r="G42" s="41">
        <f t="shared" si="22"/>
        <v>128604.54</v>
      </c>
      <c r="H42" s="42"/>
      <c r="I42" s="46">
        <v>17</v>
      </c>
      <c r="J42" s="44">
        <v>2000</v>
      </c>
      <c r="K42" s="45">
        <f t="shared" si="12"/>
        <v>117.64705882352941</v>
      </c>
      <c r="L42" s="46">
        <v>17</v>
      </c>
      <c r="M42" s="44">
        <f t="shared" si="23"/>
        <v>1772.8158080451651</v>
      </c>
      <c r="N42" s="45">
        <f t="shared" si="16"/>
        <v>104.28328282618618</v>
      </c>
      <c r="O42" s="47">
        <f t="shared" si="17"/>
        <v>0</v>
      </c>
      <c r="P42" s="48">
        <f t="shared" si="18"/>
        <v>-13.363775997343225</v>
      </c>
      <c r="Q42" s="49">
        <f t="shared" si="19"/>
        <v>0.88640790402258263</v>
      </c>
      <c r="R42" s="274"/>
      <c r="S42" s="50">
        <v>0.38888888888888884</v>
      </c>
      <c r="T42" s="51">
        <v>0.47089120370370369</v>
      </c>
      <c r="U42" s="52">
        <v>5.5166666666665964</v>
      </c>
      <c r="V42" s="53">
        <v>118.08333333333339</v>
      </c>
      <c r="W42" s="54">
        <v>0.47089120370370369</v>
      </c>
      <c r="X42" s="94">
        <v>0.5118055555555554</v>
      </c>
      <c r="Y42" s="266"/>
      <c r="Z42" s="267"/>
      <c r="AA42" s="55">
        <f t="shared" si="20"/>
        <v>-227.18419195483489</v>
      </c>
      <c r="AB42" s="49">
        <f t="shared" si="21"/>
        <v>0.88640790402258252</v>
      </c>
      <c r="AC42" s="294"/>
    </row>
    <row r="43" spans="1:29" ht="15.75" customHeight="1">
      <c r="A43" s="390"/>
      <c r="B43" s="99" t="s">
        <v>85</v>
      </c>
      <c r="C43" s="264" t="s">
        <v>90</v>
      </c>
      <c r="D43" s="265"/>
      <c r="E43" s="39">
        <v>38</v>
      </c>
      <c r="F43" s="52">
        <v>2116</v>
      </c>
      <c r="G43" s="41">
        <f t="shared" si="22"/>
        <v>80408</v>
      </c>
      <c r="H43" s="58">
        <v>2</v>
      </c>
      <c r="I43" s="59">
        <v>18</v>
      </c>
      <c r="J43" s="44">
        <v>2000</v>
      </c>
      <c r="K43" s="45">
        <f t="shared" si="12"/>
        <v>111.11111111111111</v>
      </c>
      <c r="L43" s="59">
        <v>18</v>
      </c>
      <c r="M43" s="44">
        <f t="shared" si="23"/>
        <v>1755.6118921410409</v>
      </c>
      <c r="N43" s="45">
        <f t="shared" si="16"/>
        <v>97.533994007835602</v>
      </c>
      <c r="O43" s="47">
        <f t="shared" si="17"/>
        <v>0</v>
      </c>
      <c r="P43" s="48">
        <f t="shared" si="18"/>
        <v>-13.577117103275512</v>
      </c>
      <c r="Q43" s="49">
        <f t="shared" si="19"/>
        <v>0.87780594607052043</v>
      </c>
      <c r="R43" s="274"/>
      <c r="S43" s="50">
        <v>0.5118055555555554</v>
      </c>
      <c r="T43" s="51">
        <v>0.56202546296296296</v>
      </c>
      <c r="U43" s="52">
        <v>58.916666666666472</v>
      </c>
      <c r="V43" s="53">
        <v>72.31666666666689</v>
      </c>
      <c r="W43" s="54"/>
      <c r="X43" s="94"/>
      <c r="Y43" s="266"/>
      <c r="Z43" s="267"/>
      <c r="AA43" s="55">
        <f t="shared" si="20"/>
        <v>-244.38810785895907</v>
      </c>
      <c r="AB43" s="49">
        <f t="shared" si="21"/>
        <v>0.87780594607052043</v>
      </c>
      <c r="AC43" s="294"/>
    </row>
    <row r="44" spans="1:29" ht="15.75" customHeight="1">
      <c r="A44" s="390"/>
      <c r="B44" s="99" t="s">
        <v>76</v>
      </c>
      <c r="C44" s="264" t="s">
        <v>78</v>
      </c>
      <c r="D44" s="265"/>
      <c r="E44" s="39">
        <v>29.97</v>
      </c>
      <c r="F44" s="52">
        <v>1859</v>
      </c>
      <c r="G44" s="60">
        <f t="shared" si="22"/>
        <v>55714.229999999996</v>
      </c>
      <c r="H44" s="61"/>
      <c r="I44" s="46">
        <v>20</v>
      </c>
      <c r="J44" s="44">
        <v>2600</v>
      </c>
      <c r="K44" s="45">
        <f t="shared" si="12"/>
        <v>130</v>
      </c>
      <c r="L44" s="46">
        <v>20</v>
      </c>
      <c r="M44" s="44">
        <f t="shared" si="23"/>
        <v>2236.0173738723679</v>
      </c>
      <c r="N44" s="45">
        <f t="shared" si="16"/>
        <v>111.8008686936184</v>
      </c>
      <c r="O44" s="47">
        <f t="shared" si="17"/>
        <v>0</v>
      </c>
      <c r="P44" s="48">
        <f t="shared" si="18"/>
        <v>-18.199131306381602</v>
      </c>
      <c r="Q44" s="49">
        <f t="shared" si="19"/>
        <v>0.86000668225860311</v>
      </c>
      <c r="R44" s="274"/>
      <c r="S44" s="50">
        <v>0.5660532407407407</v>
      </c>
      <c r="T44" s="51">
        <v>0.60069444444444442</v>
      </c>
      <c r="U44" s="52">
        <v>5.7999999999999474</v>
      </c>
      <c r="V44" s="53">
        <v>49.883333333333354</v>
      </c>
      <c r="W44" s="54"/>
      <c r="X44" s="94"/>
      <c r="Y44" s="266"/>
      <c r="Z44" s="267"/>
      <c r="AA44" s="55">
        <f t="shared" si="20"/>
        <v>-363.9826261276321</v>
      </c>
      <c r="AB44" s="49">
        <f t="shared" si="21"/>
        <v>0.86000668225860299</v>
      </c>
      <c r="AC44" s="294"/>
    </row>
    <row r="45" spans="1:29" ht="15.75" customHeight="1">
      <c r="A45" s="390"/>
      <c r="B45" s="99"/>
      <c r="C45" s="264"/>
      <c r="D45" s="265"/>
      <c r="E45" s="39"/>
      <c r="F45" s="52"/>
      <c r="G45" s="60"/>
      <c r="H45" s="64"/>
      <c r="I45" s="59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94"/>
    </row>
    <row r="46" spans="1:29" ht="15.75" customHeight="1">
      <c r="A46" s="390"/>
      <c r="B46" s="99"/>
      <c r="C46" s="264"/>
      <c r="D46" s="265"/>
      <c r="E46" s="39"/>
      <c r="F46" s="52"/>
      <c r="G46" s="60"/>
      <c r="H46" s="64"/>
      <c r="I46" s="59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94"/>
    </row>
    <row r="47" spans="1:29" ht="15.75" customHeight="1">
      <c r="A47" s="390"/>
      <c r="B47" s="99"/>
      <c r="C47" s="264"/>
      <c r="D47" s="265"/>
      <c r="E47" s="39"/>
      <c r="F47" s="52"/>
      <c r="G47" s="60"/>
      <c r="H47" s="64"/>
      <c r="I47" s="59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94"/>
      <c r="Y47" s="266"/>
      <c r="Z47" s="267"/>
      <c r="AA47" s="55"/>
      <c r="AB47" s="49"/>
      <c r="AC47" s="294"/>
    </row>
    <row r="48" spans="1:29" ht="15.75" customHeight="1">
      <c r="A48" s="390"/>
      <c r="B48" s="99"/>
      <c r="C48" s="264"/>
      <c r="D48" s="265"/>
      <c r="E48" s="39"/>
      <c r="F48" s="52"/>
      <c r="G48" s="60"/>
      <c r="H48" s="64"/>
      <c r="I48" s="59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94"/>
      <c r="Y48" s="266"/>
      <c r="Z48" s="267"/>
      <c r="AA48" s="55"/>
      <c r="AB48" s="49"/>
      <c r="AC48" s="294"/>
    </row>
    <row r="49" spans="1:29" ht="15.75" customHeight="1">
      <c r="A49" s="390"/>
      <c r="B49" s="99"/>
      <c r="C49" s="264"/>
      <c r="D49" s="265"/>
      <c r="E49" s="39"/>
      <c r="F49" s="52"/>
      <c r="G49" s="60"/>
      <c r="H49" s="64"/>
      <c r="I49" s="59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94"/>
      <c r="Y49" s="266"/>
      <c r="Z49" s="267"/>
      <c r="AA49" s="55"/>
      <c r="AB49" s="49"/>
      <c r="AC49" s="294"/>
    </row>
    <row r="50" spans="1:29" ht="15.75" customHeight="1">
      <c r="A50" s="390"/>
      <c r="B50" s="99"/>
      <c r="C50" s="264"/>
      <c r="D50" s="265"/>
      <c r="E50" s="39"/>
      <c r="F50" s="52"/>
      <c r="G50" s="60"/>
      <c r="H50" s="64"/>
      <c r="I50" s="59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94"/>
      <c r="Y50" s="266"/>
      <c r="Z50" s="267"/>
      <c r="AA50" s="55"/>
      <c r="AB50" s="49"/>
      <c r="AC50" s="294"/>
    </row>
    <row r="51" spans="1:29" ht="15.75" customHeight="1">
      <c r="A51" s="390"/>
      <c r="B51" s="99"/>
      <c r="C51" s="264"/>
      <c r="D51" s="265"/>
      <c r="E51" s="39"/>
      <c r="F51" s="52"/>
      <c r="G51" s="60"/>
      <c r="H51" s="64"/>
      <c r="I51" s="59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94"/>
      <c r="Y51" s="266"/>
      <c r="Z51" s="267"/>
      <c r="AA51" s="55"/>
      <c r="AB51" s="49"/>
      <c r="AC51" s="294"/>
    </row>
    <row r="52" spans="1:29" ht="15.75" customHeight="1">
      <c r="A52" s="390"/>
      <c r="B52" s="99"/>
      <c r="C52" s="264"/>
      <c r="D52" s="265"/>
      <c r="E52" s="39"/>
      <c r="F52" s="52"/>
      <c r="G52" s="60"/>
      <c r="H52" s="64"/>
      <c r="I52" s="59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100"/>
      <c r="X52" s="101"/>
      <c r="Y52" s="266"/>
      <c r="Z52" s="267"/>
      <c r="AA52" s="55"/>
      <c r="AB52" s="49"/>
      <c r="AC52" s="294"/>
    </row>
    <row r="53" spans="1:29" ht="15.75" customHeight="1">
      <c r="A53" s="390"/>
      <c r="B53" s="99"/>
      <c r="C53" s="264"/>
      <c r="D53" s="265"/>
      <c r="E53" s="39"/>
      <c r="F53" s="52"/>
      <c r="G53" s="60"/>
      <c r="H53" s="64"/>
      <c r="I53" s="59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102"/>
      <c r="X53" s="103"/>
      <c r="Y53" s="266"/>
      <c r="Z53" s="267"/>
      <c r="AA53" s="55"/>
      <c r="AB53" s="49"/>
      <c r="AC53" s="294"/>
    </row>
    <row r="54" spans="1:29" ht="15.75" customHeight="1">
      <c r="A54" s="390"/>
      <c r="B54" s="38"/>
      <c r="C54" s="264"/>
      <c r="D54" s="265"/>
      <c r="E54" s="104"/>
      <c r="F54" s="40"/>
      <c r="G54" s="72"/>
      <c r="H54" s="64"/>
      <c r="I54" s="59"/>
      <c r="J54" s="44"/>
      <c r="K54" s="45"/>
      <c r="L54" s="59"/>
      <c r="M54" s="44"/>
      <c r="N54" s="45"/>
      <c r="O54" s="65"/>
      <c r="P54" s="66"/>
      <c r="Q54" s="67"/>
      <c r="R54" s="274"/>
      <c r="S54" s="50"/>
      <c r="T54" s="51"/>
      <c r="U54" s="73"/>
      <c r="V54" s="53"/>
      <c r="W54" s="102"/>
      <c r="X54" s="103"/>
      <c r="Y54" s="266"/>
      <c r="Z54" s="267"/>
      <c r="AA54" s="55"/>
      <c r="AB54" s="49"/>
      <c r="AC54" s="294"/>
    </row>
    <row r="55" spans="1:29" ht="15.75" customHeight="1" thickBot="1">
      <c r="A55" s="391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24">AVERAGE(I39:I54)</f>
        <v>18</v>
      </c>
      <c r="J55" s="81">
        <f t="shared" si="24"/>
        <v>2066.6666666666665</v>
      </c>
      <c r="K55" s="82">
        <f t="shared" ref="K55" si="25">J55/I55</f>
        <v>114.81481481481481</v>
      </c>
      <c r="L55" s="80">
        <f t="shared" ref="L55:M55" si="26">AVERAGE(L39:L54)</f>
        <v>18</v>
      </c>
      <c r="M55" s="81">
        <f t="shared" si="26"/>
        <v>1764.2167000131706</v>
      </c>
      <c r="N55" s="82">
        <f t="shared" ref="N55:N63" si="27">M55/L55</f>
        <v>98.012038889620584</v>
      </c>
      <c r="O55" s="83">
        <f t="shared" ref="O55:O63" si="28">L55-I55</f>
        <v>0</v>
      </c>
      <c r="P55" s="84">
        <f t="shared" ref="P55:P63" si="29">N55-K55</f>
        <v>-16.802775925194226</v>
      </c>
      <c r="Q55" s="85">
        <f t="shared" ref="Q55:Q63" si="30">N55/K55</f>
        <v>0.85365324194185677</v>
      </c>
      <c r="R55" s="275"/>
      <c r="S55" s="182">
        <f>S39</f>
        <v>0.25026620370370373</v>
      </c>
      <c r="T55" s="183">
        <f>INDEX(T39:T54,COUNTA(T39:T54))</f>
        <v>0.60069444444444442</v>
      </c>
      <c r="U55" s="86"/>
      <c r="V55" s="96"/>
      <c r="W55" s="105"/>
      <c r="X55" s="106"/>
      <c r="Y55" s="262"/>
      <c r="Z55" s="263"/>
      <c r="AA55" s="97">
        <f t="shared" ref="AA55:AA63" si="31">M55-J55</f>
        <v>-302.44996665349595</v>
      </c>
      <c r="AB55" s="85">
        <f t="shared" ref="AB55:AB63" si="32">M55/J55</f>
        <v>0.85365324194185677</v>
      </c>
      <c r="AC55" s="295"/>
    </row>
    <row r="56" spans="1:29" ht="15.75" customHeight="1">
      <c r="A56" s="392" t="s">
        <v>38</v>
      </c>
      <c r="B56" s="98" t="s">
        <v>74</v>
      </c>
      <c r="C56" s="271" t="s">
        <v>292</v>
      </c>
      <c r="D56" s="272"/>
      <c r="E56" s="21">
        <v>102.83</v>
      </c>
      <c r="F56" s="15">
        <v>1911</v>
      </c>
      <c r="G56" s="22">
        <f t="shared" ref="G56:G63" si="33">E56*F56</f>
        <v>196508.13</v>
      </c>
      <c r="H56" s="23"/>
      <c r="I56" s="24">
        <v>20</v>
      </c>
      <c r="J56" s="25">
        <v>2000</v>
      </c>
      <c r="K56" s="26">
        <f>J56/I56</f>
        <v>100</v>
      </c>
      <c r="L56" s="27">
        <v>20</v>
      </c>
      <c r="M56" s="25">
        <f t="shared" ref="M56:M63" si="34">F56/V56*60</f>
        <v>1695.7357653438489</v>
      </c>
      <c r="N56" s="26">
        <f t="shared" si="27"/>
        <v>84.786788267192449</v>
      </c>
      <c r="O56" s="91">
        <f t="shared" si="28"/>
        <v>0</v>
      </c>
      <c r="P56" s="92">
        <f t="shared" si="29"/>
        <v>-15.213211732807551</v>
      </c>
      <c r="Q56" s="31">
        <f t="shared" si="30"/>
        <v>0.84786788267192448</v>
      </c>
      <c r="R56" s="273">
        <f>Q72</f>
        <v>0.84243431967705329</v>
      </c>
      <c r="S56" s="32">
        <v>0.25027777777777777</v>
      </c>
      <c r="T56" s="33">
        <v>0.29723379629629632</v>
      </c>
      <c r="U56" s="34"/>
      <c r="V56" s="35">
        <v>67.616666666666717</v>
      </c>
      <c r="W56" s="33"/>
      <c r="X56" s="107"/>
      <c r="Y56" s="276"/>
      <c r="Z56" s="277"/>
      <c r="AA56" s="36">
        <f t="shared" si="31"/>
        <v>-304.26423465615107</v>
      </c>
      <c r="AB56" s="31">
        <f t="shared" si="32"/>
        <v>0.84786788267192448</v>
      </c>
      <c r="AC56" s="278">
        <f>AB72</f>
        <v>0.84243431967705329</v>
      </c>
    </row>
    <row r="57" spans="1:29" ht="15.75" customHeight="1">
      <c r="A57" s="393"/>
      <c r="B57" s="99" t="s">
        <v>74</v>
      </c>
      <c r="C57" s="264" t="s">
        <v>82</v>
      </c>
      <c r="D57" s="265"/>
      <c r="E57" s="39">
        <v>47.37</v>
      </c>
      <c r="F57" s="40">
        <v>1502</v>
      </c>
      <c r="G57" s="41">
        <f t="shared" si="33"/>
        <v>71149.739999999991</v>
      </c>
      <c r="H57" s="42"/>
      <c r="I57" s="43">
        <v>21</v>
      </c>
      <c r="J57" s="44">
        <v>2000</v>
      </c>
      <c r="K57" s="45">
        <f t="shared" si="12"/>
        <v>95.238095238095241</v>
      </c>
      <c r="L57" s="46">
        <v>21</v>
      </c>
      <c r="M57" s="44">
        <f t="shared" si="34"/>
        <v>1666.8310727496917</v>
      </c>
      <c r="N57" s="45">
        <f t="shared" si="27"/>
        <v>79.372908226175795</v>
      </c>
      <c r="O57" s="47">
        <f t="shared" si="28"/>
        <v>0</v>
      </c>
      <c r="P57" s="48">
        <f t="shared" si="29"/>
        <v>-15.865187011919446</v>
      </c>
      <c r="Q57" s="49">
        <f t="shared" si="30"/>
        <v>0.83341553637484578</v>
      </c>
      <c r="R57" s="274"/>
      <c r="S57" s="50">
        <v>0.30069444444444443</v>
      </c>
      <c r="T57" s="51">
        <v>0.33824074074074073</v>
      </c>
      <c r="U57" s="52">
        <v>4.9833333333332863</v>
      </c>
      <c r="V57" s="53">
        <v>54.06666666666667</v>
      </c>
      <c r="W57" s="54"/>
      <c r="X57" s="94"/>
      <c r="Y57" s="266"/>
      <c r="Z57" s="267"/>
      <c r="AA57" s="55">
        <f t="shared" si="31"/>
        <v>-333.16892725030834</v>
      </c>
      <c r="AB57" s="49">
        <f t="shared" si="32"/>
        <v>0.83341553637484578</v>
      </c>
      <c r="AC57" s="279"/>
    </row>
    <row r="58" spans="1:29" ht="15.75" customHeight="1">
      <c r="A58" s="393"/>
      <c r="B58" s="99" t="s">
        <v>70</v>
      </c>
      <c r="C58" s="264" t="s">
        <v>83</v>
      </c>
      <c r="D58" s="265"/>
      <c r="E58" s="39">
        <v>56.85</v>
      </c>
      <c r="F58" s="40">
        <v>920</v>
      </c>
      <c r="G58" s="41">
        <f t="shared" si="33"/>
        <v>52302</v>
      </c>
      <c r="H58" s="42"/>
      <c r="I58" s="43">
        <v>21</v>
      </c>
      <c r="J58" s="44">
        <v>2000</v>
      </c>
      <c r="K58" s="45">
        <f t="shared" si="12"/>
        <v>95.238095238095241</v>
      </c>
      <c r="L58" s="46">
        <v>21</v>
      </c>
      <c r="M58" s="44">
        <f t="shared" si="34"/>
        <v>1629.1195277914414</v>
      </c>
      <c r="N58" s="45">
        <f t="shared" si="27"/>
        <v>77.577120371021024</v>
      </c>
      <c r="O58" s="47">
        <f t="shared" si="28"/>
        <v>0</v>
      </c>
      <c r="P58" s="48">
        <f t="shared" si="29"/>
        <v>-17.660974867074216</v>
      </c>
      <c r="Q58" s="49">
        <f t="shared" si="30"/>
        <v>0.81455976389572071</v>
      </c>
      <c r="R58" s="274"/>
      <c r="S58" s="50">
        <v>0.34174768518518517</v>
      </c>
      <c r="T58" s="51">
        <v>0.36527777777777776</v>
      </c>
      <c r="U58" s="52">
        <v>5.0499999999999901</v>
      </c>
      <c r="V58" s="53">
        <v>33.883333333333326</v>
      </c>
      <c r="W58" s="54"/>
      <c r="X58" s="94"/>
      <c r="Y58" s="266"/>
      <c r="Z58" s="267"/>
      <c r="AA58" s="55">
        <f t="shared" si="31"/>
        <v>-370.88047220855856</v>
      </c>
      <c r="AB58" s="49">
        <f t="shared" si="32"/>
        <v>0.81455976389572071</v>
      </c>
      <c r="AC58" s="279"/>
    </row>
    <row r="59" spans="1:29" ht="15.75" customHeight="1">
      <c r="A59" s="393"/>
      <c r="B59" s="99" t="s">
        <v>74</v>
      </c>
      <c r="C59" s="264" t="s">
        <v>220</v>
      </c>
      <c r="D59" s="265"/>
      <c r="E59" s="39">
        <v>65.55</v>
      </c>
      <c r="F59" s="40">
        <v>868</v>
      </c>
      <c r="G59" s="41">
        <f t="shared" si="33"/>
        <v>56897.399999999994</v>
      </c>
      <c r="H59" s="42"/>
      <c r="I59" s="43">
        <v>22</v>
      </c>
      <c r="J59" s="44">
        <v>2000</v>
      </c>
      <c r="K59" s="45">
        <f t="shared" si="12"/>
        <v>90.909090909090907</v>
      </c>
      <c r="L59" s="46">
        <v>22</v>
      </c>
      <c r="M59" s="44">
        <f t="shared" si="34"/>
        <v>1693.6585365853653</v>
      </c>
      <c r="N59" s="45">
        <f t="shared" si="27"/>
        <v>76.984478935698419</v>
      </c>
      <c r="O59" s="47">
        <f t="shared" si="28"/>
        <v>0</v>
      </c>
      <c r="P59" s="48">
        <f t="shared" si="29"/>
        <v>-13.924611973392487</v>
      </c>
      <c r="Q59" s="49">
        <f t="shared" si="30"/>
        <v>0.84682926829268268</v>
      </c>
      <c r="R59" s="274"/>
      <c r="S59" s="50">
        <v>0.36822916666666666</v>
      </c>
      <c r="T59" s="51">
        <v>0.38958333333333334</v>
      </c>
      <c r="U59" s="52">
        <v>4.2500000000000249</v>
      </c>
      <c r="V59" s="53">
        <v>30.750000000000011</v>
      </c>
      <c r="W59" s="54"/>
      <c r="X59" s="94"/>
      <c r="Y59" s="266"/>
      <c r="Z59" s="267"/>
      <c r="AA59" s="55">
        <f t="shared" si="31"/>
        <v>-306.34146341463475</v>
      </c>
      <c r="AB59" s="49">
        <f t="shared" si="32"/>
        <v>0.84682926829268268</v>
      </c>
      <c r="AC59" s="279"/>
    </row>
    <row r="60" spans="1:29" ht="15.75" customHeight="1">
      <c r="A60" s="393"/>
      <c r="B60" s="99" t="s">
        <v>74</v>
      </c>
      <c r="C60" s="264" t="s">
        <v>223</v>
      </c>
      <c r="D60" s="265"/>
      <c r="E60" s="39">
        <v>59.36</v>
      </c>
      <c r="F60" s="40">
        <v>1541</v>
      </c>
      <c r="G60" s="41">
        <f t="shared" si="33"/>
        <v>91473.76</v>
      </c>
      <c r="H60" s="58"/>
      <c r="I60" s="43">
        <v>23</v>
      </c>
      <c r="J60" s="44">
        <v>2000</v>
      </c>
      <c r="K60" s="45">
        <f t="shared" si="12"/>
        <v>86.956521739130437</v>
      </c>
      <c r="L60" s="59">
        <v>23</v>
      </c>
      <c r="M60" s="44">
        <f t="shared" si="34"/>
        <v>1700.6744328632674</v>
      </c>
      <c r="N60" s="45">
        <f t="shared" si="27"/>
        <v>73.942366646229019</v>
      </c>
      <c r="O60" s="47">
        <f t="shared" si="28"/>
        <v>0</v>
      </c>
      <c r="P60" s="48">
        <f t="shared" si="29"/>
        <v>-13.014155092901419</v>
      </c>
      <c r="Q60" s="49">
        <f t="shared" si="30"/>
        <v>0.85033721643163374</v>
      </c>
      <c r="R60" s="274"/>
      <c r="S60" s="50">
        <v>0.39444444444444432</v>
      </c>
      <c r="T60" s="51">
        <v>0.4321990740740741</v>
      </c>
      <c r="U60" s="52">
        <v>6.9999999999998153</v>
      </c>
      <c r="V60" s="53">
        <v>54.36666666666688</v>
      </c>
      <c r="W60" s="54"/>
      <c r="X60" s="94"/>
      <c r="Y60" s="266"/>
      <c r="Z60" s="267"/>
      <c r="AA60" s="55">
        <f t="shared" si="31"/>
        <v>-299.32556713673262</v>
      </c>
      <c r="AB60" s="49">
        <f t="shared" si="32"/>
        <v>0.85033721643163374</v>
      </c>
      <c r="AC60" s="279"/>
    </row>
    <row r="61" spans="1:29" ht="15.75" customHeight="1">
      <c r="A61" s="393"/>
      <c r="B61" s="99" t="s">
        <v>74</v>
      </c>
      <c r="C61" s="264" t="s">
        <v>234</v>
      </c>
      <c r="D61" s="265"/>
      <c r="E61" s="39">
        <v>53.37</v>
      </c>
      <c r="F61" s="40">
        <v>1479</v>
      </c>
      <c r="G61" s="60">
        <f t="shared" si="33"/>
        <v>78934.23</v>
      </c>
      <c r="H61" s="61"/>
      <c r="I61" s="43">
        <v>25</v>
      </c>
      <c r="J61" s="44">
        <v>2000</v>
      </c>
      <c r="K61" s="45">
        <f t="shared" si="12"/>
        <v>80</v>
      </c>
      <c r="L61" s="46">
        <v>25</v>
      </c>
      <c r="M61" s="44">
        <f t="shared" si="34"/>
        <v>1696.7495219885193</v>
      </c>
      <c r="N61" s="45">
        <f t="shared" si="27"/>
        <v>67.869980879540776</v>
      </c>
      <c r="O61" s="47">
        <f t="shared" si="28"/>
        <v>0</v>
      </c>
      <c r="P61" s="48">
        <f t="shared" si="29"/>
        <v>-12.130019120459224</v>
      </c>
      <c r="Q61" s="49">
        <f t="shared" si="30"/>
        <v>0.84837476099425968</v>
      </c>
      <c r="R61" s="274"/>
      <c r="S61" s="50">
        <v>0.43541666666666651</v>
      </c>
      <c r="T61" s="51">
        <v>0.47173611111111113</v>
      </c>
      <c r="U61" s="52">
        <v>4.6333333333330717</v>
      </c>
      <c r="V61" s="53">
        <v>52.30000000000026</v>
      </c>
      <c r="W61" s="54">
        <v>0.47173611111111113</v>
      </c>
      <c r="X61" s="94">
        <v>0.51249999999999973</v>
      </c>
      <c r="Y61" s="266"/>
      <c r="Z61" s="267"/>
      <c r="AA61" s="55">
        <f t="shared" si="31"/>
        <v>-303.25047801148071</v>
      </c>
      <c r="AB61" s="49">
        <f t="shared" si="32"/>
        <v>0.84837476099425968</v>
      </c>
      <c r="AC61" s="279"/>
    </row>
    <row r="62" spans="1:29" ht="15.75" customHeight="1">
      <c r="A62" s="393"/>
      <c r="B62" s="99" t="s">
        <v>74</v>
      </c>
      <c r="C62" s="264" t="s">
        <v>75</v>
      </c>
      <c r="D62" s="265"/>
      <c r="E62" s="39">
        <v>59.34</v>
      </c>
      <c r="F62" s="40">
        <v>1637</v>
      </c>
      <c r="G62" s="60">
        <f t="shared" si="33"/>
        <v>97139.58</v>
      </c>
      <c r="H62" s="64"/>
      <c r="I62" s="43">
        <v>24</v>
      </c>
      <c r="J62" s="44">
        <v>2000</v>
      </c>
      <c r="K62" s="45">
        <f t="shared" si="12"/>
        <v>83.333333333333329</v>
      </c>
      <c r="L62" s="59">
        <v>24</v>
      </c>
      <c r="M62" s="44">
        <f t="shared" si="34"/>
        <v>1686.1802575107204</v>
      </c>
      <c r="N62" s="45">
        <f t="shared" si="27"/>
        <v>70.257510729613344</v>
      </c>
      <c r="O62" s="65">
        <f t="shared" si="28"/>
        <v>0</v>
      </c>
      <c r="P62" s="66">
        <f t="shared" si="29"/>
        <v>-13.075822603719985</v>
      </c>
      <c r="Q62" s="67">
        <f t="shared" si="30"/>
        <v>0.84309012875536016</v>
      </c>
      <c r="R62" s="274"/>
      <c r="S62" s="62">
        <v>0.51249999999999973</v>
      </c>
      <c r="T62" s="63">
        <v>0.55295138888888884</v>
      </c>
      <c r="U62" s="52">
        <v>58.699999999999584</v>
      </c>
      <c r="V62" s="53">
        <v>58.250000000000313</v>
      </c>
      <c r="W62" s="63"/>
      <c r="X62" s="108"/>
      <c r="Y62" s="266"/>
      <c r="Z62" s="267"/>
      <c r="AA62" s="55">
        <f t="shared" si="31"/>
        <v>-313.81974248927963</v>
      </c>
      <c r="AB62" s="49">
        <f t="shared" si="32"/>
        <v>0.84309012875536016</v>
      </c>
      <c r="AC62" s="279"/>
    </row>
    <row r="63" spans="1:29" ht="15.75" customHeight="1">
      <c r="A63" s="393"/>
      <c r="B63" s="99" t="s">
        <v>74</v>
      </c>
      <c r="C63" s="264" t="s">
        <v>81</v>
      </c>
      <c r="D63" s="265"/>
      <c r="E63" s="39">
        <v>58.67</v>
      </c>
      <c r="F63" s="40">
        <v>2964</v>
      </c>
      <c r="G63" s="60">
        <f t="shared" si="33"/>
        <v>173897.88</v>
      </c>
      <c r="H63" s="64"/>
      <c r="I63" s="43">
        <v>25</v>
      </c>
      <c r="J63" s="44">
        <v>2000</v>
      </c>
      <c r="K63" s="45">
        <f t="shared" si="12"/>
        <v>80</v>
      </c>
      <c r="L63" s="59">
        <v>25</v>
      </c>
      <c r="M63" s="44">
        <f t="shared" si="34"/>
        <v>1710.0000000000009</v>
      </c>
      <c r="N63" s="45">
        <f t="shared" si="27"/>
        <v>68.400000000000034</v>
      </c>
      <c r="O63" s="65">
        <f t="shared" si="28"/>
        <v>0</v>
      </c>
      <c r="P63" s="66">
        <f t="shared" si="29"/>
        <v>-11.599999999999966</v>
      </c>
      <c r="Q63" s="67">
        <f t="shared" si="30"/>
        <v>0.85500000000000043</v>
      </c>
      <c r="R63" s="274"/>
      <c r="S63" s="62">
        <v>0.55694444444444413</v>
      </c>
      <c r="T63" s="63">
        <v>0.62916666666666632</v>
      </c>
      <c r="U63" s="52">
        <v>5.7499999999996199</v>
      </c>
      <c r="V63" s="53">
        <v>103.99999999999994</v>
      </c>
      <c r="W63" s="63"/>
      <c r="X63" s="108"/>
      <c r="Y63" s="266"/>
      <c r="Z63" s="267"/>
      <c r="AA63" s="55">
        <f t="shared" si="31"/>
        <v>-289.99999999999909</v>
      </c>
      <c r="AB63" s="49">
        <f t="shared" si="32"/>
        <v>0.85500000000000043</v>
      </c>
      <c r="AC63" s="279"/>
    </row>
    <row r="64" spans="1:29" ht="15.75" customHeight="1">
      <c r="A64" s="393"/>
      <c r="B64" s="99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53"/>
      <c r="W64" s="63"/>
      <c r="X64" s="108"/>
      <c r="Y64" s="266"/>
      <c r="Z64" s="267"/>
      <c r="AA64" s="55"/>
      <c r="AB64" s="49"/>
      <c r="AC64" s="279"/>
    </row>
    <row r="65" spans="1:29" ht="15.75" customHeight="1">
      <c r="A65" s="393"/>
      <c r="B65" s="99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53"/>
      <c r="W65" s="63"/>
      <c r="X65" s="108"/>
      <c r="Y65" s="266"/>
      <c r="Z65" s="267"/>
      <c r="AA65" s="55"/>
      <c r="AB65" s="49"/>
      <c r="AC65" s="279"/>
    </row>
    <row r="66" spans="1:29" ht="15.75" customHeight="1">
      <c r="A66" s="393"/>
      <c r="B66" s="99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53"/>
      <c r="W66" s="63"/>
      <c r="X66" s="108"/>
      <c r="Y66" s="266"/>
      <c r="Z66" s="267"/>
      <c r="AA66" s="55"/>
      <c r="AB66" s="49"/>
      <c r="AC66" s="279"/>
    </row>
    <row r="67" spans="1:29" ht="15.75" customHeight="1">
      <c r="A67" s="393"/>
      <c r="B67" s="99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53"/>
      <c r="W67" s="63"/>
      <c r="X67" s="108"/>
      <c r="Y67" s="266"/>
      <c r="Z67" s="267"/>
      <c r="AA67" s="55"/>
      <c r="AB67" s="49"/>
      <c r="AC67" s="279"/>
    </row>
    <row r="68" spans="1:29" ht="15.75" customHeight="1">
      <c r="A68" s="393"/>
      <c r="B68" s="99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53"/>
      <c r="W68" s="63"/>
      <c r="X68" s="108"/>
      <c r="Y68" s="266"/>
      <c r="Z68" s="267"/>
      <c r="AA68" s="55"/>
      <c r="AB68" s="49"/>
      <c r="AC68" s="279"/>
    </row>
    <row r="69" spans="1:29" ht="15.75" customHeight="1">
      <c r="A69" s="393"/>
      <c r="B69" s="99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53"/>
      <c r="W69" s="63"/>
      <c r="X69" s="108"/>
      <c r="Y69" s="266"/>
      <c r="Z69" s="267"/>
      <c r="AA69" s="55"/>
      <c r="AB69" s="49"/>
      <c r="AC69" s="279"/>
    </row>
    <row r="70" spans="1:29" ht="15.75" customHeight="1">
      <c r="A70" s="393"/>
      <c r="B70" s="99"/>
      <c r="C70" s="264"/>
      <c r="D70" s="265"/>
      <c r="E70" s="39"/>
      <c r="F70" s="71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53"/>
      <c r="W70" s="63"/>
      <c r="X70" s="108"/>
      <c r="Y70" s="266"/>
      <c r="Z70" s="267"/>
      <c r="AA70" s="55"/>
      <c r="AB70" s="49"/>
      <c r="AC70" s="279"/>
    </row>
    <row r="71" spans="1:29" ht="15.75" customHeight="1">
      <c r="A71" s="393"/>
      <c r="B71" s="99"/>
      <c r="C71" s="264"/>
      <c r="D71" s="265"/>
      <c r="E71" s="109"/>
      <c r="F71" s="71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394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35">AVERAGE(I56:I71)</f>
        <v>22.625</v>
      </c>
      <c r="J72" s="81">
        <f t="shared" si="35"/>
        <v>2000</v>
      </c>
      <c r="K72" s="82">
        <f t="shared" ref="K72" si="36">J72/I72</f>
        <v>88.39779005524862</v>
      </c>
      <c r="L72" s="80">
        <f t="shared" ref="L72:M72" si="37">AVERAGE(L56:L71)</f>
        <v>22.625</v>
      </c>
      <c r="M72" s="81">
        <f t="shared" si="37"/>
        <v>1684.8686393541066</v>
      </c>
      <c r="N72" s="82">
        <f t="shared" ref="N72:N81" si="38">M72/L72</f>
        <v>74.469332126148359</v>
      </c>
      <c r="O72" s="83">
        <f t="shared" ref="O72:O81" si="39">L72-I72</f>
        <v>0</v>
      </c>
      <c r="P72" s="84">
        <f t="shared" ref="P72:P81" si="40">N72-K72</f>
        <v>-13.928457929100261</v>
      </c>
      <c r="Q72" s="85">
        <f t="shared" ref="Q72:Q81" si="41">N72/K72</f>
        <v>0.84243431967705329</v>
      </c>
      <c r="R72" s="275"/>
      <c r="S72" s="182">
        <f>S56</f>
        <v>0.25027777777777777</v>
      </c>
      <c r="T72" s="183">
        <f>INDEX(T56:T71,COUNTA(T56:T71))</f>
        <v>0.62916666666666632</v>
      </c>
      <c r="U72" s="86"/>
      <c r="V72" s="96"/>
      <c r="W72" s="78"/>
      <c r="X72" s="82"/>
      <c r="Y72" s="262"/>
      <c r="Z72" s="263"/>
      <c r="AA72" s="97">
        <f t="shared" ref="AA72:AA81" si="42">M72-J72</f>
        <v>-315.13136064589344</v>
      </c>
      <c r="AB72" s="85">
        <f t="shared" ref="AB72:AB81" si="43">M72/J72</f>
        <v>0.84243431967705329</v>
      </c>
      <c r="AC72" s="280"/>
    </row>
    <row r="73" spans="1:29" ht="15.75" customHeight="1">
      <c r="A73" s="389" t="s">
        <v>39</v>
      </c>
      <c r="B73" s="16" t="s">
        <v>85</v>
      </c>
      <c r="C73" s="349" t="s">
        <v>86</v>
      </c>
      <c r="D73" s="349"/>
      <c r="E73" s="21">
        <v>37.94</v>
      </c>
      <c r="F73" s="15">
        <v>4942</v>
      </c>
      <c r="G73" s="22">
        <f t="shared" ref="G73:G81" si="44">E73*F73</f>
        <v>187499.47999999998</v>
      </c>
      <c r="H73" s="23"/>
      <c r="I73" s="24">
        <v>21</v>
      </c>
      <c r="J73" s="25">
        <v>3600</v>
      </c>
      <c r="K73" s="26">
        <f>J73/I73</f>
        <v>171.42857142857142</v>
      </c>
      <c r="L73" s="27">
        <v>21</v>
      </c>
      <c r="M73" s="25">
        <f t="shared" ref="M73:M81" si="45">F73/V73*60</f>
        <v>2995.1515151515146</v>
      </c>
      <c r="N73" s="26">
        <f t="shared" si="38"/>
        <v>142.62626262626259</v>
      </c>
      <c r="O73" s="91">
        <f t="shared" si="39"/>
        <v>0</v>
      </c>
      <c r="P73" s="92">
        <f t="shared" si="40"/>
        <v>-28.802308802308829</v>
      </c>
      <c r="Q73" s="31">
        <f t="shared" si="41"/>
        <v>0.83198653198653183</v>
      </c>
      <c r="R73" s="273">
        <f>Q89</f>
        <v>0.84744361190084494</v>
      </c>
      <c r="S73" s="32">
        <v>0.16666666666666666</v>
      </c>
      <c r="T73" s="33">
        <v>0.23541666666666666</v>
      </c>
      <c r="U73" s="34"/>
      <c r="V73" s="35">
        <v>99.000000000000014</v>
      </c>
      <c r="W73" s="33"/>
      <c r="X73" s="107"/>
      <c r="Y73" s="276"/>
      <c r="Z73" s="277"/>
      <c r="AA73" s="36">
        <f t="shared" si="42"/>
        <v>-604.84848484848544</v>
      </c>
      <c r="AB73" s="31">
        <f t="shared" si="43"/>
        <v>0.83198653198653183</v>
      </c>
      <c r="AC73" s="278">
        <f>AB89</f>
        <v>0.84744361190084494</v>
      </c>
    </row>
    <row r="74" spans="1:29" ht="15.75" customHeight="1">
      <c r="A74" s="390"/>
      <c r="B74" s="38" t="s">
        <v>85</v>
      </c>
      <c r="C74" s="287" t="s">
        <v>207</v>
      </c>
      <c r="D74" s="287"/>
      <c r="E74" s="39">
        <v>28.29</v>
      </c>
      <c r="F74" s="40">
        <v>4650</v>
      </c>
      <c r="G74" s="41">
        <f t="shared" si="44"/>
        <v>131548.5</v>
      </c>
      <c r="H74" s="42"/>
      <c r="I74" s="43">
        <v>19</v>
      </c>
      <c r="J74" s="44">
        <v>3600</v>
      </c>
      <c r="K74" s="45">
        <f t="shared" ref="K74:K110" si="46">J74/I74</f>
        <v>189.47368421052633</v>
      </c>
      <c r="L74" s="46">
        <v>19</v>
      </c>
      <c r="M74" s="44">
        <f t="shared" si="45"/>
        <v>2976.0000000000018</v>
      </c>
      <c r="N74" s="45">
        <f t="shared" si="38"/>
        <v>156.63157894736852</v>
      </c>
      <c r="O74" s="47">
        <f t="shared" si="39"/>
        <v>0</v>
      </c>
      <c r="P74" s="48">
        <f t="shared" si="40"/>
        <v>-32.842105263157805</v>
      </c>
      <c r="Q74" s="49">
        <f t="shared" si="41"/>
        <v>0.8266666666666671</v>
      </c>
      <c r="R74" s="274"/>
      <c r="S74" s="50">
        <v>0.23975694444444445</v>
      </c>
      <c r="T74" s="51">
        <v>0.30486111111111108</v>
      </c>
      <c r="U74" s="52">
        <v>6.2500000000000178</v>
      </c>
      <c r="V74" s="53">
        <v>93.749999999999943</v>
      </c>
      <c r="W74" s="54"/>
      <c r="X74" s="94"/>
      <c r="Y74" s="266"/>
      <c r="Z74" s="267"/>
      <c r="AA74" s="55">
        <f t="shared" si="42"/>
        <v>-623.99999999999818</v>
      </c>
      <c r="AB74" s="49">
        <f t="shared" si="43"/>
        <v>0.82666666666666722</v>
      </c>
      <c r="AC74" s="279"/>
    </row>
    <row r="75" spans="1:29" ht="15.75" customHeight="1">
      <c r="A75" s="390"/>
      <c r="B75" s="38" t="s">
        <v>85</v>
      </c>
      <c r="C75" s="287" t="s">
        <v>221</v>
      </c>
      <c r="D75" s="287"/>
      <c r="E75" s="39">
        <v>38.1</v>
      </c>
      <c r="F75" s="40">
        <v>668</v>
      </c>
      <c r="G75" s="41">
        <f t="shared" si="44"/>
        <v>25450.799999999999</v>
      </c>
      <c r="H75" s="42"/>
      <c r="I75" s="43">
        <v>21</v>
      </c>
      <c r="J75" s="44">
        <v>3600</v>
      </c>
      <c r="K75" s="45">
        <f t="shared" si="46"/>
        <v>171.42857142857142</v>
      </c>
      <c r="L75" s="46">
        <v>21</v>
      </c>
      <c r="M75" s="44">
        <f t="shared" si="45"/>
        <v>2900.8443908323388</v>
      </c>
      <c r="N75" s="45">
        <f t="shared" si="38"/>
        <v>138.13544718249233</v>
      </c>
      <c r="O75" s="47">
        <f t="shared" si="39"/>
        <v>0</v>
      </c>
      <c r="P75" s="48">
        <f t="shared" si="40"/>
        <v>-33.293124246079088</v>
      </c>
      <c r="Q75" s="49">
        <f t="shared" si="41"/>
        <v>0.80579010856453859</v>
      </c>
      <c r="R75" s="274"/>
      <c r="S75" s="50">
        <v>0.31054398148148149</v>
      </c>
      <c r="T75" s="51">
        <v>0.32013888888888886</v>
      </c>
      <c r="U75" s="52">
        <v>8.1833333333333869</v>
      </c>
      <c r="V75" s="53">
        <v>13.816666666666615</v>
      </c>
      <c r="W75" s="54"/>
      <c r="X75" s="94"/>
      <c r="Y75" s="266"/>
      <c r="Z75" s="267"/>
      <c r="AA75" s="55">
        <f t="shared" si="42"/>
        <v>-699.15560916766117</v>
      </c>
      <c r="AB75" s="49">
        <f t="shared" si="43"/>
        <v>0.80579010856453859</v>
      </c>
      <c r="AC75" s="279"/>
    </row>
    <row r="76" spans="1:29" ht="15.75" customHeight="1">
      <c r="A76" s="390"/>
      <c r="B76" s="38" t="s">
        <v>85</v>
      </c>
      <c r="C76" s="287" t="s">
        <v>87</v>
      </c>
      <c r="D76" s="287"/>
      <c r="E76" s="39">
        <v>38.99</v>
      </c>
      <c r="F76" s="40">
        <v>2868</v>
      </c>
      <c r="G76" s="41">
        <f t="shared" si="44"/>
        <v>111823.32</v>
      </c>
      <c r="H76" s="42"/>
      <c r="I76" s="43">
        <v>19</v>
      </c>
      <c r="J76" s="44">
        <v>3600</v>
      </c>
      <c r="K76" s="45">
        <f t="shared" si="46"/>
        <v>189.47368421052633</v>
      </c>
      <c r="L76" s="46">
        <v>19</v>
      </c>
      <c r="M76" s="44">
        <f t="shared" si="45"/>
        <v>2949.9428571428543</v>
      </c>
      <c r="N76" s="45">
        <f t="shared" si="38"/>
        <v>155.2601503759397</v>
      </c>
      <c r="O76" s="47">
        <f t="shared" si="39"/>
        <v>0</v>
      </c>
      <c r="P76" s="48">
        <f t="shared" si="40"/>
        <v>-34.213533834586627</v>
      </c>
      <c r="Q76" s="49">
        <f t="shared" si="41"/>
        <v>0.81942857142857062</v>
      </c>
      <c r="R76" s="274"/>
      <c r="S76" s="50">
        <v>0.32499999999999996</v>
      </c>
      <c r="T76" s="51">
        <v>0.36550925925925926</v>
      </c>
      <c r="U76" s="52">
        <v>6.9999999999999751</v>
      </c>
      <c r="V76" s="53">
        <v>58.333333333333393</v>
      </c>
      <c r="W76" s="54"/>
      <c r="X76" s="94"/>
      <c r="Y76" s="266"/>
      <c r="Z76" s="267"/>
      <c r="AA76" s="112">
        <f t="shared" si="42"/>
        <v>-650.05714285714566</v>
      </c>
      <c r="AB76" s="113">
        <f t="shared" si="43"/>
        <v>0.81942857142857062</v>
      </c>
      <c r="AC76" s="279"/>
    </row>
    <row r="77" spans="1:29" ht="15.75" customHeight="1">
      <c r="A77" s="390"/>
      <c r="B77" s="38" t="s">
        <v>85</v>
      </c>
      <c r="C77" s="287" t="s">
        <v>88</v>
      </c>
      <c r="D77" s="287"/>
      <c r="E77" s="39">
        <v>31.27</v>
      </c>
      <c r="F77" s="44">
        <v>4036</v>
      </c>
      <c r="G77" s="41">
        <f t="shared" si="44"/>
        <v>126205.72</v>
      </c>
      <c r="H77" s="58"/>
      <c r="I77" s="43">
        <v>19</v>
      </c>
      <c r="J77" s="44">
        <v>3600</v>
      </c>
      <c r="K77" s="45">
        <f t="shared" si="46"/>
        <v>189.47368421052633</v>
      </c>
      <c r="L77" s="59">
        <v>19</v>
      </c>
      <c r="M77" s="44">
        <f t="shared" si="45"/>
        <v>2989.6296296296287</v>
      </c>
      <c r="N77" s="45">
        <f t="shared" si="38"/>
        <v>157.34892787524362</v>
      </c>
      <c r="O77" s="47">
        <f t="shared" si="39"/>
        <v>0</v>
      </c>
      <c r="P77" s="48">
        <f t="shared" si="40"/>
        <v>-32.124756335282711</v>
      </c>
      <c r="Q77" s="49">
        <f t="shared" si="41"/>
        <v>0.83045267489711905</v>
      </c>
      <c r="R77" s="274"/>
      <c r="S77" s="50">
        <v>0.37083333333333329</v>
      </c>
      <c r="T77" s="51">
        <v>0.42708333333333331</v>
      </c>
      <c r="U77" s="52">
        <v>7.6666666666666128</v>
      </c>
      <c r="V77" s="53">
        <v>81.000000000000028</v>
      </c>
      <c r="W77" s="54"/>
      <c r="X77" s="94"/>
      <c r="Y77" s="266"/>
      <c r="Z77" s="267"/>
      <c r="AA77" s="112">
        <f t="shared" si="42"/>
        <v>-610.37037037037135</v>
      </c>
      <c r="AB77" s="113">
        <f t="shared" si="43"/>
        <v>0.83045267489711905</v>
      </c>
      <c r="AC77" s="279"/>
    </row>
    <row r="78" spans="1:29" ht="15.75" customHeight="1">
      <c r="A78" s="390"/>
      <c r="B78" s="38" t="s">
        <v>85</v>
      </c>
      <c r="C78" s="287" t="s">
        <v>235</v>
      </c>
      <c r="D78" s="287"/>
      <c r="E78" s="39">
        <v>43.61</v>
      </c>
      <c r="F78" s="44">
        <v>1939</v>
      </c>
      <c r="G78" s="60">
        <f t="shared" si="44"/>
        <v>84559.79</v>
      </c>
      <c r="H78" s="61"/>
      <c r="I78" s="43">
        <v>22</v>
      </c>
      <c r="J78" s="44">
        <v>3600</v>
      </c>
      <c r="K78" s="45">
        <f t="shared" si="46"/>
        <v>163.63636363636363</v>
      </c>
      <c r="L78" s="46">
        <v>22</v>
      </c>
      <c r="M78" s="44">
        <f t="shared" si="45"/>
        <v>3137.2584269662843</v>
      </c>
      <c r="N78" s="45">
        <f t="shared" si="38"/>
        <v>142.60265577119475</v>
      </c>
      <c r="O78" s="47">
        <f t="shared" si="39"/>
        <v>0</v>
      </c>
      <c r="P78" s="48">
        <f t="shared" si="40"/>
        <v>-21.033707865168878</v>
      </c>
      <c r="Q78" s="49">
        <f t="shared" si="41"/>
        <v>0.87146067415730133</v>
      </c>
      <c r="R78" s="274"/>
      <c r="S78" s="50">
        <v>0.43263888888888885</v>
      </c>
      <c r="T78" s="51">
        <v>0.45839120370370373</v>
      </c>
      <c r="U78" s="52">
        <v>7.9999999999999716</v>
      </c>
      <c r="V78" s="53">
        <v>37.083333333333428</v>
      </c>
      <c r="W78" s="54"/>
      <c r="X78" s="94"/>
      <c r="Y78" s="266"/>
      <c r="Z78" s="267"/>
      <c r="AA78" s="112">
        <f t="shared" si="42"/>
        <v>-462.74157303371567</v>
      </c>
      <c r="AB78" s="113">
        <f t="shared" si="43"/>
        <v>0.87146067415730122</v>
      </c>
      <c r="AC78" s="279"/>
    </row>
    <row r="79" spans="1:29" ht="15.75" customHeight="1">
      <c r="A79" s="390"/>
      <c r="B79" s="38" t="s">
        <v>85</v>
      </c>
      <c r="C79" s="287" t="s">
        <v>236</v>
      </c>
      <c r="D79" s="287"/>
      <c r="E79" s="39">
        <v>46.93</v>
      </c>
      <c r="F79" s="44">
        <v>2200</v>
      </c>
      <c r="G79" s="60">
        <f t="shared" si="44"/>
        <v>103246</v>
      </c>
      <c r="H79" s="64"/>
      <c r="I79" s="43">
        <v>26</v>
      </c>
      <c r="J79" s="44">
        <v>3600</v>
      </c>
      <c r="K79" s="45">
        <f t="shared" si="46"/>
        <v>138.46153846153845</v>
      </c>
      <c r="L79" s="59">
        <v>26</v>
      </c>
      <c r="M79" s="44">
        <f t="shared" si="45"/>
        <v>3165.4676258992836</v>
      </c>
      <c r="N79" s="45">
        <f t="shared" si="38"/>
        <v>121.74875484228014</v>
      </c>
      <c r="O79" s="65">
        <f t="shared" si="39"/>
        <v>0</v>
      </c>
      <c r="P79" s="66">
        <f t="shared" si="40"/>
        <v>-16.712783619258317</v>
      </c>
      <c r="Q79" s="67">
        <f t="shared" si="41"/>
        <v>0.87929656274980106</v>
      </c>
      <c r="R79" s="274"/>
      <c r="S79" s="50">
        <v>0.46270833333333333</v>
      </c>
      <c r="T79" s="51">
        <v>0.49166666666666664</v>
      </c>
      <c r="U79" s="52">
        <v>6.2166666666666259</v>
      </c>
      <c r="V79" s="53">
        <v>41.69999999999996</v>
      </c>
      <c r="W79" s="54">
        <v>0.49166666666666664</v>
      </c>
      <c r="X79" s="94">
        <v>0.53124999999999989</v>
      </c>
      <c r="Y79" s="266"/>
      <c r="Z79" s="267"/>
      <c r="AA79" s="112">
        <f t="shared" si="42"/>
        <v>-434.53237410071642</v>
      </c>
      <c r="AB79" s="113">
        <f t="shared" si="43"/>
        <v>0.87929656274980095</v>
      </c>
      <c r="AC79" s="279"/>
    </row>
    <row r="80" spans="1:29" ht="15.75" customHeight="1">
      <c r="A80" s="390"/>
      <c r="B80" s="38" t="s">
        <v>85</v>
      </c>
      <c r="C80" s="287" t="s">
        <v>89</v>
      </c>
      <c r="D80" s="287"/>
      <c r="E80" s="39">
        <v>38.630000000000003</v>
      </c>
      <c r="F80" s="44">
        <v>5832</v>
      </c>
      <c r="G80" s="60">
        <f t="shared" si="44"/>
        <v>225290.16</v>
      </c>
      <c r="H80" s="64"/>
      <c r="I80" s="43">
        <v>20</v>
      </c>
      <c r="J80" s="44">
        <v>3600</v>
      </c>
      <c r="K80" s="45">
        <f t="shared" si="46"/>
        <v>180</v>
      </c>
      <c r="L80" s="59">
        <v>20</v>
      </c>
      <c r="M80" s="44">
        <f t="shared" si="45"/>
        <v>3175.3176043557137</v>
      </c>
      <c r="N80" s="45">
        <f t="shared" si="38"/>
        <v>158.76588021778568</v>
      </c>
      <c r="O80" s="65">
        <f t="shared" si="39"/>
        <v>0</v>
      </c>
      <c r="P80" s="66">
        <f t="shared" si="40"/>
        <v>-21.234119782214322</v>
      </c>
      <c r="Q80" s="67">
        <f t="shared" si="41"/>
        <v>0.88203266787658707</v>
      </c>
      <c r="R80" s="274"/>
      <c r="S80" s="50">
        <v>0.53124999999999989</v>
      </c>
      <c r="T80" s="51">
        <v>0.60777777777777775</v>
      </c>
      <c r="U80" s="52">
        <v>56.999999999999879</v>
      </c>
      <c r="V80" s="53">
        <v>110.20000000000012</v>
      </c>
      <c r="W80" s="54"/>
      <c r="X80" s="94"/>
      <c r="Y80" s="266"/>
      <c r="Z80" s="267"/>
      <c r="AA80" s="112">
        <f t="shared" si="42"/>
        <v>-424.68239564428632</v>
      </c>
      <c r="AB80" s="113">
        <f t="shared" si="43"/>
        <v>0.88203266787658718</v>
      </c>
      <c r="AC80" s="279"/>
    </row>
    <row r="81" spans="1:29" ht="15.75" customHeight="1">
      <c r="A81" s="390"/>
      <c r="B81" s="38" t="s">
        <v>85</v>
      </c>
      <c r="C81" s="287" t="s">
        <v>90</v>
      </c>
      <c r="D81" s="287"/>
      <c r="E81" s="39">
        <v>38</v>
      </c>
      <c r="F81" s="44">
        <v>5772</v>
      </c>
      <c r="G81" s="60">
        <f t="shared" si="44"/>
        <v>219336</v>
      </c>
      <c r="H81" s="64"/>
      <c r="I81" s="43">
        <v>21</v>
      </c>
      <c r="J81" s="44">
        <v>3600</v>
      </c>
      <c r="K81" s="45">
        <f t="shared" si="46"/>
        <v>171.42857142857142</v>
      </c>
      <c r="L81" s="59">
        <v>21</v>
      </c>
      <c r="M81" s="44">
        <f t="shared" si="45"/>
        <v>3167.5609756097597</v>
      </c>
      <c r="N81" s="45">
        <f t="shared" si="38"/>
        <v>150.83623693379809</v>
      </c>
      <c r="O81" s="65">
        <f t="shared" si="39"/>
        <v>0</v>
      </c>
      <c r="P81" s="66">
        <f t="shared" si="40"/>
        <v>-20.592334494773326</v>
      </c>
      <c r="Q81" s="67">
        <f t="shared" si="41"/>
        <v>0.87987804878048892</v>
      </c>
      <c r="R81" s="274"/>
      <c r="S81" s="50">
        <v>0.61319444444444449</v>
      </c>
      <c r="T81" s="51">
        <v>0.68912037037037033</v>
      </c>
      <c r="U81" s="52">
        <v>7.8000000000001002</v>
      </c>
      <c r="V81" s="53">
        <v>109.33333333333321</v>
      </c>
      <c r="W81" s="54"/>
      <c r="X81" s="94"/>
      <c r="Y81" s="266"/>
      <c r="Z81" s="267"/>
      <c r="AA81" s="112">
        <f t="shared" si="42"/>
        <v>-432.43902439024032</v>
      </c>
      <c r="AB81" s="113">
        <f t="shared" si="43"/>
        <v>0.87987804878048881</v>
      </c>
      <c r="AC81" s="279"/>
    </row>
    <row r="82" spans="1:29" ht="15.75" customHeight="1">
      <c r="A82" s="390"/>
      <c r="B82" s="38"/>
      <c r="C82" s="287"/>
      <c r="D82" s="287"/>
      <c r="E82" s="39"/>
      <c r="F82" s="44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112"/>
      <c r="AB82" s="113"/>
      <c r="AC82" s="279"/>
    </row>
    <row r="83" spans="1:29" ht="15.75" customHeight="1">
      <c r="A83" s="390"/>
      <c r="B83" s="38"/>
      <c r="C83" s="287"/>
      <c r="D83" s="287"/>
      <c r="E83" s="39"/>
      <c r="F83" s="44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112"/>
      <c r="AB83" s="113"/>
      <c r="AC83" s="279"/>
    </row>
    <row r="84" spans="1:29" ht="15.75" customHeight="1">
      <c r="A84" s="390"/>
      <c r="B84" s="38"/>
      <c r="C84" s="287"/>
      <c r="D84" s="287"/>
      <c r="E84" s="39"/>
      <c r="F84" s="44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112"/>
      <c r="AB84" s="113"/>
      <c r="AC84" s="279"/>
    </row>
    <row r="85" spans="1:29" ht="15.75" customHeight="1">
      <c r="A85" s="390"/>
      <c r="B85" s="38"/>
      <c r="C85" s="287"/>
      <c r="D85" s="287"/>
      <c r="E85" s="39"/>
      <c r="F85" s="44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112"/>
      <c r="AB85" s="113"/>
      <c r="AC85" s="279"/>
    </row>
    <row r="86" spans="1:29" ht="15.75" customHeight="1">
      <c r="A86" s="390"/>
      <c r="B86" s="38"/>
      <c r="C86" s="287"/>
      <c r="D86" s="287"/>
      <c r="E86" s="39"/>
      <c r="F86" s="44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112"/>
      <c r="AB86" s="113"/>
      <c r="AC86" s="279"/>
    </row>
    <row r="87" spans="1:29" ht="15.75" customHeight="1">
      <c r="A87" s="390"/>
      <c r="B87" s="38"/>
      <c r="C87" s="287"/>
      <c r="D87" s="287"/>
      <c r="E87" s="39"/>
      <c r="F87" s="44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112"/>
      <c r="AB87" s="113"/>
      <c r="AC87" s="279"/>
    </row>
    <row r="88" spans="1:29" ht="15.75" customHeight="1">
      <c r="A88" s="390"/>
      <c r="B88" s="38"/>
      <c r="C88" s="287"/>
      <c r="D88" s="287"/>
      <c r="E88" s="95"/>
      <c r="F88" s="44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391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47">AVERAGE(I73:I88)</f>
        <v>20.888888888888889</v>
      </c>
      <c r="J89" s="81">
        <f t="shared" si="47"/>
        <v>3600</v>
      </c>
      <c r="K89" s="82">
        <f t="shared" ref="K89" si="48">J89/I89</f>
        <v>172.34042553191489</v>
      </c>
      <c r="L89" s="80">
        <f t="shared" ref="L89:M89" si="49">AVERAGE(L73:L88)</f>
        <v>20.888888888888889</v>
      </c>
      <c r="M89" s="81">
        <f t="shared" si="49"/>
        <v>3050.7970028430418</v>
      </c>
      <c r="N89" s="82">
        <f>M89/L89</f>
        <v>146.04879268929454</v>
      </c>
      <c r="O89" s="83">
        <f>L89-I89</f>
        <v>0</v>
      </c>
      <c r="P89" s="84">
        <f>N89-K89</f>
        <v>-26.291632842620345</v>
      </c>
      <c r="Q89" s="85">
        <f>N89/K89</f>
        <v>0.84744361190084494</v>
      </c>
      <c r="R89" s="275"/>
      <c r="S89" s="182">
        <f>S73</f>
        <v>0.16666666666666666</v>
      </c>
      <c r="T89" s="183">
        <f>INDEX(T73:T88,COUNTA(T73:T88))</f>
        <v>0.68912037037037033</v>
      </c>
      <c r="U89" s="86"/>
      <c r="V89" s="96"/>
      <c r="W89" s="78"/>
      <c r="X89" s="82"/>
      <c r="Y89" s="262"/>
      <c r="Z89" s="263"/>
      <c r="AA89" s="97">
        <f>M89-J89</f>
        <v>-549.20299715695819</v>
      </c>
      <c r="AB89" s="85">
        <f>M89/J89</f>
        <v>0.84744361190084494</v>
      </c>
      <c r="AC89" s="280"/>
    </row>
    <row r="90" spans="1:29" ht="15.75" customHeight="1">
      <c r="A90" s="392" t="s">
        <v>40</v>
      </c>
      <c r="B90" s="98" t="s">
        <v>76</v>
      </c>
      <c r="C90" s="271" t="s">
        <v>91</v>
      </c>
      <c r="D90" s="272"/>
      <c r="E90" s="21">
        <v>34.229999999999997</v>
      </c>
      <c r="F90" s="15">
        <v>1659</v>
      </c>
      <c r="G90" s="22">
        <f t="shared" ref="G90:G93" si="50">E90*F90</f>
        <v>56787.569999999992</v>
      </c>
      <c r="H90" s="23"/>
      <c r="I90" s="24">
        <v>16</v>
      </c>
      <c r="J90" s="25">
        <v>3000</v>
      </c>
      <c r="K90" s="26">
        <f>J90/I90</f>
        <v>187.5</v>
      </c>
      <c r="L90" s="27">
        <v>16</v>
      </c>
      <c r="M90" s="25">
        <f>F90/V90*60</f>
        <v>2532.8244274809167</v>
      </c>
      <c r="N90" s="26">
        <f>M90/L90</f>
        <v>158.30152671755729</v>
      </c>
      <c r="O90" s="91">
        <f>L90-I90</f>
        <v>0</v>
      </c>
      <c r="P90" s="92">
        <f>N90-K90</f>
        <v>-29.198473282442706</v>
      </c>
      <c r="Q90" s="31">
        <f>N90/K90</f>
        <v>0.84427480916030562</v>
      </c>
      <c r="R90" s="273">
        <f>Q106</f>
        <v>0.85109076027707198</v>
      </c>
      <c r="S90" s="32">
        <v>0.25</v>
      </c>
      <c r="T90" s="33">
        <v>0.27729166666666666</v>
      </c>
      <c r="U90" s="34"/>
      <c r="V90" s="35">
        <v>39.29999999999999</v>
      </c>
      <c r="W90" s="114"/>
      <c r="X90" s="115"/>
      <c r="Y90" s="276"/>
      <c r="Z90" s="277"/>
      <c r="AA90" s="36">
        <f>M90-J90</f>
        <v>-467.17557251908329</v>
      </c>
      <c r="AB90" s="31">
        <f>M90/J90</f>
        <v>0.84427480916030562</v>
      </c>
      <c r="AC90" s="278">
        <f>AB106</f>
        <v>0.85109076027707198</v>
      </c>
    </row>
    <row r="91" spans="1:29" ht="15.75" customHeight="1">
      <c r="A91" s="393"/>
      <c r="B91" s="38" t="s">
        <v>76</v>
      </c>
      <c r="C91" s="264" t="s">
        <v>92</v>
      </c>
      <c r="D91" s="265"/>
      <c r="E91" s="39">
        <v>34.770000000000003</v>
      </c>
      <c r="F91" s="40">
        <v>1364</v>
      </c>
      <c r="G91" s="41">
        <f t="shared" si="50"/>
        <v>47426.280000000006</v>
      </c>
      <c r="H91" s="42"/>
      <c r="I91" s="43">
        <v>11</v>
      </c>
      <c r="J91" s="44">
        <v>3000</v>
      </c>
      <c r="K91" s="45">
        <f t="shared" si="46"/>
        <v>272.72727272727275</v>
      </c>
      <c r="L91" s="46">
        <v>11</v>
      </c>
      <c r="M91" s="44">
        <f>F91/V91*60</f>
        <v>2516.8631471040435</v>
      </c>
      <c r="N91" s="45">
        <f>M91/L91</f>
        <v>228.80574064582214</v>
      </c>
      <c r="O91" s="47">
        <f>L91-I91</f>
        <v>0</v>
      </c>
      <c r="P91" s="48">
        <f>N91-K91</f>
        <v>-43.921532081450607</v>
      </c>
      <c r="Q91" s="49">
        <f>N91/K91</f>
        <v>0.83895438236801445</v>
      </c>
      <c r="R91" s="274"/>
      <c r="S91" s="50">
        <v>0.28228009259259257</v>
      </c>
      <c r="T91" s="51">
        <v>0.30486111111111114</v>
      </c>
      <c r="U91" s="52">
        <v>7.1833333333333105</v>
      </c>
      <c r="V91" s="53">
        <v>32.516666666666737</v>
      </c>
      <c r="W91" s="54"/>
      <c r="X91" s="94"/>
      <c r="Y91" s="266"/>
      <c r="Z91" s="267"/>
      <c r="AA91" s="55">
        <f>M91-J91</f>
        <v>-483.13685289595651</v>
      </c>
      <c r="AB91" s="49">
        <f>M91/J91</f>
        <v>0.83895438236801445</v>
      </c>
      <c r="AC91" s="279"/>
    </row>
    <row r="92" spans="1:29" ht="15.75" customHeight="1">
      <c r="A92" s="393"/>
      <c r="B92" s="38" t="s">
        <v>76</v>
      </c>
      <c r="C92" s="264" t="s">
        <v>94</v>
      </c>
      <c r="D92" s="265"/>
      <c r="E92" s="39">
        <v>35.83</v>
      </c>
      <c r="F92" s="40">
        <v>4015</v>
      </c>
      <c r="G92" s="41">
        <f t="shared" si="50"/>
        <v>143857.44999999998</v>
      </c>
      <c r="H92" s="42"/>
      <c r="I92" s="43">
        <v>12</v>
      </c>
      <c r="J92" s="44">
        <v>3273</v>
      </c>
      <c r="K92" s="45">
        <f t="shared" si="46"/>
        <v>272.75</v>
      </c>
      <c r="L92" s="46">
        <v>12</v>
      </c>
      <c r="M92" s="44">
        <f>F92/V92*60</f>
        <v>2836.3422291993729</v>
      </c>
      <c r="N92" s="45">
        <f>M92/L92</f>
        <v>236.36185243328109</v>
      </c>
      <c r="O92" s="47">
        <f>L92-I92</f>
        <v>0</v>
      </c>
      <c r="P92" s="48">
        <f>N92-K92</f>
        <v>-36.388147566718914</v>
      </c>
      <c r="Q92" s="49">
        <f>N92/K92</f>
        <v>0.86658790992953649</v>
      </c>
      <c r="R92" s="274"/>
      <c r="S92" s="50">
        <v>0.36324074074074075</v>
      </c>
      <c r="T92" s="51">
        <v>0.42222222222222222</v>
      </c>
      <c r="U92" s="52">
        <v>6.0666666666666824</v>
      </c>
      <c r="V92" s="53">
        <v>84.933333333333309</v>
      </c>
      <c r="W92" s="54"/>
      <c r="X92" s="94"/>
      <c r="Y92" s="266"/>
      <c r="Z92" s="267"/>
      <c r="AA92" s="55">
        <f>M92-J92</f>
        <v>-436.65777080062708</v>
      </c>
      <c r="AB92" s="49">
        <f>M92/J92</f>
        <v>0.86658790992953649</v>
      </c>
      <c r="AC92" s="279"/>
    </row>
    <row r="93" spans="1:29" ht="15.75" customHeight="1">
      <c r="A93" s="393"/>
      <c r="B93" s="38" t="s">
        <v>76</v>
      </c>
      <c r="C93" s="264" t="s">
        <v>95</v>
      </c>
      <c r="D93" s="265"/>
      <c r="E93" s="39">
        <v>36.409999999999997</v>
      </c>
      <c r="F93" s="40">
        <v>2784</v>
      </c>
      <c r="G93" s="41">
        <f t="shared" si="50"/>
        <v>101365.43999999999</v>
      </c>
      <c r="H93" s="58"/>
      <c r="I93" s="43">
        <v>11</v>
      </c>
      <c r="J93" s="44">
        <v>3273</v>
      </c>
      <c r="K93" s="45">
        <f t="shared" si="46"/>
        <v>297.54545454545456</v>
      </c>
      <c r="L93" s="59">
        <v>11</v>
      </c>
      <c r="M93" s="44">
        <f>F93/V93*60</f>
        <v>2791.7548746518119</v>
      </c>
      <c r="N93" s="45">
        <f>M93/L93</f>
        <v>253.79589769561926</v>
      </c>
      <c r="O93" s="47">
        <f>L93-I93</f>
        <v>0</v>
      </c>
      <c r="P93" s="48">
        <f>N93-K93</f>
        <v>-43.749556849835301</v>
      </c>
      <c r="Q93" s="49">
        <f>N93/K93</f>
        <v>0.85296513127155871</v>
      </c>
      <c r="R93" s="274"/>
      <c r="S93" s="50">
        <v>0.42719907407407409</v>
      </c>
      <c r="T93" s="51">
        <v>0.46875</v>
      </c>
      <c r="U93" s="52">
        <v>7.1666666666666945</v>
      </c>
      <c r="V93" s="53">
        <v>59.833333333333307</v>
      </c>
      <c r="W93" s="54"/>
      <c r="X93" s="94"/>
      <c r="Y93" s="266"/>
      <c r="Z93" s="267"/>
      <c r="AA93" s="55">
        <f>M93-J93</f>
        <v>-481.24512534818814</v>
      </c>
      <c r="AB93" s="49">
        <f>M93/J93</f>
        <v>0.85296513127155882</v>
      </c>
      <c r="AC93" s="279"/>
    </row>
    <row r="94" spans="1:29" ht="15.75" customHeight="1">
      <c r="A94" s="393"/>
      <c r="B94" s="38"/>
      <c r="C94" s="264"/>
      <c r="D94" s="265"/>
      <c r="E94" s="39"/>
      <c r="F94" s="40"/>
      <c r="G94" s="60"/>
      <c r="H94" s="61"/>
      <c r="I94" s="43"/>
      <c r="J94" s="44"/>
      <c r="K94" s="45"/>
      <c r="L94" s="46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393"/>
      <c r="B95" s="38"/>
      <c r="C95" s="264"/>
      <c r="D95" s="265"/>
      <c r="E95" s="39"/>
      <c r="F95" s="40"/>
      <c r="G95" s="60"/>
      <c r="H95" s="64"/>
      <c r="I95" s="43"/>
      <c r="J95" s="44"/>
      <c r="K95" s="45"/>
      <c r="L95" s="59"/>
      <c r="M95" s="44"/>
      <c r="N95" s="45"/>
      <c r="O95" s="65"/>
      <c r="P95" s="66"/>
      <c r="Q95" s="67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393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393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393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110"/>
      <c r="Y98" s="266"/>
      <c r="Z98" s="267"/>
      <c r="AA98" s="55"/>
      <c r="AB98" s="49"/>
      <c r="AC98" s="279"/>
    </row>
    <row r="99" spans="1:29" ht="15.75" customHeight="1">
      <c r="A99" s="393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110"/>
      <c r="Y99" s="266"/>
      <c r="Z99" s="267"/>
      <c r="AA99" s="55"/>
      <c r="AB99" s="49"/>
      <c r="AC99" s="279"/>
    </row>
    <row r="100" spans="1:29" ht="15.75" customHeight="1">
      <c r="A100" s="393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110"/>
      <c r="Y100" s="266"/>
      <c r="Z100" s="267"/>
      <c r="AA100" s="55"/>
      <c r="AB100" s="49"/>
      <c r="AC100" s="279"/>
    </row>
    <row r="101" spans="1:29" ht="15.75" customHeight="1">
      <c r="A101" s="393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110"/>
      <c r="Y101" s="266"/>
      <c r="Z101" s="267"/>
      <c r="AA101" s="55"/>
      <c r="AB101" s="49"/>
      <c r="AC101" s="279"/>
    </row>
    <row r="102" spans="1:29" ht="15.75" customHeight="1">
      <c r="A102" s="393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110"/>
      <c r="Y102" s="266"/>
      <c r="Z102" s="267"/>
      <c r="AA102" s="55"/>
      <c r="AB102" s="49"/>
      <c r="AC102" s="279"/>
    </row>
    <row r="103" spans="1:29" ht="15.75" customHeight="1">
      <c r="A103" s="393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110"/>
      <c r="Y103" s="266"/>
      <c r="Z103" s="267"/>
      <c r="AA103" s="55"/>
      <c r="AB103" s="49"/>
      <c r="AC103" s="279"/>
    </row>
    <row r="104" spans="1:29" ht="15.75" customHeight="1">
      <c r="A104" s="393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110"/>
      <c r="Y104" s="266"/>
      <c r="Z104" s="267"/>
      <c r="AA104" s="55"/>
      <c r="AB104" s="49"/>
      <c r="AC104" s="279"/>
    </row>
    <row r="105" spans="1:29" ht="15.75" customHeight="1">
      <c r="A105" s="393"/>
      <c r="B105" s="99"/>
      <c r="C105" s="264"/>
      <c r="D105" s="265"/>
      <c r="E105" s="109"/>
      <c r="F105" s="71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394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51">AVERAGE(I90:I105)</f>
        <v>12.5</v>
      </c>
      <c r="J106" s="81">
        <f t="shared" si="51"/>
        <v>3136.5</v>
      </c>
      <c r="K106" s="82">
        <f t="shared" ref="K106" si="52">J106/I106</f>
        <v>250.92</v>
      </c>
      <c r="L106" s="80">
        <f t="shared" ref="L106:M106" si="53">AVERAGE(L90:L105)</f>
        <v>12.5</v>
      </c>
      <c r="M106" s="81">
        <f t="shared" si="53"/>
        <v>2669.4461696090361</v>
      </c>
      <c r="N106" s="82">
        <f>M106/L106</f>
        <v>213.55569356872289</v>
      </c>
      <c r="O106" s="83">
        <f>L106-I106</f>
        <v>0</v>
      </c>
      <c r="P106" s="84">
        <f>N106-K106</f>
        <v>-37.3643064312771</v>
      </c>
      <c r="Q106" s="85">
        <f>N106/K106</f>
        <v>0.85109076027707198</v>
      </c>
      <c r="R106" s="275"/>
      <c r="S106" s="182">
        <f>S90</f>
        <v>0.25</v>
      </c>
      <c r="T106" s="183">
        <f>INDEX(T90:T105,COUNTA(T90:T105))</f>
        <v>0.46875</v>
      </c>
      <c r="U106" s="86"/>
      <c r="V106" s="96"/>
      <c r="W106" s="78"/>
      <c r="X106" s="82"/>
      <c r="Y106" s="262"/>
      <c r="Z106" s="263"/>
      <c r="AA106" s="97">
        <f>M106-J106</f>
        <v>-467.05383039096387</v>
      </c>
      <c r="AB106" s="85">
        <f>M106/J106</f>
        <v>0.85109076027707198</v>
      </c>
      <c r="AC106" s="280"/>
    </row>
    <row r="107" spans="1:29" ht="15.75" customHeight="1">
      <c r="A107" s="389" t="s">
        <v>42</v>
      </c>
      <c r="B107" s="16" t="s">
        <v>69</v>
      </c>
      <c r="C107" s="271" t="s">
        <v>102</v>
      </c>
      <c r="D107" s="272"/>
      <c r="E107" s="21">
        <v>26.63</v>
      </c>
      <c r="F107" s="15">
        <v>772</v>
      </c>
      <c r="G107" s="22">
        <f t="shared" ref="G107:G110" si="54">E107*F107</f>
        <v>20558.36</v>
      </c>
      <c r="H107" s="23"/>
      <c r="I107" s="24">
        <v>6</v>
      </c>
      <c r="J107" s="25">
        <v>2600</v>
      </c>
      <c r="K107" s="26">
        <f>J107/I107</f>
        <v>433.33333333333331</v>
      </c>
      <c r="L107" s="27">
        <v>6</v>
      </c>
      <c r="M107" s="25">
        <f>F107/V107*60</f>
        <v>2105.4545454545373</v>
      </c>
      <c r="N107" s="26">
        <f>M107/L107</f>
        <v>350.90909090908957</v>
      </c>
      <c r="O107" s="91">
        <f>L107-I107</f>
        <v>0</v>
      </c>
      <c r="P107" s="92">
        <f>N107-K107</f>
        <v>-82.424242424243744</v>
      </c>
      <c r="Q107" s="31">
        <f>N107/K107</f>
        <v>0.80979020979020677</v>
      </c>
      <c r="R107" s="273">
        <f>Q123</f>
        <v>0.82907400417484711</v>
      </c>
      <c r="S107" s="117">
        <v>0.32499999999999996</v>
      </c>
      <c r="T107" s="118">
        <v>0.34027777777777779</v>
      </c>
      <c r="U107" s="34"/>
      <c r="V107" s="35">
        <v>22.000000000000082</v>
      </c>
      <c r="W107" s="33"/>
      <c r="X107" s="107"/>
      <c r="Y107" s="276"/>
      <c r="Z107" s="277"/>
      <c r="AA107" s="36">
        <f>M107-J107</f>
        <v>-494.54545454546269</v>
      </c>
      <c r="AB107" s="31">
        <f>M107/J107</f>
        <v>0.80979020979020666</v>
      </c>
      <c r="AC107" s="278">
        <f>AB123</f>
        <v>0.82907400417484711</v>
      </c>
    </row>
    <row r="108" spans="1:29" ht="15.75" customHeight="1">
      <c r="A108" s="390"/>
      <c r="B108" s="38" t="s">
        <v>76</v>
      </c>
      <c r="C108" s="264" t="s">
        <v>99</v>
      </c>
      <c r="D108" s="265"/>
      <c r="E108" s="39">
        <v>24.73</v>
      </c>
      <c r="F108" s="40">
        <v>991</v>
      </c>
      <c r="G108" s="41">
        <f t="shared" si="54"/>
        <v>24507.43</v>
      </c>
      <c r="H108" s="42"/>
      <c r="I108" s="43">
        <v>6</v>
      </c>
      <c r="J108" s="44">
        <v>2600</v>
      </c>
      <c r="K108" s="45">
        <f t="shared" si="46"/>
        <v>433.33333333333331</v>
      </c>
      <c r="L108" s="46">
        <v>6</v>
      </c>
      <c r="M108" s="44">
        <f>F108/V108*60</f>
        <v>2170.072992700726</v>
      </c>
      <c r="N108" s="45">
        <f>M108/L108</f>
        <v>361.67883211678765</v>
      </c>
      <c r="O108" s="47">
        <f>L108-I108</f>
        <v>0</v>
      </c>
      <c r="P108" s="48">
        <f>N108-K108</f>
        <v>-71.654501216545668</v>
      </c>
      <c r="Q108" s="49">
        <f>N108/K108</f>
        <v>0.8346434587310485</v>
      </c>
      <c r="R108" s="274"/>
      <c r="S108" s="50">
        <v>0.34444444444444439</v>
      </c>
      <c r="T108" s="51">
        <v>0.3634722222222222</v>
      </c>
      <c r="U108" s="52">
        <v>5.9999999999998987</v>
      </c>
      <c r="V108" s="53">
        <v>27.400000000000048</v>
      </c>
      <c r="W108" s="54"/>
      <c r="X108" s="58"/>
      <c r="Y108" s="266"/>
      <c r="Z108" s="267"/>
      <c r="AA108" s="55">
        <f>M108-J108</f>
        <v>-429.92700729927401</v>
      </c>
      <c r="AB108" s="49">
        <f>M108/J108</f>
        <v>0.8346434587310485</v>
      </c>
      <c r="AC108" s="279"/>
    </row>
    <row r="109" spans="1:29" ht="15.75" customHeight="1">
      <c r="A109" s="390"/>
      <c r="B109" s="38" t="s">
        <v>76</v>
      </c>
      <c r="C109" s="264" t="s">
        <v>100</v>
      </c>
      <c r="D109" s="265"/>
      <c r="E109" s="39">
        <v>24.94</v>
      </c>
      <c r="F109" s="40">
        <v>1122</v>
      </c>
      <c r="G109" s="41">
        <f t="shared" si="54"/>
        <v>27982.68</v>
      </c>
      <c r="H109" s="42"/>
      <c r="I109" s="43">
        <v>6</v>
      </c>
      <c r="J109" s="44">
        <v>2600</v>
      </c>
      <c r="K109" s="45">
        <f t="shared" si="46"/>
        <v>433.33333333333331</v>
      </c>
      <c r="L109" s="46">
        <v>6</v>
      </c>
      <c r="M109" s="44">
        <f>F109/V109*60</f>
        <v>2159.9999999999982</v>
      </c>
      <c r="N109" s="45">
        <f>M109/L109</f>
        <v>359.99999999999972</v>
      </c>
      <c r="O109" s="47">
        <f>L109-I109</f>
        <v>0</v>
      </c>
      <c r="P109" s="48">
        <f>N109-K109</f>
        <v>-73.333333333333599</v>
      </c>
      <c r="Q109" s="49">
        <f>N109/K109</f>
        <v>0.83076923076923015</v>
      </c>
      <c r="R109" s="274"/>
      <c r="S109" s="50">
        <v>0.36806712962962962</v>
      </c>
      <c r="T109" s="51">
        <v>0.38971064814814815</v>
      </c>
      <c r="U109" s="52">
        <v>6.6166666666666885</v>
      </c>
      <c r="V109" s="53">
        <v>31.166666666666689</v>
      </c>
      <c r="W109" s="54"/>
      <c r="X109" s="94"/>
      <c r="Y109" s="266"/>
      <c r="Z109" s="267"/>
      <c r="AA109" s="55">
        <f>M109-J109</f>
        <v>-440.00000000000182</v>
      </c>
      <c r="AB109" s="49">
        <f>M109/J109</f>
        <v>0.83076923076923004</v>
      </c>
      <c r="AC109" s="279"/>
    </row>
    <row r="110" spans="1:29" ht="15.75" customHeight="1">
      <c r="A110" s="390"/>
      <c r="B110" s="38" t="s">
        <v>76</v>
      </c>
      <c r="C110" s="264" t="s">
        <v>101</v>
      </c>
      <c r="D110" s="265"/>
      <c r="E110" s="39">
        <v>24.73</v>
      </c>
      <c r="F110" s="40">
        <v>1385</v>
      </c>
      <c r="G110" s="41">
        <f t="shared" si="54"/>
        <v>34251.050000000003</v>
      </c>
      <c r="H110" s="42"/>
      <c r="I110" s="43">
        <v>6</v>
      </c>
      <c r="J110" s="44">
        <v>2600</v>
      </c>
      <c r="K110" s="45">
        <f t="shared" si="46"/>
        <v>433.33333333333331</v>
      </c>
      <c r="L110" s="46">
        <v>6</v>
      </c>
      <c r="M110" s="44">
        <f>F110/V110*60</f>
        <v>2186.842105263147</v>
      </c>
      <c r="N110" s="45">
        <f>M110/L110</f>
        <v>364.47368421052448</v>
      </c>
      <c r="O110" s="47">
        <f>L110-I110</f>
        <v>0</v>
      </c>
      <c r="P110" s="48">
        <f>N110-K110</f>
        <v>-68.859649122808833</v>
      </c>
      <c r="Q110" s="49">
        <f>N110/K110</f>
        <v>0.84109311740890269</v>
      </c>
      <c r="R110" s="274"/>
      <c r="S110" s="50">
        <v>0.39305555555555544</v>
      </c>
      <c r="T110" s="51">
        <v>0.41944444444444445</v>
      </c>
      <c r="U110" s="52">
        <v>4.816666666666487</v>
      </c>
      <c r="V110" s="53">
        <v>38.000000000000185</v>
      </c>
      <c r="W110" s="54"/>
      <c r="X110" s="58"/>
      <c r="Y110" s="266"/>
      <c r="Z110" s="267"/>
      <c r="AA110" s="55">
        <f>M110-J110</f>
        <v>-413.157894736853</v>
      </c>
      <c r="AB110" s="49">
        <f>M110/J110</f>
        <v>0.84109311740890269</v>
      </c>
      <c r="AC110" s="279"/>
    </row>
    <row r="111" spans="1:29" ht="15.75" customHeight="1">
      <c r="A111" s="390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58"/>
      <c r="Y111" s="266"/>
      <c r="Z111" s="267"/>
      <c r="AA111" s="55"/>
      <c r="AB111" s="49"/>
      <c r="AC111" s="279"/>
    </row>
    <row r="112" spans="1:29" ht="15.75" customHeight="1">
      <c r="A112" s="390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58"/>
      <c r="Y112" s="266"/>
      <c r="Z112" s="267"/>
      <c r="AA112" s="55"/>
      <c r="AB112" s="49"/>
      <c r="AC112" s="279"/>
    </row>
    <row r="113" spans="1:29" ht="15.75" customHeight="1">
      <c r="A113" s="390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58"/>
      <c r="Y113" s="266"/>
      <c r="Z113" s="267"/>
      <c r="AA113" s="55"/>
      <c r="AB113" s="49"/>
      <c r="AC113" s="279"/>
    </row>
    <row r="114" spans="1:29" ht="15.75" customHeight="1">
      <c r="A114" s="390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390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58"/>
      <c r="Y115" s="266"/>
      <c r="Z115" s="267"/>
      <c r="AA115" s="55"/>
      <c r="AB115" s="49"/>
      <c r="AC115" s="279"/>
    </row>
    <row r="116" spans="1:29" ht="15.75" customHeight="1">
      <c r="A116" s="390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58"/>
      <c r="Y116" s="266"/>
      <c r="Z116" s="267"/>
      <c r="AA116" s="55"/>
      <c r="AB116" s="49"/>
      <c r="AC116" s="279"/>
    </row>
    <row r="117" spans="1:29" ht="15.75" customHeight="1">
      <c r="A117" s="390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58"/>
      <c r="Y117" s="266"/>
      <c r="Z117" s="267"/>
      <c r="AA117" s="55"/>
      <c r="AB117" s="49"/>
      <c r="AC117" s="279"/>
    </row>
    <row r="118" spans="1:29" ht="15.75" customHeight="1">
      <c r="A118" s="390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58"/>
      <c r="Y118" s="266"/>
      <c r="Z118" s="267"/>
      <c r="AA118" s="55"/>
      <c r="AB118" s="49"/>
      <c r="AC118" s="279"/>
    </row>
    <row r="119" spans="1:29" ht="15.75" customHeight="1">
      <c r="A119" s="390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58"/>
      <c r="Y119" s="266"/>
      <c r="Z119" s="267"/>
      <c r="AA119" s="55"/>
      <c r="AB119" s="49"/>
      <c r="AC119" s="279"/>
    </row>
    <row r="120" spans="1:29" ht="15.75" customHeight="1">
      <c r="A120" s="390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58"/>
      <c r="Y120" s="266"/>
      <c r="Z120" s="267"/>
      <c r="AA120" s="55"/>
      <c r="AB120" s="49"/>
      <c r="AC120" s="279"/>
    </row>
    <row r="121" spans="1:29" ht="15.75" customHeight="1">
      <c r="A121" s="390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58"/>
      <c r="Y121" s="266"/>
      <c r="Z121" s="267"/>
      <c r="AA121" s="55"/>
      <c r="AB121" s="49"/>
      <c r="AC121" s="279"/>
    </row>
    <row r="122" spans="1:29" ht="15.75" customHeight="1">
      <c r="A122" s="390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391"/>
      <c r="B123" s="76" t="s">
        <v>35</v>
      </c>
      <c r="C123" s="261"/>
      <c r="D123" s="261"/>
      <c r="E123" s="77"/>
      <c r="F123" s="78"/>
      <c r="G123" s="79"/>
      <c r="H123" s="20"/>
      <c r="I123" s="80">
        <f t="shared" ref="I123:J123" si="55">AVERAGE(I107:I122)</f>
        <v>6</v>
      </c>
      <c r="J123" s="81">
        <f t="shared" si="55"/>
        <v>2600</v>
      </c>
      <c r="K123" s="82">
        <f t="shared" ref="K123" si="56">J123/I123</f>
        <v>433.33333333333331</v>
      </c>
      <c r="L123" s="80">
        <f t="shared" ref="L123:M123" si="57">AVERAGE(L107:L122)</f>
        <v>6</v>
      </c>
      <c r="M123" s="81">
        <f t="shared" si="57"/>
        <v>2155.5924108546023</v>
      </c>
      <c r="N123" s="82">
        <f>M123/L123</f>
        <v>359.26540180910041</v>
      </c>
      <c r="O123" s="83">
        <f>L123-I123</f>
        <v>0</v>
      </c>
      <c r="P123" s="84">
        <f>N123-K123</f>
        <v>-74.067931524232904</v>
      </c>
      <c r="Q123" s="85">
        <f>N123/K123</f>
        <v>0.82907400417484711</v>
      </c>
      <c r="R123" s="275"/>
      <c r="S123" s="182">
        <f>S107</f>
        <v>0.32499999999999996</v>
      </c>
      <c r="T123" s="183">
        <f>INDEX(T107:T122,COUNTA(T107:T122))</f>
        <v>0.41944444444444445</v>
      </c>
      <c r="U123" s="86"/>
      <c r="V123" s="96"/>
      <c r="W123" s="78"/>
      <c r="X123" s="82"/>
      <c r="Y123" s="262"/>
      <c r="Z123" s="263"/>
      <c r="AA123" s="97">
        <f>M123-J123</f>
        <v>-444.40758914539765</v>
      </c>
      <c r="AB123" s="85">
        <f>M123/J123</f>
        <v>0.82907400417484711</v>
      </c>
      <c r="AC123" s="280"/>
    </row>
    <row r="124" spans="1:29" ht="15.75" customHeight="1">
      <c r="A124" s="392" t="s">
        <v>214</v>
      </c>
      <c r="B124" s="98" t="s">
        <v>70</v>
      </c>
      <c r="C124" s="271" t="s">
        <v>224</v>
      </c>
      <c r="D124" s="272"/>
      <c r="E124" s="21">
        <v>50.67</v>
      </c>
      <c r="F124" s="15">
        <v>1995</v>
      </c>
      <c r="G124" s="22">
        <f t="shared" ref="G124:G126" si="58">E124*F124</f>
        <v>101086.65000000001</v>
      </c>
      <c r="H124" s="23"/>
      <c r="I124" s="24">
        <v>22</v>
      </c>
      <c r="J124" s="25">
        <v>2000</v>
      </c>
      <c r="K124" s="26">
        <f>J124/I124</f>
        <v>90.909090909090907</v>
      </c>
      <c r="L124" s="27">
        <v>22</v>
      </c>
      <c r="M124" s="25">
        <f>F124/V124*60</f>
        <v>1703.9145907473323</v>
      </c>
      <c r="N124" s="26">
        <f>M124/L124</f>
        <v>77.450663215787827</v>
      </c>
      <c r="O124" s="91">
        <f>L124-I124</f>
        <v>0</v>
      </c>
      <c r="P124" s="92">
        <f>N124-K124</f>
        <v>-13.458427693303079</v>
      </c>
      <c r="Q124" s="31">
        <f>N124/K124</f>
        <v>0.85195729537366616</v>
      </c>
      <c r="R124" s="273">
        <f>Q140</f>
        <v>0.85311385404192286</v>
      </c>
      <c r="S124" s="32">
        <v>0.70833333333333337</v>
      </c>
      <c r="T124" s="33">
        <v>0.75711805555555556</v>
      </c>
      <c r="U124" s="34"/>
      <c r="V124" s="35">
        <v>70.249999999999943</v>
      </c>
      <c r="W124" s="33"/>
      <c r="X124" s="107"/>
      <c r="Y124" s="276"/>
      <c r="Z124" s="277"/>
      <c r="AA124" s="36">
        <f>M124-J124</f>
        <v>-296.08540925266766</v>
      </c>
      <c r="AB124" s="31">
        <f>M124/J124</f>
        <v>0.85195729537366616</v>
      </c>
      <c r="AC124" s="278">
        <f>AB140</f>
        <v>0.85311385404192286</v>
      </c>
    </row>
    <row r="125" spans="1:29" ht="15.75" customHeight="1">
      <c r="A125" s="393"/>
      <c r="B125" s="99" t="s">
        <v>70</v>
      </c>
      <c r="C125" s="264" t="s">
        <v>211</v>
      </c>
      <c r="D125" s="265"/>
      <c r="E125" s="39">
        <v>47.6</v>
      </c>
      <c r="F125" s="40">
        <v>2518</v>
      </c>
      <c r="G125" s="41">
        <f t="shared" si="58"/>
        <v>119856.8</v>
      </c>
      <c r="H125" s="42"/>
      <c r="I125" s="43">
        <v>23</v>
      </c>
      <c r="J125" s="44">
        <v>2000</v>
      </c>
      <c r="K125" s="45">
        <f t="shared" ref="K125:K126" si="59">J125/I125</f>
        <v>86.956521739130437</v>
      </c>
      <c r="L125" s="46">
        <v>23</v>
      </c>
      <c r="M125" s="44">
        <f>F125/V125*60</f>
        <v>1710.9852774631956</v>
      </c>
      <c r="N125" s="45">
        <f>M125/L125</f>
        <v>74.390664237530245</v>
      </c>
      <c r="O125" s="47">
        <f>L125-I125</f>
        <v>0</v>
      </c>
      <c r="P125" s="48">
        <f>N125-K125</f>
        <v>-12.565857501600192</v>
      </c>
      <c r="Q125" s="49">
        <f>N125/K125</f>
        <v>0.85549263873159775</v>
      </c>
      <c r="R125" s="274"/>
      <c r="S125" s="50">
        <v>0.76180555555555562</v>
      </c>
      <c r="T125" s="51">
        <v>0.823125</v>
      </c>
      <c r="U125" s="52">
        <v>6.7500000000000959</v>
      </c>
      <c r="V125" s="53">
        <v>88.299999999999898</v>
      </c>
      <c r="W125" s="54"/>
      <c r="X125" s="94"/>
      <c r="Y125" s="266"/>
      <c r="Z125" s="267"/>
      <c r="AA125" s="55">
        <f>M125-J125</f>
        <v>-289.01472253680436</v>
      </c>
      <c r="AB125" s="49">
        <f>M125/J125</f>
        <v>0.85549263873159787</v>
      </c>
      <c r="AC125" s="279"/>
    </row>
    <row r="126" spans="1:29" ht="15.75" customHeight="1">
      <c r="A126" s="393"/>
      <c r="B126" s="99" t="s">
        <v>70</v>
      </c>
      <c r="C126" s="264" t="s">
        <v>115</v>
      </c>
      <c r="D126" s="265"/>
      <c r="E126" s="39">
        <v>56.87</v>
      </c>
      <c r="F126" s="40">
        <v>1939</v>
      </c>
      <c r="G126" s="41">
        <f t="shared" si="58"/>
        <v>110270.93</v>
      </c>
      <c r="H126" s="42"/>
      <c r="I126" s="43">
        <v>23</v>
      </c>
      <c r="J126" s="44">
        <v>2000</v>
      </c>
      <c r="K126" s="45">
        <f t="shared" si="59"/>
        <v>86.956521739130437</v>
      </c>
      <c r="L126" s="46">
        <v>23</v>
      </c>
      <c r="M126" s="44">
        <f>F126/V126*60</f>
        <v>1703.7832560410091</v>
      </c>
      <c r="N126" s="45">
        <f>M126/L126</f>
        <v>74.077532871348225</v>
      </c>
      <c r="O126" s="47">
        <f>L126-I126</f>
        <v>0</v>
      </c>
      <c r="P126" s="48">
        <f>N126-K126</f>
        <v>-12.878988867782212</v>
      </c>
      <c r="Q126" s="49">
        <f>N126/K126</f>
        <v>0.85189162802050455</v>
      </c>
      <c r="R126" s="274"/>
      <c r="S126" s="50">
        <v>0.82777777777777783</v>
      </c>
      <c r="T126" s="51">
        <v>0.87519675925925922</v>
      </c>
      <c r="U126" s="52">
        <v>6.7000000000000881</v>
      </c>
      <c r="V126" s="53">
        <v>68.283333333333189</v>
      </c>
      <c r="W126" s="54"/>
      <c r="X126" s="94"/>
      <c r="Y126" s="266"/>
      <c r="Z126" s="267"/>
      <c r="AA126" s="55">
        <f>M126-J126</f>
        <v>-296.21674395899095</v>
      </c>
      <c r="AB126" s="49">
        <f>M126/J126</f>
        <v>0.85189162802050455</v>
      </c>
      <c r="AC126" s="279"/>
    </row>
    <row r="127" spans="1:29" ht="15.75" customHeight="1">
      <c r="A127" s="393"/>
      <c r="B127" s="99"/>
      <c r="C127" s="264"/>
      <c r="D127" s="265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79"/>
    </row>
    <row r="128" spans="1:29" ht="15.75" customHeight="1">
      <c r="A128" s="393"/>
      <c r="B128" s="99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393"/>
      <c r="B129" s="99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94"/>
      <c r="Y129" s="266"/>
      <c r="Z129" s="267"/>
      <c r="AA129" s="55"/>
      <c r="AB129" s="49"/>
      <c r="AC129" s="279"/>
    </row>
    <row r="130" spans="1:29" ht="15.75" customHeight="1">
      <c r="A130" s="393"/>
      <c r="B130" s="99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62"/>
      <c r="T130" s="63"/>
      <c r="U130" s="52"/>
      <c r="V130" s="53"/>
      <c r="W130" s="63"/>
      <c r="X130" s="108"/>
      <c r="Y130" s="266"/>
      <c r="Z130" s="267"/>
      <c r="AA130" s="55"/>
      <c r="AB130" s="49"/>
      <c r="AC130" s="279"/>
    </row>
    <row r="131" spans="1:29" ht="15.75" customHeight="1">
      <c r="A131" s="393"/>
      <c r="B131" s="99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62"/>
      <c r="T131" s="63"/>
      <c r="U131" s="52"/>
      <c r="V131" s="53"/>
      <c r="W131" s="63"/>
      <c r="X131" s="108"/>
      <c r="Y131" s="266"/>
      <c r="Z131" s="267"/>
      <c r="AA131" s="55"/>
      <c r="AB131" s="49"/>
      <c r="AC131" s="279"/>
    </row>
    <row r="132" spans="1:29" ht="15.75" customHeight="1">
      <c r="A132" s="393"/>
      <c r="B132" s="99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62"/>
      <c r="T132" s="63"/>
      <c r="U132" s="52"/>
      <c r="V132" s="53"/>
      <c r="W132" s="63"/>
      <c r="X132" s="108"/>
      <c r="Y132" s="266"/>
      <c r="Z132" s="267"/>
      <c r="AA132" s="55"/>
      <c r="AB132" s="49"/>
      <c r="AC132" s="279"/>
    </row>
    <row r="133" spans="1:29" ht="15.75" customHeight="1">
      <c r="A133" s="393"/>
      <c r="B133" s="99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62"/>
      <c r="T133" s="63"/>
      <c r="U133" s="52"/>
      <c r="V133" s="53"/>
      <c r="W133" s="63"/>
      <c r="X133" s="108"/>
      <c r="Y133" s="266"/>
      <c r="Z133" s="267"/>
      <c r="AA133" s="55"/>
      <c r="AB133" s="49"/>
      <c r="AC133" s="279"/>
    </row>
    <row r="134" spans="1:29" ht="15.75" customHeight="1">
      <c r="A134" s="393"/>
      <c r="B134" s="99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62"/>
      <c r="T134" s="63"/>
      <c r="U134" s="52"/>
      <c r="V134" s="53"/>
      <c r="W134" s="63"/>
      <c r="X134" s="108"/>
      <c r="Y134" s="266"/>
      <c r="Z134" s="267"/>
      <c r="AA134" s="55"/>
      <c r="AB134" s="49"/>
      <c r="AC134" s="279"/>
    </row>
    <row r="135" spans="1:29" ht="15.75" customHeight="1">
      <c r="A135" s="393"/>
      <c r="B135" s="99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62"/>
      <c r="T135" s="63"/>
      <c r="U135" s="52"/>
      <c r="V135" s="53"/>
      <c r="W135" s="63"/>
      <c r="X135" s="108"/>
      <c r="Y135" s="266"/>
      <c r="Z135" s="267"/>
      <c r="AA135" s="55"/>
      <c r="AB135" s="49"/>
      <c r="AC135" s="279"/>
    </row>
    <row r="136" spans="1:29" ht="15.75" customHeight="1">
      <c r="A136" s="393"/>
      <c r="B136" s="99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62"/>
      <c r="T136" s="63"/>
      <c r="U136" s="52"/>
      <c r="V136" s="53"/>
      <c r="W136" s="63"/>
      <c r="X136" s="108"/>
      <c r="Y136" s="266"/>
      <c r="Z136" s="267"/>
      <c r="AA136" s="55"/>
      <c r="AB136" s="49"/>
      <c r="AC136" s="279"/>
    </row>
    <row r="137" spans="1:29" ht="15.75" customHeight="1">
      <c r="A137" s="393"/>
      <c r="B137" s="99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62"/>
      <c r="T137" s="63"/>
      <c r="U137" s="52"/>
      <c r="V137" s="53"/>
      <c r="W137" s="63"/>
      <c r="X137" s="108"/>
      <c r="Y137" s="266"/>
      <c r="Z137" s="267"/>
      <c r="AA137" s="55"/>
      <c r="AB137" s="49"/>
      <c r="AC137" s="279"/>
    </row>
    <row r="138" spans="1:29" ht="15.75" customHeight="1">
      <c r="A138" s="393"/>
      <c r="B138" s="99"/>
      <c r="C138" s="264"/>
      <c r="D138" s="265"/>
      <c r="E138" s="39"/>
      <c r="F138" s="71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62"/>
      <c r="T138" s="63"/>
      <c r="U138" s="52"/>
      <c r="V138" s="53"/>
      <c r="W138" s="63"/>
      <c r="X138" s="108"/>
      <c r="Y138" s="266"/>
      <c r="Z138" s="267"/>
      <c r="AA138" s="55"/>
      <c r="AB138" s="49"/>
      <c r="AC138" s="279"/>
    </row>
    <row r="139" spans="1:29" ht="15.75" customHeight="1">
      <c r="A139" s="393"/>
      <c r="B139" s="99"/>
      <c r="C139" s="264"/>
      <c r="D139" s="265"/>
      <c r="E139" s="109"/>
      <c r="F139" s="71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394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60">AVERAGE(I124:I139)</f>
        <v>22.666666666666668</v>
      </c>
      <c r="J140" s="81">
        <f t="shared" si="60"/>
        <v>2000</v>
      </c>
      <c r="K140" s="82">
        <f t="shared" ref="K140" si="61">J140/I140</f>
        <v>88.235294117647058</v>
      </c>
      <c r="L140" s="80">
        <f t="shared" ref="L140:M140" si="62">AVERAGE(L124:L139)</f>
        <v>22.666666666666668</v>
      </c>
      <c r="M140" s="81">
        <f t="shared" si="62"/>
        <v>1706.2277080838458</v>
      </c>
      <c r="N140" s="82">
        <f>M140/L140</f>
        <v>75.274751827228485</v>
      </c>
      <c r="O140" s="83">
        <f>L140-I140</f>
        <v>0</v>
      </c>
      <c r="P140" s="84">
        <f>N140-K140</f>
        <v>-12.960542290418573</v>
      </c>
      <c r="Q140" s="85">
        <f>N140/K140</f>
        <v>0.85311385404192286</v>
      </c>
      <c r="R140" s="275"/>
      <c r="S140" s="182">
        <f>S124</f>
        <v>0.70833333333333337</v>
      </c>
      <c r="T140" s="183">
        <f>INDEX(T124:T139,COUNTA(T124:T139))</f>
        <v>0.87519675925925922</v>
      </c>
      <c r="U140" s="86"/>
      <c r="V140" s="96"/>
      <c r="W140" s="78"/>
      <c r="X140" s="82"/>
      <c r="Y140" s="262"/>
      <c r="Z140" s="263"/>
      <c r="AA140" s="97">
        <f>M140-J140</f>
        <v>-293.77229191615424</v>
      </c>
      <c r="AB140" s="85">
        <f>M140/J140</f>
        <v>0.85311385404192286</v>
      </c>
      <c r="AC140" s="280"/>
    </row>
    <row r="141" spans="1:29" ht="15.75" customHeight="1">
      <c r="A141" s="389" t="s">
        <v>47</v>
      </c>
      <c r="B141" s="98" t="s">
        <v>70</v>
      </c>
      <c r="C141" s="271" t="s">
        <v>203</v>
      </c>
      <c r="D141" s="272"/>
      <c r="E141" s="21">
        <v>49.91</v>
      </c>
      <c r="F141" s="34">
        <v>1766</v>
      </c>
      <c r="G141" s="22">
        <f t="shared" ref="G141:G143" si="63">E141*F141</f>
        <v>88141.06</v>
      </c>
      <c r="H141" s="23"/>
      <c r="I141" s="24">
        <v>26</v>
      </c>
      <c r="J141" s="25">
        <v>2000</v>
      </c>
      <c r="K141" s="26">
        <f>J141/I141</f>
        <v>76.92307692307692</v>
      </c>
      <c r="L141" s="27">
        <v>26</v>
      </c>
      <c r="M141" s="25">
        <f>F141/V141*60</f>
        <v>1694.9080245267937</v>
      </c>
      <c r="N141" s="26">
        <f>M141/L141</f>
        <v>65.188770174107447</v>
      </c>
      <c r="O141" s="91">
        <f>L141-I141</f>
        <v>0</v>
      </c>
      <c r="P141" s="92">
        <f>N141-K141</f>
        <v>-11.734306748969473</v>
      </c>
      <c r="Q141" s="31">
        <f>N141/K141</f>
        <v>0.84745401226339689</v>
      </c>
      <c r="R141" s="273">
        <f>Q157</f>
        <v>0.85392130100161867</v>
      </c>
      <c r="S141" s="32">
        <v>0.7086689814814815</v>
      </c>
      <c r="T141" s="33">
        <v>0.75208333333333333</v>
      </c>
      <c r="U141" s="34"/>
      <c r="V141" s="35">
        <v>62.516666666666637</v>
      </c>
      <c r="W141" s="15"/>
      <c r="X141" s="17"/>
      <c r="Y141" s="276"/>
      <c r="Z141" s="277"/>
      <c r="AA141" s="36">
        <f>M141-J141</f>
        <v>-305.09197547320628</v>
      </c>
      <c r="AB141" s="31">
        <f>M141/J141</f>
        <v>0.84745401226339689</v>
      </c>
      <c r="AC141" s="348">
        <f>AB157</f>
        <v>0.85392130100161867</v>
      </c>
    </row>
    <row r="142" spans="1:29" ht="15.75" customHeight="1">
      <c r="A142" s="390"/>
      <c r="B142" s="99" t="s">
        <v>70</v>
      </c>
      <c r="C142" s="264" t="s">
        <v>116</v>
      </c>
      <c r="D142" s="265"/>
      <c r="E142" s="39">
        <v>56.79</v>
      </c>
      <c r="F142" s="52">
        <v>2347</v>
      </c>
      <c r="G142" s="41">
        <f t="shared" si="63"/>
        <v>133286.13</v>
      </c>
      <c r="H142" s="42"/>
      <c r="I142" s="43">
        <v>23</v>
      </c>
      <c r="J142" s="44">
        <v>2000</v>
      </c>
      <c r="K142" s="45">
        <f t="shared" ref="K142:K143" si="64">J142/I142</f>
        <v>86.956521739130437</v>
      </c>
      <c r="L142" s="46">
        <v>23</v>
      </c>
      <c r="M142" s="44">
        <f>F142/V142*60</f>
        <v>1714.8772072254924</v>
      </c>
      <c r="N142" s="45">
        <f>M142/L142</f>
        <v>74.559878575021415</v>
      </c>
      <c r="O142" s="47">
        <f>L142-I142</f>
        <v>0</v>
      </c>
      <c r="P142" s="48">
        <f>N142-K142</f>
        <v>-12.396643164109022</v>
      </c>
      <c r="Q142" s="49">
        <f>N142/K142</f>
        <v>0.85743860361274626</v>
      </c>
      <c r="R142" s="274"/>
      <c r="S142" s="50">
        <v>0.75624999999999998</v>
      </c>
      <c r="T142" s="51">
        <v>0.81327546296296294</v>
      </c>
      <c r="U142" s="52">
        <v>5.9999999999999787</v>
      </c>
      <c r="V142" s="53">
        <v>82.11666666666666</v>
      </c>
      <c r="W142" s="54"/>
      <c r="X142" s="94"/>
      <c r="Y142" s="266"/>
      <c r="Z142" s="267"/>
      <c r="AA142" s="55">
        <f>M142-J142</f>
        <v>-285.12279277450762</v>
      </c>
      <c r="AB142" s="49">
        <f>M142/J142</f>
        <v>0.85743860361274615</v>
      </c>
      <c r="AC142" s="294"/>
    </row>
    <row r="143" spans="1:29" ht="15.75" customHeight="1">
      <c r="A143" s="390"/>
      <c r="B143" s="99" t="s">
        <v>70</v>
      </c>
      <c r="C143" s="264" t="s">
        <v>219</v>
      </c>
      <c r="D143" s="265"/>
      <c r="E143" s="39">
        <v>44.3</v>
      </c>
      <c r="F143" s="52">
        <v>2404</v>
      </c>
      <c r="G143" s="41">
        <f t="shared" si="63"/>
        <v>106497.2</v>
      </c>
      <c r="H143" s="42"/>
      <c r="I143" s="43">
        <v>17</v>
      </c>
      <c r="J143" s="44">
        <v>2000</v>
      </c>
      <c r="K143" s="45">
        <f t="shared" si="64"/>
        <v>117.64705882352941</v>
      </c>
      <c r="L143" s="46">
        <v>17</v>
      </c>
      <c r="M143" s="44">
        <f>F143/V143*60</f>
        <v>1713.742574257426</v>
      </c>
      <c r="N143" s="45">
        <f>M143/L143</f>
        <v>100.80838672102506</v>
      </c>
      <c r="O143" s="47">
        <f>L143-I143</f>
        <v>0</v>
      </c>
      <c r="P143" s="48">
        <f>N143-K143</f>
        <v>-16.838672102504347</v>
      </c>
      <c r="Q143" s="49">
        <f>N143/K143</f>
        <v>0.85687128712871308</v>
      </c>
      <c r="R143" s="274"/>
      <c r="S143" s="50">
        <v>0.81805555555555554</v>
      </c>
      <c r="T143" s="51">
        <v>0.87650462962962961</v>
      </c>
      <c r="U143" s="52">
        <v>6.8833333333333435</v>
      </c>
      <c r="V143" s="53">
        <v>84.166666666666657</v>
      </c>
      <c r="W143" s="54"/>
      <c r="X143" s="94"/>
      <c r="Y143" s="266"/>
      <c r="Z143" s="267"/>
      <c r="AA143" s="55">
        <f>M143-J143</f>
        <v>-286.25742574257401</v>
      </c>
      <c r="AB143" s="49">
        <f>M143/J143</f>
        <v>0.85687128712871297</v>
      </c>
      <c r="AC143" s="294"/>
    </row>
    <row r="144" spans="1:29" ht="15.75" customHeight="1">
      <c r="A144" s="390"/>
      <c r="B144" s="99"/>
      <c r="C144" s="264"/>
      <c r="D144" s="265"/>
      <c r="E144" s="39"/>
      <c r="F144" s="52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94"/>
    </row>
    <row r="145" spans="1:29" ht="15.75" customHeight="1">
      <c r="A145" s="390"/>
      <c r="B145" s="99"/>
      <c r="C145" s="264"/>
      <c r="D145" s="265"/>
      <c r="E145" s="39"/>
      <c r="F145" s="52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94"/>
    </row>
    <row r="146" spans="1:29" ht="15.75" customHeight="1">
      <c r="A146" s="390"/>
      <c r="B146" s="99"/>
      <c r="C146" s="264"/>
      <c r="D146" s="265"/>
      <c r="E146" s="39"/>
      <c r="F146" s="52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94"/>
      <c r="Y146" s="266"/>
      <c r="Z146" s="267"/>
      <c r="AA146" s="55"/>
      <c r="AB146" s="49"/>
      <c r="AC146" s="294"/>
    </row>
    <row r="147" spans="1:29" ht="15.75" customHeight="1">
      <c r="A147" s="390"/>
      <c r="B147" s="99"/>
      <c r="C147" s="264"/>
      <c r="D147" s="265"/>
      <c r="E147" s="39"/>
      <c r="F147" s="52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94"/>
    </row>
    <row r="148" spans="1:29" ht="15.75" customHeight="1">
      <c r="A148" s="390"/>
      <c r="B148" s="99"/>
      <c r="C148" s="264"/>
      <c r="D148" s="265"/>
      <c r="E148" s="39"/>
      <c r="F148" s="52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94"/>
    </row>
    <row r="149" spans="1:29" ht="15.75" customHeight="1">
      <c r="A149" s="390"/>
      <c r="B149" s="99"/>
      <c r="C149" s="264"/>
      <c r="D149" s="265"/>
      <c r="E149" s="39"/>
      <c r="F149" s="52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54"/>
      <c r="X149" s="94"/>
      <c r="Y149" s="266"/>
      <c r="Z149" s="267"/>
      <c r="AA149" s="55"/>
      <c r="AB149" s="49"/>
      <c r="AC149" s="294"/>
    </row>
    <row r="150" spans="1:29" ht="15.75" customHeight="1">
      <c r="A150" s="390"/>
      <c r="B150" s="99"/>
      <c r="C150" s="264"/>
      <c r="D150" s="265"/>
      <c r="E150" s="39"/>
      <c r="F150" s="52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54"/>
      <c r="X150" s="94"/>
      <c r="Y150" s="266"/>
      <c r="Z150" s="267"/>
      <c r="AA150" s="55"/>
      <c r="AB150" s="49"/>
      <c r="AC150" s="294"/>
    </row>
    <row r="151" spans="1:29" ht="15.75" customHeight="1">
      <c r="A151" s="390"/>
      <c r="B151" s="99"/>
      <c r="C151" s="264"/>
      <c r="D151" s="265"/>
      <c r="E151" s="39"/>
      <c r="F151" s="52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54"/>
      <c r="X151" s="94"/>
      <c r="Y151" s="266"/>
      <c r="Z151" s="267"/>
      <c r="AA151" s="55"/>
      <c r="AB151" s="49"/>
      <c r="AC151" s="294"/>
    </row>
    <row r="152" spans="1:29" ht="15.75" customHeight="1">
      <c r="A152" s="390"/>
      <c r="B152" s="99"/>
      <c r="C152" s="264"/>
      <c r="D152" s="265"/>
      <c r="E152" s="39"/>
      <c r="F152" s="52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54"/>
      <c r="X152" s="94"/>
      <c r="Y152" s="266"/>
      <c r="Z152" s="267"/>
      <c r="AA152" s="55"/>
      <c r="AB152" s="49"/>
      <c r="AC152" s="294"/>
    </row>
    <row r="153" spans="1:29" ht="15.75" customHeight="1">
      <c r="A153" s="390"/>
      <c r="B153" s="99"/>
      <c r="C153" s="264"/>
      <c r="D153" s="265"/>
      <c r="E153" s="39"/>
      <c r="F153" s="52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54"/>
      <c r="X153" s="94"/>
      <c r="Y153" s="266"/>
      <c r="Z153" s="267"/>
      <c r="AA153" s="55"/>
      <c r="AB153" s="49"/>
      <c r="AC153" s="294"/>
    </row>
    <row r="154" spans="1:29" ht="15.75" customHeight="1">
      <c r="A154" s="390"/>
      <c r="B154" s="99"/>
      <c r="C154" s="264"/>
      <c r="D154" s="265"/>
      <c r="E154" s="39"/>
      <c r="F154" s="52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100"/>
      <c r="X154" s="101"/>
      <c r="Y154" s="266"/>
      <c r="Z154" s="267"/>
      <c r="AA154" s="55"/>
      <c r="AB154" s="49"/>
      <c r="AC154" s="294"/>
    </row>
    <row r="155" spans="1:29" ht="15.75" customHeight="1">
      <c r="A155" s="390"/>
      <c r="B155" s="99"/>
      <c r="C155" s="264"/>
      <c r="D155" s="265"/>
      <c r="E155" s="39"/>
      <c r="F155" s="52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102"/>
      <c r="X155" s="103"/>
      <c r="Y155" s="266"/>
      <c r="Z155" s="267"/>
      <c r="AA155" s="55"/>
      <c r="AB155" s="49"/>
      <c r="AC155" s="294"/>
    </row>
    <row r="156" spans="1:29" ht="15.75" customHeight="1">
      <c r="A156" s="390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50"/>
      <c r="T156" s="51"/>
      <c r="U156" s="73"/>
      <c r="V156" s="53"/>
      <c r="W156" s="102"/>
      <c r="X156" s="103"/>
      <c r="Y156" s="266"/>
      <c r="Z156" s="267"/>
      <c r="AA156" s="55"/>
      <c r="AB156" s="49"/>
      <c r="AC156" s="294"/>
    </row>
    <row r="157" spans="1:29" ht="15.75" customHeight="1" thickBot="1">
      <c r="A157" s="391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65">AVERAGE(I141:I156)</f>
        <v>22</v>
      </c>
      <c r="J157" s="81">
        <f t="shared" si="65"/>
        <v>2000</v>
      </c>
      <c r="K157" s="82">
        <f t="shared" ref="K157" si="66">J157/I157</f>
        <v>90.909090909090907</v>
      </c>
      <c r="L157" s="80">
        <f t="shared" ref="L157:M157" si="67">AVERAGE(L141:L156)</f>
        <v>22</v>
      </c>
      <c r="M157" s="81">
        <f t="shared" si="67"/>
        <v>1707.8426020032373</v>
      </c>
      <c r="N157" s="82">
        <f>M157/L157</f>
        <v>77.629209181965336</v>
      </c>
      <c r="O157" s="83">
        <f>L157-I157</f>
        <v>0</v>
      </c>
      <c r="P157" s="84">
        <f>N157-K157</f>
        <v>-13.27988172712557</v>
      </c>
      <c r="Q157" s="85">
        <f>N157/K157</f>
        <v>0.85392130100161867</v>
      </c>
      <c r="R157" s="275"/>
      <c r="S157" s="182">
        <f>S141</f>
        <v>0.7086689814814815</v>
      </c>
      <c r="T157" s="183">
        <f>INDEX(T141:T156,COUNTA(T141:T156))</f>
        <v>0.87650462962962961</v>
      </c>
      <c r="U157" s="86"/>
      <c r="V157" s="96"/>
      <c r="W157" s="105"/>
      <c r="X157" s="106"/>
      <c r="Y157" s="262"/>
      <c r="Z157" s="263"/>
      <c r="AA157" s="97">
        <f>M157-J157</f>
        <v>-292.15739799676271</v>
      </c>
      <c r="AB157" s="85">
        <f>M157/J157</f>
        <v>0.85392130100161867</v>
      </c>
      <c r="AC157" s="295"/>
    </row>
    <row r="159" spans="1:29">
      <c r="Y159" s="260" t="s">
        <v>54</v>
      </c>
      <c r="Z159" s="260"/>
    </row>
    <row r="160" spans="1:29">
      <c r="Y160" s="260" t="s">
        <v>55</v>
      </c>
      <c r="Z160" s="260"/>
    </row>
    <row r="161" spans="25:26">
      <c r="Y161" s="260" t="s">
        <v>56</v>
      </c>
      <c r="Z161" s="260"/>
    </row>
    <row r="162" spans="25:26">
      <c r="Y162" s="260" t="s">
        <v>57</v>
      </c>
      <c r="Z162" s="260"/>
    </row>
    <row r="163" spans="25:26">
      <c r="Y163" s="260" t="s">
        <v>58</v>
      </c>
      <c r="Z163" s="260"/>
    </row>
    <row r="164" spans="25:26">
      <c r="Y164" s="260" t="s">
        <v>59</v>
      </c>
      <c r="Z164" s="260"/>
    </row>
    <row r="165" spans="25:26">
      <c r="Y165" s="260" t="s">
        <v>60</v>
      </c>
      <c r="Z165" s="260"/>
    </row>
    <row r="166" spans="25:26">
      <c r="Y166" s="260" t="s">
        <v>61</v>
      </c>
      <c r="Z166" s="260"/>
    </row>
    <row r="167" spans="25:26">
      <c r="Y167" s="260" t="s">
        <v>62</v>
      </c>
      <c r="Z167" s="260"/>
    </row>
    <row r="168" spans="25:26">
      <c r="Y168" s="260" t="s">
        <v>63</v>
      </c>
      <c r="Z168" s="260"/>
    </row>
    <row r="169" spans="25:26">
      <c r="Y169" s="260" t="s">
        <v>64</v>
      </c>
      <c r="Z169" s="260"/>
    </row>
    <row r="170" spans="25:26">
      <c r="Y170" s="260" t="s">
        <v>65</v>
      </c>
      <c r="Z170" s="260"/>
    </row>
    <row r="171" spans="25:26">
      <c r="Y171" s="260" t="s">
        <v>66</v>
      </c>
      <c r="Z171" s="260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548" priority="3" operator="greaterThan">
      <formula>0</formula>
    </cfRule>
  </conditionalFormatting>
  <conditionalFormatting sqref="P5:P157 AA5:AA157">
    <cfRule type="cellIs" dxfId="547" priority="7" operator="lessThan">
      <formula>0</formula>
    </cfRule>
  </conditionalFormatting>
  <conditionalFormatting sqref="Q5:Q157 AB5:AB157">
    <cfRule type="cellIs" dxfId="546" priority="5" operator="greaterThan">
      <formula>1</formula>
    </cfRule>
    <cfRule type="cellIs" dxfId="545" priority="6" operator="lessThan">
      <formula>0.8</formula>
    </cfRule>
  </conditionalFormatting>
  <conditionalFormatting sqref="AC5:AC22 R5:R157 AC56:AC91">
    <cfRule type="cellIs" dxfId="544" priority="8" operator="lessThan">
      <formula>0.8</formula>
    </cfRule>
  </conditionalFormatting>
  <conditionalFormatting sqref="AC39">
    <cfRule type="cellIs" dxfId="543" priority="11" operator="lessThan">
      <formula>0.8</formula>
    </cfRule>
  </conditionalFormatting>
  <conditionalFormatting sqref="AC54">
    <cfRule type="cellIs" dxfId="542" priority="10" operator="lessThan">
      <formula>0.8</formula>
    </cfRule>
  </conditionalFormatting>
  <conditionalFormatting sqref="AC97:AC105">
    <cfRule type="cellIs" dxfId="541" priority="9" operator="lessThan">
      <formula>0.8</formula>
    </cfRule>
  </conditionalFormatting>
  <conditionalFormatting sqref="AC107:AC112">
    <cfRule type="cellIs" dxfId="540" priority="4" operator="lessThan">
      <formula>0.8</formula>
    </cfRule>
  </conditionalFormatting>
  <conditionalFormatting sqref="AC124:AC141">
    <cfRule type="cellIs" dxfId="539" priority="1" operator="lessThan">
      <formula>0.8</formula>
    </cfRule>
  </conditionalFormatting>
  <conditionalFormatting sqref="AC156">
    <cfRule type="cellIs" dxfId="538" priority="2" operator="lessThan">
      <formula>0.8</formula>
    </cfRule>
  </conditionalFormatting>
  <dataValidations count="1">
    <dataValidation type="list" allowBlank="1" showInputMessage="1" showErrorMessage="1" sqref="Y5:Z157" xr:uid="{5B8066C3-C013-47CF-9833-7B2390197ED0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6515D-99A6-4742-A852-BEBC82898EBA}">
  <sheetPr>
    <tabColor theme="9" tint="0.59999389629810485"/>
  </sheetPr>
  <dimension ref="B1:AR36"/>
  <sheetViews>
    <sheetView zoomScale="70" zoomScaleNormal="70" workbookViewId="0">
      <selection activeCell="V42" sqref="V42"/>
    </sheetView>
  </sheetViews>
  <sheetFormatPr defaultColWidth="7.6640625" defaultRowHeight="15.75"/>
  <cols>
    <col min="1" max="1" width="7.6640625" style="125"/>
    <col min="2" max="2" width="15.6640625" style="125" customWidth="1"/>
    <col min="3" max="3" width="8.109375" style="131" customWidth="1"/>
    <col min="4" max="34" width="11.109375" style="125" customWidth="1"/>
    <col min="35" max="16384" width="7.6640625" style="125"/>
  </cols>
  <sheetData>
    <row r="1" spans="2:44" ht="27.75" customHeight="1">
      <c r="B1" s="247" t="s">
        <v>132</v>
      </c>
      <c r="C1" s="247"/>
      <c r="D1" s="247"/>
      <c r="E1" s="247"/>
      <c r="F1" s="247"/>
      <c r="G1" s="247"/>
      <c r="H1" s="247"/>
      <c r="I1" s="247"/>
      <c r="J1" s="247"/>
      <c r="K1" s="124"/>
      <c r="L1" s="124"/>
      <c r="M1" s="124"/>
      <c r="N1" s="124"/>
      <c r="O1" s="124"/>
      <c r="P1" s="124"/>
    </row>
    <row r="2" spans="2:44" ht="27.75" customHeight="1">
      <c r="B2" s="248"/>
      <c r="C2" s="248"/>
      <c r="D2" s="248"/>
      <c r="E2" s="248"/>
      <c r="F2" s="248"/>
      <c r="G2" s="248"/>
      <c r="H2" s="248"/>
      <c r="I2" s="248"/>
      <c r="J2" s="248"/>
      <c r="K2" s="124"/>
      <c r="L2" s="124"/>
      <c r="M2" s="124"/>
      <c r="N2" s="124"/>
      <c r="O2" s="124"/>
      <c r="P2" s="124"/>
    </row>
    <row r="3" spans="2:44" ht="46.5" customHeight="1">
      <c r="B3" s="126" t="s">
        <v>133</v>
      </c>
      <c r="C3" s="249" t="s">
        <v>332</v>
      </c>
      <c r="D3" s="250"/>
      <c r="E3" s="126" t="s">
        <v>134</v>
      </c>
      <c r="F3" s="251">
        <f>'0718(18度C)'!D1+'0718(4度C)'!D1</f>
        <v>196083</v>
      </c>
      <c r="G3" s="252"/>
      <c r="H3" s="126" t="s">
        <v>2</v>
      </c>
      <c r="I3" s="253">
        <f>'0718(18度C)'!F1+'0718(4度C)'!F1</f>
        <v>6283273.709999999</v>
      </c>
      <c r="J3" s="254"/>
      <c r="K3" s="127"/>
      <c r="L3" s="128"/>
      <c r="M3" s="124"/>
      <c r="N3" s="124"/>
      <c r="O3" s="124"/>
      <c r="P3" s="124"/>
    </row>
    <row r="4" spans="2:44" ht="28.5" customHeight="1">
      <c r="B4" s="255" t="s">
        <v>135</v>
      </c>
      <c r="C4" s="235" t="s">
        <v>136</v>
      </c>
      <c r="D4" s="236"/>
      <c r="E4" s="258" t="s">
        <v>137</v>
      </c>
      <c r="F4" s="259"/>
      <c r="G4" s="258" t="s">
        <v>138</v>
      </c>
      <c r="H4" s="259"/>
      <c r="I4" s="258" t="s">
        <v>139</v>
      </c>
      <c r="J4" s="259"/>
      <c r="K4" s="233" t="s">
        <v>140</v>
      </c>
      <c r="L4" s="234"/>
      <c r="M4" s="233" t="s">
        <v>141</v>
      </c>
      <c r="N4" s="234"/>
      <c r="P4" s="128"/>
      <c r="Q4" s="124"/>
      <c r="R4" s="124"/>
    </row>
    <row r="5" spans="2:44" ht="28.5" customHeight="1">
      <c r="B5" s="256"/>
      <c r="C5" s="235" t="s">
        <v>142</v>
      </c>
      <c r="D5" s="236"/>
      <c r="E5" s="237" t="s">
        <v>143</v>
      </c>
      <c r="F5" s="238"/>
      <c r="G5" s="239" t="s">
        <v>144</v>
      </c>
      <c r="H5" s="240"/>
      <c r="I5" s="241" t="s">
        <v>145</v>
      </c>
      <c r="J5" s="242"/>
      <c r="K5" s="243" t="s">
        <v>146</v>
      </c>
      <c r="L5" s="244"/>
      <c r="M5" s="245" t="s">
        <v>147</v>
      </c>
      <c r="N5" s="246"/>
      <c r="O5" s="128"/>
      <c r="P5" s="128"/>
      <c r="Q5" s="128"/>
      <c r="R5" s="128"/>
    </row>
    <row r="6" spans="2:44" ht="28.5" customHeight="1">
      <c r="B6" s="256"/>
      <c r="C6" s="235" t="s">
        <v>148</v>
      </c>
      <c r="D6" s="236"/>
      <c r="E6" s="227">
        <f>AVERAGE(D13:O13,D27:X27)</f>
        <v>486.73201679239378</v>
      </c>
      <c r="F6" s="228" t="e">
        <f>AVERAGE(#REF!,D13:K13)</f>
        <v>#REF!</v>
      </c>
      <c r="G6" s="229">
        <f>AVERAGE(D13:K13)</f>
        <v>177.27425402617686</v>
      </c>
      <c r="H6" s="230"/>
      <c r="I6" s="229">
        <f>AVERAGE(L13:O13)</f>
        <v>89.572192513368975</v>
      </c>
      <c r="J6" s="230"/>
      <c r="K6" s="229">
        <f>AVERAGE(D27:O27)</f>
        <v>676.80791916416911</v>
      </c>
      <c r="L6" s="230"/>
      <c r="M6" s="229">
        <f>AVERAGE(P27:X27)</f>
        <v>726.71814495028775</v>
      </c>
      <c r="N6" s="230"/>
      <c r="O6" s="128"/>
      <c r="P6" s="128"/>
      <c r="Q6" s="128"/>
      <c r="R6" s="128"/>
    </row>
    <row r="7" spans="2:44" ht="28.5" customHeight="1">
      <c r="B7" s="256"/>
      <c r="C7" s="221" t="s">
        <v>149</v>
      </c>
      <c r="D7" s="222"/>
      <c r="E7" s="231">
        <f>AVERAGE(D14:O14,D28:X28)</f>
        <v>409.24372453530202</v>
      </c>
      <c r="F7" s="232" t="e">
        <f>AVERAGE(#REF!,D14:K14)</f>
        <v>#REF!</v>
      </c>
      <c r="G7" s="219">
        <f>AVERAGE(D14:K14)</f>
        <v>149.28608640759543</v>
      </c>
      <c r="H7" s="220"/>
      <c r="I7" s="219">
        <f>AVERAGE(L14:O14)</f>
        <v>76.432494117456883</v>
      </c>
      <c r="J7" s="220"/>
      <c r="K7" s="219">
        <f>AVERAGE(D28:O28)</f>
        <v>568.99136535490823</v>
      </c>
      <c r="L7" s="220"/>
      <c r="M7" s="219">
        <f>AVERAGE(P28:X28)</f>
        <v>610.46785806409969</v>
      </c>
      <c r="N7" s="220"/>
      <c r="O7" s="128"/>
      <c r="P7" s="128"/>
      <c r="Q7" s="128"/>
      <c r="R7" s="128"/>
    </row>
    <row r="8" spans="2:44" ht="28.5" customHeight="1">
      <c r="B8" s="257"/>
      <c r="C8" s="221" t="s">
        <v>150</v>
      </c>
      <c r="D8" s="222"/>
      <c r="E8" s="223">
        <f>AVERAGE(D15:O15,D29:X29)</f>
        <v>0.84451685058867154</v>
      </c>
      <c r="F8" s="224" t="e">
        <f>AVERAGE(D15:K15,#REF!)</f>
        <v>#REF!</v>
      </c>
      <c r="G8" s="225">
        <f>AVERAGE(D15:K15)</f>
        <v>0.84534376740790229</v>
      </c>
      <c r="H8" s="226"/>
      <c r="I8" s="225">
        <f>AVERAGE(L15:O15)</f>
        <v>0.85329980539763595</v>
      </c>
      <c r="J8" s="226"/>
      <c r="K8" s="225">
        <f>AVERAGE(D29:O29)</f>
        <v>0.84257169203834381</v>
      </c>
      <c r="L8" s="226"/>
      <c r="M8" s="225">
        <f>AVERAGE(P29:X29)</f>
        <v>0.8432180074303508</v>
      </c>
      <c r="N8" s="226"/>
      <c r="O8" s="130" t="s">
        <v>151</v>
      </c>
      <c r="P8" s="128"/>
      <c r="Q8" s="128"/>
      <c r="R8" s="128"/>
    </row>
    <row r="9" spans="2:44" ht="28.5" customHeight="1" thickBot="1">
      <c r="H9" s="132"/>
      <c r="N9" s="128"/>
      <c r="O9" s="128"/>
      <c r="P9" s="128"/>
    </row>
    <row r="10" spans="2:44" ht="30" customHeight="1">
      <c r="B10" s="209" t="s">
        <v>152</v>
      </c>
      <c r="C10" s="210"/>
      <c r="D10" s="214" t="s">
        <v>153</v>
      </c>
      <c r="E10" s="215"/>
      <c r="F10" s="215"/>
      <c r="G10" s="215"/>
      <c r="H10" s="215"/>
      <c r="I10" s="215"/>
      <c r="J10" s="215"/>
      <c r="K10" s="215"/>
      <c r="L10" s="216" t="s">
        <v>154</v>
      </c>
      <c r="M10" s="217"/>
      <c r="N10" s="217"/>
      <c r="O10" s="218"/>
    </row>
    <row r="11" spans="2:44" ht="17.25" customHeight="1">
      <c r="B11" s="205" t="s">
        <v>155</v>
      </c>
      <c r="C11" s="206"/>
      <c r="D11" s="135">
        <v>1</v>
      </c>
      <c r="E11" s="136">
        <v>2</v>
      </c>
      <c r="F11" s="136">
        <v>3</v>
      </c>
      <c r="G11" s="136">
        <v>4</v>
      </c>
      <c r="H11" s="136">
        <v>5</v>
      </c>
      <c r="I11" s="136">
        <v>6</v>
      </c>
      <c r="J11" s="136">
        <v>7</v>
      </c>
      <c r="K11" s="171">
        <v>8</v>
      </c>
      <c r="L11" s="135">
        <v>1</v>
      </c>
      <c r="M11" s="164">
        <v>2</v>
      </c>
      <c r="N11" s="136">
        <v>3</v>
      </c>
      <c r="O11" s="137">
        <v>4</v>
      </c>
    </row>
    <row r="12" spans="2:44" ht="46.5" customHeight="1">
      <c r="B12" s="205"/>
      <c r="C12" s="206"/>
      <c r="D12" s="138" t="s">
        <v>156</v>
      </c>
      <c r="E12" s="139" t="s">
        <v>157</v>
      </c>
      <c r="F12" s="139" t="s">
        <v>158</v>
      </c>
      <c r="G12" s="139" t="s">
        <v>159</v>
      </c>
      <c r="H12" s="139" t="s">
        <v>160</v>
      </c>
      <c r="I12" s="139" t="s">
        <v>161</v>
      </c>
      <c r="J12" s="139" t="s">
        <v>162</v>
      </c>
      <c r="K12" s="172" t="s">
        <v>163</v>
      </c>
      <c r="L12" s="180" t="s">
        <v>225</v>
      </c>
      <c r="M12" s="187" t="s">
        <v>157</v>
      </c>
      <c r="N12" s="139" t="s">
        <v>164</v>
      </c>
      <c r="O12" s="140" t="s">
        <v>159</v>
      </c>
    </row>
    <row r="13" spans="2:44" ht="40.15" customHeight="1">
      <c r="B13" s="207" t="s">
        <v>10</v>
      </c>
      <c r="C13" s="141" t="s">
        <v>165</v>
      </c>
      <c r="D13" s="142">
        <v>101.72413793103448</v>
      </c>
      <c r="E13" s="143">
        <v>78.740157480314963</v>
      </c>
      <c r="F13" s="143">
        <v>115.55555555555556</v>
      </c>
      <c r="G13" s="143">
        <v>88.39779005524862</v>
      </c>
      <c r="H13" s="143">
        <v>172.2488038277512</v>
      </c>
      <c r="I13" s="143">
        <v>250.92</v>
      </c>
      <c r="J13" s="143" t="s">
        <v>77</v>
      </c>
      <c r="K13" s="173">
        <v>433.33333333333331</v>
      </c>
      <c r="L13" s="142" t="s">
        <v>77</v>
      </c>
      <c r="M13" s="188">
        <v>88.235294117647058</v>
      </c>
      <c r="N13" s="143">
        <v>90.909090909090907</v>
      </c>
      <c r="O13" s="144" t="s">
        <v>77</v>
      </c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</row>
    <row r="14" spans="2:44" ht="39.6" customHeight="1">
      <c r="B14" s="207"/>
      <c r="C14" s="145" t="s">
        <v>166</v>
      </c>
      <c r="D14" s="146">
        <v>86.352305381104685</v>
      </c>
      <c r="E14" s="147">
        <v>66.572735791538804</v>
      </c>
      <c r="F14" s="147">
        <v>98.127415815112386</v>
      </c>
      <c r="G14" s="147">
        <v>74.480943529777264</v>
      </c>
      <c r="H14" s="147">
        <v>146.54659105309617</v>
      </c>
      <c r="I14" s="147">
        <v>213.62538154938673</v>
      </c>
      <c r="J14" s="147" t="s">
        <v>77</v>
      </c>
      <c r="K14" s="174">
        <v>359.29723173315216</v>
      </c>
      <c r="L14" s="146" t="s">
        <v>77</v>
      </c>
      <c r="M14" s="189">
        <v>75.254220633660339</v>
      </c>
      <c r="N14" s="147">
        <v>77.610767601253443</v>
      </c>
      <c r="O14" s="148" t="s">
        <v>77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</row>
    <row r="15" spans="2:44" ht="40.15" customHeight="1">
      <c r="B15" s="207"/>
      <c r="C15" s="149" t="s">
        <v>167</v>
      </c>
      <c r="D15" s="150">
        <f t="shared" ref="D15:I15" si="0">D14/D13</f>
        <v>0.84888706984814777</v>
      </c>
      <c r="E15" s="151">
        <f t="shared" si="0"/>
        <v>0.84547374455254276</v>
      </c>
      <c r="F15" s="151">
        <f t="shared" si="0"/>
        <v>0.84917955993847261</v>
      </c>
      <c r="G15" s="151">
        <f t="shared" si="0"/>
        <v>0.84256567368060531</v>
      </c>
      <c r="H15" s="151">
        <f t="shared" si="0"/>
        <v>0.8507843758360305</v>
      </c>
      <c r="I15" s="151">
        <f t="shared" si="0"/>
        <v>0.85136849015378102</v>
      </c>
      <c r="J15" s="151" t="s">
        <v>77</v>
      </c>
      <c r="K15" s="175">
        <f t="shared" ref="K15" si="1">K14/K13</f>
        <v>0.82914745784573574</v>
      </c>
      <c r="L15" s="150" t="s">
        <v>77</v>
      </c>
      <c r="M15" s="190">
        <f>M14/M13</f>
        <v>0.85288116718148388</v>
      </c>
      <c r="N15" s="151">
        <f>N14/N13</f>
        <v>0.8537184436137879</v>
      </c>
      <c r="O15" s="152" t="s">
        <v>77</v>
      </c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</row>
    <row r="16" spans="2:44" ht="17.25" customHeight="1">
      <c r="B16" s="208" t="s">
        <v>168</v>
      </c>
      <c r="C16" s="134" t="s">
        <v>169</v>
      </c>
      <c r="D16" s="50">
        <v>0.25</v>
      </c>
      <c r="E16" s="51">
        <v>0.25</v>
      </c>
      <c r="F16" s="51">
        <v>0.25003472222222223</v>
      </c>
      <c r="G16" s="51">
        <v>0.25</v>
      </c>
      <c r="H16" s="51">
        <v>0.16666666666666666</v>
      </c>
      <c r="I16" s="51">
        <v>0.25005787037037036</v>
      </c>
      <c r="J16" s="51" t="s">
        <v>77</v>
      </c>
      <c r="K16" s="57">
        <v>0.3256944444444444</v>
      </c>
      <c r="L16" s="50" t="s">
        <v>77</v>
      </c>
      <c r="M16" s="191">
        <v>0.70849537037037036</v>
      </c>
      <c r="N16" s="51">
        <v>0.70833333333333337</v>
      </c>
      <c r="O16" s="116" t="s">
        <v>77</v>
      </c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</row>
    <row r="17" spans="2:44" ht="17.25" customHeight="1">
      <c r="B17" s="205"/>
      <c r="C17" s="134" t="s">
        <v>170</v>
      </c>
      <c r="D17" s="50">
        <v>0.56388888888888888</v>
      </c>
      <c r="E17" s="51">
        <v>0.58680555555555558</v>
      </c>
      <c r="F17" s="51">
        <v>0.53472222222222221</v>
      </c>
      <c r="G17" s="51">
        <v>0.61886574074074074</v>
      </c>
      <c r="H17" s="51">
        <v>0.68888888888888888</v>
      </c>
      <c r="I17" s="51">
        <v>0.45511574074074074</v>
      </c>
      <c r="J17" s="51" t="s">
        <v>77</v>
      </c>
      <c r="K17" s="57">
        <v>0.41737268518518517</v>
      </c>
      <c r="L17" s="50" t="s">
        <v>77</v>
      </c>
      <c r="M17" s="191">
        <v>0.84723379629629625</v>
      </c>
      <c r="N17" s="51">
        <v>0.84738425925925931</v>
      </c>
      <c r="O17" s="116" t="s">
        <v>77</v>
      </c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</row>
    <row r="18" spans="2:44" ht="17.25" customHeight="1">
      <c r="B18" s="205" t="s">
        <v>171</v>
      </c>
      <c r="C18" s="206"/>
      <c r="D18" s="153">
        <v>14.5</v>
      </c>
      <c r="E18" s="154">
        <v>25.4</v>
      </c>
      <c r="F18" s="154">
        <v>18</v>
      </c>
      <c r="G18" s="154">
        <v>22.625</v>
      </c>
      <c r="H18" s="154">
        <v>20.9</v>
      </c>
      <c r="I18" s="154">
        <v>12.5</v>
      </c>
      <c r="J18" s="154" t="s">
        <v>77</v>
      </c>
      <c r="K18" s="176">
        <v>6</v>
      </c>
      <c r="L18" s="153" t="s">
        <v>77</v>
      </c>
      <c r="M18" s="192">
        <v>22.666666666666668</v>
      </c>
      <c r="N18" s="154">
        <v>22</v>
      </c>
      <c r="O18" s="155" t="s">
        <v>77</v>
      </c>
    </row>
    <row r="19" spans="2:44" ht="17.25" customHeight="1">
      <c r="B19" s="198" t="s">
        <v>172</v>
      </c>
      <c r="C19" s="199"/>
      <c r="D19" s="156" t="s">
        <v>173</v>
      </c>
      <c r="E19" s="157" t="s">
        <v>174</v>
      </c>
      <c r="F19" s="157" t="s">
        <v>174</v>
      </c>
      <c r="G19" s="157" t="s">
        <v>174</v>
      </c>
      <c r="H19" s="157" t="s">
        <v>175</v>
      </c>
      <c r="I19" s="157" t="s">
        <v>176</v>
      </c>
      <c r="J19" s="157" t="s">
        <v>176</v>
      </c>
      <c r="K19" s="177" t="s">
        <v>176</v>
      </c>
      <c r="L19" s="156" t="s">
        <v>173</v>
      </c>
      <c r="M19" s="193" t="s">
        <v>174</v>
      </c>
      <c r="N19" s="157" t="s">
        <v>174</v>
      </c>
      <c r="O19" s="158" t="s">
        <v>174</v>
      </c>
    </row>
    <row r="20" spans="2:44" ht="17.25" customHeight="1">
      <c r="B20" s="198" t="s">
        <v>177</v>
      </c>
      <c r="C20" s="199"/>
      <c r="D20" s="156" t="s">
        <v>176</v>
      </c>
      <c r="E20" s="157"/>
      <c r="F20" s="157"/>
      <c r="G20" s="157"/>
      <c r="H20" s="157" t="s">
        <v>176</v>
      </c>
      <c r="I20" s="157"/>
      <c r="J20" s="157"/>
      <c r="K20" s="177"/>
      <c r="L20" s="135"/>
      <c r="M20" s="164"/>
      <c r="N20" s="157"/>
      <c r="O20" s="158"/>
    </row>
    <row r="21" spans="2:44" ht="17.25" customHeight="1" thickBot="1">
      <c r="B21" s="200" t="s">
        <v>178</v>
      </c>
      <c r="C21" s="201"/>
      <c r="D21" s="160"/>
      <c r="E21" s="161"/>
      <c r="F21" s="162"/>
      <c r="G21" s="162"/>
      <c r="H21" s="161" t="s">
        <v>179</v>
      </c>
      <c r="I21" s="161" t="s">
        <v>180</v>
      </c>
      <c r="J21" s="161"/>
      <c r="K21" s="178" t="s">
        <v>181</v>
      </c>
      <c r="L21" s="181"/>
      <c r="M21" s="194"/>
      <c r="N21" s="161"/>
      <c r="O21" s="163"/>
    </row>
    <row r="23" spans="2:44" ht="16.5" thickBot="1"/>
    <row r="24" spans="2:44" ht="30" customHeight="1">
      <c r="B24" s="209" t="s">
        <v>152</v>
      </c>
      <c r="C24" s="210"/>
      <c r="D24" s="211" t="s">
        <v>182</v>
      </c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3"/>
      <c r="P24" s="202" t="s">
        <v>183</v>
      </c>
      <c r="Q24" s="203"/>
      <c r="R24" s="203"/>
      <c r="S24" s="203"/>
      <c r="T24" s="203"/>
      <c r="U24" s="203"/>
      <c r="V24" s="203"/>
      <c r="W24" s="203"/>
      <c r="X24" s="204"/>
    </row>
    <row r="25" spans="2:44" ht="17.25" customHeight="1">
      <c r="B25" s="205" t="s">
        <v>155</v>
      </c>
      <c r="C25" s="206"/>
      <c r="D25" s="135">
        <v>1</v>
      </c>
      <c r="E25" s="164">
        <v>2</v>
      </c>
      <c r="F25" s="136">
        <v>3</v>
      </c>
      <c r="G25" s="136">
        <v>4</v>
      </c>
      <c r="H25" s="164">
        <v>5</v>
      </c>
      <c r="I25" s="136">
        <v>6</v>
      </c>
      <c r="J25" s="136">
        <v>7</v>
      </c>
      <c r="K25" s="164">
        <v>8</v>
      </c>
      <c r="L25" s="136">
        <v>9</v>
      </c>
      <c r="M25" s="136">
        <v>10</v>
      </c>
      <c r="N25" s="164">
        <v>11</v>
      </c>
      <c r="O25" s="136">
        <v>12</v>
      </c>
      <c r="P25" s="135">
        <v>1</v>
      </c>
      <c r="Q25" s="136">
        <v>2</v>
      </c>
      <c r="R25" s="136">
        <v>3</v>
      </c>
      <c r="S25" s="136">
        <v>4</v>
      </c>
      <c r="T25" s="136">
        <v>5</v>
      </c>
      <c r="U25" s="136">
        <v>6</v>
      </c>
      <c r="V25" s="136">
        <v>7</v>
      </c>
      <c r="W25" s="136">
        <v>8</v>
      </c>
      <c r="X25" s="137">
        <v>9</v>
      </c>
    </row>
    <row r="26" spans="2:44" ht="46.5" customHeight="1">
      <c r="B26" s="205"/>
      <c r="C26" s="206"/>
      <c r="D26" s="165" t="s">
        <v>156</v>
      </c>
      <c r="E26" s="166" t="s">
        <v>164</v>
      </c>
      <c r="F26" s="139" t="s">
        <v>160</v>
      </c>
      <c r="G26" s="139" t="s">
        <v>161</v>
      </c>
      <c r="H26" s="139" t="s">
        <v>184</v>
      </c>
      <c r="I26" s="139" t="s">
        <v>163</v>
      </c>
      <c r="J26" s="139" t="s">
        <v>185</v>
      </c>
      <c r="K26" s="139" t="s">
        <v>186</v>
      </c>
      <c r="L26" s="139" t="s">
        <v>187</v>
      </c>
      <c r="M26" s="139" t="s">
        <v>188</v>
      </c>
      <c r="N26" s="167" t="s">
        <v>45</v>
      </c>
      <c r="O26" s="168" t="s">
        <v>189</v>
      </c>
      <c r="P26" s="138" t="s">
        <v>190</v>
      </c>
      <c r="Q26" s="139" t="s">
        <v>162</v>
      </c>
      <c r="R26" s="139" t="s">
        <v>191</v>
      </c>
      <c r="S26" s="139" t="s">
        <v>192</v>
      </c>
      <c r="T26" s="139" t="s">
        <v>193</v>
      </c>
      <c r="U26" s="139" t="s">
        <v>187</v>
      </c>
      <c r="V26" s="139" t="s">
        <v>194</v>
      </c>
      <c r="W26" s="167" t="s">
        <v>45</v>
      </c>
      <c r="X26" s="168" t="s">
        <v>46</v>
      </c>
    </row>
    <row r="27" spans="2:44" ht="40.15" customHeight="1">
      <c r="B27" s="207" t="s">
        <v>10</v>
      </c>
      <c r="C27" s="141" t="s">
        <v>165</v>
      </c>
      <c r="D27" s="143">
        <v>226.15</v>
      </c>
      <c r="E27" s="143" t="s">
        <v>77</v>
      </c>
      <c r="F27" s="143" t="s">
        <v>77</v>
      </c>
      <c r="G27" s="143">
        <v>272.72727272727275</v>
      </c>
      <c r="H27" s="143">
        <v>433.33333333333331</v>
      </c>
      <c r="I27" s="143" t="s">
        <v>77</v>
      </c>
      <c r="J27" s="143">
        <v>675</v>
      </c>
      <c r="K27" s="143">
        <v>1100</v>
      </c>
      <c r="L27" s="143" t="s">
        <v>77</v>
      </c>
      <c r="M27" s="143">
        <v>761.53846153846155</v>
      </c>
      <c r="N27" s="143">
        <v>985.71428571428567</v>
      </c>
      <c r="O27" s="143">
        <v>960</v>
      </c>
      <c r="P27" s="142">
        <v>226.44897959183672</v>
      </c>
      <c r="Q27" s="143" t="s">
        <v>77</v>
      </c>
      <c r="R27" s="143" t="s">
        <v>77</v>
      </c>
      <c r="S27" s="143">
        <v>675</v>
      </c>
      <c r="T27" s="143">
        <v>768.75</v>
      </c>
      <c r="U27" s="143" t="s">
        <v>77</v>
      </c>
      <c r="V27" s="143">
        <v>761.53846153846155</v>
      </c>
      <c r="W27" s="143">
        <v>942.85714285714289</v>
      </c>
      <c r="X27" s="144">
        <v>985.71428571428567</v>
      </c>
    </row>
    <row r="28" spans="2:44" ht="39.6" customHeight="1">
      <c r="B28" s="207"/>
      <c r="C28" s="145" t="s">
        <v>166</v>
      </c>
      <c r="D28" s="147">
        <v>192.42198171746529</v>
      </c>
      <c r="E28" s="147" t="s">
        <v>77</v>
      </c>
      <c r="F28" s="147" t="s">
        <v>77</v>
      </c>
      <c r="G28" s="147">
        <v>232.93213828425104</v>
      </c>
      <c r="H28" s="147">
        <v>355.94910720860986</v>
      </c>
      <c r="I28" s="147" t="s">
        <v>77</v>
      </c>
      <c r="J28" s="147">
        <v>588.95705521472428</v>
      </c>
      <c r="K28" s="147">
        <v>934.52054794520461</v>
      </c>
      <c r="L28" s="147" t="s">
        <v>77</v>
      </c>
      <c r="M28" s="147">
        <v>638.71974204707635</v>
      </c>
      <c r="N28" s="147">
        <v>811.66947152740511</v>
      </c>
      <c r="O28" s="147">
        <v>796.76087889452901</v>
      </c>
      <c r="P28" s="146">
        <v>192.32194277771146</v>
      </c>
      <c r="Q28" s="147" t="s">
        <v>77</v>
      </c>
      <c r="R28" s="147" t="s">
        <v>77</v>
      </c>
      <c r="S28" s="147">
        <v>598.39653855942981</v>
      </c>
      <c r="T28" s="147">
        <v>638.35206623700265</v>
      </c>
      <c r="U28" s="147" t="s">
        <v>77</v>
      </c>
      <c r="V28" s="147">
        <v>639.28378387197347</v>
      </c>
      <c r="W28" s="147">
        <v>782.82806007325723</v>
      </c>
      <c r="X28" s="148">
        <v>811.62475686522373</v>
      </c>
    </row>
    <row r="29" spans="2:44" ht="40.15" customHeight="1">
      <c r="B29" s="207"/>
      <c r="C29" s="149" t="s">
        <v>167</v>
      </c>
      <c r="D29" s="151">
        <f>D28/D27</f>
        <v>0.85085996779776818</v>
      </c>
      <c r="E29" s="151" t="s">
        <v>77</v>
      </c>
      <c r="F29" s="151" t="s">
        <v>77</v>
      </c>
      <c r="G29" s="151">
        <f>G28/G27</f>
        <v>0.85408450704225369</v>
      </c>
      <c r="H29" s="151">
        <f>H28/H27</f>
        <v>0.82142101663525358</v>
      </c>
      <c r="I29" s="151" t="s">
        <v>77</v>
      </c>
      <c r="J29" s="151">
        <f>J28/J27</f>
        <v>0.87252897068848045</v>
      </c>
      <c r="K29" s="151">
        <f>K28/K27</f>
        <v>0.84956413449564061</v>
      </c>
      <c r="L29" s="151" t="s">
        <v>77</v>
      </c>
      <c r="M29" s="151">
        <f>M28/M27</f>
        <v>0.838722893597171</v>
      </c>
      <c r="N29" s="151">
        <f>N28/N27</f>
        <v>0.82343279720171536</v>
      </c>
      <c r="O29" s="151">
        <f>O28/O27</f>
        <v>0.82995924884846772</v>
      </c>
      <c r="P29" s="150">
        <f>P28/P27</f>
        <v>0.84929480858938911</v>
      </c>
      <c r="Q29" s="151" t="s">
        <v>77</v>
      </c>
      <c r="R29" s="151" t="s">
        <v>77</v>
      </c>
      <c r="S29" s="151">
        <f>S28/S27</f>
        <v>0.88651339045841449</v>
      </c>
      <c r="T29" s="151">
        <f>T28/T27</f>
        <v>0.83037667152780836</v>
      </c>
      <c r="U29" s="151" t="s">
        <v>77</v>
      </c>
      <c r="V29" s="151">
        <f>V28/V27</f>
        <v>0.83946355457935906</v>
      </c>
      <c r="W29" s="151">
        <f>W28/W27</f>
        <v>0.83027218492618193</v>
      </c>
      <c r="X29" s="152">
        <f>X28/X27</f>
        <v>0.82338743450095164</v>
      </c>
    </row>
    <row r="30" spans="2:44" ht="17.25" customHeight="1">
      <c r="B30" s="208" t="s">
        <v>168</v>
      </c>
      <c r="C30" s="134" t="s">
        <v>169</v>
      </c>
      <c r="D30" s="51">
        <v>0.38055555555555554</v>
      </c>
      <c r="E30" s="51" t="s">
        <v>77</v>
      </c>
      <c r="F30" s="51" t="s">
        <v>77</v>
      </c>
      <c r="G30" s="51">
        <v>0.30277777777777776</v>
      </c>
      <c r="H30" s="51">
        <v>0.25</v>
      </c>
      <c r="I30" s="51" t="s">
        <v>77</v>
      </c>
      <c r="J30" s="51">
        <v>0.29170138888888891</v>
      </c>
      <c r="K30" s="51">
        <v>0.36967592592592591</v>
      </c>
      <c r="L30" s="51" t="s">
        <v>77</v>
      </c>
      <c r="M30" s="51">
        <v>0.29166666666666669</v>
      </c>
      <c r="N30" s="51">
        <v>0.29185185185185186</v>
      </c>
      <c r="O30" s="51">
        <v>0.29193287037037036</v>
      </c>
      <c r="P30" s="50">
        <v>0.70851851851851855</v>
      </c>
      <c r="Q30" s="51" t="s">
        <v>77</v>
      </c>
      <c r="R30" s="51" t="s">
        <v>77</v>
      </c>
      <c r="S30" s="51">
        <v>0.70833333333333337</v>
      </c>
      <c r="T30" s="51">
        <v>0.70833333333333337</v>
      </c>
      <c r="U30" s="51" t="s">
        <v>77</v>
      </c>
      <c r="V30" s="51">
        <v>0.70837962962962964</v>
      </c>
      <c r="W30" s="51">
        <v>0.70861111111111108</v>
      </c>
      <c r="X30" s="116">
        <v>0.70865740740740746</v>
      </c>
    </row>
    <row r="31" spans="2:44" ht="17.25" customHeight="1">
      <c r="B31" s="205"/>
      <c r="C31" s="134" t="s">
        <v>170</v>
      </c>
      <c r="D31" s="51">
        <v>0.49513888888888891</v>
      </c>
      <c r="E31" s="51" t="s">
        <v>77</v>
      </c>
      <c r="F31" s="51" t="s">
        <v>77</v>
      </c>
      <c r="G31" s="51">
        <v>0.3520833333333333</v>
      </c>
      <c r="H31" s="51">
        <v>0.30625000000000002</v>
      </c>
      <c r="I31" s="51" t="s">
        <v>77</v>
      </c>
      <c r="J31" s="51">
        <v>0.36527777777777776</v>
      </c>
      <c r="K31" s="51">
        <v>0.40347222222222223</v>
      </c>
      <c r="L31" s="51" t="s">
        <v>77</v>
      </c>
      <c r="M31" s="51">
        <v>0.41756944444444444</v>
      </c>
      <c r="N31" s="51">
        <v>0.46527777777777779</v>
      </c>
      <c r="O31" s="51">
        <v>0.45561342592592591</v>
      </c>
      <c r="P31" s="50">
        <v>0.93821759259259263</v>
      </c>
      <c r="Q31" s="51" t="s">
        <v>77</v>
      </c>
      <c r="R31" s="51" t="s">
        <v>77</v>
      </c>
      <c r="S31" s="51">
        <v>0.84475694444444449</v>
      </c>
      <c r="T31" s="51">
        <v>0.8569444444444444</v>
      </c>
      <c r="U31" s="51" t="s">
        <v>77</v>
      </c>
      <c r="V31" s="51">
        <v>0.85416666666666663</v>
      </c>
      <c r="W31" s="51">
        <v>0.88263888888888886</v>
      </c>
      <c r="X31" s="116">
        <v>0.87574074074074071</v>
      </c>
    </row>
    <row r="32" spans="2:44" ht="17.25" customHeight="1">
      <c r="B32" s="205" t="s">
        <v>171</v>
      </c>
      <c r="C32" s="206"/>
      <c r="D32" s="154">
        <v>13.333333333333334</v>
      </c>
      <c r="E32" s="154" t="s">
        <v>77</v>
      </c>
      <c r="F32" s="154" t="s">
        <v>77</v>
      </c>
      <c r="G32" s="154">
        <v>11</v>
      </c>
      <c r="H32" s="154">
        <v>6</v>
      </c>
      <c r="I32" s="154" t="s">
        <v>77</v>
      </c>
      <c r="J32" s="154">
        <v>4</v>
      </c>
      <c r="K32" s="154">
        <v>3</v>
      </c>
      <c r="L32" s="154" t="s">
        <v>77</v>
      </c>
      <c r="M32" s="154">
        <v>4.333333333333333</v>
      </c>
      <c r="N32" s="154">
        <v>3.5</v>
      </c>
      <c r="O32" s="154">
        <v>3.3333333333333335</v>
      </c>
      <c r="P32" s="153">
        <v>14</v>
      </c>
      <c r="Q32" s="154" t="s">
        <v>77</v>
      </c>
      <c r="R32" s="154" t="s">
        <v>77</v>
      </c>
      <c r="S32" s="154">
        <v>4</v>
      </c>
      <c r="T32" s="154">
        <v>4</v>
      </c>
      <c r="U32" s="51" t="s">
        <v>77</v>
      </c>
      <c r="V32" s="154">
        <v>4.333333333333333</v>
      </c>
      <c r="W32" s="154">
        <v>3.5</v>
      </c>
      <c r="X32" s="155">
        <v>3.5</v>
      </c>
    </row>
    <row r="33" spans="2:24" ht="17.25" customHeight="1">
      <c r="B33" s="198" t="s">
        <v>172</v>
      </c>
      <c r="C33" s="199"/>
      <c r="D33" s="133" t="s">
        <v>176</v>
      </c>
      <c r="E33" s="157" t="s">
        <v>174</v>
      </c>
      <c r="F33" s="157" t="s">
        <v>175</v>
      </c>
      <c r="G33" s="157" t="s">
        <v>195</v>
      </c>
      <c r="H33" s="157" t="s">
        <v>176</v>
      </c>
      <c r="I33" s="157" t="s">
        <v>176</v>
      </c>
      <c r="J33" s="157" t="s">
        <v>195</v>
      </c>
      <c r="K33" s="157" t="s">
        <v>196</v>
      </c>
      <c r="L33" s="157" t="s">
        <v>196</v>
      </c>
      <c r="M33" s="157" t="s">
        <v>196</v>
      </c>
      <c r="N33" s="157" t="s">
        <v>109</v>
      </c>
      <c r="O33" s="158" t="s">
        <v>109</v>
      </c>
      <c r="P33" s="156" t="s">
        <v>195</v>
      </c>
      <c r="Q33" s="157" t="s">
        <v>176</v>
      </c>
      <c r="R33" s="157" t="s">
        <v>176</v>
      </c>
      <c r="S33" s="157" t="s">
        <v>195</v>
      </c>
      <c r="T33" s="157" t="s">
        <v>196</v>
      </c>
      <c r="U33" s="157" t="s">
        <v>196</v>
      </c>
      <c r="V33" s="157" t="s">
        <v>196</v>
      </c>
      <c r="W33" s="157" t="s">
        <v>109</v>
      </c>
      <c r="X33" s="158" t="s">
        <v>109</v>
      </c>
    </row>
    <row r="34" spans="2:24" ht="17.25" customHeight="1">
      <c r="B34" s="198" t="s">
        <v>177</v>
      </c>
      <c r="C34" s="199"/>
      <c r="D34" s="133"/>
      <c r="E34" s="129"/>
      <c r="F34" s="157"/>
      <c r="G34" s="157"/>
      <c r="H34" s="157"/>
      <c r="I34" s="157"/>
      <c r="J34" s="157"/>
      <c r="K34" s="157"/>
      <c r="L34" s="157"/>
      <c r="M34" s="157"/>
      <c r="N34" s="157"/>
      <c r="O34" s="158"/>
      <c r="P34" s="156"/>
      <c r="Q34" s="157"/>
      <c r="R34" s="157"/>
      <c r="S34" s="157"/>
      <c r="T34" s="157"/>
      <c r="U34" s="157"/>
      <c r="V34" s="157"/>
      <c r="W34" s="157"/>
      <c r="X34" s="158"/>
    </row>
    <row r="35" spans="2:24" ht="17.25" customHeight="1" thickBot="1">
      <c r="B35" s="200" t="s">
        <v>178</v>
      </c>
      <c r="C35" s="201"/>
      <c r="D35" s="159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3"/>
      <c r="P35" s="170"/>
      <c r="Q35" s="161"/>
      <c r="R35" s="161"/>
      <c r="S35" s="161"/>
      <c r="T35" s="161"/>
      <c r="U35" s="161"/>
      <c r="V35" s="161"/>
      <c r="W35" s="161"/>
      <c r="X35" s="163"/>
    </row>
    <row r="36" spans="2:24">
      <c r="T36" s="131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06FB-ACBE-4790-B0CC-4A746BBA466C}">
  <sheetPr>
    <tabColor theme="9" tint="0.59999389629810485"/>
    <pageSetUpPr fitToPage="1"/>
  </sheetPr>
  <dimension ref="A1:AC260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SUM(F5:F242)</f>
        <v>100790</v>
      </c>
      <c r="E1" s="5" t="s">
        <v>2</v>
      </c>
      <c r="F1" s="6">
        <f>SUM(G5:G242)</f>
        <v>2051131.8199999998</v>
      </c>
      <c r="G1" s="7" t="s">
        <v>3</v>
      </c>
      <c r="H1" s="8">
        <f>L21+L38+L55+L72+L89+L106+L123+L140+L157+L174+L191+L208+L225+L242</f>
        <v>81.833333333333329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45856</v>
      </c>
      <c r="B2" s="326"/>
      <c r="C2" s="10" t="s">
        <v>10</v>
      </c>
      <c r="D2" s="11">
        <f>AVERAGE(N21,N38,N55,N72,N89,N106,N123,N140,N157,N174,N191,N208,N225,N242)</f>
        <v>586.76700508741885</v>
      </c>
      <c r="E2" s="11" t="s">
        <v>11</v>
      </c>
      <c r="F2" s="12">
        <f>F1/D1</f>
        <v>20.350548863974598</v>
      </c>
      <c r="G2" s="13" t="s">
        <v>12</v>
      </c>
      <c r="H2" s="14">
        <f>COUNT(H5:H242)</f>
        <v>3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395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396"/>
      <c r="AC4" s="291"/>
    </row>
    <row r="5" spans="1:29" ht="15.75" customHeight="1">
      <c r="A5" s="281" t="s">
        <v>34</v>
      </c>
      <c r="B5" s="38" t="s">
        <v>69</v>
      </c>
      <c r="C5" s="349" t="s">
        <v>205</v>
      </c>
      <c r="D5" s="349"/>
      <c r="E5" s="39">
        <v>29.52</v>
      </c>
      <c r="F5" s="40">
        <v>1862</v>
      </c>
      <c r="G5" s="41">
        <f t="shared" ref="G5:G7" si="0">E5*F5</f>
        <v>54966.239999999998</v>
      </c>
      <c r="H5" s="42"/>
      <c r="I5" s="43">
        <v>17</v>
      </c>
      <c r="J5" s="44">
        <v>3273</v>
      </c>
      <c r="K5" s="45">
        <f t="shared" ref="K5:K7" si="1">J5/I5</f>
        <v>192.52941176470588</v>
      </c>
      <c r="L5" s="46">
        <v>17</v>
      </c>
      <c r="M5" s="44">
        <f>F5/V5*60</f>
        <v>2784.8774407976689</v>
      </c>
      <c r="N5" s="45">
        <f>M5/L5</f>
        <v>163.8163200469217</v>
      </c>
      <c r="O5" s="47">
        <f>L5-I5</f>
        <v>0</v>
      </c>
      <c r="P5" s="48">
        <f>N5-K5</f>
        <v>-28.713091717784181</v>
      </c>
      <c r="Q5" s="49">
        <f>N5/K5</f>
        <v>0.85086386825471094</v>
      </c>
      <c r="R5" s="274">
        <f>Q21</f>
        <v>0.85085996779776818</v>
      </c>
      <c r="S5" s="50">
        <v>0.38055555555555554</v>
      </c>
      <c r="T5" s="51">
        <v>0.40841435185185188</v>
      </c>
      <c r="U5" s="52">
        <v>4.5333333333332959</v>
      </c>
      <c r="V5" s="53">
        <v>40.116666666666731</v>
      </c>
      <c r="W5" s="54"/>
      <c r="X5" s="94"/>
      <c r="Y5" s="276"/>
      <c r="Z5" s="277"/>
      <c r="AA5" s="36">
        <f>M5-J5</f>
        <v>-488.1225592023311</v>
      </c>
      <c r="AB5" s="31">
        <f>M5/J5</f>
        <v>0.85086386825471094</v>
      </c>
      <c r="AC5" s="348">
        <f>AB21</f>
        <v>0.85085996779776829</v>
      </c>
    </row>
    <row r="6" spans="1:29" ht="15.75" customHeight="1">
      <c r="A6" s="282"/>
      <c r="B6" s="38" t="s">
        <v>69</v>
      </c>
      <c r="C6" s="287" t="s">
        <v>204</v>
      </c>
      <c r="D6" s="287"/>
      <c r="E6" s="39">
        <v>29.85</v>
      </c>
      <c r="F6" s="40">
        <v>1798</v>
      </c>
      <c r="G6" s="41">
        <f t="shared" si="0"/>
        <v>53670.3</v>
      </c>
      <c r="H6" s="42"/>
      <c r="I6" s="43">
        <v>17</v>
      </c>
      <c r="J6" s="44">
        <v>3273</v>
      </c>
      <c r="K6" s="45">
        <f t="shared" si="1"/>
        <v>192.52941176470588</v>
      </c>
      <c r="L6" s="46">
        <v>17</v>
      </c>
      <c r="M6" s="44">
        <f>F6/V6*60</f>
        <v>2782.8030954428195</v>
      </c>
      <c r="N6" s="45">
        <f>M6/L6</f>
        <v>163.69429973193056</v>
      </c>
      <c r="O6" s="47">
        <f>L6-I6</f>
        <v>0</v>
      </c>
      <c r="P6" s="48">
        <f>N6-K6</f>
        <v>-28.835112032775328</v>
      </c>
      <c r="Q6" s="49">
        <f>N6/K6</f>
        <v>0.85023009332197352</v>
      </c>
      <c r="R6" s="274"/>
      <c r="S6" s="50">
        <v>0.41196759259259258</v>
      </c>
      <c r="T6" s="51">
        <v>0.43888888888888888</v>
      </c>
      <c r="U6" s="52">
        <v>5.1166666666666138</v>
      </c>
      <c r="V6" s="53">
        <v>38.76666666666668</v>
      </c>
      <c r="W6" s="54"/>
      <c r="X6" s="94"/>
      <c r="Y6" s="266"/>
      <c r="Z6" s="267"/>
      <c r="AA6" s="55">
        <f>M6-J6</f>
        <v>-490.19690455718046</v>
      </c>
      <c r="AB6" s="49">
        <f>M6/J6</f>
        <v>0.85023009332197363</v>
      </c>
      <c r="AC6" s="294"/>
    </row>
    <row r="7" spans="1:29" ht="15.75" customHeight="1">
      <c r="A7" s="282"/>
      <c r="B7" s="38" t="s">
        <v>69</v>
      </c>
      <c r="C7" s="287" t="s">
        <v>283</v>
      </c>
      <c r="D7" s="287"/>
      <c r="E7" s="39">
        <v>21.61</v>
      </c>
      <c r="F7" s="40">
        <v>2613</v>
      </c>
      <c r="G7" s="41">
        <f t="shared" si="0"/>
        <v>56466.93</v>
      </c>
      <c r="H7" s="42"/>
      <c r="I7" s="43">
        <v>6</v>
      </c>
      <c r="J7" s="44">
        <v>2500</v>
      </c>
      <c r="K7" s="45">
        <f t="shared" si="1"/>
        <v>416.66666666666669</v>
      </c>
      <c r="L7" s="46">
        <v>6</v>
      </c>
      <c r="M7" s="44">
        <f>F7/V7*60</f>
        <v>2129.1987324581241</v>
      </c>
      <c r="N7" s="45">
        <f>M7/L7</f>
        <v>354.86645540968738</v>
      </c>
      <c r="O7" s="47">
        <f>L7-I7</f>
        <v>0</v>
      </c>
      <c r="P7" s="48">
        <f>N7-K7</f>
        <v>-61.80021125697931</v>
      </c>
      <c r="Q7" s="49">
        <f>N7/K7</f>
        <v>0.85167949298324963</v>
      </c>
      <c r="R7" s="274"/>
      <c r="S7" s="50">
        <v>0.44400462962962961</v>
      </c>
      <c r="T7" s="51">
        <v>0.49513888888888891</v>
      </c>
      <c r="U7" s="52">
        <v>7.3666666666666458</v>
      </c>
      <c r="V7" s="53">
        <v>73.633333333333383</v>
      </c>
      <c r="W7" s="54">
        <v>0.49513888888888891</v>
      </c>
      <c r="X7" s="94">
        <v>0.53415509259259264</v>
      </c>
      <c r="Y7" s="266"/>
      <c r="Z7" s="267"/>
      <c r="AA7" s="55">
        <f>M7-J7</f>
        <v>-370.80126754187586</v>
      </c>
      <c r="AB7" s="49">
        <f>M7/J7</f>
        <v>0.85167949298324963</v>
      </c>
      <c r="AC7" s="294"/>
    </row>
    <row r="8" spans="1:29" ht="15.75" customHeight="1">
      <c r="A8" s="282"/>
      <c r="B8" s="38"/>
      <c r="C8" s="287"/>
      <c r="D8" s="287"/>
      <c r="E8" s="39"/>
      <c r="F8" s="40"/>
      <c r="G8" s="41"/>
      <c r="H8" s="58"/>
      <c r="I8" s="43"/>
      <c r="J8" s="44"/>
      <c r="K8" s="45"/>
      <c r="L8" s="59"/>
      <c r="M8" s="44"/>
      <c r="N8" s="45"/>
      <c r="O8" s="47"/>
      <c r="P8" s="48"/>
      <c r="Q8" s="49"/>
      <c r="R8" s="274"/>
      <c r="S8" s="50"/>
      <c r="T8" s="51"/>
      <c r="U8" s="52"/>
      <c r="V8" s="53"/>
      <c r="W8" s="54"/>
      <c r="X8" s="94"/>
      <c r="Y8" s="266"/>
      <c r="Z8" s="267"/>
      <c r="AA8" s="55"/>
      <c r="AB8" s="49"/>
      <c r="AC8" s="294"/>
    </row>
    <row r="9" spans="1:29" ht="15.75" customHeight="1">
      <c r="A9" s="283"/>
      <c r="B9" s="38"/>
      <c r="C9" s="287"/>
      <c r="D9" s="287"/>
      <c r="E9" s="39"/>
      <c r="F9" s="40"/>
      <c r="G9" s="60"/>
      <c r="H9" s="61"/>
      <c r="I9" s="43"/>
      <c r="J9" s="44"/>
      <c r="K9" s="45"/>
      <c r="L9" s="46"/>
      <c r="M9" s="44"/>
      <c r="N9" s="45"/>
      <c r="O9" s="47"/>
      <c r="P9" s="48"/>
      <c r="Q9" s="49"/>
      <c r="R9" s="274"/>
      <c r="S9" s="62"/>
      <c r="T9" s="63"/>
      <c r="U9" s="52"/>
      <c r="V9" s="53"/>
      <c r="W9" s="54"/>
      <c r="X9" s="94"/>
      <c r="Y9" s="266"/>
      <c r="Z9" s="267"/>
      <c r="AA9" s="55"/>
      <c r="AB9" s="49"/>
      <c r="AC9" s="294"/>
    </row>
    <row r="10" spans="1:29" ht="15.75" customHeight="1">
      <c r="A10" s="283"/>
      <c r="B10" s="38"/>
      <c r="C10" s="287"/>
      <c r="D10" s="287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49"/>
      <c r="AC10" s="294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49"/>
      <c r="AC11" s="294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49"/>
      <c r="AC12" s="294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49"/>
      <c r="AC13" s="294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49"/>
      <c r="AC14" s="294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49"/>
      <c r="AC15" s="294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49"/>
      <c r="AC16" s="294"/>
    </row>
    <row r="17" spans="1:29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49"/>
      <c r="AC17" s="294"/>
    </row>
    <row r="18" spans="1:29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49"/>
      <c r="AC18" s="294"/>
    </row>
    <row r="19" spans="1:29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49"/>
      <c r="AC19" s="294"/>
    </row>
    <row r="20" spans="1:29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55"/>
      <c r="AB20" s="49"/>
      <c r="AC20" s="294"/>
    </row>
    <row r="21" spans="1:29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13.333333333333334</v>
      </c>
      <c r="J21" s="81">
        <f t="shared" si="2"/>
        <v>3015.3333333333335</v>
      </c>
      <c r="K21" s="82">
        <f t="shared" ref="K21:K22" si="3">J21/I21</f>
        <v>226.15</v>
      </c>
      <c r="L21" s="80">
        <f t="shared" ref="L21:M21" si="4">AVERAGE(L5:L20)</f>
        <v>13.333333333333334</v>
      </c>
      <c r="M21" s="81">
        <f t="shared" si="4"/>
        <v>2565.6264228995374</v>
      </c>
      <c r="N21" s="82">
        <f t="shared" ref="N21:N22" si="5">M21/L21</f>
        <v>192.42198171746529</v>
      </c>
      <c r="O21" s="83">
        <f t="shared" ref="O21:O22" si="6">L21-I21</f>
        <v>0</v>
      </c>
      <c r="P21" s="84">
        <f t="shared" ref="P21:P22" si="7">N21-K21</f>
        <v>-33.72801828253472</v>
      </c>
      <c r="Q21" s="85">
        <f t="shared" ref="Q21:Q22" si="8">N21/K21</f>
        <v>0.85085996779776818</v>
      </c>
      <c r="R21" s="275"/>
      <c r="S21" s="182">
        <f>S5</f>
        <v>0.38055555555555554</v>
      </c>
      <c r="T21" s="183">
        <f>INDEX(T5:T20,COUNTA(T5:T20))</f>
        <v>0.49513888888888891</v>
      </c>
      <c r="U21" s="86"/>
      <c r="V21" s="86"/>
      <c r="W21" s="87"/>
      <c r="X21" s="179"/>
      <c r="Y21" s="262"/>
      <c r="Z21" s="263"/>
      <c r="AA21" s="97">
        <f t="shared" ref="AA21:AA26" si="9">M21-J21</f>
        <v>-449.70691043379611</v>
      </c>
      <c r="AB21" s="85">
        <f t="shared" ref="AB21:AB26" si="10">M21/J21</f>
        <v>0.85085996779776829</v>
      </c>
      <c r="AC21" s="295"/>
    </row>
    <row r="22" spans="1:29" ht="15.75" customHeight="1">
      <c r="A22" s="268" t="s">
        <v>40</v>
      </c>
      <c r="B22" s="38" t="s">
        <v>69</v>
      </c>
      <c r="C22" s="349" t="s">
        <v>282</v>
      </c>
      <c r="D22" s="349"/>
      <c r="E22" s="39">
        <v>25.64</v>
      </c>
      <c r="F22" s="40">
        <v>3032</v>
      </c>
      <c r="G22" s="41">
        <f t="shared" ref="G22" si="11">E22*F22</f>
        <v>77740.479999999996</v>
      </c>
      <c r="H22" s="42"/>
      <c r="I22" s="43">
        <v>11</v>
      </c>
      <c r="J22" s="44">
        <v>3000</v>
      </c>
      <c r="K22" s="45">
        <f t="shared" si="3"/>
        <v>272.72727272727275</v>
      </c>
      <c r="L22" s="46">
        <v>11</v>
      </c>
      <c r="M22" s="44">
        <f>F22/V22*60</f>
        <v>2562.2535211267614</v>
      </c>
      <c r="N22" s="45">
        <f t="shared" si="5"/>
        <v>232.93213828425104</v>
      </c>
      <c r="O22" s="47">
        <f t="shared" si="6"/>
        <v>0</v>
      </c>
      <c r="P22" s="48">
        <f t="shared" si="7"/>
        <v>-39.795134443021709</v>
      </c>
      <c r="Q22" s="49">
        <f t="shared" si="8"/>
        <v>0.85408450704225369</v>
      </c>
      <c r="R22" s="273">
        <f>Q38</f>
        <v>0.85408450704225369</v>
      </c>
      <c r="S22" s="50">
        <v>0.30277777777777776</v>
      </c>
      <c r="T22" s="51">
        <v>0.3520833333333333</v>
      </c>
      <c r="U22" s="52">
        <v>3.9999999999999858</v>
      </c>
      <c r="V22" s="53">
        <v>70.999999999999986</v>
      </c>
      <c r="W22" s="54"/>
      <c r="X22" s="94"/>
      <c r="Y22" s="276"/>
      <c r="Z22" s="277"/>
      <c r="AA22" s="36">
        <f t="shared" si="9"/>
        <v>-437.74647887323863</v>
      </c>
      <c r="AB22" s="31">
        <f t="shared" si="10"/>
        <v>0.8540845070422538</v>
      </c>
      <c r="AC22" s="278">
        <f>AB38</f>
        <v>0.8540845070422538</v>
      </c>
    </row>
    <row r="23" spans="1:29" ht="15.75" customHeight="1">
      <c r="A23" s="269"/>
      <c r="B23" s="38"/>
      <c r="C23" s="287"/>
      <c r="D23" s="287"/>
      <c r="E23" s="39"/>
      <c r="F23" s="40"/>
      <c r="G23" s="41"/>
      <c r="H23" s="42"/>
      <c r="I23" s="43"/>
      <c r="J23" s="44"/>
      <c r="K23" s="45"/>
      <c r="L23" s="46"/>
      <c r="M23" s="44"/>
      <c r="N23" s="45"/>
      <c r="O23" s="47"/>
      <c r="P23" s="48"/>
      <c r="Q23" s="49"/>
      <c r="R23" s="274"/>
      <c r="S23" s="50"/>
      <c r="T23" s="51"/>
      <c r="U23" s="52"/>
      <c r="V23" s="53"/>
      <c r="W23" s="54"/>
      <c r="X23" s="94"/>
      <c r="Y23" s="266"/>
      <c r="Z23" s="267"/>
      <c r="AA23" s="55">
        <f t="shared" si="9"/>
        <v>0</v>
      </c>
      <c r="AB23" s="49" t="e">
        <f t="shared" si="10"/>
        <v>#DIV/0!</v>
      </c>
      <c r="AC23" s="279"/>
    </row>
    <row r="24" spans="1:29" ht="15.75" customHeight="1">
      <c r="A24" s="269"/>
      <c r="B24" s="38"/>
      <c r="C24" s="287"/>
      <c r="D24" s="287"/>
      <c r="E24" s="39"/>
      <c r="F24" s="40"/>
      <c r="G24" s="41"/>
      <c r="H24" s="58"/>
      <c r="I24" s="43"/>
      <c r="J24" s="44"/>
      <c r="K24" s="45"/>
      <c r="L24" s="59"/>
      <c r="M24" s="44"/>
      <c r="N24" s="45"/>
      <c r="O24" s="47"/>
      <c r="P24" s="48"/>
      <c r="Q24" s="49"/>
      <c r="R24" s="274"/>
      <c r="S24" s="50"/>
      <c r="T24" s="51"/>
      <c r="U24" s="52"/>
      <c r="V24" s="53"/>
      <c r="W24" s="54"/>
      <c r="X24" s="94"/>
      <c r="Y24" s="266"/>
      <c r="Z24" s="267"/>
      <c r="AA24" s="55">
        <f t="shared" si="9"/>
        <v>0</v>
      </c>
      <c r="AB24" s="49" t="e">
        <f t="shared" si="10"/>
        <v>#DIV/0!</v>
      </c>
      <c r="AC24" s="279"/>
    </row>
    <row r="25" spans="1:29" ht="15.75" customHeight="1">
      <c r="A25" s="269"/>
      <c r="B25" s="38"/>
      <c r="C25" s="287"/>
      <c r="D25" s="287"/>
      <c r="E25" s="39"/>
      <c r="F25" s="40"/>
      <c r="G25" s="60"/>
      <c r="H25" s="61"/>
      <c r="I25" s="43"/>
      <c r="J25" s="44"/>
      <c r="K25" s="45"/>
      <c r="L25" s="46"/>
      <c r="M25" s="44"/>
      <c r="N25" s="45"/>
      <c r="O25" s="47"/>
      <c r="P25" s="48"/>
      <c r="Q25" s="49"/>
      <c r="R25" s="274"/>
      <c r="S25" s="50"/>
      <c r="T25" s="51"/>
      <c r="U25" s="52"/>
      <c r="V25" s="53"/>
      <c r="W25" s="54"/>
      <c r="X25" s="94"/>
      <c r="Y25" s="266"/>
      <c r="Z25" s="267"/>
      <c r="AA25" s="55">
        <f t="shared" si="9"/>
        <v>0</v>
      </c>
      <c r="AB25" s="49" t="e">
        <f t="shared" si="10"/>
        <v>#DIV/0!</v>
      </c>
      <c r="AC25" s="279"/>
    </row>
    <row r="26" spans="1:29" ht="15.75" customHeight="1">
      <c r="A26" s="269"/>
      <c r="B26" s="38"/>
      <c r="C26" s="287"/>
      <c r="D26" s="287"/>
      <c r="E26" s="39"/>
      <c r="F26" s="40"/>
      <c r="G26" s="60"/>
      <c r="H26" s="64"/>
      <c r="I26" s="43"/>
      <c r="J26" s="44"/>
      <c r="K26" s="45"/>
      <c r="L26" s="59"/>
      <c r="M26" s="44"/>
      <c r="N26" s="45"/>
      <c r="O26" s="65"/>
      <c r="P26" s="66"/>
      <c r="Q26" s="67"/>
      <c r="R26" s="274"/>
      <c r="S26" s="50"/>
      <c r="T26" s="51"/>
      <c r="U26" s="52"/>
      <c r="V26" s="53"/>
      <c r="W26" s="54"/>
      <c r="X26" s="94"/>
      <c r="Y26" s="266"/>
      <c r="Z26" s="267"/>
      <c r="AA26" s="55">
        <f t="shared" si="9"/>
        <v>0</v>
      </c>
      <c r="AB26" s="49" t="e">
        <f t="shared" si="10"/>
        <v>#DIV/0!</v>
      </c>
      <c r="AC26" s="279"/>
    </row>
    <row r="27" spans="1:29" ht="15.75" customHeight="1">
      <c r="A27" s="269"/>
      <c r="B27" s="38"/>
      <c r="C27" s="287"/>
      <c r="D27" s="287"/>
      <c r="E27" s="39"/>
      <c r="F27" s="40"/>
      <c r="G27" s="60"/>
      <c r="H27" s="64"/>
      <c r="I27" s="43"/>
      <c r="J27" s="44"/>
      <c r="K27" s="45"/>
      <c r="L27" s="59"/>
      <c r="M27" s="44"/>
      <c r="N27" s="45"/>
      <c r="O27" s="65"/>
      <c r="P27" s="66"/>
      <c r="Q27" s="67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79"/>
    </row>
    <row r="28" spans="1:29" ht="15.75" customHeight="1">
      <c r="A28" s="269"/>
      <c r="B28" s="38"/>
      <c r="C28" s="287"/>
      <c r="D28" s="287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79"/>
    </row>
    <row r="29" spans="1:29" ht="15.75" customHeight="1">
      <c r="A29" s="269"/>
      <c r="B29" s="38"/>
      <c r="C29" s="264"/>
      <c r="D29" s="265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79"/>
    </row>
    <row r="30" spans="1:29" ht="15.75" customHeight="1">
      <c r="A30" s="269"/>
      <c r="B30" s="38"/>
      <c r="C30" s="264"/>
      <c r="D30" s="265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110"/>
      <c r="Y30" s="266"/>
      <c r="Z30" s="267"/>
      <c r="AA30" s="55"/>
      <c r="AB30" s="49"/>
      <c r="AC30" s="279"/>
    </row>
    <row r="31" spans="1:29" ht="15.75" customHeight="1">
      <c r="A31" s="269"/>
      <c r="B31" s="38"/>
      <c r="C31" s="264"/>
      <c r="D31" s="265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110"/>
      <c r="Y31" s="266"/>
      <c r="Z31" s="267"/>
      <c r="AA31" s="55"/>
      <c r="AB31" s="49"/>
      <c r="AC31" s="279"/>
    </row>
    <row r="32" spans="1:29" ht="15.75" customHeight="1">
      <c r="A32" s="269"/>
      <c r="B32" s="38"/>
      <c r="C32" s="264"/>
      <c r="D32" s="265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110"/>
      <c r="Y32" s="266"/>
      <c r="Z32" s="267"/>
      <c r="AA32" s="55"/>
      <c r="AB32" s="49"/>
      <c r="AC32" s="279"/>
    </row>
    <row r="33" spans="1:29" ht="15.75" customHeight="1">
      <c r="A33" s="269"/>
      <c r="B33" s="38"/>
      <c r="C33" s="264"/>
      <c r="D33" s="265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110"/>
      <c r="Y33" s="266"/>
      <c r="Z33" s="267"/>
      <c r="AA33" s="55"/>
      <c r="AB33" s="49"/>
      <c r="AC33" s="279"/>
    </row>
    <row r="34" spans="1:29" ht="15.75" customHeight="1">
      <c r="A34" s="269"/>
      <c r="B34" s="38"/>
      <c r="C34" s="264"/>
      <c r="D34" s="265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110"/>
      <c r="Y34" s="266"/>
      <c r="Z34" s="267"/>
      <c r="AA34" s="55"/>
      <c r="AB34" s="49"/>
      <c r="AC34" s="279"/>
    </row>
    <row r="35" spans="1:29" ht="15.75" customHeight="1">
      <c r="A35" s="269"/>
      <c r="B35" s="38"/>
      <c r="C35" s="264"/>
      <c r="D35" s="265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110"/>
      <c r="Y35" s="266"/>
      <c r="Z35" s="267"/>
      <c r="AA35" s="55"/>
      <c r="AB35" s="49"/>
      <c r="AC35" s="279"/>
    </row>
    <row r="36" spans="1:29" ht="15.75" customHeight="1">
      <c r="A36" s="269"/>
      <c r="B36" s="38"/>
      <c r="C36" s="264"/>
      <c r="D36" s="265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110"/>
      <c r="Y36" s="266"/>
      <c r="Z36" s="267"/>
      <c r="AA36" s="55"/>
      <c r="AB36" s="49"/>
      <c r="AC36" s="279"/>
    </row>
    <row r="37" spans="1:29" ht="15.75" customHeight="1">
      <c r="A37" s="269"/>
      <c r="B37" s="99"/>
      <c r="C37" s="264"/>
      <c r="D37" s="265"/>
      <c r="E37" s="109"/>
      <c r="F37" s="71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62"/>
      <c r="T37" s="63"/>
      <c r="U37" s="73"/>
      <c r="V37" s="74"/>
      <c r="W37" s="68"/>
      <c r="X37" s="110"/>
      <c r="Y37" s="266"/>
      <c r="Z37" s="267"/>
      <c r="AA37" s="111"/>
      <c r="AB37" s="67"/>
      <c r="AC37" s="279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12">AVERAGE(I22:I37)</f>
        <v>11</v>
      </c>
      <c r="J38" s="81">
        <f t="shared" si="12"/>
        <v>3000</v>
      </c>
      <c r="K38" s="82">
        <f t="shared" ref="K38" si="13">J38/I38</f>
        <v>272.72727272727275</v>
      </c>
      <c r="L38" s="80">
        <f t="shared" ref="L38:M38" si="14">AVERAGE(L22:L37)</f>
        <v>11</v>
      </c>
      <c r="M38" s="81">
        <f t="shared" si="14"/>
        <v>2562.2535211267614</v>
      </c>
      <c r="N38" s="82">
        <f>M38/L38</f>
        <v>232.93213828425104</v>
      </c>
      <c r="O38" s="83">
        <f>L38-I38</f>
        <v>0</v>
      </c>
      <c r="P38" s="84">
        <f>N38-K38</f>
        <v>-39.795134443021709</v>
      </c>
      <c r="Q38" s="85">
        <f>N38/K38</f>
        <v>0.85408450704225369</v>
      </c>
      <c r="R38" s="275"/>
      <c r="S38" s="182">
        <f>S22</f>
        <v>0.30277777777777776</v>
      </c>
      <c r="T38" s="183">
        <f>INDEX(T22:T37,COUNTA(T22:T37))</f>
        <v>0.3520833333333333</v>
      </c>
      <c r="U38" s="86"/>
      <c r="V38" s="96"/>
      <c r="W38" s="78"/>
      <c r="X38" s="82"/>
      <c r="Y38" s="262"/>
      <c r="Z38" s="263"/>
      <c r="AA38" s="97">
        <f>M38-J38</f>
        <v>-437.74647887323863</v>
      </c>
      <c r="AB38" s="85">
        <f>M38/J38</f>
        <v>0.8540845070422538</v>
      </c>
      <c r="AC38" s="280"/>
    </row>
    <row r="39" spans="1:29" ht="15.75" customHeight="1">
      <c r="A39" s="281" t="s">
        <v>41</v>
      </c>
      <c r="B39" s="16" t="s">
        <v>69</v>
      </c>
      <c r="C39" s="271" t="s">
        <v>96</v>
      </c>
      <c r="D39" s="272"/>
      <c r="E39" s="21">
        <v>14.06</v>
      </c>
      <c r="F39" s="15">
        <v>908</v>
      </c>
      <c r="G39" s="22">
        <f t="shared" ref="G39:G41" si="15">E39*F39</f>
        <v>12766.48</v>
      </c>
      <c r="H39" s="23"/>
      <c r="I39" s="24">
        <v>6</v>
      </c>
      <c r="J39" s="25">
        <v>2600</v>
      </c>
      <c r="K39" s="26">
        <f>J39/I39</f>
        <v>433.33333333333331</v>
      </c>
      <c r="L39" s="27">
        <v>6</v>
      </c>
      <c r="M39" s="25">
        <f>F39/V39*60</f>
        <v>2143.4754098360654</v>
      </c>
      <c r="N39" s="26">
        <f>M39/L39</f>
        <v>357.24590163934425</v>
      </c>
      <c r="O39" s="91">
        <f>L39-I39</f>
        <v>0</v>
      </c>
      <c r="P39" s="92">
        <f>N39-K39</f>
        <v>-76.08743169398906</v>
      </c>
      <c r="Q39" s="31">
        <f>N39/K39</f>
        <v>0.82441361916771749</v>
      </c>
      <c r="R39" s="273">
        <f>Q55</f>
        <v>0.82142101663525358</v>
      </c>
      <c r="S39" s="32">
        <v>0.25</v>
      </c>
      <c r="T39" s="33">
        <v>0.26765046296296297</v>
      </c>
      <c r="U39" s="34"/>
      <c r="V39" s="35">
        <v>25.416666666666671</v>
      </c>
      <c r="W39" s="33"/>
      <c r="X39" s="107"/>
      <c r="Y39" s="276"/>
      <c r="Z39" s="277"/>
      <c r="AA39" s="36">
        <f>M39-J39</f>
        <v>-456.52459016393459</v>
      </c>
      <c r="AB39" s="31">
        <f>M39/J39</f>
        <v>0.82441361916771749</v>
      </c>
      <c r="AC39" s="278">
        <f>AB55</f>
        <v>0.82142101663525358</v>
      </c>
    </row>
    <row r="40" spans="1:29" ht="15.75" customHeight="1">
      <c r="A40" s="282"/>
      <c r="B40" s="38" t="s">
        <v>69</v>
      </c>
      <c r="C40" s="264" t="s">
        <v>97</v>
      </c>
      <c r="D40" s="265"/>
      <c r="E40" s="39">
        <v>14.81</v>
      </c>
      <c r="F40" s="40">
        <v>1062</v>
      </c>
      <c r="G40" s="41">
        <f t="shared" si="15"/>
        <v>15728.220000000001</v>
      </c>
      <c r="H40" s="42"/>
      <c r="I40" s="43">
        <v>6</v>
      </c>
      <c r="J40" s="44">
        <v>2600</v>
      </c>
      <c r="K40" s="45">
        <f t="shared" ref="K40:K41" si="16">J40/I40</f>
        <v>433.33333333333331</v>
      </c>
      <c r="L40" s="46">
        <v>6</v>
      </c>
      <c r="M40" s="44">
        <f>F40/V40*60</f>
        <v>2166.1189801699666</v>
      </c>
      <c r="N40" s="45">
        <f>M40/L40</f>
        <v>361.01983002832776</v>
      </c>
      <c r="O40" s="47">
        <f>L40-I40</f>
        <v>0</v>
      </c>
      <c r="P40" s="48">
        <f>N40-K40</f>
        <v>-72.313503305005554</v>
      </c>
      <c r="Q40" s="49">
        <f>N40/K40</f>
        <v>0.83312268468075645</v>
      </c>
      <c r="R40" s="274"/>
      <c r="S40" s="50">
        <v>0.27152777777777776</v>
      </c>
      <c r="T40" s="51">
        <v>0.29195601851851855</v>
      </c>
      <c r="U40" s="52">
        <v>5.5833333333333002</v>
      </c>
      <c r="V40" s="53">
        <v>29.416666666666735</v>
      </c>
      <c r="W40" s="54"/>
      <c r="X40" s="58"/>
      <c r="Y40" s="266"/>
      <c r="Z40" s="267"/>
      <c r="AA40" s="55">
        <f>M40-J40</f>
        <v>-433.88101983003344</v>
      </c>
      <c r="AB40" s="49">
        <f>M40/J40</f>
        <v>0.83312268468075634</v>
      </c>
      <c r="AC40" s="279"/>
    </row>
    <row r="41" spans="1:29" ht="15.75" customHeight="1">
      <c r="A41" s="282"/>
      <c r="B41" s="38" t="s">
        <v>69</v>
      </c>
      <c r="C41" s="264" t="s">
        <v>98</v>
      </c>
      <c r="D41" s="265"/>
      <c r="E41" s="39">
        <v>17.87</v>
      </c>
      <c r="F41" s="40">
        <v>557</v>
      </c>
      <c r="G41" s="41">
        <f t="shared" si="15"/>
        <v>9953.59</v>
      </c>
      <c r="H41" s="42"/>
      <c r="I41" s="43">
        <v>6</v>
      </c>
      <c r="J41" s="44">
        <v>2600</v>
      </c>
      <c r="K41" s="45">
        <f t="shared" si="16"/>
        <v>433.33333333333331</v>
      </c>
      <c r="L41" s="46">
        <v>6</v>
      </c>
      <c r="M41" s="44">
        <f>F41/V41*60</f>
        <v>2097.4895397489454</v>
      </c>
      <c r="N41" s="45">
        <f>M41/L41</f>
        <v>349.58158995815756</v>
      </c>
      <c r="O41" s="47">
        <f>L41-I41</f>
        <v>0</v>
      </c>
      <c r="P41" s="48">
        <f>N41-K41</f>
        <v>-83.751743375175749</v>
      </c>
      <c r="Q41" s="49">
        <f>N41/K41</f>
        <v>0.80672674605728667</v>
      </c>
      <c r="R41" s="274"/>
      <c r="S41" s="50">
        <v>0.29518518518518516</v>
      </c>
      <c r="T41" s="51">
        <v>0.30625000000000002</v>
      </c>
      <c r="U41" s="52">
        <v>4.6499999999999275</v>
      </c>
      <c r="V41" s="53">
        <v>15.933333333333399</v>
      </c>
      <c r="W41" s="54"/>
      <c r="X41" s="58"/>
      <c r="Y41" s="266"/>
      <c r="Z41" s="267"/>
      <c r="AA41" s="55">
        <f>M41-J41</f>
        <v>-502.51046025105461</v>
      </c>
      <c r="AB41" s="49">
        <f>M41/J41</f>
        <v>0.80672674605728667</v>
      </c>
      <c r="AC41" s="279"/>
    </row>
    <row r="42" spans="1:29" ht="15.75" customHeight="1">
      <c r="A42" s="282"/>
      <c r="B42" s="38"/>
      <c r="C42" s="264"/>
      <c r="D42" s="265"/>
      <c r="E42" s="39"/>
      <c r="F42" s="40"/>
      <c r="G42" s="41"/>
      <c r="H42" s="42"/>
      <c r="I42" s="43"/>
      <c r="J42" s="44"/>
      <c r="K42" s="45"/>
      <c r="L42" s="46"/>
      <c r="M42" s="44"/>
      <c r="N42" s="45"/>
      <c r="O42" s="47"/>
      <c r="P42" s="48"/>
      <c r="Q42" s="49"/>
      <c r="R42" s="274"/>
      <c r="S42" s="50"/>
      <c r="T42" s="51"/>
      <c r="U42" s="52"/>
      <c r="V42" s="53"/>
      <c r="W42" s="54"/>
      <c r="X42" s="94"/>
      <c r="Y42" s="266"/>
      <c r="Z42" s="267"/>
      <c r="AA42" s="55"/>
      <c r="AB42" s="49"/>
      <c r="AC42" s="279"/>
    </row>
    <row r="43" spans="1:29" ht="15.75" customHeight="1">
      <c r="A43" s="283"/>
      <c r="B43" s="38"/>
      <c r="C43" s="264"/>
      <c r="D43" s="265"/>
      <c r="E43" s="39"/>
      <c r="F43" s="40"/>
      <c r="G43" s="41"/>
      <c r="H43" s="58"/>
      <c r="I43" s="43"/>
      <c r="J43" s="44"/>
      <c r="K43" s="45"/>
      <c r="L43" s="59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58"/>
      <c r="Y43" s="266"/>
      <c r="Z43" s="267"/>
      <c r="AA43" s="55"/>
      <c r="AB43" s="49"/>
      <c r="AC43" s="279"/>
    </row>
    <row r="44" spans="1:29" ht="15.75" customHeight="1">
      <c r="A44" s="283"/>
      <c r="B44" s="38"/>
      <c r="C44" s="264"/>
      <c r="D44" s="265"/>
      <c r="E44" s="39"/>
      <c r="F44" s="40"/>
      <c r="G44" s="60"/>
      <c r="H44" s="61"/>
      <c r="I44" s="43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116"/>
      <c r="Y44" s="266"/>
      <c r="Z44" s="267"/>
      <c r="AA44" s="55"/>
      <c r="AB44" s="49"/>
      <c r="AC44" s="279"/>
    </row>
    <row r="45" spans="1:29" ht="15.75" customHeight="1">
      <c r="A45" s="283"/>
      <c r="B45" s="38"/>
      <c r="C45" s="264"/>
      <c r="D45" s="265"/>
      <c r="E45" s="39"/>
      <c r="F45" s="40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79"/>
    </row>
    <row r="46" spans="1:29" ht="15.75" customHeight="1">
      <c r="A46" s="283"/>
      <c r="B46" s="38"/>
      <c r="C46" s="264"/>
      <c r="D46" s="265"/>
      <c r="E46" s="39"/>
      <c r="F46" s="40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79"/>
    </row>
    <row r="47" spans="1:29" ht="15.75" customHeight="1">
      <c r="A47" s="283"/>
      <c r="B47" s="38"/>
      <c r="C47" s="264"/>
      <c r="D47" s="265"/>
      <c r="E47" s="39"/>
      <c r="F47" s="40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62"/>
      <c r="T47" s="63"/>
      <c r="U47" s="52"/>
      <c r="V47" s="74"/>
      <c r="W47" s="54"/>
      <c r="X47" s="94"/>
      <c r="Y47" s="266"/>
      <c r="Z47" s="267"/>
      <c r="AA47" s="55"/>
      <c r="AB47" s="49"/>
      <c r="AC47" s="279"/>
    </row>
    <row r="48" spans="1:29" ht="15.75" customHeight="1">
      <c r="A48" s="283"/>
      <c r="B48" s="38"/>
      <c r="C48" s="264"/>
      <c r="D48" s="265"/>
      <c r="E48" s="39"/>
      <c r="F48" s="40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62"/>
      <c r="T48" s="63"/>
      <c r="U48" s="52"/>
      <c r="V48" s="74"/>
      <c r="W48" s="68"/>
      <c r="X48" s="110"/>
      <c r="Y48" s="266"/>
      <c r="Z48" s="267"/>
      <c r="AA48" s="55"/>
      <c r="AB48" s="49"/>
      <c r="AC48" s="279"/>
    </row>
    <row r="49" spans="1:29" ht="15.75" customHeight="1">
      <c r="A49" s="283"/>
      <c r="B49" s="38"/>
      <c r="C49" s="264"/>
      <c r="D49" s="265"/>
      <c r="E49" s="39"/>
      <c r="F49" s="40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62"/>
      <c r="T49" s="63"/>
      <c r="U49" s="52"/>
      <c r="V49" s="74"/>
      <c r="W49" s="68"/>
      <c r="X49" s="110"/>
      <c r="Y49" s="266"/>
      <c r="Z49" s="267"/>
      <c r="AA49" s="55"/>
      <c r="AB49" s="49"/>
      <c r="AC49" s="279"/>
    </row>
    <row r="50" spans="1:29" ht="15.75" customHeight="1">
      <c r="A50" s="283"/>
      <c r="B50" s="38"/>
      <c r="C50" s="264"/>
      <c r="D50" s="265"/>
      <c r="E50" s="39"/>
      <c r="F50" s="40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62"/>
      <c r="T50" s="63"/>
      <c r="U50" s="52"/>
      <c r="V50" s="74"/>
      <c r="W50" s="68"/>
      <c r="X50" s="110"/>
      <c r="Y50" s="266"/>
      <c r="Z50" s="267"/>
      <c r="AA50" s="55"/>
      <c r="AB50" s="49"/>
      <c r="AC50" s="279"/>
    </row>
    <row r="51" spans="1:29" ht="15.75" customHeight="1">
      <c r="A51" s="283"/>
      <c r="B51" s="38"/>
      <c r="C51" s="264"/>
      <c r="D51" s="265"/>
      <c r="E51" s="39"/>
      <c r="F51" s="40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62"/>
      <c r="T51" s="63"/>
      <c r="U51" s="52"/>
      <c r="V51" s="74"/>
      <c r="W51" s="68"/>
      <c r="X51" s="110"/>
      <c r="Y51" s="266"/>
      <c r="Z51" s="267"/>
      <c r="AA51" s="55"/>
      <c r="AB51" s="49"/>
      <c r="AC51" s="279"/>
    </row>
    <row r="52" spans="1:29" ht="15.75" customHeight="1">
      <c r="A52" s="283"/>
      <c r="B52" s="38"/>
      <c r="C52" s="264"/>
      <c r="D52" s="265"/>
      <c r="E52" s="39"/>
      <c r="F52" s="40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62"/>
      <c r="T52" s="63"/>
      <c r="U52" s="52"/>
      <c r="V52" s="74"/>
      <c r="W52" s="68"/>
      <c r="X52" s="110"/>
      <c r="Y52" s="266"/>
      <c r="Z52" s="267"/>
      <c r="AA52" s="55"/>
      <c r="AB52" s="49"/>
      <c r="AC52" s="279"/>
    </row>
    <row r="53" spans="1:29" ht="15.75" customHeight="1">
      <c r="A53" s="283"/>
      <c r="B53" s="38"/>
      <c r="C53" s="264"/>
      <c r="D53" s="265"/>
      <c r="E53" s="39"/>
      <c r="F53" s="40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62"/>
      <c r="T53" s="63"/>
      <c r="U53" s="52"/>
      <c r="V53" s="74"/>
      <c r="W53" s="68"/>
      <c r="X53" s="110"/>
      <c r="Y53" s="266"/>
      <c r="Z53" s="267"/>
      <c r="AA53" s="55"/>
      <c r="AB53" s="49"/>
      <c r="AC53" s="279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62"/>
      <c r="T54" s="63"/>
      <c r="U54" s="73"/>
      <c r="V54" s="74"/>
      <c r="W54" s="68"/>
      <c r="X54" s="110"/>
      <c r="Y54" s="266"/>
      <c r="Z54" s="267"/>
      <c r="AA54" s="111"/>
      <c r="AB54" s="67"/>
      <c r="AC54" s="279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17">AVERAGE(I39:I54)</f>
        <v>6</v>
      </c>
      <c r="J55" s="81">
        <f t="shared" si="17"/>
        <v>2600</v>
      </c>
      <c r="K55" s="82">
        <f t="shared" ref="K55" si="18">J55/I55</f>
        <v>433.33333333333331</v>
      </c>
      <c r="L55" s="80">
        <f t="shared" ref="L55:M55" si="19">AVERAGE(L39:L54)</f>
        <v>6</v>
      </c>
      <c r="M55" s="81">
        <f t="shared" si="19"/>
        <v>2135.6946432516593</v>
      </c>
      <c r="N55" s="82">
        <f>M55/L55</f>
        <v>355.94910720860986</v>
      </c>
      <c r="O55" s="83">
        <f>L55-I55</f>
        <v>0</v>
      </c>
      <c r="P55" s="84">
        <f>N55-K55</f>
        <v>-77.384226124723455</v>
      </c>
      <c r="Q55" s="85">
        <f>N55/K55</f>
        <v>0.82142101663525358</v>
      </c>
      <c r="R55" s="275"/>
      <c r="S55" s="182">
        <f>S39</f>
        <v>0.25</v>
      </c>
      <c r="T55" s="183">
        <f>INDEX(T39:T54,COUNTA(T39:T54))</f>
        <v>0.30625000000000002</v>
      </c>
      <c r="U55" s="86"/>
      <c r="V55" s="96"/>
      <c r="W55" s="78"/>
      <c r="X55" s="82"/>
      <c r="Y55" s="262"/>
      <c r="Z55" s="263"/>
      <c r="AA55" s="97">
        <f>M55-J55</f>
        <v>-464.30535674834073</v>
      </c>
      <c r="AB55" s="85">
        <f>M55/J55</f>
        <v>0.82142101663525358</v>
      </c>
      <c r="AC55" s="280"/>
    </row>
    <row r="56" spans="1:29" ht="15.75" customHeight="1">
      <c r="A56" s="268" t="s">
        <v>43</v>
      </c>
      <c r="B56" s="16" t="s">
        <v>76</v>
      </c>
      <c r="C56" s="271" t="s">
        <v>103</v>
      </c>
      <c r="D56" s="272"/>
      <c r="E56" s="21">
        <v>14.03</v>
      </c>
      <c r="F56" s="15">
        <v>4160</v>
      </c>
      <c r="G56" s="22">
        <f t="shared" ref="G56" si="20">E56*F56</f>
        <v>58364.799999999996</v>
      </c>
      <c r="H56" s="23"/>
      <c r="I56" s="24">
        <v>4</v>
      </c>
      <c r="J56" s="25">
        <v>2700</v>
      </c>
      <c r="K56" s="26">
        <f>J56/I56</f>
        <v>675</v>
      </c>
      <c r="L56" s="27">
        <v>4</v>
      </c>
      <c r="M56" s="25">
        <f>F56/V56*60</f>
        <v>2355.8282208588971</v>
      </c>
      <c r="N56" s="26">
        <f>M56/L56</f>
        <v>588.95705521472428</v>
      </c>
      <c r="O56" s="91">
        <f>L56-I56</f>
        <v>0</v>
      </c>
      <c r="P56" s="92">
        <f>N56-K56</f>
        <v>-86.042944785275722</v>
      </c>
      <c r="Q56" s="31">
        <f>N56/K56</f>
        <v>0.87252897068848045</v>
      </c>
      <c r="R56" s="273">
        <f>Q72</f>
        <v>0.87252897068848045</v>
      </c>
      <c r="S56" s="32">
        <v>0.29170138888888891</v>
      </c>
      <c r="T56" s="33">
        <v>0.36527777777777776</v>
      </c>
      <c r="U56" s="34"/>
      <c r="V56" s="35">
        <v>105.94999999999993</v>
      </c>
      <c r="W56" s="114"/>
      <c r="X56" s="115"/>
      <c r="Y56" s="276"/>
      <c r="Z56" s="277"/>
      <c r="AA56" s="36">
        <f>M56-J56</f>
        <v>-344.17177914110289</v>
      </c>
      <c r="AB56" s="31">
        <f>M56/J56</f>
        <v>0.87252897068848045</v>
      </c>
      <c r="AC56" s="278">
        <f>AB72</f>
        <v>0.87252897068848045</v>
      </c>
    </row>
    <row r="57" spans="1:29" ht="15.75" customHeight="1">
      <c r="A57" s="269"/>
      <c r="B57" s="38"/>
      <c r="C57" s="264"/>
      <c r="D57" s="265"/>
      <c r="E57" s="39"/>
      <c r="F57" s="40"/>
      <c r="G57" s="41"/>
      <c r="H57" s="42"/>
      <c r="I57" s="43"/>
      <c r="J57" s="44"/>
      <c r="K57" s="45"/>
      <c r="L57" s="46"/>
      <c r="M57" s="44"/>
      <c r="N57" s="45"/>
      <c r="O57" s="47"/>
      <c r="P57" s="48"/>
      <c r="Q57" s="49"/>
      <c r="R57" s="274"/>
      <c r="S57" s="50"/>
      <c r="T57" s="51"/>
      <c r="U57" s="52"/>
      <c r="V57" s="53"/>
      <c r="W57" s="54"/>
      <c r="X57" s="94"/>
      <c r="Y57" s="266"/>
      <c r="Z57" s="267"/>
      <c r="AA57" s="55"/>
      <c r="AB57" s="49"/>
      <c r="AC57" s="279"/>
    </row>
    <row r="58" spans="1:29" ht="15.75" customHeight="1">
      <c r="A58" s="269"/>
      <c r="B58" s="38"/>
      <c r="C58" s="264"/>
      <c r="D58" s="265"/>
      <c r="E58" s="39"/>
      <c r="F58" s="40"/>
      <c r="G58" s="41"/>
      <c r="H58" s="42"/>
      <c r="I58" s="43"/>
      <c r="J58" s="44"/>
      <c r="K58" s="45"/>
      <c r="L58" s="46"/>
      <c r="M58" s="44"/>
      <c r="N58" s="45"/>
      <c r="O58" s="47"/>
      <c r="P58" s="48"/>
      <c r="Q58" s="49"/>
      <c r="R58" s="274"/>
      <c r="S58" s="50"/>
      <c r="T58" s="51"/>
      <c r="U58" s="52"/>
      <c r="V58" s="53"/>
      <c r="W58" s="54"/>
      <c r="X58" s="94"/>
      <c r="Y58" s="266"/>
      <c r="Z58" s="267"/>
      <c r="AA58" s="55"/>
      <c r="AB58" s="49"/>
      <c r="AC58" s="279"/>
    </row>
    <row r="59" spans="1:29" ht="15.75" customHeight="1">
      <c r="A59" s="269"/>
      <c r="B59" s="38"/>
      <c r="C59" s="264"/>
      <c r="D59" s="265"/>
      <c r="E59" s="39"/>
      <c r="F59" s="40"/>
      <c r="G59" s="41"/>
      <c r="H59" s="42"/>
      <c r="I59" s="43"/>
      <c r="J59" s="44"/>
      <c r="K59" s="45"/>
      <c r="L59" s="46"/>
      <c r="M59" s="44"/>
      <c r="N59" s="45"/>
      <c r="O59" s="47"/>
      <c r="P59" s="48"/>
      <c r="Q59" s="49"/>
      <c r="R59" s="274"/>
      <c r="S59" s="50"/>
      <c r="T59" s="51"/>
      <c r="U59" s="52"/>
      <c r="V59" s="53"/>
      <c r="W59" s="54"/>
      <c r="X59" s="94"/>
      <c r="Y59" s="266"/>
      <c r="Z59" s="267"/>
      <c r="AA59" s="55"/>
      <c r="AB59" s="49"/>
      <c r="AC59" s="279"/>
    </row>
    <row r="60" spans="1:29" ht="15.75" customHeight="1">
      <c r="A60" s="269"/>
      <c r="B60" s="38"/>
      <c r="C60" s="264"/>
      <c r="D60" s="265"/>
      <c r="E60" s="39"/>
      <c r="F60" s="40"/>
      <c r="G60" s="41"/>
      <c r="H60" s="58"/>
      <c r="I60" s="43"/>
      <c r="J60" s="44"/>
      <c r="K60" s="45"/>
      <c r="L60" s="59"/>
      <c r="M60" s="44"/>
      <c r="N60" s="45"/>
      <c r="O60" s="47"/>
      <c r="P60" s="48"/>
      <c r="Q60" s="49"/>
      <c r="R60" s="274"/>
      <c r="S60" s="50"/>
      <c r="T60" s="51"/>
      <c r="U60" s="52"/>
      <c r="V60" s="53"/>
      <c r="W60" s="54"/>
      <c r="X60" s="94"/>
      <c r="Y60" s="266"/>
      <c r="Z60" s="267"/>
      <c r="AA60" s="55"/>
      <c r="AB60" s="49"/>
      <c r="AC60" s="279"/>
    </row>
    <row r="61" spans="1:29" ht="15.75" customHeight="1">
      <c r="A61" s="269"/>
      <c r="B61" s="38"/>
      <c r="C61" s="264"/>
      <c r="D61" s="265"/>
      <c r="E61" s="39"/>
      <c r="F61" s="40"/>
      <c r="G61" s="60"/>
      <c r="H61" s="61"/>
      <c r="I61" s="43"/>
      <c r="J61" s="44"/>
      <c r="K61" s="45"/>
      <c r="L61" s="46"/>
      <c r="M61" s="44"/>
      <c r="N61" s="45"/>
      <c r="O61" s="47"/>
      <c r="P61" s="48"/>
      <c r="Q61" s="49"/>
      <c r="R61" s="274"/>
      <c r="S61" s="50"/>
      <c r="T61" s="51"/>
      <c r="U61" s="52"/>
      <c r="V61" s="53"/>
      <c r="W61" s="54"/>
      <c r="X61" s="94"/>
      <c r="Y61" s="266"/>
      <c r="Z61" s="267"/>
      <c r="AA61" s="55"/>
      <c r="AB61" s="49"/>
      <c r="AC61" s="279"/>
    </row>
    <row r="62" spans="1:29" ht="15.75" customHeight="1">
      <c r="A62" s="269"/>
      <c r="B62" s="38"/>
      <c r="C62" s="264"/>
      <c r="D62" s="265"/>
      <c r="E62" s="39"/>
      <c r="F62" s="40"/>
      <c r="G62" s="60"/>
      <c r="H62" s="64"/>
      <c r="I62" s="43"/>
      <c r="J62" s="44"/>
      <c r="K62" s="45"/>
      <c r="L62" s="59"/>
      <c r="M62" s="44"/>
      <c r="N62" s="45"/>
      <c r="O62" s="65"/>
      <c r="P62" s="66"/>
      <c r="Q62" s="67"/>
      <c r="R62" s="274"/>
      <c r="S62" s="50"/>
      <c r="T62" s="51"/>
      <c r="U62" s="52"/>
      <c r="V62" s="53"/>
      <c r="W62" s="54"/>
      <c r="X62" s="94"/>
      <c r="Y62" s="266"/>
      <c r="Z62" s="267"/>
      <c r="AA62" s="55"/>
      <c r="AB62" s="49"/>
      <c r="AC62" s="279"/>
    </row>
    <row r="63" spans="1:29" ht="15.75" customHeight="1">
      <c r="A63" s="269"/>
      <c r="B63" s="38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50"/>
      <c r="T63" s="51"/>
      <c r="U63" s="52"/>
      <c r="V63" s="53"/>
      <c r="W63" s="54"/>
      <c r="X63" s="94"/>
      <c r="Y63" s="266"/>
      <c r="Z63" s="267"/>
      <c r="AA63" s="55"/>
      <c r="AB63" s="49"/>
      <c r="AC63" s="279"/>
    </row>
    <row r="64" spans="1:29" ht="15.75" customHeight="1">
      <c r="A64" s="269"/>
      <c r="B64" s="38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50"/>
      <c r="T64" s="51"/>
      <c r="U64" s="52"/>
      <c r="V64" s="53"/>
      <c r="W64" s="54"/>
      <c r="X64" s="94"/>
      <c r="Y64" s="266"/>
      <c r="Z64" s="267"/>
      <c r="AA64" s="55"/>
      <c r="AB64" s="49"/>
      <c r="AC64" s="279"/>
    </row>
    <row r="65" spans="1:29" ht="15.75" customHeight="1">
      <c r="A65" s="269"/>
      <c r="B65" s="38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50"/>
      <c r="T65" s="51"/>
      <c r="U65" s="52"/>
      <c r="V65" s="53"/>
      <c r="W65" s="54"/>
      <c r="X65" s="94"/>
      <c r="Y65" s="266"/>
      <c r="Z65" s="267"/>
      <c r="AA65" s="55"/>
      <c r="AB65" s="49"/>
      <c r="AC65" s="279"/>
    </row>
    <row r="66" spans="1:29" ht="15.75" customHeight="1">
      <c r="A66" s="269"/>
      <c r="B66" s="38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50"/>
      <c r="T66" s="51"/>
      <c r="U66" s="52"/>
      <c r="V66" s="53"/>
      <c r="W66" s="54"/>
      <c r="X66" s="94"/>
      <c r="Y66" s="266"/>
      <c r="Z66" s="267"/>
      <c r="AA66" s="55"/>
      <c r="AB66" s="49"/>
      <c r="AC66" s="279"/>
    </row>
    <row r="67" spans="1:29" ht="15.75" customHeight="1">
      <c r="A67" s="269"/>
      <c r="B67" s="38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50"/>
      <c r="T67" s="51"/>
      <c r="U67" s="52"/>
      <c r="V67" s="53"/>
      <c r="W67" s="54"/>
      <c r="X67" s="94"/>
      <c r="Y67" s="266"/>
      <c r="Z67" s="267"/>
      <c r="AA67" s="55"/>
      <c r="AB67" s="49"/>
      <c r="AC67" s="279"/>
    </row>
    <row r="68" spans="1:29" ht="15.75" customHeight="1">
      <c r="A68" s="269"/>
      <c r="B68" s="38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50"/>
      <c r="T68" s="51"/>
      <c r="U68" s="52"/>
      <c r="V68" s="53"/>
      <c r="W68" s="54"/>
      <c r="X68" s="94"/>
      <c r="Y68" s="266"/>
      <c r="Z68" s="267"/>
      <c r="AA68" s="55"/>
      <c r="AB68" s="49"/>
      <c r="AC68" s="279"/>
    </row>
    <row r="69" spans="1:29" ht="15.75" customHeight="1">
      <c r="A69" s="269"/>
      <c r="B69" s="38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50"/>
      <c r="T69" s="51"/>
      <c r="U69" s="52"/>
      <c r="V69" s="53"/>
      <c r="W69" s="54"/>
      <c r="X69" s="94"/>
      <c r="Y69" s="266"/>
      <c r="Z69" s="267"/>
      <c r="AA69" s="55"/>
      <c r="AB69" s="49"/>
      <c r="AC69" s="279"/>
    </row>
    <row r="70" spans="1:29" ht="15.75" customHeight="1">
      <c r="A70" s="269"/>
      <c r="B70" s="38"/>
      <c r="C70" s="264"/>
      <c r="D70" s="265"/>
      <c r="E70" s="39"/>
      <c r="F70" s="40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50"/>
      <c r="T70" s="51"/>
      <c r="U70" s="52"/>
      <c r="V70" s="53"/>
      <c r="W70" s="54"/>
      <c r="X70" s="94"/>
      <c r="Y70" s="266"/>
      <c r="Z70" s="267"/>
      <c r="AA70" s="55"/>
      <c r="AB70" s="49"/>
      <c r="AC70" s="279"/>
    </row>
    <row r="71" spans="1:29" ht="15.75" customHeight="1">
      <c r="A71" s="269"/>
      <c r="B71" s="38"/>
      <c r="C71" s="264"/>
      <c r="D71" s="265"/>
      <c r="E71" s="104"/>
      <c r="F71" s="40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18"/>
      <c r="G72" s="79"/>
      <c r="H72" s="20"/>
      <c r="I72" s="80">
        <f t="shared" ref="I72:J72" si="21">AVERAGE(I56:I71)</f>
        <v>4</v>
      </c>
      <c r="J72" s="81">
        <f t="shared" si="21"/>
        <v>2700</v>
      </c>
      <c r="K72" s="82">
        <f t="shared" ref="K72" si="22">J72/I72</f>
        <v>675</v>
      </c>
      <c r="L72" s="80">
        <f t="shared" ref="L72:M72" si="23">AVERAGE(L56:L71)</f>
        <v>4</v>
      </c>
      <c r="M72" s="81">
        <f t="shared" si="23"/>
        <v>2355.8282208588971</v>
      </c>
      <c r="N72" s="82">
        <f>M72/L72</f>
        <v>588.95705521472428</v>
      </c>
      <c r="O72" s="83">
        <f>L72-I72</f>
        <v>0</v>
      </c>
      <c r="P72" s="84">
        <f>N72-K72</f>
        <v>-86.042944785275722</v>
      </c>
      <c r="Q72" s="85">
        <f>N72/K72</f>
        <v>0.87252897068848045</v>
      </c>
      <c r="R72" s="275"/>
      <c r="S72" s="182">
        <f>S56</f>
        <v>0.29170138888888891</v>
      </c>
      <c r="T72" s="183">
        <f>INDEX(T56:T71,COUNTA(T56:T71))</f>
        <v>0.36527777777777776</v>
      </c>
      <c r="U72" s="86"/>
      <c r="V72" s="96"/>
      <c r="W72" s="18"/>
      <c r="X72" s="20"/>
      <c r="Y72" s="262"/>
      <c r="Z72" s="263"/>
      <c r="AA72" s="97">
        <f>M72-J72</f>
        <v>-344.17177914110289</v>
      </c>
      <c r="AB72" s="85">
        <f>M72/J72</f>
        <v>0.87252897068848045</v>
      </c>
      <c r="AC72" s="280"/>
    </row>
    <row r="73" spans="1:29" ht="15.75" customHeight="1">
      <c r="A73" s="281" t="s">
        <v>197</v>
      </c>
      <c r="B73" s="16" t="s">
        <v>76</v>
      </c>
      <c r="C73" s="271" t="s">
        <v>226</v>
      </c>
      <c r="D73" s="272"/>
      <c r="E73" s="21">
        <v>21.45</v>
      </c>
      <c r="F73" s="15">
        <v>2274</v>
      </c>
      <c r="G73" s="22">
        <f t="shared" ref="G73" si="24">E73*F73</f>
        <v>48777.299999999996</v>
      </c>
      <c r="H73" s="23"/>
      <c r="I73" s="24">
        <v>3</v>
      </c>
      <c r="J73" s="25">
        <v>3300</v>
      </c>
      <c r="K73" s="26">
        <f>J73/I73</f>
        <v>1100</v>
      </c>
      <c r="L73" s="27">
        <v>3</v>
      </c>
      <c r="M73" s="25">
        <f>F73/V73*60</f>
        <v>2803.5616438356137</v>
      </c>
      <c r="N73" s="26">
        <f>M73/L73</f>
        <v>934.52054794520461</v>
      </c>
      <c r="O73" s="91">
        <f>L73-I73</f>
        <v>0</v>
      </c>
      <c r="P73" s="92">
        <f>N73-K73</f>
        <v>-165.47945205479539</v>
      </c>
      <c r="Q73" s="31">
        <f>N73/K73</f>
        <v>0.84956413449564061</v>
      </c>
      <c r="R73" s="273">
        <f>Q89</f>
        <v>0.84956413449564061</v>
      </c>
      <c r="S73" s="32">
        <v>0.36967592592592591</v>
      </c>
      <c r="T73" s="33">
        <v>0.40347222222222223</v>
      </c>
      <c r="U73" s="34"/>
      <c r="V73" s="35">
        <v>48.666666666666707</v>
      </c>
      <c r="W73" s="33"/>
      <c r="X73" s="107"/>
      <c r="Y73" s="276"/>
      <c r="Z73" s="277"/>
      <c r="AA73" s="36">
        <f>M73-J73</f>
        <v>-496.43835616438628</v>
      </c>
      <c r="AB73" s="31">
        <f>M73/J73</f>
        <v>0.8495641344956405</v>
      </c>
      <c r="AC73" s="278">
        <f>AB89</f>
        <v>0.8495641344956405</v>
      </c>
    </row>
    <row r="74" spans="1:29" ht="15.75" customHeight="1">
      <c r="A74" s="282"/>
      <c r="B74" s="38"/>
      <c r="C74" s="264"/>
      <c r="D74" s="265"/>
      <c r="E74" s="39"/>
      <c r="F74" s="40"/>
      <c r="G74" s="41"/>
      <c r="H74" s="42"/>
      <c r="I74" s="43"/>
      <c r="J74" s="44"/>
      <c r="K74" s="45"/>
      <c r="L74" s="46"/>
      <c r="M74" s="44"/>
      <c r="N74" s="45"/>
      <c r="O74" s="47"/>
      <c r="P74" s="48"/>
      <c r="Q74" s="49"/>
      <c r="R74" s="274"/>
      <c r="S74" s="50"/>
      <c r="T74" s="51"/>
      <c r="U74" s="52"/>
      <c r="V74" s="53"/>
      <c r="W74" s="54"/>
      <c r="X74" s="94"/>
      <c r="Y74" s="266"/>
      <c r="Z74" s="267"/>
      <c r="AA74" s="55"/>
      <c r="AB74" s="49"/>
      <c r="AC74" s="279"/>
    </row>
    <row r="75" spans="1:29" ht="15.75" customHeight="1">
      <c r="A75" s="282"/>
      <c r="B75" s="38"/>
      <c r="C75" s="264"/>
      <c r="D75" s="265"/>
      <c r="E75" s="39"/>
      <c r="F75" s="40"/>
      <c r="G75" s="41"/>
      <c r="H75" s="42"/>
      <c r="I75" s="43"/>
      <c r="J75" s="44"/>
      <c r="K75" s="45"/>
      <c r="L75" s="46"/>
      <c r="M75" s="44"/>
      <c r="N75" s="45"/>
      <c r="O75" s="47"/>
      <c r="P75" s="48"/>
      <c r="Q75" s="49"/>
      <c r="R75" s="274"/>
      <c r="S75" s="50"/>
      <c r="T75" s="51"/>
      <c r="U75" s="52"/>
      <c r="V75" s="53"/>
      <c r="W75" s="54"/>
      <c r="X75" s="58"/>
      <c r="Y75" s="266"/>
      <c r="Z75" s="267"/>
      <c r="AA75" s="55"/>
      <c r="AB75" s="49"/>
      <c r="AC75" s="279"/>
    </row>
    <row r="76" spans="1:29" ht="15.75" customHeight="1">
      <c r="A76" s="282"/>
      <c r="B76" s="38"/>
      <c r="C76" s="264"/>
      <c r="D76" s="265"/>
      <c r="E76" s="39"/>
      <c r="F76" s="40"/>
      <c r="G76" s="41"/>
      <c r="H76" s="42"/>
      <c r="I76" s="43"/>
      <c r="J76" s="44"/>
      <c r="K76" s="45"/>
      <c r="L76" s="46"/>
      <c r="M76" s="44"/>
      <c r="N76" s="45"/>
      <c r="O76" s="47"/>
      <c r="P76" s="48"/>
      <c r="Q76" s="49"/>
      <c r="R76" s="274"/>
      <c r="S76" s="50"/>
      <c r="T76" s="51"/>
      <c r="U76" s="52"/>
      <c r="V76" s="53"/>
      <c r="W76" s="54"/>
      <c r="X76" s="58"/>
      <c r="Y76" s="266"/>
      <c r="Z76" s="267"/>
      <c r="AA76" s="55"/>
      <c r="AB76" s="49"/>
      <c r="AC76" s="279"/>
    </row>
    <row r="77" spans="1:29" ht="15.75" customHeight="1">
      <c r="A77" s="283"/>
      <c r="B77" s="38"/>
      <c r="C77" s="264"/>
      <c r="D77" s="265"/>
      <c r="E77" s="39"/>
      <c r="F77" s="40"/>
      <c r="G77" s="41"/>
      <c r="H77" s="58"/>
      <c r="I77" s="43"/>
      <c r="J77" s="44"/>
      <c r="K77" s="45"/>
      <c r="L77" s="59"/>
      <c r="M77" s="44"/>
      <c r="N77" s="45"/>
      <c r="O77" s="47"/>
      <c r="P77" s="48"/>
      <c r="Q77" s="49"/>
      <c r="R77" s="274"/>
      <c r="S77" s="50"/>
      <c r="T77" s="51"/>
      <c r="U77" s="52"/>
      <c r="V77" s="53"/>
      <c r="W77" s="54"/>
      <c r="X77" s="58"/>
      <c r="Y77" s="266"/>
      <c r="Z77" s="267"/>
      <c r="AA77" s="55"/>
      <c r="AB77" s="49"/>
      <c r="AC77" s="279"/>
    </row>
    <row r="78" spans="1:29" ht="15.75" customHeight="1">
      <c r="A78" s="283"/>
      <c r="B78" s="38"/>
      <c r="C78" s="264"/>
      <c r="D78" s="265"/>
      <c r="E78" s="39"/>
      <c r="F78" s="40"/>
      <c r="G78" s="60"/>
      <c r="H78" s="61"/>
      <c r="I78" s="43"/>
      <c r="J78" s="44"/>
      <c r="K78" s="45"/>
      <c r="L78" s="46"/>
      <c r="M78" s="44"/>
      <c r="N78" s="45"/>
      <c r="O78" s="47"/>
      <c r="P78" s="48"/>
      <c r="Q78" s="49"/>
      <c r="R78" s="274"/>
      <c r="S78" s="50"/>
      <c r="T78" s="51"/>
      <c r="U78" s="52"/>
      <c r="V78" s="53"/>
      <c r="W78" s="54"/>
      <c r="X78" s="94"/>
      <c r="Y78" s="266"/>
      <c r="Z78" s="267"/>
      <c r="AA78" s="55"/>
      <c r="AB78" s="49"/>
      <c r="AC78" s="279"/>
    </row>
    <row r="79" spans="1:29" ht="15.75" customHeight="1">
      <c r="A79" s="283"/>
      <c r="B79" s="38"/>
      <c r="C79" s="264"/>
      <c r="D79" s="265"/>
      <c r="E79" s="39"/>
      <c r="F79" s="40"/>
      <c r="G79" s="60"/>
      <c r="H79" s="64"/>
      <c r="I79" s="43"/>
      <c r="J79" s="44"/>
      <c r="K79" s="45"/>
      <c r="L79" s="59"/>
      <c r="M79" s="44"/>
      <c r="N79" s="45"/>
      <c r="O79" s="65"/>
      <c r="P79" s="66"/>
      <c r="Q79" s="67"/>
      <c r="R79" s="274"/>
      <c r="S79" s="50"/>
      <c r="T79" s="51"/>
      <c r="U79" s="52"/>
      <c r="V79" s="53"/>
      <c r="W79" s="54"/>
      <c r="X79" s="94"/>
      <c r="Y79" s="266"/>
      <c r="Z79" s="267"/>
      <c r="AA79" s="55"/>
      <c r="AB79" s="49"/>
      <c r="AC79" s="279"/>
    </row>
    <row r="80" spans="1:29" ht="15.75" customHeight="1">
      <c r="A80" s="283"/>
      <c r="B80" s="38"/>
      <c r="C80" s="264"/>
      <c r="D80" s="265"/>
      <c r="E80" s="39"/>
      <c r="F80" s="40"/>
      <c r="G80" s="60"/>
      <c r="H80" s="64"/>
      <c r="I80" s="43"/>
      <c r="J80" s="44"/>
      <c r="K80" s="45"/>
      <c r="L80" s="59"/>
      <c r="M80" s="44"/>
      <c r="N80" s="45"/>
      <c r="O80" s="65"/>
      <c r="P80" s="66"/>
      <c r="Q80" s="67"/>
      <c r="R80" s="274"/>
      <c r="S80" s="50"/>
      <c r="T80" s="51"/>
      <c r="U80" s="52"/>
      <c r="V80" s="53"/>
      <c r="W80" s="54"/>
      <c r="X80" s="94"/>
      <c r="Y80" s="266"/>
      <c r="Z80" s="267"/>
      <c r="AA80" s="55"/>
      <c r="AB80" s="49"/>
      <c r="AC80" s="279"/>
    </row>
    <row r="81" spans="1:29" ht="15.75" customHeight="1">
      <c r="A81" s="283"/>
      <c r="B81" s="38"/>
      <c r="C81" s="264"/>
      <c r="D81" s="265"/>
      <c r="E81" s="39"/>
      <c r="F81" s="40"/>
      <c r="G81" s="60"/>
      <c r="H81" s="64"/>
      <c r="I81" s="43"/>
      <c r="J81" s="44"/>
      <c r="K81" s="45"/>
      <c r="L81" s="59"/>
      <c r="M81" s="44"/>
      <c r="N81" s="45"/>
      <c r="O81" s="65"/>
      <c r="P81" s="66"/>
      <c r="Q81" s="67"/>
      <c r="R81" s="274"/>
      <c r="S81" s="50"/>
      <c r="T81" s="51"/>
      <c r="U81" s="52"/>
      <c r="V81" s="53"/>
      <c r="W81" s="54"/>
      <c r="X81" s="94"/>
      <c r="Y81" s="266"/>
      <c r="Z81" s="267"/>
      <c r="AA81" s="55"/>
      <c r="AB81" s="49"/>
      <c r="AC81" s="279"/>
    </row>
    <row r="82" spans="1:29" ht="15.75" customHeight="1">
      <c r="A82" s="283"/>
      <c r="B82" s="38"/>
      <c r="C82" s="264"/>
      <c r="D82" s="265"/>
      <c r="E82" s="39"/>
      <c r="F82" s="40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55"/>
      <c r="AB82" s="49"/>
      <c r="AC82" s="279"/>
    </row>
    <row r="83" spans="1:29" ht="15.75" customHeight="1">
      <c r="A83" s="283"/>
      <c r="B83" s="38"/>
      <c r="C83" s="264"/>
      <c r="D83" s="265"/>
      <c r="E83" s="39"/>
      <c r="F83" s="40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55"/>
      <c r="AB83" s="49"/>
      <c r="AC83" s="279"/>
    </row>
    <row r="84" spans="1:29" ht="15.75" customHeight="1">
      <c r="A84" s="283"/>
      <c r="B84" s="38"/>
      <c r="C84" s="264"/>
      <c r="D84" s="265"/>
      <c r="E84" s="39"/>
      <c r="F84" s="40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55"/>
      <c r="AB84" s="49"/>
      <c r="AC84" s="279"/>
    </row>
    <row r="85" spans="1:29" ht="15.75" customHeight="1">
      <c r="A85" s="283"/>
      <c r="B85" s="38"/>
      <c r="C85" s="264"/>
      <c r="D85" s="265"/>
      <c r="E85" s="39"/>
      <c r="F85" s="40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55"/>
      <c r="AB85" s="49"/>
      <c r="AC85" s="279"/>
    </row>
    <row r="86" spans="1:29" ht="15.75" customHeight="1">
      <c r="A86" s="283"/>
      <c r="B86" s="38"/>
      <c r="C86" s="264"/>
      <c r="D86" s="265"/>
      <c r="E86" s="39"/>
      <c r="F86" s="40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55"/>
      <c r="AB86" s="49"/>
      <c r="AC86" s="279"/>
    </row>
    <row r="87" spans="1:29" ht="15.75" customHeight="1">
      <c r="A87" s="283"/>
      <c r="B87" s="38"/>
      <c r="C87" s="264"/>
      <c r="D87" s="265"/>
      <c r="E87" s="39"/>
      <c r="F87" s="40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55"/>
      <c r="AB87" s="49"/>
      <c r="AC87" s="279"/>
    </row>
    <row r="88" spans="1:29" ht="15.75" customHeight="1">
      <c r="A88" s="283"/>
      <c r="B88" s="38"/>
      <c r="C88" s="264"/>
      <c r="D88" s="265"/>
      <c r="E88" s="104"/>
      <c r="F88" s="40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25">AVERAGE(I73:I88)</f>
        <v>3</v>
      </c>
      <c r="J89" s="81">
        <f t="shared" si="25"/>
        <v>3300</v>
      </c>
      <c r="K89" s="82">
        <f t="shared" ref="K89" si="26">J89/I89</f>
        <v>1100</v>
      </c>
      <c r="L89" s="80">
        <f t="shared" ref="L89:M89" si="27">AVERAGE(L73:L88)</f>
        <v>3</v>
      </c>
      <c r="M89" s="81">
        <f t="shared" si="27"/>
        <v>2803.5616438356137</v>
      </c>
      <c r="N89" s="82">
        <f>M89/L89</f>
        <v>934.52054794520461</v>
      </c>
      <c r="O89" s="83">
        <f>L89-I89</f>
        <v>0</v>
      </c>
      <c r="P89" s="84">
        <f>N89-K89</f>
        <v>-165.47945205479539</v>
      </c>
      <c r="Q89" s="85">
        <f>N89/K89</f>
        <v>0.84956413449564061</v>
      </c>
      <c r="R89" s="275"/>
      <c r="S89" s="182">
        <f>S73</f>
        <v>0.36967592592592591</v>
      </c>
      <c r="T89" s="183">
        <f>INDEX(T73:T88,COUNTA(T73:T88))</f>
        <v>0.40347222222222223</v>
      </c>
      <c r="U89" s="86"/>
      <c r="V89" s="96"/>
      <c r="W89" s="78"/>
      <c r="X89" s="82"/>
      <c r="Y89" s="262"/>
      <c r="Z89" s="263"/>
      <c r="AA89" s="97">
        <f>M89-J89</f>
        <v>-496.43835616438628</v>
      </c>
      <c r="AB89" s="85">
        <f>M89/J89</f>
        <v>0.8495641344956405</v>
      </c>
      <c r="AC89" s="280"/>
    </row>
    <row r="90" spans="1:29" ht="15.75" customHeight="1">
      <c r="A90" s="268" t="s">
        <v>44</v>
      </c>
      <c r="B90" s="16" t="s">
        <v>76</v>
      </c>
      <c r="C90" s="271" t="s">
        <v>105</v>
      </c>
      <c r="D90" s="272"/>
      <c r="E90" s="21">
        <v>22.28</v>
      </c>
      <c r="F90" s="15">
        <v>1187</v>
      </c>
      <c r="G90" s="22">
        <f t="shared" ref="G90:G92" si="28">E90*F90</f>
        <v>26446.36</v>
      </c>
      <c r="H90" s="23"/>
      <c r="I90" s="24">
        <v>5</v>
      </c>
      <c r="J90" s="25">
        <v>3300</v>
      </c>
      <c r="K90" s="26">
        <f>J90/I90</f>
        <v>660</v>
      </c>
      <c r="L90" s="27">
        <v>5</v>
      </c>
      <c r="M90" s="25">
        <f>F90/V90*60</f>
        <v>2730.4792332268398</v>
      </c>
      <c r="N90" s="26">
        <f>M90/L90</f>
        <v>546.09584664536794</v>
      </c>
      <c r="O90" s="91">
        <f>L90-I90</f>
        <v>0</v>
      </c>
      <c r="P90" s="92">
        <f>N90-K90</f>
        <v>-113.90415335463206</v>
      </c>
      <c r="Q90" s="31">
        <f>N90/K90</f>
        <v>0.82741794946267866</v>
      </c>
      <c r="R90" s="273">
        <f>Q106</f>
        <v>0.838722893597171</v>
      </c>
      <c r="S90" s="32">
        <v>0.29166666666666669</v>
      </c>
      <c r="T90" s="33">
        <v>0.30978009259259259</v>
      </c>
      <c r="U90" s="34"/>
      <c r="V90" s="35">
        <v>26.083333333333307</v>
      </c>
      <c r="W90" s="114"/>
      <c r="X90" s="115"/>
      <c r="Y90" s="276"/>
      <c r="Z90" s="277"/>
      <c r="AA90" s="36">
        <f>M90-J90</f>
        <v>-569.52076677316018</v>
      </c>
      <c r="AB90" s="31">
        <f>M90/J90</f>
        <v>0.82741794946267877</v>
      </c>
      <c r="AC90" s="278">
        <f>AB106</f>
        <v>0.83872289359717089</v>
      </c>
    </row>
    <row r="91" spans="1:29" ht="15.75" customHeight="1">
      <c r="A91" s="269"/>
      <c r="B91" s="38" t="s">
        <v>76</v>
      </c>
      <c r="C91" s="264" t="s">
        <v>104</v>
      </c>
      <c r="D91" s="265"/>
      <c r="E91" s="39">
        <v>17.89</v>
      </c>
      <c r="F91" s="40">
        <v>2519</v>
      </c>
      <c r="G91" s="41">
        <f t="shared" si="28"/>
        <v>45064.91</v>
      </c>
      <c r="H91" s="42"/>
      <c r="I91" s="43">
        <v>4</v>
      </c>
      <c r="J91" s="44">
        <v>3300</v>
      </c>
      <c r="K91" s="45">
        <f t="shared" ref="K91:K92" si="29">J91/I91</f>
        <v>825</v>
      </c>
      <c r="L91" s="46">
        <v>4</v>
      </c>
      <c r="M91" s="44">
        <f>F91/V91*60</f>
        <v>2761.3885505481094</v>
      </c>
      <c r="N91" s="45">
        <f>M91/L91</f>
        <v>690.34713763702734</v>
      </c>
      <c r="O91" s="47">
        <f>L91-I91</f>
        <v>0</v>
      </c>
      <c r="P91" s="48">
        <f>N91-K91</f>
        <v>-134.65286236297266</v>
      </c>
      <c r="Q91" s="49">
        <f>N91/K91</f>
        <v>0.83678440925700281</v>
      </c>
      <c r="R91" s="274"/>
      <c r="S91" s="50">
        <v>0.31546296296296295</v>
      </c>
      <c r="T91" s="51">
        <v>0.35347222222222224</v>
      </c>
      <c r="U91" s="52">
        <v>8.1833333333333069</v>
      </c>
      <c r="V91" s="53">
        <v>54.733333333333391</v>
      </c>
      <c r="W91" s="54"/>
      <c r="X91" s="94"/>
      <c r="Y91" s="266"/>
      <c r="Z91" s="267"/>
      <c r="AA91" s="55">
        <f>M91-J91</f>
        <v>-538.61144945189062</v>
      </c>
      <c r="AB91" s="49">
        <f>M91/J91</f>
        <v>0.83678440925700281</v>
      </c>
      <c r="AC91" s="279"/>
    </row>
    <row r="92" spans="1:29" ht="15.75" customHeight="1">
      <c r="A92" s="269"/>
      <c r="B92" s="38" t="s">
        <v>76</v>
      </c>
      <c r="C92" s="264" t="s">
        <v>108</v>
      </c>
      <c r="D92" s="265"/>
      <c r="E92" s="39">
        <v>16.66</v>
      </c>
      <c r="F92" s="40">
        <v>3997</v>
      </c>
      <c r="G92" s="41">
        <f t="shared" si="28"/>
        <v>66590.02</v>
      </c>
      <c r="H92" s="42"/>
      <c r="I92" s="43">
        <v>4</v>
      </c>
      <c r="J92" s="44">
        <v>3300</v>
      </c>
      <c r="K92" s="45">
        <f t="shared" si="29"/>
        <v>825</v>
      </c>
      <c r="L92" s="46">
        <v>4</v>
      </c>
      <c r="M92" s="44">
        <f>F92/V92*60</f>
        <v>2811.4888628370431</v>
      </c>
      <c r="N92" s="45">
        <f>M92/L92</f>
        <v>702.87221570926079</v>
      </c>
      <c r="O92" s="47">
        <f>L92-I92</f>
        <v>0</v>
      </c>
      <c r="P92" s="48">
        <f>N92-K92</f>
        <v>-122.12778429073921</v>
      </c>
      <c r="Q92" s="49">
        <f>N92/K92</f>
        <v>0.85196632207183121</v>
      </c>
      <c r="R92" s="274"/>
      <c r="S92" s="50">
        <v>0.35833333333333328</v>
      </c>
      <c r="T92" s="51">
        <v>0.41756944444444444</v>
      </c>
      <c r="U92" s="52">
        <v>6.9999999999998952</v>
      </c>
      <c r="V92" s="53">
        <v>85.300000000000068</v>
      </c>
      <c r="W92" s="54"/>
      <c r="X92" s="94"/>
      <c r="Y92" s="266"/>
      <c r="Z92" s="267"/>
      <c r="AA92" s="55">
        <f>M92-J92</f>
        <v>-488.51113716295686</v>
      </c>
      <c r="AB92" s="49">
        <f>M92/J92</f>
        <v>0.85196632207183121</v>
      </c>
      <c r="AC92" s="279"/>
    </row>
    <row r="93" spans="1:29" ht="15.75" customHeight="1">
      <c r="A93" s="269"/>
      <c r="B93" s="38"/>
      <c r="C93" s="264"/>
      <c r="D93" s="265"/>
      <c r="E93" s="39"/>
      <c r="F93" s="40"/>
      <c r="G93" s="41"/>
      <c r="H93" s="42"/>
      <c r="I93" s="43"/>
      <c r="J93" s="44"/>
      <c r="K93" s="45"/>
      <c r="L93" s="46"/>
      <c r="M93" s="44"/>
      <c r="N93" s="45"/>
      <c r="O93" s="47"/>
      <c r="P93" s="48"/>
      <c r="Q93" s="49"/>
      <c r="R93" s="274"/>
      <c r="S93" s="50"/>
      <c r="T93" s="51"/>
      <c r="U93" s="52"/>
      <c r="V93" s="53"/>
      <c r="W93" s="54"/>
      <c r="X93" s="94"/>
      <c r="Y93" s="266"/>
      <c r="Z93" s="267"/>
      <c r="AA93" s="55"/>
      <c r="AB93" s="49"/>
      <c r="AC93" s="279"/>
    </row>
    <row r="94" spans="1:29" ht="15.75" customHeight="1">
      <c r="A94" s="269"/>
      <c r="B94" s="38"/>
      <c r="C94" s="264"/>
      <c r="D94" s="265"/>
      <c r="E94" s="39"/>
      <c r="F94" s="40"/>
      <c r="G94" s="41"/>
      <c r="H94" s="58"/>
      <c r="I94" s="43"/>
      <c r="J94" s="44"/>
      <c r="K94" s="45"/>
      <c r="L94" s="59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1"/>
      <c r="I95" s="43"/>
      <c r="J95" s="44"/>
      <c r="K95" s="45"/>
      <c r="L95" s="46"/>
      <c r="M95" s="44"/>
      <c r="N95" s="45"/>
      <c r="O95" s="47"/>
      <c r="P95" s="48"/>
      <c r="Q95" s="49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94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94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94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94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94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94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94"/>
      <c r="Y104" s="266"/>
      <c r="Z104" s="267"/>
      <c r="AA104" s="55"/>
      <c r="AB104" s="49"/>
      <c r="AC104" s="279"/>
    </row>
    <row r="105" spans="1:29" ht="15.75" customHeight="1">
      <c r="A105" s="269"/>
      <c r="B105" s="38"/>
      <c r="C105" s="264"/>
      <c r="D105" s="265"/>
      <c r="E105" s="104"/>
      <c r="F105" s="40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18"/>
      <c r="G106" s="79"/>
      <c r="H106" s="20"/>
      <c r="I106" s="80">
        <f t="shared" ref="I106:J106" si="30">AVERAGE(I90:I105)</f>
        <v>4.333333333333333</v>
      </c>
      <c r="J106" s="81">
        <f t="shared" si="30"/>
        <v>3300</v>
      </c>
      <c r="K106" s="82">
        <f t="shared" ref="K106" si="31">J106/I106</f>
        <v>761.53846153846155</v>
      </c>
      <c r="L106" s="80">
        <f t="shared" ref="L106:M106" si="32">AVERAGE(L90:L105)</f>
        <v>4.333333333333333</v>
      </c>
      <c r="M106" s="81">
        <f t="shared" si="32"/>
        <v>2767.7855488706641</v>
      </c>
      <c r="N106" s="82">
        <f>M106/L106</f>
        <v>638.71974204707635</v>
      </c>
      <c r="O106" s="83">
        <f>L106-I106</f>
        <v>0</v>
      </c>
      <c r="P106" s="84">
        <f>N106-K106</f>
        <v>-122.8187194913852</v>
      </c>
      <c r="Q106" s="85">
        <f>N106/K106</f>
        <v>0.838722893597171</v>
      </c>
      <c r="R106" s="275"/>
      <c r="S106" s="182">
        <f>S90</f>
        <v>0.29166666666666669</v>
      </c>
      <c r="T106" s="183">
        <f>INDEX(T90:T105,COUNTA(T90:T105))</f>
        <v>0.41756944444444444</v>
      </c>
      <c r="U106" s="86"/>
      <c r="V106" s="96"/>
      <c r="W106" s="18"/>
      <c r="X106" s="20"/>
      <c r="Y106" s="262"/>
      <c r="Z106" s="263"/>
      <c r="AA106" s="97">
        <f>M106-J106</f>
        <v>-532.21445112933588</v>
      </c>
      <c r="AB106" s="85">
        <f>M106/J106</f>
        <v>0.83872289359717089</v>
      </c>
      <c r="AC106" s="280"/>
    </row>
    <row r="107" spans="1:29" ht="15.75" customHeight="1">
      <c r="A107" s="281" t="s">
        <v>45</v>
      </c>
      <c r="B107" s="16" t="s">
        <v>76</v>
      </c>
      <c r="C107" s="271" t="s">
        <v>112</v>
      </c>
      <c r="D107" s="272"/>
      <c r="E107" s="21">
        <v>25.03</v>
      </c>
      <c r="F107" s="15">
        <v>1577</v>
      </c>
      <c r="G107" s="22">
        <f t="shared" ref="G107:G110" si="33">E107*F107</f>
        <v>39472.310000000005</v>
      </c>
      <c r="H107" s="23"/>
      <c r="I107" s="24">
        <v>4</v>
      </c>
      <c r="J107" s="25">
        <v>3300</v>
      </c>
      <c r="K107" s="26">
        <f>J107/I107</f>
        <v>825</v>
      </c>
      <c r="L107" s="27">
        <v>4</v>
      </c>
      <c r="M107" s="25">
        <f>F107/V107*60</f>
        <v>2724.1842610364711</v>
      </c>
      <c r="N107" s="26">
        <f>M107/L107</f>
        <v>681.04606525911777</v>
      </c>
      <c r="O107" s="91">
        <f>L107-I107</f>
        <v>0</v>
      </c>
      <c r="P107" s="92">
        <f>N107-K107</f>
        <v>-143.95393474088223</v>
      </c>
      <c r="Q107" s="31">
        <f>N107/K107</f>
        <v>0.82551038213226391</v>
      </c>
      <c r="R107" s="273">
        <f>Q123</f>
        <v>0.82343279720171536</v>
      </c>
      <c r="S107" s="32">
        <v>0.29185185185185186</v>
      </c>
      <c r="T107" s="33">
        <v>0.31597222222222221</v>
      </c>
      <c r="U107" s="34"/>
      <c r="V107" s="35">
        <v>34.733333333333299</v>
      </c>
      <c r="W107" s="114"/>
      <c r="X107" s="115"/>
      <c r="Y107" s="276"/>
      <c r="Z107" s="277"/>
      <c r="AA107" s="36">
        <f>M107-J107</f>
        <v>-575.81573896352893</v>
      </c>
      <c r="AB107" s="31">
        <f>M107/J107</f>
        <v>0.82551038213226391</v>
      </c>
      <c r="AC107" s="278">
        <f>AB123</f>
        <v>0.82343279720171536</v>
      </c>
    </row>
    <row r="108" spans="1:29" ht="15.75" customHeight="1">
      <c r="A108" s="282"/>
      <c r="B108" s="38" t="s">
        <v>76</v>
      </c>
      <c r="C108" s="264" t="s">
        <v>110</v>
      </c>
      <c r="D108" s="265"/>
      <c r="E108" s="39">
        <v>24.83</v>
      </c>
      <c r="F108" s="40">
        <v>1932</v>
      </c>
      <c r="G108" s="41">
        <f t="shared" si="33"/>
        <v>47971.56</v>
      </c>
      <c r="H108" s="42"/>
      <c r="I108" s="43">
        <v>4</v>
      </c>
      <c r="J108" s="44">
        <v>3300</v>
      </c>
      <c r="K108" s="45">
        <f t="shared" ref="K108:K147" si="34">J108/I108</f>
        <v>825</v>
      </c>
      <c r="L108" s="46">
        <v>4</v>
      </c>
      <c r="M108" s="44">
        <f>F108/V108*60</f>
        <v>2733.9622641509441</v>
      </c>
      <c r="N108" s="45">
        <f>M108/L108</f>
        <v>683.49056603773602</v>
      </c>
      <c r="O108" s="47">
        <f>L108-I108</f>
        <v>0</v>
      </c>
      <c r="P108" s="48">
        <f>N108-K108</f>
        <v>-141.50943396226398</v>
      </c>
      <c r="Q108" s="49">
        <f>N108/K108</f>
        <v>0.82847341337907399</v>
      </c>
      <c r="R108" s="274"/>
      <c r="S108" s="50">
        <v>0.3263888888888889</v>
      </c>
      <c r="T108" s="51">
        <v>0.35583333333333333</v>
      </c>
      <c r="U108" s="52">
        <v>15.000000000000027</v>
      </c>
      <c r="V108" s="53">
        <v>42.399999999999991</v>
      </c>
      <c r="W108" s="54"/>
      <c r="X108" s="94"/>
      <c r="Y108" s="266"/>
      <c r="Z108" s="267"/>
      <c r="AA108" s="55">
        <f>M108-J108</f>
        <v>-566.03773584905593</v>
      </c>
      <c r="AB108" s="49">
        <f>M108/J108</f>
        <v>0.82847341337907399</v>
      </c>
      <c r="AC108" s="279"/>
    </row>
    <row r="109" spans="1:29" ht="15.75" customHeight="1">
      <c r="A109" s="282"/>
      <c r="B109" s="38" t="s">
        <v>76</v>
      </c>
      <c r="C109" s="264" t="s">
        <v>111</v>
      </c>
      <c r="D109" s="265"/>
      <c r="E109" s="39">
        <v>18.18</v>
      </c>
      <c r="F109" s="40">
        <v>1247</v>
      </c>
      <c r="G109" s="41">
        <f t="shared" si="33"/>
        <v>22670.46</v>
      </c>
      <c r="H109" s="42"/>
      <c r="I109" s="43">
        <v>3</v>
      </c>
      <c r="J109" s="44">
        <v>3600</v>
      </c>
      <c r="K109" s="45">
        <f t="shared" si="34"/>
        <v>1200</v>
      </c>
      <c r="L109" s="46">
        <v>3</v>
      </c>
      <c r="M109" s="44">
        <f>F109/V109*60</f>
        <v>2918.8556566970019</v>
      </c>
      <c r="N109" s="45">
        <f>M109/L109</f>
        <v>972.95188556566734</v>
      </c>
      <c r="O109" s="47">
        <f>L109-I109</f>
        <v>0</v>
      </c>
      <c r="P109" s="48">
        <f>N109-K109</f>
        <v>-227.04811443433266</v>
      </c>
      <c r="Q109" s="49">
        <f>N109/K109</f>
        <v>0.81079323797138947</v>
      </c>
      <c r="R109" s="274"/>
      <c r="S109" s="50">
        <v>0.36692129629629627</v>
      </c>
      <c r="T109" s="51">
        <v>0.38472222222222224</v>
      </c>
      <c r="U109" s="52">
        <v>15.966666666666631</v>
      </c>
      <c r="V109" s="53">
        <v>25.633333333333397</v>
      </c>
      <c r="W109" s="54"/>
      <c r="X109" s="94"/>
      <c r="Y109" s="266"/>
      <c r="Z109" s="267"/>
      <c r="AA109" s="55">
        <f>M109-J109</f>
        <v>-681.1443433029981</v>
      </c>
      <c r="AB109" s="49">
        <f>M109/J109</f>
        <v>0.81079323797138947</v>
      </c>
      <c r="AC109" s="279"/>
    </row>
    <row r="110" spans="1:29" ht="15.75" customHeight="1">
      <c r="A110" s="282"/>
      <c r="B110" s="38" t="s">
        <v>76</v>
      </c>
      <c r="C110" s="264" t="s">
        <v>113</v>
      </c>
      <c r="D110" s="265"/>
      <c r="E110" s="39">
        <v>14.28</v>
      </c>
      <c r="F110" s="40">
        <v>5003</v>
      </c>
      <c r="G110" s="41">
        <f t="shared" si="33"/>
        <v>71442.84</v>
      </c>
      <c r="H110" s="42"/>
      <c r="I110" s="43">
        <v>3</v>
      </c>
      <c r="J110" s="44">
        <v>3600</v>
      </c>
      <c r="K110" s="45">
        <f t="shared" si="34"/>
        <v>1200</v>
      </c>
      <c r="L110" s="46">
        <v>3</v>
      </c>
      <c r="M110" s="44">
        <f>F110/V110*60</f>
        <v>2986.3704194992542</v>
      </c>
      <c r="N110" s="45">
        <f>M110/L110</f>
        <v>995.45680649975145</v>
      </c>
      <c r="O110" s="47">
        <f>L110-I110</f>
        <v>0</v>
      </c>
      <c r="P110" s="48">
        <f>N110-K110</f>
        <v>-204.54319350024855</v>
      </c>
      <c r="Q110" s="49">
        <f>N110/K110</f>
        <v>0.82954733874979292</v>
      </c>
      <c r="R110" s="274"/>
      <c r="S110" s="50">
        <v>0.39547453703703705</v>
      </c>
      <c r="T110" s="51">
        <v>0.46527777777777779</v>
      </c>
      <c r="U110" s="52">
        <v>15.483333333333329</v>
      </c>
      <c r="V110" s="53">
        <v>100.51666666666665</v>
      </c>
      <c r="W110" s="54"/>
      <c r="X110" s="94"/>
      <c r="Y110" s="266"/>
      <c r="Z110" s="267"/>
      <c r="AA110" s="55">
        <f>M110-J110</f>
        <v>-613.62958050074576</v>
      </c>
      <c r="AB110" s="49">
        <f>M110/J110</f>
        <v>0.82954733874979281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94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94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94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94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94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68"/>
      <c r="X117" s="110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68"/>
      <c r="X118" s="110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68"/>
      <c r="X119" s="110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68"/>
      <c r="X120" s="110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68"/>
      <c r="X121" s="110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18"/>
      <c r="G123" s="79"/>
      <c r="H123" s="20"/>
      <c r="I123" s="80">
        <f t="shared" ref="I123:J123" si="35">AVERAGE(I107:I122)</f>
        <v>3.5</v>
      </c>
      <c r="J123" s="81">
        <f t="shared" si="35"/>
        <v>3450</v>
      </c>
      <c r="K123" s="82">
        <f t="shared" ref="K123" si="36">J123/I123</f>
        <v>985.71428571428567</v>
      </c>
      <c r="L123" s="80">
        <f t="shared" ref="L123:M123" si="37">AVERAGE(L107:L122)</f>
        <v>3.5</v>
      </c>
      <c r="M123" s="81">
        <f t="shared" si="37"/>
        <v>2840.8431503459178</v>
      </c>
      <c r="N123" s="82">
        <f>M123/L123</f>
        <v>811.66947152740511</v>
      </c>
      <c r="O123" s="83">
        <f>L123-I123</f>
        <v>0</v>
      </c>
      <c r="P123" s="84">
        <f>N123-K123</f>
        <v>-174.04481418688056</v>
      </c>
      <c r="Q123" s="85">
        <f>N123/K123</f>
        <v>0.82343279720171536</v>
      </c>
      <c r="R123" s="275"/>
      <c r="S123" s="182">
        <f>S107</f>
        <v>0.29185185185185186</v>
      </c>
      <c r="T123" s="183">
        <f>INDEX(T107:T122,COUNTA(T107:T122))</f>
        <v>0.46527777777777779</v>
      </c>
      <c r="U123" s="86"/>
      <c r="V123" s="96"/>
      <c r="W123" s="18"/>
      <c r="X123" s="20"/>
      <c r="Y123" s="262"/>
      <c r="Z123" s="263"/>
      <c r="AA123" s="97">
        <f>M123-J123</f>
        <v>-609.15684965408218</v>
      </c>
      <c r="AB123" s="85">
        <f>M123/J123</f>
        <v>0.82343279720171536</v>
      </c>
      <c r="AC123" s="280"/>
    </row>
    <row r="124" spans="1:29" ht="15.75" customHeight="1">
      <c r="A124" s="268" t="s">
        <v>46</v>
      </c>
      <c r="B124" s="16" t="s">
        <v>76</v>
      </c>
      <c r="C124" s="271" t="s">
        <v>107</v>
      </c>
      <c r="D124" s="272"/>
      <c r="E124" s="21">
        <v>18.18</v>
      </c>
      <c r="F124" s="15">
        <v>2336</v>
      </c>
      <c r="G124" s="22">
        <f t="shared" ref="G124:G126" si="38">E124*F124</f>
        <v>42468.479999999996</v>
      </c>
      <c r="H124" s="23"/>
      <c r="I124" s="24">
        <v>3</v>
      </c>
      <c r="J124" s="25">
        <v>3600</v>
      </c>
      <c r="K124" s="26">
        <f>J124/I124</f>
        <v>1200</v>
      </c>
      <c r="L124" s="27">
        <v>3</v>
      </c>
      <c r="M124" s="25">
        <f>F124/V124*60</f>
        <v>3006.6499821237016</v>
      </c>
      <c r="N124" s="26">
        <f>M124/L124</f>
        <v>1002.2166607079006</v>
      </c>
      <c r="O124" s="91">
        <f>L124-I124</f>
        <v>0</v>
      </c>
      <c r="P124" s="92">
        <f>N124-K124</f>
        <v>-197.78333929209941</v>
      </c>
      <c r="Q124" s="31">
        <f>N124/K124</f>
        <v>0.83518055058991714</v>
      </c>
      <c r="R124" s="273">
        <f>Q140</f>
        <v>0.82995924884846772</v>
      </c>
      <c r="S124" s="32">
        <v>0.29193287037037036</v>
      </c>
      <c r="T124" s="33">
        <v>0.32430555555555557</v>
      </c>
      <c r="U124" s="34"/>
      <c r="V124" s="35">
        <v>46.616666666666703</v>
      </c>
      <c r="W124" s="33"/>
      <c r="X124" s="107"/>
      <c r="Y124" s="276" t="s">
        <v>267</v>
      </c>
      <c r="Z124" s="277"/>
      <c r="AA124" s="36">
        <f>M124-J124</f>
        <v>-593.35001787629835</v>
      </c>
      <c r="AB124" s="31">
        <f>M124/J124</f>
        <v>0.83518055058991714</v>
      </c>
      <c r="AC124" s="278">
        <f>AB140</f>
        <v>0.82995924884846772</v>
      </c>
    </row>
    <row r="125" spans="1:29" ht="15.75" customHeight="1">
      <c r="A125" s="269"/>
      <c r="B125" s="38" t="s">
        <v>76</v>
      </c>
      <c r="C125" s="264" t="s">
        <v>217</v>
      </c>
      <c r="D125" s="265"/>
      <c r="E125" s="39">
        <v>30</v>
      </c>
      <c r="F125" s="40">
        <v>3275</v>
      </c>
      <c r="G125" s="41">
        <f t="shared" si="38"/>
        <v>98250</v>
      </c>
      <c r="H125" s="42"/>
      <c r="I125" s="43">
        <v>3</v>
      </c>
      <c r="J125" s="44">
        <v>3000</v>
      </c>
      <c r="K125" s="45">
        <f t="shared" si="34"/>
        <v>1000</v>
      </c>
      <c r="L125" s="46">
        <v>3</v>
      </c>
      <c r="M125" s="44">
        <f>F125/V125*60</f>
        <v>2475.8504829903413</v>
      </c>
      <c r="N125" s="45">
        <f>M125/L125</f>
        <v>825.28349433011374</v>
      </c>
      <c r="O125" s="47">
        <f>L125-I125</f>
        <v>0</v>
      </c>
      <c r="P125" s="48">
        <f>N125-K125</f>
        <v>-174.71650566988626</v>
      </c>
      <c r="Q125" s="49">
        <f>N125/K125</f>
        <v>0.82528349433011372</v>
      </c>
      <c r="R125" s="274"/>
      <c r="S125" s="50">
        <v>0.33819444444444446</v>
      </c>
      <c r="T125" s="51">
        <v>0.39331018518518518</v>
      </c>
      <c r="U125" s="52">
        <v>20.000000000000007</v>
      </c>
      <c r="V125" s="53">
        <v>79.366666666666632</v>
      </c>
      <c r="W125" s="54"/>
      <c r="X125" s="58"/>
      <c r="Y125" s="266" t="s">
        <v>288</v>
      </c>
      <c r="Z125" s="267"/>
      <c r="AA125" s="55">
        <f>M125-J125</f>
        <v>-524.14951700965867</v>
      </c>
      <c r="AB125" s="49">
        <f>M125/J125</f>
        <v>0.82528349433011383</v>
      </c>
      <c r="AC125" s="279"/>
    </row>
    <row r="126" spans="1:29" ht="15.75" customHeight="1">
      <c r="A126" s="269"/>
      <c r="B126" s="38" t="s">
        <v>76</v>
      </c>
      <c r="C126" s="264" t="s">
        <v>284</v>
      </c>
      <c r="D126" s="265"/>
      <c r="E126" s="39">
        <v>27.91</v>
      </c>
      <c r="F126" s="40">
        <v>3027</v>
      </c>
      <c r="G126" s="41">
        <f t="shared" si="38"/>
        <v>84483.57</v>
      </c>
      <c r="H126" s="42"/>
      <c r="I126" s="43">
        <v>4</v>
      </c>
      <c r="J126" s="44">
        <v>3000</v>
      </c>
      <c r="K126" s="45">
        <f t="shared" si="34"/>
        <v>750</v>
      </c>
      <c r="L126" s="46">
        <v>4</v>
      </c>
      <c r="M126" s="44">
        <f>F126/V126*60</f>
        <v>2485.1083238312472</v>
      </c>
      <c r="N126" s="45">
        <f>M126/L126</f>
        <v>621.27708095781179</v>
      </c>
      <c r="O126" s="47">
        <f>L126-I126</f>
        <v>0</v>
      </c>
      <c r="P126" s="48">
        <f>N126-K126</f>
        <v>-128.72291904218821</v>
      </c>
      <c r="Q126" s="49">
        <f>N126/K126</f>
        <v>0.82836944127708234</v>
      </c>
      <c r="R126" s="274"/>
      <c r="S126" s="50">
        <v>0.40486111111111117</v>
      </c>
      <c r="T126" s="51">
        <v>0.45561342592592591</v>
      </c>
      <c r="U126" s="52">
        <v>16.633333333333429</v>
      </c>
      <c r="V126" s="53">
        <v>73.083333333333215</v>
      </c>
      <c r="W126" s="54"/>
      <c r="X126" s="58"/>
      <c r="Y126" s="266" t="s">
        <v>263</v>
      </c>
      <c r="Z126" s="267"/>
      <c r="AA126" s="55">
        <f>M126-J126</f>
        <v>-514.89167616875284</v>
      </c>
      <c r="AB126" s="49">
        <f>M126/J126</f>
        <v>0.82836944127708234</v>
      </c>
      <c r="AC126" s="279"/>
    </row>
    <row r="127" spans="1:29" ht="15.75" customHeight="1">
      <c r="A127" s="269"/>
      <c r="B127" s="38"/>
      <c r="C127" s="264"/>
      <c r="D127" s="265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79"/>
    </row>
    <row r="128" spans="1:29" ht="15.75" customHeight="1">
      <c r="A128" s="269"/>
      <c r="B128" s="38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38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116"/>
      <c r="Y129" s="266"/>
      <c r="Z129" s="267"/>
      <c r="AA129" s="55"/>
      <c r="AB129" s="49"/>
      <c r="AC129" s="279"/>
    </row>
    <row r="130" spans="1:29" ht="15.75" customHeight="1">
      <c r="A130" s="269"/>
      <c r="B130" s="38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79"/>
    </row>
    <row r="131" spans="1:29" ht="15.75" customHeight="1">
      <c r="A131" s="269"/>
      <c r="B131" s="38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79"/>
    </row>
    <row r="132" spans="1:29" ht="15.75" customHeight="1">
      <c r="A132" s="269"/>
      <c r="B132" s="38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68"/>
      <c r="X132" s="110"/>
      <c r="Y132" s="266"/>
      <c r="Z132" s="267"/>
      <c r="AA132" s="55"/>
      <c r="AB132" s="49"/>
      <c r="AC132" s="279"/>
    </row>
    <row r="133" spans="1:29" ht="15.75" customHeight="1">
      <c r="A133" s="269"/>
      <c r="B133" s="38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68"/>
      <c r="X133" s="110"/>
      <c r="Y133" s="266"/>
      <c r="Z133" s="267"/>
      <c r="AA133" s="55"/>
      <c r="AB133" s="49"/>
      <c r="AC133" s="279"/>
    </row>
    <row r="134" spans="1:29" ht="15.75" customHeight="1">
      <c r="A134" s="269"/>
      <c r="B134" s="38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68"/>
      <c r="X134" s="110"/>
      <c r="Y134" s="266"/>
      <c r="Z134" s="267"/>
      <c r="AA134" s="55"/>
      <c r="AB134" s="49"/>
      <c r="AC134" s="279"/>
    </row>
    <row r="135" spans="1:29" ht="15.75" customHeight="1">
      <c r="A135" s="269"/>
      <c r="B135" s="38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68"/>
      <c r="X135" s="110"/>
      <c r="Y135" s="266"/>
      <c r="Z135" s="267"/>
      <c r="AA135" s="55"/>
      <c r="AB135" s="49"/>
      <c r="AC135" s="279"/>
    </row>
    <row r="136" spans="1:29" ht="15.75" customHeight="1">
      <c r="A136" s="269"/>
      <c r="B136" s="38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68"/>
      <c r="X136" s="110"/>
      <c r="Y136" s="266"/>
      <c r="Z136" s="267"/>
      <c r="AA136" s="55"/>
      <c r="AB136" s="49"/>
      <c r="AC136" s="279"/>
    </row>
    <row r="137" spans="1:29" ht="15.75" customHeight="1">
      <c r="A137" s="269"/>
      <c r="B137" s="38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68"/>
      <c r="X137" s="110"/>
      <c r="Y137" s="266"/>
      <c r="Z137" s="267"/>
      <c r="AA137" s="55"/>
      <c r="AB137" s="49"/>
      <c r="AC137" s="279"/>
    </row>
    <row r="138" spans="1:29" ht="15.75" customHeight="1">
      <c r="A138" s="269"/>
      <c r="B138" s="38"/>
      <c r="C138" s="264"/>
      <c r="D138" s="265"/>
      <c r="E138" s="39"/>
      <c r="F138" s="40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68"/>
      <c r="X138" s="110"/>
      <c r="Y138" s="266"/>
      <c r="Z138" s="267"/>
      <c r="AA138" s="55"/>
      <c r="AB138" s="49"/>
      <c r="AC138" s="279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39">AVERAGE(I124:I139)</f>
        <v>3.3333333333333335</v>
      </c>
      <c r="J140" s="81">
        <f t="shared" si="39"/>
        <v>3200</v>
      </c>
      <c r="K140" s="82">
        <f t="shared" ref="K140" si="40">J140/I140</f>
        <v>960</v>
      </c>
      <c r="L140" s="80">
        <f t="shared" ref="L140:M140" si="41">AVERAGE(L124:L139)</f>
        <v>3.3333333333333335</v>
      </c>
      <c r="M140" s="81">
        <f t="shared" si="41"/>
        <v>2655.8695963150967</v>
      </c>
      <c r="N140" s="82">
        <f>M140/L140</f>
        <v>796.76087889452901</v>
      </c>
      <c r="O140" s="83">
        <f>L140-I140</f>
        <v>0</v>
      </c>
      <c r="P140" s="84">
        <f>N140-K140</f>
        <v>-163.23912110547099</v>
      </c>
      <c r="Q140" s="85">
        <f>N140/K140</f>
        <v>0.82995924884846772</v>
      </c>
      <c r="R140" s="275"/>
      <c r="S140" s="182">
        <f>S124</f>
        <v>0.29193287037037036</v>
      </c>
      <c r="T140" s="183">
        <f>INDEX(T124:T139,COUNTA(T124:T139))</f>
        <v>0.45561342592592591</v>
      </c>
      <c r="U140" s="86"/>
      <c r="V140" s="96"/>
      <c r="W140" s="78"/>
      <c r="X140" s="82"/>
      <c r="Y140" s="262"/>
      <c r="Z140" s="263"/>
      <c r="AA140" s="97">
        <f>M140-J140</f>
        <v>-544.13040368490329</v>
      </c>
      <c r="AB140" s="85">
        <f>M140/J140</f>
        <v>0.82995924884846772</v>
      </c>
      <c r="AC140" s="280"/>
    </row>
    <row r="141" spans="1:29" ht="15.75" customHeight="1">
      <c r="A141" s="281" t="s">
        <v>48</v>
      </c>
      <c r="B141" s="16" t="s">
        <v>118</v>
      </c>
      <c r="C141" s="271" t="s">
        <v>280</v>
      </c>
      <c r="D141" s="272"/>
      <c r="E141" s="21">
        <v>25.64</v>
      </c>
      <c r="F141" s="15">
        <v>2458</v>
      </c>
      <c r="G141" s="22">
        <f t="shared" ref="G141:G147" si="42">E141*F141</f>
        <v>63023.12</v>
      </c>
      <c r="H141" s="23"/>
      <c r="I141" s="24">
        <v>11</v>
      </c>
      <c r="J141" s="25">
        <v>3000</v>
      </c>
      <c r="K141" s="26">
        <f>J141/I141</f>
        <v>272.72727272727275</v>
      </c>
      <c r="L141" s="27">
        <v>11</v>
      </c>
      <c r="M141" s="25">
        <f t="shared" ref="M141:M147" si="43">F141/V141*60</f>
        <v>2554.5034642032347</v>
      </c>
      <c r="N141" s="26">
        <f t="shared" ref="N141:N147" si="44">M141/L141</f>
        <v>232.22758765483951</v>
      </c>
      <c r="O141" s="91">
        <f t="shared" ref="O141:O147" si="45">L141-I141</f>
        <v>0</v>
      </c>
      <c r="P141" s="92">
        <f t="shared" ref="P141:P147" si="46">N141-K141</f>
        <v>-40.499685072433238</v>
      </c>
      <c r="Q141" s="31">
        <f t="shared" ref="Q141:Q147" si="47">N141/K141</f>
        <v>0.85150115473441146</v>
      </c>
      <c r="R141" s="273">
        <f>Q157</f>
        <v>0.84929480858938911</v>
      </c>
      <c r="S141" s="32">
        <v>0.70851851851851855</v>
      </c>
      <c r="T141" s="33">
        <v>0.74861111111111112</v>
      </c>
      <c r="U141" s="34"/>
      <c r="V141" s="35">
        <v>57.733333333333299</v>
      </c>
      <c r="W141" s="33"/>
      <c r="X141" s="107"/>
      <c r="Y141" s="276"/>
      <c r="Z141" s="277"/>
      <c r="AA141" s="36">
        <f t="shared" ref="AA141:AA147" si="48">M141-J141</f>
        <v>-445.49653579676533</v>
      </c>
      <c r="AB141" s="31">
        <f t="shared" ref="AB141:AB147" si="49">M141/J141</f>
        <v>0.85150115473441157</v>
      </c>
      <c r="AC141" s="278">
        <f>AB157</f>
        <v>0.84929480858938911</v>
      </c>
    </row>
    <row r="142" spans="1:29" ht="15.75" customHeight="1">
      <c r="A142" s="282"/>
      <c r="B142" s="38" t="s">
        <v>118</v>
      </c>
      <c r="C142" s="264" t="s">
        <v>281</v>
      </c>
      <c r="D142" s="265"/>
      <c r="E142" s="39">
        <v>27.36</v>
      </c>
      <c r="F142" s="40">
        <v>1914</v>
      </c>
      <c r="G142" s="41">
        <f t="shared" si="42"/>
        <v>52367.040000000001</v>
      </c>
      <c r="H142" s="42"/>
      <c r="I142" s="43">
        <v>6</v>
      </c>
      <c r="J142" s="44">
        <v>2500</v>
      </c>
      <c r="K142" s="45">
        <f t="shared" si="34"/>
        <v>416.66666666666669</v>
      </c>
      <c r="L142" s="46">
        <v>6</v>
      </c>
      <c r="M142" s="44">
        <f t="shared" si="43"/>
        <v>2120.1230769230792</v>
      </c>
      <c r="N142" s="45">
        <f t="shared" si="44"/>
        <v>353.35384615384652</v>
      </c>
      <c r="O142" s="47">
        <f t="shared" si="45"/>
        <v>0</v>
      </c>
      <c r="P142" s="48">
        <f t="shared" si="46"/>
        <v>-63.312820512820167</v>
      </c>
      <c r="Q142" s="49">
        <f t="shared" si="47"/>
        <v>0.84804923076923155</v>
      </c>
      <c r="R142" s="274"/>
      <c r="S142" s="50">
        <v>0.75138888888888888</v>
      </c>
      <c r="T142" s="51">
        <v>0.78900462962962958</v>
      </c>
      <c r="U142" s="52">
        <v>3.9999999999999858</v>
      </c>
      <c r="V142" s="53">
        <v>54.166666666666607</v>
      </c>
      <c r="W142" s="54"/>
      <c r="X142" s="58"/>
      <c r="Y142" s="266"/>
      <c r="Z142" s="267"/>
      <c r="AA142" s="55">
        <f t="shared" si="48"/>
        <v>-379.87692307692078</v>
      </c>
      <c r="AB142" s="49">
        <f t="shared" si="49"/>
        <v>0.84804923076923167</v>
      </c>
      <c r="AC142" s="279"/>
    </row>
    <row r="143" spans="1:29" ht="15.75" customHeight="1">
      <c r="A143" s="282"/>
      <c r="B143" s="38" t="s">
        <v>118</v>
      </c>
      <c r="C143" s="264" t="s">
        <v>202</v>
      </c>
      <c r="D143" s="265"/>
      <c r="E143" s="39">
        <v>29.52</v>
      </c>
      <c r="F143" s="40">
        <v>568</v>
      </c>
      <c r="G143" s="41">
        <f t="shared" si="42"/>
        <v>16767.36</v>
      </c>
      <c r="H143" s="42">
        <v>2</v>
      </c>
      <c r="I143" s="43">
        <v>17</v>
      </c>
      <c r="J143" s="44">
        <v>3273</v>
      </c>
      <c r="K143" s="45">
        <f t="shared" si="34"/>
        <v>192.52941176470588</v>
      </c>
      <c r="L143" s="46">
        <v>17</v>
      </c>
      <c r="M143" s="44">
        <f t="shared" si="43"/>
        <v>2793.4426229508226</v>
      </c>
      <c r="N143" s="45">
        <f t="shared" si="44"/>
        <v>164.32015429122487</v>
      </c>
      <c r="O143" s="47">
        <f t="shared" si="45"/>
        <v>0</v>
      </c>
      <c r="P143" s="48">
        <f t="shared" si="46"/>
        <v>-28.209257473481017</v>
      </c>
      <c r="Q143" s="49">
        <f t="shared" si="47"/>
        <v>0.85348078916920955</v>
      </c>
      <c r="R143" s="274"/>
      <c r="S143" s="50">
        <v>0.7944444444444444</v>
      </c>
      <c r="T143" s="51">
        <v>0.80291666666666661</v>
      </c>
      <c r="U143" s="52">
        <v>7.8333333333333321</v>
      </c>
      <c r="V143" s="53">
        <v>12.199999999999989</v>
      </c>
      <c r="W143" s="54"/>
      <c r="X143" s="58"/>
      <c r="Y143" s="266"/>
      <c r="Z143" s="267"/>
      <c r="AA143" s="55">
        <f t="shared" si="48"/>
        <v>-479.55737704917738</v>
      </c>
      <c r="AB143" s="49">
        <f t="shared" si="49"/>
        <v>0.85348078916920944</v>
      </c>
      <c r="AC143" s="279"/>
    </row>
    <row r="144" spans="1:29" ht="15.75" customHeight="1">
      <c r="A144" s="282"/>
      <c r="B144" s="38" t="s">
        <v>118</v>
      </c>
      <c r="C144" s="264" t="s">
        <v>201</v>
      </c>
      <c r="D144" s="265"/>
      <c r="E144" s="39">
        <v>29.85</v>
      </c>
      <c r="F144" s="40">
        <v>860</v>
      </c>
      <c r="G144" s="41">
        <f t="shared" si="42"/>
        <v>25671</v>
      </c>
      <c r="H144" s="42">
        <v>2</v>
      </c>
      <c r="I144" s="43">
        <v>17</v>
      </c>
      <c r="J144" s="44">
        <v>3273</v>
      </c>
      <c r="K144" s="45">
        <f t="shared" si="34"/>
        <v>192.52941176470588</v>
      </c>
      <c r="L144" s="46">
        <v>17</v>
      </c>
      <c r="M144" s="44">
        <f t="shared" si="43"/>
        <v>2799.276672694361</v>
      </c>
      <c r="N144" s="45">
        <f t="shared" si="44"/>
        <v>164.66333368790359</v>
      </c>
      <c r="O144" s="47">
        <f t="shared" si="45"/>
        <v>0</v>
      </c>
      <c r="P144" s="48">
        <f t="shared" si="46"/>
        <v>-27.866078076802296</v>
      </c>
      <c r="Q144" s="49">
        <f t="shared" si="47"/>
        <v>0.85526326693992083</v>
      </c>
      <c r="R144" s="274"/>
      <c r="S144" s="50">
        <v>0.80833333333333324</v>
      </c>
      <c r="T144" s="51">
        <v>0.82113425925925931</v>
      </c>
      <c r="U144" s="52">
        <v>7.7999999999999403</v>
      </c>
      <c r="V144" s="53">
        <v>18.43333333333355</v>
      </c>
      <c r="W144" s="54"/>
      <c r="X144" s="94"/>
      <c r="Y144" s="266"/>
      <c r="Z144" s="267"/>
      <c r="AA144" s="55">
        <f t="shared" si="48"/>
        <v>-473.72332730563903</v>
      </c>
      <c r="AB144" s="49">
        <f t="shared" si="49"/>
        <v>0.85526326693992083</v>
      </c>
      <c r="AC144" s="279"/>
    </row>
    <row r="145" spans="1:29" ht="15.75" customHeight="1">
      <c r="A145" s="283"/>
      <c r="B145" s="38" t="s">
        <v>76</v>
      </c>
      <c r="C145" s="264" t="s">
        <v>117</v>
      </c>
      <c r="D145" s="265"/>
      <c r="E145" s="39">
        <v>28.57</v>
      </c>
      <c r="F145" s="40">
        <v>2075</v>
      </c>
      <c r="G145" s="41">
        <f t="shared" si="42"/>
        <v>59282.75</v>
      </c>
      <c r="H145" s="58"/>
      <c r="I145" s="43">
        <v>13</v>
      </c>
      <c r="J145" s="44">
        <v>3600</v>
      </c>
      <c r="K145" s="45">
        <f t="shared" si="34"/>
        <v>276.92307692307691</v>
      </c>
      <c r="L145" s="59">
        <v>13</v>
      </c>
      <c r="M145" s="44">
        <f t="shared" si="43"/>
        <v>2984.4186975629304</v>
      </c>
      <c r="N145" s="45">
        <f t="shared" si="44"/>
        <v>229.57066904330233</v>
      </c>
      <c r="O145" s="47">
        <f t="shared" si="45"/>
        <v>0</v>
      </c>
      <c r="P145" s="48">
        <f t="shared" si="46"/>
        <v>-47.352407879774574</v>
      </c>
      <c r="Q145" s="49">
        <f t="shared" si="47"/>
        <v>0.82900519376748072</v>
      </c>
      <c r="R145" s="274"/>
      <c r="S145" s="50">
        <v>0.82519675925925928</v>
      </c>
      <c r="T145" s="51">
        <v>0.85416666666666663</v>
      </c>
      <c r="U145" s="52">
        <v>5.8499999999999552</v>
      </c>
      <c r="V145" s="53">
        <v>41.716666666666583</v>
      </c>
      <c r="W145" s="54">
        <v>0.85416666666666663</v>
      </c>
      <c r="X145" s="94">
        <v>0.89447916666666671</v>
      </c>
      <c r="Y145" s="266"/>
      <c r="Z145" s="267"/>
      <c r="AA145" s="55">
        <f t="shared" si="48"/>
        <v>-615.58130243706955</v>
      </c>
      <c r="AB145" s="49">
        <f t="shared" si="49"/>
        <v>0.82900519376748072</v>
      </c>
      <c r="AC145" s="279"/>
    </row>
    <row r="146" spans="1:29" ht="15.75" customHeight="1">
      <c r="A146" s="283"/>
      <c r="B146" s="38" t="s">
        <v>118</v>
      </c>
      <c r="C146" s="264" t="s">
        <v>202</v>
      </c>
      <c r="D146" s="265"/>
      <c r="E146" s="39">
        <v>29.52</v>
      </c>
      <c r="F146" s="40">
        <v>1443</v>
      </c>
      <c r="G146" s="60">
        <f t="shared" si="42"/>
        <v>42597.36</v>
      </c>
      <c r="H146" s="61"/>
      <c r="I146" s="43">
        <v>17</v>
      </c>
      <c r="J146" s="44">
        <v>3273</v>
      </c>
      <c r="K146" s="45">
        <f t="shared" si="34"/>
        <v>192.52941176470588</v>
      </c>
      <c r="L146" s="46">
        <v>17</v>
      </c>
      <c r="M146" s="44">
        <f t="shared" si="43"/>
        <v>2797.4151857835327</v>
      </c>
      <c r="N146" s="45">
        <f t="shared" si="44"/>
        <v>164.55383445785486</v>
      </c>
      <c r="O146" s="47">
        <f t="shared" si="45"/>
        <v>0</v>
      </c>
      <c r="P146" s="48">
        <f t="shared" si="46"/>
        <v>-27.975577306851022</v>
      </c>
      <c r="Q146" s="49">
        <f t="shared" si="47"/>
        <v>0.85469452666774604</v>
      </c>
      <c r="R146" s="274"/>
      <c r="S146" s="50">
        <v>0.89447916666666671</v>
      </c>
      <c r="T146" s="51">
        <v>0.91597222222222219</v>
      </c>
      <c r="U146" s="52">
        <v>58.050000000000125</v>
      </c>
      <c r="V146" s="53">
        <v>30.949999999999882</v>
      </c>
      <c r="W146" s="54"/>
      <c r="X146" s="116"/>
      <c r="Y146" s="266"/>
      <c r="Z146" s="267"/>
      <c r="AA146" s="55">
        <f t="shared" si="48"/>
        <v>-475.58481421646729</v>
      </c>
      <c r="AB146" s="49">
        <f t="shared" si="49"/>
        <v>0.85469452666774604</v>
      </c>
      <c r="AC146" s="279"/>
    </row>
    <row r="147" spans="1:29" ht="15.75" customHeight="1">
      <c r="A147" s="283"/>
      <c r="B147" s="38" t="s">
        <v>118</v>
      </c>
      <c r="C147" s="264" t="s">
        <v>201</v>
      </c>
      <c r="D147" s="265"/>
      <c r="E147" s="39">
        <v>29.85</v>
      </c>
      <c r="F147" s="40">
        <v>1145</v>
      </c>
      <c r="G147" s="60">
        <f t="shared" si="42"/>
        <v>34178.25</v>
      </c>
      <c r="H147" s="64"/>
      <c r="I147" s="43">
        <v>17</v>
      </c>
      <c r="J147" s="44">
        <v>3273</v>
      </c>
      <c r="K147" s="45">
        <f t="shared" si="34"/>
        <v>192.52941176470588</v>
      </c>
      <c r="L147" s="59">
        <v>17</v>
      </c>
      <c r="M147" s="44">
        <f t="shared" si="43"/>
        <v>2798.3706720977593</v>
      </c>
      <c r="N147" s="45">
        <f t="shared" si="44"/>
        <v>164.61003953516231</v>
      </c>
      <c r="O147" s="65">
        <f t="shared" si="45"/>
        <v>0</v>
      </c>
      <c r="P147" s="66">
        <f t="shared" si="46"/>
        <v>-27.919372229543569</v>
      </c>
      <c r="Q147" s="67">
        <f t="shared" si="47"/>
        <v>0.85498645649182992</v>
      </c>
      <c r="R147" s="274"/>
      <c r="S147" s="50">
        <v>0.92116898148148152</v>
      </c>
      <c r="T147" s="51">
        <v>0.93821759259259263</v>
      </c>
      <c r="U147" s="52">
        <v>7.4833333333334373</v>
      </c>
      <c r="V147" s="53">
        <v>24.55</v>
      </c>
      <c r="W147" s="54"/>
      <c r="X147" s="94"/>
      <c r="Y147" s="266"/>
      <c r="Z147" s="267"/>
      <c r="AA147" s="55">
        <f t="shared" si="48"/>
        <v>-474.62932790224068</v>
      </c>
      <c r="AB147" s="49">
        <f t="shared" si="49"/>
        <v>0.85498645649182992</v>
      </c>
      <c r="AC147" s="279"/>
    </row>
    <row r="148" spans="1:29" ht="15.75" customHeight="1">
      <c r="A148" s="283"/>
      <c r="B148" s="38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79"/>
    </row>
    <row r="149" spans="1:29" ht="15.75" customHeight="1">
      <c r="A149" s="283"/>
      <c r="B149" s="38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68"/>
      <c r="X149" s="110"/>
      <c r="Y149" s="266"/>
      <c r="Z149" s="267"/>
      <c r="AA149" s="55"/>
      <c r="AB149" s="49"/>
      <c r="AC149" s="279"/>
    </row>
    <row r="150" spans="1:29" ht="15.75" customHeight="1">
      <c r="A150" s="283"/>
      <c r="B150" s="38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68"/>
      <c r="X150" s="110"/>
      <c r="Y150" s="266"/>
      <c r="Z150" s="267"/>
      <c r="AA150" s="55"/>
      <c r="AB150" s="49"/>
      <c r="AC150" s="279"/>
    </row>
    <row r="151" spans="1:29" ht="15.75" customHeight="1">
      <c r="A151" s="283"/>
      <c r="B151" s="38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68"/>
      <c r="X151" s="110"/>
      <c r="Y151" s="266"/>
      <c r="Z151" s="267"/>
      <c r="AA151" s="55"/>
      <c r="AB151" s="49"/>
      <c r="AC151" s="279"/>
    </row>
    <row r="152" spans="1:29" ht="15.75" customHeight="1">
      <c r="A152" s="283"/>
      <c r="B152" s="38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68"/>
      <c r="X152" s="110"/>
      <c r="Y152" s="266"/>
      <c r="Z152" s="267"/>
      <c r="AA152" s="55"/>
      <c r="AB152" s="49"/>
      <c r="AC152" s="279"/>
    </row>
    <row r="153" spans="1:29" ht="15.75" customHeight="1">
      <c r="A153" s="283"/>
      <c r="B153" s="38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68"/>
      <c r="X153" s="110"/>
      <c r="Y153" s="266"/>
      <c r="Z153" s="267"/>
      <c r="AA153" s="55"/>
      <c r="AB153" s="49"/>
      <c r="AC153" s="279"/>
    </row>
    <row r="154" spans="1:29" ht="15.75" customHeight="1">
      <c r="A154" s="283"/>
      <c r="B154" s="38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68"/>
      <c r="X154" s="110"/>
      <c r="Y154" s="266"/>
      <c r="Z154" s="267"/>
      <c r="AA154" s="55"/>
      <c r="AB154" s="49"/>
      <c r="AC154" s="279"/>
    </row>
    <row r="155" spans="1:29" ht="15.75" customHeight="1">
      <c r="A155" s="283"/>
      <c r="B155" s="38"/>
      <c r="C155" s="264"/>
      <c r="D155" s="265"/>
      <c r="E155" s="39"/>
      <c r="F155" s="40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68"/>
      <c r="X155" s="110"/>
      <c r="Y155" s="266"/>
      <c r="Z155" s="267"/>
      <c r="AA155" s="55"/>
      <c r="AB155" s="49"/>
      <c r="AC155" s="279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50">AVERAGE(I141:I156)</f>
        <v>14</v>
      </c>
      <c r="J157" s="81">
        <f t="shared" si="50"/>
        <v>3170.2857142857142</v>
      </c>
      <c r="K157" s="82">
        <f t="shared" ref="K157" si="51">J157/I157</f>
        <v>226.44897959183672</v>
      </c>
      <c r="L157" s="80">
        <f t="shared" ref="L157:M157" si="52">AVERAGE(L141:L156)</f>
        <v>14</v>
      </c>
      <c r="M157" s="81">
        <f t="shared" si="52"/>
        <v>2692.5071988879604</v>
      </c>
      <c r="N157" s="82">
        <f>M157/L157</f>
        <v>192.32194277771146</v>
      </c>
      <c r="O157" s="83">
        <f>L157-I157</f>
        <v>0</v>
      </c>
      <c r="P157" s="84">
        <f>N157-K157</f>
        <v>-34.127036814125262</v>
      </c>
      <c r="Q157" s="85">
        <f>N157/K157</f>
        <v>0.84929480858938911</v>
      </c>
      <c r="R157" s="275"/>
      <c r="S157" s="182">
        <f>S141</f>
        <v>0.70851851851851855</v>
      </c>
      <c r="T157" s="183">
        <f>INDEX(T141:T156,COUNTA(T141:T156))</f>
        <v>0.93821759259259263</v>
      </c>
      <c r="U157" s="86"/>
      <c r="V157" s="96"/>
      <c r="W157" s="78"/>
      <c r="X157" s="82"/>
      <c r="Y157" s="262"/>
      <c r="Z157" s="263"/>
      <c r="AA157" s="97">
        <f>M157-J157</f>
        <v>-477.77851539775384</v>
      </c>
      <c r="AB157" s="85">
        <f>M157/J157</f>
        <v>0.84929480858938911</v>
      </c>
      <c r="AC157" s="280"/>
    </row>
    <row r="158" spans="1:29" ht="15.75" customHeight="1">
      <c r="A158" s="268" t="s">
        <v>49</v>
      </c>
      <c r="B158" s="16" t="s">
        <v>76</v>
      </c>
      <c r="C158" s="271" t="s">
        <v>120</v>
      </c>
      <c r="D158" s="272"/>
      <c r="E158" s="21">
        <v>14.03</v>
      </c>
      <c r="F158" s="15">
        <v>7837</v>
      </c>
      <c r="G158" s="22">
        <f t="shared" ref="G158" si="53">E158*F158</f>
        <v>109953.11</v>
      </c>
      <c r="H158" s="23"/>
      <c r="I158" s="24">
        <v>4</v>
      </c>
      <c r="J158" s="25">
        <v>2700</v>
      </c>
      <c r="K158" s="26">
        <f>J158/I158</f>
        <v>675</v>
      </c>
      <c r="L158" s="27">
        <v>4</v>
      </c>
      <c r="M158" s="25">
        <f>F158/V158*60</f>
        <v>2393.5861542377193</v>
      </c>
      <c r="N158" s="26">
        <f>M158/L158</f>
        <v>598.39653855942981</v>
      </c>
      <c r="O158" s="91">
        <f>L158-I158</f>
        <v>0</v>
      </c>
      <c r="P158" s="92">
        <f>N158-K158</f>
        <v>-76.603461440570186</v>
      </c>
      <c r="Q158" s="31">
        <f>N158/K158</f>
        <v>0.88651339045841449</v>
      </c>
      <c r="R158" s="273">
        <f>Q174</f>
        <v>0.88651339045841449</v>
      </c>
      <c r="S158" s="32">
        <v>0.70833333333333337</v>
      </c>
      <c r="T158" s="33">
        <v>0.84475694444444449</v>
      </c>
      <c r="U158" s="34"/>
      <c r="V158" s="35">
        <v>196.45000000000002</v>
      </c>
      <c r="W158" s="33"/>
      <c r="X158" s="107"/>
      <c r="Y158" s="276"/>
      <c r="Z158" s="277"/>
      <c r="AA158" s="36">
        <f>M158-J158</f>
        <v>-306.41384576228074</v>
      </c>
      <c r="AB158" s="31">
        <f>M158/J158</f>
        <v>0.88651339045841449</v>
      </c>
      <c r="AC158" s="278">
        <f>AB174</f>
        <v>0.88651339045841449</v>
      </c>
    </row>
    <row r="159" spans="1:29" ht="15.75" customHeight="1">
      <c r="A159" s="269"/>
      <c r="B159" s="38"/>
      <c r="C159" s="264"/>
      <c r="D159" s="265"/>
      <c r="E159" s="39"/>
      <c r="F159" s="40"/>
      <c r="G159" s="41"/>
      <c r="H159" s="42"/>
      <c r="I159" s="43"/>
      <c r="J159" s="44"/>
      <c r="K159" s="45"/>
      <c r="L159" s="46"/>
      <c r="M159" s="44"/>
      <c r="N159" s="45"/>
      <c r="O159" s="47"/>
      <c r="P159" s="48"/>
      <c r="Q159" s="49"/>
      <c r="R159" s="274"/>
      <c r="S159" s="50"/>
      <c r="T159" s="51"/>
      <c r="U159" s="52"/>
      <c r="V159" s="53"/>
      <c r="W159" s="54"/>
      <c r="X159" s="94"/>
      <c r="Y159" s="266"/>
      <c r="Z159" s="267"/>
      <c r="AA159" s="55"/>
      <c r="AB159" s="49"/>
      <c r="AC159" s="279"/>
    </row>
    <row r="160" spans="1:29" ht="15.75" customHeight="1">
      <c r="A160" s="269"/>
      <c r="B160" s="38"/>
      <c r="C160" s="264"/>
      <c r="D160" s="265"/>
      <c r="E160" s="39"/>
      <c r="F160" s="40"/>
      <c r="G160" s="41"/>
      <c r="H160" s="42"/>
      <c r="I160" s="43"/>
      <c r="J160" s="44"/>
      <c r="K160" s="45"/>
      <c r="L160" s="46"/>
      <c r="M160" s="44"/>
      <c r="N160" s="45"/>
      <c r="O160" s="47"/>
      <c r="P160" s="48"/>
      <c r="Q160" s="49"/>
      <c r="R160" s="274"/>
      <c r="S160" s="50"/>
      <c r="T160" s="51"/>
      <c r="U160" s="52"/>
      <c r="V160" s="53"/>
      <c r="W160" s="54"/>
      <c r="X160" s="58"/>
      <c r="Y160" s="266"/>
      <c r="Z160" s="267"/>
      <c r="AA160" s="55"/>
      <c r="AB160" s="49"/>
      <c r="AC160" s="279"/>
    </row>
    <row r="161" spans="1:29" ht="15.75" customHeight="1">
      <c r="A161" s="269"/>
      <c r="B161" s="38"/>
      <c r="C161" s="264"/>
      <c r="D161" s="265"/>
      <c r="E161" s="39"/>
      <c r="F161" s="40"/>
      <c r="G161" s="41"/>
      <c r="H161" s="42"/>
      <c r="I161" s="43"/>
      <c r="J161" s="44"/>
      <c r="K161" s="45"/>
      <c r="L161" s="46"/>
      <c r="M161" s="44"/>
      <c r="N161" s="45"/>
      <c r="O161" s="47"/>
      <c r="P161" s="48"/>
      <c r="Q161" s="49"/>
      <c r="R161" s="274"/>
      <c r="S161" s="50"/>
      <c r="T161" s="51"/>
      <c r="U161" s="52"/>
      <c r="V161" s="53"/>
      <c r="W161" s="54"/>
      <c r="X161" s="58"/>
      <c r="Y161" s="266"/>
      <c r="Z161" s="267"/>
      <c r="AA161" s="55"/>
      <c r="AB161" s="49"/>
      <c r="AC161" s="279"/>
    </row>
    <row r="162" spans="1:29" ht="15.75" customHeight="1">
      <c r="A162" s="269"/>
      <c r="B162" s="38"/>
      <c r="C162" s="264"/>
      <c r="D162" s="265"/>
      <c r="E162" s="39"/>
      <c r="F162" s="40"/>
      <c r="G162" s="41"/>
      <c r="H162" s="58"/>
      <c r="I162" s="43"/>
      <c r="J162" s="44"/>
      <c r="K162" s="45"/>
      <c r="L162" s="59"/>
      <c r="M162" s="44"/>
      <c r="N162" s="45"/>
      <c r="O162" s="47"/>
      <c r="P162" s="48"/>
      <c r="Q162" s="49"/>
      <c r="R162" s="274"/>
      <c r="S162" s="50"/>
      <c r="T162" s="51"/>
      <c r="U162" s="52"/>
      <c r="V162" s="53"/>
      <c r="W162" s="54"/>
      <c r="X162" s="58"/>
      <c r="Y162" s="266"/>
      <c r="Z162" s="267"/>
      <c r="AA162" s="55"/>
      <c r="AB162" s="49"/>
      <c r="AC162" s="279"/>
    </row>
    <row r="163" spans="1:29" ht="15.75" customHeight="1">
      <c r="A163" s="269"/>
      <c r="B163" s="38"/>
      <c r="C163" s="264"/>
      <c r="D163" s="265"/>
      <c r="E163" s="39"/>
      <c r="F163" s="40"/>
      <c r="G163" s="60"/>
      <c r="H163" s="61"/>
      <c r="I163" s="43"/>
      <c r="J163" s="44"/>
      <c r="K163" s="45"/>
      <c r="L163" s="46"/>
      <c r="M163" s="44"/>
      <c r="N163" s="45"/>
      <c r="O163" s="47"/>
      <c r="P163" s="48"/>
      <c r="Q163" s="49"/>
      <c r="R163" s="274"/>
      <c r="S163" s="50"/>
      <c r="T163" s="51"/>
      <c r="U163" s="52"/>
      <c r="V163" s="53"/>
      <c r="W163" s="54"/>
      <c r="X163" s="58"/>
      <c r="Y163" s="266"/>
      <c r="Z163" s="267"/>
      <c r="AA163" s="55"/>
      <c r="AB163" s="49"/>
      <c r="AC163" s="279"/>
    </row>
    <row r="164" spans="1:29" ht="15.75" customHeight="1">
      <c r="A164" s="269"/>
      <c r="B164" s="38"/>
      <c r="C164" s="264"/>
      <c r="D164" s="265"/>
      <c r="E164" s="39"/>
      <c r="F164" s="40"/>
      <c r="G164" s="60"/>
      <c r="H164" s="64"/>
      <c r="I164" s="43"/>
      <c r="J164" s="44"/>
      <c r="K164" s="45"/>
      <c r="L164" s="59"/>
      <c r="M164" s="44"/>
      <c r="N164" s="45"/>
      <c r="O164" s="65"/>
      <c r="P164" s="66"/>
      <c r="Q164" s="67"/>
      <c r="R164" s="274"/>
      <c r="S164" s="50"/>
      <c r="T164" s="51"/>
      <c r="U164" s="52"/>
      <c r="V164" s="53"/>
      <c r="W164" s="54"/>
      <c r="X164" s="58"/>
      <c r="Y164" s="266"/>
      <c r="Z164" s="267"/>
      <c r="AA164" s="55"/>
      <c r="AB164" s="49"/>
      <c r="AC164" s="279"/>
    </row>
    <row r="165" spans="1:29" ht="15.75" customHeight="1">
      <c r="A165" s="269"/>
      <c r="B165" s="38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50"/>
      <c r="T165" s="51"/>
      <c r="U165" s="52"/>
      <c r="V165" s="53"/>
      <c r="W165" s="54"/>
      <c r="X165" s="58"/>
      <c r="Y165" s="266"/>
      <c r="Z165" s="267"/>
      <c r="AA165" s="55"/>
      <c r="AB165" s="49"/>
      <c r="AC165" s="279"/>
    </row>
    <row r="166" spans="1:29" ht="15.75" customHeight="1">
      <c r="A166" s="269"/>
      <c r="B166" s="38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50"/>
      <c r="T166" s="51"/>
      <c r="U166" s="52"/>
      <c r="V166" s="53"/>
      <c r="W166" s="54"/>
      <c r="X166" s="58"/>
      <c r="Y166" s="266"/>
      <c r="Z166" s="267"/>
      <c r="AA166" s="55"/>
      <c r="AB166" s="49"/>
      <c r="AC166" s="279"/>
    </row>
    <row r="167" spans="1:29" ht="15.75" customHeight="1">
      <c r="A167" s="269"/>
      <c r="B167" s="38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50"/>
      <c r="T167" s="51"/>
      <c r="U167" s="52"/>
      <c r="V167" s="53"/>
      <c r="W167" s="54"/>
      <c r="X167" s="58"/>
      <c r="Y167" s="266"/>
      <c r="Z167" s="267"/>
      <c r="AA167" s="55"/>
      <c r="AB167" s="49"/>
      <c r="AC167" s="279"/>
    </row>
    <row r="168" spans="1:29" ht="15.75" customHeight="1">
      <c r="A168" s="269"/>
      <c r="B168" s="38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50"/>
      <c r="T168" s="51"/>
      <c r="U168" s="52"/>
      <c r="V168" s="53"/>
      <c r="W168" s="54"/>
      <c r="X168" s="58"/>
      <c r="Y168" s="266"/>
      <c r="Z168" s="267"/>
      <c r="AA168" s="55"/>
      <c r="AB168" s="49"/>
      <c r="AC168" s="279"/>
    </row>
    <row r="169" spans="1:29" ht="15.75" customHeight="1">
      <c r="A169" s="269"/>
      <c r="B169" s="38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50"/>
      <c r="T169" s="51"/>
      <c r="U169" s="52"/>
      <c r="V169" s="53"/>
      <c r="W169" s="54"/>
      <c r="X169" s="58"/>
      <c r="Y169" s="266"/>
      <c r="Z169" s="267"/>
      <c r="AA169" s="55"/>
      <c r="AB169" s="49"/>
      <c r="AC169" s="279"/>
    </row>
    <row r="170" spans="1:29" ht="15.75" customHeight="1">
      <c r="A170" s="269"/>
      <c r="B170" s="38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50"/>
      <c r="T170" s="51"/>
      <c r="U170" s="52"/>
      <c r="V170" s="53"/>
      <c r="W170" s="54"/>
      <c r="X170" s="58"/>
      <c r="Y170" s="266"/>
      <c r="Z170" s="267"/>
      <c r="AA170" s="55"/>
      <c r="AB170" s="49"/>
      <c r="AC170" s="279"/>
    </row>
    <row r="171" spans="1:29" ht="15.75" customHeight="1">
      <c r="A171" s="269"/>
      <c r="B171" s="38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50"/>
      <c r="T171" s="51"/>
      <c r="U171" s="52"/>
      <c r="V171" s="53"/>
      <c r="W171" s="54"/>
      <c r="X171" s="58"/>
      <c r="Y171" s="266"/>
      <c r="Z171" s="267"/>
      <c r="AA171" s="55"/>
      <c r="AB171" s="49"/>
      <c r="AC171" s="279"/>
    </row>
    <row r="172" spans="1:29" ht="15.75" customHeight="1">
      <c r="A172" s="269"/>
      <c r="B172" s="38"/>
      <c r="C172" s="264"/>
      <c r="D172" s="265"/>
      <c r="E172" s="39"/>
      <c r="F172" s="40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50"/>
      <c r="T172" s="51"/>
      <c r="U172" s="52"/>
      <c r="V172" s="53"/>
      <c r="W172" s="54"/>
      <c r="X172" s="58"/>
      <c r="Y172" s="266"/>
      <c r="Z172" s="267"/>
      <c r="AA172" s="55"/>
      <c r="AB172" s="49"/>
      <c r="AC172" s="279"/>
    </row>
    <row r="173" spans="1:29" ht="15.75" customHeight="1">
      <c r="A173" s="269"/>
      <c r="B173" s="38"/>
      <c r="C173" s="264"/>
      <c r="D173" s="265"/>
      <c r="E173" s="104"/>
      <c r="F173" s="40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54">AVERAGE(I158:I173)</f>
        <v>4</v>
      </c>
      <c r="J174" s="81">
        <f t="shared" si="54"/>
        <v>2700</v>
      </c>
      <c r="K174" s="82">
        <f t="shared" ref="K174" si="55">J174/I174</f>
        <v>675</v>
      </c>
      <c r="L174" s="80">
        <f t="shared" ref="L174:M174" si="56">AVERAGE(L158:L173)</f>
        <v>4</v>
      </c>
      <c r="M174" s="81">
        <f t="shared" si="56"/>
        <v>2393.5861542377193</v>
      </c>
      <c r="N174" s="82">
        <f>M174/L174</f>
        <v>598.39653855942981</v>
      </c>
      <c r="O174" s="83">
        <f>L174-I174</f>
        <v>0</v>
      </c>
      <c r="P174" s="84">
        <f>N174-K174</f>
        <v>-76.603461440570186</v>
      </c>
      <c r="Q174" s="85">
        <f>N174/K174</f>
        <v>0.88651339045841449</v>
      </c>
      <c r="R174" s="275"/>
      <c r="S174" s="182">
        <f>S158</f>
        <v>0.70833333333333337</v>
      </c>
      <c r="T174" s="183">
        <f>INDEX(T158:T173,COUNTA(T158:T173))</f>
        <v>0.84475694444444449</v>
      </c>
      <c r="U174" s="86"/>
      <c r="V174" s="96"/>
      <c r="W174" s="78"/>
      <c r="X174" s="82"/>
      <c r="Y174" s="262"/>
      <c r="Z174" s="263"/>
      <c r="AA174" s="97">
        <f>M174-J174</f>
        <v>-306.41384576228074</v>
      </c>
      <c r="AB174" s="85">
        <f>M174/J174</f>
        <v>0.88651339045841449</v>
      </c>
      <c r="AC174" s="280"/>
    </row>
    <row r="175" spans="1:29" ht="15.75" customHeight="1">
      <c r="A175" s="281" t="s">
        <v>50</v>
      </c>
      <c r="B175" s="16" t="s">
        <v>76</v>
      </c>
      <c r="C175" s="271" t="s">
        <v>124</v>
      </c>
      <c r="D175" s="272"/>
      <c r="E175" s="21">
        <v>24.15</v>
      </c>
      <c r="F175" s="15">
        <v>970</v>
      </c>
      <c r="G175" s="22">
        <f t="shared" ref="G175:G178" si="57">E175*F175</f>
        <v>23425.5</v>
      </c>
      <c r="H175" s="23"/>
      <c r="I175" s="24">
        <v>4</v>
      </c>
      <c r="J175" s="25">
        <v>3000</v>
      </c>
      <c r="K175" s="26">
        <f>J175/I175</f>
        <v>750</v>
      </c>
      <c r="L175" s="27">
        <v>4</v>
      </c>
      <c r="M175" s="25">
        <f>F175/V175*60</f>
        <v>2480.1136363636429</v>
      </c>
      <c r="N175" s="26">
        <f>M175/L175</f>
        <v>620.02840909091071</v>
      </c>
      <c r="O175" s="91">
        <f>L175-I175</f>
        <v>0</v>
      </c>
      <c r="P175" s="92">
        <f>N175-K175</f>
        <v>-129.97159090908929</v>
      </c>
      <c r="Q175" s="31">
        <f>N175/K175</f>
        <v>0.82670454545454763</v>
      </c>
      <c r="R175" s="273">
        <f>Q191</f>
        <v>0.83037667152780836</v>
      </c>
      <c r="S175" s="32">
        <v>0.70833333333333337</v>
      </c>
      <c r="T175" s="33">
        <v>0.72462962962962962</v>
      </c>
      <c r="U175" s="34"/>
      <c r="V175" s="35">
        <v>23.466666666666605</v>
      </c>
      <c r="W175" s="114"/>
      <c r="X175" s="115"/>
      <c r="Y175" s="276"/>
      <c r="Z175" s="277"/>
      <c r="AA175" s="36">
        <f>M175-J175</f>
        <v>-519.88636363635715</v>
      </c>
      <c r="AB175" s="31">
        <f>M175/J175</f>
        <v>0.82670454545454763</v>
      </c>
      <c r="AC175" s="278">
        <f>AB191</f>
        <v>0.83037667152780836</v>
      </c>
    </row>
    <row r="176" spans="1:29" ht="15.75" customHeight="1">
      <c r="A176" s="282"/>
      <c r="B176" s="38" t="s">
        <v>76</v>
      </c>
      <c r="C176" s="264" t="s">
        <v>209</v>
      </c>
      <c r="D176" s="265"/>
      <c r="E176" s="39">
        <v>24.15</v>
      </c>
      <c r="F176" s="40">
        <v>1422</v>
      </c>
      <c r="G176" s="41">
        <f t="shared" si="57"/>
        <v>34341.299999999996</v>
      </c>
      <c r="H176" s="42"/>
      <c r="I176" s="43">
        <v>4</v>
      </c>
      <c r="J176" s="44">
        <v>3000</v>
      </c>
      <c r="K176" s="45">
        <f t="shared" ref="K176:K178" si="58">J176/I176</f>
        <v>750</v>
      </c>
      <c r="L176" s="46">
        <v>4</v>
      </c>
      <c r="M176" s="44">
        <f>F176/V176*60</f>
        <v>2497.170731707316</v>
      </c>
      <c r="N176" s="45">
        <f>M176/L176</f>
        <v>624.292682926829</v>
      </c>
      <c r="O176" s="47">
        <f>L176-I176</f>
        <v>0</v>
      </c>
      <c r="P176" s="48">
        <f>N176-K176</f>
        <v>-125.707317073171</v>
      </c>
      <c r="Q176" s="49">
        <f>N176/K176</f>
        <v>0.83239024390243865</v>
      </c>
      <c r="R176" s="274"/>
      <c r="S176" s="50">
        <v>0.72777777777777775</v>
      </c>
      <c r="T176" s="51">
        <v>0.75150462962962961</v>
      </c>
      <c r="U176" s="52">
        <v>4.5333333333332959</v>
      </c>
      <c r="V176" s="53">
        <v>34.166666666666679</v>
      </c>
      <c r="W176" s="54"/>
      <c r="X176" s="94"/>
      <c r="Y176" s="266"/>
      <c r="Z176" s="267"/>
      <c r="AA176" s="55">
        <f>M176-J176</f>
        <v>-502.82926829268399</v>
      </c>
      <c r="AB176" s="49">
        <f>M176/J176</f>
        <v>0.83239024390243865</v>
      </c>
      <c r="AC176" s="279"/>
    </row>
    <row r="177" spans="1:29" ht="15.75" customHeight="1">
      <c r="A177" s="282"/>
      <c r="B177" s="38" t="s">
        <v>76</v>
      </c>
      <c r="C177" s="264" t="s">
        <v>210</v>
      </c>
      <c r="D177" s="265"/>
      <c r="E177" s="39">
        <v>27.58</v>
      </c>
      <c r="F177" s="40">
        <v>1722</v>
      </c>
      <c r="G177" s="41">
        <f t="shared" si="57"/>
        <v>47492.759999999995</v>
      </c>
      <c r="H177" s="42"/>
      <c r="I177" s="43">
        <v>4</v>
      </c>
      <c r="J177" s="44">
        <v>3000</v>
      </c>
      <c r="K177" s="45">
        <f t="shared" si="58"/>
        <v>750</v>
      </c>
      <c r="L177" s="46">
        <v>4</v>
      </c>
      <c r="M177" s="44">
        <f>F177/V177*60</f>
        <v>2478.6885245901631</v>
      </c>
      <c r="N177" s="45">
        <f>M177/L177</f>
        <v>619.67213114754077</v>
      </c>
      <c r="O177" s="47">
        <f>L177-I177</f>
        <v>0</v>
      </c>
      <c r="P177" s="48">
        <f>N177-K177</f>
        <v>-130.32786885245923</v>
      </c>
      <c r="Q177" s="49">
        <f>N177/K177</f>
        <v>0.82622950819672103</v>
      </c>
      <c r="R177" s="274"/>
      <c r="S177" s="50">
        <v>0.75716435185185182</v>
      </c>
      <c r="T177" s="51">
        <v>0.78611111111111109</v>
      </c>
      <c r="U177" s="52">
        <v>8.149999999999995</v>
      </c>
      <c r="V177" s="53">
        <v>41.683333333333351</v>
      </c>
      <c r="W177" s="54"/>
      <c r="X177" s="94"/>
      <c r="Y177" s="266"/>
      <c r="Z177" s="267"/>
      <c r="AA177" s="55">
        <f>M177-J177</f>
        <v>-521.31147540983693</v>
      </c>
      <c r="AB177" s="49">
        <f>M177/J177</f>
        <v>0.82622950819672103</v>
      </c>
      <c r="AC177" s="279"/>
    </row>
    <row r="178" spans="1:29" ht="15.75" customHeight="1">
      <c r="A178" s="282"/>
      <c r="B178" s="38" t="s">
        <v>76</v>
      </c>
      <c r="C178" s="264" t="s">
        <v>126</v>
      </c>
      <c r="D178" s="265"/>
      <c r="E178" s="39">
        <v>16.66</v>
      </c>
      <c r="F178" s="40">
        <v>4400</v>
      </c>
      <c r="G178" s="41">
        <f t="shared" si="57"/>
        <v>73304</v>
      </c>
      <c r="H178" s="42">
        <v>2</v>
      </c>
      <c r="I178" s="43">
        <v>4</v>
      </c>
      <c r="J178" s="44">
        <v>3300</v>
      </c>
      <c r="K178" s="45">
        <f t="shared" si="58"/>
        <v>825</v>
      </c>
      <c r="L178" s="46">
        <v>4</v>
      </c>
      <c r="M178" s="44">
        <f>F178/V178*60</f>
        <v>2757.6601671309195</v>
      </c>
      <c r="N178" s="45">
        <f>M178/L178</f>
        <v>689.41504178272987</v>
      </c>
      <c r="O178" s="47">
        <f>L178-I178</f>
        <v>0</v>
      </c>
      <c r="P178" s="48">
        <f>N178-K178</f>
        <v>-135.58495821727013</v>
      </c>
      <c r="Q178" s="49">
        <f>N178/K178</f>
        <v>0.83565459610027859</v>
      </c>
      <c r="R178" s="274"/>
      <c r="S178" s="50">
        <v>0.79046296296296292</v>
      </c>
      <c r="T178" s="51">
        <v>0.8569444444444444</v>
      </c>
      <c r="U178" s="52">
        <v>6.2666666666666337</v>
      </c>
      <c r="V178" s="53">
        <v>95.73333333333332</v>
      </c>
      <c r="W178" s="54"/>
      <c r="X178" s="94"/>
      <c r="Y178" s="266"/>
      <c r="Z178" s="267"/>
      <c r="AA178" s="55">
        <f>M178-J178</f>
        <v>-542.33983286908051</v>
      </c>
      <c r="AB178" s="49">
        <f>M178/J178</f>
        <v>0.83565459610027859</v>
      </c>
      <c r="AC178" s="279"/>
    </row>
    <row r="179" spans="1:29" ht="15.75" customHeight="1">
      <c r="A179" s="283"/>
      <c r="B179" s="38"/>
      <c r="C179" s="264"/>
      <c r="D179" s="265"/>
      <c r="E179" s="39"/>
      <c r="F179" s="40"/>
      <c r="G179" s="41"/>
      <c r="H179" s="58"/>
      <c r="I179" s="43"/>
      <c r="J179" s="44"/>
      <c r="K179" s="45"/>
      <c r="L179" s="59"/>
      <c r="M179" s="44"/>
      <c r="N179" s="45"/>
      <c r="O179" s="47"/>
      <c r="P179" s="48"/>
      <c r="Q179" s="49"/>
      <c r="R179" s="274"/>
      <c r="S179" s="50"/>
      <c r="T179" s="51"/>
      <c r="U179" s="52"/>
      <c r="V179" s="53"/>
      <c r="W179" s="54"/>
      <c r="X179" s="94"/>
      <c r="Y179" s="266"/>
      <c r="Z179" s="267"/>
      <c r="AA179" s="55"/>
      <c r="AB179" s="49"/>
      <c r="AC179" s="279"/>
    </row>
    <row r="180" spans="1:29" ht="15.75" customHeight="1">
      <c r="A180" s="283"/>
      <c r="B180" s="38"/>
      <c r="C180" s="264"/>
      <c r="D180" s="265"/>
      <c r="E180" s="39"/>
      <c r="F180" s="40"/>
      <c r="G180" s="60"/>
      <c r="H180" s="61"/>
      <c r="I180" s="43"/>
      <c r="J180" s="44"/>
      <c r="K180" s="45"/>
      <c r="L180" s="46"/>
      <c r="M180" s="44"/>
      <c r="N180" s="45"/>
      <c r="O180" s="47"/>
      <c r="P180" s="48"/>
      <c r="Q180" s="49"/>
      <c r="R180" s="274"/>
      <c r="S180" s="50"/>
      <c r="T180" s="51"/>
      <c r="U180" s="52"/>
      <c r="V180" s="53"/>
      <c r="W180" s="54"/>
      <c r="X180" s="94"/>
      <c r="Y180" s="266"/>
      <c r="Z180" s="267"/>
      <c r="AA180" s="55"/>
      <c r="AB180" s="49"/>
      <c r="AC180" s="279"/>
    </row>
    <row r="181" spans="1:29" ht="15.75" customHeight="1">
      <c r="A181" s="283"/>
      <c r="B181" s="38"/>
      <c r="C181" s="264"/>
      <c r="D181" s="265"/>
      <c r="E181" s="39"/>
      <c r="F181" s="40"/>
      <c r="G181" s="60"/>
      <c r="H181" s="64"/>
      <c r="I181" s="43"/>
      <c r="J181" s="44"/>
      <c r="K181" s="45"/>
      <c r="L181" s="59"/>
      <c r="M181" s="44"/>
      <c r="N181" s="45"/>
      <c r="O181" s="65"/>
      <c r="P181" s="66"/>
      <c r="Q181" s="67"/>
      <c r="R181" s="274"/>
      <c r="S181" s="50"/>
      <c r="T181" s="51"/>
      <c r="U181" s="52"/>
      <c r="V181" s="53"/>
      <c r="W181" s="54"/>
      <c r="X181" s="94"/>
      <c r="Y181" s="266"/>
      <c r="Z181" s="267"/>
      <c r="AA181" s="55"/>
      <c r="AB181" s="49"/>
      <c r="AC181" s="279"/>
    </row>
    <row r="182" spans="1:29" ht="15.75" customHeight="1">
      <c r="A182" s="283"/>
      <c r="B182" s="38"/>
      <c r="C182" s="264"/>
      <c r="D182" s="265"/>
      <c r="E182" s="39"/>
      <c r="F182" s="40"/>
      <c r="G182" s="60"/>
      <c r="H182" s="64"/>
      <c r="I182" s="43"/>
      <c r="J182" s="44"/>
      <c r="K182" s="45"/>
      <c r="L182" s="59"/>
      <c r="M182" s="44"/>
      <c r="N182" s="45"/>
      <c r="O182" s="65"/>
      <c r="P182" s="66"/>
      <c r="Q182" s="67"/>
      <c r="R182" s="274"/>
      <c r="S182" s="50"/>
      <c r="T182" s="51"/>
      <c r="U182" s="52"/>
      <c r="V182" s="53"/>
      <c r="W182" s="54"/>
      <c r="X182" s="94"/>
      <c r="Y182" s="266"/>
      <c r="Z182" s="267"/>
      <c r="AA182" s="55"/>
      <c r="AB182" s="49"/>
      <c r="AC182" s="279"/>
    </row>
    <row r="183" spans="1:29" ht="15.75" customHeight="1">
      <c r="A183" s="283"/>
      <c r="B183" s="38"/>
      <c r="C183" s="264"/>
      <c r="D183" s="265"/>
      <c r="E183" s="39"/>
      <c r="F183" s="40"/>
      <c r="G183" s="60"/>
      <c r="H183" s="64"/>
      <c r="I183" s="43"/>
      <c r="J183" s="44"/>
      <c r="K183" s="45"/>
      <c r="L183" s="59"/>
      <c r="M183" s="44"/>
      <c r="N183" s="45"/>
      <c r="O183" s="65"/>
      <c r="P183" s="66"/>
      <c r="Q183" s="67"/>
      <c r="R183" s="274"/>
      <c r="S183" s="50"/>
      <c r="T183" s="51"/>
      <c r="U183" s="52"/>
      <c r="V183" s="53"/>
      <c r="W183" s="54"/>
      <c r="X183" s="94"/>
      <c r="Y183" s="266"/>
      <c r="Z183" s="267"/>
      <c r="AA183" s="55"/>
      <c r="AB183" s="49"/>
      <c r="AC183" s="279"/>
    </row>
    <row r="184" spans="1:29" ht="15.75" customHeight="1">
      <c r="A184" s="283"/>
      <c r="B184" s="38"/>
      <c r="C184" s="264"/>
      <c r="D184" s="265"/>
      <c r="E184" s="39"/>
      <c r="F184" s="40"/>
      <c r="G184" s="60"/>
      <c r="H184" s="64"/>
      <c r="I184" s="43"/>
      <c r="J184" s="44"/>
      <c r="K184" s="45"/>
      <c r="L184" s="59"/>
      <c r="M184" s="44"/>
      <c r="N184" s="45"/>
      <c r="O184" s="65"/>
      <c r="P184" s="66"/>
      <c r="Q184" s="67"/>
      <c r="R184" s="274"/>
      <c r="S184" s="50"/>
      <c r="T184" s="51"/>
      <c r="U184" s="52"/>
      <c r="V184" s="53"/>
      <c r="W184" s="54"/>
      <c r="X184" s="94"/>
      <c r="Y184" s="266"/>
      <c r="Z184" s="267"/>
      <c r="AA184" s="55"/>
      <c r="AB184" s="49"/>
      <c r="AC184" s="279"/>
    </row>
    <row r="185" spans="1:29" ht="15.75" customHeight="1">
      <c r="A185" s="283"/>
      <c r="B185" s="38"/>
      <c r="C185" s="264"/>
      <c r="D185" s="265"/>
      <c r="E185" s="39"/>
      <c r="F185" s="40"/>
      <c r="G185" s="60"/>
      <c r="H185" s="64"/>
      <c r="I185" s="43"/>
      <c r="J185" s="44"/>
      <c r="K185" s="45"/>
      <c r="L185" s="59"/>
      <c r="M185" s="44"/>
      <c r="N185" s="45"/>
      <c r="O185" s="65"/>
      <c r="P185" s="66"/>
      <c r="Q185" s="67"/>
      <c r="R185" s="274"/>
      <c r="S185" s="50"/>
      <c r="T185" s="51"/>
      <c r="U185" s="52"/>
      <c r="V185" s="53"/>
      <c r="W185" s="54"/>
      <c r="X185" s="94"/>
      <c r="Y185" s="266"/>
      <c r="Z185" s="267"/>
      <c r="AA185" s="55"/>
      <c r="AB185" s="49"/>
      <c r="AC185" s="279"/>
    </row>
    <row r="186" spans="1:29" ht="15.75" customHeight="1">
      <c r="A186" s="283"/>
      <c r="B186" s="38"/>
      <c r="C186" s="264"/>
      <c r="D186" s="265"/>
      <c r="E186" s="39"/>
      <c r="F186" s="40"/>
      <c r="G186" s="60"/>
      <c r="H186" s="64"/>
      <c r="I186" s="43"/>
      <c r="J186" s="44"/>
      <c r="K186" s="45"/>
      <c r="L186" s="59"/>
      <c r="M186" s="44"/>
      <c r="N186" s="45"/>
      <c r="O186" s="65"/>
      <c r="P186" s="66"/>
      <c r="Q186" s="67"/>
      <c r="R186" s="274"/>
      <c r="S186" s="50"/>
      <c r="T186" s="51"/>
      <c r="U186" s="52"/>
      <c r="V186" s="53"/>
      <c r="W186" s="54"/>
      <c r="X186" s="94"/>
      <c r="Y186" s="266"/>
      <c r="Z186" s="267"/>
      <c r="AA186" s="55"/>
      <c r="AB186" s="49"/>
      <c r="AC186" s="279"/>
    </row>
    <row r="187" spans="1:29" ht="15.75" customHeight="1">
      <c r="A187" s="283"/>
      <c r="B187" s="38"/>
      <c r="C187" s="264"/>
      <c r="D187" s="265"/>
      <c r="E187" s="39"/>
      <c r="F187" s="40"/>
      <c r="G187" s="60"/>
      <c r="H187" s="64"/>
      <c r="I187" s="43"/>
      <c r="J187" s="44"/>
      <c r="K187" s="45"/>
      <c r="L187" s="59"/>
      <c r="M187" s="44"/>
      <c r="N187" s="45"/>
      <c r="O187" s="65"/>
      <c r="P187" s="66"/>
      <c r="Q187" s="67"/>
      <c r="R187" s="274"/>
      <c r="S187" s="50"/>
      <c r="T187" s="51"/>
      <c r="U187" s="52"/>
      <c r="V187" s="53"/>
      <c r="W187" s="54"/>
      <c r="X187" s="94"/>
      <c r="Y187" s="266"/>
      <c r="Z187" s="267"/>
      <c r="AA187" s="55"/>
      <c r="AB187" s="49"/>
      <c r="AC187" s="279"/>
    </row>
    <row r="188" spans="1:29" ht="15.75" customHeight="1">
      <c r="A188" s="283"/>
      <c r="B188" s="38"/>
      <c r="C188" s="264"/>
      <c r="D188" s="265"/>
      <c r="E188" s="39"/>
      <c r="F188" s="40"/>
      <c r="G188" s="60"/>
      <c r="H188" s="64"/>
      <c r="I188" s="43"/>
      <c r="J188" s="44"/>
      <c r="K188" s="45"/>
      <c r="L188" s="59"/>
      <c r="M188" s="44"/>
      <c r="N188" s="45"/>
      <c r="O188" s="65"/>
      <c r="P188" s="66"/>
      <c r="Q188" s="67"/>
      <c r="R188" s="274"/>
      <c r="S188" s="50"/>
      <c r="T188" s="51"/>
      <c r="U188" s="52"/>
      <c r="V188" s="53"/>
      <c r="W188" s="54"/>
      <c r="X188" s="94"/>
      <c r="Y188" s="266"/>
      <c r="Z188" s="267"/>
      <c r="AA188" s="55"/>
      <c r="AB188" s="49"/>
      <c r="AC188" s="279"/>
    </row>
    <row r="189" spans="1:29" ht="15.75" customHeight="1">
      <c r="A189" s="283"/>
      <c r="B189" s="38"/>
      <c r="C189" s="264"/>
      <c r="D189" s="265"/>
      <c r="E189" s="39"/>
      <c r="F189" s="40"/>
      <c r="G189" s="60"/>
      <c r="H189" s="64"/>
      <c r="I189" s="43"/>
      <c r="J189" s="44"/>
      <c r="K189" s="45"/>
      <c r="L189" s="59"/>
      <c r="M189" s="44"/>
      <c r="N189" s="45"/>
      <c r="O189" s="65"/>
      <c r="P189" s="66"/>
      <c r="Q189" s="67"/>
      <c r="R189" s="274"/>
      <c r="S189" s="50"/>
      <c r="T189" s="51"/>
      <c r="U189" s="52"/>
      <c r="V189" s="53"/>
      <c r="W189" s="54"/>
      <c r="X189" s="94"/>
      <c r="Y189" s="266"/>
      <c r="Z189" s="267"/>
      <c r="AA189" s="55"/>
      <c r="AB189" s="49"/>
      <c r="AC189" s="279"/>
    </row>
    <row r="190" spans="1:29" ht="15.75" customHeight="1">
      <c r="A190" s="283"/>
      <c r="B190" s="38"/>
      <c r="C190" s="264"/>
      <c r="D190" s="265"/>
      <c r="E190" s="104"/>
      <c r="F190" s="40"/>
      <c r="G190" s="72"/>
      <c r="H190" s="64"/>
      <c r="I190" s="43"/>
      <c r="J190" s="44"/>
      <c r="K190" s="45"/>
      <c r="L190" s="59"/>
      <c r="M190" s="44"/>
      <c r="N190" s="45"/>
      <c r="O190" s="65"/>
      <c r="P190" s="66"/>
      <c r="Q190" s="67"/>
      <c r="R190" s="274"/>
      <c r="S190" s="62"/>
      <c r="T190" s="63"/>
      <c r="U190" s="73"/>
      <c r="V190" s="74"/>
      <c r="W190" s="68"/>
      <c r="X190" s="110"/>
      <c r="Y190" s="266"/>
      <c r="Z190" s="267"/>
      <c r="AA190" s="111"/>
      <c r="AB190" s="67"/>
      <c r="AC190" s="279"/>
    </row>
    <row r="191" spans="1:29" ht="15.75" customHeight="1" thickBot="1">
      <c r="A191" s="284"/>
      <c r="B191" s="76" t="s">
        <v>35</v>
      </c>
      <c r="C191" s="261"/>
      <c r="D191" s="261"/>
      <c r="E191" s="77"/>
      <c r="F191" s="18"/>
      <c r="G191" s="79"/>
      <c r="H191" s="20"/>
      <c r="I191" s="80">
        <f t="shared" ref="I191:J191" si="59">AVERAGE(I175:I190)</f>
        <v>4</v>
      </c>
      <c r="J191" s="81">
        <f t="shared" si="59"/>
        <v>3075</v>
      </c>
      <c r="K191" s="82">
        <f t="shared" ref="K191" si="60">J191/I191</f>
        <v>768.75</v>
      </c>
      <c r="L191" s="80">
        <f t="shared" ref="L191:M191" si="61">AVERAGE(L175:L190)</f>
        <v>4</v>
      </c>
      <c r="M191" s="81">
        <f t="shared" si="61"/>
        <v>2553.4082649480106</v>
      </c>
      <c r="N191" s="82">
        <f>M191/L191</f>
        <v>638.35206623700265</v>
      </c>
      <c r="O191" s="83">
        <f>L191-I191</f>
        <v>0</v>
      </c>
      <c r="P191" s="84">
        <f>N191-K191</f>
        <v>-130.39793376299735</v>
      </c>
      <c r="Q191" s="85">
        <f>N191/K191</f>
        <v>0.83037667152780836</v>
      </c>
      <c r="R191" s="275"/>
      <c r="S191" s="182">
        <f>S175</f>
        <v>0.70833333333333337</v>
      </c>
      <c r="T191" s="183">
        <f>INDEX(T175:T190,COUNTA(T175:T190))</f>
        <v>0.8569444444444444</v>
      </c>
      <c r="U191" s="86"/>
      <c r="V191" s="96"/>
      <c r="W191" s="18"/>
      <c r="X191" s="20"/>
      <c r="Y191" s="262"/>
      <c r="Z191" s="263"/>
      <c r="AA191" s="97">
        <f>M191-J191</f>
        <v>-521.59173505198942</v>
      </c>
      <c r="AB191" s="85">
        <f>M191/J191</f>
        <v>0.83037667152780836</v>
      </c>
      <c r="AC191" s="280"/>
    </row>
    <row r="192" spans="1:29" ht="15.75" customHeight="1">
      <c r="A192" s="268" t="s">
        <v>51</v>
      </c>
      <c r="B192" s="16" t="s">
        <v>76</v>
      </c>
      <c r="C192" s="271" t="s">
        <v>125</v>
      </c>
      <c r="D192" s="272"/>
      <c r="E192" s="21">
        <v>17.89</v>
      </c>
      <c r="F192" s="15">
        <v>4612</v>
      </c>
      <c r="G192" s="22">
        <f t="shared" ref="G192:G194" si="62">E192*F192</f>
        <v>82508.680000000008</v>
      </c>
      <c r="H192" s="23"/>
      <c r="I192" s="24">
        <v>4</v>
      </c>
      <c r="J192" s="25">
        <v>3300</v>
      </c>
      <c r="K192" s="26">
        <f>J192/I192</f>
        <v>825</v>
      </c>
      <c r="L192" s="27">
        <v>4</v>
      </c>
      <c r="M192" s="25">
        <f>F192/V192*60</f>
        <v>2797.0350404312667</v>
      </c>
      <c r="N192" s="26">
        <f>M192/L192</f>
        <v>699.25876010781667</v>
      </c>
      <c r="O192" s="91">
        <f>L192-I192</f>
        <v>0</v>
      </c>
      <c r="P192" s="92">
        <f>N192-K192</f>
        <v>-125.74123989218333</v>
      </c>
      <c r="Q192" s="31">
        <f>N192/K192</f>
        <v>0.84758637588826258</v>
      </c>
      <c r="R192" s="273">
        <f>Q208</f>
        <v>0.83946355457935906</v>
      </c>
      <c r="S192" s="32">
        <v>0.70837962962962964</v>
      </c>
      <c r="T192" s="33">
        <v>0.77708333333333335</v>
      </c>
      <c r="U192" s="34"/>
      <c r="V192" s="35">
        <v>98.933333333333337</v>
      </c>
      <c r="W192" s="114"/>
      <c r="X192" s="115"/>
      <c r="Y192" s="276"/>
      <c r="Z192" s="277"/>
      <c r="AA192" s="36">
        <f>M192-J192</f>
        <v>-502.96495956873332</v>
      </c>
      <c r="AB192" s="31">
        <f>M192/J192</f>
        <v>0.84758637588826258</v>
      </c>
      <c r="AC192" s="278">
        <f>AB208</f>
        <v>0.83946355457935895</v>
      </c>
    </row>
    <row r="193" spans="1:29" ht="15.75" customHeight="1">
      <c r="A193" s="269"/>
      <c r="B193" s="38" t="s">
        <v>76</v>
      </c>
      <c r="C193" s="264" t="s">
        <v>121</v>
      </c>
      <c r="D193" s="265"/>
      <c r="E193" s="39">
        <v>22.28</v>
      </c>
      <c r="F193" s="40">
        <v>1622</v>
      </c>
      <c r="G193" s="41">
        <f t="shared" si="62"/>
        <v>36138.160000000003</v>
      </c>
      <c r="H193" s="42"/>
      <c r="I193" s="43">
        <v>5</v>
      </c>
      <c r="J193" s="44">
        <v>3300</v>
      </c>
      <c r="K193" s="45">
        <f t="shared" ref="K193:K229" si="63">J193/I193</f>
        <v>660</v>
      </c>
      <c r="L193" s="46">
        <v>5</v>
      </c>
      <c r="M193" s="44">
        <f>F193/V193*60</f>
        <v>2756.9405099150199</v>
      </c>
      <c r="N193" s="45">
        <f>M193/L193</f>
        <v>551.38810198300393</v>
      </c>
      <c r="O193" s="47">
        <f>L193-I193</f>
        <v>0</v>
      </c>
      <c r="P193" s="48">
        <f>N193-K193</f>
        <v>-108.61189801699607</v>
      </c>
      <c r="Q193" s="49">
        <f>N193/K193</f>
        <v>0.83543651815606657</v>
      </c>
      <c r="R193" s="274"/>
      <c r="S193" s="50">
        <v>0.78125</v>
      </c>
      <c r="T193" s="51">
        <v>0.80576388888888884</v>
      </c>
      <c r="U193" s="52">
        <v>5.9999999999999787</v>
      </c>
      <c r="V193" s="53">
        <v>35.299999999999926</v>
      </c>
      <c r="W193" s="54"/>
      <c r="X193" s="94"/>
      <c r="Y193" s="266"/>
      <c r="Z193" s="267"/>
      <c r="AA193" s="55">
        <f>M193-J193</f>
        <v>-543.0594900849801</v>
      </c>
      <c r="AB193" s="49">
        <f>M193/J193</f>
        <v>0.83543651815606668</v>
      </c>
      <c r="AC193" s="279"/>
    </row>
    <row r="194" spans="1:29" ht="15.75" customHeight="1">
      <c r="A194" s="269"/>
      <c r="B194" s="38" t="s">
        <v>76</v>
      </c>
      <c r="C194" s="264" t="s">
        <v>126</v>
      </c>
      <c r="D194" s="265"/>
      <c r="E194" s="39">
        <v>16.66</v>
      </c>
      <c r="F194" s="40">
        <v>2880</v>
      </c>
      <c r="G194" s="41">
        <f t="shared" si="62"/>
        <v>47980.800000000003</v>
      </c>
      <c r="H194" s="42"/>
      <c r="I194" s="43">
        <v>4</v>
      </c>
      <c r="J194" s="44">
        <v>3300</v>
      </c>
      <c r="K194" s="45">
        <f t="shared" si="63"/>
        <v>825</v>
      </c>
      <c r="L194" s="46">
        <v>4</v>
      </c>
      <c r="M194" s="44">
        <f>F194/V194*60</f>
        <v>2756.713639989367</v>
      </c>
      <c r="N194" s="45">
        <f>M194/L194</f>
        <v>689.17840999734176</v>
      </c>
      <c r="O194" s="47">
        <f>L194-I194</f>
        <v>0</v>
      </c>
      <c r="P194" s="48">
        <f>N194-K194</f>
        <v>-135.82159000265824</v>
      </c>
      <c r="Q194" s="49">
        <f>N194/K194</f>
        <v>0.8353677696937476</v>
      </c>
      <c r="R194" s="274"/>
      <c r="S194" s="50">
        <v>0.81063657407407408</v>
      </c>
      <c r="T194" s="51">
        <v>0.85416666666666663</v>
      </c>
      <c r="U194" s="52">
        <v>7.016666666666751</v>
      </c>
      <c r="V194" s="53">
        <v>62.683333333333273</v>
      </c>
      <c r="W194" s="54"/>
      <c r="X194" s="94"/>
      <c r="Y194" s="266"/>
      <c r="Z194" s="267"/>
      <c r="AA194" s="55">
        <f>M194-J194</f>
        <v>-543.28636001063296</v>
      </c>
      <c r="AB194" s="49">
        <f>M194/J194</f>
        <v>0.8353677696937476</v>
      </c>
      <c r="AC194" s="279"/>
    </row>
    <row r="195" spans="1:29" ht="15.75" customHeight="1">
      <c r="A195" s="269"/>
      <c r="B195" s="38"/>
      <c r="C195" s="264"/>
      <c r="D195" s="265"/>
      <c r="E195" s="39"/>
      <c r="F195" s="40"/>
      <c r="G195" s="41"/>
      <c r="H195" s="42"/>
      <c r="I195" s="43"/>
      <c r="J195" s="44"/>
      <c r="K195" s="45"/>
      <c r="L195" s="46"/>
      <c r="M195" s="44"/>
      <c r="N195" s="45"/>
      <c r="O195" s="47"/>
      <c r="P195" s="48"/>
      <c r="Q195" s="49"/>
      <c r="R195" s="274"/>
      <c r="S195" s="50"/>
      <c r="T195" s="51"/>
      <c r="U195" s="52"/>
      <c r="V195" s="53"/>
      <c r="W195" s="54"/>
      <c r="X195" s="94"/>
      <c r="Y195" s="266"/>
      <c r="Z195" s="267"/>
      <c r="AA195" s="55"/>
      <c r="AB195" s="49"/>
      <c r="AC195" s="279"/>
    </row>
    <row r="196" spans="1:29" ht="15.75" customHeight="1">
      <c r="A196" s="269"/>
      <c r="B196" s="38"/>
      <c r="C196" s="264"/>
      <c r="D196" s="265"/>
      <c r="E196" s="39"/>
      <c r="F196" s="40"/>
      <c r="G196" s="41"/>
      <c r="H196" s="58"/>
      <c r="I196" s="43"/>
      <c r="J196" s="44"/>
      <c r="K196" s="45"/>
      <c r="L196" s="59"/>
      <c r="M196" s="44"/>
      <c r="N196" s="45"/>
      <c r="O196" s="47"/>
      <c r="P196" s="48"/>
      <c r="Q196" s="49"/>
      <c r="R196" s="274"/>
      <c r="S196" s="50"/>
      <c r="T196" s="51"/>
      <c r="U196" s="52"/>
      <c r="V196" s="53"/>
      <c r="W196" s="54"/>
      <c r="X196" s="94"/>
      <c r="Y196" s="266"/>
      <c r="Z196" s="267"/>
      <c r="AA196" s="55"/>
      <c r="AB196" s="49"/>
      <c r="AC196" s="279"/>
    </row>
    <row r="197" spans="1:29" ht="15.75" customHeight="1">
      <c r="A197" s="269"/>
      <c r="B197" s="38"/>
      <c r="C197" s="264"/>
      <c r="D197" s="265"/>
      <c r="E197" s="39"/>
      <c r="F197" s="40"/>
      <c r="G197" s="60"/>
      <c r="H197" s="61"/>
      <c r="I197" s="43"/>
      <c r="J197" s="44"/>
      <c r="K197" s="45"/>
      <c r="L197" s="46"/>
      <c r="M197" s="44"/>
      <c r="N197" s="45"/>
      <c r="O197" s="47"/>
      <c r="P197" s="48"/>
      <c r="Q197" s="49"/>
      <c r="R197" s="274"/>
      <c r="S197" s="50"/>
      <c r="T197" s="51"/>
      <c r="U197" s="52"/>
      <c r="V197" s="53"/>
      <c r="W197" s="54"/>
      <c r="X197" s="94"/>
      <c r="Y197" s="266"/>
      <c r="Z197" s="267"/>
      <c r="AA197" s="55"/>
      <c r="AB197" s="49"/>
      <c r="AC197" s="279"/>
    </row>
    <row r="198" spans="1:29" ht="15.75" customHeight="1">
      <c r="A198" s="269"/>
      <c r="B198" s="38"/>
      <c r="C198" s="264"/>
      <c r="D198" s="265"/>
      <c r="E198" s="39"/>
      <c r="F198" s="40"/>
      <c r="G198" s="60"/>
      <c r="H198" s="64"/>
      <c r="I198" s="43"/>
      <c r="J198" s="44"/>
      <c r="K198" s="45"/>
      <c r="L198" s="59"/>
      <c r="M198" s="44"/>
      <c r="N198" s="45"/>
      <c r="O198" s="65"/>
      <c r="P198" s="66"/>
      <c r="Q198" s="67"/>
      <c r="R198" s="274"/>
      <c r="S198" s="50"/>
      <c r="T198" s="51"/>
      <c r="U198" s="52"/>
      <c r="V198" s="53"/>
      <c r="W198" s="54"/>
      <c r="X198" s="94"/>
      <c r="Y198" s="266"/>
      <c r="Z198" s="267"/>
      <c r="AA198" s="55"/>
      <c r="AB198" s="49"/>
      <c r="AC198" s="279"/>
    </row>
    <row r="199" spans="1:29" ht="15.75" customHeight="1">
      <c r="A199" s="269"/>
      <c r="B199" s="38"/>
      <c r="C199" s="264"/>
      <c r="D199" s="265"/>
      <c r="E199" s="39"/>
      <c r="F199" s="40"/>
      <c r="G199" s="60"/>
      <c r="H199" s="64"/>
      <c r="I199" s="43"/>
      <c r="J199" s="44"/>
      <c r="K199" s="45"/>
      <c r="L199" s="59"/>
      <c r="M199" s="44"/>
      <c r="N199" s="45"/>
      <c r="O199" s="65"/>
      <c r="P199" s="66"/>
      <c r="Q199" s="67"/>
      <c r="R199" s="274"/>
      <c r="S199" s="50"/>
      <c r="T199" s="51"/>
      <c r="U199" s="52"/>
      <c r="V199" s="53"/>
      <c r="W199" s="54"/>
      <c r="X199" s="94"/>
      <c r="Y199" s="266"/>
      <c r="Z199" s="267"/>
      <c r="AA199" s="55"/>
      <c r="AB199" s="49"/>
      <c r="AC199" s="279"/>
    </row>
    <row r="200" spans="1:29" ht="15.75" customHeight="1">
      <c r="A200" s="269"/>
      <c r="B200" s="38"/>
      <c r="C200" s="264"/>
      <c r="D200" s="265"/>
      <c r="E200" s="39"/>
      <c r="F200" s="40"/>
      <c r="G200" s="60"/>
      <c r="H200" s="64"/>
      <c r="I200" s="43"/>
      <c r="J200" s="44"/>
      <c r="K200" s="45"/>
      <c r="L200" s="59"/>
      <c r="M200" s="44"/>
      <c r="N200" s="45"/>
      <c r="O200" s="65"/>
      <c r="P200" s="66"/>
      <c r="Q200" s="67"/>
      <c r="R200" s="274"/>
      <c r="S200" s="50"/>
      <c r="T200" s="51"/>
      <c r="U200" s="52"/>
      <c r="V200" s="53"/>
      <c r="W200" s="54"/>
      <c r="X200" s="94"/>
      <c r="Y200" s="266"/>
      <c r="Z200" s="267"/>
      <c r="AA200" s="55"/>
      <c r="AB200" s="49"/>
      <c r="AC200" s="279"/>
    </row>
    <row r="201" spans="1:29" ht="15.75" customHeight="1">
      <c r="A201" s="269"/>
      <c r="B201" s="38"/>
      <c r="C201" s="264"/>
      <c r="D201" s="265"/>
      <c r="E201" s="39"/>
      <c r="F201" s="40"/>
      <c r="G201" s="60"/>
      <c r="H201" s="64"/>
      <c r="I201" s="43"/>
      <c r="J201" s="44"/>
      <c r="K201" s="45"/>
      <c r="L201" s="59"/>
      <c r="M201" s="44"/>
      <c r="N201" s="45"/>
      <c r="O201" s="65"/>
      <c r="P201" s="66"/>
      <c r="Q201" s="67"/>
      <c r="R201" s="274"/>
      <c r="S201" s="50"/>
      <c r="T201" s="51"/>
      <c r="U201" s="52"/>
      <c r="V201" s="53"/>
      <c r="W201" s="54"/>
      <c r="X201" s="94"/>
      <c r="Y201" s="266"/>
      <c r="Z201" s="267"/>
      <c r="AA201" s="55"/>
      <c r="AB201" s="49"/>
      <c r="AC201" s="279"/>
    </row>
    <row r="202" spans="1:29" ht="15.75" customHeight="1">
      <c r="A202" s="269"/>
      <c r="B202" s="38"/>
      <c r="C202" s="264"/>
      <c r="D202" s="265"/>
      <c r="E202" s="39"/>
      <c r="F202" s="40"/>
      <c r="G202" s="60"/>
      <c r="H202" s="64"/>
      <c r="I202" s="43"/>
      <c r="J202" s="44"/>
      <c r="K202" s="45"/>
      <c r="L202" s="59"/>
      <c r="M202" s="44"/>
      <c r="N202" s="45"/>
      <c r="O202" s="65"/>
      <c r="P202" s="66"/>
      <c r="Q202" s="67"/>
      <c r="R202" s="274"/>
      <c r="S202" s="50"/>
      <c r="T202" s="51"/>
      <c r="U202" s="52"/>
      <c r="V202" s="53"/>
      <c r="W202" s="68"/>
      <c r="X202" s="110"/>
      <c r="Y202" s="266"/>
      <c r="Z202" s="267"/>
      <c r="AA202" s="55"/>
      <c r="AB202" s="49"/>
      <c r="AC202" s="279"/>
    </row>
    <row r="203" spans="1:29" ht="15.75" customHeight="1">
      <c r="A203" s="269"/>
      <c r="B203" s="38"/>
      <c r="C203" s="264"/>
      <c r="D203" s="265"/>
      <c r="E203" s="39"/>
      <c r="F203" s="40"/>
      <c r="G203" s="60"/>
      <c r="H203" s="64"/>
      <c r="I203" s="43"/>
      <c r="J203" s="44"/>
      <c r="K203" s="45"/>
      <c r="L203" s="59"/>
      <c r="M203" s="44"/>
      <c r="N203" s="45"/>
      <c r="O203" s="65"/>
      <c r="P203" s="66"/>
      <c r="Q203" s="67"/>
      <c r="R203" s="274"/>
      <c r="S203" s="50"/>
      <c r="T203" s="51"/>
      <c r="U203" s="52"/>
      <c r="V203" s="53"/>
      <c r="W203" s="68"/>
      <c r="X203" s="110"/>
      <c r="Y203" s="266"/>
      <c r="Z203" s="267"/>
      <c r="AA203" s="55"/>
      <c r="AB203" s="49"/>
      <c r="AC203" s="279"/>
    </row>
    <row r="204" spans="1:29" ht="15.75" customHeight="1">
      <c r="A204" s="269"/>
      <c r="B204" s="38"/>
      <c r="C204" s="264"/>
      <c r="D204" s="265"/>
      <c r="E204" s="39"/>
      <c r="F204" s="40"/>
      <c r="G204" s="60"/>
      <c r="H204" s="64"/>
      <c r="I204" s="43"/>
      <c r="J204" s="44"/>
      <c r="K204" s="45"/>
      <c r="L204" s="59"/>
      <c r="M204" s="44"/>
      <c r="N204" s="45"/>
      <c r="O204" s="65"/>
      <c r="P204" s="66"/>
      <c r="Q204" s="67"/>
      <c r="R204" s="274"/>
      <c r="S204" s="50"/>
      <c r="T204" s="51"/>
      <c r="U204" s="52"/>
      <c r="V204" s="53"/>
      <c r="W204" s="68"/>
      <c r="X204" s="110"/>
      <c r="Y204" s="266"/>
      <c r="Z204" s="267"/>
      <c r="AA204" s="55"/>
      <c r="AB204" s="49"/>
      <c r="AC204" s="279"/>
    </row>
    <row r="205" spans="1:29" ht="15.75" customHeight="1">
      <c r="A205" s="269"/>
      <c r="B205" s="38"/>
      <c r="C205" s="264"/>
      <c r="D205" s="265"/>
      <c r="E205" s="39"/>
      <c r="F205" s="40"/>
      <c r="G205" s="60"/>
      <c r="H205" s="64"/>
      <c r="I205" s="43"/>
      <c r="J205" s="44"/>
      <c r="K205" s="45"/>
      <c r="L205" s="59"/>
      <c r="M205" s="44"/>
      <c r="N205" s="45"/>
      <c r="O205" s="65"/>
      <c r="P205" s="66"/>
      <c r="Q205" s="67"/>
      <c r="R205" s="274"/>
      <c r="S205" s="50"/>
      <c r="T205" s="51"/>
      <c r="U205" s="52"/>
      <c r="V205" s="53"/>
      <c r="W205" s="68"/>
      <c r="X205" s="110"/>
      <c r="Y205" s="266"/>
      <c r="Z205" s="267"/>
      <c r="AA205" s="55"/>
      <c r="AB205" s="49"/>
      <c r="AC205" s="279"/>
    </row>
    <row r="206" spans="1:29" ht="15.75" customHeight="1">
      <c r="A206" s="269"/>
      <c r="B206" s="38"/>
      <c r="C206" s="264"/>
      <c r="D206" s="265"/>
      <c r="E206" s="39"/>
      <c r="F206" s="40"/>
      <c r="G206" s="60"/>
      <c r="H206" s="64"/>
      <c r="I206" s="43"/>
      <c r="J206" s="44"/>
      <c r="K206" s="45"/>
      <c r="L206" s="59"/>
      <c r="M206" s="44"/>
      <c r="N206" s="45"/>
      <c r="O206" s="65"/>
      <c r="P206" s="66"/>
      <c r="Q206" s="67"/>
      <c r="R206" s="274"/>
      <c r="S206" s="50"/>
      <c r="T206" s="51"/>
      <c r="U206" s="52"/>
      <c r="V206" s="53"/>
      <c r="W206" s="68"/>
      <c r="X206" s="110"/>
      <c r="Y206" s="266"/>
      <c r="Z206" s="267"/>
      <c r="AA206" s="55"/>
      <c r="AB206" s="49"/>
      <c r="AC206" s="279"/>
    </row>
    <row r="207" spans="1:29" ht="15.75" customHeight="1">
      <c r="A207" s="269"/>
      <c r="B207" s="38"/>
      <c r="C207" s="264"/>
      <c r="D207" s="265"/>
      <c r="E207" s="104"/>
      <c r="F207" s="40"/>
      <c r="G207" s="72"/>
      <c r="H207" s="64"/>
      <c r="I207" s="43"/>
      <c r="J207" s="44"/>
      <c r="K207" s="45"/>
      <c r="L207" s="59"/>
      <c r="M207" s="44"/>
      <c r="N207" s="45"/>
      <c r="O207" s="65"/>
      <c r="P207" s="66"/>
      <c r="Q207" s="67"/>
      <c r="R207" s="274"/>
      <c r="S207" s="62"/>
      <c r="T207" s="63"/>
      <c r="U207" s="73"/>
      <c r="V207" s="74"/>
      <c r="W207" s="68"/>
      <c r="X207" s="110"/>
      <c r="Y207" s="266"/>
      <c r="Z207" s="267"/>
      <c r="AA207" s="111"/>
      <c r="AB207" s="67"/>
      <c r="AC207" s="279"/>
    </row>
    <row r="208" spans="1:29" ht="15.75" customHeight="1" thickBot="1">
      <c r="A208" s="270"/>
      <c r="B208" s="76" t="s">
        <v>35</v>
      </c>
      <c r="C208" s="261"/>
      <c r="D208" s="261"/>
      <c r="E208" s="77"/>
      <c r="F208" s="18"/>
      <c r="G208" s="79"/>
      <c r="H208" s="20"/>
      <c r="I208" s="80">
        <f t="shared" ref="I208:J208" si="64">AVERAGE(I192:I207)</f>
        <v>4.333333333333333</v>
      </c>
      <c r="J208" s="81">
        <f t="shared" si="64"/>
        <v>3300</v>
      </c>
      <c r="K208" s="82">
        <f t="shared" ref="K208" si="65">J208/I208</f>
        <v>761.53846153846155</v>
      </c>
      <c r="L208" s="80">
        <f t="shared" ref="L208:M208" si="66">AVERAGE(L192:L207)</f>
        <v>4.333333333333333</v>
      </c>
      <c r="M208" s="81">
        <f t="shared" si="66"/>
        <v>2770.2297301118847</v>
      </c>
      <c r="N208" s="82">
        <f>M208/L208</f>
        <v>639.28378387197347</v>
      </c>
      <c r="O208" s="83">
        <f>L208-I208</f>
        <v>0</v>
      </c>
      <c r="P208" s="84">
        <f>N208-K208</f>
        <v>-122.25467766648808</v>
      </c>
      <c r="Q208" s="85">
        <f>N208/K208</f>
        <v>0.83946355457935906</v>
      </c>
      <c r="R208" s="275"/>
      <c r="S208" s="182">
        <f>S192</f>
        <v>0.70837962962962964</v>
      </c>
      <c r="T208" s="183">
        <f>INDEX(T192:T207,COUNTA(T192:T207))</f>
        <v>0.85416666666666663</v>
      </c>
      <c r="U208" s="86"/>
      <c r="V208" s="96"/>
      <c r="W208" s="18"/>
      <c r="X208" s="20"/>
      <c r="Y208" s="262"/>
      <c r="Z208" s="263"/>
      <c r="AA208" s="97">
        <f>M208-J208</f>
        <v>-529.77026988811531</v>
      </c>
      <c r="AB208" s="85">
        <f>M208/J208</f>
        <v>0.83946355457935895</v>
      </c>
      <c r="AC208" s="280"/>
    </row>
    <row r="209" spans="1:29" ht="15.75" customHeight="1">
      <c r="A209" s="281" t="s">
        <v>52</v>
      </c>
      <c r="B209" s="16" t="s">
        <v>76</v>
      </c>
      <c r="C209" s="271" t="s">
        <v>131</v>
      </c>
      <c r="D209" s="272"/>
      <c r="E209" s="21">
        <v>18.18</v>
      </c>
      <c r="F209" s="15">
        <v>2430</v>
      </c>
      <c r="G209" s="22">
        <f t="shared" ref="G209:G210" si="67">E209*F209</f>
        <v>44177.4</v>
      </c>
      <c r="H209" s="23"/>
      <c r="I209" s="24">
        <v>4</v>
      </c>
      <c r="J209" s="25">
        <v>3000</v>
      </c>
      <c r="K209" s="26">
        <f>J209/I209</f>
        <v>750</v>
      </c>
      <c r="L209" s="27">
        <v>4</v>
      </c>
      <c r="M209" s="25">
        <f>F209/V209*60</f>
        <v>2488.0546075085304</v>
      </c>
      <c r="N209" s="26">
        <f>M209/L209</f>
        <v>622.01365187713259</v>
      </c>
      <c r="O209" s="91">
        <f>L209-I209</f>
        <v>0</v>
      </c>
      <c r="P209" s="92">
        <f>N209-K209</f>
        <v>-127.98634812286741</v>
      </c>
      <c r="Q209" s="31">
        <f>N209/K209</f>
        <v>0.82935153583617682</v>
      </c>
      <c r="R209" s="273">
        <f>Q225</f>
        <v>0.83027218492618193</v>
      </c>
      <c r="S209" s="32">
        <v>0.70861111111111108</v>
      </c>
      <c r="T209" s="33">
        <v>0.74930555555555556</v>
      </c>
      <c r="U209" s="34"/>
      <c r="V209" s="35">
        <v>58.600000000000051</v>
      </c>
      <c r="W209" s="114"/>
      <c r="X209" s="115"/>
      <c r="Y209" s="276"/>
      <c r="Z209" s="277"/>
      <c r="AA209" s="36">
        <f>M209-J209</f>
        <v>-511.94539249146965</v>
      </c>
      <c r="AB209" s="31">
        <f>M209/J209</f>
        <v>0.82935153583617682</v>
      </c>
      <c r="AC209" s="278">
        <f>AB225</f>
        <v>0.83027218492618193</v>
      </c>
    </row>
    <row r="210" spans="1:29" ht="15.75" customHeight="1">
      <c r="A210" s="282"/>
      <c r="B210" s="38" t="s">
        <v>76</v>
      </c>
      <c r="C210" s="264" t="s">
        <v>128</v>
      </c>
      <c r="D210" s="265"/>
      <c r="E210" s="39">
        <v>14.28</v>
      </c>
      <c r="F210" s="40">
        <v>8755</v>
      </c>
      <c r="G210" s="41">
        <f t="shared" si="67"/>
        <v>125021.4</v>
      </c>
      <c r="H210" s="42"/>
      <c r="I210" s="43">
        <v>3</v>
      </c>
      <c r="J210" s="44">
        <v>3600</v>
      </c>
      <c r="K210" s="45">
        <f t="shared" si="63"/>
        <v>1200</v>
      </c>
      <c r="L210" s="46">
        <v>3</v>
      </c>
      <c r="M210" s="44">
        <f>F210/V210*60</f>
        <v>2991.7418130042711</v>
      </c>
      <c r="N210" s="45">
        <f>M210/L210</f>
        <v>997.24727100142366</v>
      </c>
      <c r="O210" s="47">
        <f>L210-I210</f>
        <v>0</v>
      </c>
      <c r="P210" s="48">
        <f>N210-K210</f>
        <v>-202.75272899857634</v>
      </c>
      <c r="Q210" s="49">
        <f>N210/K210</f>
        <v>0.83103939250118641</v>
      </c>
      <c r="R210" s="274"/>
      <c r="S210" s="50">
        <v>0.76070601851851849</v>
      </c>
      <c r="T210" s="51">
        <v>0.88263888888888886</v>
      </c>
      <c r="U210" s="52">
        <v>16.416666666666622</v>
      </c>
      <c r="V210" s="53">
        <v>175.58333333333334</v>
      </c>
      <c r="W210" s="54"/>
      <c r="X210" s="94"/>
      <c r="Y210" s="266" t="s">
        <v>239</v>
      </c>
      <c r="Z210" s="267"/>
      <c r="AA210" s="55">
        <f>M210-J210</f>
        <v>-608.25818699572892</v>
      </c>
      <c r="AB210" s="49">
        <f>M210/J210</f>
        <v>0.83103939250118641</v>
      </c>
      <c r="AC210" s="279"/>
    </row>
    <row r="211" spans="1:29" ht="15.75" customHeight="1">
      <c r="A211" s="282"/>
      <c r="B211" s="38"/>
      <c r="C211" s="264"/>
      <c r="D211" s="265"/>
      <c r="E211" s="39"/>
      <c r="F211" s="40"/>
      <c r="G211" s="41"/>
      <c r="H211" s="42"/>
      <c r="I211" s="43"/>
      <c r="J211" s="44"/>
      <c r="K211" s="45"/>
      <c r="L211" s="46"/>
      <c r="M211" s="44"/>
      <c r="N211" s="45"/>
      <c r="O211" s="47"/>
      <c r="P211" s="48"/>
      <c r="Q211" s="49"/>
      <c r="R211" s="274"/>
      <c r="S211" s="50"/>
      <c r="T211" s="51"/>
      <c r="U211" s="52"/>
      <c r="V211" s="53"/>
      <c r="W211" s="54"/>
      <c r="X211" s="94"/>
      <c r="Y211" s="266"/>
      <c r="Z211" s="267"/>
      <c r="AA211" s="55"/>
      <c r="AB211" s="49"/>
      <c r="AC211" s="279"/>
    </row>
    <row r="212" spans="1:29" ht="15.75" customHeight="1">
      <c r="A212" s="282"/>
      <c r="B212" s="38"/>
      <c r="C212" s="264"/>
      <c r="D212" s="265"/>
      <c r="E212" s="39"/>
      <c r="F212" s="40"/>
      <c r="G212" s="41"/>
      <c r="H212" s="42"/>
      <c r="I212" s="43"/>
      <c r="J212" s="44"/>
      <c r="K212" s="45"/>
      <c r="L212" s="46"/>
      <c r="M212" s="44"/>
      <c r="N212" s="45"/>
      <c r="O212" s="47"/>
      <c r="P212" s="48"/>
      <c r="Q212" s="49"/>
      <c r="R212" s="274"/>
      <c r="S212" s="50"/>
      <c r="T212" s="51"/>
      <c r="U212" s="52"/>
      <c r="V212" s="53"/>
      <c r="W212" s="54"/>
      <c r="X212" s="94"/>
      <c r="Y212" s="266"/>
      <c r="Z212" s="267"/>
      <c r="AA212" s="55"/>
      <c r="AB212" s="49"/>
      <c r="AC212" s="279"/>
    </row>
    <row r="213" spans="1:29" ht="15.75" customHeight="1">
      <c r="A213" s="283"/>
      <c r="B213" s="38"/>
      <c r="C213" s="264"/>
      <c r="D213" s="265"/>
      <c r="E213" s="39"/>
      <c r="F213" s="40"/>
      <c r="G213" s="41"/>
      <c r="H213" s="58"/>
      <c r="I213" s="43"/>
      <c r="J213" s="44"/>
      <c r="K213" s="45"/>
      <c r="L213" s="59"/>
      <c r="M213" s="44"/>
      <c r="N213" s="45"/>
      <c r="O213" s="47"/>
      <c r="P213" s="48"/>
      <c r="Q213" s="49"/>
      <c r="R213" s="274"/>
      <c r="S213" s="50"/>
      <c r="T213" s="51"/>
      <c r="U213" s="52"/>
      <c r="V213" s="53"/>
      <c r="W213" s="54"/>
      <c r="X213" s="94"/>
      <c r="Y213" s="266"/>
      <c r="Z213" s="267"/>
      <c r="AA213" s="55"/>
      <c r="AB213" s="49"/>
      <c r="AC213" s="279"/>
    </row>
    <row r="214" spans="1:29" ht="15.75" customHeight="1">
      <c r="A214" s="283"/>
      <c r="B214" s="38"/>
      <c r="C214" s="264"/>
      <c r="D214" s="265"/>
      <c r="E214" s="39"/>
      <c r="F214" s="40"/>
      <c r="G214" s="60"/>
      <c r="H214" s="61"/>
      <c r="I214" s="43"/>
      <c r="J214" s="44"/>
      <c r="K214" s="45"/>
      <c r="L214" s="46"/>
      <c r="M214" s="44"/>
      <c r="N214" s="45"/>
      <c r="O214" s="47"/>
      <c r="P214" s="48"/>
      <c r="Q214" s="49"/>
      <c r="R214" s="274"/>
      <c r="S214" s="50"/>
      <c r="T214" s="51"/>
      <c r="U214" s="52"/>
      <c r="V214" s="53"/>
      <c r="W214" s="54"/>
      <c r="X214" s="94"/>
      <c r="Y214" s="266"/>
      <c r="Z214" s="267"/>
      <c r="AA214" s="55"/>
      <c r="AB214" s="49"/>
      <c r="AC214" s="279"/>
    </row>
    <row r="215" spans="1:29" ht="15.75" customHeight="1">
      <c r="A215" s="283"/>
      <c r="B215" s="38"/>
      <c r="C215" s="264"/>
      <c r="D215" s="265"/>
      <c r="E215" s="39"/>
      <c r="F215" s="40"/>
      <c r="G215" s="60"/>
      <c r="H215" s="64"/>
      <c r="I215" s="43"/>
      <c r="J215" s="44"/>
      <c r="K215" s="45"/>
      <c r="L215" s="59"/>
      <c r="M215" s="44"/>
      <c r="N215" s="45"/>
      <c r="O215" s="65"/>
      <c r="P215" s="66"/>
      <c r="Q215" s="67"/>
      <c r="R215" s="274"/>
      <c r="S215" s="50"/>
      <c r="T215" s="51"/>
      <c r="U215" s="52"/>
      <c r="V215" s="53"/>
      <c r="W215" s="54"/>
      <c r="X215" s="94"/>
      <c r="Y215" s="266"/>
      <c r="Z215" s="267"/>
      <c r="AA215" s="55"/>
      <c r="AB215" s="49"/>
      <c r="AC215" s="279"/>
    </row>
    <row r="216" spans="1:29" ht="15.75" customHeight="1">
      <c r="A216" s="283"/>
      <c r="B216" s="38"/>
      <c r="C216" s="264"/>
      <c r="D216" s="265"/>
      <c r="E216" s="39"/>
      <c r="F216" s="40"/>
      <c r="G216" s="60"/>
      <c r="H216" s="64"/>
      <c r="I216" s="43"/>
      <c r="J216" s="44"/>
      <c r="K216" s="45"/>
      <c r="L216" s="59"/>
      <c r="M216" s="44"/>
      <c r="N216" s="45"/>
      <c r="O216" s="65"/>
      <c r="P216" s="66"/>
      <c r="Q216" s="67"/>
      <c r="R216" s="274"/>
      <c r="S216" s="50"/>
      <c r="T216" s="51"/>
      <c r="U216" s="52"/>
      <c r="V216" s="53"/>
      <c r="W216" s="54"/>
      <c r="X216" s="94"/>
      <c r="Y216" s="266"/>
      <c r="Z216" s="267"/>
      <c r="AA216" s="55"/>
      <c r="AB216" s="49"/>
      <c r="AC216" s="279"/>
    </row>
    <row r="217" spans="1:29" ht="15.75" customHeight="1">
      <c r="A217" s="283"/>
      <c r="B217" s="38"/>
      <c r="C217" s="264"/>
      <c r="D217" s="265"/>
      <c r="E217" s="39"/>
      <c r="F217" s="40"/>
      <c r="G217" s="60"/>
      <c r="H217" s="64"/>
      <c r="I217" s="43"/>
      <c r="J217" s="44"/>
      <c r="K217" s="45"/>
      <c r="L217" s="59"/>
      <c r="M217" s="44"/>
      <c r="N217" s="45"/>
      <c r="O217" s="65"/>
      <c r="P217" s="66"/>
      <c r="Q217" s="67"/>
      <c r="R217" s="274"/>
      <c r="S217" s="50"/>
      <c r="T217" s="51"/>
      <c r="U217" s="52"/>
      <c r="V217" s="53"/>
      <c r="W217" s="54"/>
      <c r="X217" s="94"/>
      <c r="Y217" s="266"/>
      <c r="Z217" s="267"/>
      <c r="AA217" s="55"/>
      <c r="AB217" s="49"/>
      <c r="AC217" s="279"/>
    </row>
    <row r="218" spans="1:29" ht="15.75" customHeight="1">
      <c r="A218" s="283"/>
      <c r="B218" s="38"/>
      <c r="C218" s="264"/>
      <c r="D218" s="265"/>
      <c r="E218" s="39"/>
      <c r="F218" s="40"/>
      <c r="G218" s="60"/>
      <c r="H218" s="64"/>
      <c r="I218" s="43"/>
      <c r="J218" s="44"/>
      <c r="K218" s="45"/>
      <c r="L218" s="59"/>
      <c r="M218" s="44"/>
      <c r="N218" s="45"/>
      <c r="O218" s="65"/>
      <c r="P218" s="66"/>
      <c r="Q218" s="67"/>
      <c r="R218" s="274"/>
      <c r="S218" s="50"/>
      <c r="T218" s="51"/>
      <c r="U218" s="52"/>
      <c r="V218" s="53"/>
      <c r="W218" s="54"/>
      <c r="X218" s="94"/>
      <c r="Y218" s="266"/>
      <c r="Z218" s="267"/>
      <c r="AA218" s="55"/>
      <c r="AB218" s="49"/>
      <c r="AC218" s="279"/>
    </row>
    <row r="219" spans="1:29" ht="15.75" customHeight="1">
      <c r="A219" s="283"/>
      <c r="B219" s="38"/>
      <c r="C219" s="264"/>
      <c r="D219" s="265"/>
      <c r="E219" s="39"/>
      <c r="F219" s="40"/>
      <c r="G219" s="60"/>
      <c r="H219" s="64"/>
      <c r="I219" s="43"/>
      <c r="J219" s="44"/>
      <c r="K219" s="45"/>
      <c r="L219" s="59"/>
      <c r="M219" s="44"/>
      <c r="N219" s="45"/>
      <c r="O219" s="65"/>
      <c r="P219" s="66"/>
      <c r="Q219" s="67"/>
      <c r="R219" s="274"/>
      <c r="S219" s="50"/>
      <c r="T219" s="51"/>
      <c r="U219" s="52"/>
      <c r="V219" s="53"/>
      <c r="W219" s="68"/>
      <c r="X219" s="110"/>
      <c r="Y219" s="266"/>
      <c r="Z219" s="267"/>
      <c r="AA219" s="55"/>
      <c r="AB219" s="49"/>
      <c r="AC219" s="279"/>
    </row>
    <row r="220" spans="1:29" ht="15.75" customHeight="1">
      <c r="A220" s="283"/>
      <c r="B220" s="38"/>
      <c r="C220" s="264"/>
      <c r="D220" s="265"/>
      <c r="E220" s="39"/>
      <c r="F220" s="40"/>
      <c r="G220" s="60"/>
      <c r="H220" s="64"/>
      <c r="I220" s="43"/>
      <c r="J220" s="44"/>
      <c r="K220" s="45"/>
      <c r="L220" s="59"/>
      <c r="M220" s="44"/>
      <c r="N220" s="45"/>
      <c r="O220" s="65"/>
      <c r="P220" s="66"/>
      <c r="Q220" s="67"/>
      <c r="R220" s="274"/>
      <c r="S220" s="50"/>
      <c r="T220" s="51"/>
      <c r="U220" s="52"/>
      <c r="V220" s="53"/>
      <c r="W220" s="68"/>
      <c r="X220" s="110"/>
      <c r="Y220" s="266"/>
      <c r="Z220" s="267"/>
      <c r="AA220" s="55"/>
      <c r="AB220" s="49"/>
      <c r="AC220" s="279"/>
    </row>
    <row r="221" spans="1:29" ht="15.75" customHeight="1">
      <c r="A221" s="283"/>
      <c r="B221" s="38"/>
      <c r="C221" s="264"/>
      <c r="D221" s="265"/>
      <c r="E221" s="39"/>
      <c r="F221" s="40"/>
      <c r="G221" s="60"/>
      <c r="H221" s="64"/>
      <c r="I221" s="43"/>
      <c r="J221" s="44"/>
      <c r="K221" s="45"/>
      <c r="L221" s="59"/>
      <c r="M221" s="44"/>
      <c r="N221" s="45"/>
      <c r="O221" s="65"/>
      <c r="P221" s="66"/>
      <c r="Q221" s="67"/>
      <c r="R221" s="274"/>
      <c r="S221" s="50"/>
      <c r="T221" s="51"/>
      <c r="U221" s="52"/>
      <c r="V221" s="53"/>
      <c r="W221" s="68"/>
      <c r="X221" s="110"/>
      <c r="Y221" s="266"/>
      <c r="Z221" s="267"/>
      <c r="AA221" s="55"/>
      <c r="AB221" s="49"/>
      <c r="AC221" s="279"/>
    </row>
    <row r="222" spans="1:29" ht="15.75" customHeight="1">
      <c r="A222" s="283"/>
      <c r="B222" s="38"/>
      <c r="C222" s="264"/>
      <c r="D222" s="265"/>
      <c r="E222" s="39"/>
      <c r="F222" s="40"/>
      <c r="G222" s="60"/>
      <c r="H222" s="64"/>
      <c r="I222" s="43"/>
      <c r="J222" s="44"/>
      <c r="K222" s="45"/>
      <c r="L222" s="59"/>
      <c r="M222" s="44"/>
      <c r="N222" s="45"/>
      <c r="O222" s="65"/>
      <c r="P222" s="66"/>
      <c r="Q222" s="67"/>
      <c r="R222" s="274"/>
      <c r="S222" s="50"/>
      <c r="T222" s="51"/>
      <c r="U222" s="52"/>
      <c r="V222" s="53"/>
      <c r="W222" s="68"/>
      <c r="X222" s="110"/>
      <c r="Y222" s="266"/>
      <c r="Z222" s="267"/>
      <c r="AA222" s="55"/>
      <c r="AB222" s="49"/>
      <c r="AC222" s="279"/>
    </row>
    <row r="223" spans="1:29" ht="15.75" customHeight="1">
      <c r="A223" s="283"/>
      <c r="B223" s="38"/>
      <c r="C223" s="264"/>
      <c r="D223" s="265"/>
      <c r="E223" s="39"/>
      <c r="F223" s="40"/>
      <c r="G223" s="60"/>
      <c r="H223" s="64"/>
      <c r="I223" s="43"/>
      <c r="J223" s="44"/>
      <c r="K223" s="45"/>
      <c r="L223" s="59"/>
      <c r="M223" s="44"/>
      <c r="N223" s="45"/>
      <c r="O223" s="65"/>
      <c r="P223" s="66"/>
      <c r="Q223" s="67"/>
      <c r="R223" s="274"/>
      <c r="S223" s="50"/>
      <c r="T223" s="51"/>
      <c r="U223" s="52"/>
      <c r="V223" s="53"/>
      <c r="W223" s="68"/>
      <c r="X223" s="110"/>
      <c r="Y223" s="266"/>
      <c r="Z223" s="267"/>
      <c r="AA223" s="55"/>
      <c r="AB223" s="49"/>
      <c r="AC223" s="279"/>
    </row>
    <row r="224" spans="1:29" ht="15.75" customHeight="1">
      <c r="A224" s="283"/>
      <c r="B224" s="38"/>
      <c r="C224" s="264"/>
      <c r="D224" s="265"/>
      <c r="E224" s="104"/>
      <c r="F224" s="40"/>
      <c r="G224" s="72"/>
      <c r="H224" s="64"/>
      <c r="I224" s="43"/>
      <c r="J224" s="44"/>
      <c r="K224" s="45"/>
      <c r="L224" s="59"/>
      <c r="M224" s="44"/>
      <c r="N224" s="45"/>
      <c r="O224" s="65"/>
      <c r="P224" s="66"/>
      <c r="Q224" s="67"/>
      <c r="R224" s="274"/>
      <c r="S224" s="62"/>
      <c r="T224" s="63"/>
      <c r="U224" s="73"/>
      <c r="V224" s="74"/>
      <c r="W224" s="68"/>
      <c r="X224" s="110"/>
      <c r="Y224" s="266"/>
      <c r="Z224" s="267"/>
      <c r="AA224" s="111"/>
      <c r="AB224" s="67"/>
      <c r="AC224" s="279"/>
    </row>
    <row r="225" spans="1:29" ht="15.75" customHeight="1" thickBot="1">
      <c r="A225" s="284"/>
      <c r="B225" s="76" t="s">
        <v>35</v>
      </c>
      <c r="C225" s="261"/>
      <c r="D225" s="261"/>
      <c r="E225" s="77"/>
      <c r="F225" s="18"/>
      <c r="G225" s="79"/>
      <c r="H225" s="20"/>
      <c r="I225" s="80">
        <f t="shared" ref="I225:J225" si="68">AVERAGE(I209:I224)</f>
        <v>3.5</v>
      </c>
      <c r="J225" s="81">
        <f t="shared" si="68"/>
        <v>3300</v>
      </c>
      <c r="K225" s="82">
        <f t="shared" ref="K225" si="69">J225/I225</f>
        <v>942.85714285714289</v>
      </c>
      <c r="L225" s="80">
        <f t="shared" ref="L225:M225" si="70">AVERAGE(L209:L224)</f>
        <v>3.5</v>
      </c>
      <c r="M225" s="81">
        <f t="shared" si="70"/>
        <v>2739.8982102564005</v>
      </c>
      <c r="N225" s="82">
        <f>M225/L225</f>
        <v>782.82806007325723</v>
      </c>
      <c r="O225" s="83">
        <f>L225-I225</f>
        <v>0</v>
      </c>
      <c r="P225" s="84">
        <f>N225-K225</f>
        <v>-160.02908278388566</v>
      </c>
      <c r="Q225" s="85">
        <f>N225/K225</f>
        <v>0.83027218492618193</v>
      </c>
      <c r="R225" s="275"/>
      <c r="S225" s="182">
        <f>S209</f>
        <v>0.70861111111111108</v>
      </c>
      <c r="T225" s="183">
        <f>INDEX(T209:T224,COUNTA(T209:T224))</f>
        <v>0.88263888888888886</v>
      </c>
      <c r="U225" s="86"/>
      <c r="V225" s="96"/>
      <c r="W225" s="18"/>
      <c r="X225" s="20"/>
      <c r="Y225" s="262"/>
      <c r="Z225" s="263"/>
      <c r="AA225" s="97">
        <f>M225-J225</f>
        <v>-560.10178974359951</v>
      </c>
      <c r="AB225" s="85">
        <f>M225/J225</f>
        <v>0.83027218492618193</v>
      </c>
      <c r="AC225" s="280"/>
    </row>
    <row r="226" spans="1:29" ht="15.75" customHeight="1">
      <c r="A226" s="268" t="s">
        <v>53</v>
      </c>
      <c r="B226" s="16" t="s">
        <v>76</v>
      </c>
      <c r="C226" s="271" t="s">
        <v>127</v>
      </c>
      <c r="D226" s="272"/>
      <c r="E226" s="21">
        <v>18.18</v>
      </c>
      <c r="F226" s="15">
        <v>1255</v>
      </c>
      <c r="G226" s="22">
        <f t="shared" ref="G226:G229" si="71">E226*F226</f>
        <v>22815.9</v>
      </c>
      <c r="H226" s="23"/>
      <c r="I226" s="24">
        <v>3</v>
      </c>
      <c r="J226" s="25">
        <v>3600</v>
      </c>
      <c r="K226" s="26">
        <f>J226/I226</f>
        <v>1200</v>
      </c>
      <c r="L226" s="27">
        <v>3</v>
      </c>
      <c r="M226" s="25">
        <f>F226/V226*60</f>
        <v>2949.0861618799081</v>
      </c>
      <c r="N226" s="26">
        <f>M226/L226</f>
        <v>983.02872062663607</v>
      </c>
      <c r="O226" s="91">
        <f>L226-I226</f>
        <v>0</v>
      </c>
      <c r="P226" s="92">
        <f>N226-K226</f>
        <v>-216.97127937336393</v>
      </c>
      <c r="Q226" s="31">
        <f>N226/K226</f>
        <v>0.81919060052219672</v>
      </c>
      <c r="R226" s="273">
        <f>Q242</f>
        <v>0.82338743450095164</v>
      </c>
      <c r="S226" s="32">
        <v>0.70865740740740746</v>
      </c>
      <c r="T226" s="33">
        <v>0.72638888888888886</v>
      </c>
      <c r="U226" s="34"/>
      <c r="V226" s="35">
        <v>25.533333333333221</v>
      </c>
      <c r="W226" s="33"/>
      <c r="X226" s="107"/>
      <c r="Y226" s="276"/>
      <c r="Z226" s="277"/>
      <c r="AA226" s="119">
        <f>M226-J226</f>
        <v>-650.9138381200919</v>
      </c>
      <c r="AB226" s="31">
        <f>M226/J226</f>
        <v>0.81919060052219672</v>
      </c>
      <c r="AC226" s="278">
        <f>AB242</f>
        <v>0.82338743450095164</v>
      </c>
    </row>
    <row r="227" spans="1:29" ht="15.75" customHeight="1">
      <c r="A227" s="269"/>
      <c r="B227" s="38" t="s">
        <v>76</v>
      </c>
      <c r="C227" s="264" t="s">
        <v>129</v>
      </c>
      <c r="D227" s="265"/>
      <c r="E227" s="39">
        <v>25.03</v>
      </c>
      <c r="F227" s="40">
        <v>1907</v>
      </c>
      <c r="G227" s="41">
        <f t="shared" si="71"/>
        <v>47732.21</v>
      </c>
      <c r="H227" s="42"/>
      <c r="I227" s="43">
        <v>4</v>
      </c>
      <c r="J227" s="44">
        <v>3300</v>
      </c>
      <c r="K227" s="45">
        <f t="shared" si="63"/>
        <v>825</v>
      </c>
      <c r="L227" s="46">
        <v>4</v>
      </c>
      <c r="M227" s="44">
        <f>F227/V227*60</f>
        <v>2715.6645569620305</v>
      </c>
      <c r="N227" s="45">
        <f>M227/L227</f>
        <v>678.91613924050762</v>
      </c>
      <c r="O227" s="47">
        <f>L227-I227</f>
        <v>0</v>
      </c>
      <c r="P227" s="48">
        <f>N227-K227</f>
        <v>-146.08386075949238</v>
      </c>
      <c r="Q227" s="49">
        <f>N227/K227</f>
        <v>0.82292865362485768</v>
      </c>
      <c r="R227" s="274"/>
      <c r="S227" s="50">
        <v>0.73611111111111116</v>
      </c>
      <c r="T227" s="51">
        <v>0.76537037037037037</v>
      </c>
      <c r="U227" s="52">
        <v>14.00000000000011</v>
      </c>
      <c r="V227" s="53">
        <v>42.133333333333255</v>
      </c>
      <c r="W227" s="54"/>
      <c r="X227" s="58"/>
      <c r="Y227" s="266"/>
      <c r="Z227" s="267"/>
      <c r="AA227" s="120">
        <f>M227-J227</f>
        <v>-584.33544303796953</v>
      </c>
      <c r="AB227" s="49">
        <f>M227/J227</f>
        <v>0.82292865362485768</v>
      </c>
      <c r="AC227" s="279"/>
    </row>
    <row r="228" spans="1:29" ht="15.75" customHeight="1">
      <c r="A228" s="269"/>
      <c r="B228" s="38" t="s">
        <v>76</v>
      </c>
      <c r="C228" s="264" t="s">
        <v>130</v>
      </c>
      <c r="D228" s="265"/>
      <c r="E228" s="39">
        <v>24.83</v>
      </c>
      <c r="F228" s="40">
        <v>2597</v>
      </c>
      <c r="G228" s="41">
        <f t="shared" si="71"/>
        <v>64483.509999999995</v>
      </c>
      <c r="H228" s="42"/>
      <c r="I228" s="43">
        <v>4</v>
      </c>
      <c r="J228" s="44">
        <v>3300</v>
      </c>
      <c r="K228" s="45">
        <f t="shared" si="63"/>
        <v>825</v>
      </c>
      <c r="L228" s="46">
        <v>4</v>
      </c>
      <c r="M228" s="44">
        <f>F228/V228*60</f>
        <v>2724.9198484406861</v>
      </c>
      <c r="N228" s="45">
        <f>M228/L228</f>
        <v>681.22996211017153</v>
      </c>
      <c r="O228" s="47">
        <f>L228-I228</f>
        <v>0</v>
      </c>
      <c r="P228" s="48">
        <f>N228-K228</f>
        <v>-143.77003788982847</v>
      </c>
      <c r="Q228" s="49">
        <f>N228/K228</f>
        <v>0.8257332874062685</v>
      </c>
      <c r="R228" s="274"/>
      <c r="S228" s="50">
        <v>0.7757060185185185</v>
      </c>
      <c r="T228" s="51">
        <v>0.81541666666666668</v>
      </c>
      <c r="U228" s="52">
        <v>14.883333333333315</v>
      </c>
      <c r="V228" s="53">
        <v>57.183333333333373</v>
      </c>
      <c r="W228" s="54"/>
      <c r="X228" s="58"/>
      <c r="Y228" s="266"/>
      <c r="Z228" s="267"/>
      <c r="AA228" s="120">
        <f>M228-J228</f>
        <v>-575.08015155931389</v>
      </c>
      <c r="AB228" s="49">
        <f>M228/J228</f>
        <v>0.8257332874062685</v>
      </c>
      <c r="AC228" s="279"/>
    </row>
    <row r="229" spans="1:29" ht="15.75" customHeight="1">
      <c r="A229" s="269"/>
      <c r="B229" s="38" t="s">
        <v>76</v>
      </c>
      <c r="C229" s="264" t="s">
        <v>122</v>
      </c>
      <c r="D229" s="265"/>
      <c r="E229" s="39">
        <v>18.18</v>
      </c>
      <c r="F229" s="40">
        <v>3552</v>
      </c>
      <c r="G229" s="41">
        <f t="shared" si="71"/>
        <v>64575.360000000001</v>
      </c>
      <c r="H229" s="42"/>
      <c r="I229" s="43">
        <v>3</v>
      </c>
      <c r="J229" s="44">
        <v>3600</v>
      </c>
      <c r="K229" s="45">
        <f t="shared" si="63"/>
        <v>1200</v>
      </c>
      <c r="L229" s="46">
        <v>3</v>
      </c>
      <c r="M229" s="44">
        <f>F229/V229*60</f>
        <v>2973.0760288305082</v>
      </c>
      <c r="N229" s="45">
        <f>M229/L229</f>
        <v>991.02534294350278</v>
      </c>
      <c r="O229" s="47">
        <f>L229-I229</f>
        <v>0</v>
      </c>
      <c r="P229" s="48">
        <f>N229-K229</f>
        <v>-208.97465705649722</v>
      </c>
      <c r="Q229" s="49">
        <f>N229/K229</f>
        <v>0.825854452452919</v>
      </c>
      <c r="R229" s="274"/>
      <c r="S229" s="50">
        <v>0.82596064814814818</v>
      </c>
      <c r="T229" s="51">
        <v>0.87574074074074071</v>
      </c>
      <c r="U229" s="52">
        <v>15.183333333333362</v>
      </c>
      <c r="V229" s="53">
        <v>71.683333333333238</v>
      </c>
      <c r="W229" s="54"/>
      <c r="X229" s="58"/>
      <c r="Y229" s="266" t="s">
        <v>288</v>
      </c>
      <c r="Z229" s="267"/>
      <c r="AA229" s="120">
        <f>M229-J229</f>
        <v>-626.92397116949178</v>
      </c>
      <c r="AB229" s="49">
        <f>M229/J229</f>
        <v>0.825854452452919</v>
      </c>
      <c r="AC229" s="279"/>
    </row>
    <row r="230" spans="1:29" ht="15.75" customHeight="1">
      <c r="A230" s="269"/>
      <c r="B230" s="38"/>
      <c r="C230" s="264"/>
      <c r="D230" s="265"/>
      <c r="E230" s="39"/>
      <c r="F230" s="40"/>
      <c r="G230" s="41"/>
      <c r="H230" s="58"/>
      <c r="I230" s="43"/>
      <c r="J230" s="44"/>
      <c r="K230" s="45"/>
      <c r="L230" s="59"/>
      <c r="M230" s="44"/>
      <c r="N230" s="45"/>
      <c r="O230" s="47"/>
      <c r="P230" s="48"/>
      <c r="Q230" s="49"/>
      <c r="R230" s="274"/>
      <c r="S230" s="50"/>
      <c r="T230" s="51"/>
      <c r="U230" s="52"/>
      <c r="V230" s="53"/>
      <c r="W230" s="54"/>
      <c r="X230" s="94"/>
      <c r="Y230" s="266"/>
      <c r="Z230" s="267"/>
      <c r="AA230" s="120"/>
      <c r="AB230" s="49"/>
      <c r="AC230" s="279"/>
    </row>
    <row r="231" spans="1:29" ht="15.75" customHeight="1">
      <c r="A231" s="269"/>
      <c r="B231" s="38"/>
      <c r="C231" s="264"/>
      <c r="D231" s="265"/>
      <c r="E231" s="39"/>
      <c r="F231" s="40"/>
      <c r="G231" s="60"/>
      <c r="H231" s="61"/>
      <c r="I231" s="43"/>
      <c r="J231" s="44"/>
      <c r="K231" s="45"/>
      <c r="L231" s="46"/>
      <c r="M231" s="44"/>
      <c r="N231" s="45"/>
      <c r="O231" s="47"/>
      <c r="P231" s="48"/>
      <c r="Q231" s="49"/>
      <c r="R231" s="274"/>
      <c r="S231" s="50"/>
      <c r="T231" s="51"/>
      <c r="U231" s="52"/>
      <c r="V231" s="53"/>
      <c r="W231" s="54"/>
      <c r="X231" s="116"/>
      <c r="Y231" s="266"/>
      <c r="Z231" s="267"/>
      <c r="AA231" s="120"/>
      <c r="AB231" s="49"/>
      <c r="AC231" s="279"/>
    </row>
    <row r="232" spans="1:29" ht="15.75" customHeight="1">
      <c r="A232" s="269"/>
      <c r="B232" s="38"/>
      <c r="C232" s="264"/>
      <c r="D232" s="265"/>
      <c r="E232" s="39"/>
      <c r="F232" s="40"/>
      <c r="G232" s="60"/>
      <c r="H232" s="64"/>
      <c r="I232" s="43"/>
      <c r="J232" s="44"/>
      <c r="K232" s="45"/>
      <c r="L232" s="59"/>
      <c r="M232" s="44"/>
      <c r="N232" s="45"/>
      <c r="O232" s="65"/>
      <c r="P232" s="66"/>
      <c r="Q232" s="67"/>
      <c r="R232" s="274"/>
      <c r="S232" s="50"/>
      <c r="T232" s="51"/>
      <c r="U232" s="52"/>
      <c r="V232" s="53"/>
      <c r="W232" s="54"/>
      <c r="X232" s="94"/>
      <c r="Y232" s="266"/>
      <c r="Z232" s="267"/>
      <c r="AA232" s="120"/>
      <c r="AB232" s="49"/>
      <c r="AC232" s="279"/>
    </row>
    <row r="233" spans="1:29" ht="15.75" customHeight="1">
      <c r="A233" s="269"/>
      <c r="B233" s="38"/>
      <c r="C233" s="264"/>
      <c r="D233" s="265"/>
      <c r="E233" s="39"/>
      <c r="F233" s="40"/>
      <c r="G233" s="60"/>
      <c r="H233" s="64"/>
      <c r="I233" s="43"/>
      <c r="J233" s="44"/>
      <c r="K233" s="45"/>
      <c r="L233" s="59"/>
      <c r="M233" s="44"/>
      <c r="N233" s="45"/>
      <c r="O233" s="65"/>
      <c r="P233" s="66"/>
      <c r="Q233" s="67"/>
      <c r="R233" s="274"/>
      <c r="S233" s="50"/>
      <c r="T233" s="51"/>
      <c r="U233" s="52"/>
      <c r="V233" s="53"/>
      <c r="W233" s="54"/>
      <c r="X233" s="94"/>
      <c r="Y233" s="266"/>
      <c r="Z233" s="267"/>
      <c r="AA233" s="120"/>
      <c r="AB233" s="49"/>
      <c r="AC233" s="279"/>
    </row>
    <row r="234" spans="1:29" ht="15.75" customHeight="1">
      <c r="A234" s="269"/>
      <c r="B234" s="38"/>
      <c r="C234" s="264"/>
      <c r="D234" s="265"/>
      <c r="E234" s="39"/>
      <c r="F234" s="40"/>
      <c r="G234" s="60"/>
      <c r="H234" s="64"/>
      <c r="I234" s="43"/>
      <c r="J234" s="44"/>
      <c r="K234" s="45"/>
      <c r="L234" s="59"/>
      <c r="M234" s="44"/>
      <c r="N234" s="45"/>
      <c r="O234" s="65"/>
      <c r="P234" s="66"/>
      <c r="Q234" s="67"/>
      <c r="R234" s="274"/>
      <c r="S234" s="50"/>
      <c r="T234" s="51"/>
      <c r="U234" s="52"/>
      <c r="V234" s="53"/>
      <c r="W234" s="68"/>
      <c r="X234" s="110"/>
      <c r="Y234" s="266"/>
      <c r="Z234" s="267"/>
      <c r="AA234" s="120"/>
      <c r="AB234" s="49"/>
      <c r="AC234" s="279"/>
    </row>
    <row r="235" spans="1:29" ht="15.75" customHeight="1">
      <c r="A235" s="269"/>
      <c r="B235" s="38"/>
      <c r="C235" s="264"/>
      <c r="D235" s="265"/>
      <c r="E235" s="39"/>
      <c r="F235" s="40"/>
      <c r="G235" s="60"/>
      <c r="H235" s="64"/>
      <c r="I235" s="43"/>
      <c r="J235" s="44"/>
      <c r="K235" s="45"/>
      <c r="L235" s="59"/>
      <c r="M235" s="44"/>
      <c r="N235" s="45"/>
      <c r="O235" s="65"/>
      <c r="P235" s="66"/>
      <c r="Q235" s="67"/>
      <c r="R235" s="274"/>
      <c r="S235" s="50"/>
      <c r="T235" s="51"/>
      <c r="U235" s="52"/>
      <c r="V235" s="53"/>
      <c r="W235" s="68"/>
      <c r="X235" s="110"/>
      <c r="Y235" s="266"/>
      <c r="Z235" s="267"/>
      <c r="AA235" s="120"/>
      <c r="AB235" s="49"/>
      <c r="AC235" s="279"/>
    </row>
    <row r="236" spans="1:29" ht="15.75" customHeight="1">
      <c r="A236" s="269"/>
      <c r="B236" s="38"/>
      <c r="C236" s="264"/>
      <c r="D236" s="265"/>
      <c r="E236" s="39"/>
      <c r="F236" s="40"/>
      <c r="G236" s="60"/>
      <c r="H236" s="64"/>
      <c r="I236" s="43"/>
      <c r="J236" s="44"/>
      <c r="K236" s="45"/>
      <c r="L236" s="59"/>
      <c r="M236" s="44"/>
      <c r="N236" s="45"/>
      <c r="O236" s="65"/>
      <c r="P236" s="66"/>
      <c r="Q236" s="67"/>
      <c r="R236" s="274"/>
      <c r="S236" s="50"/>
      <c r="T236" s="51"/>
      <c r="U236" s="52"/>
      <c r="V236" s="53"/>
      <c r="W236" s="68"/>
      <c r="X236" s="110"/>
      <c r="Y236" s="266"/>
      <c r="Z236" s="267"/>
      <c r="AA236" s="120"/>
      <c r="AB236" s="49"/>
      <c r="AC236" s="279"/>
    </row>
    <row r="237" spans="1:29" ht="15.75" customHeight="1">
      <c r="A237" s="269"/>
      <c r="B237" s="38"/>
      <c r="C237" s="264"/>
      <c r="D237" s="265"/>
      <c r="E237" s="39"/>
      <c r="F237" s="40"/>
      <c r="G237" s="60"/>
      <c r="H237" s="64"/>
      <c r="I237" s="43"/>
      <c r="J237" s="44"/>
      <c r="K237" s="45"/>
      <c r="L237" s="59"/>
      <c r="M237" s="44"/>
      <c r="N237" s="45"/>
      <c r="O237" s="65"/>
      <c r="P237" s="66"/>
      <c r="Q237" s="67"/>
      <c r="R237" s="274"/>
      <c r="S237" s="50"/>
      <c r="T237" s="51"/>
      <c r="U237" s="52"/>
      <c r="V237" s="53"/>
      <c r="W237" s="68"/>
      <c r="X237" s="110"/>
      <c r="Y237" s="266"/>
      <c r="Z237" s="267"/>
      <c r="AA237" s="120"/>
      <c r="AB237" s="49"/>
      <c r="AC237" s="279"/>
    </row>
    <row r="238" spans="1:29" ht="15.75" customHeight="1">
      <c r="A238" s="269"/>
      <c r="B238" s="38"/>
      <c r="C238" s="264"/>
      <c r="D238" s="265"/>
      <c r="E238" s="39"/>
      <c r="F238" s="40"/>
      <c r="G238" s="60"/>
      <c r="H238" s="64"/>
      <c r="I238" s="43"/>
      <c r="J238" s="44"/>
      <c r="K238" s="45"/>
      <c r="L238" s="59"/>
      <c r="M238" s="44"/>
      <c r="N238" s="45"/>
      <c r="O238" s="65"/>
      <c r="P238" s="66"/>
      <c r="Q238" s="67"/>
      <c r="R238" s="274"/>
      <c r="S238" s="50"/>
      <c r="T238" s="51"/>
      <c r="U238" s="52"/>
      <c r="V238" s="53"/>
      <c r="W238" s="68"/>
      <c r="X238" s="110"/>
      <c r="Y238" s="266"/>
      <c r="Z238" s="267"/>
      <c r="AA238" s="120"/>
      <c r="AB238" s="49"/>
      <c r="AC238" s="279"/>
    </row>
    <row r="239" spans="1:29" ht="15.75" customHeight="1">
      <c r="A239" s="269"/>
      <c r="B239" s="38"/>
      <c r="C239" s="264"/>
      <c r="D239" s="265"/>
      <c r="E239" s="39"/>
      <c r="F239" s="40"/>
      <c r="G239" s="60"/>
      <c r="H239" s="64"/>
      <c r="I239" s="43"/>
      <c r="J239" s="44"/>
      <c r="K239" s="45"/>
      <c r="L239" s="59"/>
      <c r="M239" s="44"/>
      <c r="N239" s="45"/>
      <c r="O239" s="65"/>
      <c r="P239" s="66"/>
      <c r="Q239" s="67"/>
      <c r="R239" s="274"/>
      <c r="S239" s="50"/>
      <c r="T239" s="51"/>
      <c r="U239" s="52"/>
      <c r="V239" s="53"/>
      <c r="W239" s="54"/>
      <c r="X239" s="94"/>
      <c r="Y239" s="266"/>
      <c r="Z239" s="267"/>
      <c r="AA239" s="120"/>
      <c r="AB239" s="49"/>
      <c r="AC239" s="279"/>
    </row>
    <row r="240" spans="1:29" ht="15.75" customHeight="1">
      <c r="A240" s="269"/>
      <c r="B240" s="38"/>
      <c r="C240" s="264"/>
      <c r="D240" s="265"/>
      <c r="E240" s="39"/>
      <c r="F240" s="40"/>
      <c r="G240" s="60"/>
      <c r="H240" s="64"/>
      <c r="I240" s="43"/>
      <c r="J240" s="44"/>
      <c r="K240" s="45"/>
      <c r="L240" s="59"/>
      <c r="M240" s="44"/>
      <c r="N240" s="45"/>
      <c r="O240" s="65"/>
      <c r="P240" s="66"/>
      <c r="Q240" s="67"/>
      <c r="R240" s="274"/>
      <c r="S240" s="50"/>
      <c r="T240" s="51"/>
      <c r="U240" s="52"/>
      <c r="V240" s="53"/>
      <c r="W240" s="68"/>
      <c r="X240" s="110"/>
      <c r="Y240" s="266"/>
      <c r="Z240" s="267"/>
      <c r="AA240" s="120"/>
      <c r="AB240" s="49"/>
      <c r="AC240" s="279"/>
    </row>
    <row r="241" spans="1:29" ht="15.75" customHeight="1">
      <c r="A241" s="269"/>
      <c r="B241" s="38"/>
      <c r="C241" s="264"/>
      <c r="D241" s="265"/>
      <c r="E241" s="104"/>
      <c r="F241" s="40"/>
      <c r="G241" s="72"/>
      <c r="H241" s="64"/>
      <c r="I241" s="43"/>
      <c r="J241" s="44"/>
      <c r="K241" s="45"/>
      <c r="L241" s="59"/>
      <c r="M241" s="44"/>
      <c r="N241" s="45"/>
      <c r="O241" s="65"/>
      <c r="P241" s="66"/>
      <c r="Q241" s="67"/>
      <c r="R241" s="274"/>
      <c r="S241" s="62"/>
      <c r="T241" s="63"/>
      <c r="U241" s="73"/>
      <c r="V241" s="74"/>
      <c r="W241" s="68"/>
      <c r="X241" s="110"/>
      <c r="Y241" s="266"/>
      <c r="Z241" s="267"/>
      <c r="AA241" s="121"/>
      <c r="AB241" s="67"/>
      <c r="AC241" s="279"/>
    </row>
    <row r="242" spans="1:29" ht="15.75" customHeight="1" thickBot="1">
      <c r="A242" s="270"/>
      <c r="B242" s="76" t="s">
        <v>35</v>
      </c>
      <c r="C242" s="261"/>
      <c r="D242" s="261"/>
      <c r="E242" s="77"/>
      <c r="F242" s="78"/>
      <c r="G242" s="79"/>
      <c r="H242" s="20"/>
      <c r="I242" s="80">
        <f t="shared" ref="I242:J242" si="72">AVERAGE(I226:I241)</f>
        <v>3.5</v>
      </c>
      <c r="J242" s="81">
        <f t="shared" si="72"/>
        <v>3450</v>
      </c>
      <c r="K242" s="82">
        <f t="shared" ref="K242" si="73">J242/I242</f>
        <v>985.71428571428567</v>
      </c>
      <c r="L242" s="80">
        <f t="shared" ref="L242:M242" si="74">AVERAGE(L226:L241)</f>
        <v>3.5</v>
      </c>
      <c r="M242" s="81">
        <f t="shared" si="74"/>
        <v>2840.6866490282832</v>
      </c>
      <c r="N242" s="82">
        <f>M242/L242</f>
        <v>811.62475686522373</v>
      </c>
      <c r="O242" s="83">
        <f>L242-I242</f>
        <v>0</v>
      </c>
      <c r="P242" s="84">
        <f>N242-K242</f>
        <v>-174.08952884906194</v>
      </c>
      <c r="Q242" s="85">
        <f>N242/K242</f>
        <v>0.82338743450095164</v>
      </c>
      <c r="R242" s="275"/>
      <c r="S242" s="182">
        <f>S226</f>
        <v>0.70865740740740746</v>
      </c>
      <c r="T242" s="183">
        <f>INDEX(T226:T241,COUNTA(T226:T241))</f>
        <v>0.87574074074074071</v>
      </c>
      <c r="U242" s="86"/>
      <c r="V242" s="96"/>
      <c r="W242" s="78"/>
      <c r="X242" s="82"/>
      <c r="Y242" s="262"/>
      <c r="Z242" s="263"/>
      <c r="AA242" s="122">
        <f>M242-J242</f>
        <v>-609.31335097171677</v>
      </c>
      <c r="AB242" s="85">
        <f>M242/J242</f>
        <v>0.82338743450095164</v>
      </c>
      <c r="AC242" s="280"/>
    </row>
    <row r="244" spans="1:29">
      <c r="Y244" s="260" t="s">
        <v>54</v>
      </c>
      <c r="Z244" s="260"/>
    </row>
    <row r="245" spans="1:29">
      <c r="Y245" s="260" t="s">
        <v>55</v>
      </c>
      <c r="Z245" s="260"/>
    </row>
    <row r="246" spans="1:29">
      <c r="Y246" s="260" t="s">
        <v>56</v>
      </c>
      <c r="Z246" s="260"/>
    </row>
    <row r="247" spans="1:29">
      <c r="Y247" s="260" t="s">
        <v>57</v>
      </c>
      <c r="Z247" s="260"/>
    </row>
    <row r="248" spans="1:29">
      <c r="Y248" s="260" t="s">
        <v>58</v>
      </c>
      <c r="Z248" s="260"/>
    </row>
    <row r="249" spans="1:29">
      <c r="Y249" s="260" t="s">
        <v>59</v>
      </c>
      <c r="Z249" s="260"/>
    </row>
    <row r="250" spans="1:29">
      <c r="Y250" s="260" t="s">
        <v>60</v>
      </c>
      <c r="Z250" s="260"/>
    </row>
    <row r="251" spans="1:29">
      <c r="Y251" s="260" t="s">
        <v>61</v>
      </c>
      <c r="Z251" s="260"/>
    </row>
    <row r="252" spans="1:29">
      <c r="Y252" s="260" t="s">
        <v>62</v>
      </c>
      <c r="Z252" s="260"/>
    </row>
    <row r="253" spans="1:29">
      <c r="Y253" s="260" t="s">
        <v>63</v>
      </c>
      <c r="Z253" s="260"/>
    </row>
    <row r="254" spans="1:29">
      <c r="Y254" s="260" t="s">
        <v>64</v>
      </c>
      <c r="Z254" s="260"/>
    </row>
    <row r="255" spans="1:29">
      <c r="Y255" s="260" t="s">
        <v>65</v>
      </c>
      <c r="Z255" s="260"/>
    </row>
    <row r="256" spans="1:29">
      <c r="Y256" s="260" t="s">
        <v>66</v>
      </c>
      <c r="Z256" s="260"/>
    </row>
    <row r="257" spans="25:25">
      <c r="Y257" s="9" t="s">
        <v>245</v>
      </c>
    </row>
    <row r="258" spans="25:25">
      <c r="Y258" s="9" t="s">
        <v>288</v>
      </c>
    </row>
    <row r="259" spans="25:25">
      <c r="Y259" s="9" t="s">
        <v>268</v>
      </c>
    </row>
    <row r="260" spans="25:25">
      <c r="Y260" s="9" t="s">
        <v>267</v>
      </c>
    </row>
  </sheetData>
  <mergeCells count="563"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C166:D166"/>
    <mergeCell ref="Y166:Z166"/>
    <mergeCell ref="C167:D167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69:D169"/>
    <mergeCell ref="Y169:Z169"/>
    <mergeCell ref="C170:D170"/>
    <mergeCell ref="Y170:Z170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42">
    <cfRule type="cellIs" dxfId="537" priority="1" operator="greaterThan">
      <formula>0</formula>
    </cfRule>
  </conditionalFormatting>
  <conditionalFormatting sqref="P5:P242 AA5:AA242">
    <cfRule type="cellIs" dxfId="536" priority="14" operator="lessThan">
      <formula>0</formula>
    </cfRule>
  </conditionalFormatting>
  <conditionalFormatting sqref="Q5:Q242 AB5:AB242">
    <cfRule type="cellIs" dxfId="535" priority="12" operator="greaterThan">
      <formula>1</formula>
    </cfRule>
    <cfRule type="cellIs" dxfId="534" priority="13" operator="lessThan">
      <formula>0.8</formula>
    </cfRule>
  </conditionalFormatting>
  <conditionalFormatting sqref="AC5 R5:R242 AC22:AC23">
    <cfRule type="cellIs" dxfId="533" priority="16" operator="lessThan">
      <formula>0.8</formula>
    </cfRule>
  </conditionalFormatting>
  <conditionalFormatting sqref="AC29:AC37">
    <cfRule type="cellIs" dxfId="532" priority="17" operator="lessThan">
      <formula>0.8</formula>
    </cfRule>
  </conditionalFormatting>
  <conditionalFormatting sqref="AC39:AC44">
    <cfRule type="cellIs" dxfId="531" priority="15" operator="lessThan">
      <formula>0.8</formula>
    </cfRule>
  </conditionalFormatting>
  <conditionalFormatting sqref="AC56">
    <cfRule type="cellIs" dxfId="530" priority="18" operator="lessThan">
      <formula>0.8</formula>
    </cfRule>
  </conditionalFormatting>
  <conditionalFormatting sqref="AC73:AC78">
    <cfRule type="cellIs" dxfId="529" priority="10" operator="lessThan">
      <formula>0.8</formula>
    </cfRule>
  </conditionalFormatting>
  <conditionalFormatting sqref="AC90">
    <cfRule type="cellIs" dxfId="528" priority="11" operator="lessThan">
      <formula>0.8</formula>
    </cfRule>
  </conditionalFormatting>
  <conditionalFormatting sqref="AC107">
    <cfRule type="cellIs" dxfId="527" priority="3" operator="lessThan">
      <formula>0.8</formula>
    </cfRule>
  </conditionalFormatting>
  <conditionalFormatting sqref="AC124:AC129">
    <cfRule type="cellIs" dxfId="526" priority="2" operator="lessThan">
      <formula>0.8</formula>
    </cfRule>
  </conditionalFormatting>
  <conditionalFormatting sqref="AC141:AC146">
    <cfRule type="cellIs" dxfId="525" priority="6" operator="lessThan">
      <formula>0.8</formula>
    </cfRule>
  </conditionalFormatting>
  <conditionalFormatting sqref="AC158:AC163">
    <cfRule type="cellIs" dxfId="524" priority="9" operator="lessThan">
      <formula>0.8</formula>
    </cfRule>
  </conditionalFormatting>
  <conditionalFormatting sqref="AC175">
    <cfRule type="cellIs" dxfId="523" priority="8" operator="lessThan">
      <formula>0.8</formula>
    </cfRule>
  </conditionalFormatting>
  <conditionalFormatting sqref="AC192">
    <cfRule type="cellIs" dxfId="522" priority="7" operator="lessThan">
      <formula>0.8</formula>
    </cfRule>
  </conditionalFormatting>
  <conditionalFormatting sqref="AC209">
    <cfRule type="cellIs" dxfId="521" priority="5" operator="lessThan">
      <formula>0.8</formula>
    </cfRule>
  </conditionalFormatting>
  <conditionalFormatting sqref="AC226:AC231">
    <cfRule type="cellIs" dxfId="520" priority="4" operator="lessThan">
      <formula>0.8</formula>
    </cfRule>
  </conditionalFormatting>
  <dataValidations count="1">
    <dataValidation type="list" allowBlank="1" showInputMessage="1" showErrorMessage="1" sqref="Y5:Z242" xr:uid="{E577D975-5786-4FCB-93B7-CD62E28DEB99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12FF2-36EA-4912-B2E5-3F7AB8514193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SUM(F5:F157)</f>
        <v>95293</v>
      </c>
      <c r="E1" s="5" t="s">
        <v>2</v>
      </c>
      <c r="F1" s="6">
        <f>SUM(G5:G157)</f>
        <v>4232141.8899999997</v>
      </c>
      <c r="G1" s="7" t="s">
        <v>3</v>
      </c>
      <c r="H1" s="8">
        <f>L21+L38+L55+L72+L89+L106+L123+L140+L157</f>
        <v>164.59166666666667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45856</v>
      </c>
      <c r="B2" s="326"/>
      <c r="C2" s="10" t="s">
        <v>10</v>
      </c>
      <c r="D2" s="11">
        <f>AVERAGE(N21,N38,N55,N72,N89,N106,N123,N140,N157)</f>
        <v>133.09639923200908</v>
      </c>
      <c r="E2" s="11" t="s">
        <v>11</v>
      </c>
      <c r="F2" s="12">
        <f>F1/D1</f>
        <v>44.411886392494722</v>
      </c>
      <c r="G2" s="13" t="s">
        <v>12</v>
      </c>
      <c r="H2" s="14">
        <f>COUNT(H5:H157)</f>
        <v>1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395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396"/>
      <c r="AC4" s="291"/>
    </row>
    <row r="5" spans="1:29" ht="15.75" customHeight="1">
      <c r="A5" s="281" t="s">
        <v>34</v>
      </c>
      <c r="B5" s="16" t="s">
        <v>67</v>
      </c>
      <c r="C5" s="350" t="s">
        <v>68</v>
      </c>
      <c r="D5" s="351"/>
      <c r="E5" s="21">
        <v>19.7</v>
      </c>
      <c r="F5" s="15">
        <v>3231</v>
      </c>
      <c r="G5" s="22">
        <f t="shared" ref="G5:G6" si="0">E5*F5</f>
        <v>63650.7</v>
      </c>
      <c r="H5" s="23"/>
      <c r="I5" s="24">
        <v>13</v>
      </c>
      <c r="J5" s="25">
        <v>1200</v>
      </c>
      <c r="K5" s="26">
        <f>J5/I5</f>
        <v>92.307692307692307</v>
      </c>
      <c r="L5" s="27">
        <v>13</v>
      </c>
      <c r="M5" s="25">
        <f>F5/V5*60</f>
        <v>1056.6497093023256</v>
      </c>
      <c r="N5" s="26">
        <f>M5/L5</f>
        <v>81.280746869409668</v>
      </c>
      <c r="O5" s="28">
        <f>L5-I5</f>
        <v>0</v>
      </c>
      <c r="P5" s="29">
        <f>N5-K5</f>
        <v>-11.026945438282638</v>
      </c>
      <c r="Q5" s="30">
        <f>N5/K5</f>
        <v>0.88054142441860472</v>
      </c>
      <c r="R5" s="274">
        <f>Q21</f>
        <v>0.84888706984814777</v>
      </c>
      <c r="S5" s="32">
        <v>0.25</v>
      </c>
      <c r="T5" s="33">
        <v>0.37740740740740741</v>
      </c>
      <c r="U5" s="34"/>
      <c r="V5" s="35">
        <v>183.46666666666667</v>
      </c>
      <c r="W5" s="15"/>
      <c r="X5" s="17"/>
      <c r="Y5" s="276"/>
      <c r="Z5" s="277"/>
      <c r="AA5" s="36">
        <f>M5-J5</f>
        <v>-143.35029069767438</v>
      </c>
      <c r="AB5" s="31">
        <f>M5/J5</f>
        <v>0.88054142441860472</v>
      </c>
      <c r="AC5" s="348">
        <f>AB21</f>
        <v>0.84888706984814777</v>
      </c>
    </row>
    <row r="6" spans="1:29" ht="15.75" customHeight="1">
      <c r="A6" s="282"/>
      <c r="B6" s="38" t="s">
        <v>69</v>
      </c>
      <c r="C6" s="287" t="s">
        <v>222</v>
      </c>
      <c r="D6" s="287"/>
      <c r="E6" s="39">
        <v>30.55</v>
      </c>
      <c r="F6" s="40">
        <v>1033</v>
      </c>
      <c r="G6" s="41">
        <f t="shared" si="0"/>
        <v>31558.15</v>
      </c>
      <c r="H6" s="58"/>
      <c r="I6" s="43">
        <v>16</v>
      </c>
      <c r="J6" s="44">
        <v>1750</v>
      </c>
      <c r="K6" s="45">
        <f t="shared" ref="K6" si="1">J6/I6</f>
        <v>109.375</v>
      </c>
      <c r="L6" s="59">
        <v>16</v>
      </c>
      <c r="M6" s="44">
        <f>F6/V6*60</f>
        <v>1447.5671467497104</v>
      </c>
      <c r="N6" s="45">
        <f>M6/L6</f>
        <v>90.472946671856903</v>
      </c>
      <c r="O6" s="47">
        <f>L6-I6</f>
        <v>0</v>
      </c>
      <c r="P6" s="48">
        <f>N6-K6</f>
        <v>-18.902053328143097</v>
      </c>
      <c r="Q6" s="49">
        <f>N6/K6</f>
        <v>0.82718122671412031</v>
      </c>
      <c r="R6" s="274"/>
      <c r="S6" s="50">
        <v>0.53415509259259264</v>
      </c>
      <c r="T6" s="51">
        <v>0.56388888888888888</v>
      </c>
      <c r="U6" s="52">
        <v>56.18333333333338</v>
      </c>
      <c r="V6" s="53">
        <v>42.816666666666592</v>
      </c>
      <c r="W6" s="54"/>
      <c r="X6" s="94"/>
      <c r="Y6" s="266"/>
      <c r="Z6" s="267"/>
      <c r="AA6" s="55">
        <f>M6-J6</f>
        <v>-302.43285325028955</v>
      </c>
      <c r="AB6" s="49">
        <f>M6/J6</f>
        <v>0.82718122671412031</v>
      </c>
      <c r="AC6" s="294"/>
    </row>
    <row r="7" spans="1:29" ht="15.75" customHeight="1">
      <c r="A7" s="282"/>
      <c r="B7" s="38"/>
      <c r="C7" s="287"/>
      <c r="D7" s="287"/>
      <c r="E7" s="39"/>
      <c r="F7" s="40"/>
      <c r="G7" s="60"/>
      <c r="H7" s="61"/>
      <c r="I7" s="43"/>
      <c r="J7" s="44"/>
      <c r="K7" s="45"/>
      <c r="L7" s="46"/>
      <c r="M7" s="44"/>
      <c r="N7" s="45"/>
      <c r="O7" s="47"/>
      <c r="P7" s="48"/>
      <c r="Q7" s="49"/>
      <c r="R7" s="274"/>
      <c r="S7" s="62"/>
      <c r="T7" s="63"/>
      <c r="U7" s="52"/>
      <c r="V7" s="53"/>
      <c r="W7" s="54"/>
      <c r="X7" s="94"/>
      <c r="Y7" s="266"/>
      <c r="Z7" s="267"/>
      <c r="AA7" s="55"/>
      <c r="AB7" s="49"/>
      <c r="AC7" s="294"/>
    </row>
    <row r="8" spans="1:29" ht="15.75" customHeight="1">
      <c r="A8" s="282"/>
      <c r="B8" s="38"/>
      <c r="C8" s="287"/>
      <c r="D8" s="287"/>
      <c r="E8" s="39"/>
      <c r="F8" s="40"/>
      <c r="G8" s="60"/>
      <c r="H8" s="64"/>
      <c r="I8" s="43"/>
      <c r="J8" s="44"/>
      <c r="K8" s="45"/>
      <c r="L8" s="59"/>
      <c r="M8" s="44"/>
      <c r="N8" s="45"/>
      <c r="O8" s="65"/>
      <c r="P8" s="66"/>
      <c r="Q8" s="67"/>
      <c r="R8" s="274"/>
      <c r="S8" s="62"/>
      <c r="T8" s="63"/>
      <c r="U8" s="52"/>
      <c r="V8" s="53"/>
      <c r="W8" s="54"/>
      <c r="X8" s="94"/>
      <c r="Y8" s="266"/>
      <c r="Z8" s="267"/>
      <c r="AA8" s="55"/>
      <c r="AB8" s="49"/>
      <c r="AC8" s="294"/>
    </row>
    <row r="9" spans="1:29" ht="15.75" customHeight="1">
      <c r="A9" s="283"/>
      <c r="B9" s="38"/>
      <c r="C9" s="285"/>
      <c r="D9" s="286"/>
      <c r="E9" s="39"/>
      <c r="F9" s="40"/>
      <c r="G9" s="60"/>
      <c r="H9" s="64"/>
      <c r="I9" s="43"/>
      <c r="J9" s="44"/>
      <c r="K9" s="45"/>
      <c r="L9" s="59"/>
      <c r="M9" s="44"/>
      <c r="N9" s="45"/>
      <c r="O9" s="65"/>
      <c r="P9" s="66"/>
      <c r="Q9" s="67"/>
      <c r="R9" s="274"/>
      <c r="S9" s="62"/>
      <c r="T9" s="63"/>
      <c r="U9" s="52"/>
      <c r="V9" s="53"/>
      <c r="W9" s="54"/>
      <c r="X9" s="94"/>
      <c r="Y9" s="266"/>
      <c r="Z9" s="267"/>
      <c r="AA9" s="55"/>
      <c r="AB9" s="49"/>
      <c r="AC9" s="294"/>
    </row>
    <row r="10" spans="1:29" ht="15.75" customHeight="1">
      <c r="A10" s="283"/>
      <c r="B10" s="38"/>
      <c r="C10" s="285"/>
      <c r="D10" s="286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49"/>
      <c r="AC10" s="294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49"/>
      <c r="AC11" s="294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49"/>
      <c r="AC12" s="294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49"/>
      <c r="AC13" s="294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49"/>
      <c r="AC14" s="294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49"/>
      <c r="AC15" s="294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49"/>
      <c r="AC16" s="294"/>
    </row>
    <row r="17" spans="1:29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49"/>
      <c r="AC17" s="294"/>
    </row>
    <row r="18" spans="1:29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49"/>
      <c r="AC18" s="294"/>
    </row>
    <row r="19" spans="1:29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49"/>
      <c r="AC19" s="294"/>
    </row>
    <row r="20" spans="1:29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55"/>
      <c r="AB20" s="49"/>
      <c r="AC20" s="294"/>
    </row>
    <row r="21" spans="1:29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14.5</v>
      </c>
      <c r="J21" s="81">
        <f t="shared" si="2"/>
        <v>1475</v>
      </c>
      <c r="K21" s="82">
        <f t="shared" ref="K21" si="3">J21/I21</f>
        <v>101.72413793103448</v>
      </c>
      <c r="L21" s="80">
        <f t="shared" ref="L21:M21" si="4">AVERAGE(L5:L20)</f>
        <v>14.5</v>
      </c>
      <c r="M21" s="81">
        <f t="shared" si="4"/>
        <v>1252.1084280260179</v>
      </c>
      <c r="N21" s="82">
        <f t="shared" ref="N21:N26" si="5">M21/L21</f>
        <v>86.352305381104685</v>
      </c>
      <c r="O21" s="83">
        <f t="shared" ref="O21:O26" si="6">L21-I21</f>
        <v>0</v>
      </c>
      <c r="P21" s="84">
        <f t="shared" ref="P21:P26" si="7">N21-K21</f>
        <v>-15.371832549929792</v>
      </c>
      <c r="Q21" s="85">
        <f t="shared" ref="Q21:Q26" si="8">N21/K21</f>
        <v>0.84888706984814777</v>
      </c>
      <c r="R21" s="275"/>
      <c r="S21" s="182">
        <f>S5</f>
        <v>0.25</v>
      </c>
      <c r="T21" s="183">
        <f>INDEX(T5:T20,COUNTA(T5:T20))</f>
        <v>0.56388888888888888</v>
      </c>
      <c r="U21" s="86"/>
      <c r="V21" s="86"/>
      <c r="W21" s="87"/>
      <c r="X21" s="179"/>
      <c r="Y21" s="262"/>
      <c r="Z21" s="263"/>
      <c r="AA21" s="97">
        <f t="shared" ref="AA21:AA26" si="9">M21-J21</f>
        <v>-222.89157197398208</v>
      </c>
      <c r="AB21" s="85">
        <f t="shared" ref="AB21:AB26" si="10">M21/J21</f>
        <v>0.84888706984814777</v>
      </c>
      <c r="AC21" s="295"/>
    </row>
    <row r="22" spans="1:29" ht="15.75" customHeight="1">
      <c r="A22" s="268" t="s">
        <v>36</v>
      </c>
      <c r="B22" s="16" t="s">
        <v>70</v>
      </c>
      <c r="C22" s="349" t="s">
        <v>71</v>
      </c>
      <c r="D22" s="349"/>
      <c r="E22" s="21">
        <v>56.43</v>
      </c>
      <c r="F22" s="25">
        <v>1784</v>
      </c>
      <c r="G22" s="22">
        <f t="shared" ref="G22:G26" si="11">E22*F22</f>
        <v>100671.12</v>
      </c>
      <c r="H22" s="23"/>
      <c r="I22" s="24">
        <v>24</v>
      </c>
      <c r="J22" s="25">
        <v>2000</v>
      </c>
      <c r="K22" s="26">
        <f>J22/I22</f>
        <v>83.333333333333329</v>
      </c>
      <c r="L22" s="27">
        <v>24</v>
      </c>
      <c r="M22" s="25">
        <f>F22/V22*60</f>
        <v>1687.8843626806827</v>
      </c>
      <c r="N22" s="26">
        <f t="shared" si="5"/>
        <v>70.328515111695111</v>
      </c>
      <c r="O22" s="91">
        <f t="shared" si="6"/>
        <v>0</v>
      </c>
      <c r="P22" s="92">
        <f t="shared" si="7"/>
        <v>-13.004818221638217</v>
      </c>
      <c r="Q22" s="31">
        <f t="shared" si="8"/>
        <v>0.84394218134034138</v>
      </c>
      <c r="R22" s="273">
        <f>Q38</f>
        <v>0.84547374455254276</v>
      </c>
      <c r="S22" s="32">
        <v>0.25</v>
      </c>
      <c r="T22" s="33">
        <v>0.29403935185185187</v>
      </c>
      <c r="U22" s="34"/>
      <c r="V22" s="35">
        <v>63.416666666666693</v>
      </c>
      <c r="W22" s="93"/>
      <c r="X22" s="26"/>
      <c r="Y22" s="276"/>
      <c r="Z22" s="277"/>
      <c r="AA22" s="36">
        <f t="shared" si="9"/>
        <v>-312.11563731931733</v>
      </c>
      <c r="AB22" s="31">
        <f t="shared" si="10"/>
        <v>0.84394218134034138</v>
      </c>
      <c r="AC22" s="348">
        <f>AB38</f>
        <v>0.84547374455254287</v>
      </c>
    </row>
    <row r="23" spans="1:29" ht="15.75" customHeight="1">
      <c r="A23" s="269"/>
      <c r="B23" s="38" t="s">
        <v>70</v>
      </c>
      <c r="C23" s="287" t="s">
        <v>73</v>
      </c>
      <c r="D23" s="287"/>
      <c r="E23" s="39">
        <v>51.86</v>
      </c>
      <c r="F23" s="40">
        <v>1140</v>
      </c>
      <c r="G23" s="41">
        <f t="shared" si="11"/>
        <v>59120.4</v>
      </c>
      <c r="H23" s="42"/>
      <c r="I23" s="43">
        <v>26</v>
      </c>
      <c r="J23" s="44">
        <v>2000</v>
      </c>
      <c r="K23" s="45">
        <f t="shared" ref="K23:K63" si="12">J23/I23</f>
        <v>76.92307692307692</v>
      </c>
      <c r="L23" s="46">
        <v>26</v>
      </c>
      <c r="M23" s="44">
        <f>F23/V23*60</f>
        <v>1637.0163542082191</v>
      </c>
      <c r="N23" s="45">
        <f t="shared" si="5"/>
        <v>62.962167469546891</v>
      </c>
      <c r="O23" s="47">
        <f t="shared" si="6"/>
        <v>0</v>
      </c>
      <c r="P23" s="48">
        <f t="shared" si="7"/>
        <v>-13.960909453530029</v>
      </c>
      <c r="Q23" s="49">
        <f t="shared" si="8"/>
        <v>0.81850817710410961</v>
      </c>
      <c r="R23" s="274"/>
      <c r="S23" s="50">
        <v>0.29878472222222224</v>
      </c>
      <c r="T23" s="51">
        <v>0.32780092592592591</v>
      </c>
      <c r="U23" s="52">
        <v>6.8333333333333357</v>
      </c>
      <c r="V23" s="53">
        <v>41.783333333333282</v>
      </c>
      <c r="W23" s="54"/>
      <c r="X23" s="94"/>
      <c r="Y23" s="266"/>
      <c r="Z23" s="267"/>
      <c r="AA23" s="55">
        <f t="shared" si="9"/>
        <v>-362.98364579178087</v>
      </c>
      <c r="AB23" s="49">
        <f t="shared" si="10"/>
        <v>0.81850817710410961</v>
      </c>
      <c r="AC23" s="294"/>
    </row>
    <row r="24" spans="1:29" ht="15.75" customHeight="1">
      <c r="A24" s="269"/>
      <c r="B24" s="38" t="s">
        <v>70</v>
      </c>
      <c r="C24" s="287" t="s">
        <v>72</v>
      </c>
      <c r="D24" s="287"/>
      <c r="E24" s="39">
        <v>56.77</v>
      </c>
      <c r="F24" s="40">
        <v>2880</v>
      </c>
      <c r="G24" s="41">
        <f t="shared" si="11"/>
        <v>163497.60000000001</v>
      </c>
      <c r="H24" s="42"/>
      <c r="I24" s="43">
        <v>26</v>
      </c>
      <c r="J24" s="44">
        <v>2000</v>
      </c>
      <c r="K24" s="45">
        <f t="shared" si="12"/>
        <v>76.92307692307692</v>
      </c>
      <c r="L24" s="46">
        <v>26</v>
      </c>
      <c r="M24" s="44">
        <f>F24/V24*60</f>
        <v>1727.9999999999991</v>
      </c>
      <c r="N24" s="45">
        <f t="shared" si="5"/>
        <v>66.461538461538424</v>
      </c>
      <c r="O24" s="47">
        <f t="shared" si="6"/>
        <v>0</v>
      </c>
      <c r="P24" s="48">
        <f t="shared" si="7"/>
        <v>-10.461538461538495</v>
      </c>
      <c r="Q24" s="49">
        <f t="shared" si="8"/>
        <v>0.86399999999999955</v>
      </c>
      <c r="R24" s="274"/>
      <c r="S24" s="50">
        <v>0.33194444444444443</v>
      </c>
      <c r="T24" s="51">
        <v>0.40138888888888891</v>
      </c>
      <c r="U24" s="52">
        <v>5.9666666666666668</v>
      </c>
      <c r="V24" s="53">
        <v>100.00000000000004</v>
      </c>
      <c r="W24" s="54"/>
      <c r="X24" s="94"/>
      <c r="Y24" s="266"/>
      <c r="Z24" s="267"/>
      <c r="AA24" s="55">
        <f t="shared" si="9"/>
        <v>-272.00000000000091</v>
      </c>
      <c r="AB24" s="49">
        <f t="shared" si="10"/>
        <v>0.86399999999999955</v>
      </c>
      <c r="AC24" s="294"/>
    </row>
    <row r="25" spans="1:29" ht="15.75" customHeight="1">
      <c r="A25" s="269"/>
      <c r="B25" s="38" t="s">
        <v>74</v>
      </c>
      <c r="C25" s="287" t="s">
        <v>213</v>
      </c>
      <c r="D25" s="287"/>
      <c r="E25" s="39">
        <v>77.34</v>
      </c>
      <c r="F25" s="40">
        <v>2068</v>
      </c>
      <c r="G25" s="41">
        <f t="shared" si="11"/>
        <v>159939.12</v>
      </c>
      <c r="H25" s="42"/>
      <c r="I25" s="43">
        <v>25</v>
      </c>
      <c r="J25" s="44">
        <v>2000</v>
      </c>
      <c r="K25" s="45">
        <f t="shared" si="12"/>
        <v>80</v>
      </c>
      <c r="L25" s="46">
        <v>25</v>
      </c>
      <c r="M25" s="44">
        <f>F25/V25*60</f>
        <v>1671.861666292388</v>
      </c>
      <c r="N25" s="45">
        <f t="shared" si="5"/>
        <v>66.874466651695514</v>
      </c>
      <c r="O25" s="47">
        <f t="shared" si="6"/>
        <v>0</v>
      </c>
      <c r="P25" s="48">
        <f t="shared" si="7"/>
        <v>-13.125533348304486</v>
      </c>
      <c r="Q25" s="49">
        <f t="shared" si="8"/>
        <v>0.83593083314619387</v>
      </c>
      <c r="R25" s="274"/>
      <c r="S25" s="50">
        <v>0.40416666666666667</v>
      </c>
      <c r="T25" s="51">
        <v>0.4557060185185185</v>
      </c>
      <c r="U25" s="52">
        <v>3.9999999999999858</v>
      </c>
      <c r="V25" s="53">
        <v>74.216666666666626</v>
      </c>
      <c r="W25" s="54">
        <v>0.4557060185185185</v>
      </c>
      <c r="X25" s="94">
        <v>0.49398148148148147</v>
      </c>
      <c r="Y25" s="266"/>
      <c r="Z25" s="267"/>
      <c r="AA25" s="55">
        <f t="shared" si="9"/>
        <v>-328.13833370761199</v>
      </c>
      <c r="AB25" s="49">
        <f t="shared" si="10"/>
        <v>0.83593083314619399</v>
      </c>
      <c r="AC25" s="294"/>
    </row>
    <row r="26" spans="1:29" ht="15.75" customHeight="1">
      <c r="A26" s="269"/>
      <c r="B26" s="38" t="s">
        <v>74</v>
      </c>
      <c r="C26" s="287" t="s">
        <v>84</v>
      </c>
      <c r="D26" s="287"/>
      <c r="E26" s="39">
        <v>59.52</v>
      </c>
      <c r="F26" s="40">
        <v>3854</v>
      </c>
      <c r="G26" s="41">
        <f t="shared" si="11"/>
        <v>229390.08000000002</v>
      </c>
      <c r="H26" s="58"/>
      <c r="I26" s="43">
        <v>26</v>
      </c>
      <c r="J26" s="44">
        <v>2000</v>
      </c>
      <c r="K26" s="45">
        <f t="shared" si="12"/>
        <v>76.92307692307692</v>
      </c>
      <c r="L26" s="59">
        <v>26</v>
      </c>
      <c r="M26" s="44">
        <f>F26/V26*60</f>
        <v>1729.9750623441389</v>
      </c>
      <c r="N26" s="45">
        <f t="shared" si="5"/>
        <v>66.537502397851497</v>
      </c>
      <c r="O26" s="47">
        <f t="shared" si="6"/>
        <v>0</v>
      </c>
      <c r="P26" s="48">
        <f t="shared" si="7"/>
        <v>-10.385574525225422</v>
      </c>
      <c r="Q26" s="49">
        <f t="shared" si="8"/>
        <v>0.8649875311720695</v>
      </c>
      <c r="R26" s="274"/>
      <c r="S26" s="50">
        <v>0.49398148148148147</v>
      </c>
      <c r="T26" s="51">
        <v>0.58680555555555558</v>
      </c>
      <c r="U26" s="52">
        <v>55.116666666666674</v>
      </c>
      <c r="V26" s="53">
        <v>133.66666666666671</v>
      </c>
      <c r="W26" s="54"/>
      <c r="X26" s="94"/>
      <c r="Y26" s="266"/>
      <c r="Z26" s="267"/>
      <c r="AA26" s="55">
        <f t="shared" si="9"/>
        <v>-270.02493765586109</v>
      </c>
      <c r="AB26" s="49">
        <f t="shared" si="10"/>
        <v>0.8649875311720695</v>
      </c>
      <c r="AC26" s="294"/>
    </row>
    <row r="27" spans="1:29" ht="15.75" customHeight="1">
      <c r="A27" s="269"/>
      <c r="B27" s="38"/>
      <c r="C27" s="287"/>
      <c r="D27" s="287"/>
      <c r="E27" s="39"/>
      <c r="F27" s="40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94"/>
    </row>
    <row r="28" spans="1:29" ht="15.75" customHeight="1">
      <c r="A28" s="269"/>
      <c r="B28" s="38"/>
      <c r="C28" s="287"/>
      <c r="D28" s="287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94"/>
    </row>
    <row r="29" spans="1:29" ht="15.75" customHeight="1">
      <c r="A29" s="269"/>
      <c r="B29" s="38"/>
      <c r="C29" s="287"/>
      <c r="D29" s="287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</row>
    <row r="30" spans="1:29" ht="15.75" customHeight="1">
      <c r="A30" s="269"/>
      <c r="B30" s="38"/>
      <c r="C30" s="287"/>
      <c r="D30" s="287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29" ht="15.75" customHeight="1">
      <c r="A31" s="269"/>
      <c r="B31" s="38"/>
      <c r="C31" s="287"/>
      <c r="D31" s="287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29" ht="15.75" customHeight="1">
      <c r="A32" s="269"/>
      <c r="B32" s="38"/>
      <c r="C32" s="287"/>
      <c r="D32" s="287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38"/>
      <c r="C33" s="287"/>
      <c r="D33" s="287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38"/>
      <c r="C34" s="287"/>
      <c r="D34" s="287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38"/>
      <c r="C35" s="287"/>
      <c r="D35" s="287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94"/>
      <c r="Y35" s="266"/>
      <c r="Z35" s="267"/>
      <c r="AA35" s="55"/>
      <c r="AB35" s="49"/>
      <c r="AC35" s="294"/>
    </row>
    <row r="36" spans="1:29" ht="15.75" customHeight="1">
      <c r="A36" s="269"/>
      <c r="B36" s="38"/>
      <c r="C36" s="287"/>
      <c r="D36" s="287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94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87"/>
      <c r="D37" s="287"/>
      <c r="E37" s="95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54"/>
      <c r="X37" s="94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13">AVERAGE(I22:I37)</f>
        <v>25.4</v>
      </c>
      <c r="J38" s="81">
        <f t="shared" si="13"/>
        <v>2000</v>
      </c>
      <c r="K38" s="82">
        <f t="shared" ref="K38" si="14">J38/I38</f>
        <v>78.740157480314963</v>
      </c>
      <c r="L38" s="80">
        <f t="shared" ref="L38:M38" si="15">AVERAGE(L22:L37)</f>
        <v>25.4</v>
      </c>
      <c r="M38" s="81">
        <f t="shared" si="15"/>
        <v>1690.9474891050857</v>
      </c>
      <c r="N38" s="82">
        <f t="shared" ref="N38:N43" si="16">M38/L38</f>
        <v>66.572735791538804</v>
      </c>
      <c r="O38" s="83">
        <f t="shared" ref="O38:O43" si="17">L38-I38</f>
        <v>0</v>
      </c>
      <c r="P38" s="84">
        <f t="shared" ref="P38:P43" si="18">N38-K38</f>
        <v>-12.167421688776159</v>
      </c>
      <c r="Q38" s="85">
        <f t="shared" ref="Q38:Q43" si="19">N38/K38</f>
        <v>0.84547374455254276</v>
      </c>
      <c r="R38" s="275"/>
      <c r="S38" s="182">
        <f>S22</f>
        <v>0.25</v>
      </c>
      <c r="T38" s="183">
        <f>INDEX(T22:T37,COUNTA(T22:T37))</f>
        <v>0.58680555555555558</v>
      </c>
      <c r="U38" s="86"/>
      <c r="V38" s="96"/>
      <c r="W38" s="78"/>
      <c r="X38" s="82"/>
      <c r="Y38" s="262"/>
      <c r="Z38" s="263"/>
      <c r="AA38" s="97">
        <f t="shared" ref="AA38:AA43" si="20">M38-J38</f>
        <v>-309.05251089491435</v>
      </c>
      <c r="AB38" s="85">
        <f t="shared" ref="AB38:AB43" si="21">M38/J38</f>
        <v>0.84547374455254287</v>
      </c>
      <c r="AC38" s="295"/>
    </row>
    <row r="39" spans="1:29" ht="15.75" customHeight="1">
      <c r="A39" s="281" t="s">
        <v>37</v>
      </c>
      <c r="B39" s="98" t="s">
        <v>74</v>
      </c>
      <c r="C39" s="271" t="s">
        <v>206</v>
      </c>
      <c r="D39" s="272"/>
      <c r="E39" s="21">
        <v>59.8</v>
      </c>
      <c r="F39" s="34">
        <v>516</v>
      </c>
      <c r="G39" s="22">
        <f t="shared" ref="G39:G43" si="22">E39*F39</f>
        <v>30856.799999999999</v>
      </c>
      <c r="H39" s="23"/>
      <c r="I39" s="24">
        <v>16</v>
      </c>
      <c r="J39" s="25">
        <v>2000</v>
      </c>
      <c r="K39" s="26">
        <f>J39/I39</f>
        <v>125</v>
      </c>
      <c r="L39" s="27">
        <v>16</v>
      </c>
      <c r="M39" s="25">
        <f>F39/V39*60</f>
        <v>1633.7730870712398</v>
      </c>
      <c r="N39" s="26">
        <f t="shared" si="16"/>
        <v>102.11081794195249</v>
      </c>
      <c r="O39" s="91">
        <f t="shared" si="17"/>
        <v>0</v>
      </c>
      <c r="P39" s="92">
        <f t="shared" si="18"/>
        <v>-22.88918205804751</v>
      </c>
      <c r="Q39" s="31">
        <f t="shared" si="19"/>
        <v>0.81688654353561996</v>
      </c>
      <c r="R39" s="273">
        <f>Q55</f>
        <v>0.84917955993847261</v>
      </c>
      <c r="S39" s="32">
        <v>0.25003472222222223</v>
      </c>
      <c r="T39" s="33">
        <v>0.26319444444444445</v>
      </c>
      <c r="U39" s="34"/>
      <c r="V39" s="35">
        <v>18.950000000000003</v>
      </c>
      <c r="W39" s="15"/>
      <c r="X39" s="17"/>
      <c r="Y39" s="276"/>
      <c r="Z39" s="277"/>
      <c r="AA39" s="36">
        <f t="shared" si="20"/>
        <v>-366.22691292876016</v>
      </c>
      <c r="AB39" s="31">
        <f t="shared" si="21"/>
        <v>0.81688654353561996</v>
      </c>
      <c r="AC39" s="348">
        <f>AB55</f>
        <v>0.84917955993847261</v>
      </c>
    </row>
    <row r="40" spans="1:29" ht="15.75" customHeight="1">
      <c r="A40" s="282"/>
      <c r="B40" s="99" t="s">
        <v>74</v>
      </c>
      <c r="C40" s="264" t="s">
        <v>212</v>
      </c>
      <c r="D40" s="265"/>
      <c r="E40" s="39">
        <v>59.8</v>
      </c>
      <c r="F40" s="52">
        <v>864</v>
      </c>
      <c r="G40" s="41">
        <f t="shared" si="22"/>
        <v>51667.199999999997</v>
      </c>
      <c r="H40" s="42"/>
      <c r="I40" s="43">
        <v>14</v>
      </c>
      <c r="J40" s="44">
        <v>2000</v>
      </c>
      <c r="K40" s="45">
        <f t="shared" si="12"/>
        <v>142.85714285714286</v>
      </c>
      <c r="L40" s="46">
        <v>14</v>
      </c>
      <c r="M40" s="44">
        <f>F40/V40*60</f>
        <v>1659.7652081109936</v>
      </c>
      <c r="N40" s="45">
        <f t="shared" si="16"/>
        <v>118.55465772221383</v>
      </c>
      <c r="O40" s="47">
        <f t="shared" si="17"/>
        <v>0</v>
      </c>
      <c r="P40" s="48">
        <f t="shared" si="18"/>
        <v>-24.302485134929029</v>
      </c>
      <c r="Q40" s="49">
        <f t="shared" si="19"/>
        <v>0.82988260405549685</v>
      </c>
      <c r="R40" s="274"/>
      <c r="S40" s="50">
        <v>0.26597222222222222</v>
      </c>
      <c r="T40" s="51">
        <v>0.28766203703703702</v>
      </c>
      <c r="U40" s="52">
        <v>3.9999999999999858</v>
      </c>
      <c r="V40" s="53">
        <v>31.233333333333313</v>
      </c>
      <c r="W40" s="54"/>
      <c r="X40" s="94"/>
      <c r="Y40" s="266"/>
      <c r="Z40" s="267"/>
      <c r="AA40" s="55">
        <f t="shared" si="20"/>
        <v>-340.23479188900637</v>
      </c>
      <c r="AB40" s="49">
        <f t="shared" si="21"/>
        <v>0.82988260405549685</v>
      </c>
      <c r="AC40" s="294"/>
    </row>
    <row r="41" spans="1:29" ht="15.75" customHeight="1">
      <c r="A41" s="282"/>
      <c r="B41" s="99" t="s">
        <v>67</v>
      </c>
      <c r="C41" s="264" t="s">
        <v>291</v>
      </c>
      <c r="D41" s="265"/>
      <c r="E41" s="39">
        <v>51.82</v>
      </c>
      <c r="F41" s="52">
        <v>3311</v>
      </c>
      <c r="G41" s="41">
        <f t="shared" si="22"/>
        <v>171576.02</v>
      </c>
      <c r="H41" s="42"/>
      <c r="I41" s="43">
        <v>23</v>
      </c>
      <c r="J41" s="44">
        <v>1800</v>
      </c>
      <c r="K41" s="45">
        <f t="shared" si="12"/>
        <v>78.260869565217391</v>
      </c>
      <c r="L41" s="46">
        <v>23</v>
      </c>
      <c r="M41" s="44">
        <f>F41/V41*60</f>
        <v>1527.957954108447</v>
      </c>
      <c r="N41" s="45">
        <f t="shared" si="16"/>
        <v>66.432954526454211</v>
      </c>
      <c r="O41" s="47">
        <f t="shared" si="17"/>
        <v>0</v>
      </c>
      <c r="P41" s="48">
        <f t="shared" si="18"/>
        <v>-11.82791503876318</v>
      </c>
      <c r="Q41" s="49">
        <f t="shared" si="19"/>
        <v>0.84886553006024823</v>
      </c>
      <c r="R41" s="274"/>
      <c r="S41" s="50">
        <v>0.29097222222222219</v>
      </c>
      <c r="T41" s="51">
        <v>0.38126157407407407</v>
      </c>
      <c r="U41" s="52">
        <v>4.7666666666666391</v>
      </c>
      <c r="V41" s="53">
        <v>130.01666666666671</v>
      </c>
      <c r="W41" s="54"/>
      <c r="X41" s="94"/>
      <c r="Y41" s="266"/>
      <c r="Z41" s="267"/>
      <c r="AA41" s="55">
        <f t="shared" si="20"/>
        <v>-272.04204589155302</v>
      </c>
      <c r="AB41" s="49">
        <f t="shared" si="21"/>
        <v>0.84886553006024834</v>
      </c>
      <c r="AC41" s="294"/>
    </row>
    <row r="42" spans="1:29" ht="15.75" customHeight="1">
      <c r="A42" s="282"/>
      <c r="B42" s="99" t="s">
        <v>85</v>
      </c>
      <c r="C42" s="264" t="s">
        <v>208</v>
      </c>
      <c r="D42" s="265"/>
      <c r="E42" s="39">
        <v>36.86</v>
      </c>
      <c r="F42" s="52">
        <v>3261</v>
      </c>
      <c r="G42" s="41">
        <f t="shared" si="22"/>
        <v>120200.45999999999</v>
      </c>
      <c r="H42" s="42"/>
      <c r="I42" s="43">
        <v>17</v>
      </c>
      <c r="J42" s="44">
        <v>2000</v>
      </c>
      <c r="K42" s="45">
        <f t="shared" si="12"/>
        <v>117.64705882352941</v>
      </c>
      <c r="L42" s="46">
        <v>17</v>
      </c>
      <c r="M42" s="44">
        <f>F42/V42*60</f>
        <v>1773.353474320241</v>
      </c>
      <c r="N42" s="45">
        <f t="shared" si="16"/>
        <v>104.31491025413183</v>
      </c>
      <c r="O42" s="47">
        <f t="shared" si="17"/>
        <v>0</v>
      </c>
      <c r="P42" s="48">
        <f t="shared" si="18"/>
        <v>-13.332148569397575</v>
      </c>
      <c r="Q42" s="49">
        <f t="shared" si="19"/>
        <v>0.88667673716012063</v>
      </c>
      <c r="R42" s="274"/>
      <c r="S42" s="50">
        <v>0.38541666666666663</v>
      </c>
      <c r="T42" s="51">
        <v>0.46203703703703702</v>
      </c>
      <c r="U42" s="52">
        <v>5.9833333333332828</v>
      </c>
      <c r="V42" s="53">
        <v>110.33333333333337</v>
      </c>
      <c r="W42" s="54">
        <v>0.46203703703703702</v>
      </c>
      <c r="X42" s="94">
        <v>0.50241898148148145</v>
      </c>
      <c r="Y42" s="266"/>
      <c r="Z42" s="267"/>
      <c r="AA42" s="55">
        <f t="shared" si="20"/>
        <v>-226.64652567975895</v>
      </c>
      <c r="AB42" s="49">
        <f t="shared" si="21"/>
        <v>0.88667673716012052</v>
      </c>
      <c r="AC42" s="294"/>
    </row>
    <row r="43" spans="1:29" ht="15.75" customHeight="1">
      <c r="A43" s="283"/>
      <c r="B43" s="99" t="s">
        <v>76</v>
      </c>
      <c r="C43" s="264" t="s">
        <v>78</v>
      </c>
      <c r="D43" s="265"/>
      <c r="E43" s="39">
        <v>29.97</v>
      </c>
      <c r="F43" s="52">
        <v>1734</v>
      </c>
      <c r="G43" s="41">
        <f t="shared" si="22"/>
        <v>51967.979999999996</v>
      </c>
      <c r="H43" s="58"/>
      <c r="I43" s="43">
        <v>20</v>
      </c>
      <c r="J43" s="44">
        <v>2600</v>
      </c>
      <c r="K43" s="45">
        <f t="shared" si="12"/>
        <v>130</v>
      </c>
      <c r="L43" s="59">
        <v>20</v>
      </c>
      <c r="M43" s="44">
        <f>F43/V43*60</f>
        <v>2236.6176997491925</v>
      </c>
      <c r="N43" s="45">
        <f t="shared" si="16"/>
        <v>111.83088498745963</v>
      </c>
      <c r="O43" s="47">
        <f t="shared" si="17"/>
        <v>0</v>
      </c>
      <c r="P43" s="48">
        <f t="shared" si="18"/>
        <v>-18.169115012540374</v>
      </c>
      <c r="Q43" s="49">
        <f t="shared" si="19"/>
        <v>0.8602375768266125</v>
      </c>
      <c r="R43" s="274"/>
      <c r="S43" s="50">
        <v>0.50241898148148145</v>
      </c>
      <c r="T43" s="51">
        <v>0.53472222222222221</v>
      </c>
      <c r="U43" s="52">
        <v>58.149999999999977</v>
      </c>
      <c r="V43" s="53">
        <v>46.516666666666694</v>
      </c>
      <c r="W43" s="54"/>
      <c r="X43" s="94"/>
      <c r="Y43" s="266"/>
      <c r="Z43" s="267"/>
      <c r="AA43" s="55">
        <f t="shared" si="20"/>
        <v>-363.38230025080748</v>
      </c>
      <c r="AB43" s="49">
        <f t="shared" si="21"/>
        <v>0.8602375768266125</v>
      </c>
      <c r="AC43" s="294"/>
    </row>
    <row r="44" spans="1:29" ht="15.75" customHeight="1">
      <c r="A44" s="283"/>
      <c r="B44" s="99"/>
      <c r="C44" s="264"/>
      <c r="D44" s="265"/>
      <c r="E44" s="39"/>
      <c r="F44" s="52"/>
      <c r="G44" s="60"/>
      <c r="H44" s="61"/>
      <c r="I44" s="43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94"/>
      <c r="Y44" s="266"/>
      <c r="Z44" s="267"/>
      <c r="AA44" s="55"/>
      <c r="AB44" s="49"/>
      <c r="AC44" s="294"/>
    </row>
    <row r="45" spans="1:29" ht="15.75" customHeight="1">
      <c r="A45" s="283"/>
      <c r="B45" s="99"/>
      <c r="C45" s="264"/>
      <c r="D45" s="265"/>
      <c r="E45" s="39"/>
      <c r="F45" s="52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94"/>
    </row>
    <row r="46" spans="1:29" ht="15.75" customHeight="1">
      <c r="A46" s="283"/>
      <c r="B46" s="99"/>
      <c r="C46" s="264"/>
      <c r="D46" s="265"/>
      <c r="E46" s="39"/>
      <c r="F46" s="52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94"/>
    </row>
    <row r="47" spans="1:29" ht="15.75" customHeight="1">
      <c r="A47" s="283"/>
      <c r="B47" s="99"/>
      <c r="C47" s="264"/>
      <c r="D47" s="265"/>
      <c r="E47" s="39"/>
      <c r="F47" s="52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94"/>
      <c r="Y47" s="266"/>
      <c r="Z47" s="267"/>
      <c r="AA47" s="55"/>
      <c r="AB47" s="49"/>
      <c r="AC47" s="294"/>
    </row>
    <row r="48" spans="1:29" ht="15.75" customHeight="1">
      <c r="A48" s="283"/>
      <c r="B48" s="99"/>
      <c r="C48" s="264"/>
      <c r="D48" s="265"/>
      <c r="E48" s="39"/>
      <c r="F48" s="52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94"/>
      <c r="Y48" s="266"/>
      <c r="Z48" s="267"/>
      <c r="AA48" s="55"/>
      <c r="AB48" s="49"/>
      <c r="AC48" s="294"/>
    </row>
    <row r="49" spans="1:29" ht="15.75" customHeight="1">
      <c r="A49" s="283"/>
      <c r="B49" s="99"/>
      <c r="C49" s="264"/>
      <c r="D49" s="265"/>
      <c r="E49" s="39"/>
      <c r="F49" s="52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94"/>
      <c r="Y49" s="266"/>
      <c r="Z49" s="267"/>
      <c r="AA49" s="55"/>
      <c r="AB49" s="49"/>
      <c r="AC49" s="294"/>
    </row>
    <row r="50" spans="1:29" ht="15.75" customHeight="1">
      <c r="A50" s="283"/>
      <c r="B50" s="99"/>
      <c r="C50" s="264"/>
      <c r="D50" s="265"/>
      <c r="E50" s="39"/>
      <c r="F50" s="52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94"/>
      <c r="Y50" s="266"/>
      <c r="Z50" s="267"/>
      <c r="AA50" s="55"/>
      <c r="AB50" s="49"/>
      <c r="AC50" s="294"/>
    </row>
    <row r="51" spans="1:29" ht="15.75" customHeight="1">
      <c r="A51" s="283"/>
      <c r="B51" s="99"/>
      <c r="C51" s="264"/>
      <c r="D51" s="265"/>
      <c r="E51" s="39"/>
      <c r="F51" s="52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94"/>
      <c r="Y51" s="266"/>
      <c r="Z51" s="267"/>
      <c r="AA51" s="55"/>
      <c r="AB51" s="49"/>
      <c r="AC51" s="294"/>
    </row>
    <row r="52" spans="1:29" ht="15.75" customHeight="1">
      <c r="A52" s="283"/>
      <c r="B52" s="99"/>
      <c r="C52" s="264"/>
      <c r="D52" s="265"/>
      <c r="E52" s="39"/>
      <c r="F52" s="52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100"/>
      <c r="X52" s="101"/>
      <c r="Y52" s="266"/>
      <c r="Z52" s="267"/>
      <c r="AA52" s="55"/>
      <c r="AB52" s="49"/>
      <c r="AC52" s="294"/>
    </row>
    <row r="53" spans="1:29" ht="15.75" customHeight="1">
      <c r="A53" s="283"/>
      <c r="B53" s="99"/>
      <c r="C53" s="264"/>
      <c r="D53" s="265"/>
      <c r="E53" s="39"/>
      <c r="F53" s="52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102"/>
      <c r="X53" s="103"/>
      <c r="Y53" s="266"/>
      <c r="Z53" s="267"/>
      <c r="AA53" s="55"/>
      <c r="AB53" s="49"/>
      <c r="AC53" s="294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50"/>
      <c r="T54" s="51"/>
      <c r="U54" s="73"/>
      <c r="V54" s="53"/>
      <c r="W54" s="102"/>
      <c r="X54" s="103"/>
      <c r="Y54" s="266"/>
      <c r="Z54" s="267"/>
      <c r="AA54" s="55"/>
      <c r="AB54" s="49"/>
      <c r="AC54" s="294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23">AVERAGE(I39:I54)</f>
        <v>18</v>
      </c>
      <c r="J55" s="81">
        <f t="shared" si="23"/>
        <v>2080</v>
      </c>
      <c r="K55" s="82">
        <f t="shared" ref="K55" si="24">J55/I55</f>
        <v>115.55555555555556</v>
      </c>
      <c r="L55" s="80">
        <f t="shared" ref="L55:M55" si="25">AVERAGE(L39:L54)</f>
        <v>18</v>
      </c>
      <c r="M55" s="81">
        <f t="shared" si="25"/>
        <v>1766.2934846720229</v>
      </c>
      <c r="N55" s="82">
        <f t="shared" ref="N55:N63" si="26">M55/L55</f>
        <v>98.127415815112386</v>
      </c>
      <c r="O55" s="83">
        <f t="shared" ref="O55:O63" si="27">L55-I55</f>
        <v>0</v>
      </c>
      <c r="P55" s="84">
        <f t="shared" ref="P55:P63" si="28">N55-K55</f>
        <v>-17.428139740443171</v>
      </c>
      <c r="Q55" s="85">
        <f t="shared" ref="Q55:Q63" si="29">N55/K55</f>
        <v>0.84917955993847261</v>
      </c>
      <c r="R55" s="275"/>
      <c r="S55" s="182">
        <f>S39</f>
        <v>0.25003472222222223</v>
      </c>
      <c r="T55" s="183">
        <f>INDEX(T39:T54,COUNTA(T39:T54))</f>
        <v>0.53472222222222221</v>
      </c>
      <c r="U55" s="86"/>
      <c r="V55" s="96"/>
      <c r="W55" s="105"/>
      <c r="X55" s="106"/>
      <c r="Y55" s="262"/>
      <c r="Z55" s="263"/>
      <c r="AA55" s="97">
        <f t="shared" ref="AA55:AA63" si="30">M55-J55</f>
        <v>-313.70651532797706</v>
      </c>
      <c r="AB55" s="85">
        <f t="shared" ref="AB55:AB63" si="31">M55/J55</f>
        <v>0.84917955993847261</v>
      </c>
      <c r="AC55" s="295"/>
    </row>
    <row r="56" spans="1:29" ht="15.75" customHeight="1">
      <c r="A56" s="268" t="s">
        <v>38</v>
      </c>
      <c r="B56" s="98" t="s">
        <v>74</v>
      </c>
      <c r="C56" s="271" t="s">
        <v>292</v>
      </c>
      <c r="D56" s="272"/>
      <c r="E56" s="21">
        <v>102.83</v>
      </c>
      <c r="F56" s="15">
        <v>1899</v>
      </c>
      <c r="G56" s="22">
        <f t="shared" ref="G56:G63" si="32">E56*F56</f>
        <v>195274.16999999998</v>
      </c>
      <c r="H56" s="23"/>
      <c r="I56" s="24">
        <v>20</v>
      </c>
      <c r="J56" s="25">
        <v>2000</v>
      </c>
      <c r="K56" s="26">
        <f>J56/I56</f>
        <v>100</v>
      </c>
      <c r="L56" s="27">
        <v>20</v>
      </c>
      <c r="M56" s="25">
        <f t="shared" ref="M56:M63" si="33">F56/V56*60</f>
        <v>1696.798212956068</v>
      </c>
      <c r="N56" s="26">
        <f t="shared" si="26"/>
        <v>84.839910647803407</v>
      </c>
      <c r="O56" s="91">
        <f t="shared" si="27"/>
        <v>0</v>
      </c>
      <c r="P56" s="92">
        <f t="shared" si="28"/>
        <v>-15.160089352196593</v>
      </c>
      <c r="Q56" s="31">
        <f t="shared" si="29"/>
        <v>0.84839910647803407</v>
      </c>
      <c r="R56" s="273">
        <f>Q72</f>
        <v>0.84256567368060531</v>
      </c>
      <c r="S56" s="32">
        <v>0.25</v>
      </c>
      <c r="T56" s="33">
        <v>0.29663194444444446</v>
      </c>
      <c r="U56" s="34"/>
      <c r="V56" s="35">
        <v>67.15000000000002</v>
      </c>
      <c r="W56" s="33"/>
      <c r="X56" s="107"/>
      <c r="Y56" s="276"/>
      <c r="Z56" s="277"/>
      <c r="AA56" s="36">
        <f t="shared" si="30"/>
        <v>-303.20178704393197</v>
      </c>
      <c r="AB56" s="31">
        <f t="shared" si="31"/>
        <v>0.84839910647803396</v>
      </c>
      <c r="AC56" s="278">
        <f>AB72</f>
        <v>0.84256567368060531</v>
      </c>
    </row>
    <row r="57" spans="1:29" ht="15.75" customHeight="1">
      <c r="A57" s="269"/>
      <c r="B57" s="99" t="s">
        <v>74</v>
      </c>
      <c r="C57" s="264" t="s">
        <v>82</v>
      </c>
      <c r="D57" s="265"/>
      <c r="E57" s="39">
        <v>47.37</v>
      </c>
      <c r="F57" s="40">
        <v>1350</v>
      </c>
      <c r="G57" s="41">
        <f t="shared" si="32"/>
        <v>63949.5</v>
      </c>
      <c r="H57" s="42"/>
      <c r="I57" s="43">
        <v>21</v>
      </c>
      <c r="J57" s="44">
        <v>2000</v>
      </c>
      <c r="K57" s="45">
        <f t="shared" si="12"/>
        <v>95.238095238095241</v>
      </c>
      <c r="L57" s="46">
        <v>21</v>
      </c>
      <c r="M57" s="44">
        <f t="shared" si="33"/>
        <v>1667.238421955404</v>
      </c>
      <c r="N57" s="45">
        <f t="shared" si="26"/>
        <v>79.392305807400191</v>
      </c>
      <c r="O57" s="47">
        <f t="shared" si="27"/>
        <v>0</v>
      </c>
      <c r="P57" s="48">
        <f t="shared" si="28"/>
        <v>-15.845789430695049</v>
      </c>
      <c r="Q57" s="49">
        <f t="shared" si="29"/>
        <v>0.83361921097770197</v>
      </c>
      <c r="R57" s="274"/>
      <c r="S57" s="50">
        <v>0.30098379629629629</v>
      </c>
      <c r="T57" s="51">
        <v>0.3347222222222222</v>
      </c>
      <c r="U57" s="52">
        <v>6.2666666666666337</v>
      </c>
      <c r="V57" s="53">
        <v>48.583333333333307</v>
      </c>
      <c r="W57" s="54"/>
      <c r="X57" s="94"/>
      <c r="Y57" s="266"/>
      <c r="Z57" s="267"/>
      <c r="AA57" s="55">
        <f t="shared" si="30"/>
        <v>-332.76157804459604</v>
      </c>
      <c r="AB57" s="49">
        <f t="shared" si="31"/>
        <v>0.83361921097770197</v>
      </c>
      <c r="AC57" s="279"/>
    </row>
    <row r="58" spans="1:29" ht="15.75" customHeight="1">
      <c r="A58" s="269"/>
      <c r="B58" s="99" t="s">
        <v>70</v>
      </c>
      <c r="C58" s="264" t="s">
        <v>83</v>
      </c>
      <c r="D58" s="265"/>
      <c r="E58" s="39">
        <v>56.85</v>
      </c>
      <c r="F58" s="40">
        <v>856</v>
      </c>
      <c r="G58" s="41">
        <f t="shared" si="32"/>
        <v>48663.6</v>
      </c>
      <c r="H58" s="42"/>
      <c r="I58" s="43">
        <v>21</v>
      </c>
      <c r="J58" s="44">
        <v>2000</v>
      </c>
      <c r="K58" s="45">
        <f t="shared" si="12"/>
        <v>95.238095238095241</v>
      </c>
      <c r="L58" s="46">
        <v>21</v>
      </c>
      <c r="M58" s="44">
        <f t="shared" si="33"/>
        <v>1629.6139608672661</v>
      </c>
      <c r="N58" s="45">
        <f t="shared" si="26"/>
        <v>77.600664803203145</v>
      </c>
      <c r="O58" s="47">
        <f t="shared" si="27"/>
        <v>0</v>
      </c>
      <c r="P58" s="48">
        <f t="shared" si="28"/>
        <v>-17.637430434892096</v>
      </c>
      <c r="Q58" s="49">
        <f t="shared" si="29"/>
        <v>0.81480698043363298</v>
      </c>
      <c r="R58" s="274"/>
      <c r="S58" s="50">
        <v>0.33991898148148147</v>
      </c>
      <c r="T58" s="51">
        <v>0.36180555555555555</v>
      </c>
      <c r="U58" s="52">
        <v>7.4833333333333574</v>
      </c>
      <c r="V58" s="53">
        <v>31.516666666666666</v>
      </c>
      <c r="W58" s="54"/>
      <c r="X58" s="94"/>
      <c r="Y58" s="266"/>
      <c r="Z58" s="267"/>
      <c r="AA58" s="55">
        <f t="shared" si="30"/>
        <v>-370.38603913273391</v>
      </c>
      <c r="AB58" s="49">
        <f t="shared" si="31"/>
        <v>0.81480698043363309</v>
      </c>
      <c r="AC58" s="279"/>
    </row>
    <row r="59" spans="1:29" ht="15.75" customHeight="1">
      <c r="A59" s="269"/>
      <c r="B59" s="99" t="s">
        <v>74</v>
      </c>
      <c r="C59" s="264" t="s">
        <v>220</v>
      </c>
      <c r="D59" s="265"/>
      <c r="E59" s="39">
        <v>65.55</v>
      </c>
      <c r="F59" s="40">
        <v>837</v>
      </c>
      <c r="G59" s="41">
        <f t="shared" si="32"/>
        <v>54865.35</v>
      </c>
      <c r="H59" s="42"/>
      <c r="I59" s="43">
        <v>22</v>
      </c>
      <c r="J59" s="44">
        <v>2000</v>
      </c>
      <c r="K59" s="45">
        <f t="shared" si="12"/>
        <v>90.909090909090907</v>
      </c>
      <c r="L59" s="46">
        <v>22</v>
      </c>
      <c r="M59" s="44">
        <f t="shared" si="33"/>
        <v>1693.7605396290051</v>
      </c>
      <c r="N59" s="45">
        <f t="shared" si="26"/>
        <v>76.989115437682045</v>
      </c>
      <c r="O59" s="47">
        <f t="shared" si="27"/>
        <v>0</v>
      </c>
      <c r="P59" s="48">
        <f t="shared" si="28"/>
        <v>-13.919975471408861</v>
      </c>
      <c r="Q59" s="49">
        <f t="shared" si="29"/>
        <v>0.84688026981450248</v>
      </c>
      <c r="R59" s="274"/>
      <c r="S59" s="50">
        <v>0.36621527777777779</v>
      </c>
      <c r="T59" s="51">
        <v>0.38680555555555557</v>
      </c>
      <c r="U59" s="52">
        <v>6.3500000000000334</v>
      </c>
      <c r="V59" s="53">
        <v>29.65</v>
      </c>
      <c r="W59" s="54"/>
      <c r="X59" s="94"/>
      <c r="Y59" s="266"/>
      <c r="Z59" s="267"/>
      <c r="AA59" s="55">
        <f t="shared" si="30"/>
        <v>-306.23946037099495</v>
      </c>
      <c r="AB59" s="49">
        <f t="shared" si="31"/>
        <v>0.84688026981450248</v>
      </c>
      <c r="AC59" s="279"/>
    </row>
    <row r="60" spans="1:29" ht="15.75" customHeight="1">
      <c r="A60" s="269"/>
      <c r="B60" s="99" t="s">
        <v>74</v>
      </c>
      <c r="C60" s="264" t="s">
        <v>223</v>
      </c>
      <c r="D60" s="265"/>
      <c r="E60" s="39">
        <v>59.36</v>
      </c>
      <c r="F60" s="40">
        <v>1512</v>
      </c>
      <c r="G60" s="41">
        <f t="shared" si="32"/>
        <v>89752.319999999992</v>
      </c>
      <c r="H60" s="58"/>
      <c r="I60" s="43">
        <v>23</v>
      </c>
      <c r="J60" s="44">
        <v>2000</v>
      </c>
      <c r="K60" s="45">
        <f t="shared" si="12"/>
        <v>86.956521739130437</v>
      </c>
      <c r="L60" s="59">
        <v>23</v>
      </c>
      <c r="M60" s="44">
        <f t="shared" si="33"/>
        <v>1700.999999999995</v>
      </c>
      <c r="N60" s="45">
        <f t="shared" si="26"/>
        <v>73.956521739130224</v>
      </c>
      <c r="O60" s="47">
        <f t="shared" si="27"/>
        <v>0</v>
      </c>
      <c r="P60" s="48">
        <f t="shared" si="28"/>
        <v>-13.000000000000213</v>
      </c>
      <c r="Q60" s="49">
        <f t="shared" si="29"/>
        <v>0.85049999999999759</v>
      </c>
      <c r="R60" s="274"/>
      <c r="S60" s="50">
        <v>0.38958333333333323</v>
      </c>
      <c r="T60" s="51">
        <v>0.42662037037037037</v>
      </c>
      <c r="U60" s="52">
        <v>3.9999999999998259</v>
      </c>
      <c r="V60" s="53">
        <v>53.333333333333492</v>
      </c>
      <c r="W60" s="54"/>
      <c r="X60" s="94"/>
      <c r="Y60" s="266"/>
      <c r="Z60" s="267"/>
      <c r="AA60" s="55">
        <f t="shared" si="30"/>
        <v>-299.000000000005</v>
      </c>
      <c r="AB60" s="49">
        <f t="shared" si="31"/>
        <v>0.85049999999999748</v>
      </c>
      <c r="AC60" s="279"/>
    </row>
    <row r="61" spans="1:29" ht="15.75" customHeight="1">
      <c r="A61" s="269"/>
      <c r="B61" s="99" t="s">
        <v>74</v>
      </c>
      <c r="C61" s="264" t="s">
        <v>234</v>
      </c>
      <c r="D61" s="265"/>
      <c r="E61" s="39">
        <v>53.37</v>
      </c>
      <c r="F61" s="40">
        <v>1345</v>
      </c>
      <c r="G61" s="60">
        <f t="shared" si="32"/>
        <v>71782.649999999994</v>
      </c>
      <c r="H61" s="61"/>
      <c r="I61" s="43">
        <v>25</v>
      </c>
      <c r="J61" s="44">
        <v>2000</v>
      </c>
      <c r="K61" s="45">
        <f t="shared" si="12"/>
        <v>80</v>
      </c>
      <c r="L61" s="46">
        <v>25</v>
      </c>
      <c r="M61" s="44">
        <f t="shared" si="33"/>
        <v>1697.1608832807572</v>
      </c>
      <c r="N61" s="45">
        <f t="shared" si="26"/>
        <v>67.886435331230288</v>
      </c>
      <c r="O61" s="47">
        <f t="shared" si="27"/>
        <v>0</v>
      </c>
      <c r="P61" s="48">
        <f t="shared" si="28"/>
        <v>-12.113564668769712</v>
      </c>
      <c r="Q61" s="49">
        <f t="shared" si="29"/>
        <v>0.8485804416403786</v>
      </c>
      <c r="R61" s="274"/>
      <c r="S61" s="50">
        <v>0.43086805555555557</v>
      </c>
      <c r="T61" s="51">
        <v>0.46388888888888891</v>
      </c>
      <c r="U61" s="52">
        <v>6.1166666666666902</v>
      </c>
      <c r="V61" s="53">
        <v>47.55</v>
      </c>
      <c r="W61" s="54">
        <v>0.46388888888888891</v>
      </c>
      <c r="X61" s="94">
        <v>0.50290509259259264</v>
      </c>
      <c r="Y61" s="266"/>
      <c r="Z61" s="267"/>
      <c r="AA61" s="55">
        <f t="shared" si="30"/>
        <v>-302.83911671924284</v>
      </c>
      <c r="AB61" s="49">
        <f t="shared" si="31"/>
        <v>0.8485804416403786</v>
      </c>
      <c r="AC61" s="279"/>
    </row>
    <row r="62" spans="1:29" ht="15.75" customHeight="1">
      <c r="A62" s="269"/>
      <c r="B62" s="99" t="s">
        <v>74</v>
      </c>
      <c r="C62" s="264" t="s">
        <v>75</v>
      </c>
      <c r="D62" s="265"/>
      <c r="E62" s="39">
        <v>59.34</v>
      </c>
      <c r="F62" s="40">
        <v>1540</v>
      </c>
      <c r="G62" s="60">
        <f t="shared" si="32"/>
        <v>91383.6</v>
      </c>
      <c r="H62" s="64"/>
      <c r="I62" s="43">
        <v>24</v>
      </c>
      <c r="J62" s="44">
        <v>2000</v>
      </c>
      <c r="K62" s="45">
        <f t="shared" si="12"/>
        <v>83.333333333333329</v>
      </c>
      <c r="L62" s="59">
        <v>24</v>
      </c>
      <c r="M62" s="44">
        <f t="shared" si="33"/>
        <v>1685.6187290969935</v>
      </c>
      <c r="N62" s="45">
        <f t="shared" si="26"/>
        <v>70.234113712374736</v>
      </c>
      <c r="O62" s="65">
        <f t="shared" si="27"/>
        <v>0</v>
      </c>
      <c r="P62" s="66">
        <f t="shared" si="28"/>
        <v>-13.099219620958593</v>
      </c>
      <c r="Q62" s="67">
        <f t="shared" si="29"/>
        <v>0.84280936454849686</v>
      </c>
      <c r="R62" s="274"/>
      <c r="S62" s="62">
        <v>0.50290509259259264</v>
      </c>
      <c r="T62" s="63">
        <v>0.54097222222222219</v>
      </c>
      <c r="U62" s="52">
        <v>56.18333333333338</v>
      </c>
      <c r="V62" s="53">
        <v>54.816666666666549</v>
      </c>
      <c r="W62" s="63"/>
      <c r="X62" s="108"/>
      <c r="Y62" s="266"/>
      <c r="Z62" s="267"/>
      <c r="AA62" s="55">
        <f t="shared" si="30"/>
        <v>-314.38127090300645</v>
      </c>
      <c r="AB62" s="49">
        <f t="shared" si="31"/>
        <v>0.84280936454849675</v>
      </c>
      <c r="AC62" s="279"/>
    </row>
    <row r="63" spans="1:29" ht="15.75" customHeight="1">
      <c r="A63" s="269"/>
      <c r="B63" s="99" t="s">
        <v>74</v>
      </c>
      <c r="C63" s="264" t="s">
        <v>81</v>
      </c>
      <c r="D63" s="265"/>
      <c r="E63" s="39">
        <v>58.67</v>
      </c>
      <c r="F63" s="40">
        <v>3054</v>
      </c>
      <c r="G63" s="60">
        <f t="shared" si="32"/>
        <v>179178.18</v>
      </c>
      <c r="H63" s="64"/>
      <c r="I63" s="43">
        <v>25</v>
      </c>
      <c r="J63" s="44">
        <v>2000</v>
      </c>
      <c r="K63" s="45">
        <f t="shared" si="12"/>
        <v>80</v>
      </c>
      <c r="L63" s="59">
        <v>25</v>
      </c>
      <c r="M63" s="44">
        <f t="shared" si="33"/>
        <v>1709.8600311041953</v>
      </c>
      <c r="N63" s="45">
        <f t="shared" si="26"/>
        <v>68.39440124416781</v>
      </c>
      <c r="O63" s="65">
        <f t="shared" si="27"/>
        <v>0</v>
      </c>
      <c r="P63" s="66">
        <f t="shared" si="28"/>
        <v>-11.60559875583219</v>
      </c>
      <c r="Q63" s="67">
        <f t="shared" si="29"/>
        <v>0.85493001555209758</v>
      </c>
      <c r="R63" s="274"/>
      <c r="S63" s="62">
        <v>0.54444444444444429</v>
      </c>
      <c r="T63" s="63">
        <v>0.61886574074074074</v>
      </c>
      <c r="U63" s="52">
        <v>4.9999999999998224</v>
      </c>
      <c r="V63" s="53">
        <v>107.1666666666669</v>
      </c>
      <c r="W63" s="63"/>
      <c r="X63" s="108"/>
      <c r="Y63" s="266"/>
      <c r="Z63" s="267"/>
      <c r="AA63" s="55">
        <f t="shared" si="30"/>
        <v>-290.13996889580471</v>
      </c>
      <c r="AB63" s="49">
        <f t="shared" si="31"/>
        <v>0.85493001555209769</v>
      </c>
      <c r="AC63" s="279"/>
    </row>
    <row r="64" spans="1:29" ht="15.75" customHeight="1">
      <c r="A64" s="269"/>
      <c r="B64" s="99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53"/>
      <c r="W64" s="63"/>
      <c r="X64" s="108"/>
      <c r="Y64" s="266"/>
      <c r="Z64" s="267"/>
      <c r="AA64" s="55"/>
      <c r="AB64" s="49"/>
      <c r="AC64" s="279"/>
    </row>
    <row r="65" spans="1:29" ht="15.75" customHeight="1">
      <c r="A65" s="269"/>
      <c r="B65" s="99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53"/>
      <c r="W65" s="63"/>
      <c r="X65" s="108"/>
      <c r="Y65" s="266"/>
      <c r="Z65" s="267"/>
      <c r="AA65" s="55"/>
      <c r="AB65" s="49"/>
      <c r="AC65" s="279"/>
    </row>
    <row r="66" spans="1:29" ht="15.75" customHeight="1">
      <c r="A66" s="269"/>
      <c r="B66" s="99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53"/>
      <c r="W66" s="63"/>
      <c r="X66" s="108"/>
      <c r="Y66" s="266"/>
      <c r="Z66" s="267"/>
      <c r="AA66" s="55"/>
      <c r="AB66" s="49"/>
      <c r="AC66" s="279"/>
    </row>
    <row r="67" spans="1:29" ht="15.75" customHeight="1">
      <c r="A67" s="269"/>
      <c r="B67" s="99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53"/>
      <c r="W67" s="63"/>
      <c r="X67" s="108"/>
      <c r="Y67" s="266"/>
      <c r="Z67" s="267"/>
      <c r="AA67" s="55"/>
      <c r="AB67" s="49"/>
      <c r="AC67" s="279"/>
    </row>
    <row r="68" spans="1:29" ht="15.75" customHeight="1">
      <c r="A68" s="269"/>
      <c r="B68" s="99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53"/>
      <c r="W68" s="63"/>
      <c r="X68" s="108"/>
      <c r="Y68" s="266"/>
      <c r="Z68" s="267"/>
      <c r="AA68" s="55"/>
      <c r="AB68" s="49"/>
      <c r="AC68" s="279"/>
    </row>
    <row r="69" spans="1:29" ht="15.75" customHeight="1">
      <c r="A69" s="269"/>
      <c r="B69" s="99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53"/>
      <c r="W69" s="63"/>
      <c r="X69" s="108"/>
      <c r="Y69" s="266"/>
      <c r="Z69" s="267"/>
      <c r="AA69" s="55"/>
      <c r="AB69" s="49"/>
      <c r="AC69" s="279"/>
    </row>
    <row r="70" spans="1:29" ht="15.75" customHeight="1">
      <c r="A70" s="269"/>
      <c r="B70" s="99"/>
      <c r="C70" s="264"/>
      <c r="D70" s="265"/>
      <c r="E70" s="39"/>
      <c r="F70" s="71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53"/>
      <c r="W70" s="63"/>
      <c r="X70" s="108"/>
      <c r="Y70" s="266"/>
      <c r="Z70" s="267"/>
      <c r="AA70" s="55"/>
      <c r="AB70" s="49"/>
      <c r="AC70" s="279"/>
    </row>
    <row r="71" spans="1:29" ht="15.75" customHeight="1">
      <c r="A71" s="269"/>
      <c r="B71" s="99"/>
      <c r="C71" s="264"/>
      <c r="D71" s="265"/>
      <c r="E71" s="109"/>
      <c r="F71" s="71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34">AVERAGE(I56:I71)</f>
        <v>22.625</v>
      </c>
      <c r="J72" s="81">
        <f t="shared" si="34"/>
        <v>2000</v>
      </c>
      <c r="K72" s="82">
        <f t="shared" ref="K72" si="35">J72/I72</f>
        <v>88.39779005524862</v>
      </c>
      <c r="L72" s="80">
        <f t="shared" ref="L72:M72" si="36">AVERAGE(L56:L71)</f>
        <v>22.625</v>
      </c>
      <c r="M72" s="81">
        <f t="shared" si="36"/>
        <v>1685.1313473612106</v>
      </c>
      <c r="N72" s="82">
        <f t="shared" ref="N72:N82" si="37">M72/L72</f>
        <v>74.480943529777264</v>
      </c>
      <c r="O72" s="83">
        <f t="shared" ref="O72:O82" si="38">L72-I72</f>
        <v>0</v>
      </c>
      <c r="P72" s="84">
        <f t="shared" ref="P72:P82" si="39">N72-K72</f>
        <v>-13.916846525471357</v>
      </c>
      <c r="Q72" s="85">
        <f t="shared" ref="Q72:Q82" si="40">N72/K72</f>
        <v>0.84256567368060531</v>
      </c>
      <c r="R72" s="275"/>
      <c r="S72" s="182">
        <f>S56</f>
        <v>0.25</v>
      </c>
      <c r="T72" s="183">
        <f>INDEX(T56:T71,COUNTA(T56:T71))</f>
        <v>0.61886574074074074</v>
      </c>
      <c r="U72" s="86"/>
      <c r="V72" s="96"/>
      <c r="W72" s="78"/>
      <c r="X72" s="82"/>
      <c r="Y72" s="262"/>
      <c r="Z72" s="263"/>
      <c r="AA72" s="97">
        <f t="shared" ref="AA72:AA82" si="41">M72-J72</f>
        <v>-314.8686526387894</v>
      </c>
      <c r="AB72" s="85">
        <f t="shared" ref="AB72:AB82" si="42">M72/J72</f>
        <v>0.84256567368060531</v>
      </c>
      <c r="AC72" s="280"/>
    </row>
    <row r="73" spans="1:29" ht="15.75" customHeight="1">
      <c r="A73" s="281" t="s">
        <v>39</v>
      </c>
      <c r="B73" s="16" t="s">
        <v>85</v>
      </c>
      <c r="C73" s="349" t="s">
        <v>86</v>
      </c>
      <c r="D73" s="349"/>
      <c r="E73" s="21">
        <v>37.94</v>
      </c>
      <c r="F73" s="15">
        <v>4763</v>
      </c>
      <c r="G73" s="22">
        <f t="shared" ref="G73:G82" si="43">E73*F73</f>
        <v>180708.22</v>
      </c>
      <c r="H73" s="23"/>
      <c r="I73" s="24">
        <v>21</v>
      </c>
      <c r="J73" s="25">
        <v>3600</v>
      </c>
      <c r="K73" s="26">
        <f>J73/I73</f>
        <v>171.42857142857142</v>
      </c>
      <c r="L73" s="27">
        <v>21</v>
      </c>
      <c r="M73" s="25">
        <f t="shared" ref="M73:M82" si="44">F73/V73*60</f>
        <v>2995.5974842767291</v>
      </c>
      <c r="N73" s="26">
        <f t="shared" si="37"/>
        <v>142.64749925127282</v>
      </c>
      <c r="O73" s="91">
        <f t="shared" si="38"/>
        <v>0</v>
      </c>
      <c r="P73" s="92">
        <f t="shared" si="39"/>
        <v>-28.781072177298597</v>
      </c>
      <c r="Q73" s="31">
        <f t="shared" si="40"/>
        <v>0.83211041229909155</v>
      </c>
      <c r="R73" s="273">
        <f>Q89</f>
        <v>0.8507843758360305</v>
      </c>
      <c r="S73" s="32">
        <v>0.16666666666666666</v>
      </c>
      <c r="T73" s="33">
        <v>0.23291666666666666</v>
      </c>
      <c r="U73" s="34"/>
      <c r="V73" s="35">
        <v>95.4</v>
      </c>
      <c r="W73" s="33"/>
      <c r="X73" s="107"/>
      <c r="Y73" s="276"/>
      <c r="Z73" s="277"/>
      <c r="AA73" s="36">
        <f t="shared" si="41"/>
        <v>-604.40251572327088</v>
      </c>
      <c r="AB73" s="31">
        <f t="shared" si="42"/>
        <v>0.83211041229909144</v>
      </c>
      <c r="AC73" s="278">
        <f>AB89</f>
        <v>0.8507843758360305</v>
      </c>
    </row>
    <row r="74" spans="1:29" ht="15.75" customHeight="1">
      <c r="A74" s="282"/>
      <c r="B74" s="38" t="s">
        <v>85</v>
      </c>
      <c r="C74" s="287" t="s">
        <v>207</v>
      </c>
      <c r="D74" s="287"/>
      <c r="E74" s="39">
        <v>28.29</v>
      </c>
      <c r="F74" s="40">
        <v>4420</v>
      </c>
      <c r="G74" s="41">
        <f t="shared" si="43"/>
        <v>125041.8</v>
      </c>
      <c r="H74" s="42"/>
      <c r="I74" s="43">
        <v>19</v>
      </c>
      <c r="J74" s="44">
        <v>3600</v>
      </c>
      <c r="K74" s="45">
        <f t="shared" ref="K74:K110" si="45">J74/I74</f>
        <v>189.47368421052633</v>
      </c>
      <c r="L74" s="46">
        <v>19</v>
      </c>
      <c r="M74" s="44">
        <f t="shared" si="44"/>
        <v>2975.3178758414369</v>
      </c>
      <c r="N74" s="45">
        <f t="shared" si="37"/>
        <v>156.59567767586509</v>
      </c>
      <c r="O74" s="47">
        <f t="shared" si="38"/>
        <v>0</v>
      </c>
      <c r="P74" s="48">
        <f t="shared" si="39"/>
        <v>-32.878006534661239</v>
      </c>
      <c r="Q74" s="49">
        <f t="shared" si="40"/>
        <v>0.82647718773373235</v>
      </c>
      <c r="R74" s="274"/>
      <c r="S74" s="50">
        <v>0.23750000000000002</v>
      </c>
      <c r="T74" s="51">
        <v>0.29939814814814814</v>
      </c>
      <c r="U74" s="52">
        <v>6.6000000000000325</v>
      </c>
      <c r="V74" s="53">
        <v>89.133333333333297</v>
      </c>
      <c r="W74" s="54"/>
      <c r="X74" s="94"/>
      <c r="Y74" s="266"/>
      <c r="Z74" s="267"/>
      <c r="AA74" s="55">
        <f t="shared" si="41"/>
        <v>-624.68212415856306</v>
      </c>
      <c r="AB74" s="49">
        <f t="shared" si="42"/>
        <v>0.82647718773373247</v>
      </c>
      <c r="AC74" s="279"/>
    </row>
    <row r="75" spans="1:29" ht="15.75" customHeight="1">
      <c r="A75" s="282"/>
      <c r="B75" s="38" t="s">
        <v>85</v>
      </c>
      <c r="C75" s="287" t="s">
        <v>221</v>
      </c>
      <c r="D75" s="287"/>
      <c r="E75" s="39">
        <v>38.1</v>
      </c>
      <c r="F75" s="40">
        <v>661</v>
      </c>
      <c r="G75" s="41">
        <f t="shared" si="43"/>
        <v>25184.100000000002</v>
      </c>
      <c r="H75" s="42"/>
      <c r="I75" s="43">
        <v>21</v>
      </c>
      <c r="J75" s="44">
        <v>3600</v>
      </c>
      <c r="K75" s="45">
        <f t="shared" si="45"/>
        <v>171.42857142857142</v>
      </c>
      <c r="L75" s="46">
        <v>21</v>
      </c>
      <c r="M75" s="44">
        <f t="shared" si="44"/>
        <v>2901.9512195121938</v>
      </c>
      <c r="N75" s="45">
        <f t="shared" si="37"/>
        <v>138.18815331010447</v>
      </c>
      <c r="O75" s="47">
        <f t="shared" si="38"/>
        <v>0</v>
      </c>
      <c r="P75" s="48">
        <f t="shared" si="39"/>
        <v>-33.240418118466948</v>
      </c>
      <c r="Q75" s="49">
        <f t="shared" si="40"/>
        <v>0.80609756097560947</v>
      </c>
      <c r="R75" s="274"/>
      <c r="S75" s="50">
        <v>0.30303240740740739</v>
      </c>
      <c r="T75" s="51">
        <v>0.31252314814814813</v>
      </c>
      <c r="U75" s="52">
        <v>5.2333333333333254</v>
      </c>
      <c r="V75" s="53">
        <v>13.666666666666671</v>
      </c>
      <c r="W75" s="54"/>
      <c r="X75" s="94"/>
      <c r="Y75" s="266"/>
      <c r="Z75" s="267"/>
      <c r="AA75" s="55">
        <f t="shared" si="41"/>
        <v>-698.0487804878062</v>
      </c>
      <c r="AB75" s="49">
        <f t="shared" si="42"/>
        <v>0.80609756097560936</v>
      </c>
      <c r="AC75" s="279"/>
    </row>
    <row r="76" spans="1:29" ht="15.75" customHeight="1">
      <c r="A76" s="282"/>
      <c r="B76" s="38" t="s">
        <v>85</v>
      </c>
      <c r="C76" s="287" t="s">
        <v>87</v>
      </c>
      <c r="D76" s="287"/>
      <c r="E76" s="39">
        <v>38.99</v>
      </c>
      <c r="F76" s="40">
        <v>2827</v>
      </c>
      <c r="G76" s="41">
        <f t="shared" si="43"/>
        <v>110224.73000000001</v>
      </c>
      <c r="H76" s="42"/>
      <c r="I76" s="43">
        <v>19</v>
      </c>
      <c r="J76" s="44">
        <v>3600</v>
      </c>
      <c r="K76" s="45">
        <f t="shared" si="45"/>
        <v>189.47368421052633</v>
      </c>
      <c r="L76" s="46">
        <v>19</v>
      </c>
      <c r="M76" s="44">
        <f t="shared" si="44"/>
        <v>2955.0522648083656</v>
      </c>
      <c r="N76" s="45">
        <f t="shared" si="37"/>
        <v>155.52906656886134</v>
      </c>
      <c r="O76" s="47">
        <f t="shared" si="38"/>
        <v>0</v>
      </c>
      <c r="P76" s="48">
        <f t="shared" si="39"/>
        <v>-33.944617641664991</v>
      </c>
      <c r="Q76" s="49">
        <f t="shared" si="40"/>
        <v>0.82084785133565696</v>
      </c>
      <c r="R76" s="274"/>
      <c r="S76" s="50">
        <v>0.31527777777777782</v>
      </c>
      <c r="T76" s="51">
        <v>0.35513888888888889</v>
      </c>
      <c r="U76" s="52">
        <v>3.9666666666667538</v>
      </c>
      <c r="V76" s="53">
        <v>57.399999999999942</v>
      </c>
      <c r="W76" s="54"/>
      <c r="X76" s="94"/>
      <c r="Y76" s="266"/>
      <c r="Z76" s="267"/>
      <c r="AA76" s="112">
        <f t="shared" si="41"/>
        <v>-644.94773519163437</v>
      </c>
      <c r="AB76" s="113">
        <f t="shared" si="42"/>
        <v>0.82084785133565707</v>
      </c>
      <c r="AC76" s="279"/>
    </row>
    <row r="77" spans="1:29" ht="15.75" customHeight="1">
      <c r="A77" s="283"/>
      <c r="B77" s="38" t="s">
        <v>85</v>
      </c>
      <c r="C77" s="287" t="s">
        <v>88</v>
      </c>
      <c r="D77" s="287"/>
      <c r="E77" s="39">
        <v>31.27</v>
      </c>
      <c r="F77" s="44">
        <v>3623</v>
      </c>
      <c r="G77" s="41">
        <f t="shared" si="43"/>
        <v>113291.20999999999</v>
      </c>
      <c r="H77" s="58"/>
      <c r="I77" s="43">
        <v>19</v>
      </c>
      <c r="J77" s="44">
        <v>3600</v>
      </c>
      <c r="K77" s="45">
        <f t="shared" si="45"/>
        <v>189.47368421052633</v>
      </c>
      <c r="L77" s="59">
        <v>19</v>
      </c>
      <c r="M77" s="44">
        <f t="shared" si="44"/>
        <v>2990.0962861072867</v>
      </c>
      <c r="N77" s="45">
        <f t="shared" si="37"/>
        <v>157.37348874248877</v>
      </c>
      <c r="O77" s="47">
        <f t="shared" si="38"/>
        <v>0</v>
      </c>
      <c r="P77" s="48">
        <f t="shared" si="39"/>
        <v>-32.100195468037555</v>
      </c>
      <c r="Q77" s="49">
        <f t="shared" si="40"/>
        <v>0.83058230169646852</v>
      </c>
      <c r="R77" s="274"/>
      <c r="S77" s="50">
        <v>0.35923611111111109</v>
      </c>
      <c r="T77" s="51">
        <v>0.40972222222222227</v>
      </c>
      <c r="U77" s="52">
        <v>5.8999999999999631</v>
      </c>
      <c r="V77" s="53">
        <v>72.700000000000088</v>
      </c>
      <c r="W77" s="54"/>
      <c r="X77" s="94"/>
      <c r="Y77" s="266"/>
      <c r="Z77" s="267"/>
      <c r="AA77" s="112">
        <f t="shared" si="41"/>
        <v>-609.90371389271331</v>
      </c>
      <c r="AB77" s="113">
        <f t="shared" si="42"/>
        <v>0.83058230169646852</v>
      </c>
      <c r="AC77" s="279"/>
    </row>
    <row r="78" spans="1:29" ht="15.75" customHeight="1">
      <c r="A78" s="283"/>
      <c r="B78" s="38" t="s">
        <v>85</v>
      </c>
      <c r="C78" s="287" t="s">
        <v>235</v>
      </c>
      <c r="D78" s="287"/>
      <c r="E78" s="39">
        <v>43.61</v>
      </c>
      <c r="F78" s="44">
        <v>1840</v>
      </c>
      <c r="G78" s="60">
        <f t="shared" si="43"/>
        <v>80242.399999999994</v>
      </c>
      <c r="H78" s="61"/>
      <c r="I78" s="43">
        <v>22</v>
      </c>
      <c r="J78" s="44">
        <v>3600</v>
      </c>
      <c r="K78" s="45">
        <f t="shared" si="45"/>
        <v>163.63636363636363</v>
      </c>
      <c r="L78" s="46">
        <v>22</v>
      </c>
      <c r="M78" s="44">
        <f t="shared" si="44"/>
        <v>3140.8250355618798</v>
      </c>
      <c r="N78" s="45">
        <f t="shared" si="37"/>
        <v>142.7647743437218</v>
      </c>
      <c r="O78" s="47">
        <f t="shared" si="38"/>
        <v>0</v>
      </c>
      <c r="P78" s="48">
        <f t="shared" si="39"/>
        <v>-20.871589292641829</v>
      </c>
      <c r="Q78" s="49">
        <f t="shared" si="40"/>
        <v>0.8724513987671888</v>
      </c>
      <c r="R78" s="274"/>
      <c r="S78" s="50">
        <v>0.41319444444444448</v>
      </c>
      <c r="T78" s="51">
        <v>0.43760416666666668</v>
      </c>
      <c r="U78" s="52">
        <v>4.9999999999999822</v>
      </c>
      <c r="V78" s="53">
        <v>35.149999999999977</v>
      </c>
      <c r="W78" s="54">
        <v>0.43760416666666668</v>
      </c>
      <c r="X78" s="94">
        <v>0.47648148148148151</v>
      </c>
      <c r="Y78" s="266"/>
      <c r="Z78" s="267"/>
      <c r="AA78" s="112">
        <f t="shared" si="41"/>
        <v>-459.17496443812024</v>
      </c>
      <c r="AB78" s="113">
        <f t="shared" si="42"/>
        <v>0.8724513987671888</v>
      </c>
      <c r="AC78" s="279"/>
    </row>
    <row r="79" spans="1:29" ht="15.75" customHeight="1">
      <c r="A79" s="283"/>
      <c r="B79" s="38" t="s">
        <v>85</v>
      </c>
      <c r="C79" s="287" t="s">
        <v>236</v>
      </c>
      <c r="D79" s="287"/>
      <c r="E79" s="39">
        <v>46.93</v>
      </c>
      <c r="F79" s="44">
        <v>2051</v>
      </c>
      <c r="G79" s="60">
        <f t="shared" si="43"/>
        <v>96253.43</v>
      </c>
      <c r="H79" s="64"/>
      <c r="I79" s="43">
        <v>26</v>
      </c>
      <c r="J79" s="44">
        <v>3600</v>
      </c>
      <c r="K79" s="45">
        <f t="shared" si="45"/>
        <v>138.46153846153845</v>
      </c>
      <c r="L79" s="59">
        <v>26</v>
      </c>
      <c r="M79" s="44">
        <f t="shared" si="44"/>
        <v>3166.2092624356815</v>
      </c>
      <c r="N79" s="45">
        <f t="shared" si="37"/>
        <v>121.77727932444928</v>
      </c>
      <c r="O79" s="65">
        <f t="shared" si="38"/>
        <v>0</v>
      </c>
      <c r="P79" s="66">
        <f t="shared" si="39"/>
        <v>-16.684259137089171</v>
      </c>
      <c r="Q79" s="67">
        <f t="shared" si="40"/>
        <v>0.87950257289880041</v>
      </c>
      <c r="R79" s="274"/>
      <c r="S79" s="50">
        <v>0.47648148148148151</v>
      </c>
      <c r="T79" s="51">
        <v>0.50347222222222221</v>
      </c>
      <c r="U79" s="52">
        <v>55.983333333333348</v>
      </c>
      <c r="V79" s="53">
        <v>38.866666666666617</v>
      </c>
      <c r="W79" s="54"/>
      <c r="X79" s="94"/>
      <c r="Y79" s="266"/>
      <c r="Z79" s="267"/>
      <c r="AA79" s="112">
        <f t="shared" si="41"/>
        <v>-433.79073756431853</v>
      </c>
      <c r="AB79" s="113">
        <f t="shared" si="42"/>
        <v>0.87950257289880041</v>
      </c>
      <c r="AC79" s="279"/>
    </row>
    <row r="80" spans="1:29" ht="15.75" customHeight="1">
      <c r="A80" s="283"/>
      <c r="B80" s="38" t="s">
        <v>85</v>
      </c>
      <c r="C80" s="287" t="s">
        <v>90</v>
      </c>
      <c r="D80" s="287"/>
      <c r="E80" s="39">
        <v>38</v>
      </c>
      <c r="F80" s="44">
        <v>2047</v>
      </c>
      <c r="G80" s="60">
        <f t="shared" si="43"/>
        <v>77786</v>
      </c>
      <c r="H80" s="64">
        <v>2</v>
      </c>
      <c r="I80" s="43">
        <v>21</v>
      </c>
      <c r="J80" s="44">
        <v>3600</v>
      </c>
      <c r="K80" s="45">
        <f t="shared" si="45"/>
        <v>171.42857142857142</v>
      </c>
      <c r="L80" s="59">
        <v>21</v>
      </c>
      <c r="M80" s="44">
        <f t="shared" si="44"/>
        <v>3160.0343053173156</v>
      </c>
      <c r="N80" s="45">
        <f t="shared" si="37"/>
        <v>150.47782406272933</v>
      </c>
      <c r="O80" s="65">
        <f t="shared" si="38"/>
        <v>0</v>
      </c>
      <c r="P80" s="66">
        <f t="shared" si="39"/>
        <v>-20.950747365842091</v>
      </c>
      <c r="Q80" s="67">
        <f t="shared" si="40"/>
        <v>0.87778730703258778</v>
      </c>
      <c r="R80" s="274"/>
      <c r="S80" s="50">
        <v>0.50775462962962958</v>
      </c>
      <c r="T80" s="51">
        <v>0.5347453703703704</v>
      </c>
      <c r="U80" s="52">
        <v>6.1666666666666181</v>
      </c>
      <c r="V80" s="53">
        <v>38.866666666666774</v>
      </c>
      <c r="W80" s="54"/>
      <c r="X80" s="94"/>
      <c r="Y80" s="266"/>
      <c r="Z80" s="267"/>
      <c r="AA80" s="112">
        <f t="shared" si="41"/>
        <v>-439.96569468268444</v>
      </c>
      <c r="AB80" s="113">
        <f t="shared" si="42"/>
        <v>0.87778730703258767</v>
      </c>
      <c r="AC80" s="279"/>
    </row>
    <row r="81" spans="1:29" ht="15.75" customHeight="1">
      <c r="A81" s="283"/>
      <c r="B81" s="38" t="s">
        <v>85</v>
      </c>
      <c r="C81" s="287" t="s">
        <v>89</v>
      </c>
      <c r="D81" s="287"/>
      <c r="E81" s="39">
        <v>38.630000000000003</v>
      </c>
      <c r="F81" s="44">
        <v>5660</v>
      </c>
      <c r="G81" s="60">
        <f t="shared" si="43"/>
        <v>218645.80000000002</v>
      </c>
      <c r="H81" s="64"/>
      <c r="I81" s="43">
        <v>20</v>
      </c>
      <c r="J81" s="44">
        <v>3600</v>
      </c>
      <c r="K81" s="45">
        <f t="shared" si="45"/>
        <v>180</v>
      </c>
      <c r="L81" s="59">
        <v>20</v>
      </c>
      <c r="M81" s="44">
        <f t="shared" si="44"/>
        <v>3175.3155680224377</v>
      </c>
      <c r="N81" s="45">
        <f t="shared" si="37"/>
        <v>158.76577840112188</v>
      </c>
      <c r="O81" s="65">
        <f t="shared" si="38"/>
        <v>0</v>
      </c>
      <c r="P81" s="66">
        <f t="shared" si="39"/>
        <v>-21.234221598878122</v>
      </c>
      <c r="Q81" s="67">
        <f t="shared" si="40"/>
        <v>0.88203210222845485</v>
      </c>
      <c r="R81" s="274"/>
      <c r="S81" s="50">
        <v>0.53753472222222221</v>
      </c>
      <c r="T81" s="51">
        <v>0.6118055555555556</v>
      </c>
      <c r="U81" s="52">
        <v>4.0166666666666018</v>
      </c>
      <c r="V81" s="53">
        <v>106.95000000000009</v>
      </c>
      <c r="W81" s="54"/>
      <c r="X81" s="94"/>
      <c r="Y81" s="266"/>
      <c r="Z81" s="267"/>
      <c r="AA81" s="112">
        <f t="shared" si="41"/>
        <v>-424.68443197756233</v>
      </c>
      <c r="AB81" s="113">
        <f t="shared" si="42"/>
        <v>0.88203210222845496</v>
      </c>
      <c r="AC81" s="279"/>
    </row>
    <row r="82" spans="1:29" ht="15.75" customHeight="1">
      <c r="A82" s="283"/>
      <c r="B82" s="38" t="s">
        <v>85</v>
      </c>
      <c r="C82" s="287" t="s">
        <v>90</v>
      </c>
      <c r="D82" s="287"/>
      <c r="E82" s="39">
        <v>38</v>
      </c>
      <c r="F82" s="44">
        <v>5483</v>
      </c>
      <c r="G82" s="60">
        <f t="shared" si="43"/>
        <v>208354</v>
      </c>
      <c r="H82" s="64"/>
      <c r="I82" s="43">
        <v>21</v>
      </c>
      <c r="J82" s="44">
        <v>3600</v>
      </c>
      <c r="K82" s="45">
        <f t="shared" si="45"/>
        <v>171.42857142857142</v>
      </c>
      <c r="L82" s="59">
        <v>21</v>
      </c>
      <c r="M82" s="44">
        <f t="shared" si="44"/>
        <v>3167.8382282137723</v>
      </c>
      <c r="N82" s="45">
        <f t="shared" si="37"/>
        <v>150.84943943875106</v>
      </c>
      <c r="O82" s="65">
        <f t="shared" si="38"/>
        <v>0</v>
      </c>
      <c r="P82" s="66">
        <f t="shared" si="39"/>
        <v>-20.579131989820354</v>
      </c>
      <c r="Q82" s="67">
        <f t="shared" si="40"/>
        <v>0.87995506339271456</v>
      </c>
      <c r="R82" s="274"/>
      <c r="S82" s="50">
        <v>0.61677083333333338</v>
      </c>
      <c r="T82" s="51">
        <v>0.68888888888888888</v>
      </c>
      <c r="U82" s="52">
        <v>7.1499999999999986</v>
      </c>
      <c r="V82" s="53">
        <v>103.84999999999992</v>
      </c>
      <c r="W82" s="54"/>
      <c r="X82" s="94"/>
      <c r="Y82" s="266"/>
      <c r="Z82" s="267"/>
      <c r="AA82" s="112">
        <f t="shared" si="41"/>
        <v>-432.16177178622775</v>
      </c>
      <c r="AB82" s="113">
        <f t="shared" si="42"/>
        <v>0.87995506339271456</v>
      </c>
      <c r="AC82" s="279"/>
    </row>
    <row r="83" spans="1:29" ht="15.75" customHeight="1">
      <c r="A83" s="283"/>
      <c r="B83" s="38"/>
      <c r="C83" s="287"/>
      <c r="D83" s="287"/>
      <c r="E83" s="39"/>
      <c r="F83" s="44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112"/>
      <c r="AB83" s="113"/>
      <c r="AC83" s="279"/>
    </row>
    <row r="84" spans="1:29" ht="15.75" customHeight="1">
      <c r="A84" s="283"/>
      <c r="B84" s="38"/>
      <c r="C84" s="287"/>
      <c r="D84" s="287"/>
      <c r="E84" s="39"/>
      <c r="F84" s="44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112"/>
      <c r="AB84" s="113"/>
      <c r="AC84" s="279"/>
    </row>
    <row r="85" spans="1:29" ht="15.75" customHeight="1">
      <c r="A85" s="283"/>
      <c r="B85" s="38"/>
      <c r="C85" s="287"/>
      <c r="D85" s="287"/>
      <c r="E85" s="39"/>
      <c r="F85" s="44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112"/>
      <c r="AB85" s="113"/>
      <c r="AC85" s="279"/>
    </row>
    <row r="86" spans="1:29" ht="15.75" customHeight="1">
      <c r="A86" s="283"/>
      <c r="B86" s="38"/>
      <c r="C86" s="287"/>
      <c r="D86" s="287"/>
      <c r="E86" s="39"/>
      <c r="F86" s="44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112"/>
      <c r="AB86" s="113"/>
      <c r="AC86" s="279"/>
    </row>
    <row r="87" spans="1:29" ht="15.75" customHeight="1">
      <c r="A87" s="283"/>
      <c r="B87" s="38"/>
      <c r="C87" s="287"/>
      <c r="D87" s="287"/>
      <c r="E87" s="39"/>
      <c r="F87" s="44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112"/>
      <c r="AB87" s="113"/>
      <c r="AC87" s="279"/>
    </row>
    <row r="88" spans="1:29" ht="15.75" customHeight="1">
      <c r="A88" s="283"/>
      <c r="B88" s="38"/>
      <c r="C88" s="287"/>
      <c r="D88" s="287"/>
      <c r="E88" s="95"/>
      <c r="F88" s="44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46">AVERAGE(I73:I88)</f>
        <v>20.9</v>
      </c>
      <c r="J89" s="81">
        <f t="shared" si="46"/>
        <v>3600</v>
      </c>
      <c r="K89" s="82">
        <f t="shared" ref="K89" si="47">J89/I89</f>
        <v>172.2488038277512</v>
      </c>
      <c r="L89" s="80">
        <f t="shared" ref="L89:M89" si="48">AVERAGE(L73:L88)</f>
        <v>20.9</v>
      </c>
      <c r="M89" s="81">
        <f t="shared" si="48"/>
        <v>3062.8237530097099</v>
      </c>
      <c r="N89" s="82">
        <f t="shared" ref="N89:N93" si="49">M89/L89</f>
        <v>146.54659105309617</v>
      </c>
      <c r="O89" s="83">
        <f t="shared" ref="O89:O93" si="50">L89-I89</f>
        <v>0</v>
      </c>
      <c r="P89" s="84">
        <f t="shared" ref="P89:P93" si="51">N89-K89</f>
        <v>-25.702212774655038</v>
      </c>
      <c r="Q89" s="85">
        <f t="shared" ref="Q89:Q93" si="52">N89/K89</f>
        <v>0.8507843758360305</v>
      </c>
      <c r="R89" s="275"/>
      <c r="S89" s="182">
        <f>S73</f>
        <v>0.16666666666666666</v>
      </c>
      <c r="T89" s="183">
        <f>INDEX(T73:T88,COUNTA(T73:T88))</f>
        <v>0.68888888888888888</v>
      </c>
      <c r="U89" s="86"/>
      <c r="V89" s="96"/>
      <c r="W89" s="78"/>
      <c r="X89" s="82"/>
      <c r="Y89" s="262"/>
      <c r="Z89" s="263"/>
      <c r="AA89" s="97">
        <f t="shared" ref="AA89:AA93" si="53">M89-J89</f>
        <v>-537.17624699029011</v>
      </c>
      <c r="AB89" s="85">
        <f t="shared" ref="AB89:AB93" si="54">M89/J89</f>
        <v>0.8507843758360305</v>
      </c>
      <c r="AC89" s="280"/>
    </row>
    <row r="90" spans="1:29" ht="15.75" customHeight="1">
      <c r="A90" s="268" t="s">
        <v>40</v>
      </c>
      <c r="B90" s="98" t="s">
        <v>76</v>
      </c>
      <c r="C90" s="271" t="s">
        <v>91</v>
      </c>
      <c r="D90" s="272"/>
      <c r="E90" s="21">
        <v>34.229999999999997</v>
      </c>
      <c r="F90" s="15">
        <v>1517</v>
      </c>
      <c r="G90" s="22">
        <f t="shared" ref="G90:G93" si="55">E90*F90</f>
        <v>51926.909999999996</v>
      </c>
      <c r="H90" s="23"/>
      <c r="I90" s="24">
        <v>16</v>
      </c>
      <c r="J90" s="25">
        <v>3000</v>
      </c>
      <c r="K90" s="26">
        <f>J90/I90</f>
        <v>187.5</v>
      </c>
      <c r="L90" s="27">
        <v>16</v>
      </c>
      <c r="M90" s="25">
        <f>F90/V90*60</f>
        <v>2534.1995359628736</v>
      </c>
      <c r="N90" s="26">
        <f t="shared" si="49"/>
        <v>158.3874709976796</v>
      </c>
      <c r="O90" s="91">
        <f t="shared" si="50"/>
        <v>0</v>
      </c>
      <c r="P90" s="92">
        <f t="shared" si="51"/>
        <v>-29.1125290023204</v>
      </c>
      <c r="Q90" s="31">
        <f t="shared" si="52"/>
        <v>0.84473317865429121</v>
      </c>
      <c r="R90" s="273">
        <f>Q106</f>
        <v>0.85136849015378102</v>
      </c>
      <c r="S90" s="32">
        <v>0.25005787037037036</v>
      </c>
      <c r="T90" s="33">
        <v>0.27500000000000002</v>
      </c>
      <c r="U90" s="34"/>
      <c r="V90" s="35">
        <v>35.916666666666714</v>
      </c>
      <c r="W90" s="114"/>
      <c r="X90" s="115"/>
      <c r="Y90" s="276"/>
      <c r="Z90" s="277"/>
      <c r="AA90" s="36">
        <f t="shared" si="53"/>
        <v>-465.8004640371264</v>
      </c>
      <c r="AB90" s="31">
        <f t="shared" si="54"/>
        <v>0.84473317865429121</v>
      </c>
      <c r="AC90" s="278">
        <f>AB106</f>
        <v>0.85136849015378102</v>
      </c>
    </row>
    <row r="91" spans="1:29" ht="15.75" customHeight="1">
      <c r="A91" s="269"/>
      <c r="B91" s="38" t="s">
        <v>76</v>
      </c>
      <c r="C91" s="264" t="s">
        <v>92</v>
      </c>
      <c r="D91" s="265"/>
      <c r="E91" s="39">
        <v>34.770000000000003</v>
      </c>
      <c r="F91" s="40">
        <v>1201</v>
      </c>
      <c r="G91" s="41">
        <f t="shared" si="55"/>
        <v>41758.770000000004</v>
      </c>
      <c r="H91" s="42"/>
      <c r="I91" s="43">
        <v>11</v>
      </c>
      <c r="J91" s="44">
        <v>3000</v>
      </c>
      <c r="K91" s="45">
        <f t="shared" si="45"/>
        <v>272.72727272727275</v>
      </c>
      <c r="L91" s="46">
        <v>11</v>
      </c>
      <c r="M91" s="44">
        <f>F91/V91*60</f>
        <v>2518.1129877693634</v>
      </c>
      <c r="N91" s="45">
        <f t="shared" si="49"/>
        <v>228.91936252448758</v>
      </c>
      <c r="O91" s="47">
        <f t="shared" si="50"/>
        <v>0</v>
      </c>
      <c r="P91" s="48">
        <f t="shared" si="51"/>
        <v>-43.807910202785166</v>
      </c>
      <c r="Q91" s="49">
        <f t="shared" si="52"/>
        <v>0.83937099592312103</v>
      </c>
      <c r="R91" s="274"/>
      <c r="S91" s="50">
        <v>0.28012731481481479</v>
      </c>
      <c r="T91" s="51">
        <v>0.3</v>
      </c>
      <c r="U91" s="52">
        <v>7.3833333333332618</v>
      </c>
      <c r="V91" s="53">
        <v>28.616666666666688</v>
      </c>
      <c r="W91" s="54"/>
      <c r="X91" s="94"/>
      <c r="Y91" s="266"/>
      <c r="Z91" s="267"/>
      <c r="AA91" s="55">
        <f t="shared" si="53"/>
        <v>-481.88701223063663</v>
      </c>
      <c r="AB91" s="49">
        <f t="shared" si="54"/>
        <v>0.83937099592312114</v>
      </c>
      <c r="AC91" s="279"/>
    </row>
    <row r="92" spans="1:29" ht="15.75" customHeight="1">
      <c r="A92" s="269"/>
      <c r="B92" s="38" t="s">
        <v>76</v>
      </c>
      <c r="C92" s="264" t="s">
        <v>94</v>
      </c>
      <c r="D92" s="265"/>
      <c r="E92" s="39">
        <v>35.83</v>
      </c>
      <c r="F92" s="40">
        <v>4020</v>
      </c>
      <c r="G92" s="41">
        <f t="shared" si="55"/>
        <v>144036.6</v>
      </c>
      <c r="H92" s="42"/>
      <c r="I92" s="43">
        <v>12</v>
      </c>
      <c r="J92" s="44">
        <v>3273</v>
      </c>
      <c r="K92" s="45">
        <f t="shared" si="45"/>
        <v>272.75</v>
      </c>
      <c r="L92" s="46">
        <v>12</v>
      </c>
      <c r="M92" s="44">
        <f>F92/V92*60</f>
        <v>2835.9788359788322</v>
      </c>
      <c r="N92" s="45">
        <f t="shared" si="49"/>
        <v>236.33156966490267</v>
      </c>
      <c r="O92" s="47">
        <f t="shared" si="50"/>
        <v>0</v>
      </c>
      <c r="P92" s="48">
        <f t="shared" si="51"/>
        <v>-36.418430335097327</v>
      </c>
      <c r="Q92" s="49">
        <f t="shared" si="52"/>
        <v>0.86647688236444609</v>
      </c>
      <c r="R92" s="274"/>
      <c r="S92" s="50">
        <v>0.3569444444444444</v>
      </c>
      <c r="T92" s="51">
        <v>0.41600694444444447</v>
      </c>
      <c r="U92" s="52">
        <v>6.9999999999999751</v>
      </c>
      <c r="V92" s="53">
        <v>85.050000000000111</v>
      </c>
      <c r="W92" s="54"/>
      <c r="X92" s="94"/>
      <c r="Y92" s="266"/>
      <c r="Z92" s="267"/>
      <c r="AA92" s="55">
        <f t="shared" si="53"/>
        <v>-437.02116402116781</v>
      </c>
      <c r="AB92" s="49">
        <f t="shared" si="54"/>
        <v>0.86647688236444609</v>
      </c>
      <c r="AC92" s="279"/>
    </row>
    <row r="93" spans="1:29" ht="15.75" customHeight="1">
      <c r="A93" s="269"/>
      <c r="B93" s="38" t="s">
        <v>76</v>
      </c>
      <c r="C93" s="264" t="s">
        <v>95</v>
      </c>
      <c r="D93" s="265"/>
      <c r="E93" s="39">
        <v>36.409999999999997</v>
      </c>
      <c r="F93" s="40">
        <v>2298</v>
      </c>
      <c r="G93" s="41">
        <f t="shared" si="55"/>
        <v>83670.179999999993</v>
      </c>
      <c r="H93" s="58"/>
      <c r="I93" s="43">
        <v>11</v>
      </c>
      <c r="J93" s="44">
        <v>3273</v>
      </c>
      <c r="K93" s="45">
        <f t="shared" si="45"/>
        <v>297.54545454545456</v>
      </c>
      <c r="L93" s="59">
        <v>11</v>
      </c>
      <c r="M93" s="44">
        <f>F93/V93*60</f>
        <v>2792.9777177582673</v>
      </c>
      <c r="N93" s="45">
        <f t="shared" si="49"/>
        <v>253.90706525075157</v>
      </c>
      <c r="O93" s="47">
        <f t="shared" si="50"/>
        <v>0</v>
      </c>
      <c r="P93" s="48">
        <f t="shared" si="51"/>
        <v>-43.638389294702989</v>
      </c>
      <c r="Q93" s="49">
        <f t="shared" si="52"/>
        <v>0.85333874664169485</v>
      </c>
      <c r="R93" s="274"/>
      <c r="S93" s="50">
        <v>0.42083333333333328</v>
      </c>
      <c r="T93" s="51">
        <v>0.45511574074074074</v>
      </c>
      <c r="U93" s="52">
        <v>6.9499999999998874</v>
      </c>
      <c r="V93" s="53">
        <v>49.366666666666738</v>
      </c>
      <c r="W93" s="54"/>
      <c r="X93" s="94"/>
      <c r="Y93" s="266"/>
      <c r="Z93" s="267"/>
      <c r="AA93" s="55">
        <f t="shared" si="53"/>
        <v>-480.02228224173268</v>
      </c>
      <c r="AB93" s="49">
        <f t="shared" si="54"/>
        <v>0.85333874664169485</v>
      </c>
      <c r="AC93" s="279"/>
    </row>
    <row r="94" spans="1:29" ht="15.75" customHeight="1">
      <c r="A94" s="269"/>
      <c r="B94" s="38"/>
      <c r="C94" s="264"/>
      <c r="D94" s="265"/>
      <c r="E94" s="39"/>
      <c r="F94" s="40"/>
      <c r="G94" s="60"/>
      <c r="H94" s="61"/>
      <c r="I94" s="43"/>
      <c r="J94" s="44"/>
      <c r="K94" s="45"/>
      <c r="L94" s="46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4"/>
      <c r="I95" s="43"/>
      <c r="J95" s="44"/>
      <c r="K95" s="45"/>
      <c r="L95" s="59"/>
      <c r="M95" s="44"/>
      <c r="N95" s="45"/>
      <c r="O95" s="65"/>
      <c r="P95" s="66"/>
      <c r="Q95" s="67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110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110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110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110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110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110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110"/>
      <c r="Y104" s="266"/>
      <c r="Z104" s="267"/>
      <c r="AA104" s="55"/>
      <c r="AB104" s="49"/>
      <c r="AC104" s="279"/>
    </row>
    <row r="105" spans="1:29" ht="15.75" customHeight="1">
      <c r="A105" s="269"/>
      <c r="B105" s="99"/>
      <c r="C105" s="264"/>
      <c r="D105" s="265"/>
      <c r="E105" s="109"/>
      <c r="F105" s="71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56">AVERAGE(I90:I105)</f>
        <v>12.5</v>
      </c>
      <c r="J106" s="81">
        <f t="shared" si="56"/>
        <v>3136.5</v>
      </c>
      <c r="K106" s="82">
        <f t="shared" ref="K106" si="57">J106/I106</f>
        <v>250.92</v>
      </c>
      <c r="L106" s="80">
        <f t="shared" ref="L106:M106" si="58">AVERAGE(L90:L105)</f>
        <v>12.5</v>
      </c>
      <c r="M106" s="81">
        <f t="shared" si="58"/>
        <v>2670.3172693673341</v>
      </c>
      <c r="N106" s="82">
        <f>M106/L106</f>
        <v>213.62538154938673</v>
      </c>
      <c r="O106" s="83">
        <f>L106-I106</f>
        <v>0</v>
      </c>
      <c r="P106" s="84">
        <f>N106-K106</f>
        <v>-37.294618450613257</v>
      </c>
      <c r="Q106" s="85">
        <f>N106/K106</f>
        <v>0.85136849015378102</v>
      </c>
      <c r="R106" s="275"/>
      <c r="S106" s="182">
        <f>S90</f>
        <v>0.25005787037037036</v>
      </c>
      <c r="T106" s="183">
        <f>INDEX(T90:T105,COUNTA(T90:T105))</f>
        <v>0.45511574074074074</v>
      </c>
      <c r="U106" s="86"/>
      <c r="V106" s="96"/>
      <c r="W106" s="78"/>
      <c r="X106" s="82"/>
      <c r="Y106" s="262"/>
      <c r="Z106" s="263"/>
      <c r="AA106" s="97">
        <f>M106-J106</f>
        <v>-466.18273063266588</v>
      </c>
      <c r="AB106" s="85">
        <f>M106/J106</f>
        <v>0.85136849015378102</v>
      </c>
      <c r="AC106" s="280"/>
    </row>
    <row r="107" spans="1:29" ht="15.75" customHeight="1">
      <c r="A107" s="281" t="s">
        <v>42</v>
      </c>
      <c r="B107" s="16" t="s">
        <v>69</v>
      </c>
      <c r="C107" s="271" t="s">
        <v>102</v>
      </c>
      <c r="D107" s="272"/>
      <c r="E107" s="21">
        <v>26.63</v>
      </c>
      <c r="F107" s="15">
        <v>788</v>
      </c>
      <c r="G107" s="22">
        <f t="shared" ref="G107:G110" si="59">E107*F107</f>
        <v>20984.44</v>
      </c>
      <c r="H107" s="23"/>
      <c r="I107" s="24">
        <v>6</v>
      </c>
      <c r="J107" s="25">
        <v>2600</v>
      </c>
      <c r="K107" s="26">
        <f>J107/I107</f>
        <v>433.33333333333331</v>
      </c>
      <c r="L107" s="27">
        <v>6</v>
      </c>
      <c r="M107" s="25">
        <f>F107/V107*60</f>
        <v>2106.0133630289461</v>
      </c>
      <c r="N107" s="26">
        <f>M107/L107</f>
        <v>351.00222717149103</v>
      </c>
      <c r="O107" s="91">
        <f>L107-I107</f>
        <v>0</v>
      </c>
      <c r="P107" s="92">
        <f>N107-K107</f>
        <v>-82.331106161842285</v>
      </c>
      <c r="Q107" s="31">
        <f>N107/K107</f>
        <v>0.81000513962651777</v>
      </c>
      <c r="R107" s="273">
        <f>Q123</f>
        <v>0.82914745784573574</v>
      </c>
      <c r="S107" s="117">
        <v>0.3256944444444444</v>
      </c>
      <c r="T107" s="118">
        <v>0.34128472222222223</v>
      </c>
      <c r="U107" s="34"/>
      <c r="V107" s="35">
        <v>22.450000000000074</v>
      </c>
      <c r="W107" s="33"/>
      <c r="X107" s="107"/>
      <c r="Y107" s="276"/>
      <c r="Z107" s="277"/>
      <c r="AA107" s="36">
        <f>M107-J107</f>
        <v>-493.98663697105394</v>
      </c>
      <c r="AB107" s="31">
        <f>M107/J107</f>
        <v>0.81000513962651777</v>
      </c>
      <c r="AC107" s="278">
        <f>AB123</f>
        <v>0.82914745784573585</v>
      </c>
    </row>
    <row r="108" spans="1:29" ht="15.75" customHeight="1">
      <c r="A108" s="282"/>
      <c r="B108" s="38" t="s">
        <v>76</v>
      </c>
      <c r="C108" s="264" t="s">
        <v>99</v>
      </c>
      <c r="D108" s="265"/>
      <c r="E108" s="39">
        <v>24.73</v>
      </c>
      <c r="F108" s="40">
        <v>966</v>
      </c>
      <c r="G108" s="41">
        <f t="shared" si="59"/>
        <v>23889.18</v>
      </c>
      <c r="H108" s="42"/>
      <c r="I108" s="43">
        <v>6</v>
      </c>
      <c r="J108" s="44">
        <v>2600</v>
      </c>
      <c r="K108" s="45">
        <f t="shared" si="45"/>
        <v>433.33333333333331</v>
      </c>
      <c r="L108" s="46">
        <v>6</v>
      </c>
      <c r="M108" s="44">
        <f>F108/V108*60</f>
        <v>2172.1424109931304</v>
      </c>
      <c r="N108" s="45">
        <f>M108/L108</f>
        <v>362.02373516552171</v>
      </c>
      <c r="O108" s="47">
        <f>L108-I108</f>
        <v>0</v>
      </c>
      <c r="P108" s="48">
        <f>N108-K108</f>
        <v>-71.3095981678116</v>
      </c>
      <c r="Q108" s="49">
        <f>N108/K108</f>
        <v>0.83543938884351165</v>
      </c>
      <c r="R108" s="274"/>
      <c r="S108" s="50">
        <v>0.34535879629629629</v>
      </c>
      <c r="T108" s="51">
        <v>0.36388888888888887</v>
      </c>
      <c r="U108" s="52">
        <v>5.8666666666666512</v>
      </c>
      <c r="V108" s="53">
        <v>26.683333333333323</v>
      </c>
      <c r="W108" s="54"/>
      <c r="X108" s="58"/>
      <c r="Y108" s="266"/>
      <c r="Z108" s="267"/>
      <c r="AA108" s="55">
        <f>M108-J108</f>
        <v>-427.8575890068696</v>
      </c>
      <c r="AB108" s="49">
        <f>M108/J108</f>
        <v>0.83543938884351165</v>
      </c>
      <c r="AC108" s="279"/>
    </row>
    <row r="109" spans="1:29" ht="15.75" customHeight="1">
      <c r="A109" s="282"/>
      <c r="B109" s="38" t="s">
        <v>76</v>
      </c>
      <c r="C109" s="264" t="s">
        <v>100</v>
      </c>
      <c r="D109" s="265"/>
      <c r="E109" s="39">
        <v>24.94</v>
      </c>
      <c r="F109" s="40">
        <v>1041</v>
      </c>
      <c r="G109" s="41">
        <f t="shared" si="59"/>
        <v>25962.54</v>
      </c>
      <c r="H109" s="42"/>
      <c r="I109" s="43">
        <v>6</v>
      </c>
      <c r="J109" s="44">
        <v>2600</v>
      </c>
      <c r="K109" s="45">
        <f t="shared" si="45"/>
        <v>433.33333333333331</v>
      </c>
      <c r="L109" s="46">
        <v>6</v>
      </c>
      <c r="M109" s="44">
        <f>F109/V109*60</f>
        <v>2158.7557603686623</v>
      </c>
      <c r="N109" s="45">
        <f>M109/L109</f>
        <v>359.79262672811041</v>
      </c>
      <c r="O109" s="47">
        <f>L109-I109</f>
        <v>0</v>
      </c>
      <c r="P109" s="48">
        <f>N109-K109</f>
        <v>-73.540706605222908</v>
      </c>
      <c r="Q109" s="49">
        <f>N109/K109</f>
        <v>0.83029067706487025</v>
      </c>
      <c r="R109" s="274"/>
      <c r="S109" s="50">
        <v>0.36671296296296296</v>
      </c>
      <c r="T109" s="51">
        <v>0.38680555555555557</v>
      </c>
      <c r="U109" s="52">
        <v>4.0666666666666895</v>
      </c>
      <c r="V109" s="53">
        <v>28.933333333333351</v>
      </c>
      <c r="W109" s="54"/>
      <c r="X109" s="94"/>
      <c r="Y109" s="266"/>
      <c r="Z109" s="267"/>
      <c r="AA109" s="55">
        <f>M109-J109</f>
        <v>-441.24423963133768</v>
      </c>
      <c r="AB109" s="49">
        <f>M109/J109</f>
        <v>0.83029067706487014</v>
      </c>
      <c r="AC109" s="279"/>
    </row>
    <row r="110" spans="1:29" ht="15.75" customHeight="1">
      <c r="A110" s="282"/>
      <c r="B110" s="38" t="s">
        <v>76</v>
      </c>
      <c r="C110" s="264" t="s">
        <v>101</v>
      </c>
      <c r="D110" s="265"/>
      <c r="E110" s="39">
        <v>24.73</v>
      </c>
      <c r="F110" s="40">
        <v>1384</v>
      </c>
      <c r="G110" s="41">
        <f t="shared" si="59"/>
        <v>34226.32</v>
      </c>
      <c r="H110" s="42"/>
      <c r="I110" s="43">
        <v>6</v>
      </c>
      <c r="J110" s="44">
        <v>2600</v>
      </c>
      <c r="K110" s="45">
        <f t="shared" si="45"/>
        <v>433.33333333333331</v>
      </c>
      <c r="L110" s="46">
        <v>6</v>
      </c>
      <c r="M110" s="44">
        <f>F110/V110*60</f>
        <v>2186.2220272049149</v>
      </c>
      <c r="N110" s="45">
        <f>M110/L110</f>
        <v>364.37033786748583</v>
      </c>
      <c r="O110" s="47">
        <f>L110-I110</f>
        <v>0</v>
      </c>
      <c r="P110" s="48">
        <f>N110-K110</f>
        <v>-68.962995465847484</v>
      </c>
      <c r="Q110" s="49">
        <f>N110/K110</f>
        <v>0.84085462584804427</v>
      </c>
      <c r="R110" s="274"/>
      <c r="S110" s="50">
        <v>0.39099537037037035</v>
      </c>
      <c r="T110" s="51">
        <v>0.41737268518518517</v>
      </c>
      <c r="U110" s="52">
        <v>6.0333333333332906</v>
      </c>
      <c r="V110" s="53">
        <v>37.983333333333327</v>
      </c>
      <c r="W110" s="54"/>
      <c r="X110" s="58"/>
      <c r="Y110" s="266"/>
      <c r="Z110" s="267"/>
      <c r="AA110" s="55">
        <f>M110-J110</f>
        <v>-413.77797279508513</v>
      </c>
      <c r="AB110" s="49">
        <f>M110/J110</f>
        <v>0.84085462584804416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58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58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58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58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58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58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58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58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58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58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78"/>
      <c r="G123" s="79"/>
      <c r="H123" s="20"/>
      <c r="I123" s="80">
        <f t="shared" ref="I123:J123" si="60">AVERAGE(I107:I122)</f>
        <v>6</v>
      </c>
      <c r="J123" s="81">
        <f t="shared" si="60"/>
        <v>2600</v>
      </c>
      <c r="K123" s="82">
        <f t="shared" ref="K123" si="61">J123/I123</f>
        <v>433.33333333333331</v>
      </c>
      <c r="L123" s="80">
        <f t="shared" ref="L123:M123" si="62">AVERAGE(L107:L122)</f>
        <v>6</v>
      </c>
      <c r="M123" s="81">
        <f t="shared" si="62"/>
        <v>2155.7833903989131</v>
      </c>
      <c r="N123" s="82">
        <f>M123/L123</f>
        <v>359.29723173315216</v>
      </c>
      <c r="O123" s="83">
        <f>L123-I123</f>
        <v>0</v>
      </c>
      <c r="P123" s="84">
        <f>N123-K123</f>
        <v>-74.036101600181155</v>
      </c>
      <c r="Q123" s="85">
        <f>N123/K123</f>
        <v>0.82914745784573574</v>
      </c>
      <c r="R123" s="275"/>
      <c r="S123" s="182">
        <f>S107</f>
        <v>0.3256944444444444</v>
      </c>
      <c r="T123" s="183">
        <f>INDEX(T107:T122,COUNTA(T107:T122))</f>
        <v>0.41737268518518517</v>
      </c>
      <c r="U123" s="86"/>
      <c r="V123" s="96"/>
      <c r="W123" s="78"/>
      <c r="X123" s="82"/>
      <c r="Y123" s="262"/>
      <c r="Z123" s="263"/>
      <c r="AA123" s="97">
        <f>M123-J123</f>
        <v>-444.21660960108693</v>
      </c>
      <c r="AB123" s="85">
        <f>M123/J123</f>
        <v>0.82914745784573585</v>
      </c>
      <c r="AC123" s="280"/>
    </row>
    <row r="124" spans="1:29" ht="15.75" customHeight="1">
      <c r="A124" s="268" t="s">
        <v>214</v>
      </c>
      <c r="B124" s="98" t="s">
        <v>70</v>
      </c>
      <c r="C124" s="271" t="s">
        <v>211</v>
      </c>
      <c r="D124" s="272"/>
      <c r="E124" s="21">
        <v>47.6</v>
      </c>
      <c r="F124" s="15">
        <v>2103</v>
      </c>
      <c r="G124" s="22">
        <f t="shared" ref="G124:G126" si="63">E124*F124</f>
        <v>100102.8</v>
      </c>
      <c r="H124" s="23"/>
      <c r="I124" s="24">
        <v>23</v>
      </c>
      <c r="J124" s="25">
        <v>2000</v>
      </c>
      <c r="K124" s="26">
        <f>J124/I124</f>
        <v>86.956521739130437</v>
      </c>
      <c r="L124" s="27">
        <v>23</v>
      </c>
      <c r="M124" s="25">
        <f>F124/V124*60</f>
        <v>1710.5286940804347</v>
      </c>
      <c r="N124" s="26">
        <f>M124/L124</f>
        <v>74.370812786105859</v>
      </c>
      <c r="O124" s="91">
        <f>L124-I124</f>
        <v>0</v>
      </c>
      <c r="P124" s="92">
        <f>N124-K124</f>
        <v>-12.585708953024579</v>
      </c>
      <c r="Q124" s="31">
        <f>N124/K124</f>
        <v>0.85526434704021737</v>
      </c>
      <c r="R124" s="273">
        <f>Q140</f>
        <v>0.85288116718148388</v>
      </c>
      <c r="S124" s="32">
        <v>0.70849537037037036</v>
      </c>
      <c r="T124" s="33">
        <v>0.75972222222222219</v>
      </c>
      <c r="U124" s="34"/>
      <c r="V124" s="35">
        <v>73.766666666666637</v>
      </c>
      <c r="W124" s="33"/>
      <c r="X124" s="107"/>
      <c r="Y124" s="276"/>
      <c r="Z124" s="277"/>
      <c r="AA124" s="36">
        <f>M124-J124</f>
        <v>-289.47130591956534</v>
      </c>
      <c r="AB124" s="31">
        <f>M124/J124</f>
        <v>0.85526434704021737</v>
      </c>
      <c r="AC124" s="278">
        <f>AB140</f>
        <v>0.85288116718148388</v>
      </c>
    </row>
    <row r="125" spans="1:29" ht="15.75" customHeight="1">
      <c r="A125" s="269"/>
      <c r="B125" s="99" t="s">
        <v>70</v>
      </c>
      <c r="C125" s="264" t="s">
        <v>224</v>
      </c>
      <c r="D125" s="265"/>
      <c r="E125" s="39">
        <v>50.67</v>
      </c>
      <c r="F125" s="40">
        <v>1608</v>
      </c>
      <c r="G125" s="41">
        <f t="shared" si="63"/>
        <v>81477.36</v>
      </c>
      <c r="H125" s="42"/>
      <c r="I125" s="43">
        <v>22</v>
      </c>
      <c r="J125" s="44">
        <v>2000</v>
      </c>
      <c r="K125" s="45">
        <f t="shared" ref="K125:K126" si="64">J125/I125</f>
        <v>90.909090909090907</v>
      </c>
      <c r="L125" s="46">
        <v>22</v>
      </c>
      <c r="M125" s="44">
        <f>F125/V125*60</f>
        <v>1703.5903472630973</v>
      </c>
      <c r="N125" s="45">
        <f>M125/L125</f>
        <v>77.435924875595333</v>
      </c>
      <c r="O125" s="47">
        <f>L125-I125</f>
        <v>0</v>
      </c>
      <c r="P125" s="48">
        <f>N125-K125</f>
        <v>-13.473166033495573</v>
      </c>
      <c r="Q125" s="49">
        <f>N125/K125</f>
        <v>0.85179517363154866</v>
      </c>
      <c r="R125" s="274"/>
      <c r="S125" s="50">
        <v>0.76415509259259262</v>
      </c>
      <c r="T125" s="51">
        <v>0.80348379629629629</v>
      </c>
      <c r="U125" s="52">
        <v>6.3833333333334252</v>
      </c>
      <c r="V125" s="53">
        <v>56.633333333333283</v>
      </c>
      <c r="W125" s="54"/>
      <c r="X125" s="94"/>
      <c r="Y125" s="266"/>
      <c r="Z125" s="267"/>
      <c r="AA125" s="55">
        <f>M125-J125</f>
        <v>-296.40965273690267</v>
      </c>
      <c r="AB125" s="49">
        <f>M125/J125</f>
        <v>0.85179517363154866</v>
      </c>
      <c r="AC125" s="279"/>
    </row>
    <row r="126" spans="1:29" ht="15.75" customHeight="1">
      <c r="A126" s="269"/>
      <c r="B126" s="99" t="s">
        <v>70</v>
      </c>
      <c r="C126" s="264" t="s">
        <v>115</v>
      </c>
      <c r="D126" s="265"/>
      <c r="E126" s="39">
        <v>56.87</v>
      </c>
      <c r="F126" s="40">
        <v>1583</v>
      </c>
      <c r="G126" s="41">
        <f t="shared" si="63"/>
        <v>90025.209999999992</v>
      </c>
      <c r="H126" s="42"/>
      <c r="I126" s="43">
        <v>23</v>
      </c>
      <c r="J126" s="44">
        <v>2000</v>
      </c>
      <c r="K126" s="45">
        <f t="shared" si="64"/>
        <v>86.956521739130437</v>
      </c>
      <c r="L126" s="46">
        <v>23</v>
      </c>
      <c r="M126" s="44">
        <f>F126/V126*60</f>
        <v>1703.1679617453715</v>
      </c>
      <c r="N126" s="45">
        <f>M126/L126</f>
        <v>74.050780945450938</v>
      </c>
      <c r="O126" s="47">
        <f>L126-I126</f>
        <v>0</v>
      </c>
      <c r="P126" s="48">
        <f>N126-K126</f>
        <v>-12.905740793679499</v>
      </c>
      <c r="Q126" s="49">
        <f>N126/K126</f>
        <v>0.85158398087268572</v>
      </c>
      <c r="R126" s="274"/>
      <c r="S126" s="50">
        <v>0.80850694444444449</v>
      </c>
      <c r="T126" s="51">
        <v>0.84723379629629625</v>
      </c>
      <c r="U126" s="52">
        <v>7.2333333333333982</v>
      </c>
      <c r="V126" s="53">
        <v>55.766666666666538</v>
      </c>
      <c r="W126" s="54"/>
      <c r="X126" s="94"/>
      <c r="Y126" s="266"/>
      <c r="Z126" s="267"/>
      <c r="AA126" s="55">
        <f>M126-J126</f>
        <v>-296.83203825462851</v>
      </c>
      <c r="AB126" s="49">
        <f>M126/J126</f>
        <v>0.85158398087268572</v>
      </c>
      <c r="AC126" s="279"/>
    </row>
    <row r="127" spans="1:29" ht="15.75" customHeight="1">
      <c r="A127" s="269"/>
      <c r="B127" s="99"/>
      <c r="C127" s="264"/>
      <c r="D127" s="265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79"/>
    </row>
    <row r="128" spans="1:29" ht="15.75" customHeight="1">
      <c r="A128" s="269"/>
      <c r="B128" s="99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99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94"/>
      <c r="Y129" s="266"/>
      <c r="Z129" s="267"/>
      <c r="AA129" s="55"/>
      <c r="AB129" s="49"/>
      <c r="AC129" s="279"/>
    </row>
    <row r="130" spans="1:29" ht="15.75" customHeight="1">
      <c r="A130" s="269"/>
      <c r="B130" s="99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62"/>
      <c r="T130" s="63"/>
      <c r="U130" s="52"/>
      <c r="V130" s="53"/>
      <c r="W130" s="63"/>
      <c r="X130" s="108"/>
      <c r="Y130" s="266"/>
      <c r="Z130" s="267"/>
      <c r="AA130" s="55"/>
      <c r="AB130" s="49"/>
      <c r="AC130" s="279"/>
    </row>
    <row r="131" spans="1:29" ht="15.75" customHeight="1">
      <c r="A131" s="269"/>
      <c r="B131" s="99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62"/>
      <c r="T131" s="63"/>
      <c r="U131" s="52"/>
      <c r="V131" s="53"/>
      <c r="W131" s="63"/>
      <c r="X131" s="108"/>
      <c r="Y131" s="266"/>
      <c r="Z131" s="267"/>
      <c r="AA131" s="55"/>
      <c r="AB131" s="49"/>
      <c r="AC131" s="279"/>
    </row>
    <row r="132" spans="1:29" ht="15.75" customHeight="1">
      <c r="A132" s="269"/>
      <c r="B132" s="99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62"/>
      <c r="T132" s="63"/>
      <c r="U132" s="52"/>
      <c r="V132" s="53"/>
      <c r="W132" s="63"/>
      <c r="X132" s="108"/>
      <c r="Y132" s="266"/>
      <c r="Z132" s="267"/>
      <c r="AA132" s="55"/>
      <c r="AB132" s="49"/>
      <c r="AC132" s="279"/>
    </row>
    <row r="133" spans="1:29" ht="15.75" customHeight="1">
      <c r="A133" s="269"/>
      <c r="B133" s="99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62"/>
      <c r="T133" s="63"/>
      <c r="U133" s="52"/>
      <c r="V133" s="53"/>
      <c r="W133" s="63"/>
      <c r="X133" s="108"/>
      <c r="Y133" s="266"/>
      <c r="Z133" s="267"/>
      <c r="AA133" s="55"/>
      <c r="AB133" s="49"/>
      <c r="AC133" s="279"/>
    </row>
    <row r="134" spans="1:29" ht="15.75" customHeight="1">
      <c r="A134" s="269"/>
      <c r="B134" s="99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62"/>
      <c r="T134" s="63"/>
      <c r="U134" s="52"/>
      <c r="V134" s="53"/>
      <c r="W134" s="63"/>
      <c r="X134" s="108"/>
      <c r="Y134" s="266"/>
      <c r="Z134" s="267"/>
      <c r="AA134" s="55"/>
      <c r="AB134" s="49"/>
      <c r="AC134" s="279"/>
    </row>
    <row r="135" spans="1:29" ht="15.75" customHeight="1">
      <c r="A135" s="269"/>
      <c r="B135" s="99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62"/>
      <c r="T135" s="63"/>
      <c r="U135" s="52"/>
      <c r="V135" s="53"/>
      <c r="W135" s="63"/>
      <c r="X135" s="108"/>
      <c r="Y135" s="266"/>
      <c r="Z135" s="267"/>
      <c r="AA135" s="55"/>
      <c r="AB135" s="49"/>
      <c r="AC135" s="279"/>
    </row>
    <row r="136" spans="1:29" ht="15.75" customHeight="1">
      <c r="A136" s="269"/>
      <c r="B136" s="99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62"/>
      <c r="T136" s="63"/>
      <c r="U136" s="52"/>
      <c r="V136" s="53"/>
      <c r="W136" s="63"/>
      <c r="X136" s="108"/>
      <c r="Y136" s="266"/>
      <c r="Z136" s="267"/>
      <c r="AA136" s="55"/>
      <c r="AB136" s="49"/>
      <c r="AC136" s="279"/>
    </row>
    <row r="137" spans="1:29" ht="15.75" customHeight="1">
      <c r="A137" s="269"/>
      <c r="B137" s="99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62"/>
      <c r="T137" s="63"/>
      <c r="U137" s="52"/>
      <c r="V137" s="53"/>
      <c r="W137" s="63"/>
      <c r="X137" s="108"/>
      <c r="Y137" s="266"/>
      <c r="Z137" s="267"/>
      <c r="AA137" s="55"/>
      <c r="AB137" s="49"/>
      <c r="AC137" s="279"/>
    </row>
    <row r="138" spans="1:29" ht="15.75" customHeight="1">
      <c r="A138" s="269"/>
      <c r="B138" s="99"/>
      <c r="C138" s="264"/>
      <c r="D138" s="265"/>
      <c r="E138" s="39"/>
      <c r="F138" s="71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62"/>
      <c r="T138" s="63"/>
      <c r="U138" s="52"/>
      <c r="V138" s="53"/>
      <c r="W138" s="63"/>
      <c r="X138" s="108"/>
      <c r="Y138" s="266"/>
      <c r="Z138" s="267"/>
      <c r="AA138" s="55"/>
      <c r="AB138" s="49"/>
      <c r="AC138" s="279"/>
    </row>
    <row r="139" spans="1:29" ht="15.75" customHeight="1">
      <c r="A139" s="269"/>
      <c r="B139" s="99"/>
      <c r="C139" s="264"/>
      <c r="D139" s="265"/>
      <c r="E139" s="109"/>
      <c r="F139" s="71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65">AVERAGE(I124:I139)</f>
        <v>22.666666666666668</v>
      </c>
      <c r="J140" s="81">
        <f t="shared" si="65"/>
        <v>2000</v>
      </c>
      <c r="K140" s="82">
        <f t="shared" ref="K140" si="66">J140/I140</f>
        <v>88.235294117647058</v>
      </c>
      <c r="L140" s="80">
        <f t="shared" ref="L140:M140" si="67">AVERAGE(L124:L139)</f>
        <v>22.666666666666668</v>
      </c>
      <c r="M140" s="81">
        <f t="shared" si="67"/>
        <v>1705.7623343629677</v>
      </c>
      <c r="N140" s="82">
        <f>M140/L140</f>
        <v>75.254220633660339</v>
      </c>
      <c r="O140" s="83">
        <f>L140-I140</f>
        <v>0</v>
      </c>
      <c r="P140" s="84">
        <f>N140-K140</f>
        <v>-12.981073483986719</v>
      </c>
      <c r="Q140" s="85">
        <f>N140/K140</f>
        <v>0.85288116718148388</v>
      </c>
      <c r="R140" s="275"/>
      <c r="S140" s="182">
        <f>S124</f>
        <v>0.70849537037037036</v>
      </c>
      <c r="T140" s="183">
        <f>INDEX(T124:T139,COUNTA(T124:T139))</f>
        <v>0.84723379629629625</v>
      </c>
      <c r="U140" s="86"/>
      <c r="V140" s="96"/>
      <c r="W140" s="78"/>
      <c r="X140" s="82"/>
      <c r="Y140" s="262"/>
      <c r="Z140" s="263"/>
      <c r="AA140" s="97">
        <f>M140-J140</f>
        <v>-294.23766563703225</v>
      </c>
      <c r="AB140" s="85">
        <f>M140/J140</f>
        <v>0.85288116718148388</v>
      </c>
      <c r="AC140" s="280"/>
    </row>
    <row r="141" spans="1:29" ht="15.75" customHeight="1">
      <c r="A141" s="281" t="s">
        <v>47</v>
      </c>
      <c r="B141" s="98" t="s">
        <v>70</v>
      </c>
      <c r="C141" s="271" t="s">
        <v>203</v>
      </c>
      <c r="D141" s="272"/>
      <c r="E141" s="21">
        <v>49.91</v>
      </c>
      <c r="F141" s="34">
        <v>1386</v>
      </c>
      <c r="G141" s="22">
        <f t="shared" ref="G141:G143" si="68">E141*F141</f>
        <v>69175.259999999995</v>
      </c>
      <c r="H141" s="23"/>
      <c r="I141" s="24">
        <v>26</v>
      </c>
      <c r="J141" s="25">
        <v>2000</v>
      </c>
      <c r="K141" s="26">
        <f>J141/I141</f>
        <v>76.92307692307692</v>
      </c>
      <c r="L141" s="27">
        <v>26</v>
      </c>
      <c r="M141" s="25">
        <f>F141/V141*60</f>
        <v>1694.8369565217413</v>
      </c>
      <c r="N141" s="26">
        <f>M141/L141</f>
        <v>65.186036789297745</v>
      </c>
      <c r="O141" s="91">
        <f>L141-I141</f>
        <v>0</v>
      </c>
      <c r="P141" s="92">
        <f>N141-K141</f>
        <v>-11.737040133779175</v>
      </c>
      <c r="Q141" s="31">
        <f>N141/K141</f>
        <v>0.84741847826087069</v>
      </c>
      <c r="R141" s="273">
        <f>Q157</f>
        <v>0.8537184436137879</v>
      </c>
      <c r="S141" s="32">
        <v>0.70833333333333337</v>
      </c>
      <c r="T141" s="33">
        <v>0.7424074074074074</v>
      </c>
      <c r="U141" s="34"/>
      <c r="V141" s="35">
        <v>49.066666666666606</v>
      </c>
      <c r="W141" s="15"/>
      <c r="X141" s="17"/>
      <c r="Y141" s="276"/>
      <c r="Z141" s="277"/>
      <c r="AA141" s="36">
        <f>M141-J141</f>
        <v>-305.16304347825871</v>
      </c>
      <c r="AB141" s="31">
        <f>M141/J141</f>
        <v>0.84741847826087069</v>
      </c>
      <c r="AC141" s="348">
        <f>AB157</f>
        <v>0.85371844361378779</v>
      </c>
    </row>
    <row r="142" spans="1:29" ht="15.75" customHeight="1">
      <c r="A142" s="282"/>
      <c r="B142" s="99" t="s">
        <v>70</v>
      </c>
      <c r="C142" s="264" t="s">
        <v>219</v>
      </c>
      <c r="D142" s="265"/>
      <c r="E142" s="39">
        <v>44.3</v>
      </c>
      <c r="F142" s="52">
        <v>1947</v>
      </c>
      <c r="G142" s="41">
        <f t="shared" si="68"/>
        <v>86252.099999999991</v>
      </c>
      <c r="H142" s="42"/>
      <c r="I142" s="43">
        <v>17</v>
      </c>
      <c r="J142" s="44">
        <v>2000</v>
      </c>
      <c r="K142" s="45">
        <f t="shared" ref="K142:K143" si="69">J142/I142</f>
        <v>117.64705882352941</v>
      </c>
      <c r="L142" s="46">
        <v>17</v>
      </c>
      <c r="M142" s="44">
        <f>F142/V142*60</f>
        <v>1712.9032258064531</v>
      </c>
      <c r="N142" s="45">
        <f>M142/L142</f>
        <v>100.75901328273254</v>
      </c>
      <c r="O142" s="47">
        <f>L142-I142</f>
        <v>0</v>
      </c>
      <c r="P142" s="48">
        <f>N142-K142</f>
        <v>-16.888045540796867</v>
      </c>
      <c r="Q142" s="49">
        <f>N142/K142</f>
        <v>0.85645161290322658</v>
      </c>
      <c r="R142" s="274"/>
      <c r="S142" s="50">
        <v>0.74722222222222223</v>
      </c>
      <c r="T142" s="51">
        <v>0.79458333333333331</v>
      </c>
      <c r="U142" s="52">
        <v>6.9333333333333513</v>
      </c>
      <c r="V142" s="53">
        <v>68.199999999999946</v>
      </c>
      <c r="W142" s="54"/>
      <c r="X142" s="94"/>
      <c r="Y142" s="266"/>
      <c r="Z142" s="267"/>
      <c r="AA142" s="55">
        <f>M142-J142</f>
        <v>-287.09677419354693</v>
      </c>
      <c r="AB142" s="49">
        <f>M142/J142</f>
        <v>0.85645161290322658</v>
      </c>
      <c r="AC142" s="294"/>
    </row>
    <row r="143" spans="1:29" ht="15.75" customHeight="1">
      <c r="A143" s="282"/>
      <c r="B143" s="99" t="s">
        <v>70</v>
      </c>
      <c r="C143" s="264" t="s">
        <v>116</v>
      </c>
      <c r="D143" s="265"/>
      <c r="E143" s="39">
        <v>56.79</v>
      </c>
      <c r="F143" s="52">
        <v>2007</v>
      </c>
      <c r="G143" s="41">
        <f t="shared" si="68"/>
        <v>113977.53</v>
      </c>
      <c r="H143" s="42"/>
      <c r="I143" s="43">
        <v>23</v>
      </c>
      <c r="J143" s="44">
        <v>2000</v>
      </c>
      <c r="K143" s="45">
        <f t="shared" si="69"/>
        <v>86.956521739130437</v>
      </c>
      <c r="L143" s="46">
        <v>23</v>
      </c>
      <c r="M143" s="44">
        <f>F143/V143*60</f>
        <v>1714.5704793545326</v>
      </c>
      <c r="N143" s="45">
        <f>M143/L143</f>
        <v>74.546542580631851</v>
      </c>
      <c r="O143" s="47">
        <f>L143-I143</f>
        <v>0</v>
      </c>
      <c r="P143" s="48">
        <f>N143-K143</f>
        <v>-12.409979158498587</v>
      </c>
      <c r="Q143" s="49">
        <f>N143/K143</f>
        <v>0.85728523967726622</v>
      </c>
      <c r="R143" s="274"/>
      <c r="S143" s="50">
        <v>0.79861111111111116</v>
      </c>
      <c r="T143" s="51">
        <v>0.84738425925925931</v>
      </c>
      <c r="U143" s="52">
        <v>5.8000000000001073</v>
      </c>
      <c r="V143" s="53">
        <v>70.233333333333334</v>
      </c>
      <c r="W143" s="54"/>
      <c r="X143" s="94"/>
      <c r="Y143" s="266"/>
      <c r="Z143" s="267"/>
      <c r="AA143" s="55">
        <f>M143-J143</f>
        <v>-285.42952064546739</v>
      </c>
      <c r="AB143" s="49">
        <f>M143/J143</f>
        <v>0.85728523967726633</v>
      </c>
      <c r="AC143" s="294"/>
    </row>
    <row r="144" spans="1:29" ht="15.75" customHeight="1">
      <c r="A144" s="282"/>
      <c r="B144" s="99"/>
      <c r="C144" s="264"/>
      <c r="D144" s="265"/>
      <c r="E144" s="39"/>
      <c r="F144" s="52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94"/>
    </row>
    <row r="145" spans="1:29" ht="15.75" customHeight="1">
      <c r="A145" s="283"/>
      <c r="B145" s="99"/>
      <c r="C145" s="264"/>
      <c r="D145" s="265"/>
      <c r="E145" s="39"/>
      <c r="F145" s="52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94"/>
    </row>
    <row r="146" spans="1:29" ht="15.75" customHeight="1">
      <c r="A146" s="283"/>
      <c r="B146" s="99"/>
      <c r="C146" s="264"/>
      <c r="D146" s="265"/>
      <c r="E146" s="39"/>
      <c r="F146" s="52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94"/>
      <c r="Y146" s="266"/>
      <c r="Z146" s="267"/>
      <c r="AA146" s="55"/>
      <c r="AB146" s="49"/>
      <c r="AC146" s="294"/>
    </row>
    <row r="147" spans="1:29" ht="15.75" customHeight="1">
      <c r="A147" s="283"/>
      <c r="B147" s="99"/>
      <c r="C147" s="264"/>
      <c r="D147" s="265"/>
      <c r="E147" s="39"/>
      <c r="F147" s="52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94"/>
    </row>
    <row r="148" spans="1:29" ht="15.75" customHeight="1">
      <c r="A148" s="283"/>
      <c r="B148" s="99"/>
      <c r="C148" s="264"/>
      <c r="D148" s="265"/>
      <c r="E148" s="39"/>
      <c r="F148" s="52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94"/>
    </row>
    <row r="149" spans="1:29" ht="15.75" customHeight="1">
      <c r="A149" s="283"/>
      <c r="B149" s="99"/>
      <c r="C149" s="264"/>
      <c r="D149" s="265"/>
      <c r="E149" s="39"/>
      <c r="F149" s="52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54"/>
      <c r="X149" s="94"/>
      <c r="Y149" s="266"/>
      <c r="Z149" s="267"/>
      <c r="AA149" s="55"/>
      <c r="AB149" s="49"/>
      <c r="AC149" s="294"/>
    </row>
    <row r="150" spans="1:29" ht="15.75" customHeight="1">
      <c r="A150" s="283"/>
      <c r="B150" s="99"/>
      <c r="C150" s="264"/>
      <c r="D150" s="265"/>
      <c r="E150" s="39"/>
      <c r="F150" s="52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54"/>
      <c r="X150" s="94"/>
      <c r="Y150" s="266"/>
      <c r="Z150" s="267"/>
      <c r="AA150" s="55"/>
      <c r="AB150" s="49"/>
      <c r="AC150" s="294"/>
    </row>
    <row r="151" spans="1:29" ht="15.75" customHeight="1">
      <c r="A151" s="283"/>
      <c r="B151" s="99"/>
      <c r="C151" s="264"/>
      <c r="D151" s="265"/>
      <c r="E151" s="39"/>
      <c r="F151" s="52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54"/>
      <c r="X151" s="94"/>
      <c r="Y151" s="266"/>
      <c r="Z151" s="267"/>
      <c r="AA151" s="55"/>
      <c r="AB151" s="49"/>
      <c r="AC151" s="294"/>
    </row>
    <row r="152" spans="1:29" ht="15.75" customHeight="1">
      <c r="A152" s="283"/>
      <c r="B152" s="99"/>
      <c r="C152" s="264"/>
      <c r="D152" s="265"/>
      <c r="E152" s="39"/>
      <c r="F152" s="52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54"/>
      <c r="X152" s="94"/>
      <c r="Y152" s="266"/>
      <c r="Z152" s="267"/>
      <c r="AA152" s="55"/>
      <c r="AB152" s="49"/>
      <c r="AC152" s="294"/>
    </row>
    <row r="153" spans="1:29" ht="15.75" customHeight="1">
      <c r="A153" s="283"/>
      <c r="B153" s="99"/>
      <c r="C153" s="264"/>
      <c r="D153" s="265"/>
      <c r="E153" s="39"/>
      <c r="F153" s="52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54"/>
      <c r="X153" s="94"/>
      <c r="Y153" s="266"/>
      <c r="Z153" s="267"/>
      <c r="AA153" s="55"/>
      <c r="AB153" s="49"/>
      <c r="AC153" s="294"/>
    </row>
    <row r="154" spans="1:29" ht="15.75" customHeight="1">
      <c r="A154" s="283"/>
      <c r="B154" s="99"/>
      <c r="C154" s="264"/>
      <c r="D154" s="265"/>
      <c r="E154" s="39"/>
      <c r="F154" s="52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100"/>
      <c r="X154" s="101"/>
      <c r="Y154" s="266"/>
      <c r="Z154" s="267"/>
      <c r="AA154" s="55"/>
      <c r="AB154" s="49"/>
      <c r="AC154" s="294"/>
    </row>
    <row r="155" spans="1:29" ht="15.75" customHeight="1">
      <c r="A155" s="283"/>
      <c r="B155" s="99"/>
      <c r="C155" s="264"/>
      <c r="D155" s="265"/>
      <c r="E155" s="39"/>
      <c r="F155" s="52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102"/>
      <c r="X155" s="103"/>
      <c r="Y155" s="266"/>
      <c r="Z155" s="267"/>
      <c r="AA155" s="55"/>
      <c r="AB155" s="49"/>
      <c r="AC155" s="294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50"/>
      <c r="T156" s="51"/>
      <c r="U156" s="73"/>
      <c r="V156" s="53"/>
      <c r="W156" s="102"/>
      <c r="X156" s="103"/>
      <c r="Y156" s="266"/>
      <c r="Z156" s="267"/>
      <c r="AA156" s="55"/>
      <c r="AB156" s="49"/>
      <c r="AC156" s="294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70">AVERAGE(I141:I156)</f>
        <v>22</v>
      </c>
      <c r="J157" s="81">
        <f t="shared" si="70"/>
        <v>2000</v>
      </c>
      <c r="K157" s="82">
        <f t="shared" ref="K157" si="71">J157/I157</f>
        <v>90.909090909090907</v>
      </c>
      <c r="L157" s="80">
        <f t="shared" ref="L157:M157" si="72">AVERAGE(L141:L156)</f>
        <v>22</v>
      </c>
      <c r="M157" s="81">
        <f t="shared" si="72"/>
        <v>1707.4368872275757</v>
      </c>
      <c r="N157" s="82">
        <f t="shared" ref="N157" si="73">M157/L157</f>
        <v>77.610767601253443</v>
      </c>
      <c r="O157" s="83">
        <f t="shared" ref="O157" si="74">L157-I157</f>
        <v>0</v>
      </c>
      <c r="P157" s="84">
        <f t="shared" ref="P157" si="75">N157-K157</f>
        <v>-13.298323307837464</v>
      </c>
      <c r="Q157" s="85">
        <f t="shared" ref="Q157" si="76">N157/K157</f>
        <v>0.8537184436137879</v>
      </c>
      <c r="R157" s="275"/>
      <c r="S157" s="182">
        <f>S141</f>
        <v>0.70833333333333337</v>
      </c>
      <c r="T157" s="183">
        <f>INDEX(T141:T156,COUNTA(T141:T156))</f>
        <v>0.84738425925925931</v>
      </c>
      <c r="U157" s="86"/>
      <c r="V157" s="96"/>
      <c r="W157" s="105"/>
      <c r="X157" s="106"/>
      <c r="Y157" s="262"/>
      <c r="Z157" s="263"/>
      <c r="AA157" s="97">
        <f t="shared" ref="AA157" si="77">M157-J157</f>
        <v>-292.56311277242435</v>
      </c>
      <c r="AB157" s="85">
        <f t="shared" ref="AB157" si="78">M157/J157</f>
        <v>0.85371844361378779</v>
      </c>
      <c r="AC157" s="295"/>
    </row>
    <row r="159" spans="1:29">
      <c r="Y159" s="260" t="s">
        <v>54</v>
      </c>
      <c r="Z159" s="260"/>
    </row>
    <row r="160" spans="1:29">
      <c r="Y160" s="260" t="s">
        <v>55</v>
      </c>
      <c r="Z160" s="260"/>
    </row>
    <row r="161" spans="25:26">
      <c r="Y161" s="260" t="s">
        <v>56</v>
      </c>
      <c r="Z161" s="260"/>
    </row>
    <row r="162" spans="25:26">
      <c r="Y162" s="260" t="s">
        <v>57</v>
      </c>
      <c r="Z162" s="260"/>
    </row>
    <row r="163" spans="25:26">
      <c r="Y163" s="260" t="s">
        <v>58</v>
      </c>
      <c r="Z163" s="260"/>
    </row>
    <row r="164" spans="25:26">
      <c r="Y164" s="260" t="s">
        <v>59</v>
      </c>
      <c r="Z164" s="260"/>
    </row>
    <row r="165" spans="25:26">
      <c r="Y165" s="260" t="s">
        <v>60</v>
      </c>
      <c r="Z165" s="260"/>
    </row>
    <row r="166" spans="25:26">
      <c r="Y166" s="260" t="s">
        <v>61</v>
      </c>
      <c r="Z166" s="260"/>
    </row>
    <row r="167" spans="25:26">
      <c r="Y167" s="260" t="s">
        <v>62</v>
      </c>
      <c r="Z167" s="260"/>
    </row>
    <row r="168" spans="25:26">
      <c r="Y168" s="260" t="s">
        <v>63</v>
      </c>
      <c r="Z168" s="260"/>
    </row>
    <row r="169" spans="25:26">
      <c r="Y169" s="260" t="s">
        <v>64</v>
      </c>
      <c r="Z169" s="260"/>
    </row>
    <row r="170" spans="25:26">
      <c r="Y170" s="260" t="s">
        <v>65</v>
      </c>
      <c r="Z170" s="260"/>
    </row>
    <row r="171" spans="25:26">
      <c r="Y171" s="260" t="s">
        <v>66</v>
      </c>
      <c r="Z171" s="260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519" priority="3" operator="greaterThan">
      <formula>0</formula>
    </cfRule>
  </conditionalFormatting>
  <conditionalFormatting sqref="P5:P157 AA5:AA157">
    <cfRule type="cellIs" dxfId="518" priority="7" operator="lessThan">
      <formula>0</formula>
    </cfRule>
  </conditionalFormatting>
  <conditionalFormatting sqref="Q5:Q157 AB5:AB157">
    <cfRule type="cellIs" dxfId="517" priority="5" operator="greaterThan">
      <formula>1</formula>
    </cfRule>
    <cfRule type="cellIs" dxfId="516" priority="6" operator="lessThan">
      <formula>0.8</formula>
    </cfRule>
  </conditionalFormatting>
  <conditionalFormatting sqref="AC5 R5:R157 AC22 AC56:AC91">
    <cfRule type="cellIs" dxfId="515" priority="8" operator="lessThan">
      <formula>0.8</formula>
    </cfRule>
  </conditionalFormatting>
  <conditionalFormatting sqref="AC39">
    <cfRule type="cellIs" dxfId="514" priority="11" operator="lessThan">
      <formula>0.8</formula>
    </cfRule>
  </conditionalFormatting>
  <conditionalFormatting sqref="AC54">
    <cfRule type="cellIs" dxfId="513" priority="10" operator="lessThan">
      <formula>0.8</formula>
    </cfRule>
  </conditionalFormatting>
  <conditionalFormatting sqref="AC97:AC105">
    <cfRule type="cellIs" dxfId="512" priority="9" operator="lessThan">
      <formula>0.8</formula>
    </cfRule>
  </conditionalFormatting>
  <conditionalFormatting sqref="AC107:AC112">
    <cfRule type="cellIs" dxfId="511" priority="4" operator="lessThan">
      <formula>0.8</formula>
    </cfRule>
  </conditionalFormatting>
  <conditionalFormatting sqref="AC124:AC141">
    <cfRule type="cellIs" dxfId="510" priority="1" operator="lessThan">
      <formula>0.8</formula>
    </cfRule>
  </conditionalFormatting>
  <conditionalFormatting sqref="AC156">
    <cfRule type="cellIs" dxfId="509" priority="2" operator="lessThan">
      <formula>0.8</formula>
    </cfRule>
  </conditionalFormatting>
  <dataValidations count="1">
    <dataValidation type="list" allowBlank="1" showInputMessage="1" showErrorMessage="1" sqref="Y5:Z157" xr:uid="{064C7E65-A5C6-4991-82A9-CA3705CD0B5D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4656-B9A4-454F-8936-E8E07ADED14A}">
  <sheetPr>
    <tabColor theme="8" tint="0.59999389629810485"/>
  </sheetPr>
  <dimension ref="B1:AR36"/>
  <sheetViews>
    <sheetView zoomScale="70" zoomScaleNormal="70" workbookViewId="0">
      <selection activeCell="V42" sqref="V42"/>
    </sheetView>
  </sheetViews>
  <sheetFormatPr defaultColWidth="7.6640625" defaultRowHeight="15.75"/>
  <cols>
    <col min="1" max="1" width="7.6640625" style="125"/>
    <col min="2" max="2" width="15.6640625" style="125" customWidth="1"/>
    <col min="3" max="3" width="8.109375" style="131" customWidth="1"/>
    <col min="4" max="34" width="11.109375" style="125" customWidth="1"/>
    <col min="35" max="16384" width="7.6640625" style="125"/>
  </cols>
  <sheetData>
    <row r="1" spans="2:44" ht="27.75" customHeight="1">
      <c r="B1" s="247" t="s">
        <v>132</v>
      </c>
      <c r="C1" s="247"/>
      <c r="D1" s="247"/>
      <c r="E1" s="247"/>
      <c r="F1" s="247"/>
      <c r="G1" s="247"/>
      <c r="H1" s="247"/>
      <c r="I1" s="247"/>
      <c r="J1" s="247"/>
      <c r="K1" s="124"/>
      <c r="L1" s="124"/>
      <c r="M1" s="124"/>
      <c r="N1" s="124"/>
      <c r="O1" s="124"/>
      <c r="P1" s="124"/>
    </row>
    <row r="2" spans="2:44" ht="27.75" customHeight="1">
      <c r="B2" s="248"/>
      <c r="C2" s="248"/>
      <c r="D2" s="248"/>
      <c r="E2" s="248"/>
      <c r="F2" s="248"/>
      <c r="G2" s="248"/>
      <c r="H2" s="248"/>
      <c r="I2" s="248"/>
      <c r="J2" s="248"/>
      <c r="K2" s="124"/>
      <c r="L2" s="124"/>
      <c r="M2" s="124"/>
      <c r="N2" s="124"/>
      <c r="O2" s="124"/>
      <c r="P2" s="124"/>
    </row>
    <row r="3" spans="2:44" ht="46.5" customHeight="1">
      <c r="B3" s="126" t="s">
        <v>133</v>
      </c>
      <c r="C3" s="249" t="s">
        <v>327</v>
      </c>
      <c r="D3" s="250"/>
      <c r="E3" s="126" t="s">
        <v>134</v>
      </c>
      <c r="F3" s="251">
        <f>'0717(18度C)'!D1+'0717(4度C)'!D1</f>
        <v>226300</v>
      </c>
      <c r="G3" s="252"/>
      <c r="H3" s="126" t="s">
        <v>2</v>
      </c>
      <c r="I3" s="253">
        <f>'0717(18度C)'!F1+'0717(4度C)'!F1</f>
        <v>7292988.75</v>
      </c>
      <c r="J3" s="254"/>
      <c r="K3" s="127"/>
      <c r="L3" s="128"/>
      <c r="M3" s="124"/>
      <c r="N3" s="124"/>
      <c r="O3" s="124"/>
      <c r="P3" s="124"/>
    </row>
    <row r="4" spans="2:44" ht="28.5" customHeight="1">
      <c r="B4" s="255" t="s">
        <v>135</v>
      </c>
      <c r="C4" s="235" t="s">
        <v>136</v>
      </c>
      <c r="D4" s="236"/>
      <c r="E4" s="258" t="s">
        <v>137</v>
      </c>
      <c r="F4" s="259"/>
      <c r="G4" s="258" t="s">
        <v>138</v>
      </c>
      <c r="H4" s="259"/>
      <c r="I4" s="258" t="s">
        <v>139</v>
      </c>
      <c r="J4" s="259"/>
      <c r="K4" s="233" t="s">
        <v>140</v>
      </c>
      <c r="L4" s="234"/>
      <c r="M4" s="233" t="s">
        <v>141</v>
      </c>
      <c r="N4" s="234"/>
      <c r="P4" s="128"/>
      <c r="Q4" s="124"/>
      <c r="R4" s="124"/>
    </row>
    <row r="5" spans="2:44" ht="28.5" customHeight="1">
      <c r="B5" s="256"/>
      <c r="C5" s="235" t="s">
        <v>142</v>
      </c>
      <c r="D5" s="236"/>
      <c r="E5" s="237" t="s">
        <v>143</v>
      </c>
      <c r="F5" s="238"/>
      <c r="G5" s="239" t="s">
        <v>144</v>
      </c>
      <c r="H5" s="240"/>
      <c r="I5" s="241" t="s">
        <v>145</v>
      </c>
      <c r="J5" s="242"/>
      <c r="K5" s="243" t="s">
        <v>146</v>
      </c>
      <c r="L5" s="244"/>
      <c r="M5" s="245" t="s">
        <v>147</v>
      </c>
      <c r="N5" s="246"/>
      <c r="O5" s="128"/>
      <c r="P5" s="128"/>
      <c r="Q5" s="128"/>
      <c r="R5" s="128"/>
    </row>
    <row r="6" spans="2:44" ht="28.5" customHeight="1">
      <c r="B6" s="256"/>
      <c r="C6" s="235" t="s">
        <v>148</v>
      </c>
      <c r="D6" s="236"/>
      <c r="E6" s="227">
        <f>AVERAGE(D13:O13,D27:X27)</f>
        <v>491.51279837820186</v>
      </c>
      <c r="F6" s="228" t="e">
        <f>AVERAGE(#REF!,D13:K13)</f>
        <v>#REF!</v>
      </c>
      <c r="G6" s="229">
        <f>AVERAGE(D13:K13)</f>
        <v>176.55996735193534</v>
      </c>
      <c r="H6" s="230"/>
      <c r="I6" s="229">
        <f>AVERAGE(L13:O13)</f>
        <v>89.572192513368975</v>
      </c>
      <c r="J6" s="230"/>
      <c r="K6" s="229">
        <f>AVERAGE(D27:O27)</f>
        <v>676.80791916416911</v>
      </c>
      <c r="L6" s="230"/>
      <c r="M6" s="229">
        <f>AVERAGE(P27:X27)</f>
        <v>745.87780881583387</v>
      </c>
      <c r="N6" s="230"/>
      <c r="O6" s="128"/>
      <c r="P6" s="128"/>
      <c r="Q6" s="128"/>
      <c r="R6" s="128"/>
    </row>
    <row r="7" spans="2:44" ht="28.5" customHeight="1">
      <c r="B7" s="256"/>
      <c r="C7" s="221" t="s">
        <v>149</v>
      </c>
      <c r="D7" s="222"/>
      <c r="E7" s="231">
        <f>AVERAGE(D14:O14,D28:X28)</f>
        <v>413.35835046656985</v>
      </c>
      <c r="F7" s="232" t="e">
        <f>AVERAGE(#REF!,D14:K14)</f>
        <v>#REF!</v>
      </c>
      <c r="G7" s="219">
        <f>AVERAGE(D14:K14)</f>
        <v>148.71433926187515</v>
      </c>
      <c r="H7" s="220"/>
      <c r="I7" s="219">
        <f>AVERAGE(L14:O14)</f>
        <v>76.477845655142403</v>
      </c>
      <c r="J7" s="220"/>
      <c r="K7" s="219">
        <f>AVERAGE(D28:O28)</f>
        <v>569.15136164112528</v>
      </c>
      <c r="L7" s="220"/>
      <c r="M7" s="219">
        <f>AVERAGE(P28:X28)</f>
        <v>626.67918357644874</v>
      </c>
      <c r="N7" s="220"/>
      <c r="O7" s="128"/>
      <c r="P7" s="128"/>
      <c r="Q7" s="128"/>
      <c r="R7" s="128"/>
    </row>
    <row r="8" spans="2:44" ht="28.5" customHeight="1">
      <c r="B8" s="257"/>
      <c r="C8" s="221" t="s">
        <v>150</v>
      </c>
      <c r="D8" s="222"/>
      <c r="E8" s="223">
        <f>AVERAGE(D15:O15,D29:X29)</f>
        <v>0.84480071432013704</v>
      </c>
      <c r="F8" s="224" t="e">
        <f>AVERAGE(D15:K15,#REF!)</f>
        <v>#REF!</v>
      </c>
      <c r="G8" s="225">
        <f>AVERAGE(D15:K15)</f>
        <v>0.84547406648520251</v>
      </c>
      <c r="H8" s="226"/>
      <c r="I8" s="225">
        <f>AVERAGE(L15:O15)</f>
        <v>0.85380605418220479</v>
      </c>
      <c r="J8" s="226"/>
      <c r="K8" s="225">
        <f>AVERAGE(D29:O29)</f>
        <v>0.84280731291724198</v>
      </c>
      <c r="L8" s="226"/>
      <c r="M8" s="225">
        <f>AVERAGE(P29:X29)</f>
        <v>0.8436712253773978</v>
      </c>
      <c r="N8" s="226"/>
      <c r="O8" s="130" t="s">
        <v>151</v>
      </c>
      <c r="P8" s="128"/>
      <c r="Q8" s="128"/>
      <c r="R8" s="128"/>
    </row>
    <row r="9" spans="2:44" ht="28.5" customHeight="1" thickBot="1">
      <c r="H9" s="132"/>
      <c r="N9" s="128"/>
      <c r="O9" s="128"/>
      <c r="P9" s="128"/>
    </row>
    <row r="10" spans="2:44" ht="30" customHeight="1">
      <c r="B10" s="209" t="s">
        <v>152</v>
      </c>
      <c r="C10" s="210"/>
      <c r="D10" s="214" t="s">
        <v>153</v>
      </c>
      <c r="E10" s="215"/>
      <c r="F10" s="215"/>
      <c r="G10" s="215"/>
      <c r="H10" s="215"/>
      <c r="I10" s="215"/>
      <c r="J10" s="215"/>
      <c r="K10" s="215"/>
      <c r="L10" s="216" t="s">
        <v>154</v>
      </c>
      <c r="M10" s="217"/>
      <c r="N10" s="217"/>
      <c r="O10" s="218"/>
    </row>
    <row r="11" spans="2:44" ht="17.25" customHeight="1">
      <c r="B11" s="205" t="s">
        <v>155</v>
      </c>
      <c r="C11" s="206"/>
      <c r="D11" s="135">
        <v>1</v>
      </c>
      <c r="E11" s="136">
        <v>2</v>
      </c>
      <c r="F11" s="136">
        <v>3</v>
      </c>
      <c r="G11" s="136">
        <v>4</v>
      </c>
      <c r="H11" s="136">
        <v>5</v>
      </c>
      <c r="I11" s="136">
        <v>6</v>
      </c>
      <c r="J11" s="136">
        <v>7</v>
      </c>
      <c r="K11" s="171">
        <v>8</v>
      </c>
      <c r="L11" s="135">
        <v>1</v>
      </c>
      <c r="M11" s="164">
        <v>2</v>
      </c>
      <c r="N11" s="136">
        <v>3</v>
      </c>
      <c r="O11" s="137">
        <v>4</v>
      </c>
    </row>
    <row r="12" spans="2:44" ht="46.5" customHeight="1">
      <c r="B12" s="205"/>
      <c r="C12" s="206"/>
      <c r="D12" s="138" t="s">
        <v>156</v>
      </c>
      <c r="E12" s="139" t="s">
        <v>157</v>
      </c>
      <c r="F12" s="139" t="s">
        <v>158</v>
      </c>
      <c r="G12" s="139" t="s">
        <v>159</v>
      </c>
      <c r="H12" s="139" t="s">
        <v>160</v>
      </c>
      <c r="I12" s="139" t="s">
        <v>161</v>
      </c>
      <c r="J12" s="139" t="s">
        <v>162</v>
      </c>
      <c r="K12" s="172" t="s">
        <v>163</v>
      </c>
      <c r="L12" s="180" t="s">
        <v>225</v>
      </c>
      <c r="M12" s="187" t="s">
        <v>157</v>
      </c>
      <c r="N12" s="139" t="s">
        <v>164</v>
      </c>
      <c r="O12" s="140" t="s">
        <v>159</v>
      </c>
    </row>
    <row r="13" spans="2:44" ht="40.15" customHeight="1">
      <c r="B13" s="207" t="s">
        <v>10</v>
      </c>
      <c r="C13" s="141" t="s">
        <v>165</v>
      </c>
      <c r="D13" s="142">
        <v>101.72413793103448</v>
      </c>
      <c r="E13" s="143">
        <v>81.967213114754102</v>
      </c>
      <c r="F13" s="143">
        <v>105.08474576271185</v>
      </c>
      <c r="G13" s="143">
        <v>86.41975308641976</v>
      </c>
      <c r="H13" s="143">
        <v>176.47058823529412</v>
      </c>
      <c r="I13" s="143">
        <v>250.92</v>
      </c>
      <c r="J13" s="143" t="s">
        <v>77</v>
      </c>
      <c r="K13" s="173">
        <v>433.33333333333331</v>
      </c>
      <c r="L13" s="142" t="s">
        <v>77</v>
      </c>
      <c r="M13" s="188">
        <v>88.235294117647058</v>
      </c>
      <c r="N13" s="143">
        <v>90.909090909090907</v>
      </c>
      <c r="O13" s="144" t="s">
        <v>77</v>
      </c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</row>
    <row r="14" spans="2:44" ht="39.6" customHeight="1">
      <c r="B14" s="207"/>
      <c r="C14" s="145" t="s">
        <v>166</v>
      </c>
      <c r="D14" s="146">
        <v>86.368001588616607</v>
      </c>
      <c r="E14" s="147">
        <v>69.528792729274187</v>
      </c>
      <c r="F14" s="147">
        <v>89.040317861694774</v>
      </c>
      <c r="G14" s="147">
        <v>72.671323500813997</v>
      </c>
      <c r="H14" s="147">
        <v>150.33702671945613</v>
      </c>
      <c r="I14" s="147">
        <v>213.66386880007536</v>
      </c>
      <c r="J14" s="147" t="s">
        <v>77</v>
      </c>
      <c r="K14" s="174">
        <v>359.3910436331949</v>
      </c>
      <c r="L14" s="146" t="s">
        <v>77</v>
      </c>
      <c r="M14" s="189">
        <v>75.298511853830377</v>
      </c>
      <c r="N14" s="147">
        <v>77.657179456454415</v>
      </c>
      <c r="O14" s="148" t="s">
        <v>77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</row>
    <row r="15" spans="2:44" ht="40.15" customHeight="1">
      <c r="B15" s="207"/>
      <c r="C15" s="149" t="s">
        <v>167</v>
      </c>
      <c r="D15" s="150">
        <f t="shared" ref="D15:I15" si="0">D14/D13</f>
        <v>0.84904137154911241</v>
      </c>
      <c r="E15" s="151">
        <f t="shared" si="0"/>
        <v>0.84825127129714506</v>
      </c>
      <c r="F15" s="151">
        <f t="shared" si="0"/>
        <v>0.8473191538451601</v>
      </c>
      <c r="G15" s="151">
        <f t="shared" si="0"/>
        <v>0.84091102908084758</v>
      </c>
      <c r="H15" s="151">
        <f t="shared" si="0"/>
        <v>0.85190981807691812</v>
      </c>
      <c r="I15" s="151">
        <f t="shared" si="0"/>
        <v>0.85152187470140039</v>
      </c>
      <c r="J15" s="151" t="s">
        <v>77</v>
      </c>
      <c r="K15" s="175">
        <f t="shared" ref="K15" si="1">K14/K13</f>
        <v>0.82936394684583437</v>
      </c>
      <c r="L15" s="150" t="s">
        <v>77</v>
      </c>
      <c r="M15" s="190">
        <f>M14/M13</f>
        <v>0.85338313434341095</v>
      </c>
      <c r="N15" s="151">
        <f>N14/N13</f>
        <v>0.85422897402099862</v>
      </c>
      <c r="O15" s="152" t="s">
        <v>77</v>
      </c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</row>
    <row r="16" spans="2:44" ht="17.25" customHeight="1">
      <c r="B16" s="208" t="s">
        <v>168</v>
      </c>
      <c r="C16" s="134" t="s">
        <v>169</v>
      </c>
      <c r="D16" s="50">
        <v>0.25002314814814813</v>
      </c>
      <c r="E16" s="51">
        <v>0.25026620370370373</v>
      </c>
      <c r="F16" s="51">
        <v>0.25</v>
      </c>
      <c r="G16" s="51">
        <v>0.25013888888888891</v>
      </c>
      <c r="H16" s="51">
        <v>0.16677083333333334</v>
      </c>
      <c r="I16" s="51">
        <v>0.25016203703703704</v>
      </c>
      <c r="J16" s="51" t="s">
        <v>77</v>
      </c>
      <c r="K16" s="57">
        <v>0.33611111111111108</v>
      </c>
      <c r="L16" s="50" t="s">
        <v>77</v>
      </c>
      <c r="M16" s="191">
        <v>0.70833333333333337</v>
      </c>
      <c r="N16" s="51">
        <v>0.70849537037037036</v>
      </c>
      <c r="O16" s="116" t="s">
        <v>77</v>
      </c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</row>
    <row r="17" spans="2:44" ht="17.25" customHeight="1">
      <c r="B17" s="205"/>
      <c r="C17" s="134" t="s">
        <v>170</v>
      </c>
      <c r="D17" s="50">
        <v>0.58967592592592588</v>
      </c>
      <c r="E17" s="51">
        <v>0.68263888888888891</v>
      </c>
      <c r="F17" s="51">
        <v>0.58903935185185186</v>
      </c>
      <c r="G17" s="51">
        <v>0.65069444444444446</v>
      </c>
      <c r="H17" s="51">
        <v>0.73055555555555551</v>
      </c>
      <c r="I17" s="51">
        <v>0.53680555555555554</v>
      </c>
      <c r="J17" s="51" t="s">
        <v>77</v>
      </c>
      <c r="K17" s="57">
        <v>0.44444444444444442</v>
      </c>
      <c r="L17" s="50" t="s">
        <v>77</v>
      </c>
      <c r="M17" s="191">
        <v>0.84820601851851851</v>
      </c>
      <c r="N17" s="51">
        <v>0.84824074074074074</v>
      </c>
      <c r="O17" s="116" t="s">
        <v>77</v>
      </c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</row>
    <row r="18" spans="2:44" ht="17.25" customHeight="1">
      <c r="B18" s="205" t="s">
        <v>171</v>
      </c>
      <c r="C18" s="206"/>
      <c r="D18" s="153">
        <v>14.5</v>
      </c>
      <c r="E18" s="154">
        <v>24.4</v>
      </c>
      <c r="F18" s="154">
        <v>19.666666666666668</v>
      </c>
      <c r="G18" s="154">
        <v>23.142857142857142</v>
      </c>
      <c r="H18" s="154">
        <v>20.399999999999999</v>
      </c>
      <c r="I18" s="154">
        <v>12.5</v>
      </c>
      <c r="J18" s="154" t="s">
        <v>77</v>
      </c>
      <c r="K18" s="176">
        <v>6</v>
      </c>
      <c r="L18" s="153" t="s">
        <v>77</v>
      </c>
      <c r="M18" s="192">
        <v>22.666666666666668</v>
      </c>
      <c r="N18" s="154">
        <v>22</v>
      </c>
      <c r="O18" s="155" t="s">
        <v>77</v>
      </c>
    </row>
    <row r="19" spans="2:44" ht="17.25" customHeight="1">
      <c r="B19" s="198" t="s">
        <v>172</v>
      </c>
      <c r="C19" s="199"/>
      <c r="D19" s="156" t="s">
        <v>173</v>
      </c>
      <c r="E19" s="157" t="s">
        <v>174</v>
      </c>
      <c r="F19" s="157" t="s">
        <v>174</v>
      </c>
      <c r="G19" s="157" t="s">
        <v>174</v>
      </c>
      <c r="H19" s="157" t="s">
        <v>175</v>
      </c>
      <c r="I19" s="157" t="s">
        <v>176</v>
      </c>
      <c r="J19" s="157" t="s">
        <v>176</v>
      </c>
      <c r="K19" s="177" t="s">
        <v>176</v>
      </c>
      <c r="L19" s="156" t="s">
        <v>173</v>
      </c>
      <c r="M19" s="193" t="s">
        <v>174</v>
      </c>
      <c r="N19" s="157" t="s">
        <v>174</v>
      </c>
      <c r="O19" s="158" t="s">
        <v>174</v>
      </c>
    </row>
    <row r="20" spans="2:44" ht="17.25" customHeight="1">
      <c r="B20" s="198" t="s">
        <v>177</v>
      </c>
      <c r="C20" s="199"/>
      <c r="D20" s="156" t="s">
        <v>176</v>
      </c>
      <c r="E20" s="157"/>
      <c r="F20" s="157"/>
      <c r="G20" s="157"/>
      <c r="H20" s="157" t="s">
        <v>176</v>
      </c>
      <c r="I20" s="157"/>
      <c r="J20" s="157"/>
      <c r="K20" s="177"/>
      <c r="L20" s="135"/>
      <c r="M20" s="164"/>
      <c r="N20" s="157"/>
      <c r="O20" s="158"/>
    </row>
    <row r="21" spans="2:44" ht="17.25" customHeight="1" thickBot="1">
      <c r="B21" s="200" t="s">
        <v>178</v>
      </c>
      <c r="C21" s="201"/>
      <c r="D21" s="160"/>
      <c r="E21" s="161"/>
      <c r="F21" s="162"/>
      <c r="G21" s="162"/>
      <c r="H21" s="161" t="s">
        <v>179</v>
      </c>
      <c r="I21" s="161" t="s">
        <v>180</v>
      </c>
      <c r="J21" s="161"/>
      <c r="K21" s="178" t="s">
        <v>181</v>
      </c>
      <c r="L21" s="181"/>
      <c r="M21" s="194"/>
      <c r="N21" s="161"/>
      <c r="O21" s="163"/>
    </row>
    <row r="23" spans="2:44" ht="16.5" thickBot="1"/>
    <row r="24" spans="2:44" ht="30" customHeight="1">
      <c r="B24" s="209" t="s">
        <v>152</v>
      </c>
      <c r="C24" s="210"/>
      <c r="D24" s="211" t="s">
        <v>182</v>
      </c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3"/>
      <c r="P24" s="202" t="s">
        <v>183</v>
      </c>
      <c r="Q24" s="203"/>
      <c r="R24" s="203"/>
      <c r="S24" s="203"/>
      <c r="T24" s="203"/>
      <c r="U24" s="203"/>
      <c r="V24" s="203"/>
      <c r="W24" s="203"/>
      <c r="X24" s="204"/>
    </row>
    <row r="25" spans="2:44" ht="17.25" customHeight="1">
      <c r="B25" s="205" t="s">
        <v>155</v>
      </c>
      <c r="C25" s="206"/>
      <c r="D25" s="135">
        <v>1</v>
      </c>
      <c r="E25" s="164">
        <v>2</v>
      </c>
      <c r="F25" s="136">
        <v>3</v>
      </c>
      <c r="G25" s="136">
        <v>4</v>
      </c>
      <c r="H25" s="164">
        <v>5</v>
      </c>
      <c r="I25" s="136">
        <v>6</v>
      </c>
      <c r="J25" s="136">
        <v>7</v>
      </c>
      <c r="K25" s="164">
        <v>8</v>
      </c>
      <c r="L25" s="136">
        <v>9</v>
      </c>
      <c r="M25" s="136">
        <v>10</v>
      </c>
      <c r="N25" s="164">
        <v>11</v>
      </c>
      <c r="O25" s="136">
        <v>12</v>
      </c>
      <c r="P25" s="135">
        <v>1</v>
      </c>
      <c r="Q25" s="136">
        <v>2</v>
      </c>
      <c r="R25" s="136">
        <v>3</v>
      </c>
      <c r="S25" s="136">
        <v>4</v>
      </c>
      <c r="T25" s="136">
        <v>5</v>
      </c>
      <c r="U25" s="136">
        <v>6</v>
      </c>
      <c r="V25" s="136">
        <v>7</v>
      </c>
      <c r="W25" s="136">
        <v>8</v>
      </c>
      <c r="X25" s="137">
        <v>9</v>
      </c>
    </row>
    <row r="26" spans="2:44" ht="46.5" customHeight="1">
      <c r="B26" s="205"/>
      <c r="C26" s="206"/>
      <c r="D26" s="165" t="s">
        <v>156</v>
      </c>
      <c r="E26" s="166" t="s">
        <v>164</v>
      </c>
      <c r="F26" s="139" t="s">
        <v>160</v>
      </c>
      <c r="G26" s="139" t="s">
        <v>161</v>
      </c>
      <c r="H26" s="139" t="s">
        <v>184</v>
      </c>
      <c r="I26" s="139" t="s">
        <v>163</v>
      </c>
      <c r="J26" s="139" t="s">
        <v>185</v>
      </c>
      <c r="K26" s="139" t="s">
        <v>186</v>
      </c>
      <c r="L26" s="139" t="s">
        <v>187</v>
      </c>
      <c r="M26" s="139" t="s">
        <v>188</v>
      </c>
      <c r="N26" s="167" t="s">
        <v>45</v>
      </c>
      <c r="O26" s="168" t="s">
        <v>189</v>
      </c>
      <c r="P26" s="138" t="s">
        <v>190</v>
      </c>
      <c r="Q26" s="139" t="s">
        <v>162</v>
      </c>
      <c r="R26" s="139" t="s">
        <v>191</v>
      </c>
      <c r="S26" s="139" t="s">
        <v>192</v>
      </c>
      <c r="T26" s="139" t="s">
        <v>193</v>
      </c>
      <c r="U26" s="139" t="s">
        <v>187</v>
      </c>
      <c r="V26" s="139" t="s">
        <v>194</v>
      </c>
      <c r="W26" s="167" t="s">
        <v>45</v>
      </c>
      <c r="X26" s="168" t="s">
        <v>46</v>
      </c>
    </row>
    <row r="27" spans="2:44" ht="40.15" customHeight="1">
      <c r="B27" s="207" t="s">
        <v>10</v>
      </c>
      <c r="C27" s="141" t="s">
        <v>165</v>
      </c>
      <c r="D27" s="143">
        <v>226.15</v>
      </c>
      <c r="E27" s="143" t="s">
        <v>77</v>
      </c>
      <c r="F27" s="143" t="s">
        <v>77</v>
      </c>
      <c r="G27" s="143">
        <v>272.72727272727275</v>
      </c>
      <c r="H27" s="143">
        <v>433.33333333333331</v>
      </c>
      <c r="I27" s="143" t="s">
        <v>77</v>
      </c>
      <c r="J27" s="143">
        <v>675</v>
      </c>
      <c r="K27" s="143">
        <v>1100</v>
      </c>
      <c r="L27" s="143" t="s">
        <v>77</v>
      </c>
      <c r="M27" s="143">
        <v>761.53846153846155</v>
      </c>
      <c r="N27" s="143">
        <v>985.71428571428567</v>
      </c>
      <c r="O27" s="143">
        <v>960</v>
      </c>
      <c r="P27" s="142">
        <v>226.44897959183672</v>
      </c>
      <c r="Q27" s="143" t="s">
        <v>77</v>
      </c>
      <c r="R27" s="143" t="s">
        <v>77</v>
      </c>
      <c r="S27" s="143">
        <v>675</v>
      </c>
      <c r="T27" s="143">
        <v>768.75</v>
      </c>
      <c r="U27" s="143" t="s">
        <v>77</v>
      </c>
      <c r="V27" s="143">
        <v>761.53846153846155</v>
      </c>
      <c r="W27" s="143">
        <v>1020</v>
      </c>
      <c r="X27" s="144">
        <v>1023.5294117647059</v>
      </c>
    </row>
    <row r="28" spans="2:44" ht="39.6" customHeight="1">
      <c r="B28" s="207"/>
      <c r="C28" s="145" t="s">
        <v>166</v>
      </c>
      <c r="D28" s="147">
        <v>192.4986485607954</v>
      </c>
      <c r="E28" s="147" t="s">
        <v>77</v>
      </c>
      <c r="F28" s="147" t="s">
        <v>77</v>
      </c>
      <c r="G28" s="147">
        <v>232.98062593144567</v>
      </c>
      <c r="H28" s="147">
        <v>356.03309003867503</v>
      </c>
      <c r="I28" s="147" t="s">
        <v>77</v>
      </c>
      <c r="J28" s="147">
        <v>589.09479686386305</v>
      </c>
      <c r="K28" s="147">
        <v>934.82561166059247</v>
      </c>
      <c r="L28" s="147" t="s">
        <v>77</v>
      </c>
      <c r="M28" s="147">
        <v>638.88018326872134</v>
      </c>
      <c r="N28" s="147">
        <v>811.84531103228721</v>
      </c>
      <c r="O28" s="147">
        <v>797.05262577262215</v>
      </c>
      <c r="P28" s="146">
        <v>192.44947378221903</v>
      </c>
      <c r="Q28" s="147" t="s">
        <v>77</v>
      </c>
      <c r="R28" s="147" t="s">
        <v>77</v>
      </c>
      <c r="S28" s="147">
        <v>598.64285157164068</v>
      </c>
      <c r="T28" s="147">
        <v>638.60873433799975</v>
      </c>
      <c r="U28" s="147" t="s">
        <v>77</v>
      </c>
      <c r="V28" s="147">
        <v>639.39638570002865</v>
      </c>
      <c r="W28" s="147">
        <v>847.31809391304296</v>
      </c>
      <c r="X28" s="148">
        <v>843.65956215376104</v>
      </c>
    </row>
    <row r="29" spans="2:44" ht="40.15" customHeight="1">
      <c r="B29" s="207"/>
      <c r="C29" s="149" t="s">
        <v>167</v>
      </c>
      <c r="D29" s="151">
        <f>D28/D27</f>
        <v>0.85119897661196287</v>
      </c>
      <c r="E29" s="151" t="s">
        <v>77</v>
      </c>
      <c r="F29" s="151" t="s">
        <v>77</v>
      </c>
      <c r="G29" s="151">
        <f>G28/G27</f>
        <v>0.85426229508196738</v>
      </c>
      <c r="H29" s="151">
        <f>H28/H27</f>
        <v>0.82161482316617318</v>
      </c>
      <c r="I29" s="151" t="s">
        <v>77</v>
      </c>
      <c r="J29" s="151">
        <f>J28/J27</f>
        <v>0.87273303239090827</v>
      </c>
      <c r="K29" s="151">
        <f>K28/K27</f>
        <v>0.84984146514599312</v>
      </c>
      <c r="L29" s="151" t="s">
        <v>77</v>
      </c>
      <c r="M29" s="151">
        <f>M28/M27</f>
        <v>0.83893357398923007</v>
      </c>
      <c r="N29" s="151">
        <f>N28/N27</f>
        <v>0.82361118510521891</v>
      </c>
      <c r="O29" s="151">
        <f>O28/O27</f>
        <v>0.83026315184648136</v>
      </c>
      <c r="P29" s="150">
        <f>P28/P27</f>
        <v>0.84985798624087361</v>
      </c>
      <c r="Q29" s="151" t="s">
        <v>77</v>
      </c>
      <c r="R29" s="151" t="s">
        <v>77</v>
      </c>
      <c r="S29" s="151">
        <f>S28/S27</f>
        <v>0.88687829862465284</v>
      </c>
      <c r="T29" s="151">
        <f>T28/T27</f>
        <v>0.83071054873235739</v>
      </c>
      <c r="U29" s="151" t="s">
        <v>77</v>
      </c>
      <c r="V29" s="151">
        <f>V28/V27</f>
        <v>0.83961141556569419</v>
      </c>
      <c r="W29" s="151">
        <f>W28/W27</f>
        <v>0.83070401364023816</v>
      </c>
      <c r="X29" s="152">
        <f>X28/X27</f>
        <v>0.8242650894605712</v>
      </c>
    </row>
    <row r="30" spans="2:44" ht="17.25" customHeight="1">
      <c r="B30" s="208" t="s">
        <v>168</v>
      </c>
      <c r="C30" s="134" t="s">
        <v>169</v>
      </c>
      <c r="D30" s="51">
        <v>0.37993055555555555</v>
      </c>
      <c r="E30" s="51" t="s">
        <v>77</v>
      </c>
      <c r="F30" s="51" t="s">
        <v>77</v>
      </c>
      <c r="G30" s="51">
        <v>0.31319444444444444</v>
      </c>
      <c r="H30" s="51">
        <v>0.25</v>
      </c>
      <c r="I30" s="51" t="s">
        <v>77</v>
      </c>
      <c r="J30" s="51">
        <v>0.25</v>
      </c>
      <c r="K30" s="51">
        <v>0.35138888888888886</v>
      </c>
      <c r="L30" s="51" t="s">
        <v>77</v>
      </c>
      <c r="M30" s="51">
        <v>0.25</v>
      </c>
      <c r="N30" s="51">
        <v>0.25</v>
      </c>
      <c r="O30" s="51">
        <v>0.25069444444444444</v>
      </c>
      <c r="P30" s="50">
        <v>0.70849537037037036</v>
      </c>
      <c r="Q30" s="51" t="s">
        <v>77</v>
      </c>
      <c r="R30" s="51" t="s">
        <v>77</v>
      </c>
      <c r="S30" s="51">
        <v>0.70855324074074078</v>
      </c>
      <c r="T30" s="51">
        <v>0.70833333333333337</v>
      </c>
      <c r="U30" s="51" t="s">
        <v>77</v>
      </c>
      <c r="V30" s="51">
        <v>0.70844907407407409</v>
      </c>
      <c r="W30" s="51">
        <v>0.70844907407407409</v>
      </c>
      <c r="X30" s="116">
        <v>0.70837962962962964</v>
      </c>
    </row>
    <row r="31" spans="2:44" ht="17.25" customHeight="1">
      <c r="B31" s="205"/>
      <c r="C31" s="134" t="s">
        <v>170</v>
      </c>
      <c r="D31" s="51">
        <v>0.51736111111111116</v>
      </c>
      <c r="E31" s="51" t="s">
        <v>77</v>
      </c>
      <c r="F31" s="51" t="s">
        <v>77</v>
      </c>
      <c r="G31" s="51">
        <v>0.36967592592592591</v>
      </c>
      <c r="H31" s="51">
        <v>0.31736111111111109</v>
      </c>
      <c r="I31" s="51" t="s">
        <v>77</v>
      </c>
      <c r="J31" s="51">
        <v>0.34743055555555558</v>
      </c>
      <c r="K31" s="51">
        <v>0.3958564814814815</v>
      </c>
      <c r="L31" s="51" t="s">
        <v>77</v>
      </c>
      <c r="M31" s="51">
        <v>0.40711805555555558</v>
      </c>
      <c r="N31" s="51">
        <v>0.47013888888888888</v>
      </c>
      <c r="O31" s="51">
        <v>0.45098379629629631</v>
      </c>
      <c r="P31" s="50">
        <v>0.94791666666666663</v>
      </c>
      <c r="Q31" s="51" t="s">
        <v>77</v>
      </c>
      <c r="R31" s="51" t="s">
        <v>77</v>
      </c>
      <c r="S31" s="51">
        <v>0.8569444444444444</v>
      </c>
      <c r="T31" s="51">
        <v>0.86250000000000004</v>
      </c>
      <c r="U31" s="51" t="s">
        <v>77</v>
      </c>
      <c r="V31" s="51">
        <v>0.86201388888888886</v>
      </c>
      <c r="W31" s="51">
        <v>0.95694444444444449</v>
      </c>
      <c r="X31" s="116">
        <v>0.94791666666666652</v>
      </c>
    </row>
    <row r="32" spans="2:44" ht="17.25" customHeight="1">
      <c r="B32" s="205" t="s">
        <v>171</v>
      </c>
      <c r="C32" s="206"/>
      <c r="D32" s="154">
        <v>13.333333333333334</v>
      </c>
      <c r="E32" s="154" t="s">
        <v>77</v>
      </c>
      <c r="F32" s="154" t="s">
        <v>77</v>
      </c>
      <c r="G32" s="154">
        <v>11</v>
      </c>
      <c r="H32" s="154">
        <v>6</v>
      </c>
      <c r="I32" s="154" t="s">
        <v>77</v>
      </c>
      <c r="J32" s="154">
        <v>4</v>
      </c>
      <c r="K32" s="154">
        <v>3</v>
      </c>
      <c r="L32" s="154" t="s">
        <v>77</v>
      </c>
      <c r="M32" s="154">
        <v>4.333333333333333</v>
      </c>
      <c r="N32" s="154">
        <v>3.5</v>
      </c>
      <c r="O32" s="154">
        <v>3.3333333333333335</v>
      </c>
      <c r="P32" s="153">
        <v>14</v>
      </c>
      <c r="Q32" s="154" t="s">
        <v>77</v>
      </c>
      <c r="R32" s="154" t="s">
        <v>77</v>
      </c>
      <c r="S32" s="154">
        <v>4</v>
      </c>
      <c r="T32" s="154">
        <v>4</v>
      </c>
      <c r="U32" s="51" t="s">
        <v>77</v>
      </c>
      <c r="V32" s="154">
        <v>4.333333333333333</v>
      </c>
      <c r="W32" s="154">
        <v>3.3333333333333335</v>
      </c>
      <c r="X32" s="155">
        <v>3.4</v>
      </c>
    </row>
    <row r="33" spans="2:24" ht="17.25" customHeight="1">
      <c r="B33" s="198" t="s">
        <v>172</v>
      </c>
      <c r="C33" s="199"/>
      <c r="D33" s="133" t="s">
        <v>176</v>
      </c>
      <c r="E33" s="157" t="s">
        <v>174</v>
      </c>
      <c r="F33" s="157" t="s">
        <v>175</v>
      </c>
      <c r="G33" s="157" t="s">
        <v>195</v>
      </c>
      <c r="H33" s="157" t="s">
        <v>176</v>
      </c>
      <c r="I33" s="157" t="s">
        <v>176</v>
      </c>
      <c r="J33" s="157" t="s">
        <v>195</v>
      </c>
      <c r="K33" s="157" t="s">
        <v>196</v>
      </c>
      <c r="L33" s="157" t="s">
        <v>196</v>
      </c>
      <c r="M33" s="157" t="s">
        <v>196</v>
      </c>
      <c r="N33" s="157" t="s">
        <v>109</v>
      </c>
      <c r="O33" s="158" t="s">
        <v>109</v>
      </c>
      <c r="P33" s="156" t="s">
        <v>195</v>
      </c>
      <c r="Q33" s="157" t="s">
        <v>176</v>
      </c>
      <c r="R33" s="157" t="s">
        <v>176</v>
      </c>
      <c r="S33" s="157" t="s">
        <v>195</v>
      </c>
      <c r="T33" s="157" t="s">
        <v>196</v>
      </c>
      <c r="U33" s="157" t="s">
        <v>196</v>
      </c>
      <c r="V33" s="157" t="s">
        <v>196</v>
      </c>
      <c r="W33" s="157" t="s">
        <v>109</v>
      </c>
      <c r="X33" s="158" t="s">
        <v>109</v>
      </c>
    </row>
    <row r="34" spans="2:24" ht="17.25" customHeight="1">
      <c r="B34" s="198" t="s">
        <v>177</v>
      </c>
      <c r="C34" s="199"/>
      <c r="D34" s="133"/>
      <c r="E34" s="129"/>
      <c r="F34" s="157"/>
      <c r="G34" s="157"/>
      <c r="H34" s="157"/>
      <c r="I34" s="157"/>
      <c r="J34" s="157"/>
      <c r="K34" s="157"/>
      <c r="L34" s="157"/>
      <c r="M34" s="157"/>
      <c r="N34" s="157"/>
      <c r="O34" s="158"/>
      <c r="P34" s="156"/>
      <c r="Q34" s="157"/>
      <c r="R34" s="157"/>
      <c r="S34" s="157"/>
      <c r="T34" s="157"/>
      <c r="U34" s="157"/>
      <c r="V34" s="157"/>
      <c r="W34" s="157"/>
      <c r="X34" s="158"/>
    </row>
    <row r="35" spans="2:24" ht="17.25" customHeight="1" thickBot="1">
      <c r="B35" s="200" t="s">
        <v>178</v>
      </c>
      <c r="C35" s="201"/>
      <c r="D35" s="159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3"/>
      <c r="P35" s="170"/>
      <c r="Q35" s="161"/>
      <c r="R35" s="161"/>
      <c r="S35" s="161"/>
      <c r="T35" s="161"/>
      <c r="U35" s="161"/>
      <c r="V35" s="161"/>
      <c r="W35" s="161"/>
      <c r="X35" s="163"/>
    </row>
    <row r="36" spans="2:24">
      <c r="T36" s="131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6EC4-F8C5-4215-832F-3EE8F87301DF}">
  <sheetPr>
    <tabColor theme="8" tint="0.59999389629810485"/>
    <pageSetUpPr fitToPage="1"/>
  </sheetPr>
  <dimension ref="A1:AC262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SUM(F5:F242)</f>
        <v>117810</v>
      </c>
      <c r="E1" s="5" t="s">
        <v>2</v>
      </c>
      <c r="F1" s="6">
        <f>SUM(G5:G242)</f>
        <v>2390257.71</v>
      </c>
      <c r="G1" s="7" t="s">
        <v>3</v>
      </c>
      <c r="H1" s="8">
        <f>L21+L38+L55+L72+L89+L106+L123+L140+L157+L174+L191+L208+L225+L242</f>
        <v>81.566666666666663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45855</v>
      </c>
      <c r="B2" s="326"/>
      <c r="C2" s="10" t="s">
        <v>10</v>
      </c>
      <c r="D2" s="11">
        <f>AVERAGE(N21,N38,N55,N72,N89,N106,N123,N140,N157,N174,N191,N208,N225,N242)</f>
        <v>593.80614247054962</v>
      </c>
      <c r="E2" s="11" t="s">
        <v>11</v>
      </c>
      <c r="F2" s="12">
        <f>F1/D1</f>
        <v>20.289090145148968</v>
      </c>
      <c r="G2" s="13" t="s">
        <v>12</v>
      </c>
      <c r="H2" s="14">
        <f>COUNT(H5:H242)</f>
        <v>5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38" t="s">
        <v>69</v>
      </c>
      <c r="C5" s="349" t="s">
        <v>204</v>
      </c>
      <c r="D5" s="349"/>
      <c r="E5" s="39">
        <v>29.85</v>
      </c>
      <c r="F5" s="40">
        <v>2223</v>
      </c>
      <c r="G5" s="41">
        <f t="shared" ref="G5:G7" si="0">E5*F5</f>
        <v>66356.55</v>
      </c>
      <c r="H5" s="42"/>
      <c r="I5" s="43">
        <v>17</v>
      </c>
      <c r="J5" s="44">
        <v>3273</v>
      </c>
      <c r="K5" s="45">
        <f t="shared" ref="K5:K7" si="1">J5/I5</f>
        <v>192.52941176470588</v>
      </c>
      <c r="L5" s="46">
        <v>17</v>
      </c>
      <c r="M5" s="44">
        <f>F5/V5*60</f>
        <v>2784.551148225471</v>
      </c>
      <c r="N5" s="45">
        <f>M5/L5</f>
        <v>163.79712636620417</v>
      </c>
      <c r="O5" s="47">
        <f>L5-I5</f>
        <v>0</v>
      </c>
      <c r="P5" s="48">
        <f>N5-K5</f>
        <v>-28.732285398501716</v>
      </c>
      <c r="Q5" s="49">
        <f>N5/K5</f>
        <v>0.85076417605422272</v>
      </c>
      <c r="R5" s="274">
        <f>Q21</f>
        <v>0.85119897661196287</v>
      </c>
      <c r="S5" s="50">
        <v>0.37993055555555555</v>
      </c>
      <c r="T5" s="51">
        <v>0.41319444444444442</v>
      </c>
      <c r="U5" s="52">
        <v>7.0999999999999908</v>
      </c>
      <c r="V5" s="53">
        <v>47.899999999999977</v>
      </c>
      <c r="W5" s="54"/>
      <c r="X5" s="94"/>
      <c r="Y5" s="276"/>
      <c r="Z5" s="277"/>
      <c r="AA5" s="36">
        <f>M5-J5</f>
        <v>-488.44885177452898</v>
      </c>
      <c r="AB5" s="37">
        <f>M5/J5</f>
        <v>0.85076417605422272</v>
      </c>
      <c r="AC5" s="292">
        <f>AB21</f>
        <v>0.85119897661196298</v>
      </c>
    </row>
    <row r="6" spans="1:29" ht="15.75" customHeight="1">
      <c r="A6" s="282"/>
      <c r="B6" s="38" t="s">
        <v>69</v>
      </c>
      <c r="C6" s="287" t="s">
        <v>205</v>
      </c>
      <c r="D6" s="287"/>
      <c r="E6" s="39">
        <v>29.52</v>
      </c>
      <c r="F6" s="40">
        <v>2295</v>
      </c>
      <c r="G6" s="41">
        <f t="shared" si="0"/>
        <v>67748.399999999994</v>
      </c>
      <c r="H6" s="42"/>
      <c r="I6" s="43">
        <v>17</v>
      </c>
      <c r="J6" s="44">
        <v>3273</v>
      </c>
      <c r="K6" s="45">
        <f t="shared" si="1"/>
        <v>192.52941176470588</v>
      </c>
      <c r="L6" s="46">
        <v>17</v>
      </c>
      <c r="M6" s="44">
        <f>F6/V6*60</f>
        <v>2786.5092748735201</v>
      </c>
      <c r="N6" s="45">
        <f>M6/L6</f>
        <v>163.91231028667767</v>
      </c>
      <c r="O6" s="47">
        <f>L6-I6</f>
        <v>0</v>
      </c>
      <c r="P6" s="48">
        <f>N6-K6</f>
        <v>-28.617101478028218</v>
      </c>
      <c r="Q6" s="49">
        <f>N6/K6</f>
        <v>0.85136244267446393</v>
      </c>
      <c r="R6" s="274"/>
      <c r="S6" s="50">
        <v>0.41666666666666663</v>
      </c>
      <c r="T6" s="51">
        <v>0.45098379629629631</v>
      </c>
      <c r="U6" s="52">
        <v>4.9999999999999822</v>
      </c>
      <c r="V6" s="53">
        <v>49.416666666666742</v>
      </c>
      <c r="W6" s="54"/>
      <c r="X6" s="94"/>
      <c r="Y6" s="266"/>
      <c r="Z6" s="267"/>
      <c r="AA6" s="55">
        <f>M6-J6</f>
        <v>-486.4907251264799</v>
      </c>
      <c r="AB6" s="56">
        <f>M6/J6</f>
        <v>0.85136244267446382</v>
      </c>
      <c r="AC6" s="293"/>
    </row>
    <row r="7" spans="1:29" ht="15.75" customHeight="1">
      <c r="A7" s="282"/>
      <c r="B7" s="38" t="s">
        <v>69</v>
      </c>
      <c r="C7" s="287" t="s">
        <v>283</v>
      </c>
      <c r="D7" s="287"/>
      <c r="E7" s="39">
        <v>21.61</v>
      </c>
      <c r="F7" s="40">
        <v>3120</v>
      </c>
      <c r="G7" s="41">
        <f t="shared" si="0"/>
        <v>67423.199999999997</v>
      </c>
      <c r="H7" s="42"/>
      <c r="I7" s="43">
        <v>6</v>
      </c>
      <c r="J7" s="44">
        <v>2500</v>
      </c>
      <c r="K7" s="45">
        <f t="shared" si="1"/>
        <v>416.66666666666669</v>
      </c>
      <c r="L7" s="46">
        <v>6</v>
      </c>
      <c r="M7" s="44">
        <f>F7/V7*60</f>
        <v>2128.8855193328268</v>
      </c>
      <c r="N7" s="45">
        <f>M7/L7</f>
        <v>354.81425322213778</v>
      </c>
      <c r="O7" s="47">
        <f>L7-I7</f>
        <v>0</v>
      </c>
      <c r="P7" s="48">
        <f>N7-K7</f>
        <v>-61.852413444528906</v>
      </c>
      <c r="Q7" s="49">
        <f>N7/K7</f>
        <v>0.85155420773313062</v>
      </c>
      <c r="R7" s="274"/>
      <c r="S7" s="50">
        <v>0.45629629629629631</v>
      </c>
      <c r="T7" s="51">
        <v>0.51736111111111116</v>
      </c>
      <c r="U7" s="52">
        <v>7.6499999999999968</v>
      </c>
      <c r="V7" s="53">
        <v>87.93333333333338</v>
      </c>
      <c r="W7" s="54">
        <v>0.51736111111111116</v>
      </c>
      <c r="X7" s="94">
        <v>0.55624999999999991</v>
      </c>
      <c r="Y7" s="266"/>
      <c r="Z7" s="267"/>
      <c r="AA7" s="55">
        <f>M7-J7</f>
        <v>-371.11448066717321</v>
      </c>
      <c r="AB7" s="56">
        <f>M7/J7</f>
        <v>0.85155420773313073</v>
      </c>
      <c r="AC7" s="293"/>
    </row>
    <row r="8" spans="1:29" ht="15.75" customHeight="1">
      <c r="A8" s="282"/>
      <c r="B8" s="38"/>
      <c r="C8" s="287"/>
      <c r="D8" s="287"/>
      <c r="E8" s="39"/>
      <c r="F8" s="40"/>
      <c r="G8" s="41"/>
      <c r="H8" s="58"/>
      <c r="I8" s="43"/>
      <c r="J8" s="44"/>
      <c r="K8" s="45"/>
      <c r="L8" s="59"/>
      <c r="M8" s="44"/>
      <c r="N8" s="45"/>
      <c r="O8" s="47"/>
      <c r="P8" s="48"/>
      <c r="Q8" s="49"/>
      <c r="R8" s="274"/>
      <c r="S8" s="50"/>
      <c r="T8" s="51"/>
      <c r="U8" s="52"/>
      <c r="V8" s="53"/>
      <c r="W8" s="54"/>
      <c r="X8" s="94"/>
      <c r="Y8" s="266"/>
      <c r="Z8" s="267"/>
      <c r="AA8" s="55"/>
      <c r="AB8" s="56"/>
      <c r="AC8" s="293"/>
    </row>
    <row r="9" spans="1:29" ht="15.75" customHeight="1">
      <c r="A9" s="283"/>
      <c r="B9" s="38"/>
      <c r="C9" s="287"/>
      <c r="D9" s="287"/>
      <c r="E9" s="39"/>
      <c r="F9" s="40"/>
      <c r="G9" s="60"/>
      <c r="H9" s="61"/>
      <c r="I9" s="43"/>
      <c r="J9" s="44"/>
      <c r="K9" s="45"/>
      <c r="L9" s="46"/>
      <c r="M9" s="44"/>
      <c r="N9" s="45"/>
      <c r="O9" s="47"/>
      <c r="P9" s="48"/>
      <c r="Q9" s="49"/>
      <c r="R9" s="274"/>
      <c r="S9" s="62"/>
      <c r="T9" s="63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5"/>
      <c r="D10" s="286"/>
      <c r="E10" s="39"/>
      <c r="F10" s="40"/>
      <c r="G10" s="60"/>
      <c r="H10" s="61"/>
      <c r="I10" s="43"/>
      <c r="J10" s="44"/>
      <c r="K10" s="45"/>
      <c r="L10" s="46"/>
      <c r="M10" s="44"/>
      <c r="N10" s="45"/>
      <c r="O10" s="47"/>
      <c r="P10" s="48"/>
      <c r="Q10" s="49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29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29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29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29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29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13.333333333333334</v>
      </c>
      <c r="J21" s="81">
        <f t="shared" si="2"/>
        <v>3015.3333333333335</v>
      </c>
      <c r="K21" s="82">
        <f t="shared" ref="K21:K22" si="3">J21/I21</f>
        <v>226.15</v>
      </c>
      <c r="L21" s="80">
        <f t="shared" ref="L21:M21" si="4">AVERAGE(L5:L20)</f>
        <v>13.333333333333334</v>
      </c>
      <c r="M21" s="81">
        <f t="shared" si="4"/>
        <v>2566.6486474772723</v>
      </c>
      <c r="N21" s="82">
        <f>M21/L21</f>
        <v>192.4986485607954</v>
      </c>
      <c r="O21" s="83">
        <f>L21-I21</f>
        <v>0</v>
      </c>
      <c r="P21" s="84">
        <f>N21-K21</f>
        <v>-33.651351439204603</v>
      </c>
      <c r="Q21" s="85">
        <f>N21/K21</f>
        <v>0.85119897661196287</v>
      </c>
      <c r="R21" s="275"/>
      <c r="S21" s="182">
        <f>S5</f>
        <v>0.37993055555555555</v>
      </c>
      <c r="T21" s="183">
        <f>INDEX(T5:T20,COUNTA(T5:T20))</f>
        <v>0.51736111111111116</v>
      </c>
      <c r="U21" s="86"/>
      <c r="V21" s="86"/>
      <c r="W21" s="87"/>
      <c r="X21" s="179"/>
      <c r="Y21" s="262"/>
      <c r="Z21" s="263"/>
      <c r="AA21" s="88">
        <f>M21-J21</f>
        <v>-448.68468585606115</v>
      </c>
      <c r="AB21" s="89">
        <f>M21/J21</f>
        <v>0.85119897661196298</v>
      </c>
      <c r="AC21" s="295"/>
    </row>
    <row r="22" spans="1:29" ht="15.75" customHeight="1">
      <c r="A22" s="268" t="s">
        <v>40</v>
      </c>
      <c r="B22" s="38" t="s">
        <v>69</v>
      </c>
      <c r="C22" s="264" t="s">
        <v>282</v>
      </c>
      <c r="D22" s="265"/>
      <c r="E22" s="39">
        <v>25.64</v>
      </c>
      <c r="F22" s="40">
        <v>3474</v>
      </c>
      <c r="G22" s="41">
        <f t="shared" ref="G22" si="5">E22*F22</f>
        <v>89073.36</v>
      </c>
      <c r="H22" s="42"/>
      <c r="I22" s="43">
        <v>11</v>
      </c>
      <c r="J22" s="44">
        <v>3000</v>
      </c>
      <c r="K22" s="45">
        <f t="shared" si="3"/>
        <v>272.72727272727275</v>
      </c>
      <c r="L22" s="46">
        <v>11</v>
      </c>
      <c r="M22" s="44">
        <f>F22/V22*60</f>
        <v>2562.7868852459023</v>
      </c>
      <c r="N22" s="45">
        <f>M22/L22</f>
        <v>232.98062593144567</v>
      </c>
      <c r="O22" s="47">
        <f>L22-I22</f>
        <v>0</v>
      </c>
      <c r="P22" s="48">
        <f>N22-K22</f>
        <v>-39.746646795827075</v>
      </c>
      <c r="Q22" s="49">
        <f>N22/K22</f>
        <v>0.85426229508196738</v>
      </c>
      <c r="R22" s="273">
        <f>Q38</f>
        <v>0.85426229508196738</v>
      </c>
      <c r="S22" s="50">
        <v>0.31319444444444444</v>
      </c>
      <c r="T22" s="51">
        <v>0.36967592592592591</v>
      </c>
      <c r="U22" s="52">
        <v>5.9999999999999787</v>
      </c>
      <c r="V22" s="53">
        <v>81.333333333333314</v>
      </c>
      <c r="W22" s="114"/>
      <c r="X22" s="115"/>
      <c r="Y22" s="276"/>
      <c r="Z22" s="277"/>
      <c r="AA22" s="36">
        <f>M22-J22</f>
        <v>-437.21311475409766</v>
      </c>
      <c r="AB22" s="31">
        <f>M22/J22</f>
        <v>0.85426229508196749</v>
      </c>
      <c r="AC22" s="278">
        <f>AB38</f>
        <v>0.85426229508196749</v>
      </c>
    </row>
    <row r="23" spans="1:29" ht="15.75" customHeight="1">
      <c r="A23" s="269"/>
      <c r="B23" s="38"/>
      <c r="C23" s="264"/>
      <c r="D23" s="265"/>
      <c r="E23" s="39"/>
      <c r="F23" s="40"/>
      <c r="G23" s="41"/>
      <c r="H23" s="42"/>
      <c r="I23" s="43"/>
      <c r="J23" s="44"/>
      <c r="K23" s="45"/>
      <c r="L23" s="46"/>
      <c r="M23" s="44"/>
      <c r="N23" s="45"/>
      <c r="O23" s="47"/>
      <c r="P23" s="48"/>
      <c r="Q23" s="49"/>
      <c r="R23" s="274"/>
      <c r="S23" s="50"/>
      <c r="T23" s="51"/>
      <c r="U23" s="52"/>
      <c r="V23" s="53"/>
      <c r="W23" s="54"/>
      <c r="X23" s="94"/>
      <c r="Y23" s="266"/>
      <c r="Z23" s="267"/>
      <c r="AA23" s="55"/>
      <c r="AB23" s="49"/>
      <c r="AC23" s="279"/>
    </row>
    <row r="24" spans="1:29" ht="15.75" customHeight="1">
      <c r="A24" s="269"/>
      <c r="B24" s="38"/>
      <c r="C24" s="264"/>
      <c r="D24" s="265"/>
      <c r="E24" s="39"/>
      <c r="F24" s="40"/>
      <c r="G24" s="41"/>
      <c r="H24" s="42"/>
      <c r="I24" s="43"/>
      <c r="J24" s="44"/>
      <c r="K24" s="45"/>
      <c r="L24" s="46"/>
      <c r="M24" s="44"/>
      <c r="N24" s="45"/>
      <c r="O24" s="47"/>
      <c r="P24" s="48"/>
      <c r="Q24" s="49"/>
      <c r="R24" s="274"/>
      <c r="S24" s="50"/>
      <c r="T24" s="51"/>
      <c r="U24" s="52"/>
      <c r="V24" s="53"/>
      <c r="W24" s="54"/>
      <c r="X24" s="94"/>
      <c r="Y24" s="266"/>
      <c r="Z24" s="267"/>
      <c r="AA24" s="55"/>
      <c r="AB24" s="49"/>
      <c r="AC24" s="279"/>
    </row>
    <row r="25" spans="1:29" ht="15.75" customHeight="1">
      <c r="A25" s="269"/>
      <c r="B25" s="38"/>
      <c r="C25" s="264"/>
      <c r="D25" s="265"/>
      <c r="E25" s="39"/>
      <c r="F25" s="40"/>
      <c r="G25" s="41"/>
      <c r="H25" s="42"/>
      <c r="I25" s="43"/>
      <c r="J25" s="44"/>
      <c r="K25" s="45"/>
      <c r="L25" s="46"/>
      <c r="M25" s="44"/>
      <c r="N25" s="45"/>
      <c r="O25" s="47"/>
      <c r="P25" s="48"/>
      <c r="Q25" s="49"/>
      <c r="R25" s="274"/>
      <c r="S25" s="50"/>
      <c r="T25" s="51"/>
      <c r="U25" s="52"/>
      <c r="V25" s="53"/>
      <c r="W25" s="54"/>
      <c r="X25" s="94"/>
      <c r="Y25" s="266"/>
      <c r="Z25" s="267"/>
      <c r="AA25" s="55"/>
      <c r="AB25" s="49"/>
      <c r="AC25" s="279"/>
    </row>
    <row r="26" spans="1:29" ht="15.75" customHeight="1">
      <c r="A26" s="269"/>
      <c r="B26" s="38"/>
      <c r="C26" s="264"/>
      <c r="D26" s="265"/>
      <c r="E26" s="39"/>
      <c r="F26" s="40"/>
      <c r="G26" s="41"/>
      <c r="H26" s="58"/>
      <c r="I26" s="43"/>
      <c r="J26" s="44"/>
      <c r="K26" s="45"/>
      <c r="L26" s="59"/>
      <c r="M26" s="44"/>
      <c r="N26" s="45"/>
      <c r="O26" s="47"/>
      <c r="P26" s="48"/>
      <c r="Q26" s="49"/>
      <c r="R26" s="274"/>
      <c r="S26" s="50"/>
      <c r="T26" s="51"/>
      <c r="U26" s="52"/>
      <c r="V26" s="53"/>
      <c r="W26" s="54"/>
      <c r="X26" s="94"/>
      <c r="Y26" s="266"/>
      <c r="Z26" s="267"/>
      <c r="AA26" s="55"/>
      <c r="AB26" s="49"/>
      <c r="AC26" s="279"/>
    </row>
    <row r="27" spans="1:29" ht="15.75" customHeight="1">
      <c r="A27" s="269"/>
      <c r="B27" s="38"/>
      <c r="C27" s="264"/>
      <c r="D27" s="265"/>
      <c r="E27" s="39"/>
      <c r="F27" s="40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79"/>
    </row>
    <row r="28" spans="1:29" ht="15.75" customHeight="1">
      <c r="A28" s="269"/>
      <c r="B28" s="38"/>
      <c r="C28" s="264"/>
      <c r="D28" s="265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79"/>
    </row>
    <row r="29" spans="1:29" ht="15.75" customHeight="1">
      <c r="A29" s="269"/>
      <c r="B29" s="38"/>
      <c r="C29" s="264"/>
      <c r="D29" s="265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79"/>
    </row>
    <row r="30" spans="1:29" ht="15.75" customHeight="1">
      <c r="A30" s="269"/>
      <c r="B30" s="38"/>
      <c r="C30" s="264"/>
      <c r="D30" s="265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110"/>
      <c r="Y30" s="266"/>
      <c r="Z30" s="267"/>
      <c r="AA30" s="55"/>
      <c r="AB30" s="49"/>
      <c r="AC30" s="279"/>
    </row>
    <row r="31" spans="1:29" ht="15.75" customHeight="1">
      <c r="A31" s="269"/>
      <c r="B31" s="38"/>
      <c r="C31" s="264"/>
      <c r="D31" s="265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110"/>
      <c r="Y31" s="266"/>
      <c r="Z31" s="267"/>
      <c r="AA31" s="55"/>
      <c r="AB31" s="49"/>
      <c r="AC31" s="279"/>
    </row>
    <row r="32" spans="1:29" ht="15.75" customHeight="1">
      <c r="A32" s="269"/>
      <c r="B32" s="38"/>
      <c r="C32" s="264"/>
      <c r="D32" s="265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110"/>
      <c r="Y32" s="266"/>
      <c r="Z32" s="267"/>
      <c r="AA32" s="55"/>
      <c r="AB32" s="49"/>
      <c r="AC32" s="279"/>
    </row>
    <row r="33" spans="1:29" ht="15.75" customHeight="1">
      <c r="A33" s="269"/>
      <c r="B33" s="38"/>
      <c r="C33" s="264"/>
      <c r="D33" s="265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110"/>
      <c r="Y33" s="266"/>
      <c r="Z33" s="267"/>
      <c r="AA33" s="55"/>
      <c r="AB33" s="49"/>
      <c r="AC33" s="279"/>
    </row>
    <row r="34" spans="1:29" ht="15.75" customHeight="1">
      <c r="A34" s="269"/>
      <c r="B34" s="38"/>
      <c r="C34" s="264"/>
      <c r="D34" s="265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110"/>
      <c r="Y34" s="266"/>
      <c r="Z34" s="267"/>
      <c r="AA34" s="55"/>
      <c r="AB34" s="49"/>
      <c r="AC34" s="279"/>
    </row>
    <row r="35" spans="1:29" ht="15.75" customHeight="1">
      <c r="A35" s="269"/>
      <c r="B35" s="38"/>
      <c r="C35" s="264"/>
      <c r="D35" s="265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110"/>
      <c r="Y35" s="266"/>
      <c r="Z35" s="267"/>
      <c r="AA35" s="55"/>
      <c r="AB35" s="49"/>
      <c r="AC35" s="279"/>
    </row>
    <row r="36" spans="1:29" ht="15.75" customHeight="1">
      <c r="A36" s="269"/>
      <c r="B36" s="38"/>
      <c r="C36" s="264"/>
      <c r="D36" s="265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110"/>
      <c r="Y36" s="266"/>
      <c r="Z36" s="267"/>
      <c r="AA36" s="55"/>
      <c r="AB36" s="49"/>
      <c r="AC36" s="279"/>
    </row>
    <row r="37" spans="1:29" ht="15.75" customHeight="1">
      <c r="A37" s="269"/>
      <c r="B37" s="99"/>
      <c r="C37" s="264"/>
      <c r="D37" s="265"/>
      <c r="E37" s="109"/>
      <c r="F37" s="71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62"/>
      <c r="T37" s="63"/>
      <c r="U37" s="73"/>
      <c r="V37" s="74"/>
      <c r="W37" s="68"/>
      <c r="X37" s="110"/>
      <c r="Y37" s="266"/>
      <c r="Z37" s="267"/>
      <c r="AA37" s="111"/>
      <c r="AB37" s="67"/>
      <c r="AC37" s="279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6">AVERAGE(I22:I37)</f>
        <v>11</v>
      </c>
      <c r="J38" s="81">
        <f t="shared" si="6"/>
        <v>3000</v>
      </c>
      <c r="K38" s="82">
        <f t="shared" ref="K38" si="7">J38/I38</f>
        <v>272.72727272727275</v>
      </c>
      <c r="L38" s="80">
        <f t="shared" ref="L38:M38" si="8">AVERAGE(L22:L37)</f>
        <v>11</v>
      </c>
      <c r="M38" s="81">
        <f t="shared" si="8"/>
        <v>2562.7868852459023</v>
      </c>
      <c r="N38" s="82">
        <f>M38/L38</f>
        <v>232.98062593144567</v>
      </c>
      <c r="O38" s="83">
        <f>L38-I38</f>
        <v>0</v>
      </c>
      <c r="P38" s="84">
        <f>N38-K38</f>
        <v>-39.746646795827075</v>
      </c>
      <c r="Q38" s="85">
        <f>N38/K38</f>
        <v>0.85426229508196738</v>
      </c>
      <c r="R38" s="275"/>
      <c r="S38" s="182">
        <f>S22</f>
        <v>0.31319444444444444</v>
      </c>
      <c r="T38" s="183">
        <f>INDEX(T22:T37,COUNTA(T22:T37))</f>
        <v>0.36967592592592591</v>
      </c>
      <c r="U38" s="86"/>
      <c r="V38" s="96"/>
      <c r="W38" s="78"/>
      <c r="X38" s="82"/>
      <c r="Y38" s="262"/>
      <c r="Z38" s="263"/>
      <c r="AA38" s="97">
        <f>M38-J38</f>
        <v>-437.21311475409766</v>
      </c>
      <c r="AB38" s="85">
        <f>M38/J38</f>
        <v>0.85426229508196749</v>
      </c>
      <c r="AC38" s="280"/>
    </row>
    <row r="39" spans="1:29" ht="15.75" customHeight="1">
      <c r="A39" s="281" t="s">
        <v>41</v>
      </c>
      <c r="B39" s="16" t="s">
        <v>69</v>
      </c>
      <c r="C39" s="271" t="s">
        <v>96</v>
      </c>
      <c r="D39" s="272"/>
      <c r="E39" s="21">
        <v>14.06</v>
      </c>
      <c r="F39" s="15">
        <v>1121</v>
      </c>
      <c r="G39" s="22">
        <f t="shared" ref="G39:G41" si="9">E39*F39</f>
        <v>15761.26</v>
      </c>
      <c r="H39" s="23"/>
      <c r="I39" s="24">
        <v>6</v>
      </c>
      <c r="J39" s="25">
        <v>2600</v>
      </c>
      <c r="K39" s="26">
        <f>J39/I39</f>
        <v>433.33333333333331</v>
      </c>
      <c r="L39" s="27">
        <v>6</v>
      </c>
      <c r="M39" s="25">
        <f>F39/V39*60</f>
        <v>2144.3145589798105</v>
      </c>
      <c r="N39" s="26">
        <f>M39/L39</f>
        <v>357.38575982996844</v>
      </c>
      <c r="O39" s="91">
        <f>L39-I39</f>
        <v>0</v>
      </c>
      <c r="P39" s="92">
        <f>N39-K39</f>
        <v>-75.947573503364879</v>
      </c>
      <c r="Q39" s="31">
        <f>N39/K39</f>
        <v>0.82473636883838874</v>
      </c>
      <c r="R39" s="273">
        <f>Q55</f>
        <v>0.82161482316617318</v>
      </c>
      <c r="S39" s="32">
        <v>0.25</v>
      </c>
      <c r="T39" s="33">
        <v>0.27178240740740739</v>
      </c>
      <c r="U39" s="34"/>
      <c r="V39" s="35">
        <v>31.366666666666639</v>
      </c>
      <c r="W39" s="33"/>
      <c r="X39" s="107"/>
      <c r="Y39" s="276"/>
      <c r="Z39" s="277"/>
      <c r="AA39" s="36">
        <f>M39-J39</f>
        <v>-455.6854410201895</v>
      </c>
      <c r="AB39" s="31">
        <f>M39/J39</f>
        <v>0.82473636883838863</v>
      </c>
      <c r="AC39" s="278">
        <f>AB55</f>
        <v>0.82161482316617318</v>
      </c>
    </row>
    <row r="40" spans="1:29" ht="15.75" customHeight="1">
      <c r="A40" s="282"/>
      <c r="B40" s="38" t="s">
        <v>69</v>
      </c>
      <c r="C40" s="264" t="s">
        <v>97</v>
      </c>
      <c r="D40" s="265"/>
      <c r="E40" s="39">
        <v>14.81</v>
      </c>
      <c r="F40" s="40">
        <v>1285</v>
      </c>
      <c r="G40" s="41">
        <f t="shared" si="9"/>
        <v>19030.850000000002</v>
      </c>
      <c r="H40" s="42"/>
      <c r="I40" s="43">
        <v>6</v>
      </c>
      <c r="J40" s="44">
        <v>2600</v>
      </c>
      <c r="K40" s="45">
        <f t="shared" ref="K40:K41" si="10">J40/I40</f>
        <v>433.33333333333331</v>
      </c>
      <c r="L40" s="46">
        <v>6</v>
      </c>
      <c r="M40" s="44">
        <f>F40/V40*60</f>
        <v>2165.730337078654</v>
      </c>
      <c r="N40" s="45">
        <f>M40/L40</f>
        <v>360.95505617977568</v>
      </c>
      <c r="O40" s="47">
        <f>L40-I40</f>
        <v>0</v>
      </c>
      <c r="P40" s="48">
        <f>N40-K40</f>
        <v>-72.378277153557633</v>
      </c>
      <c r="Q40" s="49">
        <f>N40/K40</f>
        <v>0.8329732065687131</v>
      </c>
      <c r="R40" s="274"/>
      <c r="S40" s="50">
        <v>0.27527777777777779</v>
      </c>
      <c r="T40" s="51">
        <v>0.3</v>
      </c>
      <c r="U40" s="52">
        <v>5.0333333333333741</v>
      </c>
      <c r="V40" s="53">
        <v>35.599999999999966</v>
      </c>
      <c r="W40" s="54"/>
      <c r="X40" s="58"/>
      <c r="Y40" s="266"/>
      <c r="Z40" s="267"/>
      <c r="AA40" s="55">
        <f>M40-J40</f>
        <v>-434.26966292134603</v>
      </c>
      <c r="AB40" s="49">
        <f>M40/J40</f>
        <v>0.8329732065687131</v>
      </c>
      <c r="AC40" s="279"/>
    </row>
    <row r="41" spans="1:29" ht="15.75" customHeight="1">
      <c r="A41" s="282"/>
      <c r="B41" s="38" t="s">
        <v>69</v>
      </c>
      <c r="C41" s="264" t="s">
        <v>98</v>
      </c>
      <c r="D41" s="265"/>
      <c r="E41" s="39">
        <v>17.87</v>
      </c>
      <c r="F41" s="40">
        <v>724</v>
      </c>
      <c r="G41" s="41">
        <f t="shared" si="9"/>
        <v>12937.880000000001</v>
      </c>
      <c r="H41" s="42"/>
      <c r="I41" s="43">
        <v>6</v>
      </c>
      <c r="J41" s="44">
        <v>2600</v>
      </c>
      <c r="K41" s="45">
        <f t="shared" si="10"/>
        <v>433.33333333333331</v>
      </c>
      <c r="L41" s="46">
        <v>6</v>
      </c>
      <c r="M41" s="44">
        <f>F41/V41*60</f>
        <v>2098.5507246376856</v>
      </c>
      <c r="N41" s="45">
        <f>M41/L41</f>
        <v>349.75845410628091</v>
      </c>
      <c r="O41" s="47">
        <f>L41-I41</f>
        <v>0</v>
      </c>
      <c r="P41" s="48">
        <f>N41-K41</f>
        <v>-83.574879227052406</v>
      </c>
      <c r="Q41" s="49">
        <f>N41/K41</f>
        <v>0.80713489409141748</v>
      </c>
      <c r="R41" s="274"/>
      <c r="S41" s="50">
        <v>0.30298611111111112</v>
      </c>
      <c r="T41" s="51">
        <v>0.31736111111111109</v>
      </c>
      <c r="U41" s="52">
        <v>4.3000000000000327</v>
      </c>
      <c r="V41" s="53">
        <v>20.69999999999996</v>
      </c>
      <c r="W41" s="54"/>
      <c r="X41" s="58"/>
      <c r="Y41" s="266"/>
      <c r="Z41" s="267"/>
      <c r="AA41" s="55">
        <f>M41-J41</f>
        <v>-501.44927536231444</v>
      </c>
      <c r="AB41" s="49">
        <f>M41/J41</f>
        <v>0.80713489409141748</v>
      </c>
      <c r="AC41" s="279"/>
    </row>
    <row r="42" spans="1:29" ht="15.75" customHeight="1">
      <c r="A42" s="282"/>
      <c r="B42" s="38"/>
      <c r="C42" s="264"/>
      <c r="D42" s="265"/>
      <c r="E42" s="39"/>
      <c r="F42" s="40"/>
      <c r="G42" s="41"/>
      <c r="H42" s="42"/>
      <c r="I42" s="43"/>
      <c r="J42" s="44"/>
      <c r="K42" s="45"/>
      <c r="L42" s="46"/>
      <c r="M42" s="44"/>
      <c r="N42" s="45"/>
      <c r="O42" s="47"/>
      <c r="P42" s="48"/>
      <c r="Q42" s="49"/>
      <c r="R42" s="274"/>
      <c r="S42" s="50"/>
      <c r="T42" s="51"/>
      <c r="U42" s="52"/>
      <c r="V42" s="53"/>
      <c r="W42" s="54"/>
      <c r="X42" s="94"/>
      <c r="Y42" s="266"/>
      <c r="Z42" s="267"/>
      <c r="AA42" s="55"/>
      <c r="AB42" s="49"/>
      <c r="AC42" s="279"/>
    </row>
    <row r="43" spans="1:29" ht="15.75" customHeight="1">
      <c r="A43" s="283"/>
      <c r="B43" s="38"/>
      <c r="C43" s="264"/>
      <c r="D43" s="265"/>
      <c r="E43" s="39"/>
      <c r="F43" s="40"/>
      <c r="G43" s="41"/>
      <c r="H43" s="58"/>
      <c r="I43" s="43"/>
      <c r="J43" s="44"/>
      <c r="K43" s="45"/>
      <c r="L43" s="59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58"/>
      <c r="Y43" s="266"/>
      <c r="Z43" s="267"/>
      <c r="AA43" s="55"/>
      <c r="AB43" s="49"/>
      <c r="AC43" s="279"/>
    </row>
    <row r="44" spans="1:29" ht="15.75" customHeight="1">
      <c r="A44" s="283"/>
      <c r="B44" s="38"/>
      <c r="C44" s="264"/>
      <c r="D44" s="265"/>
      <c r="E44" s="39"/>
      <c r="F44" s="40"/>
      <c r="G44" s="60"/>
      <c r="H44" s="61"/>
      <c r="I44" s="43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116"/>
      <c r="Y44" s="266"/>
      <c r="Z44" s="267"/>
      <c r="AA44" s="55"/>
      <c r="AB44" s="49"/>
      <c r="AC44" s="279"/>
    </row>
    <row r="45" spans="1:29" ht="15.75" customHeight="1">
      <c r="A45" s="283"/>
      <c r="B45" s="38"/>
      <c r="C45" s="264"/>
      <c r="D45" s="265"/>
      <c r="E45" s="39"/>
      <c r="F45" s="40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79"/>
    </row>
    <row r="46" spans="1:29" ht="15.75" customHeight="1">
      <c r="A46" s="283"/>
      <c r="B46" s="38"/>
      <c r="C46" s="264"/>
      <c r="D46" s="265"/>
      <c r="E46" s="39"/>
      <c r="F46" s="40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79"/>
    </row>
    <row r="47" spans="1:29" ht="15.75" customHeight="1">
      <c r="A47" s="283"/>
      <c r="B47" s="38"/>
      <c r="C47" s="264"/>
      <c r="D47" s="265"/>
      <c r="E47" s="39"/>
      <c r="F47" s="40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62"/>
      <c r="T47" s="63"/>
      <c r="U47" s="52"/>
      <c r="V47" s="74"/>
      <c r="W47" s="54"/>
      <c r="X47" s="94"/>
      <c r="Y47" s="266"/>
      <c r="Z47" s="267"/>
      <c r="AA47" s="55"/>
      <c r="AB47" s="49"/>
      <c r="AC47" s="279"/>
    </row>
    <row r="48" spans="1:29" ht="15.75" customHeight="1">
      <c r="A48" s="283"/>
      <c r="B48" s="38"/>
      <c r="C48" s="264"/>
      <c r="D48" s="265"/>
      <c r="E48" s="39"/>
      <c r="F48" s="40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62"/>
      <c r="T48" s="63"/>
      <c r="U48" s="52"/>
      <c r="V48" s="74"/>
      <c r="W48" s="68"/>
      <c r="X48" s="110"/>
      <c r="Y48" s="266"/>
      <c r="Z48" s="267"/>
      <c r="AA48" s="55"/>
      <c r="AB48" s="49"/>
      <c r="AC48" s="279"/>
    </row>
    <row r="49" spans="1:29" ht="15.75" customHeight="1">
      <c r="A49" s="283"/>
      <c r="B49" s="38"/>
      <c r="C49" s="264"/>
      <c r="D49" s="265"/>
      <c r="E49" s="39"/>
      <c r="F49" s="40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62"/>
      <c r="T49" s="63"/>
      <c r="U49" s="52"/>
      <c r="V49" s="74"/>
      <c r="W49" s="68"/>
      <c r="X49" s="110"/>
      <c r="Y49" s="266"/>
      <c r="Z49" s="267"/>
      <c r="AA49" s="55"/>
      <c r="AB49" s="49"/>
      <c r="AC49" s="279"/>
    </row>
    <row r="50" spans="1:29" ht="15.75" customHeight="1">
      <c r="A50" s="283"/>
      <c r="B50" s="38"/>
      <c r="C50" s="264"/>
      <c r="D50" s="265"/>
      <c r="E50" s="39"/>
      <c r="F50" s="40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62"/>
      <c r="T50" s="63"/>
      <c r="U50" s="52"/>
      <c r="V50" s="74"/>
      <c r="W50" s="68"/>
      <c r="X50" s="110"/>
      <c r="Y50" s="266"/>
      <c r="Z50" s="267"/>
      <c r="AA50" s="55"/>
      <c r="AB50" s="49"/>
      <c r="AC50" s="279"/>
    </row>
    <row r="51" spans="1:29" ht="15.75" customHeight="1">
      <c r="A51" s="283"/>
      <c r="B51" s="38"/>
      <c r="C51" s="264"/>
      <c r="D51" s="265"/>
      <c r="E51" s="39"/>
      <c r="F51" s="40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62"/>
      <c r="T51" s="63"/>
      <c r="U51" s="52"/>
      <c r="V51" s="74"/>
      <c r="W51" s="68"/>
      <c r="X51" s="110"/>
      <c r="Y51" s="266"/>
      <c r="Z51" s="267"/>
      <c r="AA51" s="55"/>
      <c r="AB51" s="49"/>
      <c r="AC51" s="279"/>
    </row>
    <row r="52" spans="1:29" ht="15.75" customHeight="1">
      <c r="A52" s="283"/>
      <c r="B52" s="38"/>
      <c r="C52" s="264"/>
      <c r="D52" s="265"/>
      <c r="E52" s="39"/>
      <c r="F52" s="40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62"/>
      <c r="T52" s="63"/>
      <c r="U52" s="52"/>
      <c r="V52" s="74"/>
      <c r="W52" s="68"/>
      <c r="X52" s="110"/>
      <c r="Y52" s="266"/>
      <c r="Z52" s="267"/>
      <c r="AA52" s="55"/>
      <c r="AB52" s="49"/>
      <c r="AC52" s="279"/>
    </row>
    <row r="53" spans="1:29" ht="15.75" customHeight="1">
      <c r="A53" s="283"/>
      <c r="B53" s="38"/>
      <c r="C53" s="264"/>
      <c r="D53" s="265"/>
      <c r="E53" s="39"/>
      <c r="F53" s="40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62"/>
      <c r="T53" s="63"/>
      <c r="U53" s="52"/>
      <c r="V53" s="74"/>
      <c r="W53" s="68"/>
      <c r="X53" s="110"/>
      <c r="Y53" s="266"/>
      <c r="Z53" s="267"/>
      <c r="AA53" s="55"/>
      <c r="AB53" s="49"/>
      <c r="AC53" s="279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62"/>
      <c r="T54" s="63"/>
      <c r="U54" s="73"/>
      <c r="V54" s="74"/>
      <c r="W54" s="68"/>
      <c r="X54" s="110"/>
      <c r="Y54" s="266"/>
      <c r="Z54" s="267"/>
      <c r="AA54" s="111"/>
      <c r="AB54" s="67"/>
      <c r="AC54" s="279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11">AVERAGE(I39:I54)</f>
        <v>6</v>
      </c>
      <c r="J55" s="81">
        <f t="shared" si="11"/>
        <v>2600</v>
      </c>
      <c r="K55" s="82">
        <f t="shared" ref="K55" si="12">J55/I55</f>
        <v>433.33333333333331</v>
      </c>
      <c r="L55" s="80">
        <f t="shared" ref="L55:M55" si="13">AVERAGE(L39:L54)</f>
        <v>6</v>
      </c>
      <c r="M55" s="81">
        <f t="shared" si="13"/>
        <v>2136.1985402320502</v>
      </c>
      <c r="N55" s="82">
        <f>M55/L55</f>
        <v>356.03309003867503</v>
      </c>
      <c r="O55" s="83">
        <f>L55-I55</f>
        <v>0</v>
      </c>
      <c r="P55" s="84">
        <f>N55-K55</f>
        <v>-77.300243294658287</v>
      </c>
      <c r="Q55" s="85">
        <f>N55/K55</f>
        <v>0.82161482316617318</v>
      </c>
      <c r="R55" s="275"/>
      <c r="S55" s="182">
        <f>S39</f>
        <v>0.25</v>
      </c>
      <c r="T55" s="183">
        <f>INDEX(T39:T54,COUNTA(T39:T54))</f>
        <v>0.31736111111111109</v>
      </c>
      <c r="U55" s="86"/>
      <c r="V55" s="96"/>
      <c r="W55" s="78"/>
      <c r="X55" s="82"/>
      <c r="Y55" s="262"/>
      <c r="Z55" s="263"/>
      <c r="AA55" s="97">
        <f>M55-J55</f>
        <v>-463.80145976794984</v>
      </c>
      <c r="AB55" s="85">
        <f>M55/J55</f>
        <v>0.82161482316617318</v>
      </c>
      <c r="AC55" s="280"/>
    </row>
    <row r="56" spans="1:29" ht="15.75" customHeight="1">
      <c r="A56" s="268" t="s">
        <v>43</v>
      </c>
      <c r="B56" s="16" t="s">
        <v>76</v>
      </c>
      <c r="C56" s="271" t="s">
        <v>103</v>
      </c>
      <c r="D56" s="272"/>
      <c r="E56" s="21">
        <v>14.03</v>
      </c>
      <c r="F56" s="15">
        <v>5510</v>
      </c>
      <c r="G56" s="22">
        <f t="shared" ref="G56" si="14">E56*F56</f>
        <v>77305.3</v>
      </c>
      <c r="H56" s="23"/>
      <c r="I56" s="24">
        <v>4</v>
      </c>
      <c r="J56" s="25">
        <v>2700</v>
      </c>
      <c r="K56" s="26">
        <f>J56/I56</f>
        <v>675</v>
      </c>
      <c r="L56" s="27">
        <v>4</v>
      </c>
      <c r="M56" s="25">
        <f>F56/V56*60</f>
        <v>2356.3791874554522</v>
      </c>
      <c r="N56" s="26">
        <f>M56/L56</f>
        <v>589.09479686386305</v>
      </c>
      <c r="O56" s="91">
        <f>L56-I56</f>
        <v>0</v>
      </c>
      <c r="P56" s="92">
        <f>N56-K56</f>
        <v>-85.905203136136947</v>
      </c>
      <c r="Q56" s="31">
        <f>N56/K56</f>
        <v>0.87273303239090827</v>
      </c>
      <c r="R56" s="273">
        <f>Q72</f>
        <v>0.87273303239090827</v>
      </c>
      <c r="S56" s="32">
        <v>0.25</v>
      </c>
      <c r="T56" s="33">
        <v>0.34743055555555558</v>
      </c>
      <c r="U56" s="34"/>
      <c r="V56" s="35">
        <v>140.30000000000004</v>
      </c>
      <c r="W56" s="114"/>
      <c r="X56" s="115"/>
      <c r="Y56" s="276"/>
      <c r="Z56" s="277"/>
      <c r="AA56" s="36">
        <f>M56-J56</f>
        <v>-343.62081254454779</v>
      </c>
      <c r="AB56" s="31">
        <f>M56/J56</f>
        <v>0.87273303239090827</v>
      </c>
      <c r="AC56" s="278">
        <f>AB72</f>
        <v>0.87273303239090827</v>
      </c>
    </row>
    <row r="57" spans="1:29" ht="15.75" customHeight="1">
      <c r="A57" s="269"/>
      <c r="B57" s="38"/>
      <c r="C57" s="264"/>
      <c r="D57" s="265"/>
      <c r="E57" s="39"/>
      <c r="F57" s="40"/>
      <c r="G57" s="41"/>
      <c r="H57" s="42"/>
      <c r="I57" s="43"/>
      <c r="J57" s="44"/>
      <c r="K57" s="45"/>
      <c r="L57" s="46"/>
      <c r="M57" s="44"/>
      <c r="N57" s="45"/>
      <c r="O57" s="47"/>
      <c r="P57" s="48"/>
      <c r="Q57" s="49"/>
      <c r="R57" s="274"/>
      <c r="S57" s="50"/>
      <c r="T57" s="51"/>
      <c r="U57" s="52"/>
      <c r="V57" s="53"/>
      <c r="W57" s="54"/>
      <c r="X57" s="94"/>
      <c r="Y57" s="266"/>
      <c r="Z57" s="267"/>
      <c r="AA57" s="55"/>
      <c r="AB57" s="49"/>
      <c r="AC57" s="279"/>
    </row>
    <row r="58" spans="1:29" ht="15.75" customHeight="1">
      <c r="A58" s="269"/>
      <c r="B58" s="38"/>
      <c r="C58" s="264"/>
      <c r="D58" s="265"/>
      <c r="E58" s="39"/>
      <c r="F58" s="40"/>
      <c r="G58" s="41"/>
      <c r="H58" s="42"/>
      <c r="I58" s="43"/>
      <c r="J58" s="44"/>
      <c r="K58" s="45"/>
      <c r="L58" s="46"/>
      <c r="M58" s="44"/>
      <c r="N58" s="45"/>
      <c r="O58" s="47"/>
      <c r="P58" s="48"/>
      <c r="Q58" s="49"/>
      <c r="R58" s="274"/>
      <c r="S58" s="50"/>
      <c r="T58" s="51"/>
      <c r="U58" s="52"/>
      <c r="V58" s="53"/>
      <c r="W58" s="54"/>
      <c r="X58" s="94"/>
      <c r="Y58" s="266"/>
      <c r="Z58" s="267"/>
      <c r="AA58" s="55"/>
      <c r="AB58" s="49"/>
      <c r="AC58" s="279"/>
    </row>
    <row r="59" spans="1:29" ht="15.75" customHeight="1">
      <c r="A59" s="269"/>
      <c r="B59" s="38"/>
      <c r="C59" s="264"/>
      <c r="D59" s="265"/>
      <c r="E59" s="39"/>
      <c r="F59" s="40"/>
      <c r="G59" s="41"/>
      <c r="H59" s="42"/>
      <c r="I59" s="43"/>
      <c r="J59" s="44"/>
      <c r="K59" s="45"/>
      <c r="L59" s="46"/>
      <c r="M59" s="44"/>
      <c r="N59" s="45"/>
      <c r="O59" s="47"/>
      <c r="P59" s="48"/>
      <c r="Q59" s="49"/>
      <c r="R59" s="274"/>
      <c r="S59" s="50"/>
      <c r="T59" s="51"/>
      <c r="U59" s="52"/>
      <c r="V59" s="53"/>
      <c r="W59" s="54"/>
      <c r="X59" s="94"/>
      <c r="Y59" s="266"/>
      <c r="Z59" s="267"/>
      <c r="AA59" s="55"/>
      <c r="AB59" s="49"/>
      <c r="AC59" s="279"/>
    </row>
    <row r="60" spans="1:29" ht="15.75" customHeight="1">
      <c r="A60" s="269"/>
      <c r="B60" s="38"/>
      <c r="C60" s="264"/>
      <c r="D60" s="265"/>
      <c r="E60" s="39"/>
      <c r="F60" s="40"/>
      <c r="G60" s="41"/>
      <c r="H60" s="58"/>
      <c r="I60" s="43"/>
      <c r="J60" s="44"/>
      <c r="K60" s="45"/>
      <c r="L60" s="59"/>
      <c r="M60" s="44"/>
      <c r="N60" s="45"/>
      <c r="O60" s="47"/>
      <c r="P60" s="48"/>
      <c r="Q60" s="49"/>
      <c r="R60" s="274"/>
      <c r="S60" s="50"/>
      <c r="T60" s="51"/>
      <c r="U60" s="52"/>
      <c r="V60" s="53"/>
      <c r="W60" s="54"/>
      <c r="X60" s="94"/>
      <c r="Y60" s="266"/>
      <c r="Z60" s="267"/>
      <c r="AA60" s="55"/>
      <c r="AB60" s="49"/>
      <c r="AC60" s="279"/>
    </row>
    <row r="61" spans="1:29" ht="15.75" customHeight="1">
      <c r="A61" s="269"/>
      <c r="B61" s="38"/>
      <c r="C61" s="264"/>
      <c r="D61" s="265"/>
      <c r="E61" s="39"/>
      <c r="F61" s="40"/>
      <c r="G61" s="60"/>
      <c r="H61" s="61"/>
      <c r="I61" s="43"/>
      <c r="J61" s="44"/>
      <c r="K61" s="45"/>
      <c r="L61" s="46"/>
      <c r="M61" s="44"/>
      <c r="N61" s="45"/>
      <c r="O61" s="47"/>
      <c r="P61" s="48"/>
      <c r="Q61" s="49"/>
      <c r="R61" s="274"/>
      <c r="S61" s="50"/>
      <c r="T61" s="51"/>
      <c r="U61" s="52"/>
      <c r="V61" s="53"/>
      <c r="W61" s="54"/>
      <c r="X61" s="94"/>
      <c r="Y61" s="266"/>
      <c r="Z61" s="267"/>
      <c r="AA61" s="55"/>
      <c r="AB61" s="49"/>
      <c r="AC61" s="279"/>
    </row>
    <row r="62" spans="1:29" ht="15.75" customHeight="1">
      <c r="A62" s="269"/>
      <c r="B62" s="38"/>
      <c r="C62" s="264"/>
      <c r="D62" s="265"/>
      <c r="E62" s="39"/>
      <c r="F62" s="40"/>
      <c r="G62" s="60"/>
      <c r="H62" s="64"/>
      <c r="I62" s="43"/>
      <c r="J62" s="44"/>
      <c r="K62" s="45"/>
      <c r="L62" s="59"/>
      <c r="M62" s="44"/>
      <c r="N62" s="45"/>
      <c r="O62" s="65"/>
      <c r="P62" s="66"/>
      <c r="Q62" s="67"/>
      <c r="R62" s="274"/>
      <c r="S62" s="50"/>
      <c r="T62" s="51"/>
      <c r="U62" s="52"/>
      <c r="V62" s="53"/>
      <c r="W62" s="54"/>
      <c r="X62" s="94"/>
      <c r="Y62" s="266"/>
      <c r="Z62" s="267"/>
      <c r="AA62" s="55"/>
      <c r="AB62" s="49"/>
      <c r="AC62" s="279"/>
    </row>
    <row r="63" spans="1:29" ht="15.75" customHeight="1">
      <c r="A63" s="269"/>
      <c r="B63" s="38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50"/>
      <c r="T63" s="51"/>
      <c r="U63" s="52"/>
      <c r="V63" s="53"/>
      <c r="W63" s="54"/>
      <c r="X63" s="94"/>
      <c r="Y63" s="266"/>
      <c r="Z63" s="267"/>
      <c r="AA63" s="55"/>
      <c r="AB63" s="49"/>
      <c r="AC63" s="279"/>
    </row>
    <row r="64" spans="1:29" ht="15.75" customHeight="1">
      <c r="A64" s="269"/>
      <c r="B64" s="38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50"/>
      <c r="T64" s="51"/>
      <c r="U64" s="52"/>
      <c r="V64" s="53"/>
      <c r="W64" s="54"/>
      <c r="X64" s="94"/>
      <c r="Y64" s="266"/>
      <c r="Z64" s="267"/>
      <c r="AA64" s="55"/>
      <c r="AB64" s="49"/>
      <c r="AC64" s="279"/>
    </row>
    <row r="65" spans="1:29" ht="15.75" customHeight="1">
      <c r="A65" s="269"/>
      <c r="B65" s="38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50"/>
      <c r="T65" s="51"/>
      <c r="U65" s="52"/>
      <c r="V65" s="53"/>
      <c r="W65" s="54"/>
      <c r="X65" s="94"/>
      <c r="Y65" s="266"/>
      <c r="Z65" s="267"/>
      <c r="AA65" s="55"/>
      <c r="AB65" s="49"/>
      <c r="AC65" s="279"/>
    </row>
    <row r="66" spans="1:29" ht="15.75" customHeight="1">
      <c r="A66" s="269"/>
      <c r="B66" s="38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50"/>
      <c r="T66" s="51"/>
      <c r="U66" s="52"/>
      <c r="V66" s="53"/>
      <c r="W66" s="54"/>
      <c r="X66" s="94"/>
      <c r="Y66" s="266"/>
      <c r="Z66" s="267"/>
      <c r="AA66" s="55"/>
      <c r="AB66" s="49"/>
      <c r="AC66" s="279"/>
    </row>
    <row r="67" spans="1:29" ht="15.75" customHeight="1">
      <c r="A67" s="269"/>
      <c r="B67" s="38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50"/>
      <c r="T67" s="51"/>
      <c r="U67" s="52"/>
      <c r="V67" s="53"/>
      <c r="W67" s="54"/>
      <c r="X67" s="94"/>
      <c r="Y67" s="266"/>
      <c r="Z67" s="267"/>
      <c r="AA67" s="55"/>
      <c r="AB67" s="49"/>
      <c r="AC67" s="279"/>
    </row>
    <row r="68" spans="1:29" ht="15.75" customHeight="1">
      <c r="A68" s="269"/>
      <c r="B68" s="38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50"/>
      <c r="T68" s="51"/>
      <c r="U68" s="52"/>
      <c r="V68" s="53"/>
      <c r="W68" s="54"/>
      <c r="X68" s="94"/>
      <c r="Y68" s="266"/>
      <c r="Z68" s="267"/>
      <c r="AA68" s="55"/>
      <c r="AB68" s="49"/>
      <c r="AC68" s="279"/>
    </row>
    <row r="69" spans="1:29" ht="15.75" customHeight="1">
      <c r="A69" s="269"/>
      <c r="B69" s="38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50"/>
      <c r="T69" s="51"/>
      <c r="U69" s="52"/>
      <c r="V69" s="53"/>
      <c r="W69" s="54"/>
      <c r="X69" s="94"/>
      <c r="Y69" s="266"/>
      <c r="Z69" s="267"/>
      <c r="AA69" s="55"/>
      <c r="AB69" s="49"/>
      <c r="AC69" s="279"/>
    </row>
    <row r="70" spans="1:29" ht="15.75" customHeight="1">
      <c r="A70" s="269"/>
      <c r="B70" s="38"/>
      <c r="C70" s="264"/>
      <c r="D70" s="265"/>
      <c r="E70" s="39"/>
      <c r="F70" s="40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50"/>
      <c r="T70" s="51"/>
      <c r="U70" s="52"/>
      <c r="V70" s="53"/>
      <c r="W70" s="54"/>
      <c r="X70" s="94"/>
      <c r="Y70" s="266"/>
      <c r="Z70" s="267"/>
      <c r="AA70" s="55"/>
      <c r="AB70" s="49"/>
      <c r="AC70" s="279"/>
    </row>
    <row r="71" spans="1:29" ht="15.75" customHeight="1">
      <c r="A71" s="269"/>
      <c r="B71" s="38"/>
      <c r="C71" s="264"/>
      <c r="D71" s="265"/>
      <c r="E71" s="104"/>
      <c r="F71" s="40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18"/>
      <c r="G72" s="79"/>
      <c r="H72" s="20"/>
      <c r="I72" s="80">
        <f t="shared" ref="I72:J72" si="15">AVERAGE(I56:I71)</f>
        <v>4</v>
      </c>
      <c r="J72" s="81">
        <f t="shared" si="15"/>
        <v>2700</v>
      </c>
      <c r="K72" s="82">
        <f t="shared" ref="K72" si="16">J72/I72</f>
        <v>675</v>
      </c>
      <c r="L72" s="80">
        <f t="shared" ref="L72:M72" si="17">AVERAGE(L56:L71)</f>
        <v>4</v>
      </c>
      <c r="M72" s="81">
        <f t="shared" si="17"/>
        <v>2356.3791874554522</v>
      </c>
      <c r="N72" s="82">
        <f>M72/L72</f>
        <v>589.09479686386305</v>
      </c>
      <c r="O72" s="83">
        <f>L72-I72</f>
        <v>0</v>
      </c>
      <c r="P72" s="84">
        <f>N72-K72</f>
        <v>-85.905203136136947</v>
      </c>
      <c r="Q72" s="85">
        <f>N72/K72</f>
        <v>0.87273303239090827</v>
      </c>
      <c r="R72" s="275"/>
      <c r="S72" s="182">
        <f>S56</f>
        <v>0.25</v>
      </c>
      <c r="T72" s="183">
        <f>INDEX(T56:T71,COUNTA(T56:T71))</f>
        <v>0.34743055555555558</v>
      </c>
      <c r="U72" s="86"/>
      <c r="V72" s="96"/>
      <c r="W72" s="18"/>
      <c r="X72" s="20"/>
      <c r="Y72" s="262"/>
      <c r="Z72" s="263"/>
      <c r="AA72" s="97">
        <f>M72-J72</f>
        <v>-343.62081254454779</v>
      </c>
      <c r="AB72" s="85">
        <f>M72/J72</f>
        <v>0.87273303239090827</v>
      </c>
      <c r="AC72" s="280"/>
    </row>
    <row r="73" spans="1:29" ht="15.75" customHeight="1">
      <c r="A73" s="281" t="s">
        <v>197</v>
      </c>
      <c r="B73" s="16" t="s">
        <v>76</v>
      </c>
      <c r="C73" s="271" t="s">
        <v>226</v>
      </c>
      <c r="D73" s="272"/>
      <c r="E73" s="21">
        <v>21.45</v>
      </c>
      <c r="F73" s="15">
        <v>2993</v>
      </c>
      <c r="G73" s="22">
        <f t="shared" ref="G73" si="18">E73*F73</f>
        <v>64199.85</v>
      </c>
      <c r="H73" s="23"/>
      <c r="I73" s="24">
        <v>3</v>
      </c>
      <c r="J73" s="25">
        <v>3300</v>
      </c>
      <c r="K73" s="26">
        <f>J73/I73</f>
        <v>1100</v>
      </c>
      <c r="L73" s="27">
        <v>3</v>
      </c>
      <c r="M73" s="25">
        <f>F73/V73*60</f>
        <v>2804.4768349817773</v>
      </c>
      <c r="N73" s="26">
        <f>M73/L73</f>
        <v>934.82561166059247</v>
      </c>
      <c r="O73" s="91">
        <f>L73-I73</f>
        <v>0</v>
      </c>
      <c r="P73" s="92">
        <f>N73-K73</f>
        <v>-165.17438833940753</v>
      </c>
      <c r="Q73" s="31">
        <f>N73/K73</f>
        <v>0.84984146514599312</v>
      </c>
      <c r="R73" s="273">
        <f>Q89</f>
        <v>0.84984146514599312</v>
      </c>
      <c r="S73" s="32">
        <v>0.35138888888888886</v>
      </c>
      <c r="T73" s="33">
        <v>0.3958564814814815</v>
      </c>
      <c r="U73" s="34"/>
      <c r="V73" s="35">
        <v>64.033333333333402</v>
      </c>
      <c r="W73" s="33"/>
      <c r="X73" s="107"/>
      <c r="Y73" s="276"/>
      <c r="Z73" s="277"/>
      <c r="AA73" s="36">
        <f>M73-J73</f>
        <v>-495.5231650182227</v>
      </c>
      <c r="AB73" s="31">
        <f>M73/J73</f>
        <v>0.84984146514599312</v>
      </c>
      <c r="AC73" s="278">
        <f>AB89</f>
        <v>0.84984146514599312</v>
      </c>
    </row>
    <row r="74" spans="1:29" ht="15.75" customHeight="1">
      <c r="A74" s="282"/>
      <c r="B74" s="38"/>
      <c r="C74" s="264"/>
      <c r="D74" s="265"/>
      <c r="E74" s="39"/>
      <c r="F74" s="40"/>
      <c r="G74" s="41"/>
      <c r="H74" s="42"/>
      <c r="I74" s="43"/>
      <c r="J74" s="44"/>
      <c r="K74" s="45"/>
      <c r="L74" s="46"/>
      <c r="M74" s="44"/>
      <c r="N74" s="45"/>
      <c r="O74" s="47"/>
      <c r="P74" s="48"/>
      <c r="Q74" s="49"/>
      <c r="R74" s="274"/>
      <c r="S74" s="50"/>
      <c r="T74" s="51"/>
      <c r="U74" s="52"/>
      <c r="V74" s="53"/>
      <c r="W74" s="54"/>
      <c r="X74" s="94"/>
      <c r="Y74" s="266"/>
      <c r="Z74" s="267"/>
      <c r="AA74" s="55"/>
      <c r="AB74" s="49"/>
      <c r="AC74" s="279"/>
    </row>
    <row r="75" spans="1:29" ht="15.75" customHeight="1">
      <c r="A75" s="282"/>
      <c r="B75" s="38"/>
      <c r="C75" s="264"/>
      <c r="D75" s="265"/>
      <c r="E75" s="39"/>
      <c r="F75" s="40"/>
      <c r="G75" s="41"/>
      <c r="H75" s="42"/>
      <c r="I75" s="43"/>
      <c r="J75" s="44"/>
      <c r="K75" s="45"/>
      <c r="L75" s="46"/>
      <c r="M75" s="44"/>
      <c r="N75" s="45"/>
      <c r="O75" s="47"/>
      <c r="P75" s="48"/>
      <c r="Q75" s="49"/>
      <c r="R75" s="274"/>
      <c r="S75" s="50"/>
      <c r="T75" s="51"/>
      <c r="U75" s="52"/>
      <c r="V75" s="53"/>
      <c r="W75" s="54"/>
      <c r="X75" s="58"/>
      <c r="Y75" s="266"/>
      <c r="Z75" s="267"/>
      <c r="AA75" s="55"/>
      <c r="AB75" s="49"/>
      <c r="AC75" s="279"/>
    </row>
    <row r="76" spans="1:29" ht="15.75" customHeight="1">
      <c r="A76" s="282"/>
      <c r="B76" s="38"/>
      <c r="C76" s="264"/>
      <c r="D76" s="265"/>
      <c r="E76" s="39"/>
      <c r="F76" s="40"/>
      <c r="G76" s="41"/>
      <c r="H76" s="42"/>
      <c r="I76" s="43"/>
      <c r="J76" s="44"/>
      <c r="K76" s="45"/>
      <c r="L76" s="46"/>
      <c r="M76" s="44"/>
      <c r="N76" s="45"/>
      <c r="O76" s="47"/>
      <c r="P76" s="48"/>
      <c r="Q76" s="49"/>
      <c r="R76" s="274"/>
      <c r="S76" s="50"/>
      <c r="T76" s="51"/>
      <c r="U76" s="52"/>
      <c r="V76" s="53"/>
      <c r="W76" s="54"/>
      <c r="X76" s="58"/>
      <c r="Y76" s="266"/>
      <c r="Z76" s="267"/>
      <c r="AA76" s="55"/>
      <c r="AB76" s="49"/>
      <c r="AC76" s="279"/>
    </row>
    <row r="77" spans="1:29" ht="15.75" customHeight="1">
      <c r="A77" s="283"/>
      <c r="B77" s="38"/>
      <c r="C77" s="264"/>
      <c r="D77" s="265"/>
      <c r="E77" s="39"/>
      <c r="F77" s="40"/>
      <c r="G77" s="41"/>
      <c r="H77" s="58"/>
      <c r="I77" s="43"/>
      <c r="J77" s="44"/>
      <c r="K77" s="45"/>
      <c r="L77" s="59"/>
      <c r="M77" s="44"/>
      <c r="N77" s="45"/>
      <c r="O77" s="47"/>
      <c r="P77" s="48"/>
      <c r="Q77" s="49"/>
      <c r="R77" s="274"/>
      <c r="S77" s="50"/>
      <c r="T77" s="51"/>
      <c r="U77" s="52"/>
      <c r="V77" s="53"/>
      <c r="W77" s="54"/>
      <c r="X77" s="58"/>
      <c r="Y77" s="266"/>
      <c r="Z77" s="267"/>
      <c r="AA77" s="55"/>
      <c r="AB77" s="49"/>
      <c r="AC77" s="279"/>
    </row>
    <row r="78" spans="1:29" ht="15.75" customHeight="1">
      <c r="A78" s="283"/>
      <c r="B78" s="38"/>
      <c r="C78" s="264"/>
      <c r="D78" s="265"/>
      <c r="E78" s="39"/>
      <c r="F78" s="40"/>
      <c r="G78" s="60"/>
      <c r="H78" s="61"/>
      <c r="I78" s="43"/>
      <c r="J78" s="44"/>
      <c r="K78" s="45"/>
      <c r="L78" s="46"/>
      <c r="M78" s="44"/>
      <c r="N78" s="45"/>
      <c r="O78" s="47"/>
      <c r="P78" s="48"/>
      <c r="Q78" s="49"/>
      <c r="R78" s="274"/>
      <c r="S78" s="50"/>
      <c r="T78" s="51"/>
      <c r="U78" s="52"/>
      <c r="V78" s="53"/>
      <c r="W78" s="54"/>
      <c r="X78" s="94"/>
      <c r="Y78" s="266"/>
      <c r="Z78" s="267"/>
      <c r="AA78" s="55"/>
      <c r="AB78" s="49"/>
      <c r="AC78" s="279"/>
    </row>
    <row r="79" spans="1:29" ht="15.75" customHeight="1">
      <c r="A79" s="283"/>
      <c r="B79" s="38"/>
      <c r="C79" s="264"/>
      <c r="D79" s="265"/>
      <c r="E79" s="39"/>
      <c r="F79" s="40"/>
      <c r="G79" s="60"/>
      <c r="H79" s="64"/>
      <c r="I79" s="43"/>
      <c r="J79" s="44"/>
      <c r="K79" s="45"/>
      <c r="L79" s="59"/>
      <c r="M79" s="44"/>
      <c r="N79" s="45"/>
      <c r="O79" s="65"/>
      <c r="P79" s="66"/>
      <c r="Q79" s="67"/>
      <c r="R79" s="274"/>
      <c r="S79" s="50"/>
      <c r="T79" s="51"/>
      <c r="U79" s="52"/>
      <c r="V79" s="53"/>
      <c r="W79" s="54"/>
      <c r="X79" s="94"/>
      <c r="Y79" s="266"/>
      <c r="Z79" s="267"/>
      <c r="AA79" s="55"/>
      <c r="AB79" s="49"/>
      <c r="AC79" s="279"/>
    </row>
    <row r="80" spans="1:29" ht="15.75" customHeight="1">
      <c r="A80" s="283"/>
      <c r="B80" s="38"/>
      <c r="C80" s="264"/>
      <c r="D80" s="265"/>
      <c r="E80" s="39"/>
      <c r="F80" s="40"/>
      <c r="G80" s="60"/>
      <c r="H80" s="64"/>
      <c r="I80" s="43"/>
      <c r="J80" s="44"/>
      <c r="K80" s="45"/>
      <c r="L80" s="59"/>
      <c r="M80" s="44"/>
      <c r="N80" s="45"/>
      <c r="O80" s="65"/>
      <c r="P80" s="66"/>
      <c r="Q80" s="67"/>
      <c r="R80" s="274"/>
      <c r="S80" s="50"/>
      <c r="T80" s="51"/>
      <c r="U80" s="52"/>
      <c r="V80" s="53"/>
      <c r="W80" s="54"/>
      <c r="X80" s="94"/>
      <c r="Y80" s="266"/>
      <c r="Z80" s="267"/>
      <c r="AA80" s="55"/>
      <c r="AB80" s="49"/>
      <c r="AC80" s="279"/>
    </row>
    <row r="81" spans="1:29" ht="15.75" customHeight="1">
      <c r="A81" s="283"/>
      <c r="B81" s="38"/>
      <c r="C81" s="264"/>
      <c r="D81" s="265"/>
      <c r="E81" s="39"/>
      <c r="F81" s="40"/>
      <c r="G81" s="60"/>
      <c r="H81" s="64"/>
      <c r="I81" s="43"/>
      <c r="J81" s="44"/>
      <c r="K81" s="45"/>
      <c r="L81" s="59"/>
      <c r="M81" s="44"/>
      <c r="N81" s="45"/>
      <c r="O81" s="65"/>
      <c r="P81" s="66"/>
      <c r="Q81" s="67"/>
      <c r="R81" s="274"/>
      <c r="S81" s="50"/>
      <c r="T81" s="51"/>
      <c r="U81" s="52"/>
      <c r="V81" s="53"/>
      <c r="W81" s="54"/>
      <c r="X81" s="94"/>
      <c r="Y81" s="266"/>
      <c r="Z81" s="267"/>
      <c r="AA81" s="55"/>
      <c r="AB81" s="49"/>
      <c r="AC81" s="279"/>
    </row>
    <row r="82" spans="1:29" ht="15.75" customHeight="1">
      <c r="A82" s="283"/>
      <c r="B82" s="38"/>
      <c r="C82" s="264"/>
      <c r="D82" s="265"/>
      <c r="E82" s="39"/>
      <c r="F82" s="40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55"/>
      <c r="AB82" s="49"/>
      <c r="AC82" s="279"/>
    </row>
    <row r="83" spans="1:29" ht="15.75" customHeight="1">
      <c r="A83" s="283"/>
      <c r="B83" s="38"/>
      <c r="C83" s="264"/>
      <c r="D83" s="265"/>
      <c r="E83" s="39"/>
      <c r="F83" s="40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55"/>
      <c r="AB83" s="49"/>
      <c r="AC83" s="279"/>
    </row>
    <row r="84" spans="1:29" ht="15.75" customHeight="1">
      <c r="A84" s="283"/>
      <c r="B84" s="38"/>
      <c r="C84" s="264"/>
      <c r="D84" s="265"/>
      <c r="E84" s="39"/>
      <c r="F84" s="40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55"/>
      <c r="AB84" s="49"/>
      <c r="AC84" s="279"/>
    </row>
    <row r="85" spans="1:29" ht="15.75" customHeight="1">
      <c r="A85" s="283"/>
      <c r="B85" s="38"/>
      <c r="C85" s="264"/>
      <c r="D85" s="265"/>
      <c r="E85" s="39"/>
      <c r="F85" s="40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55"/>
      <c r="AB85" s="49"/>
      <c r="AC85" s="279"/>
    </row>
    <row r="86" spans="1:29" ht="15.75" customHeight="1">
      <c r="A86" s="283"/>
      <c r="B86" s="38"/>
      <c r="C86" s="264"/>
      <c r="D86" s="265"/>
      <c r="E86" s="39"/>
      <c r="F86" s="40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55"/>
      <c r="AB86" s="49"/>
      <c r="AC86" s="279"/>
    </row>
    <row r="87" spans="1:29" ht="15.75" customHeight="1">
      <c r="A87" s="283"/>
      <c r="B87" s="38"/>
      <c r="C87" s="264"/>
      <c r="D87" s="265"/>
      <c r="E87" s="39"/>
      <c r="F87" s="40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55"/>
      <c r="AB87" s="49"/>
      <c r="AC87" s="279"/>
    </row>
    <row r="88" spans="1:29" ht="15.75" customHeight="1">
      <c r="A88" s="283"/>
      <c r="B88" s="38"/>
      <c r="C88" s="264"/>
      <c r="D88" s="265"/>
      <c r="E88" s="104"/>
      <c r="F88" s="40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19">AVERAGE(I73:I88)</f>
        <v>3</v>
      </c>
      <c r="J89" s="81">
        <f t="shared" si="19"/>
        <v>3300</v>
      </c>
      <c r="K89" s="82">
        <f t="shared" ref="K89" si="20">J89/I89</f>
        <v>1100</v>
      </c>
      <c r="L89" s="80">
        <f t="shared" ref="L89:M89" si="21">AVERAGE(L73:L88)</f>
        <v>3</v>
      </c>
      <c r="M89" s="81">
        <f t="shared" si="21"/>
        <v>2804.4768349817773</v>
      </c>
      <c r="N89" s="82">
        <f>M89/L89</f>
        <v>934.82561166059247</v>
      </c>
      <c r="O89" s="83">
        <f>L89-I89</f>
        <v>0</v>
      </c>
      <c r="P89" s="84">
        <f>N89-K89</f>
        <v>-165.17438833940753</v>
      </c>
      <c r="Q89" s="85">
        <f>N89/K89</f>
        <v>0.84984146514599312</v>
      </c>
      <c r="R89" s="275"/>
      <c r="S89" s="182">
        <f>S73</f>
        <v>0.35138888888888886</v>
      </c>
      <c r="T89" s="183">
        <f>INDEX(T73:T88,COUNTA(T73:T88))</f>
        <v>0.3958564814814815</v>
      </c>
      <c r="U89" s="86"/>
      <c r="V89" s="96"/>
      <c r="W89" s="78"/>
      <c r="X89" s="82"/>
      <c r="Y89" s="262"/>
      <c r="Z89" s="263"/>
      <c r="AA89" s="97">
        <f>M89-J89</f>
        <v>-495.5231650182227</v>
      </c>
      <c r="AB89" s="85">
        <f>M89/J89</f>
        <v>0.84984146514599312</v>
      </c>
      <c r="AC89" s="280"/>
    </row>
    <row r="90" spans="1:29" ht="15.75" customHeight="1">
      <c r="A90" s="268" t="s">
        <v>44</v>
      </c>
      <c r="B90" s="16" t="s">
        <v>76</v>
      </c>
      <c r="C90" s="271" t="s">
        <v>105</v>
      </c>
      <c r="D90" s="272"/>
      <c r="E90" s="21">
        <v>22.28</v>
      </c>
      <c r="F90" s="15">
        <v>1465</v>
      </c>
      <c r="G90" s="22">
        <f t="shared" ref="G90:G92" si="22">E90*F90</f>
        <v>32640.2</v>
      </c>
      <c r="H90" s="23"/>
      <c r="I90" s="24">
        <v>5</v>
      </c>
      <c r="J90" s="25">
        <v>3300</v>
      </c>
      <c r="K90" s="26">
        <f>J90/I90</f>
        <v>660</v>
      </c>
      <c r="L90" s="27">
        <v>5</v>
      </c>
      <c r="M90" s="25">
        <f>F90/V90*60</f>
        <v>2731.2273433454197</v>
      </c>
      <c r="N90" s="26">
        <f>M90/L90</f>
        <v>546.24546866908395</v>
      </c>
      <c r="O90" s="91">
        <f>L90-I90</f>
        <v>0</v>
      </c>
      <c r="P90" s="92">
        <f>N90-K90</f>
        <v>-113.75453133091605</v>
      </c>
      <c r="Q90" s="31">
        <f>N90/K90</f>
        <v>0.82764464949861205</v>
      </c>
      <c r="R90" s="273">
        <f>Q106</f>
        <v>0.83893357398923007</v>
      </c>
      <c r="S90" s="32">
        <v>0.25</v>
      </c>
      <c r="T90" s="33">
        <v>0.27234953703703701</v>
      </c>
      <c r="U90" s="34"/>
      <c r="V90" s="35">
        <v>32.183333333333302</v>
      </c>
      <c r="W90" s="114"/>
      <c r="X90" s="115"/>
      <c r="Y90" s="276"/>
      <c r="Z90" s="277"/>
      <c r="AA90" s="36">
        <f>M90-J90</f>
        <v>-568.77265665458026</v>
      </c>
      <c r="AB90" s="31">
        <f>M90/J90</f>
        <v>0.82764464949861205</v>
      </c>
      <c r="AC90" s="278">
        <f>AB106</f>
        <v>0.83893357398922996</v>
      </c>
    </row>
    <row r="91" spans="1:29" ht="15.75" customHeight="1">
      <c r="A91" s="269"/>
      <c r="B91" s="38" t="s">
        <v>76</v>
      </c>
      <c r="C91" s="264" t="s">
        <v>104</v>
      </c>
      <c r="D91" s="265"/>
      <c r="E91" s="39">
        <v>17.89</v>
      </c>
      <c r="F91" s="40">
        <v>3217</v>
      </c>
      <c r="G91" s="41">
        <f t="shared" si="22"/>
        <v>57552.130000000005</v>
      </c>
      <c r="H91" s="42"/>
      <c r="I91" s="43">
        <v>4</v>
      </c>
      <c r="J91" s="44">
        <v>3300</v>
      </c>
      <c r="K91" s="45">
        <f t="shared" ref="K91:K92" si="23">J91/I91</f>
        <v>825</v>
      </c>
      <c r="L91" s="46">
        <v>4</v>
      </c>
      <c r="M91" s="44">
        <f>F91/V91*60</f>
        <v>2761.3733905579375</v>
      </c>
      <c r="N91" s="45">
        <f>M91/L91</f>
        <v>690.34334763948436</v>
      </c>
      <c r="O91" s="47">
        <f>L91-I91</f>
        <v>0</v>
      </c>
      <c r="P91" s="48">
        <f>N91-K91</f>
        <v>-134.65665236051564</v>
      </c>
      <c r="Q91" s="49">
        <f>N91/K91</f>
        <v>0.83677981532058709</v>
      </c>
      <c r="R91" s="274"/>
      <c r="S91" s="50">
        <v>0.27576388888888886</v>
      </c>
      <c r="T91" s="51">
        <v>0.32430555555555557</v>
      </c>
      <c r="U91" s="52">
        <v>4.9166666666666625</v>
      </c>
      <c r="V91" s="53">
        <v>69.900000000000063</v>
      </c>
      <c r="W91" s="54"/>
      <c r="X91" s="94"/>
      <c r="Y91" s="266"/>
      <c r="Z91" s="267"/>
      <c r="AA91" s="55">
        <f>M91-J91</f>
        <v>-538.62660944206254</v>
      </c>
      <c r="AB91" s="49">
        <f>M91/J91</f>
        <v>0.83677981532058709</v>
      </c>
      <c r="AC91" s="279"/>
    </row>
    <row r="92" spans="1:29" ht="15.75" customHeight="1">
      <c r="A92" s="269"/>
      <c r="B92" s="38" t="s">
        <v>76</v>
      </c>
      <c r="C92" s="264" t="s">
        <v>108</v>
      </c>
      <c r="D92" s="265"/>
      <c r="E92" s="39">
        <v>16.66</v>
      </c>
      <c r="F92" s="40">
        <v>5403</v>
      </c>
      <c r="G92" s="41">
        <f t="shared" si="22"/>
        <v>90013.98</v>
      </c>
      <c r="H92" s="42"/>
      <c r="I92" s="43">
        <v>4</v>
      </c>
      <c r="J92" s="44">
        <v>3300</v>
      </c>
      <c r="K92" s="45">
        <f t="shared" si="23"/>
        <v>825</v>
      </c>
      <c r="L92" s="46">
        <v>4</v>
      </c>
      <c r="M92" s="44">
        <f>F92/V92*60</f>
        <v>2812.8416485900188</v>
      </c>
      <c r="N92" s="45">
        <f>M92/L92</f>
        <v>703.21041214750471</v>
      </c>
      <c r="O92" s="47">
        <f>L92-I92</f>
        <v>0</v>
      </c>
      <c r="P92" s="48">
        <f>N92-K92</f>
        <v>-121.78958785249529</v>
      </c>
      <c r="Q92" s="49">
        <f>N92/K92</f>
        <v>0.85237625714849052</v>
      </c>
      <c r="R92" s="274"/>
      <c r="S92" s="50">
        <v>0.32708333333333328</v>
      </c>
      <c r="T92" s="51">
        <v>0.40711805555555558</v>
      </c>
      <c r="U92" s="52">
        <v>3.9999999999999059</v>
      </c>
      <c r="V92" s="53">
        <v>115.25000000000011</v>
      </c>
      <c r="W92" s="54"/>
      <c r="X92" s="94"/>
      <c r="Y92" s="266"/>
      <c r="Z92" s="267"/>
      <c r="AA92" s="55">
        <f>M92-J92</f>
        <v>-487.15835140998115</v>
      </c>
      <c r="AB92" s="49">
        <f>M92/J92</f>
        <v>0.85237625714849052</v>
      </c>
      <c r="AC92" s="279"/>
    </row>
    <row r="93" spans="1:29" ht="15.75" customHeight="1">
      <c r="A93" s="269"/>
      <c r="B93" s="38"/>
      <c r="C93" s="264"/>
      <c r="D93" s="265"/>
      <c r="E93" s="39"/>
      <c r="F93" s="40"/>
      <c r="G93" s="41"/>
      <c r="H93" s="42"/>
      <c r="I93" s="43"/>
      <c r="J93" s="44"/>
      <c r="K93" s="45"/>
      <c r="L93" s="46"/>
      <c r="M93" s="44"/>
      <c r="N93" s="45"/>
      <c r="O93" s="47"/>
      <c r="P93" s="48"/>
      <c r="Q93" s="49"/>
      <c r="R93" s="274"/>
      <c r="S93" s="50"/>
      <c r="T93" s="51"/>
      <c r="U93" s="52"/>
      <c r="V93" s="53"/>
      <c r="W93" s="54"/>
      <c r="X93" s="94"/>
      <c r="Y93" s="266"/>
      <c r="Z93" s="267"/>
      <c r="AA93" s="55"/>
      <c r="AB93" s="49"/>
      <c r="AC93" s="279"/>
    </row>
    <row r="94" spans="1:29" ht="15.75" customHeight="1">
      <c r="A94" s="269"/>
      <c r="B94" s="38"/>
      <c r="C94" s="264"/>
      <c r="D94" s="265"/>
      <c r="E94" s="39"/>
      <c r="F94" s="40"/>
      <c r="G94" s="41"/>
      <c r="H94" s="58"/>
      <c r="I94" s="43"/>
      <c r="J94" s="44"/>
      <c r="K94" s="45"/>
      <c r="L94" s="59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1"/>
      <c r="I95" s="43"/>
      <c r="J95" s="44"/>
      <c r="K95" s="45"/>
      <c r="L95" s="46"/>
      <c r="M95" s="44"/>
      <c r="N95" s="45"/>
      <c r="O95" s="47"/>
      <c r="P95" s="48"/>
      <c r="Q95" s="49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94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94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94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94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94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94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94"/>
      <c r="Y104" s="266"/>
      <c r="Z104" s="267"/>
      <c r="AA104" s="55"/>
      <c r="AB104" s="49"/>
      <c r="AC104" s="279"/>
    </row>
    <row r="105" spans="1:29" ht="15.75" customHeight="1">
      <c r="A105" s="269"/>
      <c r="B105" s="38"/>
      <c r="C105" s="264"/>
      <c r="D105" s="265"/>
      <c r="E105" s="104"/>
      <c r="F105" s="40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18"/>
      <c r="G106" s="79"/>
      <c r="H106" s="20"/>
      <c r="I106" s="80">
        <f t="shared" ref="I106:J106" si="24">AVERAGE(I90:I105)</f>
        <v>4.333333333333333</v>
      </c>
      <c r="J106" s="81">
        <f t="shared" si="24"/>
        <v>3300</v>
      </c>
      <c r="K106" s="82">
        <f t="shared" ref="K106" si="25">J106/I106</f>
        <v>761.53846153846155</v>
      </c>
      <c r="L106" s="80">
        <f t="shared" ref="L106:M106" si="26">AVERAGE(L90:L105)</f>
        <v>4.333333333333333</v>
      </c>
      <c r="M106" s="81">
        <f t="shared" si="26"/>
        <v>2768.480794164459</v>
      </c>
      <c r="N106" s="82">
        <f>M106/L106</f>
        <v>638.88018326872134</v>
      </c>
      <c r="O106" s="83">
        <f>L106-I106</f>
        <v>0</v>
      </c>
      <c r="P106" s="84">
        <f>N106-K106</f>
        <v>-122.65827826974021</v>
      </c>
      <c r="Q106" s="85">
        <f>N106/K106</f>
        <v>0.83893357398923007</v>
      </c>
      <c r="R106" s="275"/>
      <c r="S106" s="182">
        <f>S90</f>
        <v>0.25</v>
      </c>
      <c r="T106" s="183">
        <f>INDEX(T90:T105,COUNTA(T90:T105))</f>
        <v>0.40711805555555558</v>
      </c>
      <c r="U106" s="86"/>
      <c r="V106" s="96"/>
      <c r="W106" s="18"/>
      <c r="X106" s="20"/>
      <c r="Y106" s="262"/>
      <c r="Z106" s="263"/>
      <c r="AA106" s="97">
        <f>M106-J106</f>
        <v>-531.51920583554102</v>
      </c>
      <c r="AB106" s="85">
        <f>M106/J106</f>
        <v>0.83893357398922996</v>
      </c>
      <c r="AC106" s="280"/>
    </row>
    <row r="107" spans="1:29" ht="15.75" customHeight="1">
      <c r="A107" s="281" t="s">
        <v>45</v>
      </c>
      <c r="B107" s="16" t="s">
        <v>76</v>
      </c>
      <c r="C107" s="271" t="s">
        <v>112</v>
      </c>
      <c r="D107" s="272"/>
      <c r="E107" s="21">
        <v>25.03</v>
      </c>
      <c r="F107" s="15">
        <v>2016</v>
      </c>
      <c r="G107" s="22">
        <f t="shared" ref="G107:G110" si="27">E107*F107</f>
        <v>50460.480000000003</v>
      </c>
      <c r="H107" s="23"/>
      <c r="I107" s="24">
        <v>4</v>
      </c>
      <c r="J107" s="25">
        <v>3300</v>
      </c>
      <c r="K107" s="26">
        <f>J107/I107</f>
        <v>825</v>
      </c>
      <c r="L107" s="27">
        <v>4</v>
      </c>
      <c r="M107" s="25">
        <f>F107/V107*60</f>
        <v>2725.3473526098364</v>
      </c>
      <c r="N107" s="26">
        <f>M107/L107</f>
        <v>681.33683815245911</v>
      </c>
      <c r="O107" s="91">
        <f>L107-I107</f>
        <v>0</v>
      </c>
      <c r="P107" s="92">
        <f>N107-K107</f>
        <v>-143.66316184754089</v>
      </c>
      <c r="Q107" s="31">
        <f>N107/K107</f>
        <v>0.82586283412419281</v>
      </c>
      <c r="R107" s="273">
        <f>Q123</f>
        <v>0.82361118510521891</v>
      </c>
      <c r="S107" s="32">
        <v>0.25</v>
      </c>
      <c r="T107" s="33">
        <v>0.28082175925925928</v>
      </c>
      <c r="U107" s="34"/>
      <c r="V107" s="35">
        <v>44.383333333333368</v>
      </c>
      <c r="W107" s="114"/>
      <c r="X107" s="115"/>
      <c r="Y107" s="276"/>
      <c r="Z107" s="277"/>
      <c r="AA107" s="36">
        <f>M107-J107</f>
        <v>-574.65264739016357</v>
      </c>
      <c r="AB107" s="31">
        <f>M107/J107</f>
        <v>0.82586283412419281</v>
      </c>
      <c r="AC107" s="278">
        <f>AB123</f>
        <v>0.82361118510521891</v>
      </c>
    </row>
    <row r="108" spans="1:29" ht="15.75" customHeight="1">
      <c r="A108" s="282"/>
      <c r="B108" s="38" t="s">
        <v>76</v>
      </c>
      <c r="C108" s="264" t="s">
        <v>110</v>
      </c>
      <c r="D108" s="265"/>
      <c r="E108" s="39">
        <v>24.83</v>
      </c>
      <c r="F108" s="40">
        <v>2407</v>
      </c>
      <c r="G108" s="41">
        <f t="shared" si="27"/>
        <v>59765.81</v>
      </c>
      <c r="H108" s="42"/>
      <c r="I108" s="43">
        <v>4</v>
      </c>
      <c r="J108" s="44">
        <v>3300</v>
      </c>
      <c r="K108" s="45">
        <f t="shared" ref="K108:K147" si="28">J108/I108</f>
        <v>825</v>
      </c>
      <c r="L108" s="46">
        <v>4</v>
      </c>
      <c r="M108" s="44">
        <f>F108/V108*60</f>
        <v>2734.3641527295695</v>
      </c>
      <c r="N108" s="45">
        <f>M108/L108</f>
        <v>683.59103818239237</v>
      </c>
      <c r="O108" s="47">
        <f>L108-I108</f>
        <v>0</v>
      </c>
      <c r="P108" s="48">
        <f>N108-K108</f>
        <v>-141.40896181760763</v>
      </c>
      <c r="Q108" s="49">
        <f>N108/K108</f>
        <v>0.82859519779683921</v>
      </c>
      <c r="R108" s="274"/>
      <c r="S108" s="50">
        <v>0.2917939814814815</v>
      </c>
      <c r="T108" s="51">
        <v>0.32847222222222222</v>
      </c>
      <c r="U108" s="52">
        <v>15.799999999999992</v>
      </c>
      <c r="V108" s="53">
        <v>52.816666666666634</v>
      </c>
      <c r="W108" s="54"/>
      <c r="X108" s="94"/>
      <c r="Y108" s="266"/>
      <c r="Z108" s="267"/>
      <c r="AA108" s="55">
        <f>M108-J108</f>
        <v>-565.63584727043053</v>
      </c>
      <c r="AB108" s="49">
        <f>M108/J108</f>
        <v>0.82859519779683921</v>
      </c>
      <c r="AC108" s="279"/>
    </row>
    <row r="109" spans="1:29" ht="15.75" customHeight="1">
      <c r="A109" s="282"/>
      <c r="B109" s="38" t="s">
        <v>76</v>
      </c>
      <c r="C109" s="264" t="s">
        <v>111</v>
      </c>
      <c r="D109" s="265"/>
      <c r="E109" s="39">
        <v>18.18</v>
      </c>
      <c r="F109" s="40">
        <v>1545</v>
      </c>
      <c r="G109" s="41">
        <f t="shared" si="27"/>
        <v>28088.1</v>
      </c>
      <c r="H109" s="42"/>
      <c r="I109" s="43">
        <v>3</v>
      </c>
      <c r="J109" s="44">
        <v>3600</v>
      </c>
      <c r="K109" s="45">
        <f t="shared" si="28"/>
        <v>1200</v>
      </c>
      <c r="L109" s="46">
        <v>3</v>
      </c>
      <c r="M109" s="44">
        <f>F109/V109*60</f>
        <v>2919.6850393700784</v>
      </c>
      <c r="N109" s="45">
        <f>M109/L109</f>
        <v>973.22834645669275</v>
      </c>
      <c r="O109" s="47">
        <f>L109-I109</f>
        <v>0</v>
      </c>
      <c r="P109" s="48">
        <f>N109-K109</f>
        <v>-226.77165354330725</v>
      </c>
      <c r="Q109" s="49">
        <f>N109/K109</f>
        <v>0.81102362204724399</v>
      </c>
      <c r="R109" s="274"/>
      <c r="S109" s="50">
        <v>0.34184027777777776</v>
      </c>
      <c r="T109" s="51">
        <v>0.36388888888888887</v>
      </c>
      <c r="U109" s="52">
        <v>19.249999999999972</v>
      </c>
      <c r="V109" s="53">
        <v>31.750000000000007</v>
      </c>
      <c r="W109" s="54"/>
      <c r="X109" s="94"/>
      <c r="Y109" s="266"/>
      <c r="Z109" s="267"/>
      <c r="AA109" s="55">
        <f>M109-J109</f>
        <v>-680.31496062992164</v>
      </c>
      <c r="AB109" s="49">
        <f>M109/J109</f>
        <v>0.81102362204724399</v>
      </c>
      <c r="AC109" s="279"/>
    </row>
    <row r="110" spans="1:29" ht="15.75" customHeight="1">
      <c r="A110" s="282"/>
      <c r="B110" s="38" t="s">
        <v>76</v>
      </c>
      <c r="C110" s="264" t="s">
        <v>113</v>
      </c>
      <c r="D110" s="265"/>
      <c r="E110" s="39">
        <v>14.28</v>
      </c>
      <c r="F110" s="40">
        <v>6863</v>
      </c>
      <c r="G110" s="41">
        <f t="shared" si="27"/>
        <v>98003.64</v>
      </c>
      <c r="H110" s="42"/>
      <c r="I110" s="43">
        <v>3</v>
      </c>
      <c r="J110" s="44">
        <v>3600</v>
      </c>
      <c r="K110" s="45">
        <f t="shared" si="28"/>
        <v>1200</v>
      </c>
      <c r="L110" s="46">
        <v>3</v>
      </c>
      <c r="M110" s="44">
        <f>F110/V110*60</f>
        <v>2986.4378097425356</v>
      </c>
      <c r="N110" s="45">
        <f>M110/L110</f>
        <v>995.47926991417853</v>
      </c>
      <c r="O110" s="47">
        <f>L110-I110</f>
        <v>0</v>
      </c>
      <c r="P110" s="48">
        <f>N110-K110</f>
        <v>-204.52073008582147</v>
      </c>
      <c r="Q110" s="49">
        <f>N110/K110</f>
        <v>0.8295660582618154</v>
      </c>
      <c r="R110" s="274"/>
      <c r="S110" s="50">
        <v>0.37438657407407405</v>
      </c>
      <c r="T110" s="51">
        <v>0.47013888888888888</v>
      </c>
      <c r="U110" s="52">
        <v>15.116666666666658</v>
      </c>
      <c r="V110" s="53">
        <v>137.88333333333335</v>
      </c>
      <c r="W110" s="54"/>
      <c r="X110" s="94"/>
      <c r="Y110" s="266"/>
      <c r="Z110" s="267"/>
      <c r="AA110" s="55">
        <f>M110-J110</f>
        <v>-613.56219025746441</v>
      </c>
      <c r="AB110" s="49">
        <f>M110/J110</f>
        <v>0.8295660582618154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94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94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94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94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94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68"/>
      <c r="X117" s="110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68"/>
      <c r="X118" s="110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68"/>
      <c r="X119" s="110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68"/>
      <c r="X120" s="110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68"/>
      <c r="X121" s="110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18"/>
      <c r="G123" s="79"/>
      <c r="H123" s="20"/>
      <c r="I123" s="80">
        <f t="shared" ref="I123:J123" si="29">AVERAGE(I107:I122)</f>
        <v>3.5</v>
      </c>
      <c r="J123" s="81">
        <f t="shared" si="29"/>
        <v>3450</v>
      </c>
      <c r="K123" s="82">
        <f t="shared" ref="K123" si="30">J123/I123</f>
        <v>985.71428571428567</v>
      </c>
      <c r="L123" s="80">
        <f t="shared" ref="L123:M123" si="31">AVERAGE(L107:L122)</f>
        <v>3.5</v>
      </c>
      <c r="M123" s="81">
        <f t="shared" si="31"/>
        <v>2841.4585886130053</v>
      </c>
      <c r="N123" s="82">
        <f>M123/L123</f>
        <v>811.84531103228721</v>
      </c>
      <c r="O123" s="83">
        <f>L123-I123</f>
        <v>0</v>
      </c>
      <c r="P123" s="84">
        <f>N123-K123</f>
        <v>-173.86897468199845</v>
      </c>
      <c r="Q123" s="85">
        <f>N123/K123</f>
        <v>0.82361118510521891</v>
      </c>
      <c r="R123" s="275"/>
      <c r="S123" s="182">
        <f>S107</f>
        <v>0.25</v>
      </c>
      <c r="T123" s="183">
        <f>INDEX(T107:T122,COUNTA(T107:T122))</f>
        <v>0.47013888888888888</v>
      </c>
      <c r="U123" s="86"/>
      <c r="V123" s="96"/>
      <c r="W123" s="18"/>
      <c r="X123" s="20"/>
      <c r="Y123" s="262"/>
      <c r="Z123" s="263"/>
      <c r="AA123" s="97">
        <f>M123-J123</f>
        <v>-608.5414113869947</v>
      </c>
      <c r="AB123" s="85">
        <f>M123/J123</f>
        <v>0.82361118510521891</v>
      </c>
      <c r="AC123" s="280"/>
    </row>
    <row r="124" spans="1:29" ht="15.75" customHeight="1">
      <c r="A124" s="268" t="s">
        <v>46</v>
      </c>
      <c r="B124" s="16" t="s">
        <v>76</v>
      </c>
      <c r="C124" s="271" t="s">
        <v>107</v>
      </c>
      <c r="D124" s="272"/>
      <c r="E124" s="21">
        <v>18.18</v>
      </c>
      <c r="F124" s="15">
        <v>2982</v>
      </c>
      <c r="G124" s="22">
        <f t="shared" ref="G124:G126" si="32">E124*F124</f>
        <v>54212.76</v>
      </c>
      <c r="H124" s="23"/>
      <c r="I124" s="24">
        <v>3</v>
      </c>
      <c r="J124" s="25">
        <v>3600</v>
      </c>
      <c r="K124" s="26">
        <f>J124/I124</f>
        <v>1200</v>
      </c>
      <c r="L124" s="27">
        <v>3</v>
      </c>
      <c r="M124" s="25">
        <f>F124/V124*60</f>
        <v>3007.9013729335948</v>
      </c>
      <c r="N124" s="26">
        <f>M124/L124</f>
        <v>1002.6337909778649</v>
      </c>
      <c r="O124" s="91">
        <f>L124-I124</f>
        <v>0</v>
      </c>
      <c r="P124" s="92">
        <f>N124-K124</f>
        <v>-197.36620902213508</v>
      </c>
      <c r="Q124" s="31">
        <f>N124/K124</f>
        <v>0.83552815914822076</v>
      </c>
      <c r="R124" s="273">
        <f>Q140</f>
        <v>0.83026315184648136</v>
      </c>
      <c r="S124" s="32">
        <v>0.25069444444444444</v>
      </c>
      <c r="T124" s="33">
        <v>0.29200231481481481</v>
      </c>
      <c r="U124" s="34"/>
      <c r="V124" s="35">
        <v>59.483333333333334</v>
      </c>
      <c r="W124" s="33"/>
      <c r="X124" s="107"/>
      <c r="Y124" s="276" t="s">
        <v>328</v>
      </c>
      <c r="Z124" s="277"/>
      <c r="AA124" s="36">
        <f>M124-J124</f>
        <v>-592.09862706640524</v>
      </c>
      <c r="AB124" s="31">
        <f>M124/J124</f>
        <v>0.83552815914822076</v>
      </c>
      <c r="AC124" s="278">
        <f>AB140</f>
        <v>0.83026315184648136</v>
      </c>
    </row>
    <row r="125" spans="1:29" ht="15.75" customHeight="1">
      <c r="A125" s="269"/>
      <c r="B125" s="38" t="s">
        <v>76</v>
      </c>
      <c r="C125" s="264" t="s">
        <v>217</v>
      </c>
      <c r="D125" s="265"/>
      <c r="E125" s="39">
        <v>30</v>
      </c>
      <c r="F125" s="40">
        <v>4214</v>
      </c>
      <c r="G125" s="41">
        <f t="shared" si="32"/>
        <v>126420</v>
      </c>
      <c r="H125" s="42"/>
      <c r="I125" s="43">
        <v>3</v>
      </c>
      <c r="J125" s="44">
        <v>3000</v>
      </c>
      <c r="K125" s="45">
        <f t="shared" si="28"/>
        <v>1000</v>
      </c>
      <c r="L125" s="46">
        <v>3</v>
      </c>
      <c r="M125" s="44">
        <f>F125/V125*60</f>
        <v>2476.8000000000015</v>
      </c>
      <c r="N125" s="45">
        <f>M125/L125</f>
        <v>825.60000000000048</v>
      </c>
      <c r="O125" s="47">
        <f>L125-I125</f>
        <v>0</v>
      </c>
      <c r="P125" s="48">
        <f>N125-K125</f>
        <v>-174.39999999999952</v>
      </c>
      <c r="Q125" s="49">
        <f>N125/K125</f>
        <v>0.82560000000000044</v>
      </c>
      <c r="R125" s="274"/>
      <c r="S125" s="50">
        <v>0.3041666666666667</v>
      </c>
      <c r="T125" s="51">
        <v>0.37505787037037036</v>
      </c>
      <c r="U125" s="52">
        <v>17.516666666666715</v>
      </c>
      <c r="V125" s="53">
        <v>102.08333333333327</v>
      </c>
      <c r="W125" s="54"/>
      <c r="X125" s="58"/>
      <c r="Y125" s="266" t="s">
        <v>265</v>
      </c>
      <c r="Z125" s="267"/>
      <c r="AA125" s="55">
        <f>M125-J125</f>
        <v>-523.19999999999845</v>
      </c>
      <c r="AB125" s="49">
        <f>M125/J125</f>
        <v>0.82560000000000056</v>
      </c>
      <c r="AC125" s="279"/>
    </row>
    <row r="126" spans="1:29" ht="15.75" customHeight="1">
      <c r="A126" s="269"/>
      <c r="B126" s="38" t="s">
        <v>76</v>
      </c>
      <c r="C126" s="264" t="s">
        <v>284</v>
      </c>
      <c r="D126" s="265"/>
      <c r="E126" s="39">
        <v>27.91</v>
      </c>
      <c r="F126" s="40">
        <v>3746</v>
      </c>
      <c r="G126" s="41">
        <f t="shared" si="32"/>
        <v>104550.86</v>
      </c>
      <c r="H126" s="42"/>
      <c r="I126" s="43">
        <v>4</v>
      </c>
      <c r="J126" s="44">
        <v>3000</v>
      </c>
      <c r="K126" s="45">
        <f t="shared" si="28"/>
        <v>750</v>
      </c>
      <c r="L126" s="46">
        <v>4</v>
      </c>
      <c r="M126" s="44">
        <f>F126/V126*60</f>
        <v>2485.8248847926261</v>
      </c>
      <c r="N126" s="45">
        <f>M126/L126</f>
        <v>621.45622119815653</v>
      </c>
      <c r="O126" s="47">
        <f>L126-I126</f>
        <v>0</v>
      </c>
      <c r="P126" s="48">
        <f>N126-K126</f>
        <v>-128.54377880184347</v>
      </c>
      <c r="Q126" s="49">
        <f>N126/K126</f>
        <v>0.8286082949308754</v>
      </c>
      <c r="R126" s="274"/>
      <c r="S126" s="50">
        <v>0.38819444444444445</v>
      </c>
      <c r="T126" s="51">
        <v>0.45098379629629631</v>
      </c>
      <c r="U126" s="52">
        <v>18.916666666666693</v>
      </c>
      <c r="V126" s="53">
        <v>90.416666666666686</v>
      </c>
      <c r="W126" s="54"/>
      <c r="X126" s="58"/>
      <c r="Y126" s="266" t="s">
        <v>258</v>
      </c>
      <c r="Z126" s="267"/>
      <c r="AA126" s="55">
        <f>M126-J126</f>
        <v>-514.17511520737389</v>
      </c>
      <c r="AB126" s="49">
        <f>M126/J126</f>
        <v>0.8286082949308754</v>
      </c>
      <c r="AC126" s="279"/>
    </row>
    <row r="127" spans="1:29" ht="15.75" customHeight="1">
      <c r="A127" s="269"/>
      <c r="B127" s="38"/>
      <c r="C127" s="264"/>
      <c r="D127" s="265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79"/>
    </row>
    <row r="128" spans="1:29" ht="15.75" customHeight="1">
      <c r="A128" s="269"/>
      <c r="B128" s="38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38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116"/>
      <c r="Y129" s="266"/>
      <c r="Z129" s="267"/>
      <c r="AA129" s="55"/>
      <c r="AB129" s="49"/>
      <c r="AC129" s="279"/>
    </row>
    <row r="130" spans="1:29" ht="15.75" customHeight="1">
      <c r="A130" s="269"/>
      <c r="B130" s="38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79"/>
    </row>
    <row r="131" spans="1:29" ht="15.75" customHeight="1">
      <c r="A131" s="269"/>
      <c r="B131" s="38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79"/>
    </row>
    <row r="132" spans="1:29" ht="15.75" customHeight="1">
      <c r="A132" s="269"/>
      <c r="B132" s="38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68"/>
      <c r="X132" s="110"/>
      <c r="Y132" s="266"/>
      <c r="Z132" s="267"/>
      <c r="AA132" s="55"/>
      <c r="AB132" s="49"/>
      <c r="AC132" s="279"/>
    </row>
    <row r="133" spans="1:29" ht="15.75" customHeight="1">
      <c r="A133" s="269"/>
      <c r="B133" s="38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68"/>
      <c r="X133" s="110"/>
      <c r="Y133" s="266"/>
      <c r="Z133" s="267"/>
      <c r="AA133" s="55"/>
      <c r="AB133" s="49"/>
      <c r="AC133" s="279"/>
    </row>
    <row r="134" spans="1:29" ht="15.75" customHeight="1">
      <c r="A134" s="269"/>
      <c r="B134" s="38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68"/>
      <c r="X134" s="110"/>
      <c r="Y134" s="266"/>
      <c r="Z134" s="267"/>
      <c r="AA134" s="55"/>
      <c r="AB134" s="49"/>
      <c r="AC134" s="279"/>
    </row>
    <row r="135" spans="1:29" ht="15.75" customHeight="1">
      <c r="A135" s="269"/>
      <c r="B135" s="38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68"/>
      <c r="X135" s="110"/>
      <c r="Y135" s="266"/>
      <c r="Z135" s="267"/>
      <c r="AA135" s="55"/>
      <c r="AB135" s="49"/>
      <c r="AC135" s="279"/>
    </row>
    <row r="136" spans="1:29" ht="15.75" customHeight="1">
      <c r="A136" s="269"/>
      <c r="B136" s="38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68"/>
      <c r="X136" s="110"/>
      <c r="Y136" s="266"/>
      <c r="Z136" s="267"/>
      <c r="AA136" s="55"/>
      <c r="AB136" s="49"/>
      <c r="AC136" s="279"/>
    </row>
    <row r="137" spans="1:29" ht="15.75" customHeight="1">
      <c r="A137" s="269"/>
      <c r="B137" s="38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68"/>
      <c r="X137" s="110"/>
      <c r="Y137" s="266"/>
      <c r="Z137" s="267"/>
      <c r="AA137" s="55"/>
      <c r="AB137" s="49"/>
      <c r="AC137" s="279"/>
    </row>
    <row r="138" spans="1:29" ht="15.75" customHeight="1">
      <c r="A138" s="269"/>
      <c r="B138" s="38"/>
      <c r="C138" s="264"/>
      <c r="D138" s="265"/>
      <c r="E138" s="39"/>
      <c r="F138" s="40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68"/>
      <c r="X138" s="110"/>
      <c r="Y138" s="266"/>
      <c r="Z138" s="267"/>
      <c r="AA138" s="55"/>
      <c r="AB138" s="49"/>
      <c r="AC138" s="279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33">AVERAGE(I124:I139)</f>
        <v>3.3333333333333335</v>
      </c>
      <c r="J140" s="81">
        <f t="shared" si="33"/>
        <v>3200</v>
      </c>
      <c r="K140" s="82">
        <f t="shared" ref="K140" si="34">J140/I140</f>
        <v>960</v>
      </c>
      <c r="L140" s="80">
        <f t="shared" ref="L140:M140" si="35">AVERAGE(L124:L139)</f>
        <v>3.3333333333333335</v>
      </c>
      <c r="M140" s="81">
        <f t="shared" si="35"/>
        <v>2656.8420859087405</v>
      </c>
      <c r="N140" s="82">
        <f t="shared" ref="N140:N147" si="36">M140/L140</f>
        <v>797.05262577262215</v>
      </c>
      <c r="O140" s="83">
        <f t="shared" ref="O140:O147" si="37">L140-I140</f>
        <v>0</v>
      </c>
      <c r="P140" s="84">
        <f t="shared" ref="P140:P147" si="38">N140-K140</f>
        <v>-162.94737422737785</v>
      </c>
      <c r="Q140" s="85">
        <f t="shared" ref="Q140:Q147" si="39">N140/K140</f>
        <v>0.83026315184648136</v>
      </c>
      <c r="R140" s="275"/>
      <c r="S140" s="182">
        <f>S124</f>
        <v>0.25069444444444444</v>
      </c>
      <c r="T140" s="183">
        <f>INDEX(T124:T139,COUNTA(T124:T139))</f>
        <v>0.45098379629629631</v>
      </c>
      <c r="U140" s="86"/>
      <c r="V140" s="96"/>
      <c r="W140" s="78"/>
      <c r="X140" s="82"/>
      <c r="Y140" s="262"/>
      <c r="Z140" s="263"/>
      <c r="AA140" s="97">
        <f t="shared" ref="AA140:AA147" si="40">M140-J140</f>
        <v>-543.1579140912595</v>
      </c>
      <c r="AB140" s="85">
        <f t="shared" ref="AB140:AB147" si="41">M140/J140</f>
        <v>0.83026315184648136</v>
      </c>
      <c r="AC140" s="280"/>
    </row>
    <row r="141" spans="1:29" ht="15.75" customHeight="1">
      <c r="A141" s="281" t="s">
        <v>48</v>
      </c>
      <c r="B141" s="16" t="s">
        <v>118</v>
      </c>
      <c r="C141" s="271" t="s">
        <v>280</v>
      </c>
      <c r="D141" s="272"/>
      <c r="E141" s="21">
        <v>25.64</v>
      </c>
      <c r="F141" s="15">
        <v>2716</v>
      </c>
      <c r="G141" s="22">
        <f t="shared" ref="G141:G147" si="42">E141*F141</f>
        <v>69638.240000000005</v>
      </c>
      <c r="H141" s="23"/>
      <c r="I141" s="24">
        <v>11</v>
      </c>
      <c r="J141" s="25">
        <v>3000</v>
      </c>
      <c r="K141" s="26">
        <f>J141/I141</f>
        <v>272.72727272727275</v>
      </c>
      <c r="L141" s="27">
        <v>11</v>
      </c>
      <c r="M141" s="25">
        <f t="shared" ref="M141:M147" si="43">F141/V141*60</f>
        <v>2555.5671719811817</v>
      </c>
      <c r="N141" s="26">
        <f t="shared" si="36"/>
        <v>232.3242883619256</v>
      </c>
      <c r="O141" s="91">
        <f t="shared" si="37"/>
        <v>0</v>
      </c>
      <c r="P141" s="92">
        <f t="shared" si="38"/>
        <v>-40.402984365347152</v>
      </c>
      <c r="Q141" s="31">
        <f t="shared" si="39"/>
        <v>0.85185572399372711</v>
      </c>
      <c r="R141" s="273">
        <f>Q157</f>
        <v>0.84985798624087361</v>
      </c>
      <c r="S141" s="32">
        <v>0.70849537037037036</v>
      </c>
      <c r="T141" s="33">
        <v>0.75277777777777777</v>
      </c>
      <c r="U141" s="34"/>
      <c r="V141" s="35">
        <v>63.766666666666666</v>
      </c>
      <c r="W141" s="33"/>
      <c r="X141" s="107"/>
      <c r="Y141" s="276"/>
      <c r="Z141" s="277"/>
      <c r="AA141" s="36">
        <f t="shared" si="40"/>
        <v>-444.43282801881833</v>
      </c>
      <c r="AB141" s="31">
        <f t="shared" si="41"/>
        <v>0.85185572399372722</v>
      </c>
      <c r="AC141" s="278">
        <f>AB157</f>
        <v>0.8498579862408735</v>
      </c>
    </row>
    <row r="142" spans="1:29" ht="15.75" customHeight="1">
      <c r="A142" s="282"/>
      <c r="B142" s="38" t="s">
        <v>118</v>
      </c>
      <c r="C142" s="264" t="s">
        <v>281</v>
      </c>
      <c r="D142" s="265"/>
      <c r="E142" s="39">
        <v>27.36</v>
      </c>
      <c r="F142" s="40">
        <v>2251</v>
      </c>
      <c r="G142" s="41">
        <f t="shared" si="42"/>
        <v>61587.360000000001</v>
      </c>
      <c r="H142" s="42"/>
      <c r="I142" s="43">
        <v>6</v>
      </c>
      <c r="J142" s="44">
        <v>2500</v>
      </c>
      <c r="K142" s="45">
        <f t="shared" si="28"/>
        <v>416.66666666666669</v>
      </c>
      <c r="L142" s="46">
        <v>6</v>
      </c>
      <c r="M142" s="44">
        <f t="shared" si="43"/>
        <v>2120.2511773940328</v>
      </c>
      <c r="N142" s="45">
        <f t="shared" si="36"/>
        <v>353.37519623233879</v>
      </c>
      <c r="O142" s="47">
        <f t="shared" si="37"/>
        <v>0</v>
      </c>
      <c r="P142" s="48">
        <f t="shared" si="38"/>
        <v>-63.291470434327891</v>
      </c>
      <c r="Q142" s="49">
        <f t="shared" si="39"/>
        <v>0.8481004709576131</v>
      </c>
      <c r="R142" s="274"/>
      <c r="S142" s="50">
        <v>0.7557638888888889</v>
      </c>
      <c r="T142" s="51">
        <v>0.8</v>
      </c>
      <c r="U142" s="52">
        <v>4.3000000000000327</v>
      </c>
      <c r="V142" s="53">
        <v>63.700000000000045</v>
      </c>
      <c r="W142" s="54"/>
      <c r="X142" s="58"/>
      <c r="Y142" s="266"/>
      <c r="Z142" s="267"/>
      <c r="AA142" s="55">
        <f t="shared" si="40"/>
        <v>-379.74882260596723</v>
      </c>
      <c r="AB142" s="49">
        <f t="shared" si="41"/>
        <v>0.8481004709576131</v>
      </c>
      <c r="AC142" s="279"/>
    </row>
    <row r="143" spans="1:29" ht="15.75" customHeight="1">
      <c r="A143" s="282"/>
      <c r="B143" s="38" t="s">
        <v>118</v>
      </c>
      <c r="C143" s="264" t="s">
        <v>202</v>
      </c>
      <c r="D143" s="265"/>
      <c r="E143" s="39">
        <v>29.52</v>
      </c>
      <c r="F143" s="40">
        <v>636</v>
      </c>
      <c r="G143" s="41">
        <f t="shared" si="42"/>
        <v>18774.72</v>
      </c>
      <c r="H143" s="42">
        <v>2</v>
      </c>
      <c r="I143" s="43">
        <v>17</v>
      </c>
      <c r="J143" s="44">
        <v>3273</v>
      </c>
      <c r="K143" s="45">
        <f t="shared" si="28"/>
        <v>192.52941176470588</v>
      </c>
      <c r="L143" s="46">
        <v>17</v>
      </c>
      <c r="M143" s="44">
        <f t="shared" si="43"/>
        <v>2795.6043956043845</v>
      </c>
      <c r="N143" s="45">
        <f t="shared" si="36"/>
        <v>164.44731738849322</v>
      </c>
      <c r="O143" s="47">
        <f t="shared" si="37"/>
        <v>0</v>
      </c>
      <c r="P143" s="48">
        <f t="shared" si="38"/>
        <v>-28.082094376212666</v>
      </c>
      <c r="Q143" s="49">
        <f t="shared" si="39"/>
        <v>0.85414127577280319</v>
      </c>
      <c r="R143" s="274"/>
      <c r="S143" s="50">
        <v>0.80440972222222218</v>
      </c>
      <c r="T143" s="51">
        <v>0.81388888888888888</v>
      </c>
      <c r="U143" s="52">
        <v>6.3499999999998735</v>
      </c>
      <c r="V143" s="53">
        <v>13.650000000000055</v>
      </c>
      <c r="W143" s="54"/>
      <c r="X143" s="58"/>
      <c r="Y143" s="266"/>
      <c r="Z143" s="267"/>
      <c r="AA143" s="55">
        <f t="shared" si="40"/>
        <v>-477.39560439561546</v>
      </c>
      <c r="AB143" s="49">
        <f t="shared" si="41"/>
        <v>0.85414127577280308</v>
      </c>
      <c r="AC143" s="279"/>
    </row>
    <row r="144" spans="1:29" ht="15.75" customHeight="1">
      <c r="A144" s="282"/>
      <c r="B144" s="38" t="s">
        <v>118</v>
      </c>
      <c r="C144" s="264" t="s">
        <v>201</v>
      </c>
      <c r="D144" s="265"/>
      <c r="E144" s="39">
        <v>29.85</v>
      </c>
      <c r="F144" s="40">
        <v>647</v>
      </c>
      <c r="G144" s="41">
        <f t="shared" si="42"/>
        <v>19312.95</v>
      </c>
      <c r="H144" s="42">
        <v>2</v>
      </c>
      <c r="I144" s="43">
        <v>17</v>
      </c>
      <c r="J144" s="44">
        <v>3273</v>
      </c>
      <c r="K144" s="45">
        <f t="shared" si="28"/>
        <v>192.52941176470588</v>
      </c>
      <c r="L144" s="46">
        <v>17</v>
      </c>
      <c r="M144" s="44">
        <f t="shared" si="43"/>
        <v>2802.8880866425816</v>
      </c>
      <c r="N144" s="45">
        <f t="shared" si="36"/>
        <v>164.87576980250481</v>
      </c>
      <c r="O144" s="47">
        <f t="shared" si="37"/>
        <v>0</v>
      </c>
      <c r="P144" s="48">
        <f t="shared" si="38"/>
        <v>-27.653641962201078</v>
      </c>
      <c r="Q144" s="49">
        <f t="shared" si="39"/>
        <v>0.85636666258557337</v>
      </c>
      <c r="R144" s="274"/>
      <c r="S144" s="50">
        <v>0.81885416666666666</v>
      </c>
      <c r="T144" s="51">
        <v>0.82847222222222228</v>
      </c>
      <c r="U144" s="52">
        <v>7.1499999999999986</v>
      </c>
      <c r="V144" s="53">
        <v>13.850000000000087</v>
      </c>
      <c r="W144" s="54"/>
      <c r="X144" s="94"/>
      <c r="Y144" s="266"/>
      <c r="Z144" s="267"/>
      <c r="AA144" s="55">
        <f t="shared" si="40"/>
        <v>-470.11191335741842</v>
      </c>
      <c r="AB144" s="49">
        <f t="shared" si="41"/>
        <v>0.85636666258557337</v>
      </c>
      <c r="AC144" s="279"/>
    </row>
    <row r="145" spans="1:29" ht="15.75" customHeight="1">
      <c r="A145" s="283"/>
      <c r="B145" s="38" t="s">
        <v>76</v>
      </c>
      <c r="C145" s="264" t="s">
        <v>117</v>
      </c>
      <c r="D145" s="265"/>
      <c r="E145" s="39">
        <v>28.57</v>
      </c>
      <c r="F145" s="40">
        <v>2122</v>
      </c>
      <c r="G145" s="41">
        <f t="shared" si="42"/>
        <v>60625.54</v>
      </c>
      <c r="H145" s="58"/>
      <c r="I145" s="43">
        <v>13</v>
      </c>
      <c r="J145" s="44">
        <v>3600</v>
      </c>
      <c r="K145" s="45">
        <f t="shared" si="28"/>
        <v>276.92307692307691</v>
      </c>
      <c r="L145" s="59">
        <v>13</v>
      </c>
      <c r="M145" s="44">
        <f t="shared" si="43"/>
        <v>2985.2286049237905</v>
      </c>
      <c r="N145" s="45">
        <f t="shared" si="36"/>
        <v>229.63296960952235</v>
      </c>
      <c r="O145" s="47">
        <f t="shared" si="37"/>
        <v>0</v>
      </c>
      <c r="P145" s="48">
        <f t="shared" si="38"/>
        <v>-47.290107313554557</v>
      </c>
      <c r="Q145" s="49">
        <f t="shared" si="39"/>
        <v>0.82923016803438632</v>
      </c>
      <c r="R145" s="274"/>
      <c r="S145" s="50">
        <v>0.83149305555555553</v>
      </c>
      <c r="T145" s="51">
        <v>0.86111111111111116</v>
      </c>
      <c r="U145" s="52">
        <v>4.3499999999998806</v>
      </c>
      <c r="V145" s="53">
        <v>42.650000000000112</v>
      </c>
      <c r="W145" s="54">
        <v>0.86111111111111116</v>
      </c>
      <c r="X145" s="94">
        <v>0.89884259259259258</v>
      </c>
      <c r="Y145" s="266"/>
      <c r="Z145" s="267"/>
      <c r="AA145" s="55">
        <f t="shared" si="40"/>
        <v>-614.7713950762095</v>
      </c>
      <c r="AB145" s="49">
        <f t="shared" si="41"/>
        <v>0.82923016803438621</v>
      </c>
      <c r="AC145" s="279"/>
    </row>
    <row r="146" spans="1:29" ht="15.75" customHeight="1">
      <c r="A146" s="283"/>
      <c r="B146" s="38" t="s">
        <v>118</v>
      </c>
      <c r="C146" s="264" t="s">
        <v>202</v>
      </c>
      <c r="D146" s="265"/>
      <c r="E146" s="39">
        <v>29.52</v>
      </c>
      <c r="F146" s="40">
        <v>1523</v>
      </c>
      <c r="G146" s="60">
        <f t="shared" si="42"/>
        <v>44958.96</v>
      </c>
      <c r="H146" s="61"/>
      <c r="I146" s="43">
        <v>17</v>
      </c>
      <c r="J146" s="44">
        <v>3273</v>
      </c>
      <c r="K146" s="45">
        <f t="shared" si="28"/>
        <v>192.52941176470588</v>
      </c>
      <c r="L146" s="46">
        <v>17</v>
      </c>
      <c r="M146" s="44">
        <f t="shared" si="43"/>
        <v>2797.3469387755158</v>
      </c>
      <c r="N146" s="45">
        <f t="shared" si="36"/>
        <v>164.54981992797153</v>
      </c>
      <c r="O146" s="47">
        <f t="shared" si="37"/>
        <v>0</v>
      </c>
      <c r="P146" s="48">
        <f t="shared" si="38"/>
        <v>-27.979591836734357</v>
      </c>
      <c r="Q146" s="49">
        <f t="shared" si="39"/>
        <v>0.8546736751529227</v>
      </c>
      <c r="R146" s="274"/>
      <c r="S146" s="50">
        <v>0.89884259259259258</v>
      </c>
      <c r="T146" s="51">
        <v>0.92152777777777772</v>
      </c>
      <c r="U146" s="52">
        <v>54.333333333333243</v>
      </c>
      <c r="V146" s="53">
        <v>32.6666666666666</v>
      </c>
      <c r="W146" s="54"/>
      <c r="X146" s="116"/>
      <c r="Y146" s="266"/>
      <c r="Z146" s="267"/>
      <c r="AA146" s="55">
        <f t="shared" si="40"/>
        <v>-475.65306122448419</v>
      </c>
      <c r="AB146" s="49">
        <f t="shared" si="41"/>
        <v>0.8546736751529227</v>
      </c>
      <c r="AC146" s="279"/>
    </row>
    <row r="147" spans="1:29" ht="15.75" customHeight="1">
      <c r="A147" s="283"/>
      <c r="B147" s="38" t="s">
        <v>118</v>
      </c>
      <c r="C147" s="264" t="s">
        <v>201</v>
      </c>
      <c r="D147" s="265"/>
      <c r="E147" s="39">
        <v>29.85</v>
      </c>
      <c r="F147" s="40">
        <v>1576</v>
      </c>
      <c r="G147" s="60">
        <f t="shared" si="42"/>
        <v>47043.600000000006</v>
      </c>
      <c r="H147" s="64"/>
      <c r="I147" s="43">
        <v>17</v>
      </c>
      <c r="J147" s="44">
        <v>3273</v>
      </c>
      <c r="K147" s="45">
        <f t="shared" si="28"/>
        <v>192.52941176470588</v>
      </c>
      <c r="L147" s="59">
        <v>17</v>
      </c>
      <c r="M147" s="44">
        <f t="shared" si="43"/>
        <v>2803.1620553359776</v>
      </c>
      <c r="N147" s="45">
        <f t="shared" si="36"/>
        <v>164.89188560799869</v>
      </c>
      <c r="O147" s="65">
        <f t="shared" si="37"/>
        <v>0</v>
      </c>
      <c r="P147" s="66">
        <f t="shared" si="38"/>
        <v>-27.637526156707196</v>
      </c>
      <c r="Q147" s="67">
        <f t="shared" si="39"/>
        <v>0.85645036826641541</v>
      </c>
      <c r="R147" s="274"/>
      <c r="S147" s="50">
        <v>0.92449074074074078</v>
      </c>
      <c r="T147" s="51">
        <v>0.94791666666666663</v>
      </c>
      <c r="U147" s="52">
        <v>4.2666666666668007</v>
      </c>
      <c r="V147" s="53">
        <v>33.733333333333221</v>
      </c>
      <c r="W147" s="54"/>
      <c r="X147" s="94"/>
      <c r="Y147" s="266"/>
      <c r="Z147" s="267"/>
      <c r="AA147" s="55">
        <f t="shared" si="40"/>
        <v>-469.83794466402242</v>
      </c>
      <c r="AB147" s="49">
        <f t="shared" si="41"/>
        <v>0.85645036826641541</v>
      </c>
      <c r="AC147" s="279"/>
    </row>
    <row r="148" spans="1:29" ht="15.75" customHeight="1">
      <c r="A148" s="283"/>
      <c r="B148" s="38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79"/>
    </row>
    <row r="149" spans="1:29" ht="15.75" customHeight="1">
      <c r="A149" s="283"/>
      <c r="B149" s="38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68"/>
      <c r="X149" s="110"/>
      <c r="Y149" s="266"/>
      <c r="Z149" s="267"/>
      <c r="AA149" s="55"/>
      <c r="AB149" s="49"/>
      <c r="AC149" s="279"/>
    </row>
    <row r="150" spans="1:29" ht="15.75" customHeight="1">
      <c r="A150" s="283"/>
      <c r="B150" s="38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68"/>
      <c r="X150" s="110"/>
      <c r="Y150" s="266"/>
      <c r="Z150" s="267"/>
      <c r="AA150" s="55"/>
      <c r="AB150" s="49"/>
      <c r="AC150" s="279"/>
    </row>
    <row r="151" spans="1:29" ht="15.75" customHeight="1">
      <c r="A151" s="283"/>
      <c r="B151" s="38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68"/>
      <c r="X151" s="110"/>
      <c r="Y151" s="266"/>
      <c r="Z151" s="267"/>
      <c r="AA151" s="55"/>
      <c r="AB151" s="49"/>
      <c r="AC151" s="279"/>
    </row>
    <row r="152" spans="1:29" ht="15.75" customHeight="1">
      <c r="A152" s="283"/>
      <c r="B152" s="38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68"/>
      <c r="X152" s="110"/>
      <c r="Y152" s="266"/>
      <c r="Z152" s="267"/>
      <c r="AA152" s="55"/>
      <c r="AB152" s="49"/>
      <c r="AC152" s="279"/>
    </row>
    <row r="153" spans="1:29" ht="15.75" customHeight="1">
      <c r="A153" s="283"/>
      <c r="B153" s="38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68"/>
      <c r="X153" s="110"/>
      <c r="Y153" s="266"/>
      <c r="Z153" s="267"/>
      <c r="AA153" s="55"/>
      <c r="AB153" s="49"/>
      <c r="AC153" s="279"/>
    </row>
    <row r="154" spans="1:29" ht="15.75" customHeight="1">
      <c r="A154" s="283"/>
      <c r="B154" s="38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68"/>
      <c r="X154" s="110"/>
      <c r="Y154" s="266"/>
      <c r="Z154" s="267"/>
      <c r="AA154" s="55"/>
      <c r="AB154" s="49"/>
      <c r="AC154" s="279"/>
    </row>
    <row r="155" spans="1:29" ht="15.75" customHeight="1">
      <c r="A155" s="283"/>
      <c r="B155" s="38"/>
      <c r="C155" s="264"/>
      <c r="D155" s="265"/>
      <c r="E155" s="39"/>
      <c r="F155" s="40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68"/>
      <c r="X155" s="110"/>
      <c r="Y155" s="266"/>
      <c r="Z155" s="267"/>
      <c r="AA155" s="55"/>
      <c r="AB155" s="49"/>
      <c r="AC155" s="279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44">AVERAGE(I141:I156)</f>
        <v>14</v>
      </c>
      <c r="J157" s="81">
        <f t="shared" si="44"/>
        <v>3170.2857142857142</v>
      </c>
      <c r="K157" s="82">
        <f t="shared" ref="K157" si="45">J157/I157</f>
        <v>226.44897959183672</v>
      </c>
      <c r="L157" s="80">
        <f t="shared" ref="L157:M157" si="46">AVERAGE(L141:L156)</f>
        <v>14</v>
      </c>
      <c r="M157" s="81">
        <f t="shared" si="46"/>
        <v>2694.2926329510665</v>
      </c>
      <c r="N157" s="82">
        <f>M157/L157</f>
        <v>192.44947378221903</v>
      </c>
      <c r="O157" s="83">
        <f>L157-I157</f>
        <v>0</v>
      </c>
      <c r="P157" s="84">
        <f>N157-K157</f>
        <v>-33.999505809617688</v>
      </c>
      <c r="Q157" s="85">
        <f>N157/K157</f>
        <v>0.84985798624087361</v>
      </c>
      <c r="R157" s="275"/>
      <c r="S157" s="182">
        <f>S141</f>
        <v>0.70849537037037036</v>
      </c>
      <c r="T157" s="183">
        <f>INDEX(T141:T156,COUNTA(T141:T156))</f>
        <v>0.94791666666666663</v>
      </c>
      <c r="U157" s="86"/>
      <c r="V157" s="96"/>
      <c r="W157" s="78"/>
      <c r="X157" s="82"/>
      <c r="Y157" s="262"/>
      <c r="Z157" s="263"/>
      <c r="AA157" s="97">
        <f>M157-J157</f>
        <v>-475.99308133464774</v>
      </c>
      <c r="AB157" s="85">
        <f>M157/J157</f>
        <v>0.8498579862408735</v>
      </c>
      <c r="AC157" s="280"/>
    </row>
    <row r="158" spans="1:29" ht="15.75" customHeight="1">
      <c r="A158" s="268" t="s">
        <v>49</v>
      </c>
      <c r="B158" s="16" t="s">
        <v>76</v>
      </c>
      <c r="C158" s="271" t="s">
        <v>120</v>
      </c>
      <c r="D158" s="272"/>
      <c r="E158" s="21">
        <v>14.03</v>
      </c>
      <c r="F158" s="15">
        <v>8528</v>
      </c>
      <c r="G158" s="22">
        <f t="shared" ref="G158" si="47">E158*F158</f>
        <v>119647.84</v>
      </c>
      <c r="H158" s="23"/>
      <c r="I158" s="24">
        <v>4</v>
      </c>
      <c r="J158" s="25">
        <v>2700</v>
      </c>
      <c r="K158" s="26">
        <f>J158/I158</f>
        <v>675</v>
      </c>
      <c r="L158" s="27">
        <v>4</v>
      </c>
      <c r="M158" s="25">
        <f>F158/V158*60</f>
        <v>2394.5714062865627</v>
      </c>
      <c r="N158" s="26">
        <f>M158/L158</f>
        <v>598.64285157164068</v>
      </c>
      <c r="O158" s="91">
        <f>L158-I158</f>
        <v>0</v>
      </c>
      <c r="P158" s="92">
        <f>N158-K158</f>
        <v>-76.357148428359324</v>
      </c>
      <c r="Q158" s="31">
        <f>N158/K158</f>
        <v>0.88687829862465284</v>
      </c>
      <c r="R158" s="273">
        <f>Q174</f>
        <v>0.88687829862465284</v>
      </c>
      <c r="S158" s="32">
        <v>0.70855324074074078</v>
      </c>
      <c r="T158" s="33">
        <v>0.8569444444444444</v>
      </c>
      <c r="U158" s="34"/>
      <c r="V158" s="35">
        <v>213.68333333333322</v>
      </c>
      <c r="W158" s="33"/>
      <c r="X158" s="107"/>
      <c r="Y158" s="276"/>
      <c r="Z158" s="277"/>
      <c r="AA158" s="36">
        <f>M158-J158</f>
        <v>-305.42859371343729</v>
      </c>
      <c r="AB158" s="31">
        <f>M158/J158</f>
        <v>0.88687829862465284</v>
      </c>
      <c r="AC158" s="278">
        <f>AB174</f>
        <v>0.88687829862465284</v>
      </c>
    </row>
    <row r="159" spans="1:29" ht="15.75" customHeight="1">
      <c r="A159" s="269"/>
      <c r="B159" s="38"/>
      <c r="C159" s="264"/>
      <c r="D159" s="265"/>
      <c r="E159" s="39"/>
      <c r="F159" s="40"/>
      <c r="G159" s="41"/>
      <c r="H159" s="42"/>
      <c r="I159" s="43"/>
      <c r="J159" s="44"/>
      <c r="K159" s="45"/>
      <c r="L159" s="46"/>
      <c r="M159" s="44"/>
      <c r="N159" s="45"/>
      <c r="O159" s="47"/>
      <c r="P159" s="48"/>
      <c r="Q159" s="49"/>
      <c r="R159" s="274"/>
      <c r="S159" s="50"/>
      <c r="T159" s="51"/>
      <c r="U159" s="52"/>
      <c r="V159" s="53"/>
      <c r="W159" s="54"/>
      <c r="X159" s="94"/>
      <c r="Y159" s="266"/>
      <c r="Z159" s="267"/>
      <c r="AA159" s="55"/>
      <c r="AB159" s="49"/>
      <c r="AC159" s="279"/>
    </row>
    <row r="160" spans="1:29" ht="15.75" customHeight="1">
      <c r="A160" s="269"/>
      <c r="B160" s="38"/>
      <c r="C160" s="264"/>
      <c r="D160" s="265"/>
      <c r="E160" s="39"/>
      <c r="F160" s="40"/>
      <c r="G160" s="41"/>
      <c r="H160" s="42"/>
      <c r="I160" s="43"/>
      <c r="J160" s="44"/>
      <c r="K160" s="45"/>
      <c r="L160" s="46"/>
      <c r="M160" s="44"/>
      <c r="N160" s="45"/>
      <c r="O160" s="47"/>
      <c r="P160" s="48"/>
      <c r="Q160" s="49"/>
      <c r="R160" s="274"/>
      <c r="S160" s="50"/>
      <c r="T160" s="51"/>
      <c r="U160" s="52"/>
      <c r="V160" s="53"/>
      <c r="W160" s="54"/>
      <c r="X160" s="58"/>
      <c r="Y160" s="266"/>
      <c r="Z160" s="267"/>
      <c r="AA160" s="55"/>
      <c r="AB160" s="49"/>
      <c r="AC160" s="279"/>
    </row>
    <row r="161" spans="1:29" ht="15.75" customHeight="1">
      <c r="A161" s="269"/>
      <c r="B161" s="38"/>
      <c r="C161" s="264"/>
      <c r="D161" s="265"/>
      <c r="E161" s="39"/>
      <c r="F161" s="40"/>
      <c r="G161" s="41"/>
      <c r="H161" s="42"/>
      <c r="I161" s="43"/>
      <c r="J161" s="44"/>
      <c r="K161" s="45"/>
      <c r="L161" s="46"/>
      <c r="M161" s="44"/>
      <c r="N161" s="45"/>
      <c r="O161" s="47"/>
      <c r="P161" s="48"/>
      <c r="Q161" s="49"/>
      <c r="R161" s="274"/>
      <c r="S161" s="50"/>
      <c r="T161" s="51"/>
      <c r="U161" s="52"/>
      <c r="V161" s="53"/>
      <c r="W161" s="54"/>
      <c r="X161" s="58"/>
      <c r="Y161" s="266"/>
      <c r="Z161" s="267"/>
      <c r="AA161" s="55"/>
      <c r="AB161" s="49"/>
      <c r="AC161" s="279"/>
    </row>
    <row r="162" spans="1:29" ht="15.75" customHeight="1">
      <c r="A162" s="269"/>
      <c r="B162" s="38"/>
      <c r="C162" s="264"/>
      <c r="D162" s="265"/>
      <c r="E162" s="39"/>
      <c r="F162" s="40"/>
      <c r="G162" s="41"/>
      <c r="H162" s="58"/>
      <c r="I162" s="43"/>
      <c r="J162" s="44"/>
      <c r="K162" s="45"/>
      <c r="L162" s="59"/>
      <c r="M162" s="44"/>
      <c r="N162" s="45"/>
      <c r="O162" s="47"/>
      <c r="P162" s="48"/>
      <c r="Q162" s="49"/>
      <c r="R162" s="274"/>
      <c r="S162" s="50"/>
      <c r="T162" s="51"/>
      <c r="U162" s="52"/>
      <c r="V162" s="53"/>
      <c r="W162" s="54"/>
      <c r="X162" s="58"/>
      <c r="Y162" s="266"/>
      <c r="Z162" s="267"/>
      <c r="AA162" s="55"/>
      <c r="AB162" s="49"/>
      <c r="AC162" s="279"/>
    </row>
    <row r="163" spans="1:29" ht="15.75" customHeight="1">
      <c r="A163" s="269"/>
      <c r="B163" s="38"/>
      <c r="C163" s="264"/>
      <c r="D163" s="265"/>
      <c r="E163" s="39"/>
      <c r="F163" s="40"/>
      <c r="G163" s="60"/>
      <c r="H163" s="61"/>
      <c r="I163" s="43"/>
      <c r="J163" s="44"/>
      <c r="K163" s="45"/>
      <c r="L163" s="46"/>
      <c r="M163" s="44"/>
      <c r="N163" s="45"/>
      <c r="O163" s="47"/>
      <c r="P163" s="48"/>
      <c r="Q163" s="49"/>
      <c r="R163" s="274"/>
      <c r="S163" s="50"/>
      <c r="T163" s="51"/>
      <c r="U163" s="52"/>
      <c r="V163" s="53"/>
      <c r="W163" s="54"/>
      <c r="X163" s="58"/>
      <c r="Y163" s="266"/>
      <c r="Z163" s="267"/>
      <c r="AA163" s="55"/>
      <c r="AB163" s="49"/>
      <c r="AC163" s="279"/>
    </row>
    <row r="164" spans="1:29" ht="15.75" customHeight="1">
      <c r="A164" s="269"/>
      <c r="B164" s="38"/>
      <c r="C164" s="264"/>
      <c r="D164" s="265"/>
      <c r="E164" s="39"/>
      <c r="F164" s="40"/>
      <c r="G164" s="60"/>
      <c r="H164" s="64"/>
      <c r="I164" s="43"/>
      <c r="J164" s="44"/>
      <c r="K164" s="45"/>
      <c r="L164" s="59"/>
      <c r="M164" s="44"/>
      <c r="N164" s="45"/>
      <c r="O164" s="65"/>
      <c r="P164" s="66"/>
      <c r="Q164" s="67"/>
      <c r="R164" s="274"/>
      <c r="S164" s="50"/>
      <c r="T164" s="51"/>
      <c r="U164" s="52"/>
      <c r="V164" s="53"/>
      <c r="W164" s="54"/>
      <c r="X164" s="58"/>
      <c r="Y164" s="266"/>
      <c r="Z164" s="267"/>
      <c r="AA164" s="55"/>
      <c r="AB164" s="49"/>
      <c r="AC164" s="279"/>
    </row>
    <row r="165" spans="1:29" ht="15.75" customHeight="1">
      <c r="A165" s="269"/>
      <c r="B165" s="38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50"/>
      <c r="T165" s="51"/>
      <c r="U165" s="52"/>
      <c r="V165" s="53"/>
      <c r="W165" s="54"/>
      <c r="X165" s="58"/>
      <c r="Y165" s="266"/>
      <c r="Z165" s="267"/>
      <c r="AA165" s="55"/>
      <c r="AB165" s="49"/>
      <c r="AC165" s="279"/>
    </row>
    <row r="166" spans="1:29" ht="15.75" customHeight="1">
      <c r="A166" s="269"/>
      <c r="B166" s="38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50"/>
      <c r="T166" s="51"/>
      <c r="U166" s="52"/>
      <c r="V166" s="53"/>
      <c r="W166" s="54"/>
      <c r="X166" s="58"/>
      <c r="Y166" s="266"/>
      <c r="Z166" s="267"/>
      <c r="AA166" s="55"/>
      <c r="AB166" s="49"/>
      <c r="AC166" s="279"/>
    </row>
    <row r="167" spans="1:29" ht="15.75" customHeight="1">
      <c r="A167" s="269"/>
      <c r="B167" s="38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50"/>
      <c r="T167" s="51"/>
      <c r="U167" s="52"/>
      <c r="V167" s="53"/>
      <c r="W167" s="54"/>
      <c r="X167" s="58"/>
      <c r="Y167" s="266"/>
      <c r="Z167" s="267"/>
      <c r="AA167" s="55"/>
      <c r="AB167" s="49"/>
      <c r="AC167" s="279"/>
    </row>
    <row r="168" spans="1:29" ht="15.75" customHeight="1">
      <c r="A168" s="269"/>
      <c r="B168" s="38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50"/>
      <c r="T168" s="51"/>
      <c r="U168" s="52"/>
      <c r="V168" s="53"/>
      <c r="W168" s="54"/>
      <c r="X168" s="58"/>
      <c r="Y168" s="266"/>
      <c r="Z168" s="267"/>
      <c r="AA168" s="55"/>
      <c r="AB168" s="49"/>
      <c r="AC168" s="279"/>
    </row>
    <row r="169" spans="1:29" ht="15.75" customHeight="1">
      <c r="A169" s="269"/>
      <c r="B169" s="38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50"/>
      <c r="T169" s="51"/>
      <c r="U169" s="52"/>
      <c r="V169" s="53"/>
      <c r="W169" s="54"/>
      <c r="X169" s="58"/>
      <c r="Y169" s="266"/>
      <c r="Z169" s="267"/>
      <c r="AA169" s="55"/>
      <c r="AB169" s="49"/>
      <c r="AC169" s="279"/>
    </row>
    <row r="170" spans="1:29" ht="15.75" customHeight="1">
      <c r="A170" s="269"/>
      <c r="B170" s="38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50"/>
      <c r="T170" s="51"/>
      <c r="U170" s="52"/>
      <c r="V170" s="53"/>
      <c r="W170" s="54"/>
      <c r="X170" s="58"/>
      <c r="Y170" s="266"/>
      <c r="Z170" s="267"/>
      <c r="AA170" s="55"/>
      <c r="AB170" s="49"/>
      <c r="AC170" s="279"/>
    </row>
    <row r="171" spans="1:29" ht="15.75" customHeight="1">
      <c r="A171" s="269"/>
      <c r="B171" s="38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50"/>
      <c r="T171" s="51"/>
      <c r="U171" s="52"/>
      <c r="V171" s="53"/>
      <c r="W171" s="54"/>
      <c r="X171" s="58"/>
      <c r="Y171" s="266"/>
      <c r="Z171" s="267"/>
      <c r="AA171" s="55"/>
      <c r="AB171" s="49"/>
      <c r="AC171" s="279"/>
    </row>
    <row r="172" spans="1:29" ht="15.75" customHeight="1">
      <c r="A172" s="269"/>
      <c r="B172" s="38"/>
      <c r="C172" s="264"/>
      <c r="D172" s="265"/>
      <c r="E172" s="39"/>
      <c r="F172" s="40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50"/>
      <c r="T172" s="51"/>
      <c r="U172" s="52"/>
      <c r="V172" s="53"/>
      <c r="W172" s="54"/>
      <c r="X172" s="58"/>
      <c r="Y172" s="266"/>
      <c r="Z172" s="267"/>
      <c r="AA172" s="55"/>
      <c r="AB172" s="49"/>
      <c r="AC172" s="279"/>
    </row>
    <row r="173" spans="1:29" ht="15.75" customHeight="1">
      <c r="A173" s="269"/>
      <c r="B173" s="38"/>
      <c r="C173" s="264"/>
      <c r="D173" s="265"/>
      <c r="E173" s="104"/>
      <c r="F173" s="40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48">AVERAGE(I158:I173)</f>
        <v>4</v>
      </c>
      <c r="J174" s="81">
        <f t="shared" si="48"/>
        <v>2700</v>
      </c>
      <c r="K174" s="82">
        <f t="shared" ref="K174" si="49">J174/I174</f>
        <v>675</v>
      </c>
      <c r="L174" s="80">
        <f t="shared" ref="L174:M174" si="50">AVERAGE(L158:L173)</f>
        <v>4</v>
      </c>
      <c r="M174" s="81">
        <f t="shared" si="50"/>
        <v>2394.5714062865627</v>
      </c>
      <c r="N174" s="82">
        <f>M174/L174</f>
        <v>598.64285157164068</v>
      </c>
      <c r="O174" s="83">
        <f>L174-I174</f>
        <v>0</v>
      </c>
      <c r="P174" s="84">
        <f>N174-K174</f>
        <v>-76.357148428359324</v>
      </c>
      <c r="Q174" s="85">
        <f>N174/K174</f>
        <v>0.88687829862465284</v>
      </c>
      <c r="R174" s="275"/>
      <c r="S174" s="182">
        <f>S158</f>
        <v>0.70855324074074078</v>
      </c>
      <c r="T174" s="183">
        <f>INDEX(T158:T173,COUNTA(T158:T173))</f>
        <v>0.8569444444444444</v>
      </c>
      <c r="U174" s="86"/>
      <c r="V174" s="96"/>
      <c r="W174" s="78"/>
      <c r="X174" s="82"/>
      <c r="Y174" s="262"/>
      <c r="Z174" s="263"/>
      <c r="AA174" s="97">
        <f>M174-J174</f>
        <v>-305.42859371343729</v>
      </c>
      <c r="AB174" s="85">
        <f>M174/J174</f>
        <v>0.88687829862465284</v>
      </c>
      <c r="AC174" s="280"/>
    </row>
    <row r="175" spans="1:29" ht="15.75" customHeight="1">
      <c r="A175" s="281" t="s">
        <v>50</v>
      </c>
      <c r="B175" s="16" t="s">
        <v>76</v>
      </c>
      <c r="C175" s="271" t="s">
        <v>124</v>
      </c>
      <c r="D175" s="272"/>
      <c r="E175" s="21">
        <v>24.15</v>
      </c>
      <c r="F175" s="15">
        <v>996</v>
      </c>
      <c r="G175" s="22">
        <f t="shared" ref="G175:G178" si="51">E175*F175</f>
        <v>24053.399999999998</v>
      </c>
      <c r="H175" s="23"/>
      <c r="I175" s="24">
        <v>4</v>
      </c>
      <c r="J175" s="25">
        <v>3000</v>
      </c>
      <c r="K175" s="26">
        <f>J175/I175</f>
        <v>750</v>
      </c>
      <c r="L175" s="27">
        <v>4</v>
      </c>
      <c r="M175" s="25">
        <f>F175/V175*60</f>
        <v>2483.1024930748054</v>
      </c>
      <c r="N175" s="26">
        <f>M175/L175</f>
        <v>620.77562326870134</v>
      </c>
      <c r="O175" s="91">
        <f>L175-I175</f>
        <v>0</v>
      </c>
      <c r="P175" s="92">
        <f>N175-K175</f>
        <v>-129.22437673129866</v>
      </c>
      <c r="Q175" s="31">
        <f>N175/K175</f>
        <v>0.82770083102493508</v>
      </c>
      <c r="R175" s="273">
        <f>Q191</f>
        <v>0.83071054873235739</v>
      </c>
      <c r="S175" s="32">
        <v>0.70833333333333337</v>
      </c>
      <c r="T175" s="33">
        <v>0.72504629629629624</v>
      </c>
      <c r="U175" s="34"/>
      <c r="V175" s="35">
        <v>24.066666666666539</v>
      </c>
      <c r="W175" s="114"/>
      <c r="X175" s="115"/>
      <c r="Y175" s="276"/>
      <c r="Z175" s="277"/>
      <c r="AA175" s="36">
        <f>M175-J175</f>
        <v>-516.89750692519465</v>
      </c>
      <c r="AB175" s="31">
        <f>M175/J175</f>
        <v>0.82770083102493508</v>
      </c>
      <c r="AC175" s="278">
        <f>AB191</f>
        <v>0.83071054873235739</v>
      </c>
    </row>
    <row r="176" spans="1:29" ht="15.75" customHeight="1">
      <c r="A176" s="282"/>
      <c r="B176" s="38" t="s">
        <v>76</v>
      </c>
      <c r="C176" s="264" t="s">
        <v>209</v>
      </c>
      <c r="D176" s="265"/>
      <c r="E176" s="39">
        <v>24.15</v>
      </c>
      <c r="F176" s="40">
        <v>1484</v>
      </c>
      <c r="G176" s="41">
        <f t="shared" si="51"/>
        <v>35838.6</v>
      </c>
      <c r="H176" s="42"/>
      <c r="I176" s="43">
        <v>4</v>
      </c>
      <c r="J176" s="44">
        <v>3000</v>
      </c>
      <c r="K176" s="45">
        <f t="shared" ref="K176:K178" si="52">J176/I176</f>
        <v>750</v>
      </c>
      <c r="L176" s="46">
        <v>4</v>
      </c>
      <c r="M176" s="44">
        <f>F176/V176*60</f>
        <v>2497.6157082748964</v>
      </c>
      <c r="N176" s="45">
        <f>M176/L176</f>
        <v>624.4039270687241</v>
      </c>
      <c r="O176" s="47">
        <f>L176-I176</f>
        <v>0</v>
      </c>
      <c r="P176" s="48">
        <f>N176-K176</f>
        <v>-125.5960729312759</v>
      </c>
      <c r="Q176" s="49">
        <f>N176/K176</f>
        <v>0.83253856942496551</v>
      </c>
      <c r="R176" s="274"/>
      <c r="S176" s="50">
        <v>0.72871527777777778</v>
      </c>
      <c r="T176" s="51">
        <v>0.75347222222222221</v>
      </c>
      <c r="U176" s="52">
        <v>5.2833333333334132</v>
      </c>
      <c r="V176" s="53">
        <v>35.649999999999977</v>
      </c>
      <c r="W176" s="54"/>
      <c r="X176" s="94"/>
      <c r="Y176" s="266"/>
      <c r="Z176" s="267"/>
      <c r="AA176" s="55">
        <f>M176-J176</f>
        <v>-502.38429172510359</v>
      </c>
      <c r="AB176" s="49">
        <f>M176/J176</f>
        <v>0.83253856942496551</v>
      </c>
      <c r="AC176" s="279"/>
    </row>
    <row r="177" spans="1:29" ht="15.75" customHeight="1">
      <c r="A177" s="282"/>
      <c r="B177" s="38" t="s">
        <v>76</v>
      </c>
      <c r="C177" s="264" t="s">
        <v>210</v>
      </c>
      <c r="D177" s="265"/>
      <c r="E177" s="39">
        <v>27.58</v>
      </c>
      <c r="F177" s="40">
        <v>1732</v>
      </c>
      <c r="G177" s="41">
        <f t="shared" si="51"/>
        <v>47768.56</v>
      </c>
      <c r="H177" s="42"/>
      <c r="I177" s="43">
        <v>4</v>
      </c>
      <c r="J177" s="44">
        <v>3000</v>
      </c>
      <c r="K177" s="45">
        <f t="shared" si="52"/>
        <v>750</v>
      </c>
      <c r="L177" s="46">
        <v>4</v>
      </c>
      <c r="M177" s="44">
        <f>F177/V177*60</f>
        <v>2479.2047713717725</v>
      </c>
      <c r="N177" s="45">
        <f>M177/L177</f>
        <v>619.80119284294312</v>
      </c>
      <c r="O177" s="47">
        <f>L177-I177</f>
        <v>0</v>
      </c>
      <c r="P177" s="48">
        <f>N177-K177</f>
        <v>-130.19880715705688</v>
      </c>
      <c r="Q177" s="49">
        <f>N177/K177</f>
        <v>0.82640159045725747</v>
      </c>
      <c r="R177" s="274"/>
      <c r="S177" s="50">
        <v>0.75839120370370372</v>
      </c>
      <c r="T177" s="51">
        <v>0.78749999999999998</v>
      </c>
      <c r="U177" s="52">
        <v>7.0833333333333748</v>
      </c>
      <c r="V177" s="53">
        <v>41.916666666666615</v>
      </c>
      <c r="W177" s="54"/>
      <c r="X177" s="94"/>
      <c r="Y177" s="266"/>
      <c r="Z177" s="267"/>
      <c r="AA177" s="55">
        <f>M177-J177</f>
        <v>-520.79522862822751</v>
      </c>
      <c r="AB177" s="49">
        <f>M177/J177</f>
        <v>0.82640159045725747</v>
      </c>
      <c r="AC177" s="279"/>
    </row>
    <row r="178" spans="1:29" ht="15.75" customHeight="1">
      <c r="A178" s="282"/>
      <c r="B178" s="38" t="s">
        <v>76</v>
      </c>
      <c r="C178" s="264" t="s">
        <v>126</v>
      </c>
      <c r="D178" s="265"/>
      <c r="E178" s="39">
        <v>16.66</v>
      </c>
      <c r="F178" s="40">
        <v>4758</v>
      </c>
      <c r="G178" s="41">
        <f t="shared" si="51"/>
        <v>79268.28</v>
      </c>
      <c r="H178" s="42">
        <v>2</v>
      </c>
      <c r="I178" s="43">
        <v>4</v>
      </c>
      <c r="J178" s="44">
        <v>3300</v>
      </c>
      <c r="K178" s="45">
        <f t="shared" si="52"/>
        <v>825</v>
      </c>
      <c r="L178" s="46">
        <v>4</v>
      </c>
      <c r="M178" s="44">
        <f>F178/V178*60</f>
        <v>2757.8167766865199</v>
      </c>
      <c r="N178" s="45">
        <f>M178/L178</f>
        <v>689.45419417162998</v>
      </c>
      <c r="O178" s="47">
        <f>L178-I178</f>
        <v>0</v>
      </c>
      <c r="P178" s="48">
        <f>N178-K178</f>
        <v>-135.54580582837002</v>
      </c>
      <c r="Q178" s="49">
        <f>N178/K178</f>
        <v>0.83570205354136962</v>
      </c>
      <c r="R178" s="274"/>
      <c r="S178" s="50">
        <v>0.79061342592592587</v>
      </c>
      <c r="T178" s="51">
        <v>0.86250000000000004</v>
      </c>
      <c r="U178" s="52">
        <v>4.4833333333332881</v>
      </c>
      <c r="V178" s="53">
        <v>103.51666666666681</v>
      </c>
      <c r="W178" s="54"/>
      <c r="X178" s="94"/>
      <c r="Y178" s="266"/>
      <c r="Z178" s="267"/>
      <c r="AA178" s="55">
        <f>M178-J178</f>
        <v>-542.18322331348008</v>
      </c>
      <c r="AB178" s="49">
        <f>M178/J178</f>
        <v>0.83570205354136962</v>
      </c>
      <c r="AC178" s="279"/>
    </row>
    <row r="179" spans="1:29" ht="15.75" customHeight="1">
      <c r="A179" s="283"/>
      <c r="B179" s="38"/>
      <c r="C179" s="264"/>
      <c r="D179" s="265"/>
      <c r="E179" s="39"/>
      <c r="F179" s="40"/>
      <c r="G179" s="41"/>
      <c r="H179" s="58"/>
      <c r="I179" s="43"/>
      <c r="J179" s="44"/>
      <c r="K179" s="45"/>
      <c r="L179" s="59"/>
      <c r="M179" s="44"/>
      <c r="N179" s="45"/>
      <c r="O179" s="47"/>
      <c r="P179" s="48"/>
      <c r="Q179" s="49"/>
      <c r="R179" s="274"/>
      <c r="S179" s="50"/>
      <c r="T179" s="51"/>
      <c r="U179" s="52"/>
      <c r="V179" s="53"/>
      <c r="W179" s="54"/>
      <c r="X179" s="94"/>
      <c r="Y179" s="266"/>
      <c r="Z179" s="267"/>
      <c r="AA179" s="55"/>
      <c r="AB179" s="49"/>
      <c r="AC179" s="279"/>
    </row>
    <row r="180" spans="1:29" ht="15.75" customHeight="1">
      <c r="A180" s="283"/>
      <c r="B180" s="38"/>
      <c r="C180" s="264"/>
      <c r="D180" s="265"/>
      <c r="E180" s="39"/>
      <c r="F180" s="40"/>
      <c r="G180" s="60"/>
      <c r="H180" s="61"/>
      <c r="I180" s="43"/>
      <c r="J180" s="44"/>
      <c r="K180" s="45"/>
      <c r="L180" s="46"/>
      <c r="M180" s="44"/>
      <c r="N180" s="45"/>
      <c r="O180" s="47"/>
      <c r="P180" s="48"/>
      <c r="Q180" s="49"/>
      <c r="R180" s="274"/>
      <c r="S180" s="50"/>
      <c r="T180" s="51"/>
      <c r="U180" s="52"/>
      <c r="V180" s="53"/>
      <c r="W180" s="54"/>
      <c r="X180" s="94"/>
      <c r="Y180" s="266"/>
      <c r="Z180" s="267"/>
      <c r="AA180" s="55"/>
      <c r="AB180" s="49"/>
      <c r="AC180" s="279"/>
    </row>
    <row r="181" spans="1:29" ht="15.75" customHeight="1">
      <c r="A181" s="283"/>
      <c r="B181" s="38"/>
      <c r="C181" s="264"/>
      <c r="D181" s="265"/>
      <c r="E181" s="39"/>
      <c r="F181" s="40"/>
      <c r="G181" s="60"/>
      <c r="H181" s="64"/>
      <c r="I181" s="43"/>
      <c r="J181" s="44"/>
      <c r="K181" s="45"/>
      <c r="L181" s="59"/>
      <c r="M181" s="44"/>
      <c r="N181" s="45"/>
      <c r="O181" s="65"/>
      <c r="P181" s="66"/>
      <c r="Q181" s="67"/>
      <c r="R181" s="274"/>
      <c r="S181" s="50"/>
      <c r="T181" s="51"/>
      <c r="U181" s="52"/>
      <c r="V181" s="53"/>
      <c r="W181" s="54"/>
      <c r="X181" s="94"/>
      <c r="Y181" s="266"/>
      <c r="Z181" s="267"/>
      <c r="AA181" s="55"/>
      <c r="AB181" s="49"/>
      <c r="AC181" s="279"/>
    </row>
    <row r="182" spans="1:29" ht="15.75" customHeight="1">
      <c r="A182" s="283"/>
      <c r="B182" s="38"/>
      <c r="C182" s="264"/>
      <c r="D182" s="265"/>
      <c r="E182" s="39"/>
      <c r="F182" s="40"/>
      <c r="G182" s="60"/>
      <c r="H182" s="64"/>
      <c r="I182" s="43"/>
      <c r="J182" s="44"/>
      <c r="K182" s="45"/>
      <c r="L182" s="59"/>
      <c r="M182" s="44"/>
      <c r="N182" s="45"/>
      <c r="O182" s="65"/>
      <c r="P182" s="66"/>
      <c r="Q182" s="67"/>
      <c r="R182" s="274"/>
      <c r="S182" s="50"/>
      <c r="T182" s="51"/>
      <c r="U182" s="52"/>
      <c r="V182" s="53"/>
      <c r="W182" s="54"/>
      <c r="X182" s="94"/>
      <c r="Y182" s="266"/>
      <c r="Z182" s="267"/>
      <c r="AA182" s="55"/>
      <c r="AB182" s="49"/>
      <c r="AC182" s="279"/>
    </row>
    <row r="183" spans="1:29" ht="15.75" customHeight="1">
      <c r="A183" s="283"/>
      <c r="B183" s="38"/>
      <c r="C183" s="264"/>
      <c r="D183" s="265"/>
      <c r="E183" s="39"/>
      <c r="F183" s="40"/>
      <c r="G183" s="60"/>
      <c r="H183" s="64"/>
      <c r="I183" s="43"/>
      <c r="J183" s="44"/>
      <c r="K183" s="45"/>
      <c r="L183" s="59"/>
      <c r="M183" s="44"/>
      <c r="N183" s="45"/>
      <c r="O183" s="65"/>
      <c r="P183" s="66"/>
      <c r="Q183" s="67"/>
      <c r="R183" s="274"/>
      <c r="S183" s="50"/>
      <c r="T183" s="51"/>
      <c r="U183" s="52"/>
      <c r="V183" s="53"/>
      <c r="W183" s="54"/>
      <c r="X183" s="94"/>
      <c r="Y183" s="266"/>
      <c r="Z183" s="267"/>
      <c r="AA183" s="55"/>
      <c r="AB183" s="49"/>
      <c r="AC183" s="279"/>
    </row>
    <row r="184" spans="1:29" ht="15.75" customHeight="1">
      <c r="A184" s="283"/>
      <c r="B184" s="38"/>
      <c r="C184" s="264"/>
      <c r="D184" s="265"/>
      <c r="E184" s="39"/>
      <c r="F184" s="40"/>
      <c r="G184" s="60"/>
      <c r="H184" s="64"/>
      <c r="I184" s="43"/>
      <c r="J184" s="44"/>
      <c r="K184" s="45"/>
      <c r="L184" s="59"/>
      <c r="M184" s="44"/>
      <c r="N184" s="45"/>
      <c r="O184" s="65"/>
      <c r="P184" s="66"/>
      <c r="Q184" s="67"/>
      <c r="R184" s="274"/>
      <c r="S184" s="50"/>
      <c r="T184" s="51"/>
      <c r="U184" s="52"/>
      <c r="V184" s="53"/>
      <c r="W184" s="54"/>
      <c r="X184" s="94"/>
      <c r="Y184" s="266"/>
      <c r="Z184" s="267"/>
      <c r="AA184" s="55"/>
      <c r="AB184" s="49"/>
      <c r="AC184" s="279"/>
    </row>
    <row r="185" spans="1:29" ht="15.75" customHeight="1">
      <c r="A185" s="283"/>
      <c r="B185" s="38"/>
      <c r="C185" s="264"/>
      <c r="D185" s="265"/>
      <c r="E185" s="39"/>
      <c r="F185" s="40"/>
      <c r="G185" s="60"/>
      <c r="H185" s="64"/>
      <c r="I185" s="43"/>
      <c r="J185" s="44"/>
      <c r="K185" s="45"/>
      <c r="L185" s="59"/>
      <c r="M185" s="44"/>
      <c r="N185" s="45"/>
      <c r="O185" s="65"/>
      <c r="P185" s="66"/>
      <c r="Q185" s="67"/>
      <c r="R185" s="274"/>
      <c r="S185" s="50"/>
      <c r="T185" s="51"/>
      <c r="U185" s="52"/>
      <c r="V185" s="53"/>
      <c r="W185" s="54"/>
      <c r="X185" s="94"/>
      <c r="Y185" s="266"/>
      <c r="Z185" s="267"/>
      <c r="AA185" s="55"/>
      <c r="AB185" s="49"/>
      <c r="AC185" s="279"/>
    </row>
    <row r="186" spans="1:29" ht="15.75" customHeight="1">
      <c r="A186" s="283"/>
      <c r="B186" s="38"/>
      <c r="C186" s="264"/>
      <c r="D186" s="265"/>
      <c r="E186" s="39"/>
      <c r="F186" s="40"/>
      <c r="G186" s="60"/>
      <c r="H186" s="64"/>
      <c r="I186" s="43"/>
      <c r="J186" s="44"/>
      <c r="K186" s="45"/>
      <c r="L186" s="59"/>
      <c r="M186" s="44"/>
      <c r="N186" s="45"/>
      <c r="O186" s="65"/>
      <c r="P186" s="66"/>
      <c r="Q186" s="67"/>
      <c r="R186" s="274"/>
      <c r="S186" s="50"/>
      <c r="T186" s="51"/>
      <c r="U186" s="52"/>
      <c r="V186" s="53"/>
      <c r="W186" s="54"/>
      <c r="X186" s="94"/>
      <c r="Y186" s="266"/>
      <c r="Z186" s="267"/>
      <c r="AA186" s="55"/>
      <c r="AB186" s="49"/>
      <c r="AC186" s="279"/>
    </row>
    <row r="187" spans="1:29" ht="15.75" customHeight="1">
      <c r="A187" s="283"/>
      <c r="B187" s="38"/>
      <c r="C187" s="264"/>
      <c r="D187" s="265"/>
      <c r="E187" s="39"/>
      <c r="F187" s="40"/>
      <c r="G187" s="60"/>
      <c r="H187" s="64"/>
      <c r="I187" s="43"/>
      <c r="J187" s="44"/>
      <c r="K187" s="45"/>
      <c r="L187" s="59"/>
      <c r="M187" s="44"/>
      <c r="N187" s="45"/>
      <c r="O187" s="65"/>
      <c r="P187" s="66"/>
      <c r="Q187" s="67"/>
      <c r="R187" s="274"/>
      <c r="S187" s="50"/>
      <c r="T187" s="51"/>
      <c r="U187" s="52"/>
      <c r="V187" s="53"/>
      <c r="W187" s="54"/>
      <c r="X187" s="94"/>
      <c r="Y187" s="266"/>
      <c r="Z187" s="267"/>
      <c r="AA187" s="55"/>
      <c r="AB187" s="49"/>
      <c r="AC187" s="279"/>
    </row>
    <row r="188" spans="1:29" ht="15.75" customHeight="1">
      <c r="A188" s="283"/>
      <c r="B188" s="38"/>
      <c r="C188" s="264"/>
      <c r="D188" s="265"/>
      <c r="E188" s="39"/>
      <c r="F188" s="40"/>
      <c r="G188" s="60"/>
      <c r="H188" s="64"/>
      <c r="I188" s="43"/>
      <c r="J188" s="44"/>
      <c r="K188" s="45"/>
      <c r="L188" s="59"/>
      <c r="M188" s="44"/>
      <c r="N188" s="45"/>
      <c r="O188" s="65"/>
      <c r="P188" s="66"/>
      <c r="Q188" s="67"/>
      <c r="R188" s="274"/>
      <c r="S188" s="50"/>
      <c r="T188" s="51"/>
      <c r="U188" s="52"/>
      <c r="V188" s="53"/>
      <c r="W188" s="54"/>
      <c r="X188" s="94"/>
      <c r="Y188" s="266"/>
      <c r="Z188" s="267"/>
      <c r="AA188" s="55"/>
      <c r="AB188" s="49"/>
      <c r="AC188" s="279"/>
    </row>
    <row r="189" spans="1:29" ht="15.75" customHeight="1">
      <c r="A189" s="283"/>
      <c r="B189" s="38"/>
      <c r="C189" s="264"/>
      <c r="D189" s="265"/>
      <c r="E189" s="39"/>
      <c r="F189" s="40"/>
      <c r="G189" s="60"/>
      <c r="H189" s="64"/>
      <c r="I189" s="43"/>
      <c r="J189" s="44"/>
      <c r="K189" s="45"/>
      <c r="L189" s="59"/>
      <c r="M189" s="44"/>
      <c r="N189" s="45"/>
      <c r="O189" s="65"/>
      <c r="P189" s="66"/>
      <c r="Q189" s="67"/>
      <c r="R189" s="274"/>
      <c r="S189" s="50"/>
      <c r="T189" s="51"/>
      <c r="U189" s="52"/>
      <c r="V189" s="53"/>
      <c r="W189" s="54"/>
      <c r="X189" s="94"/>
      <c r="Y189" s="266"/>
      <c r="Z189" s="267"/>
      <c r="AA189" s="55"/>
      <c r="AB189" s="49"/>
      <c r="AC189" s="279"/>
    </row>
    <row r="190" spans="1:29" ht="15.75" customHeight="1">
      <c r="A190" s="283"/>
      <c r="B190" s="38"/>
      <c r="C190" s="264"/>
      <c r="D190" s="265"/>
      <c r="E190" s="104"/>
      <c r="F190" s="40"/>
      <c r="G190" s="72"/>
      <c r="H190" s="64"/>
      <c r="I190" s="43"/>
      <c r="J190" s="44"/>
      <c r="K190" s="45"/>
      <c r="L190" s="59"/>
      <c r="M190" s="44"/>
      <c r="N190" s="45"/>
      <c r="O190" s="65"/>
      <c r="P190" s="66"/>
      <c r="Q190" s="67"/>
      <c r="R190" s="274"/>
      <c r="S190" s="62"/>
      <c r="T190" s="63"/>
      <c r="U190" s="73"/>
      <c r="V190" s="74"/>
      <c r="W190" s="68"/>
      <c r="X190" s="110"/>
      <c r="Y190" s="266"/>
      <c r="Z190" s="267"/>
      <c r="AA190" s="111"/>
      <c r="AB190" s="67"/>
      <c r="AC190" s="279"/>
    </row>
    <row r="191" spans="1:29" ht="15.75" customHeight="1" thickBot="1">
      <c r="A191" s="284"/>
      <c r="B191" s="76" t="s">
        <v>35</v>
      </c>
      <c r="C191" s="261"/>
      <c r="D191" s="261"/>
      <c r="E191" s="77"/>
      <c r="F191" s="18"/>
      <c r="G191" s="79"/>
      <c r="H191" s="20"/>
      <c r="I191" s="80">
        <f t="shared" ref="I191:J191" si="53">AVERAGE(I175:I190)</f>
        <v>4</v>
      </c>
      <c r="J191" s="81">
        <f t="shared" si="53"/>
        <v>3075</v>
      </c>
      <c r="K191" s="82">
        <f t="shared" ref="K191" si="54">J191/I191</f>
        <v>768.75</v>
      </c>
      <c r="L191" s="80">
        <f t="shared" ref="L191:M191" si="55">AVERAGE(L175:L190)</f>
        <v>4</v>
      </c>
      <c r="M191" s="81">
        <f t="shared" si="55"/>
        <v>2554.434937351999</v>
      </c>
      <c r="N191" s="82">
        <f>M191/L191</f>
        <v>638.60873433799975</v>
      </c>
      <c r="O191" s="83">
        <f>L191-I191</f>
        <v>0</v>
      </c>
      <c r="P191" s="84">
        <f>N191-K191</f>
        <v>-130.14126566200025</v>
      </c>
      <c r="Q191" s="85">
        <f>N191/K191</f>
        <v>0.83071054873235739</v>
      </c>
      <c r="R191" s="275"/>
      <c r="S191" s="182">
        <f>S175</f>
        <v>0.70833333333333337</v>
      </c>
      <c r="T191" s="183">
        <f>INDEX(T175:T190,COUNTA(T175:T190))</f>
        <v>0.86250000000000004</v>
      </c>
      <c r="U191" s="86"/>
      <c r="V191" s="96"/>
      <c r="W191" s="18"/>
      <c r="X191" s="20"/>
      <c r="Y191" s="262"/>
      <c r="Z191" s="263"/>
      <c r="AA191" s="97">
        <f>M191-J191</f>
        <v>-520.565062648001</v>
      </c>
      <c r="AB191" s="85">
        <f>M191/J191</f>
        <v>0.83071054873235739</v>
      </c>
      <c r="AC191" s="280"/>
    </row>
    <row r="192" spans="1:29" ht="15.75" customHeight="1">
      <c r="A192" s="268" t="s">
        <v>51</v>
      </c>
      <c r="B192" s="16" t="s">
        <v>76</v>
      </c>
      <c r="C192" s="271" t="s">
        <v>125</v>
      </c>
      <c r="D192" s="272"/>
      <c r="E192" s="21">
        <v>17.89</v>
      </c>
      <c r="F192" s="15">
        <v>5027</v>
      </c>
      <c r="G192" s="22">
        <f t="shared" ref="G192:G194" si="56">E192*F192</f>
        <v>89933.03</v>
      </c>
      <c r="H192" s="23"/>
      <c r="I192" s="24">
        <v>4</v>
      </c>
      <c r="J192" s="25">
        <v>3300</v>
      </c>
      <c r="K192" s="26">
        <f>J192/I192</f>
        <v>825</v>
      </c>
      <c r="L192" s="27">
        <v>4</v>
      </c>
      <c r="M192" s="25">
        <f>F192/V192*60</f>
        <v>2797.0942812983008</v>
      </c>
      <c r="N192" s="26">
        <f>M192/L192</f>
        <v>699.27357032457519</v>
      </c>
      <c r="O192" s="91">
        <f>L192-I192</f>
        <v>0</v>
      </c>
      <c r="P192" s="92">
        <f>N192-K192</f>
        <v>-125.72642967542481</v>
      </c>
      <c r="Q192" s="31">
        <f>N192/K192</f>
        <v>0.84760432766615179</v>
      </c>
      <c r="R192" s="273">
        <f>Q208</f>
        <v>0.83961141556569419</v>
      </c>
      <c r="S192" s="32">
        <v>0.70844907407407409</v>
      </c>
      <c r="T192" s="33">
        <v>0.78333333333333333</v>
      </c>
      <c r="U192" s="34"/>
      <c r="V192" s="35">
        <v>107.8333333333333</v>
      </c>
      <c r="W192" s="114"/>
      <c r="X192" s="115"/>
      <c r="Y192" s="276"/>
      <c r="Z192" s="277"/>
      <c r="AA192" s="36">
        <f>M192-J192</f>
        <v>-502.90571870169924</v>
      </c>
      <c r="AB192" s="31">
        <f>M192/J192</f>
        <v>0.84760432766615179</v>
      </c>
      <c r="AC192" s="278">
        <f>AB208</f>
        <v>0.83961141556569407</v>
      </c>
    </row>
    <row r="193" spans="1:29" ht="15.75" customHeight="1">
      <c r="A193" s="269"/>
      <c r="B193" s="38" t="s">
        <v>76</v>
      </c>
      <c r="C193" s="264" t="s">
        <v>121</v>
      </c>
      <c r="D193" s="265"/>
      <c r="E193" s="39">
        <v>22.28</v>
      </c>
      <c r="F193" s="40">
        <v>1606</v>
      </c>
      <c r="G193" s="41">
        <f t="shared" si="56"/>
        <v>35781.68</v>
      </c>
      <c r="H193" s="42"/>
      <c r="I193" s="43">
        <v>5</v>
      </c>
      <c r="J193" s="44">
        <v>3300</v>
      </c>
      <c r="K193" s="45">
        <f t="shared" ref="K193:K230" si="57">J193/I193</f>
        <v>660</v>
      </c>
      <c r="L193" s="46">
        <v>5</v>
      </c>
      <c r="M193" s="44">
        <f>F193/V193*60</f>
        <v>2758.3969465648797</v>
      </c>
      <c r="N193" s="45">
        <f>M193/L193</f>
        <v>551.6793893129759</v>
      </c>
      <c r="O193" s="47">
        <f>L193-I193</f>
        <v>0</v>
      </c>
      <c r="P193" s="48">
        <f>N193-K193</f>
        <v>-108.3206106870241</v>
      </c>
      <c r="Q193" s="49">
        <f>N193/K193</f>
        <v>0.83587786259541808</v>
      </c>
      <c r="R193" s="274"/>
      <c r="S193" s="50">
        <v>0.7868518518518518</v>
      </c>
      <c r="T193" s="51">
        <v>0.81111111111111112</v>
      </c>
      <c r="U193" s="52">
        <v>5.066666666666606</v>
      </c>
      <c r="V193" s="53">
        <v>34.933333333333408</v>
      </c>
      <c r="W193" s="54"/>
      <c r="X193" s="94"/>
      <c r="Y193" s="266"/>
      <c r="Z193" s="267"/>
      <c r="AA193" s="55">
        <f>M193-J193</f>
        <v>-541.60305343512027</v>
      </c>
      <c r="AB193" s="49">
        <f>M193/J193</f>
        <v>0.83587786259541808</v>
      </c>
      <c r="AC193" s="279"/>
    </row>
    <row r="194" spans="1:29" ht="15.75" customHeight="1">
      <c r="A194" s="269"/>
      <c r="B194" s="38" t="s">
        <v>76</v>
      </c>
      <c r="C194" s="264" t="s">
        <v>126</v>
      </c>
      <c r="D194" s="265"/>
      <c r="E194" s="39">
        <v>16.66</v>
      </c>
      <c r="F194" s="40">
        <v>3138</v>
      </c>
      <c r="G194" s="41">
        <f t="shared" si="56"/>
        <v>52279.08</v>
      </c>
      <c r="H194" s="42"/>
      <c r="I194" s="43">
        <v>4</v>
      </c>
      <c r="J194" s="44">
        <v>3300</v>
      </c>
      <c r="K194" s="45">
        <f t="shared" si="57"/>
        <v>825</v>
      </c>
      <c r="L194" s="46">
        <v>4</v>
      </c>
      <c r="M194" s="44">
        <f>F194/V194*60</f>
        <v>2756.6617862371904</v>
      </c>
      <c r="N194" s="45">
        <f>M194/L194</f>
        <v>689.16544655929761</v>
      </c>
      <c r="O194" s="47">
        <f>L194-I194</f>
        <v>0</v>
      </c>
      <c r="P194" s="48">
        <f>N194-K194</f>
        <v>-135.83455344070239</v>
      </c>
      <c r="Q194" s="49">
        <f>N194/K194</f>
        <v>0.83535205643551225</v>
      </c>
      <c r="R194" s="274"/>
      <c r="S194" s="50">
        <v>0.81458333333333333</v>
      </c>
      <c r="T194" s="51">
        <v>0.86201388888888886</v>
      </c>
      <c r="U194" s="52">
        <v>4.9999999999999822</v>
      </c>
      <c r="V194" s="53">
        <v>68.299999999999969</v>
      </c>
      <c r="W194" s="54"/>
      <c r="X194" s="94"/>
      <c r="Y194" s="266"/>
      <c r="Z194" s="267"/>
      <c r="AA194" s="55">
        <f>M194-J194</f>
        <v>-543.33821376280957</v>
      </c>
      <c r="AB194" s="49">
        <f>M194/J194</f>
        <v>0.83535205643551225</v>
      </c>
      <c r="AC194" s="279"/>
    </row>
    <row r="195" spans="1:29" ht="15.75" customHeight="1">
      <c r="A195" s="269"/>
      <c r="B195" s="38"/>
      <c r="C195" s="264"/>
      <c r="D195" s="265"/>
      <c r="E195" s="39"/>
      <c r="F195" s="40"/>
      <c r="G195" s="41"/>
      <c r="H195" s="42"/>
      <c r="I195" s="43"/>
      <c r="J195" s="44"/>
      <c r="K195" s="45"/>
      <c r="L195" s="46"/>
      <c r="M195" s="44"/>
      <c r="N195" s="45"/>
      <c r="O195" s="47"/>
      <c r="P195" s="48"/>
      <c r="Q195" s="49"/>
      <c r="R195" s="274"/>
      <c r="S195" s="50"/>
      <c r="T195" s="51"/>
      <c r="U195" s="52"/>
      <c r="V195" s="53"/>
      <c r="W195" s="54"/>
      <c r="X195" s="94"/>
      <c r="Y195" s="266"/>
      <c r="Z195" s="267"/>
      <c r="AA195" s="55"/>
      <c r="AB195" s="49"/>
      <c r="AC195" s="279"/>
    </row>
    <row r="196" spans="1:29" ht="15.75" customHeight="1">
      <c r="A196" s="269"/>
      <c r="B196" s="38"/>
      <c r="C196" s="264"/>
      <c r="D196" s="265"/>
      <c r="E196" s="39"/>
      <c r="F196" s="40"/>
      <c r="G196" s="41"/>
      <c r="H196" s="58"/>
      <c r="I196" s="43"/>
      <c r="J196" s="44"/>
      <c r="K196" s="45"/>
      <c r="L196" s="59"/>
      <c r="M196" s="44"/>
      <c r="N196" s="45"/>
      <c r="O196" s="47"/>
      <c r="P196" s="48"/>
      <c r="Q196" s="49"/>
      <c r="R196" s="274"/>
      <c r="S196" s="50"/>
      <c r="T196" s="51"/>
      <c r="U196" s="52"/>
      <c r="V196" s="53"/>
      <c r="W196" s="54"/>
      <c r="X196" s="94"/>
      <c r="Y196" s="266"/>
      <c r="Z196" s="267"/>
      <c r="AA196" s="55"/>
      <c r="AB196" s="49"/>
      <c r="AC196" s="279"/>
    </row>
    <row r="197" spans="1:29" ht="15.75" customHeight="1">
      <c r="A197" s="269"/>
      <c r="B197" s="38"/>
      <c r="C197" s="264"/>
      <c r="D197" s="265"/>
      <c r="E197" s="39"/>
      <c r="F197" s="40"/>
      <c r="G197" s="60"/>
      <c r="H197" s="61"/>
      <c r="I197" s="43"/>
      <c r="J197" s="44"/>
      <c r="K197" s="45"/>
      <c r="L197" s="46"/>
      <c r="M197" s="44"/>
      <c r="N197" s="45"/>
      <c r="O197" s="47"/>
      <c r="P197" s="48"/>
      <c r="Q197" s="49"/>
      <c r="R197" s="274"/>
      <c r="S197" s="50"/>
      <c r="T197" s="51"/>
      <c r="U197" s="52"/>
      <c r="V197" s="53"/>
      <c r="W197" s="54"/>
      <c r="X197" s="94"/>
      <c r="Y197" s="266"/>
      <c r="Z197" s="267"/>
      <c r="AA197" s="55"/>
      <c r="AB197" s="49"/>
      <c r="AC197" s="279"/>
    </row>
    <row r="198" spans="1:29" ht="15.75" customHeight="1">
      <c r="A198" s="269"/>
      <c r="B198" s="38"/>
      <c r="C198" s="264"/>
      <c r="D198" s="265"/>
      <c r="E198" s="39"/>
      <c r="F198" s="40"/>
      <c r="G198" s="60"/>
      <c r="H198" s="64"/>
      <c r="I198" s="43"/>
      <c r="J198" s="44"/>
      <c r="K198" s="45"/>
      <c r="L198" s="59"/>
      <c r="M198" s="44"/>
      <c r="N198" s="45"/>
      <c r="O198" s="65"/>
      <c r="P198" s="66"/>
      <c r="Q198" s="67"/>
      <c r="R198" s="274"/>
      <c r="S198" s="50"/>
      <c r="T198" s="51"/>
      <c r="U198" s="52"/>
      <c r="V198" s="53"/>
      <c r="W198" s="54"/>
      <c r="X198" s="94"/>
      <c r="Y198" s="266"/>
      <c r="Z198" s="267"/>
      <c r="AA198" s="55"/>
      <c r="AB198" s="49"/>
      <c r="AC198" s="279"/>
    </row>
    <row r="199" spans="1:29" ht="15.75" customHeight="1">
      <c r="A199" s="269"/>
      <c r="B199" s="38"/>
      <c r="C199" s="264"/>
      <c r="D199" s="265"/>
      <c r="E199" s="39"/>
      <c r="F199" s="40"/>
      <c r="G199" s="60"/>
      <c r="H199" s="64"/>
      <c r="I199" s="43"/>
      <c r="J199" s="44"/>
      <c r="K199" s="45"/>
      <c r="L199" s="59"/>
      <c r="M199" s="44"/>
      <c r="N199" s="45"/>
      <c r="O199" s="65"/>
      <c r="P199" s="66"/>
      <c r="Q199" s="67"/>
      <c r="R199" s="274"/>
      <c r="S199" s="50"/>
      <c r="T199" s="51"/>
      <c r="U199" s="52"/>
      <c r="V199" s="53"/>
      <c r="W199" s="54"/>
      <c r="X199" s="94"/>
      <c r="Y199" s="266"/>
      <c r="Z199" s="267"/>
      <c r="AA199" s="55"/>
      <c r="AB199" s="49"/>
      <c r="AC199" s="279"/>
    </row>
    <row r="200" spans="1:29" ht="15.75" customHeight="1">
      <c r="A200" s="269"/>
      <c r="B200" s="38"/>
      <c r="C200" s="264"/>
      <c r="D200" s="265"/>
      <c r="E200" s="39"/>
      <c r="F200" s="40"/>
      <c r="G200" s="60"/>
      <c r="H200" s="64"/>
      <c r="I200" s="43"/>
      <c r="J200" s="44"/>
      <c r="K200" s="45"/>
      <c r="L200" s="59"/>
      <c r="M200" s="44"/>
      <c r="N200" s="45"/>
      <c r="O200" s="65"/>
      <c r="P200" s="66"/>
      <c r="Q200" s="67"/>
      <c r="R200" s="274"/>
      <c r="S200" s="50"/>
      <c r="T200" s="51"/>
      <c r="U200" s="52"/>
      <c r="V200" s="53"/>
      <c r="W200" s="54"/>
      <c r="X200" s="94"/>
      <c r="Y200" s="266"/>
      <c r="Z200" s="267"/>
      <c r="AA200" s="55"/>
      <c r="AB200" s="49"/>
      <c r="AC200" s="279"/>
    </row>
    <row r="201" spans="1:29" ht="15.75" customHeight="1">
      <c r="A201" s="269"/>
      <c r="B201" s="38"/>
      <c r="C201" s="264"/>
      <c r="D201" s="265"/>
      <c r="E201" s="39"/>
      <c r="F201" s="40"/>
      <c r="G201" s="60"/>
      <c r="H201" s="64"/>
      <c r="I201" s="43"/>
      <c r="J201" s="44"/>
      <c r="K201" s="45"/>
      <c r="L201" s="59"/>
      <c r="M201" s="44"/>
      <c r="N201" s="45"/>
      <c r="O201" s="65"/>
      <c r="P201" s="66"/>
      <c r="Q201" s="67"/>
      <c r="R201" s="274"/>
      <c r="S201" s="50"/>
      <c r="T201" s="51"/>
      <c r="U201" s="52"/>
      <c r="V201" s="53"/>
      <c r="W201" s="54"/>
      <c r="X201" s="94"/>
      <c r="Y201" s="266"/>
      <c r="Z201" s="267"/>
      <c r="AA201" s="55"/>
      <c r="AB201" s="49"/>
      <c r="AC201" s="279"/>
    </row>
    <row r="202" spans="1:29" ht="15.75" customHeight="1">
      <c r="A202" s="269"/>
      <c r="B202" s="38"/>
      <c r="C202" s="264"/>
      <c r="D202" s="265"/>
      <c r="E202" s="39"/>
      <c r="F202" s="40"/>
      <c r="G202" s="60"/>
      <c r="H202" s="64"/>
      <c r="I202" s="43"/>
      <c r="J202" s="44"/>
      <c r="K202" s="45"/>
      <c r="L202" s="59"/>
      <c r="M202" s="44"/>
      <c r="N202" s="45"/>
      <c r="O202" s="65"/>
      <c r="P202" s="66"/>
      <c r="Q202" s="67"/>
      <c r="R202" s="274"/>
      <c r="S202" s="50"/>
      <c r="T202" s="51"/>
      <c r="U202" s="52"/>
      <c r="V202" s="53"/>
      <c r="W202" s="68"/>
      <c r="X202" s="110"/>
      <c r="Y202" s="266"/>
      <c r="Z202" s="267"/>
      <c r="AA202" s="55"/>
      <c r="AB202" s="49"/>
      <c r="AC202" s="279"/>
    </row>
    <row r="203" spans="1:29" ht="15.75" customHeight="1">
      <c r="A203" s="269"/>
      <c r="B203" s="38"/>
      <c r="C203" s="264"/>
      <c r="D203" s="265"/>
      <c r="E203" s="39"/>
      <c r="F203" s="40"/>
      <c r="G203" s="60"/>
      <c r="H203" s="64"/>
      <c r="I203" s="43"/>
      <c r="J203" s="44"/>
      <c r="K203" s="45"/>
      <c r="L203" s="59"/>
      <c r="M203" s="44"/>
      <c r="N203" s="45"/>
      <c r="O203" s="65"/>
      <c r="P203" s="66"/>
      <c r="Q203" s="67"/>
      <c r="R203" s="274"/>
      <c r="S203" s="50"/>
      <c r="T203" s="51"/>
      <c r="U203" s="52"/>
      <c r="V203" s="53"/>
      <c r="W203" s="68"/>
      <c r="X203" s="110"/>
      <c r="Y203" s="266"/>
      <c r="Z203" s="267"/>
      <c r="AA203" s="55"/>
      <c r="AB203" s="49"/>
      <c r="AC203" s="279"/>
    </row>
    <row r="204" spans="1:29" ht="15.75" customHeight="1">
      <c r="A204" s="269"/>
      <c r="B204" s="38"/>
      <c r="C204" s="264"/>
      <c r="D204" s="265"/>
      <c r="E204" s="39"/>
      <c r="F204" s="40"/>
      <c r="G204" s="60"/>
      <c r="H204" s="64"/>
      <c r="I204" s="43"/>
      <c r="J204" s="44"/>
      <c r="K204" s="45"/>
      <c r="L204" s="59"/>
      <c r="M204" s="44"/>
      <c r="N204" s="45"/>
      <c r="O204" s="65"/>
      <c r="P204" s="66"/>
      <c r="Q204" s="67"/>
      <c r="R204" s="274"/>
      <c r="S204" s="50"/>
      <c r="T204" s="51"/>
      <c r="U204" s="52"/>
      <c r="V204" s="53"/>
      <c r="W204" s="68"/>
      <c r="X204" s="110"/>
      <c r="Y204" s="266"/>
      <c r="Z204" s="267"/>
      <c r="AA204" s="55"/>
      <c r="AB204" s="49"/>
      <c r="AC204" s="279"/>
    </row>
    <row r="205" spans="1:29" ht="15.75" customHeight="1">
      <c r="A205" s="269"/>
      <c r="B205" s="38"/>
      <c r="C205" s="264"/>
      <c r="D205" s="265"/>
      <c r="E205" s="39"/>
      <c r="F205" s="40"/>
      <c r="G205" s="60"/>
      <c r="H205" s="64"/>
      <c r="I205" s="43"/>
      <c r="J205" s="44"/>
      <c r="K205" s="45"/>
      <c r="L205" s="59"/>
      <c r="M205" s="44"/>
      <c r="N205" s="45"/>
      <c r="O205" s="65"/>
      <c r="P205" s="66"/>
      <c r="Q205" s="67"/>
      <c r="R205" s="274"/>
      <c r="S205" s="50"/>
      <c r="T205" s="51"/>
      <c r="U205" s="52"/>
      <c r="V205" s="53"/>
      <c r="W205" s="68"/>
      <c r="X205" s="110"/>
      <c r="Y205" s="266"/>
      <c r="Z205" s="267"/>
      <c r="AA205" s="55"/>
      <c r="AB205" s="49"/>
      <c r="AC205" s="279"/>
    </row>
    <row r="206" spans="1:29" ht="15.75" customHeight="1">
      <c r="A206" s="269"/>
      <c r="B206" s="38"/>
      <c r="C206" s="264"/>
      <c r="D206" s="265"/>
      <c r="E206" s="39"/>
      <c r="F206" s="40"/>
      <c r="G206" s="60"/>
      <c r="H206" s="64"/>
      <c r="I206" s="43"/>
      <c r="J206" s="44"/>
      <c r="K206" s="45"/>
      <c r="L206" s="59"/>
      <c r="M206" s="44"/>
      <c r="N206" s="45"/>
      <c r="O206" s="65"/>
      <c r="P206" s="66"/>
      <c r="Q206" s="67"/>
      <c r="R206" s="274"/>
      <c r="S206" s="50"/>
      <c r="T206" s="51"/>
      <c r="U206" s="52"/>
      <c r="V206" s="53"/>
      <c r="W206" s="68"/>
      <c r="X206" s="110"/>
      <c r="Y206" s="266"/>
      <c r="Z206" s="267"/>
      <c r="AA206" s="55"/>
      <c r="AB206" s="49"/>
      <c r="AC206" s="279"/>
    </row>
    <row r="207" spans="1:29" ht="15.75" customHeight="1">
      <c r="A207" s="269"/>
      <c r="B207" s="38"/>
      <c r="C207" s="264"/>
      <c r="D207" s="265"/>
      <c r="E207" s="104"/>
      <c r="F207" s="40"/>
      <c r="G207" s="72"/>
      <c r="H207" s="64"/>
      <c r="I207" s="43"/>
      <c r="J207" s="44"/>
      <c r="K207" s="45"/>
      <c r="L207" s="59"/>
      <c r="M207" s="44"/>
      <c r="N207" s="45"/>
      <c r="O207" s="65"/>
      <c r="P207" s="66"/>
      <c r="Q207" s="67"/>
      <c r="R207" s="274"/>
      <c r="S207" s="62"/>
      <c r="T207" s="63"/>
      <c r="U207" s="73"/>
      <c r="V207" s="74"/>
      <c r="W207" s="68"/>
      <c r="X207" s="110"/>
      <c r="Y207" s="266"/>
      <c r="Z207" s="267"/>
      <c r="AA207" s="111"/>
      <c r="AB207" s="67"/>
      <c r="AC207" s="279"/>
    </row>
    <row r="208" spans="1:29" ht="15.75" customHeight="1" thickBot="1">
      <c r="A208" s="270"/>
      <c r="B208" s="76" t="s">
        <v>35</v>
      </c>
      <c r="C208" s="261"/>
      <c r="D208" s="261"/>
      <c r="E208" s="77"/>
      <c r="F208" s="18"/>
      <c r="G208" s="79"/>
      <c r="H208" s="20"/>
      <c r="I208" s="80">
        <f t="shared" ref="I208:J208" si="58">AVERAGE(I192:I207)</f>
        <v>4.333333333333333</v>
      </c>
      <c r="J208" s="81">
        <f t="shared" si="58"/>
        <v>3300</v>
      </c>
      <c r="K208" s="82">
        <f t="shared" ref="K208" si="59">J208/I208</f>
        <v>761.53846153846155</v>
      </c>
      <c r="L208" s="80">
        <f t="shared" ref="L208:M208" si="60">AVERAGE(L192:L207)</f>
        <v>4.333333333333333</v>
      </c>
      <c r="M208" s="81">
        <f t="shared" si="60"/>
        <v>2770.7176713667905</v>
      </c>
      <c r="N208" s="82">
        <f>M208/L208</f>
        <v>639.39638570002865</v>
      </c>
      <c r="O208" s="83">
        <f>L208-I208</f>
        <v>0</v>
      </c>
      <c r="P208" s="84">
        <f>N208-K208</f>
        <v>-122.1420758384329</v>
      </c>
      <c r="Q208" s="85">
        <f>N208/K208</f>
        <v>0.83961141556569419</v>
      </c>
      <c r="R208" s="275"/>
      <c r="S208" s="182">
        <f>S192</f>
        <v>0.70844907407407409</v>
      </c>
      <c r="T208" s="183">
        <f>INDEX(T192:T207,COUNTA(T192:T207))</f>
        <v>0.86201388888888886</v>
      </c>
      <c r="U208" s="86"/>
      <c r="V208" s="96"/>
      <c r="W208" s="18"/>
      <c r="X208" s="20"/>
      <c r="Y208" s="262"/>
      <c r="Z208" s="263"/>
      <c r="AA208" s="97">
        <f>M208-J208</f>
        <v>-529.28232863320954</v>
      </c>
      <c r="AB208" s="85">
        <f>M208/J208</f>
        <v>0.83961141556569407</v>
      </c>
      <c r="AC208" s="280"/>
    </row>
    <row r="209" spans="1:29" ht="15.75" customHeight="1">
      <c r="A209" s="281" t="s">
        <v>52</v>
      </c>
      <c r="B209" s="16" t="s">
        <v>76</v>
      </c>
      <c r="C209" s="271" t="s">
        <v>131</v>
      </c>
      <c r="D209" s="272"/>
      <c r="E209" s="21">
        <v>18.18</v>
      </c>
      <c r="F209" s="15">
        <v>2606</v>
      </c>
      <c r="G209" s="22">
        <f t="shared" ref="G209:G211" si="61">E209*F209</f>
        <v>47377.08</v>
      </c>
      <c r="H209" s="23"/>
      <c r="I209" s="24">
        <v>4</v>
      </c>
      <c r="J209" s="25">
        <v>3000</v>
      </c>
      <c r="K209" s="26">
        <f>J209/I209</f>
        <v>750</v>
      </c>
      <c r="L209" s="27">
        <v>4</v>
      </c>
      <c r="M209" s="25">
        <f>F209/V209*60</f>
        <v>2488.4880636604789</v>
      </c>
      <c r="N209" s="26">
        <f>M209/L209</f>
        <v>622.12201591511973</v>
      </c>
      <c r="O209" s="91">
        <f>L209-I209</f>
        <v>0</v>
      </c>
      <c r="P209" s="92">
        <f>N209-K209</f>
        <v>-127.87798408488027</v>
      </c>
      <c r="Q209" s="31">
        <f>N209/K209</f>
        <v>0.82949602122015964</v>
      </c>
      <c r="R209" s="273">
        <f>Q225</f>
        <v>0.83070401364023816</v>
      </c>
      <c r="S209" s="32">
        <v>0.70844907407407409</v>
      </c>
      <c r="T209" s="33">
        <v>0.75208333333333333</v>
      </c>
      <c r="U209" s="34"/>
      <c r="V209" s="35">
        <v>62.8333333333333</v>
      </c>
      <c r="W209" s="114"/>
      <c r="X209" s="115"/>
      <c r="Y209" s="276"/>
      <c r="Z209" s="277"/>
      <c r="AA209" s="36">
        <f>M209-J209</f>
        <v>-511.51193633952107</v>
      </c>
      <c r="AB209" s="31">
        <f>M209/J209</f>
        <v>0.82949602122015964</v>
      </c>
      <c r="AC209" s="278">
        <f>AB225</f>
        <v>0.83070401364023827</v>
      </c>
    </row>
    <row r="210" spans="1:29" ht="15.75" customHeight="1">
      <c r="A210" s="282"/>
      <c r="B210" s="38" t="s">
        <v>76</v>
      </c>
      <c r="C210" s="264" t="s">
        <v>128</v>
      </c>
      <c r="D210" s="265"/>
      <c r="E210" s="39">
        <v>14.28</v>
      </c>
      <c r="F210" s="40">
        <v>6870</v>
      </c>
      <c r="G210" s="41">
        <f t="shared" si="61"/>
        <v>98103.599999999991</v>
      </c>
      <c r="H210" s="42">
        <v>2</v>
      </c>
      <c r="I210" s="43">
        <v>3</v>
      </c>
      <c r="J210" s="44">
        <v>3600</v>
      </c>
      <c r="K210" s="45">
        <f t="shared" si="57"/>
        <v>1200</v>
      </c>
      <c r="L210" s="46">
        <v>3</v>
      </c>
      <c r="M210" s="44">
        <f>F210/V210*60</f>
        <v>2993.1017790148844</v>
      </c>
      <c r="N210" s="45">
        <f>M210/L210</f>
        <v>997.70059300496143</v>
      </c>
      <c r="O210" s="47">
        <f>L210-I210</f>
        <v>0</v>
      </c>
      <c r="P210" s="48">
        <f>N210-K210</f>
        <v>-202.29940699503857</v>
      </c>
      <c r="Q210" s="49">
        <f>N210/K210</f>
        <v>0.83141716083746786</v>
      </c>
      <c r="R210" s="274"/>
      <c r="S210" s="50">
        <v>0.76547453703703705</v>
      </c>
      <c r="T210" s="51">
        <v>0.86111111111111116</v>
      </c>
      <c r="U210" s="52">
        <v>19.283333333333363</v>
      </c>
      <c r="V210" s="53">
        <v>137.71666666666673</v>
      </c>
      <c r="W210" s="54">
        <v>0.86111111111111116</v>
      </c>
      <c r="X210" s="94">
        <v>0.9148263888888889</v>
      </c>
      <c r="Y210" s="266" t="s">
        <v>329</v>
      </c>
      <c r="Z210" s="267"/>
      <c r="AA210" s="55">
        <f>M210-J210</f>
        <v>-606.89822098511559</v>
      </c>
      <c r="AB210" s="49">
        <f>M210/J210</f>
        <v>0.83141716083746786</v>
      </c>
      <c r="AC210" s="279"/>
    </row>
    <row r="211" spans="1:29" ht="15.75" customHeight="1">
      <c r="A211" s="282"/>
      <c r="B211" s="38" t="s">
        <v>76</v>
      </c>
      <c r="C211" s="264" t="s">
        <v>128</v>
      </c>
      <c r="D211" s="265"/>
      <c r="E211" s="39">
        <v>14.28</v>
      </c>
      <c r="F211" s="40">
        <v>3024</v>
      </c>
      <c r="G211" s="41">
        <f t="shared" si="61"/>
        <v>43182.720000000001</v>
      </c>
      <c r="H211" s="42"/>
      <c r="I211" s="43">
        <v>3</v>
      </c>
      <c r="J211" s="44">
        <v>3600</v>
      </c>
      <c r="K211" s="45">
        <f t="shared" si="57"/>
        <v>1200</v>
      </c>
      <c r="L211" s="46">
        <v>3</v>
      </c>
      <c r="M211" s="44">
        <f>F211/V211*60</f>
        <v>2991.5910964550676</v>
      </c>
      <c r="N211" s="45">
        <f>M211/L211</f>
        <v>997.1970321516892</v>
      </c>
      <c r="O211" s="47">
        <f>L211-I211</f>
        <v>0</v>
      </c>
      <c r="P211" s="48">
        <f>N211-K211</f>
        <v>-202.8029678483108</v>
      </c>
      <c r="Q211" s="49">
        <f>N211/K211</f>
        <v>0.83099752679307437</v>
      </c>
      <c r="R211" s="274"/>
      <c r="S211" s="50">
        <v>0.9148263888888889</v>
      </c>
      <c r="T211" s="51">
        <v>0.95694444444444449</v>
      </c>
      <c r="U211" s="52">
        <v>77.349999999999937</v>
      </c>
      <c r="V211" s="53">
        <v>60.650000000000048</v>
      </c>
      <c r="W211" s="54"/>
      <c r="X211" s="94"/>
      <c r="Y211" s="266"/>
      <c r="Z211" s="267"/>
      <c r="AA211" s="55">
        <f>M211-J211</f>
        <v>-608.4089035449324</v>
      </c>
      <c r="AB211" s="49">
        <f>M211/J211</f>
        <v>0.83099752679307437</v>
      </c>
      <c r="AC211" s="279"/>
    </row>
    <row r="212" spans="1:29" ht="15.75" customHeight="1">
      <c r="A212" s="282"/>
      <c r="B212" s="38"/>
      <c r="C212" s="264"/>
      <c r="D212" s="265"/>
      <c r="E212" s="39"/>
      <c r="F212" s="40"/>
      <c r="G212" s="41"/>
      <c r="H212" s="42"/>
      <c r="I212" s="43"/>
      <c r="J212" s="44"/>
      <c r="K212" s="45"/>
      <c r="L212" s="46"/>
      <c r="M212" s="44"/>
      <c r="N212" s="45"/>
      <c r="O212" s="47"/>
      <c r="P212" s="48"/>
      <c r="Q212" s="49"/>
      <c r="R212" s="274"/>
      <c r="S212" s="50"/>
      <c r="T212" s="51"/>
      <c r="U212" s="52"/>
      <c r="V212" s="53"/>
      <c r="W212" s="54"/>
      <c r="X212" s="94"/>
      <c r="Y212" s="266"/>
      <c r="Z212" s="267"/>
      <c r="AA212" s="55"/>
      <c r="AB212" s="49"/>
      <c r="AC212" s="279"/>
    </row>
    <row r="213" spans="1:29" ht="15.75" customHeight="1">
      <c r="A213" s="283"/>
      <c r="B213" s="38"/>
      <c r="C213" s="264"/>
      <c r="D213" s="265"/>
      <c r="E213" s="39"/>
      <c r="F213" s="40"/>
      <c r="G213" s="41"/>
      <c r="H213" s="58"/>
      <c r="I213" s="43"/>
      <c r="J213" s="44"/>
      <c r="K213" s="45"/>
      <c r="L213" s="59"/>
      <c r="M213" s="44"/>
      <c r="N213" s="45"/>
      <c r="O213" s="47"/>
      <c r="P213" s="48"/>
      <c r="Q213" s="49"/>
      <c r="R213" s="274"/>
      <c r="S213" s="50"/>
      <c r="T213" s="51"/>
      <c r="U213" s="52"/>
      <c r="V213" s="53"/>
      <c r="W213" s="54"/>
      <c r="X213" s="94"/>
      <c r="Y213" s="266"/>
      <c r="Z213" s="267"/>
      <c r="AA213" s="55"/>
      <c r="AB213" s="49"/>
      <c r="AC213" s="279"/>
    </row>
    <row r="214" spans="1:29" ht="15.75" customHeight="1">
      <c r="A214" s="283"/>
      <c r="B214" s="38"/>
      <c r="C214" s="264"/>
      <c r="D214" s="265"/>
      <c r="E214" s="39"/>
      <c r="F214" s="40"/>
      <c r="G214" s="60"/>
      <c r="H214" s="61"/>
      <c r="I214" s="43"/>
      <c r="J214" s="44"/>
      <c r="K214" s="45"/>
      <c r="L214" s="46"/>
      <c r="M214" s="44"/>
      <c r="N214" s="45"/>
      <c r="O214" s="47"/>
      <c r="P214" s="48"/>
      <c r="Q214" s="49"/>
      <c r="R214" s="274"/>
      <c r="S214" s="50"/>
      <c r="T214" s="51"/>
      <c r="U214" s="52"/>
      <c r="V214" s="53"/>
      <c r="W214" s="54"/>
      <c r="X214" s="94"/>
      <c r="Y214" s="266"/>
      <c r="Z214" s="267"/>
      <c r="AA214" s="55"/>
      <c r="AB214" s="49"/>
      <c r="AC214" s="279"/>
    </row>
    <row r="215" spans="1:29" ht="15.75" customHeight="1">
      <c r="A215" s="283"/>
      <c r="B215" s="38"/>
      <c r="C215" s="264"/>
      <c r="D215" s="265"/>
      <c r="E215" s="39"/>
      <c r="F215" s="40"/>
      <c r="G215" s="60"/>
      <c r="H215" s="64"/>
      <c r="I215" s="43"/>
      <c r="J215" s="44"/>
      <c r="K215" s="45"/>
      <c r="L215" s="59"/>
      <c r="M215" s="44"/>
      <c r="N215" s="45"/>
      <c r="O215" s="65"/>
      <c r="P215" s="66"/>
      <c r="Q215" s="67"/>
      <c r="R215" s="274"/>
      <c r="S215" s="50"/>
      <c r="T215" s="51"/>
      <c r="U215" s="52"/>
      <c r="V215" s="53"/>
      <c r="W215" s="54"/>
      <c r="X215" s="94"/>
      <c r="Y215" s="266"/>
      <c r="Z215" s="267"/>
      <c r="AA215" s="55"/>
      <c r="AB215" s="49"/>
      <c r="AC215" s="279"/>
    </row>
    <row r="216" spans="1:29" ht="15.75" customHeight="1">
      <c r="A216" s="283"/>
      <c r="B216" s="38"/>
      <c r="C216" s="264"/>
      <c r="D216" s="265"/>
      <c r="E216" s="39"/>
      <c r="F216" s="40"/>
      <c r="G216" s="60"/>
      <c r="H216" s="64"/>
      <c r="I216" s="43"/>
      <c r="J216" s="44"/>
      <c r="K216" s="45"/>
      <c r="L216" s="59"/>
      <c r="M216" s="44"/>
      <c r="N216" s="45"/>
      <c r="O216" s="65"/>
      <c r="P216" s="66"/>
      <c r="Q216" s="67"/>
      <c r="R216" s="274"/>
      <c r="S216" s="50"/>
      <c r="T216" s="51"/>
      <c r="U216" s="52"/>
      <c r="V216" s="53"/>
      <c r="W216" s="54"/>
      <c r="X216" s="94"/>
      <c r="Y216" s="266"/>
      <c r="Z216" s="267"/>
      <c r="AA216" s="55"/>
      <c r="AB216" s="49"/>
      <c r="AC216" s="279"/>
    </row>
    <row r="217" spans="1:29" ht="15.75" customHeight="1">
      <c r="A217" s="283"/>
      <c r="B217" s="38"/>
      <c r="C217" s="264"/>
      <c r="D217" s="265"/>
      <c r="E217" s="39"/>
      <c r="F217" s="40"/>
      <c r="G217" s="60"/>
      <c r="H217" s="64"/>
      <c r="I217" s="43"/>
      <c r="J217" s="44"/>
      <c r="K217" s="45"/>
      <c r="L217" s="59"/>
      <c r="M217" s="44"/>
      <c r="N217" s="45"/>
      <c r="O217" s="65"/>
      <c r="P217" s="66"/>
      <c r="Q217" s="67"/>
      <c r="R217" s="274"/>
      <c r="S217" s="50"/>
      <c r="T217" s="51"/>
      <c r="U217" s="52"/>
      <c r="V217" s="53"/>
      <c r="W217" s="54"/>
      <c r="X217" s="94"/>
      <c r="Y217" s="266"/>
      <c r="Z217" s="267"/>
      <c r="AA217" s="55"/>
      <c r="AB217" s="49"/>
      <c r="AC217" s="279"/>
    </row>
    <row r="218" spans="1:29" ht="15.75" customHeight="1">
      <c r="A218" s="283"/>
      <c r="B218" s="38"/>
      <c r="C218" s="264"/>
      <c r="D218" s="265"/>
      <c r="E218" s="39"/>
      <c r="F218" s="40"/>
      <c r="G218" s="60"/>
      <c r="H218" s="64"/>
      <c r="I218" s="43"/>
      <c r="J218" s="44"/>
      <c r="K218" s="45"/>
      <c r="L218" s="59"/>
      <c r="M218" s="44"/>
      <c r="N218" s="45"/>
      <c r="O218" s="65"/>
      <c r="P218" s="66"/>
      <c r="Q218" s="67"/>
      <c r="R218" s="274"/>
      <c r="S218" s="50"/>
      <c r="T218" s="51"/>
      <c r="U218" s="52"/>
      <c r="V218" s="53"/>
      <c r="W218" s="54"/>
      <c r="X218" s="94"/>
      <c r="Y218" s="266"/>
      <c r="Z218" s="267"/>
      <c r="AA218" s="55"/>
      <c r="AB218" s="49"/>
      <c r="AC218" s="279"/>
    </row>
    <row r="219" spans="1:29" ht="15.75" customHeight="1">
      <c r="A219" s="283"/>
      <c r="B219" s="38"/>
      <c r="C219" s="264"/>
      <c r="D219" s="265"/>
      <c r="E219" s="39"/>
      <c r="F219" s="40"/>
      <c r="G219" s="60"/>
      <c r="H219" s="64"/>
      <c r="I219" s="43"/>
      <c r="J219" s="44"/>
      <c r="K219" s="45"/>
      <c r="L219" s="59"/>
      <c r="M219" s="44"/>
      <c r="N219" s="45"/>
      <c r="O219" s="65"/>
      <c r="P219" s="66"/>
      <c r="Q219" s="67"/>
      <c r="R219" s="274"/>
      <c r="S219" s="50"/>
      <c r="T219" s="51"/>
      <c r="U219" s="52"/>
      <c r="V219" s="53"/>
      <c r="W219" s="68"/>
      <c r="X219" s="110"/>
      <c r="Y219" s="266"/>
      <c r="Z219" s="267"/>
      <c r="AA219" s="55"/>
      <c r="AB219" s="49"/>
      <c r="AC219" s="279"/>
    </row>
    <row r="220" spans="1:29" ht="15.75" customHeight="1">
      <c r="A220" s="283"/>
      <c r="B220" s="38"/>
      <c r="C220" s="264"/>
      <c r="D220" s="265"/>
      <c r="E220" s="39"/>
      <c r="F220" s="40"/>
      <c r="G220" s="60"/>
      <c r="H220" s="64"/>
      <c r="I220" s="43"/>
      <c r="J220" s="44"/>
      <c r="K220" s="45"/>
      <c r="L220" s="59"/>
      <c r="M220" s="44"/>
      <c r="N220" s="45"/>
      <c r="O220" s="65"/>
      <c r="P220" s="66"/>
      <c r="Q220" s="67"/>
      <c r="R220" s="274"/>
      <c r="S220" s="50"/>
      <c r="T220" s="51"/>
      <c r="U220" s="52"/>
      <c r="V220" s="53"/>
      <c r="W220" s="68"/>
      <c r="X220" s="110"/>
      <c r="Y220" s="266"/>
      <c r="Z220" s="267"/>
      <c r="AA220" s="55"/>
      <c r="AB220" s="49"/>
      <c r="AC220" s="279"/>
    </row>
    <row r="221" spans="1:29" ht="15.75" customHeight="1">
      <c r="A221" s="283"/>
      <c r="B221" s="38"/>
      <c r="C221" s="264"/>
      <c r="D221" s="265"/>
      <c r="E221" s="39"/>
      <c r="F221" s="40"/>
      <c r="G221" s="60"/>
      <c r="H221" s="64"/>
      <c r="I221" s="43"/>
      <c r="J221" s="44"/>
      <c r="K221" s="45"/>
      <c r="L221" s="59"/>
      <c r="M221" s="44"/>
      <c r="N221" s="45"/>
      <c r="O221" s="65"/>
      <c r="P221" s="66"/>
      <c r="Q221" s="67"/>
      <c r="R221" s="274"/>
      <c r="S221" s="50"/>
      <c r="T221" s="51"/>
      <c r="U221" s="52"/>
      <c r="V221" s="53"/>
      <c r="W221" s="68"/>
      <c r="X221" s="110"/>
      <c r="Y221" s="266"/>
      <c r="Z221" s="267"/>
      <c r="AA221" s="55"/>
      <c r="AB221" s="49"/>
      <c r="AC221" s="279"/>
    </row>
    <row r="222" spans="1:29" ht="15.75" customHeight="1">
      <c r="A222" s="283"/>
      <c r="B222" s="38"/>
      <c r="C222" s="264"/>
      <c r="D222" s="265"/>
      <c r="E222" s="39"/>
      <c r="F222" s="40"/>
      <c r="G222" s="60"/>
      <c r="H222" s="64"/>
      <c r="I222" s="43"/>
      <c r="J222" s="44"/>
      <c r="K222" s="45"/>
      <c r="L222" s="59"/>
      <c r="M222" s="44"/>
      <c r="N222" s="45"/>
      <c r="O222" s="65"/>
      <c r="P222" s="66"/>
      <c r="Q222" s="67"/>
      <c r="R222" s="274"/>
      <c r="S222" s="50"/>
      <c r="T222" s="51"/>
      <c r="U222" s="52"/>
      <c r="V222" s="53"/>
      <c r="W222" s="68"/>
      <c r="X222" s="110"/>
      <c r="Y222" s="266"/>
      <c r="Z222" s="267"/>
      <c r="AA222" s="55"/>
      <c r="AB222" s="49"/>
      <c r="AC222" s="279"/>
    </row>
    <row r="223" spans="1:29" ht="15.75" customHeight="1">
      <c r="A223" s="283"/>
      <c r="B223" s="38"/>
      <c r="C223" s="264"/>
      <c r="D223" s="265"/>
      <c r="E223" s="39"/>
      <c r="F223" s="40"/>
      <c r="G223" s="60"/>
      <c r="H223" s="64"/>
      <c r="I223" s="43"/>
      <c r="J223" s="44"/>
      <c r="K223" s="45"/>
      <c r="L223" s="59"/>
      <c r="M223" s="44"/>
      <c r="N223" s="45"/>
      <c r="O223" s="65"/>
      <c r="P223" s="66"/>
      <c r="Q223" s="67"/>
      <c r="R223" s="274"/>
      <c r="S223" s="50"/>
      <c r="T223" s="51"/>
      <c r="U223" s="52"/>
      <c r="V223" s="53"/>
      <c r="W223" s="68"/>
      <c r="X223" s="110"/>
      <c r="Y223" s="266"/>
      <c r="Z223" s="267"/>
      <c r="AA223" s="55"/>
      <c r="AB223" s="49"/>
      <c r="AC223" s="279"/>
    </row>
    <row r="224" spans="1:29" ht="15.75" customHeight="1">
      <c r="A224" s="283"/>
      <c r="B224" s="38"/>
      <c r="C224" s="264"/>
      <c r="D224" s="265"/>
      <c r="E224" s="104"/>
      <c r="F224" s="40"/>
      <c r="G224" s="72"/>
      <c r="H224" s="64"/>
      <c r="I224" s="43"/>
      <c r="J224" s="44"/>
      <c r="K224" s="45"/>
      <c r="L224" s="59"/>
      <c r="M224" s="44"/>
      <c r="N224" s="45"/>
      <c r="O224" s="65"/>
      <c r="P224" s="66"/>
      <c r="Q224" s="67"/>
      <c r="R224" s="274"/>
      <c r="S224" s="62"/>
      <c r="T224" s="63"/>
      <c r="U224" s="73"/>
      <c r="V224" s="74"/>
      <c r="W224" s="68"/>
      <c r="X224" s="110"/>
      <c r="Y224" s="266"/>
      <c r="Z224" s="267"/>
      <c r="AA224" s="111"/>
      <c r="AB224" s="67"/>
      <c r="AC224" s="279"/>
    </row>
    <row r="225" spans="1:29" ht="15.75" customHeight="1" thickBot="1">
      <c r="A225" s="284"/>
      <c r="B225" s="76" t="s">
        <v>35</v>
      </c>
      <c r="C225" s="261"/>
      <c r="D225" s="261"/>
      <c r="E225" s="77"/>
      <c r="F225" s="18"/>
      <c r="G225" s="79"/>
      <c r="H225" s="20"/>
      <c r="I225" s="80">
        <f t="shared" ref="I225:J225" si="62">AVERAGE(I209:I224)</f>
        <v>3.3333333333333335</v>
      </c>
      <c r="J225" s="81">
        <f t="shared" si="62"/>
        <v>3400</v>
      </c>
      <c r="K225" s="82">
        <f t="shared" ref="K225" si="63">J225/I225</f>
        <v>1020</v>
      </c>
      <c r="L225" s="80">
        <f t="shared" ref="L225:M225" si="64">AVERAGE(L209:L224)</f>
        <v>3.3333333333333335</v>
      </c>
      <c r="M225" s="81">
        <f t="shared" si="64"/>
        <v>2824.39364637681</v>
      </c>
      <c r="N225" s="82">
        <f t="shared" ref="N225:N230" si="65">M225/L225</f>
        <v>847.31809391304296</v>
      </c>
      <c r="O225" s="83">
        <f t="shared" ref="O225:O230" si="66">L225-I225</f>
        <v>0</v>
      </c>
      <c r="P225" s="84">
        <f t="shared" ref="P225:P230" si="67">N225-K225</f>
        <v>-172.68190608695704</v>
      </c>
      <c r="Q225" s="85">
        <f t="shared" ref="Q225:Q230" si="68">N225/K225</f>
        <v>0.83070401364023816</v>
      </c>
      <c r="R225" s="275"/>
      <c r="S225" s="182">
        <f>S209</f>
        <v>0.70844907407407409</v>
      </c>
      <c r="T225" s="183">
        <f>INDEX(T209:T224,COUNTA(T209:T224))</f>
        <v>0.95694444444444449</v>
      </c>
      <c r="U225" s="86"/>
      <c r="V225" s="96"/>
      <c r="W225" s="18"/>
      <c r="X225" s="20"/>
      <c r="Y225" s="262"/>
      <c r="Z225" s="263"/>
      <c r="AA225" s="97">
        <f t="shared" ref="AA225:AA230" si="69">M225-J225</f>
        <v>-575.60635362318999</v>
      </c>
      <c r="AB225" s="85">
        <f t="shared" ref="AB225:AB230" si="70">M225/J225</f>
        <v>0.83070401364023827</v>
      </c>
      <c r="AC225" s="280"/>
    </row>
    <row r="226" spans="1:29" ht="15.75" customHeight="1">
      <c r="A226" s="268" t="s">
        <v>53</v>
      </c>
      <c r="B226" s="16" t="s">
        <v>76</v>
      </c>
      <c r="C226" s="271" t="s">
        <v>127</v>
      </c>
      <c r="D226" s="272"/>
      <c r="E226" s="21">
        <v>18.18</v>
      </c>
      <c r="F226" s="15">
        <v>1374</v>
      </c>
      <c r="G226" s="22">
        <f t="shared" ref="G226:G230" si="71">E226*F226</f>
        <v>24979.32</v>
      </c>
      <c r="H226" s="23"/>
      <c r="I226" s="24">
        <v>3</v>
      </c>
      <c r="J226" s="25">
        <v>3600</v>
      </c>
      <c r="K226" s="26">
        <f>J226/I226</f>
        <v>1200</v>
      </c>
      <c r="L226" s="27">
        <v>3</v>
      </c>
      <c r="M226" s="25">
        <f>F226/V226*60</f>
        <v>2951.312649164684</v>
      </c>
      <c r="N226" s="26">
        <f t="shared" si="65"/>
        <v>983.77088305489463</v>
      </c>
      <c r="O226" s="91">
        <f t="shared" si="66"/>
        <v>0</v>
      </c>
      <c r="P226" s="92">
        <f t="shared" si="67"/>
        <v>-216.22911694510537</v>
      </c>
      <c r="Q226" s="31">
        <f t="shared" si="68"/>
        <v>0.81980906921241214</v>
      </c>
      <c r="R226" s="273">
        <f>Q242</f>
        <v>0.8242650894605712</v>
      </c>
      <c r="S226" s="32">
        <v>0.70837962962962964</v>
      </c>
      <c r="T226" s="33">
        <v>0.72777777777777775</v>
      </c>
      <c r="U226" s="34"/>
      <c r="V226" s="35">
        <v>27.933333333333277</v>
      </c>
      <c r="W226" s="33"/>
      <c r="X226" s="107"/>
      <c r="Y226" s="276"/>
      <c r="Z226" s="277"/>
      <c r="AA226" s="119">
        <f t="shared" si="69"/>
        <v>-648.68735083531601</v>
      </c>
      <c r="AB226" s="31">
        <f t="shared" si="70"/>
        <v>0.81980906921241226</v>
      </c>
      <c r="AC226" s="278">
        <f>AB242</f>
        <v>0.8242650894605712</v>
      </c>
    </row>
    <row r="227" spans="1:29" ht="15.75" customHeight="1">
      <c r="A227" s="269"/>
      <c r="B227" s="38" t="s">
        <v>76</v>
      </c>
      <c r="C227" s="264" t="s">
        <v>122</v>
      </c>
      <c r="D227" s="265"/>
      <c r="E227" s="39">
        <v>18.18</v>
      </c>
      <c r="F227" s="40">
        <v>1521</v>
      </c>
      <c r="G227" s="41">
        <f t="shared" si="71"/>
        <v>27651.78</v>
      </c>
      <c r="H227" s="42">
        <v>2</v>
      </c>
      <c r="I227" s="43">
        <v>3</v>
      </c>
      <c r="J227" s="44">
        <v>3600</v>
      </c>
      <c r="K227" s="45">
        <f t="shared" si="57"/>
        <v>1200</v>
      </c>
      <c r="L227" s="46">
        <v>3</v>
      </c>
      <c r="M227" s="44">
        <f>F227/V227*60</f>
        <v>2974.2531233025634</v>
      </c>
      <c r="N227" s="45">
        <f t="shared" si="65"/>
        <v>991.41770776752116</v>
      </c>
      <c r="O227" s="47">
        <f t="shared" si="66"/>
        <v>0</v>
      </c>
      <c r="P227" s="48">
        <f t="shared" si="67"/>
        <v>-208.58229223247884</v>
      </c>
      <c r="Q227" s="49">
        <f t="shared" si="68"/>
        <v>0.82618142313960097</v>
      </c>
      <c r="R227" s="274"/>
      <c r="S227" s="50">
        <v>0.73841435185185189</v>
      </c>
      <c r="T227" s="51">
        <v>0.75972222222222219</v>
      </c>
      <c r="U227" s="52">
        <v>15.316666666666769</v>
      </c>
      <c r="V227" s="53">
        <v>30.683333333333227</v>
      </c>
      <c r="W227" s="54"/>
      <c r="X227" s="58"/>
      <c r="Y227" s="266" t="s">
        <v>330</v>
      </c>
      <c r="Z227" s="267"/>
      <c r="AA227" s="120">
        <f t="shared" si="69"/>
        <v>-625.74687669743662</v>
      </c>
      <c r="AB227" s="49">
        <f t="shared" si="70"/>
        <v>0.82618142313960097</v>
      </c>
      <c r="AC227" s="279"/>
    </row>
    <row r="228" spans="1:29" ht="15.75" customHeight="1">
      <c r="A228" s="269"/>
      <c r="B228" s="38" t="s">
        <v>76</v>
      </c>
      <c r="C228" s="264" t="s">
        <v>129</v>
      </c>
      <c r="D228" s="265"/>
      <c r="E228" s="39">
        <v>25.03</v>
      </c>
      <c r="F228" s="40">
        <v>2089</v>
      </c>
      <c r="G228" s="41">
        <f t="shared" si="71"/>
        <v>52287.670000000006</v>
      </c>
      <c r="H228" s="42"/>
      <c r="I228" s="43">
        <v>4</v>
      </c>
      <c r="J228" s="44">
        <v>3300</v>
      </c>
      <c r="K228" s="45">
        <f t="shared" si="57"/>
        <v>825</v>
      </c>
      <c r="L228" s="46">
        <v>4</v>
      </c>
      <c r="M228" s="44">
        <f>F228/V228*60</f>
        <v>2715.9263271939317</v>
      </c>
      <c r="N228" s="45">
        <f t="shared" si="65"/>
        <v>678.98158179848292</v>
      </c>
      <c r="O228" s="47">
        <f t="shared" si="66"/>
        <v>0</v>
      </c>
      <c r="P228" s="48">
        <f t="shared" si="67"/>
        <v>-146.01841820151708</v>
      </c>
      <c r="Q228" s="49">
        <f t="shared" si="68"/>
        <v>0.82300797793755509</v>
      </c>
      <c r="R228" s="274"/>
      <c r="S228" s="50">
        <v>0.77222222222222225</v>
      </c>
      <c r="T228" s="51">
        <v>0.80427083333333338</v>
      </c>
      <c r="U228" s="52">
        <v>18.000000000000096</v>
      </c>
      <c r="V228" s="53">
        <v>46.15000000000002</v>
      </c>
      <c r="W228" s="54"/>
      <c r="X228" s="58"/>
      <c r="Y228" s="266"/>
      <c r="Z228" s="267"/>
      <c r="AA228" s="120">
        <f t="shared" si="69"/>
        <v>-584.07367280606832</v>
      </c>
      <c r="AB228" s="49">
        <f t="shared" si="70"/>
        <v>0.82300797793755509</v>
      </c>
      <c r="AC228" s="279"/>
    </row>
    <row r="229" spans="1:29" ht="15.75" customHeight="1">
      <c r="A229" s="269"/>
      <c r="B229" s="38" t="s">
        <v>76</v>
      </c>
      <c r="C229" s="264" t="s">
        <v>130</v>
      </c>
      <c r="D229" s="265"/>
      <c r="E229" s="39">
        <v>24.83</v>
      </c>
      <c r="F229" s="40">
        <v>2711</v>
      </c>
      <c r="G229" s="41">
        <f t="shared" si="71"/>
        <v>67314.12999999999</v>
      </c>
      <c r="H229" s="42"/>
      <c r="I229" s="43">
        <v>4</v>
      </c>
      <c r="J229" s="44">
        <v>3300</v>
      </c>
      <c r="K229" s="45">
        <f t="shared" si="57"/>
        <v>825</v>
      </c>
      <c r="L229" s="46">
        <v>4</v>
      </c>
      <c r="M229" s="44">
        <f>F229/V229*60</f>
        <v>2725.3839709578356</v>
      </c>
      <c r="N229" s="45">
        <f t="shared" si="65"/>
        <v>681.34599273945889</v>
      </c>
      <c r="O229" s="47">
        <f t="shared" si="66"/>
        <v>0</v>
      </c>
      <c r="P229" s="48">
        <f t="shared" si="67"/>
        <v>-143.65400726054111</v>
      </c>
      <c r="Q229" s="49">
        <f t="shared" si="68"/>
        <v>0.82587393059328351</v>
      </c>
      <c r="R229" s="274"/>
      <c r="S229" s="50">
        <v>0.81688657407407406</v>
      </c>
      <c r="T229" s="51">
        <v>0.85833333333333328</v>
      </c>
      <c r="U229" s="52">
        <v>18.166666666666575</v>
      </c>
      <c r="V229" s="53">
        <v>59.68333333333328</v>
      </c>
      <c r="W229" s="54">
        <v>0.85833333333333328</v>
      </c>
      <c r="X229" s="94">
        <v>0.91609953703703706</v>
      </c>
      <c r="Y229" s="266" t="s">
        <v>248</v>
      </c>
      <c r="Z229" s="267"/>
      <c r="AA229" s="120">
        <f t="shared" si="69"/>
        <v>-574.61602904216443</v>
      </c>
      <c r="AB229" s="49">
        <f t="shared" si="70"/>
        <v>0.82587393059328351</v>
      </c>
      <c r="AC229" s="279"/>
    </row>
    <row r="230" spans="1:29" ht="15.75" customHeight="1">
      <c r="A230" s="269"/>
      <c r="B230" s="38" t="s">
        <v>76</v>
      </c>
      <c r="C230" s="264" t="s">
        <v>122</v>
      </c>
      <c r="D230" s="265"/>
      <c r="E230" s="39">
        <v>18.18</v>
      </c>
      <c r="F230" s="40">
        <v>2272</v>
      </c>
      <c r="G230" s="41">
        <f t="shared" si="71"/>
        <v>41304.959999999999</v>
      </c>
      <c r="H230" s="58"/>
      <c r="I230" s="43">
        <v>3</v>
      </c>
      <c r="J230" s="44">
        <v>3600</v>
      </c>
      <c r="K230" s="45">
        <f t="shared" si="57"/>
        <v>1200</v>
      </c>
      <c r="L230" s="59">
        <v>3</v>
      </c>
      <c r="M230" s="44">
        <f>F230/V230*60</f>
        <v>2975.3364859949234</v>
      </c>
      <c r="N230" s="45">
        <f t="shared" si="65"/>
        <v>991.77882866497441</v>
      </c>
      <c r="O230" s="47">
        <f t="shared" si="66"/>
        <v>0</v>
      </c>
      <c r="P230" s="48">
        <f t="shared" si="67"/>
        <v>-208.22117133502559</v>
      </c>
      <c r="Q230" s="49">
        <f t="shared" si="68"/>
        <v>0.82648235722081198</v>
      </c>
      <c r="R230" s="274"/>
      <c r="S230" s="50">
        <v>0.91609953703703706</v>
      </c>
      <c r="T230" s="51">
        <v>0.94791666666666652</v>
      </c>
      <c r="U230" s="52">
        <v>83.183333333333437</v>
      </c>
      <c r="V230" s="53">
        <v>45.816666666666421</v>
      </c>
      <c r="W230" s="54"/>
      <c r="X230" s="94"/>
      <c r="Y230" s="266"/>
      <c r="Z230" s="267"/>
      <c r="AA230" s="120">
        <f t="shared" si="69"/>
        <v>-624.66351400507665</v>
      </c>
      <c r="AB230" s="49">
        <f t="shared" si="70"/>
        <v>0.82648235722081209</v>
      </c>
      <c r="AC230" s="279"/>
    </row>
    <row r="231" spans="1:29" ht="15.75" customHeight="1">
      <c r="A231" s="269"/>
      <c r="B231" s="38"/>
      <c r="C231" s="264"/>
      <c r="D231" s="265"/>
      <c r="E231" s="39"/>
      <c r="F231" s="40"/>
      <c r="G231" s="60"/>
      <c r="H231" s="61"/>
      <c r="I231" s="43"/>
      <c r="J231" s="44"/>
      <c r="K231" s="45"/>
      <c r="L231" s="46"/>
      <c r="M231" s="44"/>
      <c r="N231" s="45"/>
      <c r="O231" s="47"/>
      <c r="P231" s="48"/>
      <c r="Q231" s="49"/>
      <c r="R231" s="274"/>
      <c r="S231" s="50"/>
      <c r="T231" s="51"/>
      <c r="U231" s="52"/>
      <c r="V231" s="53"/>
      <c r="W231" s="54"/>
      <c r="X231" s="116"/>
      <c r="Y231" s="266"/>
      <c r="Z231" s="267"/>
      <c r="AA231" s="120"/>
      <c r="AB231" s="49"/>
      <c r="AC231" s="279"/>
    </row>
    <row r="232" spans="1:29" ht="15.75" customHeight="1">
      <c r="A232" s="269"/>
      <c r="B232" s="38"/>
      <c r="C232" s="264"/>
      <c r="D232" s="265"/>
      <c r="E232" s="39"/>
      <c r="F232" s="40"/>
      <c r="G232" s="60"/>
      <c r="H232" s="64"/>
      <c r="I232" s="43"/>
      <c r="J232" s="44"/>
      <c r="K232" s="45"/>
      <c r="L232" s="59"/>
      <c r="M232" s="44"/>
      <c r="N232" s="45"/>
      <c r="O232" s="65"/>
      <c r="P232" s="66"/>
      <c r="Q232" s="67"/>
      <c r="R232" s="274"/>
      <c r="S232" s="50"/>
      <c r="T232" s="51"/>
      <c r="U232" s="52"/>
      <c r="V232" s="53"/>
      <c r="W232" s="54"/>
      <c r="X232" s="94"/>
      <c r="Y232" s="266"/>
      <c r="Z232" s="267"/>
      <c r="AA232" s="120"/>
      <c r="AB232" s="49"/>
      <c r="AC232" s="279"/>
    </row>
    <row r="233" spans="1:29" ht="15.75" customHeight="1">
      <c r="A233" s="269"/>
      <c r="B233" s="38"/>
      <c r="C233" s="264"/>
      <c r="D233" s="265"/>
      <c r="E233" s="39"/>
      <c r="F233" s="40"/>
      <c r="G233" s="60"/>
      <c r="H233" s="64"/>
      <c r="I233" s="43"/>
      <c r="J233" s="44"/>
      <c r="K233" s="45"/>
      <c r="L233" s="59"/>
      <c r="M233" s="44"/>
      <c r="N233" s="45"/>
      <c r="O233" s="65"/>
      <c r="P233" s="66"/>
      <c r="Q233" s="67"/>
      <c r="R233" s="274"/>
      <c r="S233" s="50"/>
      <c r="T233" s="51"/>
      <c r="U233" s="52"/>
      <c r="V233" s="53"/>
      <c r="W233" s="54"/>
      <c r="X233" s="94"/>
      <c r="Y233" s="266"/>
      <c r="Z233" s="267"/>
      <c r="AA233" s="120"/>
      <c r="AB233" s="49"/>
      <c r="AC233" s="279"/>
    </row>
    <row r="234" spans="1:29" ht="15.75" customHeight="1">
      <c r="A234" s="269"/>
      <c r="B234" s="38"/>
      <c r="C234" s="264"/>
      <c r="D234" s="265"/>
      <c r="E234" s="39"/>
      <c r="F234" s="40"/>
      <c r="G234" s="60"/>
      <c r="H234" s="64"/>
      <c r="I234" s="43"/>
      <c r="J234" s="44"/>
      <c r="K234" s="45"/>
      <c r="L234" s="59"/>
      <c r="M234" s="44"/>
      <c r="N234" s="45"/>
      <c r="O234" s="65"/>
      <c r="P234" s="66"/>
      <c r="Q234" s="67"/>
      <c r="R234" s="274"/>
      <c r="S234" s="50"/>
      <c r="T234" s="51"/>
      <c r="U234" s="52"/>
      <c r="V234" s="53"/>
      <c r="W234" s="68"/>
      <c r="X234" s="110"/>
      <c r="Y234" s="266"/>
      <c r="Z234" s="267"/>
      <c r="AA234" s="120"/>
      <c r="AB234" s="49"/>
      <c r="AC234" s="279"/>
    </row>
    <row r="235" spans="1:29" ht="15.75" customHeight="1">
      <c r="A235" s="269"/>
      <c r="B235" s="38"/>
      <c r="C235" s="264"/>
      <c r="D235" s="265"/>
      <c r="E235" s="39"/>
      <c r="F235" s="40"/>
      <c r="G235" s="60"/>
      <c r="H235" s="64"/>
      <c r="I235" s="43"/>
      <c r="J235" s="44"/>
      <c r="K235" s="45"/>
      <c r="L235" s="59"/>
      <c r="M235" s="44"/>
      <c r="N235" s="45"/>
      <c r="O235" s="65"/>
      <c r="P235" s="66"/>
      <c r="Q235" s="67"/>
      <c r="R235" s="274"/>
      <c r="S235" s="50"/>
      <c r="T235" s="51"/>
      <c r="U235" s="52"/>
      <c r="V235" s="53"/>
      <c r="W235" s="68"/>
      <c r="X235" s="110"/>
      <c r="Y235" s="266"/>
      <c r="Z235" s="267"/>
      <c r="AA235" s="120"/>
      <c r="AB235" s="49"/>
      <c r="AC235" s="279"/>
    </row>
    <row r="236" spans="1:29" ht="15.75" customHeight="1">
      <c r="A236" s="269"/>
      <c r="B236" s="38"/>
      <c r="C236" s="264"/>
      <c r="D236" s="265"/>
      <c r="E236" s="39"/>
      <c r="F236" s="40"/>
      <c r="G236" s="60"/>
      <c r="H236" s="64"/>
      <c r="I236" s="43"/>
      <c r="J236" s="44"/>
      <c r="K236" s="45"/>
      <c r="L236" s="59"/>
      <c r="M236" s="44"/>
      <c r="N236" s="45"/>
      <c r="O236" s="65"/>
      <c r="P236" s="66"/>
      <c r="Q236" s="67"/>
      <c r="R236" s="274"/>
      <c r="S236" s="50"/>
      <c r="T236" s="51"/>
      <c r="U236" s="52"/>
      <c r="V236" s="53"/>
      <c r="W236" s="68"/>
      <c r="X236" s="110"/>
      <c r="Y236" s="266"/>
      <c r="Z236" s="267"/>
      <c r="AA236" s="120"/>
      <c r="AB236" s="49"/>
      <c r="AC236" s="279"/>
    </row>
    <row r="237" spans="1:29" ht="15.75" customHeight="1">
      <c r="A237" s="269"/>
      <c r="B237" s="38"/>
      <c r="C237" s="264"/>
      <c r="D237" s="265"/>
      <c r="E237" s="39"/>
      <c r="F237" s="40"/>
      <c r="G237" s="60"/>
      <c r="H237" s="64"/>
      <c r="I237" s="43"/>
      <c r="J237" s="44"/>
      <c r="K237" s="45"/>
      <c r="L237" s="59"/>
      <c r="M237" s="44"/>
      <c r="N237" s="45"/>
      <c r="O237" s="65"/>
      <c r="P237" s="66"/>
      <c r="Q237" s="67"/>
      <c r="R237" s="274"/>
      <c r="S237" s="50"/>
      <c r="T237" s="51"/>
      <c r="U237" s="52"/>
      <c r="V237" s="53"/>
      <c r="W237" s="68"/>
      <c r="X237" s="110"/>
      <c r="Y237" s="266"/>
      <c r="Z237" s="267"/>
      <c r="AA237" s="120"/>
      <c r="AB237" s="49"/>
      <c r="AC237" s="279"/>
    </row>
    <row r="238" spans="1:29" ht="15.75" customHeight="1">
      <c r="A238" s="269"/>
      <c r="B238" s="38"/>
      <c r="C238" s="264"/>
      <c r="D238" s="265"/>
      <c r="E238" s="39"/>
      <c r="F238" s="40"/>
      <c r="G238" s="60"/>
      <c r="H238" s="64"/>
      <c r="I238" s="43"/>
      <c r="J238" s="44"/>
      <c r="K238" s="45"/>
      <c r="L238" s="59"/>
      <c r="M238" s="44"/>
      <c r="N238" s="45"/>
      <c r="O238" s="65"/>
      <c r="P238" s="66"/>
      <c r="Q238" s="67"/>
      <c r="R238" s="274"/>
      <c r="S238" s="50"/>
      <c r="T238" s="51"/>
      <c r="U238" s="52"/>
      <c r="V238" s="53"/>
      <c r="W238" s="68"/>
      <c r="X238" s="110"/>
      <c r="Y238" s="266"/>
      <c r="Z238" s="267"/>
      <c r="AA238" s="120"/>
      <c r="AB238" s="49"/>
      <c r="AC238" s="279"/>
    </row>
    <row r="239" spans="1:29" ht="15.75" customHeight="1">
      <c r="A239" s="269"/>
      <c r="B239" s="38"/>
      <c r="C239" s="264"/>
      <c r="D239" s="265"/>
      <c r="E239" s="39"/>
      <c r="F239" s="40"/>
      <c r="G239" s="60"/>
      <c r="H239" s="64"/>
      <c r="I239" s="43"/>
      <c r="J239" s="44"/>
      <c r="K239" s="45"/>
      <c r="L239" s="59"/>
      <c r="M239" s="44"/>
      <c r="N239" s="45"/>
      <c r="O239" s="65"/>
      <c r="P239" s="66"/>
      <c r="Q239" s="67"/>
      <c r="R239" s="274"/>
      <c r="S239" s="50"/>
      <c r="T239" s="51"/>
      <c r="U239" s="52"/>
      <c r="V239" s="53"/>
      <c r="W239" s="54"/>
      <c r="X239" s="94"/>
      <c r="Y239" s="266"/>
      <c r="Z239" s="267"/>
      <c r="AA239" s="120"/>
      <c r="AB239" s="49"/>
      <c r="AC239" s="279"/>
    </row>
    <row r="240" spans="1:29" ht="15.75" customHeight="1">
      <c r="A240" s="269"/>
      <c r="B240" s="38"/>
      <c r="C240" s="264"/>
      <c r="D240" s="265"/>
      <c r="E240" s="39"/>
      <c r="F240" s="40"/>
      <c r="G240" s="60"/>
      <c r="H240" s="64"/>
      <c r="I240" s="43"/>
      <c r="J240" s="44"/>
      <c r="K240" s="45"/>
      <c r="L240" s="59"/>
      <c r="M240" s="44"/>
      <c r="N240" s="45"/>
      <c r="O240" s="65"/>
      <c r="P240" s="66"/>
      <c r="Q240" s="67"/>
      <c r="R240" s="274"/>
      <c r="S240" s="50"/>
      <c r="T240" s="51"/>
      <c r="U240" s="52"/>
      <c r="V240" s="53"/>
      <c r="W240" s="68"/>
      <c r="X240" s="110"/>
      <c r="Y240" s="266"/>
      <c r="Z240" s="267"/>
      <c r="AA240" s="120"/>
      <c r="AB240" s="49"/>
      <c r="AC240" s="279"/>
    </row>
    <row r="241" spans="1:29" ht="15.75" customHeight="1">
      <c r="A241" s="269"/>
      <c r="B241" s="38"/>
      <c r="C241" s="264"/>
      <c r="D241" s="265"/>
      <c r="E241" s="104"/>
      <c r="F241" s="40"/>
      <c r="G241" s="72"/>
      <c r="H241" s="64"/>
      <c r="I241" s="43"/>
      <c r="J241" s="44"/>
      <c r="K241" s="45"/>
      <c r="L241" s="59"/>
      <c r="M241" s="44"/>
      <c r="N241" s="45"/>
      <c r="O241" s="65"/>
      <c r="P241" s="66"/>
      <c r="Q241" s="67"/>
      <c r="R241" s="274"/>
      <c r="S241" s="62"/>
      <c r="T241" s="63"/>
      <c r="U241" s="73"/>
      <c r="V241" s="74"/>
      <c r="W241" s="68"/>
      <c r="X241" s="110"/>
      <c r="Y241" s="266"/>
      <c r="Z241" s="267"/>
      <c r="AA241" s="121"/>
      <c r="AB241" s="67"/>
      <c r="AC241" s="279"/>
    </row>
    <row r="242" spans="1:29" ht="15.75" customHeight="1" thickBot="1">
      <c r="A242" s="270"/>
      <c r="B242" s="76" t="s">
        <v>35</v>
      </c>
      <c r="C242" s="261"/>
      <c r="D242" s="261"/>
      <c r="E242" s="77"/>
      <c r="F242" s="78"/>
      <c r="G242" s="79"/>
      <c r="H242" s="20"/>
      <c r="I242" s="80">
        <f t="shared" ref="I242:J242" si="72">AVERAGE(I226:I241)</f>
        <v>3.4</v>
      </c>
      <c r="J242" s="81">
        <f t="shared" si="72"/>
        <v>3480</v>
      </c>
      <c r="K242" s="82">
        <f t="shared" ref="K242" si="73">J242/I242</f>
        <v>1023.5294117647059</v>
      </c>
      <c r="L242" s="80">
        <f t="shared" ref="L242:M242" si="74">AVERAGE(L226:L241)</f>
        <v>3.4</v>
      </c>
      <c r="M242" s="81">
        <f t="shared" si="74"/>
        <v>2868.4425113227876</v>
      </c>
      <c r="N242" s="82">
        <f>M242/L242</f>
        <v>843.65956215376104</v>
      </c>
      <c r="O242" s="83">
        <f>L242-I242</f>
        <v>0</v>
      </c>
      <c r="P242" s="84">
        <f>N242-K242</f>
        <v>-179.86984961094481</v>
      </c>
      <c r="Q242" s="85">
        <f>N242/K242</f>
        <v>0.8242650894605712</v>
      </c>
      <c r="R242" s="275"/>
      <c r="S242" s="182">
        <f>S226</f>
        <v>0.70837962962962964</v>
      </c>
      <c r="T242" s="183">
        <f>INDEX(T226:T241,COUNTA(T226:T241))</f>
        <v>0.94791666666666652</v>
      </c>
      <c r="U242" s="86"/>
      <c r="V242" s="96"/>
      <c r="W242" s="78"/>
      <c r="X242" s="82"/>
      <c r="Y242" s="262"/>
      <c r="Z242" s="263"/>
      <c r="AA242" s="122">
        <f>M242-J242</f>
        <v>-611.5574886772124</v>
      </c>
      <c r="AB242" s="85">
        <f>M242/J242</f>
        <v>0.8242650894605712</v>
      </c>
      <c r="AC242" s="280"/>
    </row>
    <row r="244" spans="1:29">
      <c r="Y244" s="260" t="s">
        <v>54</v>
      </c>
      <c r="Z244" s="260"/>
    </row>
    <row r="245" spans="1:29">
      <c r="Y245" s="260" t="s">
        <v>55</v>
      </c>
      <c r="Z245" s="260"/>
    </row>
    <row r="246" spans="1:29">
      <c r="Y246" s="260" t="s">
        <v>56</v>
      </c>
      <c r="Z246" s="260"/>
    </row>
    <row r="247" spans="1:29">
      <c r="Y247" s="260" t="s">
        <v>57</v>
      </c>
      <c r="Z247" s="260"/>
    </row>
    <row r="248" spans="1:29">
      <c r="Y248" s="260" t="s">
        <v>58</v>
      </c>
      <c r="Z248" s="260"/>
    </row>
    <row r="249" spans="1:29">
      <c r="Y249" s="260" t="s">
        <v>59</v>
      </c>
      <c r="Z249" s="260"/>
    </row>
    <row r="250" spans="1:29">
      <c r="Y250" s="260" t="s">
        <v>60</v>
      </c>
      <c r="Z250" s="260"/>
    </row>
    <row r="251" spans="1:29">
      <c r="Y251" s="260" t="s">
        <v>61</v>
      </c>
      <c r="Z251" s="260"/>
    </row>
    <row r="252" spans="1:29">
      <c r="Y252" s="260" t="s">
        <v>62</v>
      </c>
      <c r="Z252" s="260"/>
    </row>
    <row r="253" spans="1:29">
      <c r="Y253" s="260" t="s">
        <v>63</v>
      </c>
      <c r="Z253" s="260"/>
    </row>
    <row r="254" spans="1:29">
      <c r="Y254" s="260" t="s">
        <v>64</v>
      </c>
      <c r="Z254" s="260"/>
    </row>
    <row r="255" spans="1:29">
      <c r="Y255" s="260" t="s">
        <v>65</v>
      </c>
      <c r="Z255" s="260"/>
    </row>
    <row r="256" spans="1:29">
      <c r="Y256" s="260" t="s">
        <v>66</v>
      </c>
      <c r="Z256" s="260"/>
    </row>
    <row r="257" spans="25:25">
      <c r="Y257" s="9" t="s">
        <v>331</v>
      </c>
    </row>
    <row r="258" spans="25:25">
      <c r="Y258" s="9" t="s">
        <v>253</v>
      </c>
    </row>
    <row r="259" spans="25:25">
      <c r="Y259" s="9" t="s">
        <v>270</v>
      </c>
    </row>
    <row r="260" spans="25:25">
      <c r="Y260" s="9" t="s">
        <v>261</v>
      </c>
    </row>
    <row r="261" spans="25:25">
      <c r="Y261" s="9" t="s">
        <v>328</v>
      </c>
    </row>
    <row r="262" spans="25:25">
      <c r="Y262" s="9" t="s">
        <v>330</v>
      </c>
    </row>
  </sheetData>
  <mergeCells count="563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</mergeCells>
  <phoneticPr fontId="4" type="noConversion"/>
  <conditionalFormatting sqref="O5:O242">
    <cfRule type="cellIs" dxfId="508" priority="1" operator="greaterThan">
      <formula>0</formula>
    </cfRule>
  </conditionalFormatting>
  <conditionalFormatting sqref="P5:P242 AA5:AA242">
    <cfRule type="cellIs" dxfId="507" priority="14" operator="lessThan">
      <formula>0</formula>
    </cfRule>
  </conditionalFormatting>
  <conditionalFormatting sqref="Q5:Q242 AB5:AB242">
    <cfRule type="cellIs" dxfId="506" priority="12" operator="greaterThan">
      <formula>1</formula>
    </cfRule>
    <cfRule type="cellIs" dxfId="505" priority="13" operator="lessThan">
      <formula>0.8</formula>
    </cfRule>
  </conditionalFormatting>
  <conditionalFormatting sqref="AC5:AC23 R5:R242">
    <cfRule type="cellIs" dxfId="504" priority="16" operator="lessThan">
      <formula>0.8</formula>
    </cfRule>
  </conditionalFormatting>
  <conditionalFormatting sqref="AC29:AC37">
    <cfRule type="cellIs" dxfId="503" priority="17" operator="lessThan">
      <formula>0.8</formula>
    </cfRule>
  </conditionalFormatting>
  <conditionalFormatting sqref="AC39:AC44">
    <cfRule type="cellIs" dxfId="502" priority="15" operator="lessThan">
      <formula>0.8</formula>
    </cfRule>
  </conditionalFormatting>
  <conditionalFormatting sqref="AC56">
    <cfRule type="cellIs" dxfId="501" priority="18" operator="lessThan">
      <formula>0.8</formula>
    </cfRule>
  </conditionalFormatting>
  <conditionalFormatting sqref="AC73:AC78">
    <cfRule type="cellIs" dxfId="500" priority="10" operator="lessThan">
      <formula>0.8</formula>
    </cfRule>
  </conditionalFormatting>
  <conditionalFormatting sqref="AC90">
    <cfRule type="cellIs" dxfId="499" priority="11" operator="lessThan">
      <formula>0.8</formula>
    </cfRule>
  </conditionalFormatting>
  <conditionalFormatting sqref="AC107">
    <cfRule type="cellIs" dxfId="498" priority="3" operator="lessThan">
      <formula>0.8</formula>
    </cfRule>
  </conditionalFormatting>
  <conditionalFormatting sqref="AC124:AC129">
    <cfRule type="cellIs" dxfId="497" priority="2" operator="lessThan">
      <formula>0.8</formula>
    </cfRule>
  </conditionalFormatting>
  <conditionalFormatting sqref="AC141:AC146">
    <cfRule type="cellIs" dxfId="496" priority="6" operator="lessThan">
      <formula>0.8</formula>
    </cfRule>
  </conditionalFormatting>
  <conditionalFormatting sqref="AC158:AC163">
    <cfRule type="cellIs" dxfId="495" priority="9" operator="lessThan">
      <formula>0.8</formula>
    </cfRule>
  </conditionalFormatting>
  <conditionalFormatting sqref="AC175">
    <cfRule type="cellIs" dxfId="494" priority="8" operator="lessThan">
      <formula>0.8</formula>
    </cfRule>
  </conditionalFormatting>
  <conditionalFormatting sqref="AC192">
    <cfRule type="cellIs" dxfId="493" priority="7" operator="lessThan">
      <formula>0.8</formula>
    </cfRule>
  </conditionalFormatting>
  <conditionalFormatting sqref="AC209">
    <cfRule type="cellIs" dxfId="492" priority="5" operator="lessThan">
      <formula>0.8</formula>
    </cfRule>
  </conditionalFormatting>
  <conditionalFormatting sqref="AC226:AC231">
    <cfRule type="cellIs" dxfId="491" priority="4" operator="lessThan">
      <formula>0.8</formula>
    </cfRule>
  </conditionalFormatting>
  <dataValidations count="1">
    <dataValidation type="list" allowBlank="1" showInputMessage="1" showErrorMessage="1" sqref="Y5:Z242" xr:uid="{F08240FD-3038-4453-8A70-BF5CFD27B629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3E01D-C04E-4186-930E-3F576B34E154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SUM(F5:F157)</f>
        <v>108490</v>
      </c>
      <c r="E1" s="5" t="s">
        <v>2</v>
      </c>
      <c r="F1" s="6">
        <f>SUM(G5:G157)</f>
        <v>4902731.04</v>
      </c>
      <c r="G1" s="7" t="s">
        <v>3</v>
      </c>
      <c r="H1" s="8">
        <f>L21+L38+L55+L72+L89+L106+L123+L140+L157</f>
        <v>165.27619047619046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45855</v>
      </c>
      <c r="B2" s="326"/>
      <c r="C2" s="10" t="s">
        <v>10</v>
      </c>
      <c r="D2" s="11">
        <f>AVERAGE(N21,N38,N55,N72,N89,N106,N123,N140,N157)</f>
        <v>132.66178512704565</v>
      </c>
      <c r="E2" s="11" t="s">
        <v>11</v>
      </c>
      <c r="F2" s="12">
        <f>F1/D1</f>
        <v>45.190626232832521</v>
      </c>
      <c r="G2" s="13" t="s">
        <v>12</v>
      </c>
      <c r="H2" s="14">
        <f>COUNT(H5:H157)</f>
        <v>1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16" t="s">
        <v>67</v>
      </c>
      <c r="C5" s="350" t="s">
        <v>68</v>
      </c>
      <c r="D5" s="351"/>
      <c r="E5" s="21">
        <v>19.7</v>
      </c>
      <c r="F5" s="15">
        <v>3168</v>
      </c>
      <c r="G5" s="22">
        <f t="shared" ref="G5:G6" si="0">E5*F5</f>
        <v>62409.599999999999</v>
      </c>
      <c r="H5" s="23"/>
      <c r="I5" s="24">
        <v>13</v>
      </c>
      <c r="J5" s="25">
        <v>1200</v>
      </c>
      <c r="K5" s="26">
        <f>J5/I5</f>
        <v>92.307692307692307</v>
      </c>
      <c r="L5" s="27">
        <v>13</v>
      </c>
      <c r="M5" s="25">
        <f>F5/V5*60</f>
        <v>1056.1955917762546</v>
      </c>
      <c r="N5" s="26">
        <f>M5/L5</f>
        <v>81.245814752019584</v>
      </c>
      <c r="O5" s="28">
        <f>L5-I5</f>
        <v>0</v>
      </c>
      <c r="P5" s="29">
        <f>N5-K5</f>
        <v>-11.061877555672723</v>
      </c>
      <c r="Q5" s="30">
        <f>N5/K5</f>
        <v>0.88016299314687885</v>
      </c>
      <c r="R5" s="274">
        <f>Q21</f>
        <v>0.84904137154911241</v>
      </c>
      <c r="S5" s="32">
        <v>0.25002314814814813</v>
      </c>
      <c r="T5" s="33">
        <v>0.375</v>
      </c>
      <c r="U5" s="34"/>
      <c r="V5" s="35">
        <v>179.9666666666667</v>
      </c>
      <c r="W5" s="15"/>
      <c r="X5" s="17"/>
      <c r="Y5" s="276"/>
      <c r="Z5" s="277"/>
      <c r="AA5" s="36">
        <f>M5-J5</f>
        <v>-143.80440822374544</v>
      </c>
      <c r="AB5" s="37">
        <f>M5/J5</f>
        <v>0.88016299314687885</v>
      </c>
      <c r="AC5" s="292">
        <f>AB21</f>
        <v>0.84904137154911241</v>
      </c>
    </row>
    <row r="6" spans="1:29" ht="15.75" customHeight="1">
      <c r="A6" s="282"/>
      <c r="B6" s="38" t="s">
        <v>69</v>
      </c>
      <c r="C6" s="287" t="s">
        <v>222</v>
      </c>
      <c r="D6" s="287"/>
      <c r="E6" s="39">
        <v>30.55</v>
      </c>
      <c r="F6" s="40">
        <v>1162</v>
      </c>
      <c r="G6" s="41">
        <f t="shared" si="0"/>
        <v>35499.1</v>
      </c>
      <c r="H6" s="58"/>
      <c r="I6" s="43">
        <v>16</v>
      </c>
      <c r="J6" s="44">
        <v>1750</v>
      </c>
      <c r="K6" s="45">
        <f t="shared" ref="K6" si="1">J6/I6</f>
        <v>109.375</v>
      </c>
      <c r="L6" s="59">
        <v>16</v>
      </c>
      <c r="M6" s="44">
        <f>F6/V6*60</f>
        <v>1448.4764542936268</v>
      </c>
      <c r="N6" s="45">
        <f>M6/L6</f>
        <v>90.529778393351677</v>
      </c>
      <c r="O6" s="47">
        <f>L6-I6</f>
        <v>0</v>
      </c>
      <c r="P6" s="48">
        <f>N6-K6</f>
        <v>-18.845221606648323</v>
      </c>
      <c r="Q6" s="49">
        <f>N6/K6</f>
        <v>0.82770083102492964</v>
      </c>
      <c r="R6" s="274"/>
      <c r="S6" s="50">
        <v>0.55624999999999991</v>
      </c>
      <c r="T6" s="51">
        <v>0.58967592592592588</v>
      </c>
      <c r="U6" s="52">
        <v>55.999999999999801</v>
      </c>
      <c r="V6" s="53">
        <v>48.133333333333397</v>
      </c>
      <c r="W6" s="54"/>
      <c r="X6" s="94"/>
      <c r="Y6" s="266"/>
      <c r="Z6" s="267"/>
      <c r="AA6" s="55">
        <f>M6-J6</f>
        <v>-301.52354570637317</v>
      </c>
      <c r="AB6" s="56">
        <f>M6/J6</f>
        <v>0.82770083102492964</v>
      </c>
      <c r="AC6" s="293"/>
    </row>
    <row r="7" spans="1:29" ht="15.75" customHeight="1">
      <c r="A7" s="282"/>
      <c r="B7" s="38"/>
      <c r="C7" s="287"/>
      <c r="D7" s="287"/>
      <c r="E7" s="39"/>
      <c r="F7" s="40"/>
      <c r="G7" s="60"/>
      <c r="H7" s="61"/>
      <c r="I7" s="43"/>
      <c r="J7" s="44"/>
      <c r="K7" s="45"/>
      <c r="L7" s="46"/>
      <c r="M7" s="44"/>
      <c r="N7" s="45"/>
      <c r="O7" s="47"/>
      <c r="P7" s="48"/>
      <c r="Q7" s="49"/>
      <c r="R7" s="274"/>
      <c r="S7" s="62"/>
      <c r="T7" s="63"/>
      <c r="U7" s="52"/>
      <c r="V7" s="53"/>
      <c r="W7" s="54"/>
      <c r="X7" s="94"/>
      <c r="Y7" s="266"/>
      <c r="Z7" s="267"/>
      <c r="AA7" s="55"/>
      <c r="AB7" s="56"/>
      <c r="AC7" s="293"/>
    </row>
    <row r="8" spans="1:29" ht="15.75" customHeight="1">
      <c r="A8" s="282"/>
      <c r="B8" s="38"/>
      <c r="C8" s="287"/>
      <c r="D8" s="287"/>
      <c r="E8" s="39"/>
      <c r="F8" s="40"/>
      <c r="G8" s="60"/>
      <c r="H8" s="64"/>
      <c r="I8" s="43"/>
      <c r="J8" s="44"/>
      <c r="K8" s="45"/>
      <c r="L8" s="59"/>
      <c r="M8" s="44"/>
      <c r="N8" s="45"/>
      <c r="O8" s="65"/>
      <c r="P8" s="66"/>
      <c r="Q8" s="67"/>
      <c r="R8" s="274"/>
      <c r="S8" s="62"/>
      <c r="T8" s="63"/>
      <c r="U8" s="52"/>
      <c r="V8" s="53"/>
      <c r="W8" s="54"/>
      <c r="X8" s="94"/>
      <c r="Y8" s="266"/>
      <c r="Z8" s="267"/>
      <c r="AA8" s="55"/>
      <c r="AB8" s="56"/>
      <c r="AC8" s="293"/>
    </row>
    <row r="9" spans="1:29" ht="15.75" customHeight="1">
      <c r="A9" s="283"/>
      <c r="B9" s="38"/>
      <c r="C9" s="285"/>
      <c r="D9" s="286"/>
      <c r="E9" s="39"/>
      <c r="F9" s="40"/>
      <c r="G9" s="60"/>
      <c r="H9" s="64"/>
      <c r="I9" s="43"/>
      <c r="J9" s="44"/>
      <c r="K9" s="45"/>
      <c r="L9" s="59"/>
      <c r="M9" s="44"/>
      <c r="N9" s="45"/>
      <c r="O9" s="65"/>
      <c r="P9" s="66"/>
      <c r="Q9" s="67"/>
      <c r="R9" s="274"/>
      <c r="S9" s="62"/>
      <c r="T9" s="63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5"/>
      <c r="D10" s="286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43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43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43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43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43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14.5</v>
      </c>
      <c r="J21" s="81">
        <f t="shared" si="2"/>
        <v>1475</v>
      </c>
      <c r="K21" s="82">
        <f t="shared" ref="K21" si="3">J21/I21</f>
        <v>101.72413793103448</v>
      </c>
      <c r="L21" s="80">
        <f t="shared" ref="L21:M21" si="4">AVERAGE(L5:L20)</f>
        <v>14.5</v>
      </c>
      <c r="M21" s="81">
        <f t="shared" si="4"/>
        <v>1252.3360230349408</v>
      </c>
      <c r="N21" s="82">
        <f t="shared" ref="N21:N26" si="5">M21/L21</f>
        <v>86.368001588616607</v>
      </c>
      <c r="O21" s="83">
        <f t="shared" ref="O21:O26" si="6">L21-I21</f>
        <v>0</v>
      </c>
      <c r="P21" s="84">
        <f t="shared" ref="P21:P26" si="7">N21-K21</f>
        <v>-15.356136342417869</v>
      </c>
      <c r="Q21" s="85">
        <f t="shared" ref="Q21:Q26" si="8">N21/K21</f>
        <v>0.84904137154911241</v>
      </c>
      <c r="R21" s="275"/>
      <c r="S21" s="182">
        <f>S5</f>
        <v>0.25002314814814813</v>
      </c>
      <c r="T21" s="183">
        <f>INDEX(T5:T20,COUNTA(T5:T20))</f>
        <v>0.58967592592592588</v>
      </c>
      <c r="U21" s="86"/>
      <c r="V21" s="86"/>
      <c r="W21" s="87"/>
      <c r="X21" s="179"/>
      <c r="Y21" s="262"/>
      <c r="Z21" s="263"/>
      <c r="AA21" s="88">
        <f t="shared" ref="AA21:AA26" si="9">M21-J21</f>
        <v>-222.66397696505919</v>
      </c>
      <c r="AB21" s="89">
        <f t="shared" ref="AB21:AB26" si="10">M21/J21</f>
        <v>0.84904137154911241</v>
      </c>
      <c r="AC21" s="295"/>
    </row>
    <row r="22" spans="1:43" ht="15.75" customHeight="1">
      <c r="A22" s="268" t="s">
        <v>36</v>
      </c>
      <c r="B22" s="16" t="s">
        <v>74</v>
      </c>
      <c r="C22" s="349" t="s">
        <v>292</v>
      </c>
      <c r="D22" s="349"/>
      <c r="E22" s="21">
        <v>102.83</v>
      </c>
      <c r="F22" s="25">
        <v>2507</v>
      </c>
      <c r="G22" s="22">
        <f t="shared" ref="G22:G26" si="11">E22*F22</f>
        <v>257794.81</v>
      </c>
      <c r="H22" s="23"/>
      <c r="I22" s="24">
        <v>20</v>
      </c>
      <c r="J22" s="25">
        <v>2000</v>
      </c>
      <c r="K22" s="26">
        <f>J22/I22</f>
        <v>100</v>
      </c>
      <c r="L22" s="27">
        <v>20</v>
      </c>
      <c r="M22" s="25">
        <f>F22/V22*60</f>
        <v>1697.4233590370518</v>
      </c>
      <c r="N22" s="26">
        <f t="shared" si="5"/>
        <v>84.871167951852584</v>
      </c>
      <c r="O22" s="91">
        <f t="shared" si="6"/>
        <v>0</v>
      </c>
      <c r="P22" s="92">
        <f t="shared" si="7"/>
        <v>-15.128832048147416</v>
      </c>
      <c r="Q22" s="31">
        <f t="shared" si="8"/>
        <v>0.84871167951852589</v>
      </c>
      <c r="R22" s="273">
        <f>Q38</f>
        <v>0.84825127129714506</v>
      </c>
      <c r="S22" s="32">
        <v>0.25026620370370373</v>
      </c>
      <c r="T22" s="33">
        <v>0.31180555555555556</v>
      </c>
      <c r="U22" s="34"/>
      <c r="V22" s="35">
        <v>88.616666666666632</v>
      </c>
      <c r="W22" s="93"/>
      <c r="X22" s="26"/>
      <c r="Y22" s="276"/>
      <c r="Z22" s="277"/>
      <c r="AA22" s="36">
        <f t="shared" si="9"/>
        <v>-302.5766409629482</v>
      </c>
      <c r="AB22" s="31">
        <f t="shared" si="10"/>
        <v>0.84871167951852589</v>
      </c>
      <c r="AC22" s="348">
        <f>AB38</f>
        <v>0.84825127129714495</v>
      </c>
    </row>
    <row r="23" spans="1:43" ht="15.75" customHeight="1">
      <c r="A23" s="269"/>
      <c r="B23" s="38" t="s">
        <v>70</v>
      </c>
      <c r="C23" s="287" t="s">
        <v>71</v>
      </c>
      <c r="D23" s="287"/>
      <c r="E23" s="39">
        <v>56.43</v>
      </c>
      <c r="F23" s="40">
        <v>2089</v>
      </c>
      <c r="G23" s="41">
        <f t="shared" si="11"/>
        <v>117882.27</v>
      </c>
      <c r="H23" s="42"/>
      <c r="I23" s="43">
        <v>24</v>
      </c>
      <c r="J23" s="44">
        <v>2000</v>
      </c>
      <c r="K23" s="45">
        <f t="shared" ref="K23:K62" si="12">J23/I23</f>
        <v>83.333333333333329</v>
      </c>
      <c r="L23" s="46">
        <v>24</v>
      </c>
      <c r="M23" s="44">
        <f>F23/V23*60</f>
        <v>1688.0808080808076</v>
      </c>
      <c r="N23" s="45">
        <f t="shared" si="5"/>
        <v>70.336700336700318</v>
      </c>
      <c r="O23" s="47">
        <f t="shared" si="6"/>
        <v>0</v>
      </c>
      <c r="P23" s="48">
        <f t="shared" si="7"/>
        <v>-12.996632996633011</v>
      </c>
      <c r="Q23" s="49">
        <f t="shared" si="8"/>
        <v>0.84404040404040381</v>
      </c>
      <c r="R23" s="274"/>
      <c r="S23" s="50">
        <v>0.31458333333333333</v>
      </c>
      <c r="T23" s="51">
        <v>0.36614583333333334</v>
      </c>
      <c r="U23" s="52">
        <v>3.9999999999999858</v>
      </c>
      <c r="V23" s="53">
        <v>74.250000000000014</v>
      </c>
      <c r="W23" s="54"/>
      <c r="X23" s="94"/>
      <c r="Y23" s="266"/>
      <c r="Z23" s="267"/>
      <c r="AA23" s="55">
        <f t="shared" si="9"/>
        <v>-311.91919191919237</v>
      </c>
      <c r="AB23" s="49">
        <f t="shared" si="10"/>
        <v>0.84404040404040381</v>
      </c>
      <c r="AC23" s="294"/>
    </row>
    <row r="24" spans="1:43" ht="15.75" customHeight="1">
      <c r="A24" s="269"/>
      <c r="B24" s="38" t="s">
        <v>70</v>
      </c>
      <c r="C24" s="287" t="s">
        <v>73</v>
      </c>
      <c r="D24" s="287"/>
      <c r="E24" s="39">
        <v>51.86</v>
      </c>
      <c r="F24" s="40">
        <v>1261</v>
      </c>
      <c r="G24" s="41">
        <f t="shared" si="11"/>
        <v>65395.46</v>
      </c>
      <c r="H24" s="42"/>
      <c r="I24" s="43">
        <v>26</v>
      </c>
      <c r="J24" s="44">
        <v>2000</v>
      </c>
      <c r="K24" s="45">
        <f t="shared" si="12"/>
        <v>76.92307692307692</v>
      </c>
      <c r="L24" s="46">
        <v>26</v>
      </c>
      <c r="M24" s="44">
        <f>F24/V24*60</f>
        <v>1638.2533381450712</v>
      </c>
      <c r="N24" s="45">
        <f t="shared" si="5"/>
        <v>63.009743774810431</v>
      </c>
      <c r="O24" s="47">
        <f t="shared" si="6"/>
        <v>0</v>
      </c>
      <c r="P24" s="48">
        <f t="shared" si="7"/>
        <v>-13.913333148266489</v>
      </c>
      <c r="Q24" s="49">
        <f t="shared" si="8"/>
        <v>0.81912666907253562</v>
      </c>
      <c r="R24" s="274"/>
      <c r="S24" s="50">
        <v>0.37083333333333329</v>
      </c>
      <c r="T24" s="51">
        <v>0.40290509259259261</v>
      </c>
      <c r="U24" s="52">
        <v>6.7499999999999361</v>
      </c>
      <c r="V24" s="53">
        <v>46.183333333333408</v>
      </c>
      <c r="W24" s="54"/>
      <c r="X24" s="94"/>
      <c r="Y24" s="266"/>
      <c r="Z24" s="267"/>
      <c r="AA24" s="55">
        <f t="shared" si="9"/>
        <v>-361.74666185492879</v>
      </c>
      <c r="AB24" s="49">
        <f t="shared" si="10"/>
        <v>0.81912666907253562</v>
      </c>
      <c r="AC24" s="294"/>
    </row>
    <row r="25" spans="1:43" ht="15.75" customHeight="1">
      <c r="A25" s="269"/>
      <c r="B25" s="38" t="s">
        <v>70</v>
      </c>
      <c r="C25" s="287" t="s">
        <v>72</v>
      </c>
      <c r="D25" s="287"/>
      <c r="E25" s="39">
        <v>56.77</v>
      </c>
      <c r="F25" s="40">
        <v>4320</v>
      </c>
      <c r="G25" s="41">
        <f t="shared" si="11"/>
        <v>245246.40000000002</v>
      </c>
      <c r="H25" s="42"/>
      <c r="I25" s="43">
        <v>26</v>
      </c>
      <c r="J25" s="44">
        <v>2000</v>
      </c>
      <c r="K25" s="45">
        <f t="shared" si="12"/>
        <v>76.92307692307692</v>
      </c>
      <c r="L25" s="46">
        <v>26</v>
      </c>
      <c r="M25" s="44">
        <f>F25/V25*60</f>
        <v>1728.9605336297948</v>
      </c>
      <c r="N25" s="45">
        <f t="shared" si="5"/>
        <v>66.498482062684417</v>
      </c>
      <c r="O25" s="47">
        <f t="shared" si="6"/>
        <v>0</v>
      </c>
      <c r="P25" s="48">
        <f t="shared" si="7"/>
        <v>-10.424594860392503</v>
      </c>
      <c r="Q25" s="49">
        <f t="shared" si="8"/>
        <v>0.86448026681489742</v>
      </c>
      <c r="R25" s="274"/>
      <c r="S25" s="50">
        <v>0.40769675925925924</v>
      </c>
      <c r="T25" s="51">
        <v>0.51180555555555551</v>
      </c>
      <c r="U25" s="52">
        <v>6.8999999999999595</v>
      </c>
      <c r="V25" s="53">
        <v>149.91666666666663</v>
      </c>
      <c r="W25" s="54">
        <v>0.51180555555555551</v>
      </c>
      <c r="X25" s="94">
        <v>0.55355324074074075</v>
      </c>
      <c r="Y25" s="266"/>
      <c r="Z25" s="267"/>
      <c r="AA25" s="55">
        <f t="shared" si="9"/>
        <v>-271.03946637020522</v>
      </c>
      <c r="AB25" s="49">
        <f t="shared" si="10"/>
        <v>0.86448026681489742</v>
      </c>
      <c r="AC25" s="294"/>
    </row>
    <row r="26" spans="1:43" ht="15.75" customHeight="1">
      <c r="A26" s="269"/>
      <c r="B26" s="38" t="s">
        <v>74</v>
      </c>
      <c r="C26" s="287" t="s">
        <v>84</v>
      </c>
      <c r="D26" s="287"/>
      <c r="E26" s="39">
        <v>59.52</v>
      </c>
      <c r="F26" s="40">
        <v>5359</v>
      </c>
      <c r="G26" s="41">
        <f t="shared" si="11"/>
        <v>318967.67999999999</v>
      </c>
      <c r="H26" s="58"/>
      <c r="I26" s="43">
        <v>26</v>
      </c>
      <c r="J26" s="44">
        <v>2000</v>
      </c>
      <c r="K26" s="45">
        <f t="shared" si="12"/>
        <v>76.92307692307692</v>
      </c>
      <c r="L26" s="59">
        <v>26</v>
      </c>
      <c r="M26" s="44">
        <f>F26/V26*60</f>
        <v>1729.7946740787229</v>
      </c>
      <c r="N26" s="45">
        <f t="shared" si="5"/>
        <v>66.530564387643182</v>
      </c>
      <c r="O26" s="47">
        <f t="shared" si="6"/>
        <v>0</v>
      </c>
      <c r="P26" s="48">
        <f t="shared" si="7"/>
        <v>-10.392512535433738</v>
      </c>
      <c r="Q26" s="49">
        <f t="shared" si="8"/>
        <v>0.86489733703936145</v>
      </c>
      <c r="R26" s="274"/>
      <c r="S26" s="50">
        <v>0.55355324074074075</v>
      </c>
      <c r="T26" s="51">
        <v>0.68263888888888891</v>
      </c>
      <c r="U26" s="52">
        <v>60.116666666666738</v>
      </c>
      <c r="V26" s="53">
        <v>185.88333333333335</v>
      </c>
      <c r="W26" s="54"/>
      <c r="X26" s="94"/>
      <c r="Y26" s="266"/>
      <c r="Z26" s="267"/>
      <c r="AA26" s="55">
        <f t="shared" si="9"/>
        <v>-270.20532592127711</v>
      </c>
      <c r="AB26" s="49">
        <f t="shared" si="10"/>
        <v>0.86489733703936145</v>
      </c>
      <c r="AC26" s="294"/>
    </row>
    <row r="27" spans="1:43" ht="15.75" customHeight="1">
      <c r="A27" s="269"/>
      <c r="B27" s="38"/>
      <c r="C27" s="287"/>
      <c r="D27" s="287"/>
      <c r="E27" s="39"/>
      <c r="F27" s="40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94"/>
    </row>
    <row r="28" spans="1:43" ht="15.75" customHeight="1">
      <c r="A28" s="269"/>
      <c r="B28" s="38"/>
      <c r="C28" s="287"/>
      <c r="D28" s="287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94"/>
    </row>
    <row r="29" spans="1:43" ht="15.75" customHeight="1">
      <c r="A29" s="269"/>
      <c r="B29" s="38"/>
      <c r="C29" s="287"/>
      <c r="D29" s="287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  <c r="AQ29" s="9">
        <f>AI8</f>
        <v>0</v>
      </c>
    </row>
    <row r="30" spans="1:43" ht="15.75" customHeight="1">
      <c r="A30" s="269"/>
      <c r="B30" s="38"/>
      <c r="C30" s="287"/>
      <c r="D30" s="287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43" ht="15.75" customHeight="1">
      <c r="A31" s="269"/>
      <c r="B31" s="38"/>
      <c r="C31" s="287"/>
      <c r="D31" s="287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43" ht="15.75" customHeight="1">
      <c r="A32" s="269"/>
      <c r="B32" s="38"/>
      <c r="C32" s="287"/>
      <c r="D32" s="287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38"/>
      <c r="C33" s="287"/>
      <c r="D33" s="287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38"/>
      <c r="C34" s="287"/>
      <c r="D34" s="287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38"/>
      <c r="C35" s="287"/>
      <c r="D35" s="287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94"/>
      <c r="Y35" s="266"/>
      <c r="Z35" s="267"/>
      <c r="AA35" s="55"/>
      <c r="AB35" s="49"/>
      <c r="AC35" s="294"/>
    </row>
    <row r="36" spans="1:29" ht="15.75" customHeight="1">
      <c r="A36" s="269"/>
      <c r="B36" s="38"/>
      <c r="C36" s="287"/>
      <c r="D36" s="287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94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87"/>
      <c r="D37" s="287"/>
      <c r="E37" s="95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54"/>
      <c r="X37" s="94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13">AVERAGE(I22:I37)</f>
        <v>24.4</v>
      </c>
      <c r="J38" s="81">
        <f t="shared" si="13"/>
        <v>2000</v>
      </c>
      <c r="K38" s="82">
        <f t="shared" ref="K38" si="14">J38/I38</f>
        <v>81.967213114754102</v>
      </c>
      <c r="L38" s="80">
        <f t="shared" ref="L38:M38" si="15">AVERAGE(L22:L37)</f>
        <v>24.4</v>
      </c>
      <c r="M38" s="81">
        <f t="shared" si="15"/>
        <v>1696.5025425942899</v>
      </c>
      <c r="N38" s="82">
        <f t="shared" ref="N38:N44" si="16">M38/L38</f>
        <v>69.528792729274187</v>
      </c>
      <c r="O38" s="83">
        <f t="shared" ref="O38:O44" si="17">L38-I38</f>
        <v>0</v>
      </c>
      <c r="P38" s="84">
        <f t="shared" ref="P38:P44" si="18">N38-K38</f>
        <v>-12.438420385479915</v>
      </c>
      <c r="Q38" s="85">
        <f t="shared" ref="Q38:Q44" si="19">N38/K38</f>
        <v>0.84825127129714506</v>
      </c>
      <c r="R38" s="275"/>
      <c r="S38" s="182">
        <f>S22</f>
        <v>0.25026620370370373</v>
      </c>
      <c r="T38" s="183">
        <f>INDEX(T22:T37,COUNTA(T22:T37))</f>
        <v>0.68263888888888891</v>
      </c>
      <c r="U38" s="86"/>
      <c r="V38" s="96"/>
      <c r="W38" s="78"/>
      <c r="X38" s="82"/>
      <c r="Y38" s="262"/>
      <c r="Z38" s="263"/>
      <c r="AA38" s="97">
        <f t="shared" ref="AA38:AA44" si="20">M38-J38</f>
        <v>-303.49745740571007</v>
      </c>
      <c r="AB38" s="85">
        <f t="shared" ref="AB38:AB44" si="21">M38/J38</f>
        <v>0.84825127129714495</v>
      </c>
      <c r="AC38" s="295"/>
    </row>
    <row r="39" spans="1:29" ht="15.75" customHeight="1">
      <c r="A39" s="281" t="s">
        <v>37</v>
      </c>
      <c r="B39" s="98" t="s">
        <v>74</v>
      </c>
      <c r="C39" s="271" t="s">
        <v>206</v>
      </c>
      <c r="D39" s="272"/>
      <c r="E39" s="21">
        <v>59.8</v>
      </c>
      <c r="F39" s="34">
        <v>604</v>
      </c>
      <c r="G39" s="22">
        <f t="shared" ref="G39:G44" si="22">E39*F39</f>
        <v>36119.199999999997</v>
      </c>
      <c r="H39" s="23"/>
      <c r="I39" s="24">
        <v>16</v>
      </c>
      <c r="J39" s="25">
        <v>2000</v>
      </c>
      <c r="K39" s="26">
        <f>J39/I39</f>
        <v>125</v>
      </c>
      <c r="L39" s="27">
        <v>16</v>
      </c>
      <c r="M39" s="25">
        <f t="shared" ref="M39:M44" si="23">F39/V39*60</f>
        <v>1634.8872180451144</v>
      </c>
      <c r="N39" s="26">
        <f t="shared" si="16"/>
        <v>102.18045112781965</v>
      </c>
      <c r="O39" s="91">
        <f t="shared" si="17"/>
        <v>0</v>
      </c>
      <c r="P39" s="92">
        <f t="shared" si="18"/>
        <v>-22.819548872180349</v>
      </c>
      <c r="Q39" s="31">
        <f t="shared" si="19"/>
        <v>0.81744360902255719</v>
      </c>
      <c r="R39" s="273">
        <f>Q55</f>
        <v>0.8473191538451601</v>
      </c>
      <c r="S39" s="32">
        <v>0.25</v>
      </c>
      <c r="T39" s="33">
        <v>0.2653935185185185</v>
      </c>
      <c r="U39" s="34"/>
      <c r="V39" s="35">
        <v>22.166666666666643</v>
      </c>
      <c r="W39" s="15"/>
      <c r="X39" s="17"/>
      <c r="Y39" s="276"/>
      <c r="Z39" s="277"/>
      <c r="AA39" s="36">
        <f t="shared" si="20"/>
        <v>-365.11278195488558</v>
      </c>
      <c r="AB39" s="31">
        <f t="shared" si="21"/>
        <v>0.81744360902255719</v>
      </c>
      <c r="AC39" s="348">
        <f>AB55</f>
        <v>0.8473191538451601</v>
      </c>
    </row>
    <row r="40" spans="1:29" ht="15.75" customHeight="1">
      <c r="A40" s="282"/>
      <c r="B40" s="99" t="s">
        <v>74</v>
      </c>
      <c r="C40" s="264" t="s">
        <v>212</v>
      </c>
      <c r="D40" s="265"/>
      <c r="E40" s="39">
        <v>59.8</v>
      </c>
      <c r="F40" s="52">
        <v>904</v>
      </c>
      <c r="G40" s="41">
        <f t="shared" si="22"/>
        <v>54059.199999999997</v>
      </c>
      <c r="H40" s="42"/>
      <c r="I40" s="43">
        <v>14</v>
      </c>
      <c r="J40" s="44">
        <v>2000</v>
      </c>
      <c r="K40" s="45">
        <f t="shared" si="12"/>
        <v>142.85714285714286</v>
      </c>
      <c r="L40" s="46">
        <v>14</v>
      </c>
      <c r="M40" s="44">
        <f t="shared" si="23"/>
        <v>1661.255742725881</v>
      </c>
      <c r="N40" s="45">
        <f t="shared" si="16"/>
        <v>118.66112448042007</v>
      </c>
      <c r="O40" s="47">
        <f t="shared" si="17"/>
        <v>0</v>
      </c>
      <c r="P40" s="48">
        <f t="shared" si="18"/>
        <v>-24.19601837672279</v>
      </c>
      <c r="Q40" s="49">
        <f t="shared" si="19"/>
        <v>0.83062787136294047</v>
      </c>
      <c r="R40" s="274"/>
      <c r="S40" s="50">
        <v>0.27107638888888891</v>
      </c>
      <c r="T40" s="51">
        <v>0.29375000000000001</v>
      </c>
      <c r="U40" s="52">
        <v>8.1833333333333869</v>
      </c>
      <c r="V40" s="53">
        <v>32.649999999999991</v>
      </c>
      <c r="W40" s="54"/>
      <c r="X40" s="94"/>
      <c r="Y40" s="266"/>
      <c r="Z40" s="267"/>
      <c r="AA40" s="55">
        <f t="shared" si="20"/>
        <v>-338.74425727411904</v>
      </c>
      <c r="AB40" s="49">
        <f t="shared" si="21"/>
        <v>0.83062787136294047</v>
      </c>
      <c r="AC40" s="294"/>
    </row>
    <row r="41" spans="1:29" ht="15.75" customHeight="1">
      <c r="A41" s="282"/>
      <c r="B41" s="99" t="s">
        <v>67</v>
      </c>
      <c r="C41" s="264" t="s">
        <v>291</v>
      </c>
      <c r="D41" s="265"/>
      <c r="E41" s="39">
        <v>51.82</v>
      </c>
      <c r="F41" s="52">
        <v>3659</v>
      </c>
      <c r="G41" s="41">
        <f t="shared" si="22"/>
        <v>189609.38</v>
      </c>
      <c r="H41" s="42"/>
      <c r="I41" s="43">
        <v>23</v>
      </c>
      <c r="J41" s="44">
        <v>1800</v>
      </c>
      <c r="K41" s="45">
        <f t="shared" si="12"/>
        <v>78.260869565217391</v>
      </c>
      <c r="L41" s="46">
        <v>23</v>
      </c>
      <c r="M41" s="44">
        <f t="shared" si="23"/>
        <v>1527.0577324368194</v>
      </c>
      <c r="N41" s="45">
        <f t="shared" si="16"/>
        <v>66.393814453774752</v>
      </c>
      <c r="O41" s="47">
        <f t="shared" si="17"/>
        <v>0</v>
      </c>
      <c r="P41" s="48">
        <f t="shared" si="18"/>
        <v>-11.867055111442639</v>
      </c>
      <c r="Q41" s="49">
        <f t="shared" si="19"/>
        <v>0.84836540690934403</v>
      </c>
      <c r="R41" s="274"/>
      <c r="S41" s="50">
        <v>0.29807870370370371</v>
      </c>
      <c r="T41" s="51">
        <v>0.39791666666666664</v>
      </c>
      <c r="U41" s="52">
        <v>6.2333333333333218</v>
      </c>
      <c r="V41" s="53">
        <v>143.76666666666662</v>
      </c>
      <c r="W41" s="54"/>
      <c r="X41" s="94"/>
      <c r="Y41" s="266"/>
      <c r="Z41" s="267"/>
      <c r="AA41" s="55">
        <f t="shared" si="20"/>
        <v>-272.94226756318062</v>
      </c>
      <c r="AB41" s="49">
        <f t="shared" si="21"/>
        <v>0.84836540690934414</v>
      </c>
      <c r="AC41" s="294"/>
    </row>
    <row r="42" spans="1:29" ht="15.75" customHeight="1">
      <c r="A42" s="282"/>
      <c r="B42" s="99" t="s">
        <v>85</v>
      </c>
      <c r="C42" s="264" t="s">
        <v>236</v>
      </c>
      <c r="D42" s="265"/>
      <c r="E42" s="39">
        <v>46.93</v>
      </c>
      <c r="F42" s="52">
        <v>2195</v>
      </c>
      <c r="G42" s="41">
        <f t="shared" si="22"/>
        <v>103011.35</v>
      </c>
      <c r="H42" s="42"/>
      <c r="I42" s="43">
        <v>21</v>
      </c>
      <c r="J42" s="44">
        <v>2000</v>
      </c>
      <c r="K42" s="45">
        <f t="shared" si="12"/>
        <v>95.238095238095241</v>
      </c>
      <c r="L42" s="46">
        <v>21</v>
      </c>
      <c r="M42" s="44">
        <f t="shared" si="23"/>
        <v>1759.5190380761517</v>
      </c>
      <c r="N42" s="45">
        <f t="shared" si="16"/>
        <v>83.786620860769133</v>
      </c>
      <c r="O42" s="47">
        <f t="shared" si="17"/>
        <v>0</v>
      </c>
      <c r="P42" s="48">
        <f t="shared" si="18"/>
        <v>-11.451474377326107</v>
      </c>
      <c r="Q42" s="49">
        <f t="shared" si="19"/>
        <v>0.87975951903807592</v>
      </c>
      <c r="R42" s="274"/>
      <c r="S42" s="50">
        <v>0.40150462962962963</v>
      </c>
      <c r="T42" s="51">
        <v>0.45348379629629632</v>
      </c>
      <c r="U42" s="52">
        <v>5.1666666666667016</v>
      </c>
      <c r="V42" s="53">
        <v>74.850000000000023</v>
      </c>
      <c r="W42" s="54">
        <v>0.45348379629629632</v>
      </c>
      <c r="X42" s="94">
        <v>0.4944675925925926</v>
      </c>
      <c r="Y42" s="266"/>
      <c r="Z42" s="267"/>
      <c r="AA42" s="55">
        <f t="shared" si="20"/>
        <v>-240.48096192384833</v>
      </c>
      <c r="AB42" s="49">
        <f t="shared" si="21"/>
        <v>0.87975951903807581</v>
      </c>
      <c r="AC42" s="294"/>
    </row>
    <row r="43" spans="1:29" ht="15.75" customHeight="1">
      <c r="A43" s="283"/>
      <c r="B43" s="99" t="s">
        <v>74</v>
      </c>
      <c r="C43" s="264" t="s">
        <v>75</v>
      </c>
      <c r="D43" s="265"/>
      <c r="E43" s="39">
        <v>59.34</v>
      </c>
      <c r="F43" s="52">
        <v>2107</v>
      </c>
      <c r="G43" s="41">
        <f t="shared" si="22"/>
        <v>125029.38</v>
      </c>
      <c r="H43" s="58"/>
      <c r="I43" s="43">
        <v>24</v>
      </c>
      <c r="J43" s="44">
        <v>2000</v>
      </c>
      <c r="K43" s="45">
        <f t="shared" si="12"/>
        <v>83.333333333333329</v>
      </c>
      <c r="L43" s="59">
        <v>24</v>
      </c>
      <c r="M43" s="44">
        <f t="shared" si="23"/>
        <v>1686.3494886616293</v>
      </c>
      <c r="N43" s="45">
        <f t="shared" si="16"/>
        <v>70.264562027567891</v>
      </c>
      <c r="O43" s="47">
        <f t="shared" si="17"/>
        <v>0</v>
      </c>
      <c r="P43" s="48">
        <f t="shared" si="18"/>
        <v>-13.068771305765438</v>
      </c>
      <c r="Q43" s="49">
        <f t="shared" si="19"/>
        <v>0.84317474433081474</v>
      </c>
      <c r="R43" s="274"/>
      <c r="S43" s="50">
        <v>0.4944675925925926</v>
      </c>
      <c r="T43" s="51">
        <v>0.54652777777777772</v>
      </c>
      <c r="U43" s="52">
        <v>59.016666666666644</v>
      </c>
      <c r="V43" s="53">
        <v>74.966666666666583</v>
      </c>
      <c r="W43" s="54"/>
      <c r="X43" s="94"/>
      <c r="Y43" s="266"/>
      <c r="Z43" s="267"/>
      <c r="AA43" s="55">
        <f t="shared" si="20"/>
        <v>-313.65051133837073</v>
      </c>
      <c r="AB43" s="49">
        <f t="shared" si="21"/>
        <v>0.84317474433081463</v>
      </c>
      <c r="AC43" s="294"/>
    </row>
    <row r="44" spans="1:29" ht="15.75" customHeight="1">
      <c r="A44" s="283"/>
      <c r="B44" s="99" t="s">
        <v>76</v>
      </c>
      <c r="C44" s="264" t="s">
        <v>78</v>
      </c>
      <c r="D44" s="265"/>
      <c r="E44" s="39">
        <v>29.97</v>
      </c>
      <c r="F44" s="52">
        <v>2022</v>
      </c>
      <c r="G44" s="60">
        <f t="shared" si="22"/>
        <v>60599.34</v>
      </c>
      <c r="H44" s="61"/>
      <c r="I44" s="43">
        <v>20</v>
      </c>
      <c r="J44" s="44">
        <v>2600</v>
      </c>
      <c r="K44" s="45">
        <f t="shared" si="12"/>
        <v>130</v>
      </c>
      <c r="L44" s="46">
        <v>20</v>
      </c>
      <c r="M44" s="44">
        <f t="shared" si="23"/>
        <v>2237.6882877343878</v>
      </c>
      <c r="N44" s="45">
        <f t="shared" si="16"/>
        <v>111.88441438671938</v>
      </c>
      <c r="O44" s="47">
        <f t="shared" si="17"/>
        <v>0</v>
      </c>
      <c r="P44" s="48">
        <f t="shared" si="18"/>
        <v>-18.115585613280615</v>
      </c>
      <c r="Q44" s="49">
        <f t="shared" si="19"/>
        <v>0.86064934143630301</v>
      </c>
      <c r="R44" s="274"/>
      <c r="S44" s="50">
        <v>0.55138888888888871</v>
      </c>
      <c r="T44" s="51">
        <v>0.58903935185185186</v>
      </c>
      <c r="U44" s="52">
        <v>6.9999999999998153</v>
      </c>
      <c r="V44" s="53">
        <v>54.216666666666939</v>
      </c>
      <c r="W44" s="54"/>
      <c r="X44" s="94"/>
      <c r="Y44" s="266"/>
      <c r="Z44" s="267"/>
      <c r="AA44" s="55">
        <f t="shared" si="20"/>
        <v>-362.31171226561219</v>
      </c>
      <c r="AB44" s="49">
        <f t="shared" si="21"/>
        <v>0.86064934143630301</v>
      </c>
      <c r="AC44" s="294"/>
    </row>
    <row r="45" spans="1:29" ht="15.75" customHeight="1">
      <c r="A45" s="283"/>
      <c r="B45" s="99"/>
      <c r="C45" s="264"/>
      <c r="D45" s="265"/>
      <c r="E45" s="39"/>
      <c r="F45" s="52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94"/>
    </row>
    <row r="46" spans="1:29" ht="15.75" customHeight="1">
      <c r="A46" s="283"/>
      <c r="B46" s="99"/>
      <c r="C46" s="264"/>
      <c r="D46" s="265"/>
      <c r="E46" s="39"/>
      <c r="F46" s="52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94"/>
    </row>
    <row r="47" spans="1:29" ht="15.75" customHeight="1">
      <c r="A47" s="283"/>
      <c r="B47" s="99"/>
      <c r="C47" s="264"/>
      <c r="D47" s="265"/>
      <c r="E47" s="39"/>
      <c r="F47" s="52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94"/>
      <c r="Y47" s="266"/>
      <c r="Z47" s="267"/>
      <c r="AA47" s="55"/>
      <c r="AB47" s="49"/>
      <c r="AC47" s="294"/>
    </row>
    <row r="48" spans="1:29" ht="15.75" customHeight="1">
      <c r="A48" s="283"/>
      <c r="B48" s="99"/>
      <c r="C48" s="264"/>
      <c r="D48" s="265"/>
      <c r="E48" s="39"/>
      <c r="F48" s="52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94"/>
      <c r="Y48" s="266"/>
      <c r="Z48" s="267"/>
      <c r="AA48" s="55"/>
      <c r="AB48" s="49"/>
      <c r="AC48" s="294"/>
    </row>
    <row r="49" spans="1:29" ht="15.75" customHeight="1">
      <c r="A49" s="283"/>
      <c r="B49" s="99"/>
      <c r="C49" s="264"/>
      <c r="D49" s="265"/>
      <c r="E49" s="39"/>
      <c r="F49" s="52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94"/>
      <c r="Y49" s="266"/>
      <c r="Z49" s="267"/>
      <c r="AA49" s="55"/>
      <c r="AB49" s="49"/>
      <c r="AC49" s="294"/>
    </row>
    <row r="50" spans="1:29" ht="15.75" customHeight="1">
      <c r="A50" s="283"/>
      <c r="B50" s="99"/>
      <c r="C50" s="264"/>
      <c r="D50" s="265"/>
      <c r="E50" s="39"/>
      <c r="F50" s="52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94"/>
      <c r="Y50" s="266"/>
      <c r="Z50" s="267"/>
      <c r="AA50" s="55"/>
      <c r="AB50" s="49"/>
      <c r="AC50" s="294"/>
    </row>
    <row r="51" spans="1:29" ht="15.75" customHeight="1">
      <c r="A51" s="283"/>
      <c r="B51" s="99"/>
      <c r="C51" s="264"/>
      <c r="D51" s="265"/>
      <c r="E51" s="39"/>
      <c r="F51" s="52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94"/>
      <c r="Y51" s="266"/>
      <c r="Z51" s="267"/>
      <c r="AA51" s="55"/>
      <c r="AB51" s="49"/>
      <c r="AC51" s="294"/>
    </row>
    <row r="52" spans="1:29" ht="15.75" customHeight="1">
      <c r="A52" s="283"/>
      <c r="B52" s="99"/>
      <c r="C52" s="264"/>
      <c r="D52" s="265"/>
      <c r="E52" s="39"/>
      <c r="F52" s="52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100"/>
      <c r="X52" s="101"/>
      <c r="Y52" s="266"/>
      <c r="Z52" s="267"/>
      <c r="AA52" s="55"/>
      <c r="AB52" s="49"/>
      <c r="AC52" s="294"/>
    </row>
    <row r="53" spans="1:29" ht="15.75" customHeight="1">
      <c r="A53" s="283"/>
      <c r="B53" s="99"/>
      <c r="C53" s="264"/>
      <c r="D53" s="265"/>
      <c r="E53" s="39"/>
      <c r="F53" s="52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102"/>
      <c r="X53" s="103"/>
      <c r="Y53" s="266"/>
      <c r="Z53" s="267"/>
      <c r="AA53" s="55"/>
      <c r="AB53" s="49"/>
      <c r="AC53" s="294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50"/>
      <c r="T54" s="51"/>
      <c r="U54" s="73"/>
      <c r="V54" s="53"/>
      <c r="W54" s="102"/>
      <c r="X54" s="103"/>
      <c r="Y54" s="266"/>
      <c r="Z54" s="267"/>
      <c r="AA54" s="55"/>
      <c r="AB54" s="49"/>
      <c r="AC54" s="294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24">AVERAGE(I39:I54)</f>
        <v>19.666666666666668</v>
      </c>
      <c r="J55" s="81">
        <f t="shared" si="24"/>
        <v>2066.6666666666665</v>
      </c>
      <c r="K55" s="82">
        <f t="shared" ref="K55" si="25">J55/I55</f>
        <v>105.08474576271185</v>
      </c>
      <c r="L55" s="80">
        <f t="shared" ref="L55:M55" si="26">AVERAGE(L39:L54)</f>
        <v>19.666666666666668</v>
      </c>
      <c r="M55" s="81">
        <f t="shared" si="26"/>
        <v>1751.1262512799974</v>
      </c>
      <c r="N55" s="82">
        <f t="shared" ref="N55:N62" si="27">M55/L55</f>
        <v>89.040317861694774</v>
      </c>
      <c r="O55" s="83">
        <f t="shared" ref="O55:O62" si="28">L55-I55</f>
        <v>0</v>
      </c>
      <c r="P55" s="84">
        <f t="shared" ref="P55:P62" si="29">N55-K55</f>
        <v>-16.044427901017073</v>
      </c>
      <c r="Q55" s="85">
        <f t="shared" ref="Q55:Q62" si="30">N55/K55</f>
        <v>0.8473191538451601</v>
      </c>
      <c r="R55" s="275"/>
      <c r="S55" s="182">
        <f>S39</f>
        <v>0.25</v>
      </c>
      <c r="T55" s="183">
        <f>INDEX(T39:T54,COUNTA(T39:T54))</f>
        <v>0.58903935185185186</v>
      </c>
      <c r="U55" s="86"/>
      <c r="V55" s="96"/>
      <c r="W55" s="105"/>
      <c r="X55" s="106"/>
      <c r="Y55" s="262"/>
      <c r="Z55" s="263"/>
      <c r="AA55" s="97">
        <f t="shared" ref="AA55:AA62" si="31">M55-J55</f>
        <v>-315.54041538666911</v>
      </c>
      <c r="AB55" s="85">
        <f t="shared" ref="AB55:AB62" si="32">M55/J55</f>
        <v>0.8473191538451601</v>
      </c>
      <c r="AC55" s="295"/>
    </row>
    <row r="56" spans="1:29" ht="15.75" customHeight="1">
      <c r="A56" s="268" t="s">
        <v>38</v>
      </c>
      <c r="B56" s="98" t="s">
        <v>74</v>
      </c>
      <c r="C56" s="271" t="s">
        <v>82</v>
      </c>
      <c r="D56" s="272"/>
      <c r="E56" s="21">
        <v>47.37</v>
      </c>
      <c r="F56" s="15">
        <v>1661</v>
      </c>
      <c r="G56" s="22">
        <f t="shared" ref="G56:G62" si="33">E56*F56</f>
        <v>78681.569999999992</v>
      </c>
      <c r="H56" s="23"/>
      <c r="I56" s="24">
        <v>21</v>
      </c>
      <c r="J56" s="25">
        <v>2000</v>
      </c>
      <c r="K56" s="26">
        <f>J56/I56</f>
        <v>95.238095238095241</v>
      </c>
      <c r="L56" s="27">
        <v>21</v>
      </c>
      <c r="M56" s="25">
        <f t="shared" ref="M56:M62" si="34">F56/V56*60</f>
        <v>1666.5551839464883</v>
      </c>
      <c r="N56" s="26">
        <f t="shared" si="27"/>
        <v>79.359770664118486</v>
      </c>
      <c r="O56" s="91">
        <f t="shared" si="28"/>
        <v>0</v>
      </c>
      <c r="P56" s="92">
        <f t="shared" si="29"/>
        <v>-15.878324573976755</v>
      </c>
      <c r="Q56" s="31">
        <f t="shared" si="30"/>
        <v>0.83327759197324403</v>
      </c>
      <c r="R56" s="273">
        <f>Q72</f>
        <v>0.84091102908084758</v>
      </c>
      <c r="S56" s="32">
        <v>0.25013888888888891</v>
      </c>
      <c r="T56" s="33">
        <v>0.29166666666666669</v>
      </c>
      <c r="U56" s="34"/>
      <c r="V56" s="35">
        <v>59.8</v>
      </c>
      <c r="W56" s="33"/>
      <c r="X56" s="107"/>
      <c r="Y56" s="276"/>
      <c r="Z56" s="277"/>
      <c r="AA56" s="36">
        <f t="shared" si="31"/>
        <v>-333.44481605351166</v>
      </c>
      <c r="AB56" s="31">
        <f t="shared" si="32"/>
        <v>0.83327759197324414</v>
      </c>
      <c r="AC56" s="278">
        <f>AB72</f>
        <v>0.84091102908084769</v>
      </c>
    </row>
    <row r="57" spans="1:29" ht="15.75" customHeight="1">
      <c r="A57" s="269"/>
      <c r="B57" s="99" t="s">
        <v>70</v>
      </c>
      <c r="C57" s="264" t="s">
        <v>83</v>
      </c>
      <c r="D57" s="265"/>
      <c r="E57" s="39">
        <v>56.85</v>
      </c>
      <c r="F57" s="40">
        <v>957</v>
      </c>
      <c r="G57" s="41">
        <f t="shared" si="33"/>
        <v>54405.450000000004</v>
      </c>
      <c r="H57" s="42"/>
      <c r="I57" s="43">
        <v>21</v>
      </c>
      <c r="J57" s="44">
        <v>2000</v>
      </c>
      <c r="K57" s="45">
        <f t="shared" si="12"/>
        <v>95.238095238095241</v>
      </c>
      <c r="L57" s="46">
        <v>21</v>
      </c>
      <c r="M57" s="44">
        <f t="shared" si="34"/>
        <v>1630.4779933743484</v>
      </c>
      <c r="N57" s="45">
        <f t="shared" si="27"/>
        <v>77.641809208302305</v>
      </c>
      <c r="O57" s="47">
        <f t="shared" si="28"/>
        <v>0</v>
      </c>
      <c r="P57" s="48">
        <f t="shared" si="29"/>
        <v>-17.596286029792935</v>
      </c>
      <c r="Q57" s="49">
        <f t="shared" si="30"/>
        <v>0.81523899668717414</v>
      </c>
      <c r="R57" s="274"/>
      <c r="S57" s="50">
        <v>0.29444444444444445</v>
      </c>
      <c r="T57" s="51">
        <v>0.31890046296296298</v>
      </c>
      <c r="U57" s="52">
        <v>3.9999999999999858</v>
      </c>
      <c r="V57" s="53">
        <v>35.216666666666683</v>
      </c>
      <c r="W57" s="54"/>
      <c r="X57" s="94"/>
      <c r="Y57" s="266"/>
      <c r="Z57" s="267"/>
      <c r="AA57" s="55">
        <f t="shared" si="31"/>
        <v>-369.52200662565156</v>
      </c>
      <c r="AB57" s="49">
        <f t="shared" si="32"/>
        <v>0.81523899668717426</v>
      </c>
      <c r="AC57" s="279"/>
    </row>
    <row r="58" spans="1:29" ht="15.75" customHeight="1">
      <c r="A58" s="269"/>
      <c r="B58" s="99" t="s">
        <v>74</v>
      </c>
      <c r="C58" s="264" t="s">
        <v>220</v>
      </c>
      <c r="D58" s="265"/>
      <c r="E58" s="39">
        <v>65.55</v>
      </c>
      <c r="F58" s="40">
        <v>971</v>
      </c>
      <c r="G58" s="41">
        <f t="shared" si="33"/>
        <v>63649.049999999996</v>
      </c>
      <c r="H58" s="42"/>
      <c r="I58" s="43">
        <v>22</v>
      </c>
      <c r="J58" s="44">
        <v>2000</v>
      </c>
      <c r="K58" s="45">
        <f t="shared" si="12"/>
        <v>90.909090909090907</v>
      </c>
      <c r="L58" s="46">
        <v>22</v>
      </c>
      <c r="M58" s="44">
        <f t="shared" si="34"/>
        <v>1694.4255937954438</v>
      </c>
      <c r="N58" s="45">
        <f t="shared" si="27"/>
        <v>77.019345172520175</v>
      </c>
      <c r="O58" s="47">
        <f t="shared" si="28"/>
        <v>0</v>
      </c>
      <c r="P58" s="48">
        <f t="shared" si="29"/>
        <v>-13.889745736570731</v>
      </c>
      <c r="Q58" s="49">
        <f t="shared" si="30"/>
        <v>0.847212796897722</v>
      </c>
      <c r="R58" s="274"/>
      <c r="S58" s="50">
        <v>0.32430555555555557</v>
      </c>
      <c r="T58" s="51">
        <v>0.34818287037037038</v>
      </c>
      <c r="U58" s="52">
        <v>7.7833333333333243</v>
      </c>
      <c r="V58" s="53">
        <v>34.383333333333326</v>
      </c>
      <c r="W58" s="54"/>
      <c r="X58" s="94"/>
      <c r="Y58" s="266"/>
      <c r="Z58" s="267"/>
      <c r="AA58" s="55">
        <f t="shared" si="31"/>
        <v>-305.57440620455623</v>
      </c>
      <c r="AB58" s="49">
        <f t="shared" si="32"/>
        <v>0.84721279689772189</v>
      </c>
      <c r="AC58" s="279"/>
    </row>
    <row r="59" spans="1:29" ht="15.75" customHeight="1">
      <c r="A59" s="269"/>
      <c r="B59" s="99" t="s">
        <v>74</v>
      </c>
      <c r="C59" s="264" t="s">
        <v>223</v>
      </c>
      <c r="D59" s="265"/>
      <c r="E59" s="39">
        <v>59.36</v>
      </c>
      <c r="F59" s="40">
        <v>1889</v>
      </c>
      <c r="G59" s="41">
        <f t="shared" si="33"/>
        <v>112131.04</v>
      </c>
      <c r="H59" s="42"/>
      <c r="I59" s="43">
        <v>23</v>
      </c>
      <c r="J59" s="44">
        <v>2000</v>
      </c>
      <c r="K59" s="45">
        <f t="shared" si="12"/>
        <v>86.956521739130437</v>
      </c>
      <c r="L59" s="46">
        <v>23</v>
      </c>
      <c r="M59" s="44">
        <f t="shared" si="34"/>
        <v>1701.3760320240167</v>
      </c>
      <c r="N59" s="45">
        <f t="shared" si="27"/>
        <v>73.972870957565945</v>
      </c>
      <c r="O59" s="47">
        <f t="shared" si="28"/>
        <v>0</v>
      </c>
      <c r="P59" s="48">
        <f t="shared" si="29"/>
        <v>-12.983650781564492</v>
      </c>
      <c r="Q59" s="49">
        <f t="shared" si="30"/>
        <v>0.85068801601200839</v>
      </c>
      <c r="R59" s="274"/>
      <c r="S59" s="50">
        <v>0.35304398148148147</v>
      </c>
      <c r="T59" s="51">
        <v>0.39930555555555558</v>
      </c>
      <c r="U59" s="52">
        <v>6.9999999999999751</v>
      </c>
      <c r="V59" s="53">
        <v>66.616666666666717</v>
      </c>
      <c r="W59" s="54"/>
      <c r="X59" s="94"/>
      <c r="Y59" s="266"/>
      <c r="Z59" s="267"/>
      <c r="AA59" s="55">
        <f t="shared" si="31"/>
        <v>-298.62396797598331</v>
      </c>
      <c r="AB59" s="49">
        <f t="shared" si="32"/>
        <v>0.85068801601200839</v>
      </c>
      <c r="AC59" s="279"/>
    </row>
    <row r="60" spans="1:29" ht="15.75" customHeight="1">
      <c r="A60" s="269"/>
      <c r="B60" s="99" t="s">
        <v>74</v>
      </c>
      <c r="C60" s="264" t="s">
        <v>213</v>
      </c>
      <c r="D60" s="265"/>
      <c r="E60" s="39">
        <v>77.34</v>
      </c>
      <c r="F60" s="40">
        <v>2575</v>
      </c>
      <c r="G60" s="41">
        <f t="shared" si="33"/>
        <v>199150.5</v>
      </c>
      <c r="H60" s="58"/>
      <c r="I60" s="43">
        <v>25</v>
      </c>
      <c r="J60" s="44">
        <v>2000</v>
      </c>
      <c r="K60" s="45">
        <f t="shared" si="12"/>
        <v>80</v>
      </c>
      <c r="L60" s="59">
        <v>25</v>
      </c>
      <c r="M60" s="44">
        <f t="shared" si="34"/>
        <v>1671.7763751127127</v>
      </c>
      <c r="N60" s="45">
        <f t="shared" si="27"/>
        <v>66.871055004508506</v>
      </c>
      <c r="O60" s="47">
        <f t="shared" si="28"/>
        <v>0</v>
      </c>
      <c r="P60" s="48">
        <f t="shared" si="29"/>
        <v>-13.128944995491494</v>
      </c>
      <c r="Q60" s="49">
        <f t="shared" si="30"/>
        <v>0.8358881875563563</v>
      </c>
      <c r="R60" s="274"/>
      <c r="S60" s="50">
        <v>0.40208333333333329</v>
      </c>
      <c r="T60" s="51">
        <v>0.46626157407407409</v>
      </c>
      <c r="U60" s="52">
        <v>3.9999999999999059</v>
      </c>
      <c r="V60" s="53">
        <v>92.416666666666757</v>
      </c>
      <c r="W60" s="54">
        <v>0.46626157407407409</v>
      </c>
      <c r="X60" s="94">
        <v>0.50763888888888875</v>
      </c>
      <c r="Y60" s="266"/>
      <c r="Z60" s="267"/>
      <c r="AA60" s="55">
        <f t="shared" si="31"/>
        <v>-328.22362488728731</v>
      </c>
      <c r="AB60" s="49">
        <f t="shared" si="32"/>
        <v>0.8358881875563563</v>
      </c>
      <c r="AC60" s="279"/>
    </row>
    <row r="61" spans="1:29" ht="15.75" customHeight="1">
      <c r="A61" s="269"/>
      <c r="B61" s="99" t="s">
        <v>74</v>
      </c>
      <c r="C61" s="264" t="s">
        <v>234</v>
      </c>
      <c r="D61" s="265"/>
      <c r="E61" s="39">
        <v>53.37</v>
      </c>
      <c r="F61" s="40">
        <v>1705</v>
      </c>
      <c r="G61" s="60">
        <f t="shared" si="33"/>
        <v>90995.849999999991</v>
      </c>
      <c r="H61" s="61"/>
      <c r="I61" s="43">
        <v>25</v>
      </c>
      <c r="J61" s="44">
        <v>2000</v>
      </c>
      <c r="K61" s="45">
        <f t="shared" si="12"/>
        <v>80</v>
      </c>
      <c r="L61" s="46">
        <v>25</v>
      </c>
      <c r="M61" s="44">
        <f t="shared" si="34"/>
        <v>1697.9253112033157</v>
      </c>
      <c r="N61" s="45">
        <f t="shared" si="27"/>
        <v>67.917012448132624</v>
      </c>
      <c r="O61" s="47">
        <f t="shared" si="28"/>
        <v>0</v>
      </c>
      <c r="P61" s="48">
        <f t="shared" si="29"/>
        <v>-12.082987551867376</v>
      </c>
      <c r="Q61" s="49">
        <f t="shared" si="30"/>
        <v>0.84896265560165785</v>
      </c>
      <c r="R61" s="274"/>
      <c r="S61" s="50">
        <v>0.50763888888888875</v>
      </c>
      <c r="T61" s="51">
        <v>0.54947916666666663</v>
      </c>
      <c r="U61" s="52">
        <v>59.583333333333108</v>
      </c>
      <c r="V61" s="53">
        <v>60.250000000000142</v>
      </c>
      <c r="W61" s="54"/>
      <c r="X61" s="94"/>
      <c r="Y61" s="266"/>
      <c r="Z61" s="267"/>
      <c r="AA61" s="55">
        <f t="shared" si="31"/>
        <v>-302.07468879668431</v>
      </c>
      <c r="AB61" s="49">
        <f t="shared" si="32"/>
        <v>0.84896265560165785</v>
      </c>
      <c r="AC61" s="279"/>
    </row>
    <row r="62" spans="1:29" ht="15.75" customHeight="1">
      <c r="A62" s="269"/>
      <c r="B62" s="99" t="s">
        <v>74</v>
      </c>
      <c r="C62" s="264" t="s">
        <v>81</v>
      </c>
      <c r="D62" s="265"/>
      <c r="E62" s="39">
        <v>58.67</v>
      </c>
      <c r="F62" s="40">
        <v>3924</v>
      </c>
      <c r="G62" s="60">
        <f t="shared" si="33"/>
        <v>230221.08000000002</v>
      </c>
      <c r="H62" s="64"/>
      <c r="I62" s="43">
        <v>25</v>
      </c>
      <c r="J62" s="44">
        <v>2000</v>
      </c>
      <c r="K62" s="45">
        <f t="shared" si="12"/>
        <v>80</v>
      </c>
      <c r="L62" s="59">
        <v>25</v>
      </c>
      <c r="M62" s="44">
        <f t="shared" si="34"/>
        <v>1710.2179176755442</v>
      </c>
      <c r="N62" s="45">
        <f t="shared" si="27"/>
        <v>68.408716707021767</v>
      </c>
      <c r="O62" s="65">
        <f t="shared" si="28"/>
        <v>0</v>
      </c>
      <c r="P62" s="66">
        <f t="shared" si="29"/>
        <v>-11.591283292978233</v>
      </c>
      <c r="Q62" s="67">
        <f t="shared" si="30"/>
        <v>0.85510895883777205</v>
      </c>
      <c r="R62" s="274"/>
      <c r="S62" s="62">
        <v>0.55509259259259258</v>
      </c>
      <c r="T62" s="63">
        <v>0.65069444444444446</v>
      </c>
      <c r="U62" s="52">
        <v>8.0833333333333712</v>
      </c>
      <c r="V62" s="53">
        <v>137.66666666666671</v>
      </c>
      <c r="W62" s="63"/>
      <c r="X62" s="108"/>
      <c r="Y62" s="266"/>
      <c r="Z62" s="267"/>
      <c r="AA62" s="55">
        <f t="shared" si="31"/>
        <v>-289.78208232445581</v>
      </c>
      <c r="AB62" s="49">
        <f t="shared" si="32"/>
        <v>0.85510895883777205</v>
      </c>
      <c r="AC62" s="279"/>
    </row>
    <row r="63" spans="1:29" ht="15.75" customHeight="1">
      <c r="A63" s="269"/>
      <c r="B63" s="99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62"/>
      <c r="T63" s="63"/>
      <c r="U63" s="52"/>
      <c r="V63" s="53"/>
      <c r="W63" s="63"/>
      <c r="X63" s="108"/>
      <c r="Y63" s="266"/>
      <c r="Z63" s="267"/>
      <c r="AA63" s="55"/>
      <c r="AB63" s="49"/>
      <c r="AC63" s="279"/>
    </row>
    <row r="64" spans="1:29" ht="15.75" customHeight="1">
      <c r="A64" s="269"/>
      <c r="B64" s="99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53"/>
      <c r="W64" s="63"/>
      <c r="X64" s="108"/>
      <c r="Y64" s="266"/>
      <c r="Z64" s="267"/>
      <c r="AA64" s="55"/>
      <c r="AB64" s="49"/>
      <c r="AC64" s="279"/>
    </row>
    <row r="65" spans="1:29" ht="15.75" customHeight="1">
      <c r="A65" s="269"/>
      <c r="B65" s="99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53"/>
      <c r="W65" s="63"/>
      <c r="X65" s="108"/>
      <c r="Y65" s="266"/>
      <c r="Z65" s="267"/>
      <c r="AA65" s="55"/>
      <c r="AB65" s="49"/>
      <c r="AC65" s="279"/>
    </row>
    <row r="66" spans="1:29" ht="15.75" customHeight="1">
      <c r="A66" s="269"/>
      <c r="B66" s="99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53"/>
      <c r="W66" s="63"/>
      <c r="X66" s="108"/>
      <c r="Y66" s="266"/>
      <c r="Z66" s="267"/>
      <c r="AA66" s="55"/>
      <c r="AB66" s="49"/>
      <c r="AC66" s="279"/>
    </row>
    <row r="67" spans="1:29" ht="15.75" customHeight="1">
      <c r="A67" s="269"/>
      <c r="B67" s="99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53"/>
      <c r="W67" s="63"/>
      <c r="X67" s="108"/>
      <c r="Y67" s="266"/>
      <c r="Z67" s="267"/>
      <c r="AA67" s="55"/>
      <c r="AB67" s="49"/>
      <c r="AC67" s="279"/>
    </row>
    <row r="68" spans="1:29" ht="15.75" customHeight="1">
      <c r="A68" s="269"/>
      <c r="B68" s="99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53"/>
      <c r="W68" s="63"/>
      <c r="X68" s="108"/>
      <c r="Y68" s="266"/>
      <c r="Z68" s="267"/>
      <c r="AA68" s="55"/>
      <c r="AB68" s="49"/>
      <c r="AC68" s="279"/>
    </row>
    <row r="69" spans="1:29" ht="15.75" customHeight="1">
      <c r="A69" s="269"/>
      <c r="B69" s="99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53"/>
      <c r="W69" s="63"/>
      <c r="X69" s="108"/>
      <c r="Y69" s="266"/>
      <c r="Z69" s="267"/>
      <c r="AA69" s="55"/>
      <c r="AB69" s="49"/>
      <c r="AC69" s="279"/>
    </row>
    <row r="70" spans="1:29" ht="15.75" customHeight="1">
      <c r="A70" s="269"/>
      <c r="B70" s="99"/>
      <c r="C70" s="264"/>
      <c r="D70" s="265"/>
      <c r="E70" s="39"/>
      <c r="F70" s="71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53"/>
      <c r="W70" s="63"/>
      <c r="X70" s="108"/>
      <c r="Y70" s="266"/>
      <c r="Z70" s="267"/>
      <c r="AA70" s="55"/>
      <c r="AB70" s="49"/>
      <c r="AC70" s="279"/>
    </row>
    <row r="71" spans="1:29" ht="15.75" customHeight="1">
      <c r="A71" s="269"/>
      <c r="B71" s="99"/>
      <c r="C71" s="264"/>
      <c r="D71" s="265"/>
      <c r="E71" s="109"/>
      <c r="F71" s="71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35">AVERAGE(I56:I71)</f>
        <v>23.142857142857142</v>
      </c>
      <c r="J72" s="81">
        <f t="shared" si="35"/>
        <v>2000</v>
      </c>
      <c r="K72" s="82">
        <f t="shared" ref="K72" si="36">J72/I72</f>
        <v>86.41975308641976</v>
      </c>
      <c r="L72" s="80">
        <f t="shared" ref="L72:M72" si="37">AVERAGE(L56:L71)</f>
        <v>23.142857142857142</v>
      </c>
      <c r="M72" s="81">
        <f t="shared" si="37"/>
        <v>1681.8220581616954</v>
      </c>
      <c r="N72" s="82">
        <f t="shared" ref="N72:N82" si="38">M72/L72</f>
        <v>72.671323500813997</v>
      </c>
      <c r="O72" s="83">
        <f t="shared" ref="O72:O82" si="39">L72-I72</f>
        <v>0</v>
      </c>
      <c r="P72" s="84">
        <f t="shared" ref="P72:P82" si="40">N72-K72</f>
        <v>-13.748429585605763</v>
      </c>
      <c r="Q72" s="85">
        <f t="shared" ref="Q72:Q82" si="41">N72/K72</f>
        <v>0.84091102908084758</v>
      </c>
      <c r="R72" s="275"/>
      <c r="S72" s="182">
        <f>S56</f>
        <v>0.25013888888888891</v>
      </c>
      <c r="T72" s="183">
        <f>INDEX(T56:T71,COUNTA(T56:T71))</f>
        <v>0.65069444444444446</v>
      </c>
      <c r="U72" s="86"/>
      <c r="V72" s="96"/>
      <c r="W72" s="78"/>
      <c r="X72" s="82"/>
      <c r="Y72" s="262"/>
      <c r="Z72" s="263"/>
      <c r="AA72" s="97">
        <f t="shared" ref="AA72:AA82" si="42">M72-J72</f>
        <v>-318.1779418383046</v>
      </c>
      <c r="AB72" s="85">
        <f t="shared" ref="AB72:AB82" si="43">M72/J72</f>
        <v>0.84091102908084769</v>
      </c>
      <c r="AC72" s="280"/>
    </row>
    <row r="73" spans="1:29" ht="15.75" customHeight="1">
      <c r="A73" s="281" t="s">
        <v>39</v>
      </c>
      <c r="B73" s="16" t="s">
        <v>85</v>
      </c>
      <c r="C73" s="349" t="s">
        <v>86</v>
      </c>
      <c r="D73" s="349"/>
      <c r="E73" s="21">
        <v>37.94</v>
      </c>
      <c r="F73" s="15">
        <v>4885</v>
      </c>
      <c r="G73" s="22">
        <f t="shared" ref="G73:G82" si="44">E73*F73</f>
        <v>185336.9</v>
      </c>
      <c r="H73" s="23"/>
      <c r="I73" s="24">
        <v>21</v>
      </c>
      <c r="J73" s="25">
        <v>3600</v>
      </c>
      <c r="K73" s="26">
        <f>J73/I73</f>
        <v>171.42857142857142</v>
      </c>
      <c r="L73" s="27">
        <v>21</v>
      </c>
      <c r="M73" s="25">
        <f t="shared" ref="M73:M82" si="45">F73/V73*60</f>
        <v>2995.4011241696476</v>
      </c>
      <c r="N73" s="26">
        <f t="shared" si="38"/>
        <v>142.63814876998322</v>
      </c>
      <c r="O73" s="91">
        <f t="shared" si="39"/>
        <v>0</v>
      </c>
      <c r="P73" s="92">
        <f t="shared" si="40"/>
        <v>-28.790422658588199</v>
      </c>
      <c r="Q73" s="31">
        <f t="shared" si="41"/>
        <v>0.83205586782490215</v>
      </c>
      <c r="R73" s="273">
        <f>Q89</f>
        <v>0.85190981807691812</v>
      </c>
      <c r="S73" s="32">
        <v>0.16677083333333334</v>
      </c>
      <c r="T73" s="33">
        <v>0.23472222222222222</v>
      </c>
      <c r="U73" s="34"/>
      <c r="V73" s="35">
        <v>97.85</v>
      </c>
      <c r="W73" s="33"/>
      <c r="X73" s="107"/>
      <c r="Y73" s="276"/>
      <c r="Z73" s="277"/>
      <c r="AA73" s="36">
        <f t="shared" si="42"/>
        <v>-604.59887583035243</v>
      </c>
      <c r="AB73" s="31">
        <f t="shared" si="43"/>
        <v>0.83205586782490215</v>
      </c>
      <c r="AC73" s="278">
        <f>AB89</f>
        <v>0.85190981807691801</v>
      </c>
    </row>
    <row r="74" spans="1:29" ht="15.75" customHeight="1">
      <c r="A74" s="282"/>
      <c r="B74" s="38" t="s">
        <v>85</v>
      </c>
      <c r="C74" s="287" t="s">
        <v>207</v>
      </c>
      <c r="D74" s="287"/>
      <c r="E74" s="39">
        <v>28.29</v>
      </c>
      <c r="F74" s="40">
        <v>4474</v>
      </c>
      <c r="G74" s="41">
        <f t="shared" si="44"/>
        <v>126569.45999999999</v>
      </c>
      <c r="H74" s="42"/>
      <c r="I74" s="43">
        <v>19</v>
      </c>
      <c r="J74" s="44">
        <v>3600</v>
      </c>
      <c r="K74" s="45">
        <f t="shared" ref="K74:K110" si="46">J74/I74</f>
        <v>189.47368421052633</v>
      </c>
      <c r="L74" s="46">
        <v>19</v>
      </c>
      <c r="M74" s="44">
        <f t="shared" si="45"/>
        <v>2974.9538234207616</v>
      </c>
      <c r="N74" s="45">
        <f t="shared" si="38"/>
        <v>156.57651702214534</v>
      </c>
      <c r="O74" s="47">
        <f t="shared" si="39"/>
        <v>0</v>
      </c>
      <c r="P74" s="48">
        <f t="shared" si="40"/>
        <v>-32.89716718838099</v>
      </c>
      <c r="Q74" s="49">
        <f t="shared" si="41"/>
        <v>0.82637606206132252</v>
      </c>
      <c r="R74" s="274"/>
      <c r="S74" s="50">
        <v>0.24027777777777778</v>
      </c>
      <c r="T74" s="51">
        <v>0.3029398148148148</v>
      </c>
      <c r="U74" s="52">
        <v>8.0000000000000107</v>
      </c>
      <c r="V74" s="53">
        <v>90.233333333333306</v>
      </c>
      <c r="W74" s="54"/>
      <c r="X74" s="94"/>
      <c r="Y74" s="266"/>
      <c r="Z74" s="267"/>
      <c r="AA74" s="55">
        <f t="shared" si="42"/>
        <v>-625.04617657923836</v>
      </c>
      <c r="AB74" s="49">
        <f t="shared" si="43"/>
        <v>0.82637606206132264</v>
      </c>
      <c r="AC74" s="279"/>
    </row>
    <row r="75" spans="1:29" ht="15.75" customHeight="1">
      <c r="A75" s="282"/>
      <c r="B75" s="38" t="s">
        <v>85</v>
      </c>
      <c r="C75" s="287" t="s">
        <v>221</v>
      </c>
      <c r="D75" s="287"/>
      <c r="E75" s="39">
        <v>38.1</v>
      </c>
      <c r="F75" s="40">
        <v>696</v>
      </c>
      <c r="G75" s="41">
        <f t="shared" si="44"/>
        <v>26517.600000000002</v>
      </c>
      <c r="H75" s="42"/>
      <c r="I75" s="43">
        <v>21</v>
      </c>
      <c r="J75" s="44">
        <v>3600</v>
      </c>
      <c r="K75" s="45">
        <f t="shared" si="46"/>
        <v>171.42857142857142</v>
      </c>
      <c r="L75" s="46">
        <v>21</v>
      </c>
      <c r="M75" s="44">
        <f t="shared" si="45"/>
        <v>2910.104529616724</v>
      </c>
      <c r="N75" s="45">
        <f t="shared" si="38"/>
        <v>138.57640617222495</v>
      </c>
      <c r="O75" s="47">
        <f t="shared" si="39"/>
        <v>0</v>
      </c>
      <c r="P75" s="48">
        <f t="shared" si="40"/>
        <v>-32.852165256346467</v>
      </c>
      <c r="Q75" s="49">
        <f t="shared" si="41"/>
        <v>0.80836236933797889</v>
      </c>
      <c r="R75" s="274"/>
      <c r="S75" s="50">
        <v>0.30694444444444446</v>
      </c>
      <c r="T75" s="51">
        <v>0.31690972222222225</v>
      </c>
      <c r="U75" s="52">
        <v>5.7666666666667155</v>
      </c>
      <c r="V75" s="53">
        <v>14.350000000000005</v>
      </c>
      <c r="W75" s="54"/>
      <c r="X75" s="94"/>
      <c r="Y75" s="266"/>
      <c r="Z75" s="267"/>
      <c r="AA75" s="55">
        <f t="shared" si="42"/>
        <v>-689.89547038327601</v>
      </c>
      <c r="AB75" s="49">
        <f t="shared" si="43"/>
        <v>0.80836236933797889</v>
      </c>
      <c r="AC75" s="279"/>
    </row>
    <row r="76" spans="1:29" ht="15.75" customHeight="1">
      <c r="A76" s="282"/>
      <c r="B76" s="38" t="s">
        <v>85</v>
      </c>
      <c r="C76" s="287" t="s">
        <v>87</v>
      </c>
      <c r="D76" s="287"/>
      <c r="E76" s="39">
        <v>38.99</v>
      </c>
      <c r="F76" s="40">
        <v>2799</v>
      </c>
      <c r="G76" s="41">
        <f t="shared" si="44"/>
        <v>109133.01000000001</v>
      </c>
      <c r="H76" s="42"/>
      <c r="I76" s="43">
        <v>19</v>
      </c>
      <c r="J76" s="44">
        <v>3600</v>
      </c>
      <c r="K76" s="45">
        <f t="shared" si="46"/>
        <v>189.47368421052633</v>
      </c>
      <c r="L76" s="46">
        <v>19</v>
      </c>
      <c r="M76" s="44">
        <f t="shared" si="45"/>
        <v>2955.8228219419211</v>
      </c>
      <c r="N76" s="45">
        <f t="shared" si="38"/>
        <v>155.56962220746954</v>
      </c>
      <c r="O76" s="47">
        <f t="shared" si="39"/>
        <v>0</v>
      </c>
      <c r="P76" s="48">
        <f t="shared" si="40"/>
        <v>-33.904062003056794</v>
      </c>
      <c r="Q76" s="49">
        <f t="shared" si="41"/>
        <v>0.82106189498386695</v>
      </c>
      <c r="R76" s="274"/>
      <c r="S76" s="50">
        <v>0.32096064814814818</v>
      </c>
      <c r="T76" s="51">
        <v>0.36041666666666666</v>
      </c>
      <c r="U76" s="52">
        <v>5.8333333333333393</v>
      </c>
      <c r="V76" s="53">
        <v>56.81666666666662</v>
      </c>
      <c r="W76" s="54"/>
      <c r="X76" s="94"/>
      <c r="Y76" s="266"/>
      <c r="Z76" s="267"/>
      <c r="AA76" s="112">
        <f t="shared" si="42"/>
        <v>-644.17717805807888</v>
      </c>
      <c r="AB76" s="113">
        <f t="shared" si="43"/>
        <v>0.82106189498386695</v>
      </c>
      <c r="AC76" s="279"/>
    </row>
    <row r="77" spans="1:29" ht="15.75" customHeight="1">
      <c r="A77" s="283"/>
      <c r="B77" s="38" t="s">
        <v>85</v>
      </c>
      <c r="C77" s="287" t="s">
        <v>88</v>
      </c>
      <c r="D77" s="287"/>
      <c r="E77" s="39">
        <v>31.27</v>
      </c>
      <c r="F77" s="44">
        <v>4079</v>
      </c>
      <c r="G77" s="41">
        <f t="shared" si="44"/>
        <v>127550.33</v>
      </c>
      <c r="H77" s="58"/>
      <c r="I77" s="43">
        <v>19</v>
      </c>
      <c r="J77" s="44">
        <v>3600</v>
      </c>
      <c r="K77" s="45">
        <f t="shared" si="46"/>
        <v>189.47368421052633</v>
      </c>
      <c r="L77" s="59">
        <v>19</v>
      </c>
      <c r="M77" s="44">
        <f t="shared" si="45"/>
        <v>2990.7128309572281</v>
      </c>
      <c r="N77" s="45">
        <f t="shared" si="38"/>
        <v>157.40593847143305</v>
      </c>
      <c r="O77" s="47">
        <f t="shared" si="39"/>
        <v>0</v>
      </c>
      <c r="P77" s="48">
        <f t="shared" si="40"/>
        <v>-32.067745739093283</v>
      </c>
      <c r="Q77" s="49">
        <f t="shared" si="41"/>
        <v>0.83075356415478552</v>
      </c>
      <c r="R77" s="274"/>
      <c r="S77" s="50">
        <v>0.36331018518518521</v>
      </c>
      <c r="T77" s="51">
        <v>0.42013888888888895</v>
      </c>
      <c r="U77" s="52">
        <v>4.1666666666667052</v>
      </c>
      <c r="V77" s="53">
        <v>81.833333333333385</v>
      </c>
      <c r="W77" s="54"/>
      <c r="X77" s="94"/>
      <c r="Y77" s="266"/>
      <c r="Z77" s="267"/>
      <c r="AA77" s="112">
        <f t="shared" si="42"/>
        <v>-609.28716904277189</v>
      </c>
      <c r="AB77" s="113">
        <f t="shared" si="43"/>
        <v>0.83075356415478563</v>
      </c>
      <c r="AC77" s="279"/>
    </row>
    <row r="78" spans="1:29" ht="15.75" customHeight="1">
      <c r="A78" s="283"/>
      <c r="B78" s="38" t="s">
        <v>85</v>
      </c>
      <c r="C78" s="287" t="s">
        <v>235</v>
      </c>
      <c r="D78" s="287"/>
      <c r="E78" s="39">
        <v>43.61</v>
      </c>
      <c r="F78" s="44">
        <v>1909</v>
      </c>
      <c r="G78" s="60">
        <f t="shared" si="44"/>
        <v>83251.490000000005</v>
      </c>
      <c r="H78" s="61"/>
      <c r="I78" s="43">
        <v>22</v>
      </c>
      <c r="J78" s="44">
        <v>3600</v>
      </c>
      <c r="K78" s="45">
        <f t="shared" si="46"/>
        <v>163.63636363636363</v>
      </c>
      <c r="L78" s="46">
        <v>22</v>
      </c>
      <c r="M78" s="44">
        <f t="shared" si="45"/>
        <v>3142.3868312757249</v>
      </c>
      <c r="N78" s="45">
        <f t="shared" si="38"/>
        <v>142.83576505798749</v>
      </c>
      <c r="O78" s="47">
        <f t="shared" si="39"/>
        <v>0</v>
      </c>
      <c r="P78" s="48">
        <f t="shared" si="40"/>
        <v>-20.800598578376139</v>
      </c>
      <c r="Q78" s="49">
        <f t="shared" si="41"/>
        <v>0.87288523090992354</v>
      </c>
      <c r="R78" s="274"/>
      <c r="S78" s="50">
        <v>0.42361111111111116</v>
      </c>
      <c r="T78" s="51">
        <v>0.44892361111111112</v>
      </c>
      <c r="U78" s="52">
        <v>4.9999999999999822</v>
      </c>
      <c r="V78" s="53">
        <v>36.449999999999946</v>
      </c>
      <c r="W78" s="54">
        <v>0.44892361111111112</v>
      </c>
      <c r="X78" s="94">
        <v>0.48836805555555557</v>
      </c>
      <c r="Y78" s="266"/>
      <c r="Z78" s="267"/>
      <c r="AA78" s="112">
        <f t="shared" si="42"/>
        <v>-457.61316872427506</v>
      </c>
      <c r="AB78" s="113">
        <f t="shared" si="43"/>
        <v>0.87288523090992365</v>
      </c>
      <c r="AC78" s="279"/>
    </row>
    <row r="79" spans="1:29" ht="15.75" customHeight="1">
      <c r="A79" s="283"/>
      <c r="B79" s="38" t="s">
        <v>85</v>
      </c>
      <c r="C79" s="287" t="s">
        <v>208</v>
      </c>
      <c r="D79" s="287"/>
      <c r="E79" s="39">
        <v>36.86</v>
      </c>
      <c r="F79" s="44">
        <v>3551</v>
      </c>
      <c r="G79" s="60">
        <f t="shared" si="44"/>
        <v>130889.86</v>
      </c>
      <c r="H79" s="64"/>
      <c r="I79" s="43">
        <v>21</v>
      </c>
      <c r="J79" s="44">
        <v>3600</v>
      </c>
      <c r="K79" s="45">
        <f t="shared" si="46"/>
        <v>171.42857142857142</v>
      </c>
      <c r="L79" s="59">
        <v>21</v>
      </c>
      <c r="M79" s="44">
        <f t="shared" si="45"/>
        <v>3191.9101123595442</v>
      </c>
      <c r="N79" s="45">
        <f t="shared" si="38"/>
        <v>151.99571963616876</v>
      </c>
      <c r="O79" s="65">
        <f t="shared" si="39"/>
        <v>0</v>
      </c>
      <c r="P79" s="66">
        <f t="shared" si="40"/>
        <v>-19.432851792402658</v>
      </c>
      <c r="Q79" s="67">
        <f t="shared" si="41"/>
        <v>0.88664169787765112</v>
      </c>
      <c r="R79" s="274"/>
      <c r="S79" s="50">
        <v>0.48836805555555557</v>
      </c>
      <c r="T79" s="51">
        <v>0.53472222222222232</v>
      </c>
      <c r="U79" s="52">
        <v>56.800000000000004</v>
      </c>
      <c r="V79" s="53">
        <v>66.750000000000128</v>
      </c>
      <c r="W79" s="54"/>
      <c r="X79" s="94"/>
      <c r="Y79" s="266"/>
      <c r="Z79" s="267"/>
      <c r="AA79" s="112">
        <f t="shared" si="42"/>
        <v>-408.0898876404558</v>
      </c>
      <c r="AB79" s="113">
        <f t="shared" si="43"/>
        <v>0.88664169787765112</v>
      </c>
      <c r="AC79" s="279"/>
    </row>
    <row r="80" spans="1:29" ht="15.75" customHeight="1">
      <c r="A80" s="283"/>
      <c r="B80" s="38" t="s">
        <v>85</v>
      </c>
      <c r="C80" s="287" t="s">
        <v>90</v>
      </c>
      <c r="D80" s="287"/>
      <c r="E80" s="39">
        <v>38</v>
      </c>
      <c r="F80" s="44">
        <v>410</v>
      </c>
      <c r="G80" s="60">
        <f t="shared" si="44"/>
        <v>15580</v>
      </c>
      <c r="H80" s="64">
        <v>2</v>
      </c>
      <c r="I80" s="43">
        <v>21</v>
      </c>
      <c r="J80" s="44">
        <v>3600</v>
      </c>
      <c r="K80" s="45">
        <f t="shared" si="46"/>
        <v>171.42857142857142</v>
      </c>
      <c r="L80" s="59">
        <v>21</v>
      </c>
      <c r="M80" s="44">
        <f t="shared" si="45"/>
        <v>3160.599571734479</v>
      </c>
      <c r="N80" s="45">
        <f t="shared" si="38"/>
        <v>150.50474151116566</v>
      </c>
      <c r="O80" s="65">
        <f t="shared" si="39"/>
        <v>0</v>
      </c>
      <c r="P80" s="66">
        <f t="shared" si="40"/>
        <v>-20.923829917405754</v>
      </c>
      <c r="Q80" s="67">
        <f t="shared" si="41"/>
        <v>0.87794432548179979</v>
      </c>
      <c r="R80" s="274"/>
      <c r="S80" s="50">
        <v>0.53973379629629625</v>
      </c>
      <c r="T80" s="51">
        <v>0.54513888888888884</v>
      </c>
      <c r="U80" s="52">
        <v>7.2166666666664625</v>
      </c>
      <c r="V80" s="53">
        <v>7.7833333333333243</v>
      </c>
      <c r="W80" s="54"/>
      <c r="X80" s="94"/>
      <c r="Y80" s="266"/>
      <c r="Z80" s="267"/>
      <c r="AA80" s="112">
        <f t="shared" si="42"/>
        <v>-439.40042826552099</v>
      </c>
      <c r="AB80" s="113">
        <f t="shared" si="43"/>
        <v>0.87794432548179968</v>
      </c>
      <c r="AC80" s="279"/>
    </row>
    <row r="81" spans="1:29" ht="15.75" customHeight="1">
      <c r="A81" s="283"/>
      <c r="B81" s="38" t="s">
        <v>85</v>
      </c>
      <c r="C81" s="287" t="s">
        <v>89</v>
      </c>
      <c r="D81" s="287"/>
      <c r="E81" s="39">
        <v>38.630000000000003</v>
      </c>
      <c r="F81" s="44">
        <v>5647</v>
      </c>
      <c r="G81" s="60">
        <f t="shared" si="44"/>
        <v>218143.61000000002</v>
      </c>
      <c r="H81" s="64"/>
      <c r="I81" s="43">
        <v>20</v>
      </c>
      <c r="J81" s="44">
        <v>3600</v>
      </c>
      <c r="K81" s="45">
        <f t="shared" si="46"/>
        <v>180</v>
      </c>
      <c r="L81" s="59">
        <v>20</v>
      </c>
      <c r="M81" s="44">
        <f t="shared" si="45"/>
        <v>3176.9338959212364</v>
      </c>
      <c r="N81" s="45">
        <f t="shared" si="38"/>
        <v>158.84669479606183</v>
      </c>
      <c r="O81" s="65">
        <f t="shared" si="39"/>
        <v>0</v>
      </c>
      <c r="P81" s="66">
        <f t="shared" si="40"/>
        <v>-21.153305203938174</v>
      </c>
      <c r="Q81" s="67">
        <f t="shared" si="41"/>
        <v>0.88248163775589905</v>
      </c>
      <c r="R81" s="274"/>
      <c r="S81" s="50">
        <v>0.55024305555555553</v>
      </c>
      <c r="T81" s="51">
        <v>0.62430555555555556</v>
      </c>
      <c r="U81" s="52">
        <v>7.3500000000000298</v>
      </c>
      <c r="V81" s="53">
        <v>106.65000000000005</v>
      </c>
      <c r="W81" s="54"/>
      <c r="X81" s="94"/>
      <c r="Y81" s="266"/>
      <c r="Z81" s="267"/>
      <c r="AA81" s="112">
        <f t="shared" si="42"/>
        <v>-423.0661040787636</v>
      </c>
      <c r="AB81" s="113">
        <f t="shared" si="43"/>
        <v>0.88248163775589905</v>
      </c>
      <c r="AC81" s="279"/>
    </row>
    <row r="82" spans="1:29" ht="15.75" customHeight="1">
      <c r="A82" s="283"/>
      <c r="B82" s="38" t="s">
        <v>85</v>
      </c>
      <c r="C82" s="287" t="s">
        <v>90</v>
      </c>
      <c r="D82" s="287"/>
      <c r="E82" s="39">
        <v>38</v>
      </c>
      <c r="F82" s="44">
        <v>7695</v>
      </c>
      <c r="G82" s="60">
        <f t="shared" si="44"/>
        <v>292410</v>
      </c>
      <c r="H82" s="64"/>
      <c r="I82" s="43">
        <v>21</v>
      </c>
      <c r="J82" s="44">
        <v>3600</v>
      </c>
      <c r="K82" s="45">
        <f t="shared" si="46"/>
        <v>171.42857142857142</v>
      </c>
      <c r="L82" s="59">
        <v>21</v>
      </c>
      <c r="M82" s="44">
        <f t="shared" si="45"/>
        <v>3169.9279093717832</v>
      </c>
      <c r="N82" s="45">
        <f t="shared" si="38"/>
        <v>150.94894806532301</v>
      </c>
      <c r="O82" s="65">
        <f t="shared" si="39"/>
        <v>0</v>
      </c>
      <c r="P82" s="66">
        <f t="shared" si="40"/>
        <v>-20.479623363248407</v>
      </c>
      <c r="Q82" s="67">
        <f t="shared" si="41"/>
        <v>0.88053553038105092</v>
      </c>
      <c r="R82" s="274"/>
      <c r="S82" s="50">
        <v>0.62940972222222225</v>
      </c>
      <c r="T82" s="51">
        <v>0.73055555555555551</v>
      </c>
      <c r="U82" s="52">
        <v>7.3500000000000298</v>
      </c>
      <c r="V82" s="53">
        <v>145.64999999999992</v>
      </c>
      <c r="W82" s="54"/>
      <c r="X82" s="94"/>
      <c r="Y82" s="266"/>
      <c r="Z82" s="267"/>
      <c r="AA82" s="112">
        <f t="shared" si="42"/>
        <v>-430.07209062821676</v>
      </c>
      <c r="AB82" s="113">
        <f t="shared" si="43"/>
        <v>0.88053553038105092</v>
      </c>
      <c r="AC82" s="279"/>
    </row>
    <row r="83" spans="1:29" ht="15.75" customHeight="1">
      <c r="A83" s="283"/>
      <c r="B83" s="38"/>
      <c r="C83" s="287"/>
      <c r="D83" s="287"/>
      <c r="E83" s="39"/>
      <c r="F83" s="44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112"/>
      <c r="AB83" s="113"/>
      <c r="AC83" s="279"/>
    </row>
    <row r="84" spans="1:29" ht="15.75" customHeight="1">
      <c r="A84" s="283"/>
      <c r="B84" s="38"/>
      <c r="C84" s="287"/>
      <c r="D84" s="287"/>
      <c r="E84" s="39"/>
      <c r="F84" s="44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112"/>
      <c r="AB84" s="113"/>
      <c r="AC84" s="279"/>
    </row>
    <row r="85" spans="1:29" ht="15.75" customHeight="1">
      <c r="A85" s="283"/>
      <c r="B85" s="38"/>
      <c r="C85" s="287"/>
      <c r="D85" s="287"/>
      <c r="E85" s="39"/>
      <c r="F85" s="44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112"/>
      <c r="AB85" s="113"/>
      <c r="AC85" s="279"/>
    </row>
    <row r="86" spans="1:29" ht="15.75" customHeight="1">
      <c r="A86" s="283"/>
      <c r="B86" s="38"/>
      <c r="C86" s="287"/>
      <c r="D86" s="287"/>
      <c r="E86" s="39"/>
      <c r="F86" s="44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112"/>
      <c r="AB86" s="113"/>
      <c r="AC86" s="279"/>
    </row>
    <row r="87" spans="1:29" ht="15.75" customHeight="1">
      <c r="A87" s="283"/>
      <c r="B87" s="38"/>
      <c r="C87" s="287"/>
      <c r="D87" s="287"/>
      <c r="E87" s="39"/>
      <c r="F87" s="44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112"/>
      <c r="AB87" s="113"/>
      <c r="AC87" s="279"/>
    </row>
    <row r="88" spans="1:29" ht="15.75" customHeight="1">
      <c r="A88" s="283"/>
      <c r="B88" s="38"/>
      <c r="C88" s="287"/>
      <c r="D88" s="287"/>
      <c r="E88" s="95"/>
      <c r="F88" s="44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47">AVERAGE(I73:I88)</f>
        <v>20.399999999999999</v>
      </c>
      <c r="J89" s="81">
        <f t="shared" si="47"/>
        <v>3600</v>
      </c>
      <c r="K89" s="82">
        <f t="shared" ref="K89" si="48">J89/I89</f>
        <v>176.47058823529412</v>
      </c>
      <c r="L89" s="80">
        <f t="shared" ref="L89:M89" si="49">AVERAGE(L73:L88)</f>
        <v>20.399999999999999</v>
      </c>
      <c r="M89" s="81">
        <f t="shared" si="49"/>
        <v>3066.875345076905</v>
      </c>
      <c r="N89" s="82">
        <f>M89/L89</f>
        <v>150.33702671945613</v>
      </c>
      <c r="O89" s="83">
        <f>L89-I89</f>
        <v>0</v>
      </c>
      <c r="P89" s="84">
        <f>N89-K89</f>
        <v>-26.133561515837982</v>
      </c>
      <c r="Q89" s="85">
        <f>N89/K89</f>
        <v>0.85190981807691812</v>
      </c>
      <c r="R89" s="275"/>
      <c r="S89" s="182">
        <f>S73</f>
        <v>0.16677083333333334</v>
      </c>
      <c r="T89" s="183">
        <f>INDEX(T73:T88,COUNTA(T73:T88))</f>
        <v>0.73055555555555551</v>
      </c>
      <c r="U89" s="86"/>
      <c r="V89" s="96"/>
      <c r="W89" s="78"/>
      <c r="X89" s="82"/>
      <c r="Y89" s="262"/>
      <c r="Z89" s="263"/>
      <c r="AA89" s="97">
        <f>M89-J89</f>
        <v>-533.12465492309502</v>
      </c>
      <c r="AB89" s="85">
        <f>M89/J89</f>
        <v>0.85190981807691801</v>
      </c>
      <c r="AC89" s="280"/>
    </row>
    <row r="90" spans="1:29" ht="15.75" customHeight="1">
      <c r="A90" s="268" t="s">
        <v>40</v>
      </c>
      <c r="B90" s="98" t="s">
        <v>76</v>
      </c>
      <c r="C90" s="271" t="s">
        <v>91</v>
      </c>
      <c r="D90" s="272"/>
      <c r="E90" s="21">
        <v>34.229999999999997</v>
      </c>
      <c r="F90" s="15">
        <v>1807</v>
      </c>
      <c r="G90" s="22">
        <f t="shared" ref="G90:G93" si="50">E90*F90</f>
        <v>61853.609999999993</v>
      </c>
      <c r="H90" s="23"/>
      <c r="I90" s="24">
        <v>16</v>
      </c>
      <c r="J90" s="25">
        <v>3000</v>
      </c>
      <c r="K90" s="26">
        <f>J90/I90</f>
        <v>187.5</v>
      </c>
      <c r="L90" s="27">
        <v>16</v>
      </c>
      <c r="M90" s="25">
        <f>F90/V90*60</f>
        <v>2535.1519875292283</v>
      </c>
      <c r="N90" s="26">
        <f>M90/L90</f>
        <v>158.44699922057677</v>
      </c>
      <c r="O90" s="91">
        <f>L90-I90</f>
        <v>0</v>
      </c>
      <c r="P90" s="92">
        <f>N90-K90</f>
        <v>-29.053000779423229</v>
      </c>
      <c r="Q90" s="31">
        <f>N90/K90</f>
        <v>0.84505066250974281</v>
      </c>
      <c r="R90" s="273">
        <f>Q106</f>
        <v>0.85152187470140039</v>
      </c>
      <c r="S90" s="32">
        <v>0.25016203703703704</v>
      </c>
      <c r="T90" s="33">
        <v>0.27986111111111112</v>
      </c>
      <c r="U90" s="34"/>
      <c r="V90" s="35">
        <v>42.766666666666666</v>
      </c>
      <c r="W90" s="114"/>
      <c r="X90" s="115"/>
      <c r="Y90" s="276"/>
      <c r="Z90" s="277"/>
      <c r="AA90" s="36">
        <f>M90-J90</f>
        <v>-464.84801247077166</v>
      </c>
      <c r="AB90" s="31">
        <f>M90/J90</f>
        <v>0.84505066250974281</v>
      </c>
      <c r="AC90" s="278">
        <f>AB106</f>
        <v>0.85152187470140028</v>
      </c>
    </row>
    <row r="91" spans="1:29" ht="15.75" customHeight="1">
      <c r="A91" s="269"/>
      <c r="B91" s="38" t="s">
        <v>76</v>
      </c>
      <c r="C91" s="264" t="s">
        <v>92</v>
      </c>
      <c r="D91" s="265"/>
      <c r="E91" s="39">
        <v>34.770000000000003</v>
      </c>
      <c r="F91" s="40">
        <v>1451</v>
      </c>
      <c r="G91" s="41">
        <f t="shared" si="50"/>
        <v>50451.270000000004</v>
      </c>
      <c r="H91" s="42"/>
      <c r="I91" s="43">
        <v>11</v>
      </c>
      <c r="J91" s="44">
        <v>3000</v>
      </c>
      <c r="K91" s="45">
        <f t="shared" si="46"/>
        <v>272.72727272727275</v>
      </c>
      <c r="L91" s="46">
        <v>11</v>
      </c>
      <c r="M91" s="44">
        <f>F91/V91*60</f>
        <v>2518.611378977821</v>
      </c>
      <c r="N91" s="45">
        <f>M91/L91</f>
        <v>228.96467081616555</v>
      </c>
      <c r="O91" s="47">
        <f>L91-I91</f>
        <v>0</v>
      </c>
      <c r="P91" s="48">
        <f>N91-K91</f>
        <v>-43.762601911107197</v>
      </c>
      <c r="Q91" s="49">
        <f>N91/K91</f>
        <v>0.83953712632594024</v>
      </c>
      <c r="R91" s="274"/>
      <c r="S91" s="50">
        <v>0.28502314814814816</v>
      </c>
      <c r="T91" s="51">
        <v>0.30902777777777779</v>
      </c>
      <c r="U91" s="52">
        <v>7.4333333333333496</v>
      </c>
      <c r="V91" s="53">
        <v>34.566666666666663</v>
      </c>
      <c r="W91" s="54"/>
      <c r="X91" s="94"/>
      <c r="Y91" s="266"/>
      <c r="Z91" s="267"/>
      <c r="AA91" s="55">
        <f>M91-J91</f>
        <v>-481.388621022179</v>
      </c>
      <c r="AB91" s="49">
        <f>M91/J91</f>
        <v>0.83953712632594035</v>
      </c>
      <c r="AC91" s="279"/>
    </row>
    <row r="92" spans="1:29" ht="15.75" customHeight="1">
      <c r="A92" s="269"/>
      <c r="B92" s="38" t="s">
        <v>76</v>
      </c>
      <c r="C92" s="264" t="s">
        <v>94</v>
      </c>
      <c r="D92" s="265"/>
      <c r="E92" s="39">
        <v>35.83</v>
      </c>
      <c r="F92" s="40">
        <v>4700</v>
      </c>
      <c r="G92" s="41">
        <f t="shared" si="50"/>
        <v>168401</v>
      </c>
      <c r="H92" s="42"/>
      <c r="I92" s="43">
        <v>12</v>
      </c>
      <c r="J92" s="44">
        <v>3273</v>
      </c>
      <c r="K92" s="45">
        <f t="shared" si="46"/>
        <v>272.75</v>
      </c>
      <c r="L92" s="46">
        <v>12</v>
      </c>
      <c r="M92" s="44">
        <f>F92/V92*60</f>
        <v>2835.5957767722462</v>
      </c>
      <c r="N92" s="45">
        <f>M92/L92</f>
        <v>236.29964806435385</v>
      </c>
      <c r="O92" s="47">
        <f>L92-I92</f>
        <v>0</v>
      </c>
      <c r="P92" s="48">
        <f>N92-K92</f>
        <v>-36.450351935646154</v>
      </c>
      <c r="Q92" s="49">
        <f>N92/K92</f>
        <v>0.86635984624877671</v>
      </c>
      <c r="R92" s="274"/>
      <c r="S92" s="50">
        <v>0.375</v>
      </c>
      <c r="T92" s="51">
        <v>0.44406250000000003</v>
      </c>
      <c r="U92" s="52">
        <v>7.6666666666666927</v>
      </c>
      <c r="V92" s="53">
        <v>99.450000000000045</v>
      </c>
      <c r="W92" s="54">
        <v>0.44406250000000003</v>
      </c>
      <c r="X92" s="94">
        <v>0.48274305555555558</v>
      </c>
      <c r="Y92" s="266"/>
      <c r="Z92" s="267"/>
      <c r="AA92" s="55">
        <f>M92-J92</f>
        <v>-437.40422322775385</v>
      </c>
      <c r="AB92" s="49">
        <f>M92/J92</f>
        <v>0.86635984624877671</v>
      </c>
      <c r="AC92" s="279"/>
    </row>
    <row r="93" spans="1:29" ht="15.75" customHeight="1">
      <c r="A93" s="269"/>
      <c r="B93" s="38" t="s">
        <v>76</v>
      </c>
      <c r="C93" s="264" t="s">
        <v>95</v>
      </c>
      <c r="D93" s="265"/>
      <c r="E93" s="39">
        <v>36.409999999999997</v>
      </c>
      <c r="F93" s="40">
        <v>3625</v>
      </c>
      <c r="G93" s="41">
        <f t="shared" si="50"/>
        <v>131986.25</v>
      </c>
      <c r="H93" s="58"/>
      <c r="I93" s="43">
        <v>11</v>
      </c>
      <c r="J93" s="44">
        <v>3273</v>
      </c>
      <c r="K93" s="45">
        <f t="shared" si="46"/>
        <v>297.54545454545456</v>
      </c>
      <c r="L93" s="59">
        <v>11</v>
      </c>
      <c r="M93" s="44">
        <f>F93/V93*60</f>
        <v>2793.8342967244721</v>
      </c>
      <c r="N93" s="45">
        <f>M93/L93</f>
        <v>253.98493606586109</v>
      </c>
      <c r="O93" s="47">
        <f>L93-I93</f>
        <v>0</v>
      </c>
      <c r="P93" s="48">
        <f>N93-K93</f>
        <v>-43.560518479593469</v>
      </c>
      <c r="Q93" s="49">
        <f>N93/K93</f>
        <v>0.85360045729436962</v>
      </c>
      <c r="R93" s="274"/>
      <c r="S93" s="50">
        <v>0.48274305555555558</v>
      </c>
      <c r="T93" s="51">
        <v>0.53680555555555554</v>
      </c>
      <c r="U93" s="52">
        <v>55.699999999999996</v>
      </c>
      <c r="V93" s="53">
        <v>77.849999999999937</v>
      </c>
      <c r="W93" s="54"/>
      <c r="X93" s="94"/>
      <c r="Y93" s="266"/>
      <c r="Z93" s="267"/>
      <c r="AA93" s="55">
        <f>M93-J93</f>
        <v>-479.1657032755279</v>
      </c>
      <c r="AB93" s="49">
        <f>M93/J93</f>
        <v>0.85360045729436973</v>
      </c>
      <c r="AC93" s="279"/>
    </row>
    <row r="94" spans="1:29" ht="15.75" customHeight="1">
      <c r="A94" s="269"/>
      <c r="B94" s="38"/>
      <c r="C94" s="264"/>
      <c r="D94" s="265"/>
      <c r="E94" s="39"/>
      <c r="F94" s="40"/>
      <c r="G94" s="60"/>
      <c r="H94" s="61"/>
      <c r="I94" s="43"/>
      <c r="J94" s="44"/>
      <c r="K94" s="45"/>
      <c r="L94" s="46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4"/>
      <c r="I95" s="43"/>
      <c r="J95" s="44"/>
      <c r="K95" s="45"/>
      <c r="L95" s="59"/>
      <c r="M95" s="44"/>
      <c r="N95" s="45"/>
      <c r="O95" s="65"/>
      <c r="P95" s="66"/>
      <c r="Q95" s="67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110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110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110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110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110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110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110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110"/>
      <c r="Y104" s="266"/>
      <c r="Z104" s="267"/>
      <c r="AA104" s="55"/>
      <c r="AB104" s="49"/>
      <c r="AC104" s="279"/>
    </row>
    <row r="105" spans="1:29" ht="15.75" customHeight="1">
      <c r="A105" s="269"/>
      <c r="B105" s="99"/>
      <c r="C105" s="264"/>
      <c r="D105" s="265"/>
      <c r="E105" s="109"/>
      <c r="F105" s="71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51">AVERAGE(I90:I105)</f>
        <v>12.5</v>
      </c>
      <c r="J106" s="81">
        <f t="shared" si="51"/>
        <v>3136.5</v>
      </c>
      <c r="K106" s="82">
        <f t="shared" ref="K106" si="52">J106/I106</f>
        <v>250.92</v>
      </c>
      <c r="L106" s="80">
        <f t="shared" ref="L106:M106" si="53">AVERAGE(L90:L105)</f>
        <v>12.5</v>
      </c>
      <c r="M106" s="81">
        <f t="shared" si="53"/>
        <v>2670.798360000942</v>
      </c>
      <c r="N106" s="82">
        <f>M106/L106</f>
        <v>213.66386880007536</v>
      </c>
      <c r="O106" s="83">
        <f>L106-I106</f>
        <v>0</v>
      </c>
      <c r="P106" s="84">
        <f>N106-K106</f>
        <v>-37.256131199924624</v>
      </c>
      <c r="Q106" s="85">
        <f>N106/K106</f>
        <v>0.85152187470140039</v>
      </c>
      <c r="R106" s="275"/>
      <c r="S106" s="182">
        <f>S90</f>
        <v>0.25016203703703704</v>
      </c>
      <c r="T106" s="183">
        <f>INDEX(T90:T105,COUNTA(T90:T105))</f>
        <v>0.53680555555555554</v>
      </c>
      <c r="U106" s="86"/>
      <c r="V106" s="96"/>
      <c r="W106" s="78"/>
      <c r="X106" s="82"/>
      <c r="Y106" s="262"/>
      <c r="Z106" s="263"/>
      <c r="AA106" s="97">
        <f>M106-J106</f>
        <v>-465.70163999905799</v>
      </c>
      <c r="AB106" s="85">
        <f>M106/J106</f>
        <v>0.85152187470140028</v>
      </c>
      <c r="AC106" s="280"/>
    </row>
    <row r="107" spans="1:29" ht="15.75" customHeight="1">
      <c r="A107" s="281" t="s">
        <v>42</v>
      </c>
      <c r="B107" s="16" t="s">
        <v>69</v>
      </c>
      <c r="C107" s="271" t="s">
        <v>102</v>
      </c>
      <c r="D107" s="272"/>
      <c r="E107" s="21">
        <v>26.63</v>
      </c>
      <c r="F107" s="15">
        <v>751</v>
      </c>
      <c r="G107" s="22">
        <f t="shared" ref="G107:G110" si="54">E107*F107</f>
        <v>19999.13</v>
      </c>
      <c r="H107" s="23"/>
      <c r="I107" s="24">
        <v>6</v>
      </c>
      <c r="J107" s="25">
        <v>2600</v>
      </c>
      <c r="K107" s="26">
        <f>J107/I107</f>
        <v>433.33333333333331</v>
      </c>
      <c r="L107" s="27">
        <v>6</v>
      </c>
      <c r="M107" s="25">
        <f>F107/V107*60</f>
        <v>2105.6074766355068</v>
      </c>
      <c r="N107" s="26">
        <f>M107/L107</f>
        <v>350.93457943925114</v>
      </c>
      <c r="O107" s="91">
        <f>L107-I107</f>
        <v>0</v>
      </c>
      <c r="P107" s="92">
        <f>N107-K107</f>
        <v>-82.398753894082176</v>
      </c>
      <c r="Q107" s="31">
        <f>N107/K107</f>
        <v>0.80984902947519499</v>
      </c>
      <c r="R107" s="273">
        <f>Q123</f>
        <v>0.82936394684583437</v>
      </c>
      <c r="S107" s="117">
        <v>0.33611111111111108</v>
      </c>
      <c r="T107" s="118">
        <v>0.35097222222222224</v>
      </c>
      <c r="U107" s="34"/>
      <c r="V107" s="35">
        <v>21.40000000000007</v>
      </c>
      <c r="W107" s="33"/>
      <c r="X107" s="107"/>
      <c r="Y107" s="276"/>
      <c r="Z107" s="277"/>
      <c r="AA107" s="36">
        <f>M107-J107</f>
        <v>-494.39252336449317</v>
      </c>
      <c r="AB107" s="31">
        <f>M107/J107</f>
        <v>0.80984902947519488</v>
      </c>
      <c r="AC107" s="278">
        <f>AB123</f>
        <v>0.82936394684583448</v>
      </c>
    </row>
    <row r="108" spans="1:29" ht="15.75" customHeight="1">
      <c r="A108" s="282"/>
      <c r="B108" s="38" t="s">
        <v>76</v>
      </c>
      <c r="C108" s="264" t="s">
        <v>99</v>
      </c>
      <c r="D108" s="265"/>
      <c r="E108" s="39">
        <v>24.73</v>
      </c>
      <c r="F108" s="40">
        <v>1165</v>
      </c>
      <c r="G108" s="41">
        <f t="shared" si="54"/>
        <v>28810.45</v>
      </c>
      <c r="H108" s="42"/>
      <c r="I108" s="43">
        <v>6</v>
      </c>
      <c r="J108" s="44">
        <v>2600</v>
      </c>
      <c r="K108" s="45">
        <f t="shared" si="46"/>
        <v>433.33333333333331</v>
      </c>
      <c r="L108" s="46">
        <v>6</v>
      </c>
      <c r="M108" s="44">
        <f>F108/V108*60</f>
        <v>2173.0569948186467</v>
      </c>
      <c r="N108" s="45">
        <f>M108/L108</f>
        <v>362.17616580310778</v>
      </c>
      <c r="O108" s="47">
        <f>L108-I108</f>
        <v>0</v>
      </c>
      <c r="P108" s="48">
        <f>N108-K108</f>
        <v>-71.157167530225536</v>
      </c>
      <c r="Q108" s="49">
        <f>N108/K108</f>
        <v>0.83579115185332564</v>
      </c>
      <c r="R108" s="274"/>
      <c r="S108" s="50">
        <v>0.35624999999999996</v>
      </c>
      <c r="T108" s="51">
        <v>0.37858796296296299</v>
      </c>
      <c r="U108" s="52">
        <v>7.5999999999999091</v>
      </c>
      <c r="V108" s="53">
        <v>32.166666666666764</v>
      </c>
      <c r="W108" s="54"/>
      <c r="X108" s="58"/>
      <c r="Y108" s="266"/>
      <c r="Z108" s="267"/>
      <c r="AA108" s="55">
        <f>M108-J108</f>
        <v>-426.94300518135333</v>
      </c>
      <c r="AB108" s="49">
        <f>M108/J108</f>
        <v>0.83579115185332564</v>
      </c>
      <c r="AC108" s="279"/>
    </row>
    <row r="109" spans="1:29" ht="15.75" customHeight="1">
      <c r="A109" s="282"/>
      <c r="B109" s="38" t="s">
        <v>76</v>
      </c>
      <c r="C109" s="264" t="s">
        <v>100</v>
      </c>
      <c r="D109" s="265"/>
      <c r="E109" s="39">
        <v>24.94</v>
      </c>
      <c r="F109" s="40">
        <v>1281</v>
      </c>
      <c r="G109" s="41">
        <f t="shared" si="54"/>
        <v>31948.140000000003</v>
      </c>
      <c r="H109" s="42"/>
      <c r="I109" s="43">
        <v>6</v>
      </c>
      <c r="J109" s="44">
        <v>2600</v>
      </c>
      <c r="K109" s="45">
        <f t="shared" si="46"/>
        <v>433.33333333333331</v>
      </c>
      <c r="L109" s="46">
        <v>6</v>
      </c>
      <c r="M109" s="44">
        <f>F109/V109*60</f>
        <v>2158.988764044946</v>
      </c>
      <c r="N109" s="45">
        <f>M109/L109</f>
        <v>359.83146067415765</v>
      </c>
      <c r="O109" s="47">
        <f>L109-I109</f>
        <v>0</v>
      </c>
      <c r="P109" s="48">
        <f>N109-K109</f>
        <v>-73.50187265917566</v>
      </c>
      <c r="Q109" s="49">
        <f>N109/K109</f>
        <v>0.83038029386344081</v>
      </c>
      <c r="R109" s="274"/>
      <c r="S109" s="50">
        <v>0.38430555555555557</v>
      </c>
      <c r="T109" s="51">
        <v>0.40902777777777777</v>
      </c>
      <c r="U109" s="52">
        <v>8.2333333333333147</v>
      </c>
      <c r="V109" s="53">
        <v>35.599999999999966</v>
      </c>
      <c r="W109" s="54"/>
      <c r="X109" s="94"/>
      <c r="Y109" s="266"/>
      <c r="Z109" s="267"/>
      <c r="AA109" s="55">
        <f>M109-J109</f>
        <v>-441.01123595505396</v>
      </c>
      <c r="AB109" s="49">
        <f>M109/J109</f>
        <v>0.83038029386344081</v>
      </c>
      <c r="AC109" s="279"/>
    </row>
    <row r="110" spans="1:29" ht="15.75" customHeight="1">
      <c r="A110" s="282"/>
      <c r="B110" s="38" t="s">
        <v>76</v>
      </c>
      <c r="C110" s="264" t="s">
        <v>101</v>
      </c>
      <c r="D110" s="265"/>
      <c r="E110" s="39">
        <v>24.73</v>
      </c>
      <c r="F110" s="40">
        <v>1704</v>
      </c>
      <c r="G110" s="41">
        <f t="shared" si="54"/>
        <v>42139.92</v>
      </c>
      <c r="H110" s="42"/>
      <c r="I110" s="43">
        <v>6</v>
      </c>
      <c r="J110" s="44">
        <v>2600</v>
      </c>
      <c r="K110" s="45">
        <f t="shared" si="46"/>
        <v>433.33333333333331</v>
      </c>
      <c r="L110" s="46">
        <v>6</v>
      </c>
      <c r="M110" s="44">
        <f>F110/V110*60</f>
        <v>2187.7318116975785</v>
      </c>
      <c r="N110" s="45">
        <f>M110/L110</f>
        <v>364.62196861626308</v>
      </c>
      <c r="O110" s="47">
        <f>L110-I110</f>
        <v>0</v>
      </c>
      <c r="P110" s="48">
        <f>N110-K110</f>
        <v>-68.711364717070239</v>
      </c>
      <c r="Q110" s="49">
        <f>N110/K110</f>
        <v>0.84143531219137635</v>
      </c>
      <c r="R110" s="274"/>
      <c r="S110" s="50">
        <v>0.41199074074074077</v>
      </c>
      <c r="T110" s="51">
        <v>0.44444444444444442</v>
      </c>
      <c r="U110" s="52">
        <v>4.2666666666667208</v>
      </c>
      <c r="V110" s="53">
        <v>46.733333333333256</v>
      </c>
      <c r="W110" s="54"/>
      <c r="X110" s="58"/>
      <c r="Y110" s="266"/>
      <c r="Z110" s="267"/>
      <c r="AA110" s="55">
        <f>M110-J110</f>
        <v>-412.26818830242155</v>
      </c>
      <c r="AB110" s="49">
        <f>M110/J110</f>
        <v>0.84143531219137635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58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58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58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58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58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58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58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58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58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58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78"/>
      <c r="G123" s="79"/>
      <c r="H123" s="20"/>
      <c r="I123" s="80">
        <f t="shared" ref="I123:J123" si="55">AVERAGE(I107:I122)</f>
        <v>6</v>
      </c>
      <c r="J123" s="81">
        <f t="shared" si="55"/>
        <v>2600</v>
      </c>
      <c r="K123" s="82">
        <f t="shared" ref="K123" si="56">J123/I123</f>
        <v>433.33333333333331</v>
      </c>
      <c r="L123" s="80">
        <f t="shared" ref="L123:M123" si="57">AVERAGE(L107:L122)</f>
        <v>6</v>
      </c>
      <c r="M123" s="81">
        <f t="shared" si="57"/>
        <v>2156.3462617991695</v>
      </c>
      <c r="N123" s="82">
        <f>M123/L123</f>
        <v>359.3910436331949</v>
      </c>
      <c r="O123" s="83">
        <f>L123-I123</f>
        <v>0</v>
      </c>
      <c r="P123" s="84">
        <f>N123-K123</f>
        <v>-73.942289700138417</v>
      </c>
      <c r="Q123" s="85">
        <f>N123/K123</f>
        <v>0.82936394684583437</v>
      </c>
      <c r="R123" s="275"/>
      <c r="S123" s="182">
        <f>S107</f>
        <v>0.33611111111111108</v>
      </c>
      <c r="T123" s="183">
        <f>INDEX(T107:T122,COUNTA(T107:T122))</f>
        <v>0.44444444444444442</v>
      </c>
      <c r="U123" s="86"/>
      <c r="V123" s="96"/>
      <c r="W123" s="78"/>
      <c r="X123" s="82"/>
      <c r="Y123" s="262"/>
      <c r="Z123" s="263"/>
      <c r="AA123" s="97">
        <f>M123-J123</f>
        <v>-443.6537382008305</v>
      </c>
      <c r="AB123" s="85">
        <f>M123/J123</f>
        <v>0.82936394684583448</v>
      </c>
      <c r="AC123" s="280"/>
    </row>
    <row r="124" spans="1:29" ht="15.75" customHeight="1">
      <c r="A124" s="268" t="s">
        <v>214</v>
      </c>
      <c r="B124" s="98" t="s">
        <v>70</v>
      </c>
      <c r="C124" s="271" t="s">
        <v>211</v>
      </c>
      <c r="D124" s="272"/>
      <c r="E124" s="21">
        <v>47.6</v>
      </c>
      <c r="F124" s="15">
        <v>2195</v>
      </c>
      <c r="G124" s="22">
        <f t="shared" ref="G124:G126" si="58">E124*F124</f>
        <v>104482</v>
      </c>
      <c r="H124" s="23"/>
      <c r="I124" s="24">
        <v>23</v>
      </c>
      <c r="J124" s="25">
        <v>2000</v>
      </c>
      <c r="K124" s="26">
        <f>J124/I124</f>
        <v>86.956521739130437</v>
      </c>
      <c r="L124" s="27">
        <v>23</v>
      </c>
      <c r="M124" s="25">
        <f>F124/V124*60</f>
        <v>1710.3896103896129</v>
      </c>
      <c r="N124" s="26">
        <f>M124/L124</f>
        <v>74.364765669113609</v>
      </c>
      <c r="O124" s="91">
        <f>L124-I124</f>
        <v>0</v>
      </c>
      <c r="P124" s="92">
        <f>N124-K124</f>
        <v>-12.591756070016828</v>
      </c>
      <c r="Q124" s="31">
        <f>N124/K124</f>
        <v>0.85519480519480651</v>
      </c>
      <c r="R124" s="273">
        <f>Q140</f>
        <v>0.85338313434341095</v>
      </c>
      <c r="S124" s="32">
        <v>0.70833333333333337</v>
      </c>
      <c r="T124" s="33">
        <v>0.76180555555555551</v>
      </c>
      <c r="U124" s="34"/>
      <c r="V124" s="35">
        <v>76.999999999999886</v>
      </c>
      <c r="W124" s="33"/>
      <c r="X124" s="107"/>
      <c r="Y124" s="276"/>
      <c r="Z124" s="277"/>
      <c r="AA124" s="36">
        <f>M124-J124</f>
        <v>-289.61038961038707</v>
      </c>
      <c r="AB124" s="31">
        <f>M124/J124</f>
        <v>0.85519480519480651</v>
      </c>
      <c r="AC124" s="278">
        <f>AB140</f>
        <v>0.85338313434341095</v>
      </c>
    </row>
    <row r="125" spans="1:29" ht="15.75" customHeight="1">
      <c r="A125" s="269"/>
      <c r="B125" s="99" t="s">
        <v>70</v>
      </c>
      <c r="C125" s="264" t="s">
        <v>224</v>
      </c>
      <c r="D125" s="265"/>
      <c r="E125" s="39">
        <v>50.67</v>
      </c>
      <c r="F125" s="40">
        <v>1590</v>
      </c>
      <c r="G125" s="41">
        <f t="shared" si="58"/>
        <v>80565.3</v>
      </c>
      <c r="H125" s="42"/>
      <c r="I125" s="43">
        <v>22</v>
      </c>
      <c r="J125" s="44">
        <v>2000</v>
      </c>
      <c r="K125" s="45">
        <f t="shared" ref="K125:K126" si="59">J125/I125</f>
        <v>90.909090909090907</v>
      </c>
      <c r="L125" s="46">
        <v>22</v>
      </c>
      <c r="M125" s="44">
        <f>F125/V125*60</f>
        <v>1705.0938337801574</v>
      </c>
      <c r="N125" s="45">
        <f>M125/L125</f>
        <v>77.504265171825338</v>
      </c>
      <c r="O125" s="47">
        <f>L125-I125</f>
        <v>0</v>
      </c>
      <c r="P125" s="48">
        <f>N125-K125</f>
        <v>-13.404825737265568</v>
      </c>
      <c r="Q125" s="49">
        <f>N125/K125</f>
        <v>0.85254691689007878</v>
      </c>
      <c r="R125" s="274"/>
      <c r="S125" s="50">
        <v>0.76600694444444439</v>
      </c>
      <c r="T125" s="51">
        <v>0.80486111111111114</v>
      </c>
      <c r="U125" s="52">
        <v>6.0499999999999865</v>
      </c>
      <c r="V125" s="53">
        <v>55.950000000000117</v>
      </c>
      <c r="W125" s="54"/>
      <c r="X125" s="94"/>
      <c r="Y125" s="266"/>
      <c r="Z125" s="267"/>
      <c r="AA125" s="55">
        <f>M125-J125</f>
        <v>-294.90616621984259</v>
      </c>
      <c r="AB125" s="49">
        <f>M125/J125</f>
        <v>0.85254691689007867</v>
      </c>
      <c r="AC125" s="279"/>
    </row>
    <row r="126" spans="1:29" ht="15.75" customHeight="1">
      <c r="A126" s="269"/>
      <c r="B126" s="99" t="s">
        <v>70</v>
      </c>
      <c r="C126" s="264" t="s">
        <v>115</v>
      </c>
      <c r="D126" s="265"/>
      <c r="E126" s="39">
        <v>56.87</v>
      </c>
      <c r="F126" s="40">
        <v>1603</v>
      </c>
      <c r="G126" s="41">
        <f t="shared" si="58"/>
        <v>91162.61</v>
      </c>
      <c r="H126" s="42"/>
      <c r="I126" s="43">
        <v>23</v>
      </c>
      <c r="J126" s="44">
        <v>2000</v>
      </c>
      <c r="K126" s="45">
        <f t="shared" si="59"/>
        <v>86.956521739130437</v>
      </c>
      <c r="L126" s="46">
        <v>23</v>
      </c>
      <c r="M126" s="44">
        <f>F126/V126*60</f>
        <v>1704.8153618906949</v>
      </c>
      <c r="N126" s="45">
        <f>M126/L126</f>
        <v>74.122407038725868</v>
      </c>
      <c r="O126" s="47">
        <f>L126-I126</f>
        <v>0</v>
      </c>
      <c r="P126" s="48">
        <f>N126-K126</f>
        <v>-12.834114700404569</v>
      </c>
      <c r="Q126" s="49">
        <f>N126/K126</f>
        <v>0.85240768094534747</v>
      </c>
      <c r="R126" s="274"/>
      <c r="S126" s="50">
        <v>0.80902777777777779</v>
      </c>
      <c r="T126" s="51">
        <v>0.84820601851851851</v>
      </c>
      <c r="U126" s="52">
        <v>5.9999999999999787</v>
      </c>
      <c r="V126" s="53">
        <v>56.416666666666643</v>
      </c>
      <c r="W126" s="54"/>
      <c r="X126" s="94"/>
      <c r="Y126" s="266"/>
      <c r="Z126" s="267"/>
      <c r="AA126" s="55">
        <f>M126-J126</f>
        <v>-295.18463810930507</v>
      </c>
      <c r="AB126" s="49">
        <f>M126/J126</f>
        <v>0.85240768094534747</v>
      </c>
      <c r="AC126" s="279"/>
    </row>
    <row r="127" spans="1:29" ht="15.75" customHeight="1">
      <c r="A127" s="269"/>
      <c r="B127" s="99"/>
      <c r="C127" s="264"/>
      <c r="D127" s="265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79"/>
    </row>
    <row r="128" spans="1:29" ht="15.75" customHeight="1">
      <c r="A128" s="269"/>
      <c r="B128" s="99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99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94"/>
      <c r="Y129" s="266"/>
      <c r="Z129" s="267"/>
      <c r="AA129" s="55"/>
      <c r="AB129" s="49"/>
      <c r="AC129" s="279"/>
    </row>
    <row r="130" spans="1:29" ht="15.75" customHeight="1">
      <c r="A130" s="269"/>
      <c r="B130" s="99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62"/>
      <c r="T130" s="63"/>
      <c r="U130" s="52"/>
      <c r="V130" s="53"/>
      <c r="W130" s="63"/>
      <c r="X130" s="108"/>
      <c r="Y130" s="266"/>
      <c r="Z130" s="267"/>
      <c r="AA130" s="55"/>
      <c r="AB130" s="49"/>
      <c r="AC130" s="279"/>
    </row>
    <row r="131" spans="1:29" ht="15.75" customHeight="1">
      <c r="A131" s="269"/>
      <c r="B131" s="99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62"/>
      <c r="T131" s="63"/>
      <c r="U131" s="52"/>
      <c r="V131" s="53"/>
      <c r="W131" s="63"/>
      <c r="X131" s="108"/>
      <c r="Y131" s="266"/>
      <c r="Z131" s="267"/>
      <c r="AA131" s="55"/>
      <c r="AB131" s="49"/>
      <c r="AC131" s="279"/>
    </row>
    <row r="132" spans="1:29" ht="15.75" customHeight="1">
      <c r="A132" s="269"/>
      <c r="B132" s="99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62"/>
      <c r="T132" s="63"/>
      <c r="U132" s="52"/>
      <c r="V132" s="53"/>
      <c r="W132" s="63"/>
      <c r="X132" s="108"/>
      <c r="Y132" s="266"/>
      <c r="Z132" s="267"/>
      <c r="AA132" s="55"/>
      <c r="AB132" s="49"/>
      <c r="AC132" s="279"/>
    </row>
    <row r="133" spans="1:29" ht="15.75" customHeight="1">
      <c r="A133" s="269"/>
      <c r="B133" s="99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62"/>
      <c r="T133" s="63"/>
      <c r="U133" s="52"/>
      <c r="V133" s="53"/>
      <c r="W133" s="63"/>
      <c r="X133" s="108"/>
      <c r="Y133" s="266"/>
      <c r="Z133" s="267"/>
      <c r="AA133" s="55"/>
      <c r="AB133" s="49"/>
      <c r="AC133" s="279"/>
    </row>
    <row r="134" spans="1:29" ht="15.75" customHeight="1">
      <c r="A134" s="269"/>
      <c r="B134" s="99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62"/>
      <c r="T134" s="63"/>
      <c r="U134" s="52"/>
      <c r="V134" s="53"/>
      <c r="W134" s="63"/>
      <c r="X134" s="108"/>
      <c r="Y134" s="266"/>
      <c r="Z134" s="267"/>
      <c r="AA134" s="55"/>
      <c r="AB134" s="49"/>
      <c r="AC134" s="279"/>
    </row>
    <row r="135" spans="1:29" ht="15.75" customHeight="1">
      <c r="A135" s="269"/>
      <c r="B135" s="99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62"/>
      <c r="T135" s="63"/>
      <c r="U135" s="52"/>
      <c r="V135" s="53"/>
      <c r="W135" s="63"/>
      <c r="X135" s="108"/>
      <c r="Y135" s="266"/>
      <c r="Z135" s="267"/>
      <c r="AA135" s="55"/>
      <c r="AB135" s="49"/>
      <c r="AC135" s="279"/>
    </row>
    <row r="136" spans="1:29" ht="15.75" customHeight="1">
      <c r="A136" s="269"/>
      <c r="B136" s="99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62"/>
      <c r="T136" s="63"/>
      <c r="U136" s="52"/>
      <c r="V136" s="53"/>
      <c r="W136" s="63"/>
      <c r="X136" s="108"/>
      <c r="Y136" s="266"/>
      <c r="Z136" s="267"/>
      <c r="AA136" s="55"/>
      <c r="AB136" s="49"/>
      <c r="AC136" s="279"/>
    </row>
    <row r="137" spans="1:29" ht="15.75" customHeight="1">
      <c r="A137" s="269"/>
      <c r="B137" s="99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62"/>
      <c r="T137" s="63"/>
      <c r="U137" s="52"/>
      <c r="V137" s="53"/>
      <c r="W137" s="63"/>
      <c r="X137" s="108"/>
      <c r="Y137" s="266"/>
      <c r="Z137" s="267"/>
      <c r="AA137" s="55"/>
      <c r="AB137" s="49"/>
      <c r="AC137" s="279"/>
    </row>
    <row r="138" spans="1:29" ht="15.75" customHeight="1">
      <c r="A138" s="269"/>
      <c r="B138" s="99"/>
      <c r="C138" s="264"/>
      <c r="D138" s="265"/>
      <c r="E138" s="39"/>
      <c r="F138" s="71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62"/>
      <c r="T138" s="63"/>
      <c r="U138" s="52"/>
      <c r="V138" s="53"/>
      <c r="W138" s="63"/>
      <c r="X138" s="108"/>
      <c r="Y138" s="266"/>
      <c r="Z138" s="267"/>
      <c r="AA138" s="55"/>
      <c r="AB138" s="49"/>
      <c r="AC138" s="279"/>
    </row>
    <row r="139" spans="1:29" ht="15.75" customHeight="1">
      <c r="A139" s="269"/>
      <c r="B139" s="99"/>
      <c r="C139" s="264"/>
      <c r="D139" s="265"/>
      <c r="E139" s="109"/>
      <c r="F139" s="71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60">AVERAGE(I124:I139)</f>
        <v>22.666666666666668</v>
      </c>
      <c r="J140" s="81">
        <f t="shared" si="60"/>
        <v>2000</v>
      </c>
      <c r="K140" s="82">
        <f t="shared" ref="K140" si="61">J140/I140</f>
        <v>88.235294117647058</v>
      </c>
      <c r="L140" s="80">
        <f t="shared" ref="L140:M140" si="62">AVERAGE(L124:L139)</f>
        <v>22.666666666666668</v>
      </c>
      <c r="M140" s="81">
        <f t="shared" si="62"/>
        <v>1706.7662686868218</v>
      </c>
      <c r="N140" s="82">
        <f>M140/L140</f>
        <v>75.298511853830377</v>
      </c>
      <c r="O140" s="83">
        <f>L140-I140</f>
        <v>0</v>
      </c>
      <c r="P140" s="84">
        <f>N140-K140</f>
        <v>-12.936782263816681</v>
      </c>
      <c r="Q140" s="85">
        <f>N140/K140</f>
        <v>0.85338313434341095</v>
      </c>
      <c r="R140" s="275"/>
      <c r="S140" s="182">
        <f>S124</f>
        <v>0.70833333333333337</v>
      </c>
      <c r="T140" s="183">
        <f>INDEX(T124:T139,COUNTA(T124:T139))</f>
        <v>0.84820601851851851</v>
      </c>
      <c r="U140" s="86"/>
      <c r="V140" s="96"/>
      <c r="W140" s="78"/>
      <c r="X140" s="82"/>
      <c r="Y140" s="262"/>
      <c r="Z140" s="263"/>
      <c r="AA140" s="97">
        <f>M140-J140</f>
        <v>-293.23373131317817</v>
      </c>
      <c r="AB140" s="85">
        <f>M140/J140</f>
        <v>0.85338313434341095</v>
      </c>
      <c r="AC140" s="280"/>
    </row>
    <row r="141" spans="1:29" ht="15.75" customHeight="1">
      <c r="A141" s="281" t="s">
        <v>47</v>
      </c>
      <c r="B141" s="98" t="s">
        <v>70</v>
      </c>
      <c r="C141" s="271" t="s">
        <v>203</v>
      </c>
      <c r="D141" s="272"/>
      <c r="E141" s="21">
        <v>49.91</v>
      </c>
      <c r="F141" s="34">
        <v>1379</v>
      </c>
      <c r="G141" s="22">
        <f t="shared" ref="G141:G143" si="63">E141*F141</f>
        <v>68825.89</v>
      </c>
      <c r="H141" s="23"/>
      <c r="I141" s="24">
        <v>26</v>
      </c>
      <c r="J141" s="25">
        <v>2000</v>
      </c>
      <c r="K141" s="26">
        <f>J141/I141</f>
        <v>76.92307692307692</v>
      </c>
      <c r="L141" s="27">
        <v>26</v>
      </c>
      <c r="M141" s="25">
        <f>F141/V141*60</f>
        <v>1696.6507177033475</v>
      </c>
      <c r="N141" s="26">
        <f>M141/L141</f>
        <v>65.255796834744132</v>
      </c>
      <c r="O141" s="91">
        <f>L141-I141</f>
        <v>0</v>
      </c>
      <c r="P141" s="92">
        <f>N141-K141</f>
        <v>-11.667280088332788</v>
      </c>
      <c r="Q141" s="31">
        <f>N141/K141</f>
        <v>0.84832535885167371</v>
      </c>
      <c r="R141" s="273">
        <f>Q157</f>
        <v>0.85422897402099862</v>
      </c>
      <c r="S141" s="32">
        <v>0.70849537037037036</v>
      </c>
      <c r="T141" s="33">
        <v>0.74236111111111114</v>
      </c>
      <c r="U141" s="34"/>
      <c r="V141" s="35">
        <v>48.766666666666723</v>
      </c>
      <c r="W141" s="15"/>
      <c r="X141" s="17"/>
      <c r="Y141" s="276"/>
      <c r="Z141" s="277"/>
      <c r="AA141" s="36">
        <f>M141-J141</f>
        <v>-303.34928229665252</v>
      </c>
      <c r="AB141" s="31">
        <f>M141/J141</f>
        <v>0.84832535885167371</v>
      </c>
      <c r="AC141" s="348">
        <f>AB157</f>
        <v>0.85422897402099851</v>
      </c>
    </row>
    <row r="142" spans="1:29" ht="15.75" customHeight="1">
      <c r="A142" s="282"/>
      <c r="B142" s="99" t="s">
        <v>70</v>
      </c>
      <c r="C142" s="264" t="s">
        <v>219</v>
      </c>
      <c r="D142" s="265"/>
      <c r="E142" s="39">
        <v>44.3</v>
      </c>
      <c r="F142" s="52">
        <v>1955</v>
      </c>
      <c r="G142" s="41">
        <f t="shared" si="63"/>
        <v>86606.5</v>
      </c>
      <c r="H142" s="42"/>
      <c r="I142" s="43">
        <v>17</v>
      </c>
      <c r="J142" s="44">
        <v>2000</v>
      </c>
      <c r="K142" s="45">
        <f t="shared" ref="K142:K143" si="64">J142/I142</f>
        <v>117.64705882352941</v>
      </c>
      <c r="L142" s="46">
        <v>17</v>
      </c>
      <c r="M142" s="44">
        <f>F142/V142*60</f>
        <v>1713.6596055514979</v>
      </c>
      <c r="N142" s="45">
        <f>M142/L142</f>
        <v>100.80350620891164</v>
      </c>
      <c r="O142" s="47">
        <f>L142-I142</f>
        <v>0</v>
      </c>
      <c r="P142" s="48">
        <f>N142-K142</f>
        <v>-16.843552614617764</v>
      </c>
      <c r="Q142" s="49">
        <f>N142/K142</f>
        <v>0.85682980277574905</v>
      </c>
      <c r="R142" s="274"/>
      <c r="S142" s="50">
        <v>0.74583333333333335</v>
      </c>
      <c r="T142" s="51">
        <v>0.79336805555555556</v>
      </c>
      <c r="U142" s="52">
        <v>4.9999999999999822</v>
      </c>
      <c r="V142" s="53">
        <v>68.449999999999989</v>
      </c>
      <c r="W142" s="54"/>
      <c r="X142" s="94"/>
      <c r="Y142" s="266"/>
      <c r="Z142" s="267"/>
      <c r="AA142" s="55">
        <f>M142-J142</f>
        <v>-286.34039444850214</v>
      </c>
      <c r="AB142" s="49">
        <f>M142/J142</f>
        <v>0.85682980277574894</v>
      </c>
      <c r="AC142" s="294"/>
    </row>
    <row r="143" spans="1:29" ht="15.75" customHeight="1">
      <c r="A143" s="282"/>
      <c r="B143" s="99" t="s">
        <v>70</v>
      </c>
      <c r="C143" s="264" t="s">
        <v>116</v>
      </c>
      <c r="D143" s="265"/>
      <c r="E143" s="39">
        <v>56.79</v>
      </c>
      <c r="F143" s="52">
        <v>2100</v>
      </c>
      <c r="G143" s="41">
        <f t="shared" si="63"/>
        <v>119259</v>
      </c>
      <c r="H143" s="42"/>
      <c r="I143" s="43">
        <v>23</v>
      </c>
      <c r="J143" s="44">
        <v>2000</v>
      </c>
      <c r="K143" s="45">
        <f t="shared" si="64"/>
        <v>86.956521739130437</v>
      </c>
      <c r="L143" s="46">
        <v>23</v>
      </c>
      <c r="M143" s="44">
        <f>F143/V143*60</f>
        <v>1715.0635208711453</v>
      </c>
      <c r="N143" s="45">
        <f>M143/L143</f>
        <v>74.567979168310671</v>
      </c>
      <c r="O143" s="47">
        <f>L143-I143</f>
        <v>0</v>
      </c>
      <c r="P143" s="48">
        <f>N143-K143</f>
        <v>-12.388542570819766</v>
      </c>
      <c r="Q143" s="49">
        <f>N143/K143</f>
        <v>0.85753176043557267</v>
      </c>
      <c r="R143" s="274"/>
      <c r="S143" s="50">
        <v>0.79722222222222228</v>
      </c>
      <c r="T143" s="51">
        <v>0.84824074074074074</v>
      </c>
      <c r="U143" s="52">
        <v>5.5500000000000682</v>
      </c>
      <c r="V143" s="53">
        <v>73.466666666666583</v>
      </c>
      <c r="W143" s="54"/>
      <c r="X143" s="94"/>
      <c r="Y143" s="266"/>
      <c r="Z143" s="267"/>
      <c r="AA143" s="55">
        <f>M143-J143</f>
        <v>-284.93647912885467</v>
      </c>
      <c r="AB143" s="49">
        <f>M143/J143</f>
        <v>0.85753176043557267</v>
      </c>
      <c r="AC143" s="294"/>
    </row>
    <row r="144" spans="1:29" ht="15.75" customHeight="1">
      <c r="A144" s="282"/>
      <c r="B144" s="99"/>
      <c r="C144" s="264"/>
      <c r="D144" s="265"/>
      <c r="E144" s="39"/>
      <c r="F144" s="52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94"/>
    </row>
    <row r="145" spans="1:29" ht="15.75" customHeight="1">
      <c r="A145" s="283"/>
      <c r="B145" s="99"/>
      <c r="C145" s="264"/>
      <c r="D145" s="265"/>
      <c r="E145" s="39"/>
      <c r="F145" s="52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94"/>
    </row>
    <row r="146" spans="1:29" ht="15.75" customHeight="1">
      <c r="A146" s="283"/>
      <c r="B146" s="99"/>
      <c r="C146" s="264"/>
      <c r="D146" s="265"/>
      <c r="E146" s="39"/>
      <c r="F146" s="52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94"/>
      <c r="Y146" s="266"/>
      <c r="Z146" s="267"/>
      <c r="AA146" s="55"/>
      <c r="AB146" s="49"/>
      <c r="AC146" s="294"/>
    </row>
    <row r="147" spans="1:29" ht="15.75" customHeight="1">
      <c r="A147" s="283"/>
      <c r="B147" s="99"/>
      <c r="C147" s="264"/>
      <c r="D147" s="265"/>
      <c r="E147" s="39"/>
      <c r="F147" s="52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94"/>
    </row>
    <row r="148" spans="1:29" ht="15.75" customHeight="1">
      <c r="A148" s="283"/>
      <c r="B148" s="99"/>
      <c r="C148" s="264"/>
      <c r="D148" s="265"/>
      <c r="E148" s="39"/>
      <c r="F148" s="52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94"/>
    </row>
    <row r="149" spans="1:29" ht="15.75" customHeight="1">
      <c r="A149" s="283"/>
      <c r="B149" s="99"/>
      <c r="C149" s="264"/>
      <c r="D149" s="265"/>
      <c r="E149" s="39"/>
      <c r="F149" s="52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54"/>
      <c r="X149" s="94"/>
      <c r="Y149" s="266"/>
      <c r="Z149" s="267"/>
      <c r="AA149" s="55"/>
      <c r="AB149" s="49"/>
      <c r="AC149" s="294"/>
    </row>
    <row r="150" spans="1:29" ht="15.75" customHeight="1">
      <c r="A150" s="283"/>
      <c r="B150" s="99"/>
      <c r="C150" s="264"/>
      <c r="D150" s="265"/>
      <c r="E150" s="39"/>
      <c r="F150" s="52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54"/>
      <c r="X150" s="94"/>
      <c r="Y150" s="266"/>
      <c r="Z150" s="267"/>
      <c r="AA150" s="55"/>
      <c r="AB150" s="49"/>
      <c r="AC150" s="294"/>
    </row>
    <row r="151" spans="1:29" ht="15.75" customHeight="1">
      <c r="A151" s="283"/>
      <c r="B151" s="99"/>
      <c r="C151" s="264"/>
      <c r="D151" s="265"/>
      <c r="E151" s="39"/>
      <c r="F151" s="52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54"/>
      <c r="X151" s="94"/>
      <c r="Y151" s="266"/>
      <c r="Z151" s="267"/>
      <c r="AA151" s="55"/>
      <c r="AB151" s="49"/>
      <c r="AC151" s="294"/>
    </row>
    <row r="152" spans="1:29" ht="15.75" customHeight="1">
      <c r="A152" s="283"/>
      <c r="B152" s="99"/>
      <c r="C152" s="264"/>
      <c r="D152" s="265"/>
      <c r="E152" s="39"/>
      <c r="F152" s="52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54"/>
      <c r="X152" s="94"/>
      <c r="Y152" s="266"/>
      <c r="Z152" s="267"/>
      <c r="AA152" s="55"/>
      <c r="AB152" s="49"/>
      <c r="AC152" s="294"/>
    </row>
    <row r="153" spans="1:29" ht="15.75" customHeight="1">
      <c r="A153" s="283"/>
      <c r="B153" s="99"/>
      <c r="C153" s="264"/>
      <c r="D153" s="265"/>
      <c r="E153" s="39"/>
      <c r="F153" s="52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54"/>
      <c r="X153" s="94"/>
      <c r="Y153" s="266"/>
      <c r="Z153" s="267"/>
      <c r="AA153" s="55"/>
      <c r="AB153" s="49"/>
      <c r="AC153" s="294"/>
    </row>
    <row r="154" spans="1:29" ht="15.75" customHeight="1">
      <c r="A154" s="283"/>
      <c r="B154" s="99"/>
      <c r="C154" s="264"/>
      <c r="D154" s="265"/>
      <c r="E154" s="39"/>
      <c r="F154" s="52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100"/>
      <c r="X154" s="101"/>
      <c r="Y154" s="266"/>
      <c r="Z154" s="267"/>
      <c r="AA154" s="55"/>
      <c r="AB154" s="49"/>
      <c r="AC154" s="294"/>
    </row>
    <row r="155" spans="1:29" ht="15.75" customHeight="1">
      <c r="A155" s="283"/>
      <c r="B155" s="99"/>
      <c r="C155" s="264"/>
      <c r="D155" s="265"/>
      <c r="E155" s="39"/>
      <c r="F155" s="52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102"/>
      <c r="X155" s="103"/>
      <c r="Y155" s="266"/>
      <c r="Z155" s="267"/>
      <c r="AA155" s="55"/>
      <c r="AB155" s="49"/>
      <c r="AC155" s="294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50"/>
      <c r="T156" s="51"/>
      <c r="U156" s="73"/>
      <c r="V156" s="53"/>
      <c r="W156" s="102"/>
      <c r="X156" s="103"/>
      <c r="Y156" s="266"/>
      <c r="Z156" s="267"/>
      <c r="AA156" s="55"/>
      <c r="AB156" s="49"/>
      <c r="AC156" s="294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65">AVERAGE(I141:I156)</f>
        <v>22</v>
      </c>
      <c r="J157" s="81">
        <f t="shared" si="65"/>
        <v>2000</v>
      </c>
      <c r="K157" s="82">
        <f t="shared" ref="K157" si="66">J157/I157</f>
        <v>90.909090909090907</v>
      </c>
      <c r="L157" s="80">
        <f t="shared" ref="L157:M157" si="67">AVERAGE(L141:L156)</f>
        <v>22</v>
      </c>
      <c r="M157" s="81">
        <f t="shared" si="67"/>
        <v>1708.457948041997</v>
      </c>
      <c r="N157" s="82">
        <f>M157/L157</f>
        <v>77.657179456454415</v>
      </c>
      <c r="O157" s="83">
        <f>L157-I157</f>
        <v>0</v>
      </c>
      <c r="P157" s="84">
        <f>N157-K157</f>
        <v>-13.251911452636492</v>
      </c>
      <c r="Q157" s="85">
        <f>N157/K157</f>
        <v>0.85422897402099862</v>
      </c>
      <c r="R157" s="275"/>
      <c r="S157" s="182">
        <f>S141</f>
        <v>0.70849537037037036</v>
      </c>
      <c r="T157" s="183">
        <f>INDEX(T141:T156,COUNTA(T141:T156))</f>
        <v>0.84824074074074074</v>
      </c>
      <c r="U157" s="86"/>
      <c r="V157" s="96"/>
      <c r="W157" s="105"/>
      <c r="X157" s="106"/>
      <c r="Y157" s="262"/>
      <c r="Z157" s="263"/>
      <c r="AA157" s="97">
        <f>M157-J157</f>
        <v>-291.54205195800296</v>
      </c>
      <c r="AB157" s="85">
        <f>M157/J157</f>
        <v>0.85422897402099851</v>
      </c>
      <c r="AC157" s="295"/>
    </row>
    <row r="159" spans="1:29">
      <c r="Y159" s="260" t="s">
        <v>54</v>
      </c>
      <c r="Z159" s="260"/>
    </row>
    <row r="160" spans="1:29">
      <c r="Y160" s="260" t="s">
        <v>55</v>
      </c>
      <c r="Z160" s="260"/>
    </row>
    <row r="161" spans="25:26">
      <c r="Y161" s="260" t="s">
        <v>56</v>
      </c>
      <c r="Z161" s="260"/>
    </row>
    <row r="162" spans="25:26">
      <c r="Y162" s="260" t="s">
        <v>57</v>
      </c>
      <c r="Z162" s="260"/>
    </row>
    <row r="163" spans="25:26">
      <c r="Y163" s="260" t="s">
        <v>58</v>
      </c>
      <c r="Z163" s="260"/>
    </row>
    <row r="164" spans="25:26">
      <c r="Y164" s="260" t="s">
        <v>59</v>
      </c>
      <c r="Z164" s="260"/>
    </row>
    <row r="165" spans="25:26">
      <c r="Y165" s="260" t="s">
        <v>60</v>
      </c>
      <c r="Z165" s="260"/>
    </row>
    <row r="166" spans="25:26">
      <c r="Y166" s="260" t="s">
        <v>61</v>
      </c>
      <c r="Z166" s="260"/>
    </row>
    <row r="167" spans="25:26">
      <c r="Y167" s="260" t="s">
        <v>62</v>
      </c>
      <c r="Z167" s="260"/>
    </row>
    <row r="168" spans="25:26">
      <c r="Y168" s="260" t="s">
        <v>63</v>
      </c>
      <c r="Z168" s="260"/>
    </row>
    <row r="169" spans="25:26">
      <c r="Y169" s="260" t="s">
        <v>64</v>
      </c>
      <c r="Z169" s="260"/>
    </row>
    <row r="170" spans="25:26">
      <c r="Y170" s="260" t="s">
        <v>65</v>
      </c>
      <c r="Z170" s="260"/>
    </row>
    <row r="171" spans="25:26">
      <c r="Y171" s="260" t="s">
        <v>66</v>
      </c>
      <c r="Z171" s="260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490" priority="3" operator="greaterThan">
      <formula>0</formula>
    </cfRule>
  </conditionalFormatting>
  <conditionalFormatting sqref="P5:P157 AA5:AA157">
    <cfRule type="cellIs" dxfId="489" priority="7" operator="lessThan">
      <formula>0</formula>
    </cfRule>
  </conditionalFormatting>
  <conditionalFormatting sqref="Q5:Q157 AB5:AB157">
    <cfRule type="cellIs" dxfId="488" priority="5" operator="greaterThan">
      <formula>1</formula>
    </cfRule>
    <cfRule type="cellIs" dxfId="487" priority="6" operator="lessThan">
      <formula>0.8</formula>
    </cfRule>
  </conditionalFormatting>
  <conditionalFormatting sqref="AC5:AC22 R5:R157 AC56:AC91">
    <cfRule type="cellIs" dxfId="486" priority="8" operator="lessThan">
      <formula>0.8</formula>
    </cfRule>
  </conditionalFormatting>
  <conditionalFormatting sqref="AC39">
    <cfRule type="cellIs" dxfId="485" priority="11" operator="lessThan">
      <formula>0.8</formula>
    </cfRule>
  </conditionalFormatting>
  <conditionalFormatting sqref="AC54">
    <cfRule type="cellIs" dxfId="484" priority="10" operator="lessThan">
      <formula>0.8</formula>
    </cfRule>
  </conditionalFormatting>
  <conditionalFormatting sqref="AC97:AC105">
    <cfRule type="cellIs" dxfId="483" priority="9" operator="lessThan">
      <formula>0.8</formula>
    </cfRule>
  </conditionalFormatting>
  <conditionalFormatting sqref="AC107:AC112">
    <cfRule type="cellIs" dxfId="482" priority="4" operator="lessThan">
      <formula>0.8</formula>
    </cfRule>
  </conditionalFormatting>
  <conditionalFormatting sqref="AC124:AC141">
    <cfRule type="cellIs" dxfId="481" priority="1" operator="lessThan">
      <formula>0.8</formula>
    </cfRule>
  </conditionalFormatting>
  <conditionalFormatting sqref="AC156">
    <cfRule type="cellIs" dxfId="480" priority="2" operator="lessThan">
      <formula>0.8</formula>
    </cfRule>
  </conditionalFormatting>
  <dataValidations count="1">
    <dataValidation type="list" allowBlank="1" showInputMessage="1" showErrorMessage="1" sqref="Y5:Z157" xr:uid="{B3EA2B82-3638-4AE6-A4B8-D8AADBA7A2C0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45256-9E41-47E0-8132-6CBE9986F5D3}">
  <sheetPr>
    <tabColor theme="9" tint="0.59999389629810485"/>
  </sheetPr>
  <dimension ref="B1:AR36"/>
  <sheetViews>
    <sheetView zoomScale="70" zoomScaleNormal="70" workbookViewId="0">
      <selection activeCell="V42" sqref="V42"/>
    </sheetView>
  </sheetViews>
  <sheetFormatPr defaultColWidth="7.6640625" defaultRowHeight="15.75"/>
  <cols>
    <col min="1" max="1" width="7.6640625" style="125"/>
    <col min="2" max="2" width="15.6640625" style="125" customWidth="1"/>
    <col min="3" max="3" width="8.109375" style="131" customWidth="1"/>
    <col min="4" max="34" width="11.109375" style="125" customWidth="1"/>
    <col min="35" max="16384" width="7.6640625" style="125"/>
  </cols>
  <sheetData>
    <row r="1" spans="2:44" ht="27.75" customHeight="1">
      <c r="B1" s="247" t="s">
        <v>132</v>
      </c>
      <c r="C1" s="247"/>
      <c r="D1" s="247"/>
      <c r="E1" s="247"/>
      <c r="F1" s="247"/>
      <c r="G1" s="247"/>
      <c r="H1" s="247"/>
      <c r="I1" s="247"/>
      <c r="J1" s="247"/>
      <c r="K1" s="124"/>
      <c r="L1" s="124"/>
      <c r="M1" s="124"/>
      <c r="N1" s="124"/>
      <c r="O1" s="124"/>
      <c r="P1" s="124"/>
    </row>
    <row r="2" spans="2:44" ht="27.75" customHeight="1">
      <c r="B2" s="248"/>
      <c r="C2" s="248"/>
      <c r="D2" s="248"/>
      <c r="E2" s="248"/>
      <c r="F2" s="248"/>
      <c r="G2" s="248"/>
      <c r="H2" s="248"/>
      <c r="I2" s="248"/>
      <c r="J2" s="248"/>
      <c r="K2" s="124"/>
      <c r="L2" s="124"/>
      <c r="M2" s="124"/>
      <c r="N2" s="124"/>
      <c r="O2" s="124"/>
      <c r="P2" s="124"/>
    </row>
    <row r="3" spans="2:44" ht="46.5" customHeight="1">
      <c r="B3" s="126" t="s">
        <v>133</v>
      </c>
      <c r="C3" s="249" t="s">
        <v>321</v>
      </c>
      <c r="D3" s="250"/>
      <c r="E3" s="126" t="s">
        <v>134</v>
      </c>
      <c r="F3" s="251">
        <f>'0716(18度C)'!D1+'0716(4度C)'!D1</f>
        <v>231506</v>
      </c>
      <c r="G3" s="252"/>
      <c r="H3" s="126" t="s">
        <v>2</v>
      </c>
      <c r="I3" s="253">
        <f>'0716(18度C)'!F1+'0716(4度C)'!F1</f>
        <v>7463803.0099999998</v>
      </c>
      <c r="J3" s="254"/>
      <c r="K3" s="127"/>
      <c r="L3" s="128"/>
      <c r="M3" s="124"/>
      <c r="N3" s="124"/>
      <c r="O3" s="124"/>
      <c r="P3" s="124"/>
    </row>
    <row r="4" spans="2:44" ht="28.5" customHeight="1">
      <c r="B4" s="255" t="s">
        <v>135</v>
      </c>
      <c r="C4" s="235" t="s">
        <v>136</v>
      </c>
      <c r="D4" s="236"/>
      <c r="E4" s="258" t="s">
        <v>137</v>
      </c>
      <c r="F4" s="259"/>
      <c r="G4" s="258" t="s">
        <v>138</v>
      </c>
      <c r="H4" s="259"/>
      <c r="I4" s="258" t="s">
        <v>139</v>
      </c>
      <c r="J4" s="259"/>
      <c r="K4" s="233" t="s">
        <v>140</v>
      </c>
      <c r="L4" s="234"/>
      <c r="M4" s="233" t="s">
        <v>141</v>
      </c>
      <c r="N4" s="234"/>
      <c r="P4" s="128"/>
      <c r="Q4" s="124"/>
      <c r="R4" s="124"/>
    </row>
    <row r="5" spans="2:44" ht="28.5" customHeight="1">
      <c r="B5" s="256"/>
      <c r="C5" s="235" t="s">
        <v>142</v>
      </c>
      <c r="D5" s="236"/>
      <c r="E5" s="237" t="s">
        <v>143</v>
      </c>
      <c r="F5" s="238"/>
      <c r="G5" s="239" t="s">
        <v>144</v>
      </c>
      <c r="H5" s="240"/>
      <c r="I5" s="241" t="s">
        <v>145</v>
      </c>
      <c r="J5" s="242"/>
      <c r="K5" s="243" t="s">
        <v>146</v>
      </c>
      <c r="L5" s="244"/>
      <c r="M5" s="245" t="s">
        <v>147</v>
      </c>
      <c r="N5" s="246"/>
      <c r="O5" s="128"/>
      <c r="P5" s="128"/>
      <c r="Q5" s="128"/>
      <c r="R5" s="128"/>
    </row>
    <row r="6" spans="2:44" ht="28.5" customHeight="1">
      <c r="B6" s="256"/>
      <c r="C6" s="235" t="s">
        <v>148</v>
      </c>
      <c r="D6" s="236"/>
      <c r="E6" s="227">
        <f>AVERAGE(D13:O13,D27:X27)</f>
        <v>480.03209102975234</v>
      </c>
      <c r="F6" s="228" t="e">
        <f>AVERAGE(#REF!,D13:K13)</f>
        <v>#REF!</v>
      </c>
      <c r="G6" s="229">
        <f>AVERAGE(D13:K13)</f>
        <v>176.35945453060785</v>
      </c>
      <c r="H6" s="230"/>
      <c r="I6" s="229">
        <f>AVERAGE(L13:O13)</f>
        <v>89.572192513368975</v>
      </c>
      <c r="J6" s="230"/>
      <c r="K6" s="229">
        <f>AVERAGE(D27:O27)</f>
        <v>625.76030723089536</v>
      </c>
      <c r="L6" s="230"/>
      <c r="M6" s="229">
        <f>AVERAGE(P27:X27)</f>
        <v>745.87780881583387</v>
      </c>
      <c r="N6" s="230"/>
      <c r="O6" s="128"/>
      <c r="P6" s="128"/>
      <c r="Q6" s="128"/>
      <c r="R6" s="128"/>
    </row>
    <row r="7" spans="2:44" ht="28.5" customHeight="1">
      <c r="B7" s="256"/>
      <c r="C7" s="221" t="s">
        <v>149</v>
      </c>
      <c r="D7" s="222"/>
      <c r="E7" s="231">
        <f>AVERAGE(D14:O14,D28:X28)</f>
        <v>403.83604737284094</v>
      </c>
      <c r="F7" s="232" t="e">
        <f>AVERAGE(#REF!,D14:K14)</f>
        <v>#REF!</v>
      </c>
      <c r="G7" s="219">
        <f>AVERAGE(D14:K14)</f>
        <v>148.51575111710872</v>
      </c>
      <c r="H7" s="220"/>
      <c r="I7" s="219">
        <f>AVERAGE(L14:O14)</f>
        <v>76.487563990035838</v>
      </c>
      <c r="J7" s="220"/>
      <c r="K7" s="219">
        <f>AVERAGE(D28:O28)</f>
        <v>526.54976498552026</v>
      </c>
      <c r="L7" s="220"/>
      <c r="M7" s="219">
        <f>AVERAGE(P28:X28)</f>
        <v>626.7553110464446</v>
      </c>
      <c r="N7" s="220"/>
      <c r="O7" s="128"/>
      <c r="P7" s="128"/>
      <c r="Q7" s="128"/>
      <c r="R7" s="128"/>
    </row>
    <row r="8" spans="2:44" ht="28.5" customHeight="1">
      <c r="B8" s="257"/>
      <c r="C8" s="221" t="s">
        <v>150</v>
      </c>
      <c r="D8" s="222"/>
      <c r="E8" s="223">
        <f>AVERAGE(D15:O15,D29:X29)</f>
        <v>0.84500366961888373</v>
      </c>
      <c r="F8" s="224" t="e">
        <f>AVERAGE(D15:K15,#REF!)</f>
        <v>#REF!</v>
      </c>
      <c r="G8" s="225">
        <f>AVERAGE(D15:K15)</f>
        <v>0.84490485750690547</v>
      </c>
      <c r="H8" s="226"/>
      <c r="I8" s="225">
        <f>AVERAGE(L15:O15)</f>
        <v>0.85391426689506256</v>
      </c>
      <c r="J8" s="226"/>
      <c r="K8" s="225">
        <f>AVERAGE(D29:O29)</f>
        <v>0.84387470322333558</v>
      </c>
      <c r="L8" s="226"/>
      <c r="M8" s="225">
        <f>AVERAGE(P29:X29)</f>
        <v>0.84384220091745332</v>
      </c>
      <c r="N8" s="226"/>
      <c r="O8" s="130" t="s">
        <v>151</v>
      </c>
      <c r="P8" s="128"/>
      <c r="Q8" s="128"/>
      <c r="R8" s="128"/>
    </row>
    <row r="9" spans="2:44" ht="28.5" customHeight="1" thickBot="1">
      <c r="H9" s="132"/>
      <c r="N9" s="128"/>
      <c r="O9" s="128"/>
      <c r="P9" s="128"/>
    </row>
    <row r="10" spans="2:44" ht="30" customHeight="1">
      <c r="B10" s="209" t="s">
        <v>152</v>
      </c>
      <c r="C10" s="210"/>
      <c r="D10" s="214" t="s">
        <v>153</v>
      </c>
      <c r="E10" s="215"/>
      <c r="F10" s="215"/>
      <c r="G10" s="215"/>
      <c r="H10" s="215"/>
      <c r="I10" s="215"/>
      <c r="J10" s="215"/>
      <c r="K10" s="215"/>
      <c r="L10" s="216" t="s">
        <v>154</v>
      </c>
      <c r="M10" s="217"/>
      <c r="N10" s="217"/>
      <c r="O10" s="218"/>
    </row>
    <row r="11" spans="2:44" ht="17.25" customHeight="1">
      <c r="B11" s="205" t="s">
        <v>155</v>
      </c>
      <c r="C11" s="206"/>
      <c r="D11" s="135">
        <v>1</v>
      </c>
      <c r="E11" s="136">
        <v>2</v>
      </c>
      <c r="F11" s="136">
        <v>3</v>
      </c>
      <c r="G11" s="136">
        <v>4</v>
      </c>
      <c r="H11" s="136">
        <v>5</v>
      </c>
      <c r="I11" s="136">
        <v>6</v>
      </c>
      <c r="J11" s="136">
        <v>7</v>
      </c>
      <c r="K11" s="171">
        <v>8</v>
      </c>
      <c r="L11" s="135">
        <v>1</v>
      </c>
      <c r="M11" s="164">
        <v>2</v>
      </c>
      <c r="N11" s="136">
        <v>3</v>
      </c>
      <c r="O11" s="137">
        <v>4</v>
      </c>
    </row>
    <row r="12" spans="2:44" ht="46.5" customHeight="1">
      <c r="B12" s="205"/>
      <c r="C12" s="206"/>
      <c r="D12" s="138" t="s">
        <v>156</v>
      </c>
      <c r="E12" s="139" t="s">
        <v>157</v>
      </c>
      <c r="F12" s="139" t="s">
        <v>158</v>
      </c>
      <c r="G12" s="139" t="s">
        <v>159</v>
      </c>
      <c r="H12" s="139" t="s">
        <v>160</v>
      </c>
      <c r="I12" s="139" t="s">
        <v>161</v>
      </c>
      <c r="J12" s="139" t="s">
        <v>162</v>
      </c>
      <c r="K12" s="172" t="s">
        <v>163</v>
      </c>
      <c r="L12" s="180" t="s">
        <v>225</v>
      </c>
      <c r="M12" s="187" t="s">
        <v>157</v>
      </c>
      <c r="N12" s="139" t="s">
        <v>164</v>
      </c>
      <c r="O12" s="140" t="s">
        <v>159</v>
      </c>
    </row>
    <row r="13" spans="2:44" ht="40.15" customHeight="1">
      <c r="B13" s="207" t="s">
        <v>10</v>
      </c>
      <c r="C13" s="141" t="s">
        <v>165</v>
      </c>
      <c r="D13" s="142">
        <v>101.72413793103448</v>
      </c>
      <c r="E13" s="143">
        <v>82.191780821917817</v>
      </c>
      <c r="F13" s="143">
        <v>107.21649484536083</v>
      </c>
      <c r="G13" s="143">
        <v>86.956521739130437</v>
      </c>
      <c r="H13" s="143">
        <v>172.17391304347825</v>
      </c>
      <c r="I13" s="143">
        <v>250.92</v>
      </c>
      <c r="J13" s="143" t="s">
        <v>77</v>
      </c>
      <c r="K13" s="173">
        <v>433.33333333333331</v>
      </c>
      <c r="L13" s="142" t="s">
        <v>77</v>
      </c>
      <c r="M13" s="188">
        <v>88.235294117647058</v>
      </c>
      <c r="N13" s="143">
        <v>90.909090909090907</v>
      </c>
      <c r="O13" s="144" t="s">
        <v>77</v>
      </c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</row>
    <row r="14" spans="2:44" ht="39.6" customHeight="1">
      <c r="B14" s="207"/>
      <c r="C14" s="145" t="s">
        <v>166</v>
      </c>
      <c r="D14" s="146">
        <v>86.380280493525476</v>
      </c>
      <c r="E14" s="147">
        <v>69.606801492648898</v>
      </c>
      <c r="F14" s="147">
        <v>90.19069852090702</v>
      </c>
      <c r="G14" s="147">
        <v>73.152426753543537</v>
      </c>
      <c r="H14" s="147">
        <v>147.17821122241094</v>
      </c>
      <c r="I14" s="147">
        <v>213.6742990563267</v>
      </c>
      <c r="J14" s="147" t="s">
        <v>77</v>
      </c>
      <c r="K14" s="174">
        <v>359.42754028039843</v>
      </c>
      <c r="L14" s="146" t="s">
        <v>77</v>
      </c>
      <c r="M14" s="189">
        <v>75.306378028010357</v>
      </c>
      <c r="N14" s="147">
        <v>77.668749952061319</v>
      </c>
      <c r="O14" s="148" t="s">
        <v>77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</row>
    <row r="15" spans="2:44" ht="40.15" customHeight="1">
      <c r="B15" s="207"/>
      <c r="C15" s="149" t="s">
        <v>167</v>
      </c>
      <c r="D15" s="150">
        <f t="shared" ref="D15:I15" si="0">D14/D13</f>
        <v>0.84916207942787758</v>
      </c>
      <c r="E15" s="151">
        <f t="shared" si="0"/>
        <v>0.8468827514938948</v>
      </c>
      <c r="F15" s="151">
        <f t="shared" si="0"/>
        <v>0.84120170735845967</v>
      </c>
      <c r="G15" s="151">
        <f t="shared" si="0"/>
        <v>0.84125290766575067</v>
      </c>
      <c r="H15" s="151">
        <f t="shared" si="0"/>
        <v>0.85482294396854841</v>
      </c>
      <c r="I15" s="151">
        <f t="shared" si="0"/>
        <v>0.85156344275596485</v>
      </c>
      <c r="J15" s="151" t="s">
        <v>77</v>
      </c>
      <c r="K15" s="175">
        <f t="shared" ref="K15" si="1">K14/K13</f>
        <v>0.82944816987784253</v>
      </c>
      <c r="L15" s="150" t="s">
        <v>77</v>
      </c>
      <c r="M15" s="190">
        <f>M14/M13</f>
        <v>0.8534722843174507</v>
      </c>
      <c r="N15" s="151">
        <f>N14/N13</f>
        <v>0.85435624947267452</v>
      </c>
      <c r="O15" s="152" t="s">
        <v>77</v>
      </c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</row>
    <row r="16" spans="2:44" ht="17.25" customHeight="1">
      <c r="B16" s="208" t="s">
        <v>168</v>
      </c>
      <c r="C16" s="134" t="s">
        <v>169</v>
      </c>
      <c r="D16" s="50">
        <v>0.25</v>
      </c>
      <c r="E16" s="51">
        <v>0.16666666666666666</v>
      </c>
      <c r="F16" s="51">
        <v>0.25</v>
      </c>
      <c r="G16" s="51">
        <v>0.25</v>
      </c>
      <c r="H16" s="51">
        <v>0.16666666666666666</v>
      </c>
      <c r="I16" s="51">
        <v>0.25</v>
      </c>
      <c r="J16" s="51" t="s">
        <v>77</v>
      </c>
      <c r="K16" s="57">
        <v>0.34166666666666662</v>
      </c>
      <c r="L16" s="50" t="s">
        <v>77</v>
      </c>
      <c r="M16" s="191">
        <v>0.70846064814814813</v>
      </c>
      <c r="N16" s="51">
        <v>0.70833333333333337</v>
      </c>
      <c r="O16" s="116" t="s">
        <v>77</v>
      </c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</row>
    <row r="17" spans="2:44" ht="17.25" customHeight="1">
      <c r="B17" s="205"/>
      <c r="C17" s="134" t="s">
        <v>170</v>
      </c>
      <c r="D17" s="50">
        <v>0.57310185185185181</v>
      </c>
      <c r="E17" s="51">
        <v>0.62569444444444444</v>
      </c>
      <c r="F17" s="51">
        <v>0.5822222222222222</v>
      </c>
      <c r="G17" s="51">
        <v>0.65833333333333333</v>
      </c>
      <c r="H17" s="51">
        <v>0.71388888888888891</v>
      </c>
      <c r="I17" s="51">
        <v>0.54166666666666663</v>
      </c>
      <c r="J17" s="51" t="s">
        <v>77</v>
      </c>
      <c r="K17" s="57">
        <v>0.45555555555555555</v>
      </c>
      <c r="L17" s="50" t="s">
        <v>77</v>
      </c>
      <c r="M17" s="191">
        <v>0.86321759259259256</v>
      </c>
      <c r="N17" s="51">
        <v>0.86326388888888894</v>
      </c>
      <c r="O17" s="116" t="s">
        <v>77</v>
      </c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</row>
    <row r="18" spans="2:44" ht="17.25" customHeight="1">
      <c r="B18" s="205" t="s">
        <v>171</v>
      </c>
      <c r="C18" s="206"/>
      <c r="D18" s="153">
        <v>14.5</v>
      </c>
      <c r="E18" s="154">
        <v>24.333333333333332</v>
      </c>
      <c r="F18" s="154">
        <v>19.399999999999999</v>
      </c>
      <c r="G18" s="154">
        <v>23</v>
      </c>
      <c r="H18" s="154">
        <v>20.90909090909091</v>
      </c>
      <c r="I18" s="154">
        <v>12.5</v>
      </c>
      <c r="J18" s="154" t="s">
        <v>77</v>
      </c>
      <c r="K18" s="176">
        <v>6</v>
      </c>
      <c r="L18" s="153" t="s">
        <v>77</v>
      </c>
      <c r="M18" s="192">
        <v>22.666666666666668</v>
      </c>
      <c r="N18" s="154">
        <v>22</v>
      </c>
      <c r="O18" s="155" t="s">
        <v>77</v>
      </c>
    </row>
    <row r="19" spans="2:44" ht="17.25" customHeight="1">
      <c r="B19" s="198" t="s">
        <v>172</v>
      </c>
      <c r="C19" s="199"/>
      <c r="D19" s="156" t="s">
        <v>173</v>
      </c>
      <c r="E19" s="157" t="s">
        <v>174</v>
      </c>
      <c r="F19" s="157" t="s">
        <v>174</v>
      </c>
      <c r="G19" s="157" t="s">
        <v>174</v>
      </c>
      <c r="H19" s="157" t="s">
        <v>175</v>
      </c>
      <c r="I19" s="157" t="s">
        <v>176</v>
      </c>
      <c r="J19" s="157" t="s">
        <v>176</v>
      </c>
      <c r="K19" s="177" t="s">
        <v>176</v>
      </c>
      <c r="L19" s="156" t="s">
        <v>173</v>
      </c>
      <c r="M19" s="193" t="s">
        <v>174</v>
      </c>
      <c r="N19" s="157" t="s">
        <v>174</v>
      </c>
      <c r="O19" s="158" t="s">
        <v>174</v>
      </c>
    </row>
    <row r="20" spans="2:44" ht="17.25" customHeight="1">
      <c r="B20" s="198" t="s">
        <v>177</v>
      </c>
      <c r="C20" s="199"/>
      <c r="D20" s="156" t="s">
        <v>176</v>
      </c>
      <c r="E20" s="157"/>
      <c r="F20" s="157"/>
      <c r="G20" s="157"/>
      <c r="H20" s="157" t="s">
        <v>176</v>
      </c>
      <c r="I20" s="157"/>
      <c r="J20" s="157"/>
      <c r="K20" s="177"/>
      <c r="L20" s="135"/>
      <c r="M20" s="164"/>
      <c r="N20" s="157"/>
      <c r="O20" s="158"/>
    </row>
    <row r="21" spans="2:44" ht="17.25" customHeight="1" thickBot="1">
      <c r="B21" s="200" t="s">
        <v>178</v>
      </c>
      <c r="C21" s="201"/>
      <c r="D21" s="160"/>
      <c r="E21" s="161"/>
      <c r="F21" s="162"/>
      <c r="G21" s="162"/>
      <c r="H21" s="161" t="s">
        <v>179</v>
      </c>
      <c r="I21" s="161" t="s">
        <v>180</v>
      </c>
      <c r="J21" s="161"/>
      <c r="K21" s="178" t="s">
        <v>181</v>
      </c>
      <c r="L21" s="181"/>
      <c r="M21" s="194"/>
      <c r="N21" s="161"/>
      <c r="O21" s="163"/>
    </row>
    <row r="23" spans="2:44" ht="16.5" thickBot="1"/>
    <row r="24" spans="2:44" ht="30" customHeight="1">
      <c r="B24" s="209" t="s">
        <v>152</v>
      </c>
      <c r="C24" s="210"/>
      <c r="D24" s="211" t="s">
        <v>182</v>
      </c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3"/>
      <c r="P24" s="202" t="s">
        <v>183</v>
      </c>
      <c r="Q24" s="203"/>
      <c r="R24" s="203"/>
      <c r="S24" s="203"/>
      <c r="T24" s="203"/>
      <c r="U24" s="203"/>
      <c r="V24" s="203"/>
      <c r="W24" s="203"/>
      <c r="X24" s="204"/>
    </row>
    <row r="25" spans="2:44" ht="17.25" customHeight="1">
      <c r="B25" s="205" t="s">
        <v>155</v>
      </c>
      <c r="C25" s="206"/>
      <c r="D25" s="135">
        <v>1</v>
      </c>
      <c r="E25" s="164">
        <v>2</v>
      </c>
      <c r="F25" s="136">
        <v>3</v>
      </c>
      <c r="G25" s="136">
        <v>4</v>
      </c>
      <c r="H25" s="164">
        <v>5</v>
      </c>
      <c r="I25" s="136">
        <v>6</v>
      </c>
      <c r="J25" s="136">
        <v>7</v>
      </c>
      <c r="K25" s="164">
        <v>8</v>
      </c>
      <c r="L25" s="136">
        <v>9</v>
      </c>
      <c r="M25" s="136">
        <v>10</v>
      </c>
      <c r="N25" s="164">
        <v>11</v>
      </c>
      <c r="O25" s="136">
        <v>12</v>
      </c>
      <c r="P25" s="135">
        <v>1</v>
      </c>
      <c r="Q25" s="136">
        <v>2</v>
      </c>
      <c r="R25" s="136">
        <v>3</v>
      </c>
      <c r="S25" s="136">
        <v>4</v>
      </c>
      <c r="T25" s="136">
        <v>5</v>
      </c>
      <c r="U25" s="136">
        <v>6</v>
      </c>
      <c r="V25" s="136">
        <v>7</v>
      </c>
      <c r="W25" s="136">
        <v>8</v>
      </c>
      <c r="X25" s="137">
        <v>9</v>
      </c>
    </row>
    <row r="26" spans="2:44" ht="46.5" customHeight="1">
      <c r="B26" s="205"/>
      <c r="C26" s="206"/>
      <c r="D26" s="165" t="s">
        <v>156</v>
      </c>
      <c r="E26" s="166" t="s">
        <v>164</v>
      </c>
      <c r="F26" s="139" t="s">
        <v>160</v>
      </c>
      <c r="G26" s="139" t="s">
        <v>161</v>
      </c>
      <c r="H26" s="139" t="s">
        <v>184</v>
      </c>
      <c r="I26" s="139" t="s">
        <v>163</v>
      </c>
      <c r="J26" s="139" t="s">
        <v>185</v>
      </c>
      <c r="K26" s="139" t="s">
        <v>186</v>
      </c>
      <c r="L26" s="139" t="s">
        <v>187</v>
      </c>
      <c r="M26" s="139" t="s">
        <v>188</v>
      </c>
      <c r="N26" s="167" t="s">
        <v>45</v>
      </c>
      <c r="O26" s="168" t="s">
        <v>189</v>
      </c>
      <c r="P26" s="138" t="s">
        <v>190</v>
      </c>
      <c r="Q26" s="139" t="s">
        <v>162</v>
      </c>
      <c r="R26" s="139" t="s">
        <v>191</v>
      </c>
      <c r="S26" s="139" t="s">
        <v>192</v>
      </c>
      <c r="T26" s="139" t="s">
        <v>193</v>
      </c>
      <c r="U26" s="139" t="s">
        <v>187</v>
      </c>
      <c r="V26" s="139" t="s">
        <v>194</v>
      </c>
      <c r="W26" s="167" t="s">
        <v>45</v>
      </c>
      <c r="X26" s="168" t="s">
        <v>46</v>
      </c>
    </row>
    <row r="27" spans="2:44" ht="40.15" customHeight="1">
      <c r="B27" s="207" t="s">
        <v>10</v>
      </c>
      <c r="C27" s="141" t="s">
        <v>165</v>
      </c>
      <c r="D27" s="143">
        <v>251</v>
      </c>
      <c r="E27" s="143">
        <v>192.52941176470588</v>
      </c>
      <c r="F27" s="143" t="s">
        <v>77</v>
      </c>
      <c r="G27" s="143">
        <v>272.72727272727275</v>
      </c>
      <c r="H27" s="143">
        <v>433.33333333333331</v>
      </c>
      <c r="I27" s="143" t="s">
        <v>77</v>
      </c>
      <c r="J27" s="143">
        <v>675</v>
      </c>
      <c r="K27" s="143">
        <v>1100</v>
      </c>
      <c r="L27" s="143" t="s">
        <v>77</v>
      </c>
      <c r="M27" s="143">
        <v>761.53846153846155</v>
      </c>
      <c r="N27" s="143">
        <v>985.71428571428567</v>
      </c>
      <c r="O27" s="143">
        <v>960</v>
      </c>
      <c r="P27" s="142">
        <v>226.44897959183672</v>
      </c>
      <c r="Q27" s="143" t="s">
        <v>77</v>
      </c>
      <c r="R27" s="143" t="s">
        <v>77</v>
      </c>
      <c r="S27" s="143">
        <v>675</v>
      </c>
      <c r="T27" s="143">
        <v>768.75</v>
      </c>
      <c r="U27" s="143" t="s">
        <v>77</v>
      </c>
      <c r="V27" s="143">
        <v>761.53846153846155</v>
      </c>
      <c r="W27" s="143">
        <v>1020</v>
      </c>
      <c r="X27" s="144">
        <v>1023.5294117647059</v>
      </c>
    </row>
    <row r="28" spans="2:44" ht="39.6" customHeight="1">
      <c r="B28" s="207"/>
      <c r="C28" s="145" t="s">
        <v>166</v>
      </c>
      <c r="D28" s="147">
        <v>213.63999812629939</v>
      </c>
      <c r="E28" s="147">
        <v>163.9689262853997</v>
      </c>
      <c r="F28" s="147" t="s">
        <v>77</v>
      </c>
      <c r="G28" s="147">
        <v>233.00039952057534</v>
      </c>
      <c r="H28" s="147">
        <v>356.07268095610794</v>
      </c>
      <c r="I28" s="147" t="s">
        <v>77</v>
      </c>
      <c r="J28" s="147">
        <v>589.18139199423001</v>
      </c>
      <c r="K28" s="147">
        <v>934.97859481238982</v>
      </c>
      <c r="L28" s="147" t="s">
        <v>77</v>
      </c>
      <c r="M28" s="147">
        <v>638.99065667196203</v>
      </c>
      <c r="N28" s="147">
        <v>811.90886439250414</v>
      </c>
      <c r="O28" s="147">
        <v>797.20637211021437</v>
      </c>
      <c r="P28" s="146">
        <v>192.60275823689327</v>
      </c>
      <c r="Q28" s="147" t="s">
        <v>77</v>
      </c>
      <c r="R28" s="147" t="s">
        <v>77</v>
      </c>
      <c r="S28" s="147">
        <v>598.74088800530194</v>
      </c>
      <c r="T28" s="147">
        <v>638.67840919410094</v>
      </c>
      <c r="U28" s="147" t="s">
        <v>77</v>
      </c>
      <c r="V28" s="147">
        <v>639.33788858363471</v>
      </c>
      <c r="W28" s="147">
        <v>847.3444724803503</v>
      </c>
      <c r="X28" s="148">
        <v>843.82744977838661</v>
      </c>
    </row>
    <row r="29" spans="2:44" ht="40.15" customHeight="1">
      <c r="B29" s="207"/>
      <c r="C29" s="149" t="s">
        <v>167</v>
      </c>
      <c r="D29" s="151">
        <f>D28/D27</f>
        <v>0.85115537102111305</v>
      </c>
      <c r="E29" s="151">
        <f>E28/E27</f>
        <v>0.85165650682914606</v>
      </c>
      <c r="F29" s="151" t="s">
        <v>77</v>
      </c>
      <c r="G29" s="151">
        <f>G28/G27</f>
        <v>0.85433479824210956</v>
      </c>
      <c r="H29" s="151">
        <f>H28/H27</f>
        <v>0.82170618682178764</v>
      </c>
      <c r="I29" s="151" t="s">
        <v>77</v>
      </c>
      <c r="J29" s="151">
        <f>J28/J27</f>
        <v>0.87286132147293338</v>
      </c>
      <c r="K29" s="151">
        <f>K28/K27</f>
        <v>0.84998054073853624</v>
      </c>
      <c r="L29" s="151" t="s">
        <v>77</v>
      </c>
      <c r="M29" s="151">
        <f>M28/M27</f>
        <v>0.83907864007429356</v>
      </c>
      <c r="N29" s="151">
        <f>N28/N27</f>
        <v>0.82367565952862742</v>
      </c>
      <c r="O29" s="151">
        <f>O28/O27</f>
        <v>0.83042330428147326</v>
      </c>
      <c r="P29" s="150">
        <f>P28/P27</f>
        <v>0.8505348912768359</v>
      </c>
      <c r="Q29" s="151" t="s">
        <v>77</v>
      </c>
      <c r="R29" s="151" t="s">
        <v>77</v>
      </c>
      <c r="S29" s="151">
        <f>S28/S27</f>
        <v>0.88702353778563248</v>
      </c>
      <c r="T29" s="151">
        <f>T28/T27</f>
        <v>0.83080118269151337</v>
      </c>
      <c r="U29" s="151" t="s">
        <v>77</v>
      </c>
      <c r="V29" s="151">
        <f>V28/V27</f>
        <v>0.83953460117042944</v>
      </c>
      <c r="W29" s="151">
        <f>W28/W27</f>
        <v>0.83072987498073558</v>
      </c>
      <c r="X29" s="152">
        <f>X28/X27</f>
        <v>0.82442911759957316</v>
      </c>
    </row>
    <row r="30" spans="2:44" ht="17.25" customHeight="1">
      <c r="B30" s="208" t="s">
        <v>168</v>
      </c>
      <c r="C30" s="134" t="s">
        <v>169</v>
      </c>
      <c r="D30" s="51">
        <v>0.38680555555555551</v>
      </c>
      <c r="E30" s="51">
        <v>0.40582175925925928</v>
      </c>
      <c r="F30" s="51" t="s">
        <v>77</v>
      </c>
      <c r="G30" s="51">
        <v>0.31736111111111109</v>
      </c>
      <c r="H30" s="51">
        <v>0.25015046296296295</v>
      </c>
      <c r="I30" s="51" t="s">
        <v>77</v>
      </c>
      <c r="J30" s="51">
        <v>0.25024305555555554</v>
      </c>
      <c r="K30" s="51">
        <v>0.35069444444444442</v>
      </c>
      <c r="L30" s="51" t="s">
        <v>77</v>
      </c>
      <c r="M30" s="51">
        <v>0.25</v>
      </c>
      <c r="N30" s="51">
        <v>0.25</v>
      </c>
      <c r="O30" s="51">
        <v>0.25031249999999999</v>
      </c>
      <c r="P30" s="50">
        <v>0.70844907407407409</v>
      </c>
      <c r="Q30" s="51" t="s">
        <v>77</v>
      </c>
      <c r="R30" s="51" t="s">
        <v>77</v>
      </c>
      <c r="S30" s="51">
        <v>0.70833333333333337</v>
      </c>
      <c r="T30" s="51">
        <v>0.70840277777777783</v>
      </c>
      <c r="U30" s="51" t="s">
        <v>77</v>
      </c>
      <c r="V30" s="51">
        <v>0.70856481481481481</v>
      </c>
      <c r="W30" s="51">
        <v>0.70833333333333337</v>
      </c>
      <c r="X30" s="116">
        <v>0.70833333333333337</v>
      </c>
    </row>
    <row r="31" spans="2:44" ht="17.25" customHeight="1">
      <c r="B31" s="205"/>
      <c r="C31" s="134" t="s">
        <v>170</v>
      </c>
      <c r="D31" s="51">
        <v>0.49111111111111111</v>
      </c>
      <c r="E31" s="51">
        <v>0.44166666666666665</v>
      </c>
      <c r="F31" s="51" t="s">
        <v>77</v>
      </c>
      <c r="G31" s="51">
        <v>0.3753009259259259</v>
      </c>
      <c r="H31" s="51">
        <v>0.32083333333333336</v>
      </c>
      <c r="I31" s="51" t="s">
        <v>77</v>
      </c>
      <c r="J31" s="51">
        <v>0.34652777777777777</v>
      </c>
      <c r="K31" s="51">
        <v>0.39665509259259257</v>
      </c>
      <c r="L31" s="51" t="s">
        <v>77</v>
      </c>
      <c r="M31" s="51">
        <v>0.40840277777777778</v>
      </c>
      <c r="N31" s="51">
        <v>0.46819444444444447</v>
      </c>
      <c r="O31" s="51">
        <v>0.45298611111111109</v>
      </c>
      <c r="P31" s="50">
        <v>0.96111111111111114</v>
      </c>
      <c r="Q31" s="51" t="s">
        <v>77</v>
      </c>
      <c r="R31" s="51" t="s">
        <v>77</v>
      </c>
      <c r="S31" s="51">
        <v>0.86552083333333329</v>
      </c>
      <c r="T31" s="51">
        <v>0.875</v>
      </c>
      <c r="U31" s="51" t="s">
        <v>77</v>
      </c>
      <c r="V31" s="51">
        <v>0.87430555555555556</v>
      </c>
      <c r="W31" s="51">
        <v>0.96839120370370368</v>
      </c>
      <c r="X31" s="116">
        <v>0.95570601851851855</v>
      </c>
    </row>
    <row r="32" spans="2:44" ht="17.25" customHeight="1">
      <c r="B32" s="205" t="s">
        <v>171</v>
      </c>
      <c r="C32" s="206"/>
      <c r="D32" s="154">
        <v>11.5</v>
      </c>
      <c r="E32" s="154">
        <v>17</v>
      </c>
      <c r="F32" s="154" t="s">
        <v>77</v>
      </c>
      <c r="G32" s="154">
        <v>11</v>
      </c>
      <c r="H32" s="154">
        <v>6</v>
      </c>
      <c r="I32" s="154" t="s">
        <v>77</v>
      </c>
      <c r="J32" s="154">
        <v>4</v>
      </c>
      <c r="K32" s="154">
        <v>3</v>
      </c>
      <c r="L32" s="154" t="s">
        <v>77</v>
      </c>
      <c r="M32" s="154">
        <v>4.333333333333333</v>
      </c>
      <c r="N32" s="154">
        <v>3.5</v>
      </c>
      <c r="O32" s="154">
        <v>3.3333333333333335</v>
      </c>
      <c r="P32" s="153">
        <v>14</v>
      </c>
      <c r="Q32" s="154" t="s">
        <v>77</v>
      </c>
      <c r="R32" s="154" t="s">
        <v>77</v>
      </c>
      <c r="S32" s="154">
        <v>4</v>
      </c>
      <c r="T32" s="154">
        <v>4</v>
      </c>
      <c r="U32" s="51" t="s">
        <v>77</v>
      </c>
      <c r="V32" s="154">
        <v>4.333333333333333</v>
      </c>
      <c r="W32" s="154">
        <v>3.3333333333333335</v>
      </c>
      <c r="X32" s="155">
        <v>3.4</v>
      </c>
    </row>
    <row r="33" spans="2:24" ht="17.25" customHeight="1">
      <c r="B33" s="198" t="s">
        <v>172</v>
      </c>
      <c r="C33" s="199"/>
      <c r="D33" s="133" t="s">
        <v>176</v>
      </c>
      <c r="E33" s="157" t="s">
        <v>174</v>
      </c>
      <c r="F33" s="157" t="s">
        <v>175</v>
      </c>
      <c r="G33" s="157" t="s">
        <v>195</v>
      </c>
      <c r="H33" s="157" t="s">
        <v>176</v>
      </c>
      <c r="I33" s="157" t="s">
        <v>176</v>
      </c>
      <c r="J33" s="157" t="s">
        <v>195</v>
      </c>
      <c r="K33" s="157" t="s">
        <v>196</v>
      </c>
      <c r="L33" s="157" t="s">
        <v>196</v>
      </c>
      <c r="M33" s="157" t="s">
        <v>196</v>
      </c>
      <c r="N33" s="157" t="s">
        <v>109</v>
      </c>
      <c r="O33" s="158" t="s">
        <v>109</v>
      </c>
      <c r="P33" s="156" t="s">
        <v>195</v>
      </c>
      <c r="Q33" s="157" t="s">
        <v>176</v>
      </c>
      <c r="R33" s="157" t="s">
        <v>176</v>
      </c>
      <c r="S33" s="157" t="s">
        <v>195</v>
      </c>
      <c r="T33" s="157" t="s">
        <v>196</v>
      </c>
      <c r="U33" s="157" t="s">
        <v>196</v>
      </c>
      <c r="V33" s="157" t="s">
        <v>196</v>
      </c>
      <c r="W33" s="157" t="s">
        <v>109</v>
      </c>
      <c r="X33" s="158" t="s">
        <v>109</v>
      </c>
    </row>
    <row r="34" spans="2:24" ht="17.25" customHeight="1">
      <c r="B34" s="198" t="s">
        <v>177</v>
      </c>
      <c r="C34" s="199"/>
      <c r="D34" s="133"/>
      <c r="E34" s="129"/>
      <c r="F34" s="157"/>
      <c r="G34" s="157"/>
      <c r="H34" s="157"/>
      <c r="I34" s="157"/>
      <c r="J34" s="157"/>
      <c r="K34" s="157"/>
      <c r="L34" s="157"/>
      <c r="M34" s="157"/>
      <c r="N34" s="157"/>
      <c r="O34" s="158"/>
      <c r="P34" s="156"/>
      <c r="Q34" s="157"/>
      <c r="R34" s="157"/>
      <c r="S34" s="157"/>
      <c r="T34" s="157"/>
      <c r="U34" s="157"/>
      <c r="V34" s="157"/>
      <c r="W34" s="157"/>
      <c r="X34" s="158"/>
    </row>
    <row r="35" spans="2:24" ht="17.25" customHeight="1" thickBot="1">
      <c r="B35" s="200" t="s">
        <v>178</v>
      </c>
      <c r="C35" s="201"/>
      <c r="D35" s="159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3"/>
      <c r="P35" s="170"/>
      <c r="Q35" s="161"/>
      <c r="R35" s="161"/>
      <c r="S35" s="161"/>
      <c r="T35" s="161"/>
      <c r="U35" s="161"/>
      <c r="V35" s="161"/>
      <c r="W35" s="161"/>
      <c r="X35" s="163"/>
    </row>
    <row r="36" spans="2:24">
      <c r="T36" s="131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45BAF-A54F-456F-8B70-23F05205D827}">
  <sheetPr>
    <tabColor theme="9" tint="0.59999389629810485"/>
    <pageSetUpPr fitToPage="1"/>
  </sheetPr>
  <dimension ref="A1:AC277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SUM(F5:F259)</f>
        <v>122444</v>
      </c>
      <c r="E1" s="5" t="s">
        <v>2</v>
      </c>
      <c r="F1" s="6">
        <f>SUM(G5:G259)</f>
        <v>2490130.3099999996</v>
      </c>
      <c r="G1" s="7" t="s">
        <v>3</v>
      </c>
      <c r="H1" s="8">
        <f>L21+L38+L55+L72+L89+L106+L123+L140+L157+L174+L191+L208+L225+L242+L259</f>
        <v>96.733333333333334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45854</v>
      </c>
      <c r="B2" s="326"/>
      <c r="C2" s="10" t="s">
        <v>10</v>
      </c>
      <c r="D2" s="11">
        <f>AVERAGE(N21,N38,N55,N72,N89,N106,N123,N140,N157,N174,N191,N208,N225,N242,N259)</f>
        <v>566.63198340989004</v>
      </c>
      <c r="E2" s="11" t="s">
        <v>11</v>
      </c>
      <c r="F2" s="12">
        <f>F1/D1</f>
        <v>20.336891231910094</v>
      </c>
      <c r="G2" s="13" t="s">
        <v>12</v>
      </c>
      <c r="H2" s="14">
        <f>COUNT(H5:H259)</f>
        <v>5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38" t="s">
        <v>69</v>
      </c>
      <c r="C5" s="349" t="s">
        <v>204</v>
      </c>
      <c r="D5" s="349"/>
      <c r="E5" s="39">
        <v>29.85</v>
      </c>
      <c r="F5" s="40">
        <v>2324</v>
      </c>
      <c r="G5" s="41">
        <f t="shared" ref="G5:G6" si="0">E5*F5</f>
        <v>69371.400000000009</v>
      </c>
      <c r="H5" s="42"/>
      <c r="I5" s="43">
        <v>17</v>
      </c>
      <c r="J5" s="44">
        <v>3273</v>
      </c>
      <c r="K5" s="45">
        <f t="shared" ref="K5:K6" si="1">J5/I5</f>
        <v>192.52941176470588</v>
      </c>
      <c r="L5" s="46">
        <v>17</v>
      </c>
      <c r="M5" s="44">
        <f>F5/V5*60</f>
        <v>2785.0865512649748</v>
      </c>
      <c r="N5" s="45">
        <f>M5/L5</f>
        <v>163.82862066264556</v>
      </c>
      <c r="O5" s="47">
        <f>L5-I5</f>
        <v>0</v>
      </c>
      <c r="P5" s="48">
        <f>N5-K5</f>
        <v>-28.700791102060322</v>
      </c>
      <c r="Q5" s="49">
        <f>N5/K5</f>
        <v>0.8509277577955926</v>
      </c>
      <c r="R5" s="274">
        <f>Q21</f>
        <v>0.85115537102111305</v>
      </c>
      <c r="S5" s="50">
        <v>0.38680555555555551</v>
      </c>
      <c r="T5" s="51">
        <v>0.4215740740740741</v>
      </c>
      <c r="U5" s="52">
        <v>6.6333333333333044</v>
      </c>
      <c r="V5" s="53">
        <v>50.066666666666762</v>
      </c>
      <c r="W5" s="54"/>
      <c r="X5" s="94"/>
      <c r="Y5" s="276"/>
      <c r="Z5" s="277"/>
      <c r="AA5" s="36">
        <f>M5-J5</f>
        <v>-487.91344873502521</v>
      </c>
      <c r="AB5" s="37">
        <f>M5/J5</f>
        <v>0.85092775779559271</v>
      </c>
      <c r="AC5" s="292">
        <f>AB21</f>
        <v>0.85115537102111316</v>
      </c>
    </row>
    <row r="6" spans="1:29" ht="15.75" customHeight="1">
      <c r="A6" s="282"/>
      <c r="B6" s="38" t="s">
        <v>69</v>
      </c>
      <c r="C6" s="287" t="s">
        <v>283</v>
      </c>
      <c r="D6" s="287"/>
      <c r="E6" s="39">
        <v>21.61</v>
      </c>
      <c r="F6" s="40">
        <v>3271</v>
      </c>
      <c r="G6" s="41">
        <f t="shared" si="0"/>
        <v>70686.31</v>
      </c>
      <c r="H6" s="42"/>
      <c r="I6" s="43">
        <v>6</v>
      </c>
      <c r="J6" s="44">
        <v>2500</v>
      </c>
      <c r="K6" s="45">
        <f t="shared" si="1"/>
        <v>416.66666666666669</v>
      </c>
      <c r="L6" s="46">
        <v>6</v>
      </c>
      <c r="M6" s="44">
        <f>F6/V6*60</f>
        <v>2128.633405639911</v>
      </c>
      <c r="N6" s="45">
        <f>M6/L6</f>
        <v>354.77223427331847</v>
      </c>
      <c r="O6" s="47">
        <f>L6-I6</f>
        <v>0</v>
      </c>
      <c r="P6" s="48">
        <f>N6-K6</f>
        <v>-61.894432393348211</v>
      </c>
      <c r="Q6" s="49">
        <f>N6/K6</f>
        <v>0.85145336225596435</v>
      </c>
      <c r="R6" s="274"/>
      <c r="S6" s="50">
        <v>0.42708333333333326</v>
      </c>
      <c r="T6" s="51">
        <v>0.49111111111111111</v>
      </c>
      <c r="U6" s="52">
        <v>7.9333333333331879</v>
      </c>
      <c r="V6" s="53">
        <v>92.200000000000102</v>
      </c>
      <c r="W6" s="54">
        <v>0.49111111111111111</v>
      </c>
      <c r="X6" s="94">
        <v>0.53263888888888877</v>
      </c>
      <c r="Y6" s="266"/>
      <c r="Z6" s="267"/>
      <c r="AA6" s="55">
        <f>M6-J6</f>
        <v>-371.36659436008904</v>
      </c>
      <c r="AB6" s="56">
        <f>M6/J6</f>
        <v>0.85145336225596435</v>
      </c>
      <c r="AC6" s="293"/>
    </row>
    <row r="7" spans="1:29" ht="15.75" customHeight="1">
      <c r="A7" s="282"/>
      <c r="B7" s="38"/>
      <c r="C7" s="287"/>
      <c r="D7" s="287"/>
      <c r="E7" s="39"/>
      <c r="F7" s="40"/>
      <c r="G7" s="41"/>
      <c r="H7" s="42"/>
      <c r="I7" s="43"/>
      <c r="J7" s="44"/>
      <c r="K7" s="45"/>
      <c r="L7" s="46"/>
      <c r="M7" s="44"/>
      <c r="N7" s="45"/>
      <c r="O7" s="47"/>
      <c r="P7" s="48"/>
      <c r="Q7" s="49"/>
      <c r="R7" s="274"/>
      <c r="S7" s="50"/>
      <c r="T7" s="51"/>
      <c r="U7" s="52"/>
      <c r="V7" s="53"/>
      <c r="W7" s="51"/>
      <c r="X7" s="116"/>
      <c r="Y7" s="266"/>
      <c r="Z7" s="267"/>
      <c r="AA7" s="55"/>
      <c r="AB7" s="56"/>
      <c r="AC7" s="293"/>
    </row>
    <row r="8" spans="1:29" ht="15.75" customHeight="1">
      <c r="A8" s="282"/>
      <c r="B8" s="38"/>
      <c r="C8" s="285"/>
      <c r="D8" s="286"/>
      <c r="E8" s="39"/>
      <c r="F8" s="40"/>
      <c r="G8" s="41"/>
      <c r="H8" s="58"/>
      <c r="I8" s="43"/>
      <c r="J8" s="44"/>
      <c r="K8" s="45"/>
      <c r="L8" s="59"/>
      <c r="M8" s="44"/>
      <c r="N8" s="45"/>
      <c r="O8" s="47"/>
      <c r="P8" s="48"/>
      <c r="Q8" s="49"/>
      <c r="R8" s="274"/>
      <c r="S8" s="50"/>
      <c r="T8" s="51"/>
      <c r="U8" s="52"/>
      <c r="V8" s="53"/>
      <c r="W8" s="54"/>
      <c r="X8" s="94"/>
      <c r="Y8" s="266"/>
      <c r="Z8" s="267"/>
      <c r="AA8" s="55"/>
      <c r="AB8" s="56"/>
      <c r="AC8" s="293"/>
    </row>
    <row r="9" spans="1:29" ht="15.75" customHeight="1">
      <c r="A9" s="283"/>
      <c r="B9" s="38"/>
      <c r="C9" s="285"/>
      <c r="D9" s="286"/>
      <c r="E9" s="39"/>
      <c r="F9" s="40"/>
      <c r="G9" s="41"/>
      <c r="H9" s="58"/>
      <c r="I9" s="43"/>
      <c r="J9" s="44"/>
      <c r="K9" s="45"/>
      <c r="L9" s="59"/>
      <c r="M9" s="44"/>
      <c r="N9" s="45"/>
      <c r="O9" s="47"/>
      <c r="P9" s="48"/>
      <c r="Q9" s="49"/>
      <c r="R9" s="274"/>
      <c r="S9" s="62"/>
      <c r="T9" s="63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5"/>
      <c r="D10" s="286"/>
      <c r="E10" s="39"/>
      <c r="F10" s="40"/>
      <c r="G10" s="60"/>
      <c r="H10" s="61"/>
      <c r="I10" s="43"/>
      <c r="J10" s="44"/>
      <c r="K10" s="45"/>
      <c r="L10" s="46"/>
      <c r="M10" s="44"/>
      <c r="N10" s="45"/>
      <c r="O10" s="47"/>
      <c r="P10" s="48"/>
      <c r="Q10" s="49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29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29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29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29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29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11.5</v>
      </c>
      <c r="J21" s="81">
        <f t="shared" si="2"/>
        <v>2886.5</v>
      </c>
      <c r="K21" s="82">
        <f t="shared" ref="K21:K22" si="3">J21/I21</f>
        <v>251</v>
      </c>
      <c r="L21" s="80">
        <f t="shared" ref="L21:M21" si="4">AVERAGE(L5:L20)</f>
        <v>11.5</v>
      </c>
      <c r="M21" s="81">
        <f t="shared" si="4"/>
        <v>2456.8599784524431</v>
      </c>
      <c r="N21" s="82">
        <f>M21/L21</f>
        <v>213.63999812629939</v>
      </c>
      <c r="O21" s="83">
        <f>L21-I21</f>
        <v>0</v>
      </c>
      <c r="P21" s="84">
        <f>N21-K21</f>
        <v>-37.360001873700611</v>
      </c>
      <c r="Q21" s="85">
        <f>N21/K21</f>
        <v>0.85115537102111305</v>
      </c>
      <c r="R21" s="275"/>
      <c r="S21" s="182">
        <f>S5</f>
        <v>0.38680555555555551</v>
      </c>
      <c r="T21" s="183">
        <f>INDEX(T5:T20,COUNTA(T5:T20))</f>
        <v>0.49111111111111111</v>
      </c>
      <c r="U21" s="86"/>
      <c r="V21" s="86"/>
      <c r="W21" s="87"/>
      <c r="X21" s="179"/>
      <c r="Y21" s="262"/>
      <c r="Z21" s="263"/>
      <c r="AA21" s="88">
        <f>M21-J21</f>
        <v>-429.6400215475569</v>
      </c>
      <c r="AB21" s="89">
        <f>M21/J21</f>
        <v>0.85115537102111316</v>
      </c>
      <c r="AC21" s="295"/>
    </row>
    <row r="22" spans="1:29" ht="15.75" customHeight="1">
      <c r="A22" s="268" t="s">
        <v>37</v>
      </c>
      <c r="B22" s="99" t="s">
        <v>69</v>
      </c>
      <c r="C22" s="264" t="s">
        <v>205</v>
      </c>
      <c r="D22" s="265"/>
      <c r="E22" s="39">
        <v>29.52</v>
      </c>
      <c r="F22" s="52">
        <v>2398</v>
      </c>
      <c r="G22" s="41">
        <f t="shared" ref="G22" si="5">E22*F22</f>
        <v>70788.959999999992</v>
      </c>
      <c r="H22" s="42"/>
      <c r="I22" s="43">
        <v>17</v>
      </c>
      <c r="J22" s="44">
        <v>3273</v>
      </c>
      <c r="K22" s="45">
        <f t="shared" si="3"/>
        <v>192.52941176470588</v>
      </c>
      <c r="L22" s="46">
        <v>17</v>
      </c>
      <c r="M22" s="44">
        <f>F22/V22*60</f>
        <v>2787.4717468517952</v>
      </c>
      <c r="N22" s="45">
        <f>M22/L22</f>
        <v>163.9689262853997</v>
      </c>
      <c r="O22" s="47">
        <f>L22-I22</f>
        <v>0</v>
      </c>
      <c r="P22" s="48">
        <f>N22-K22</f>
        <v>-28.56048547930618</v>
      </c>
      <c r="Q22" s="49">
        <f>N22/K22</f>
        <v>0.85165650682914606</v>
      </c>
      <c r="R22" s="273">
        <f>Q38</f>
        <v>0.85165650682914606</v>
      </c>
      <c r="S22" s="50">
        <v>0.40582175925925928</v>
      </c>
      <c r="T22" s="51">
        <v>0.44166666666666665</v>
      </c>
      <c r="U22" s="52">
        <v>7.9666666666667396</v>
      </c>
      <c r="V22" s="53">
        <v>51.61666666666661</v>
      </c>
      <c r="W22" s="54">
        <v>0.44166666666666665</v>
      </c>
      <c r="X22" s="94">
        <v>0.47991898148148149</v>
      </c>
      <c r="Y22" s="276"/>
      <c r="Z22" s="277"/>
      <c r="AA22" s="36">
        <f>M22-J22</f>
        <v>-485.52825314820484</v>
      </c>
      <c r="AB22" s="31">
        <f>M22/J22</f>
        <v>0.85165650682914606</v>
      </c>
      <c r="AC22" s="348">
        <f>AB38</f>
        <v>0.85165650682914606</v>
      </c>
    </row>
    <row r="23" spans="1:29" ht="15.75" customHeight="1">
      <c r="A23" s="269"/>
      <c r="B23" s="99"/>
      <c r="C23" s="264"/>
      <c r="D23" s="265"/>
      <c r="E23" s="39"/>
      <c r="F23" s="52"/>
      <c r="G23" s="41"/>
      <c r="H23" s="42"/>
      <c r="I23" s="43"/>
      <c r="J23" s="44"/>
      <c r="K23" s="45"/>
      <c r="L23" s="46"/>
      <c r="M23" s="44"/>
      <c r="N23" s="45"/>
      <c r="O23" s="47"/>
      <c r="P23" s="48"/>
      <c r="Q23" s="49"/>
      <c r="R23" s="274"/>
      <c r="S23" s="50"/>
      <c r="T23" s="51"/>
      <c r="U23" s="52"/>
      <c r="V23" s="53"/>
      <c r="W23" s="54"/>
      <c r="X23" s="94"/>
      <c r="Y23" s="266"/>
      <c r="Z23" s="267"/>
      <c r="AA23" s="55"/>
      <c r="AB23" s="49"/>
      <c r="AC23" s="294"/>
    </row>
    <row r="24" spans="1:29" ht="15.75" customHeight="1">
      <c r="A24" s="269"/>
      <c r="B24" s="99"/>
      <c r="C24" s="264"/>
      <c r="D24" s="265"/>
      <c r="E24" s="39"/>
      <c r="F24" s="52"/>
      <c r="G24" s="41"/>
      <c r="H24" s="42"/>
      <c r="I24" s="43"/>
      <c r="J24" s="44"/>
      <c r="K24" s="45"/>
      <c r="L24" s="46"/>
      <c r="M24" s="44"/>
      <c r="N24" s="45"/>
      <c r="O24" s="47"/>
      <c r="P24" s="48"/>
      <c r="Q24" s="49"/>
      <c r="R24" s="274"/>
      <c r="S24" s="50"/>
      <c r="T24" s="51"/>
      <c r="U24" s="52"/>
      <c r="V24" s="53"/>
      <c r="W24" s="54"/>
      <c r="X24" s="94"/>
      <c r="Y24" s="266"/>
      <c r="Z24" s="267"/>
      <c r="AA24" s="55"/>
      <c r="AB24" s="49"/>
      <c r="AC24" s="294"/>
    </row>
    <row r="25" spans="1:29" ht="15.75" customHeight="1">
      <c r="A25" s="269"/>
      <c r="B25" s="99"/>
      <c r="C25" s="264"/>
      <c r="D25" s="265"/>
      <c r="E25" s="39"/>
      <c r="F25" s="52"/>
      <c r="G25" s="41"/>
      <c r="H25" s="42"/>
      <c r="I25" s="43"/>
      <c r="J25" s="44"/>
      <c r="K25" s="45"/>
      <c r="L25" s="46"/>
      <c r="M25" s="44"/>
      <c r="N25" s="45"/>
      <c r="O25" s="47"/>
      <c r="P25" s="48"/>
      <c r="Q25" s="49"/>
      <c r="R25" s="274"/>
      <c r="S25" s="50"/>
      <c r="T25" s="51"/>
      <c r="U25" s="52"/>
      <c r="V25" s="53"/>
      <c r="W25" s="54"/>
      <c r="X25" s="94"/>
      <c r="Y25" s="266"/>
      <c r="Z25" s="267"/>
      <c r="AA25" s="55"/>
      <c r="AB25" s="49"/>
      <c r="AC25" s="294"/>
    </row>
    <row r="26" spans="1:29" ht="15.75" customHeight="1">
      <c r="A26" s="269"/>
      <c r="B26" s="99"/>
      <c r="C26" s="264"/>
      <c r="D26" s="265"/>
      <c r="E26" s="39"/>
      <c r="F26" s="52"/>
      <c r="G26" s="41"/>
      <c r="H26" s="58"/>
      <c r="I26" s="43"/>
      <c r="J26" s="44"/>
      <c r="K26" s="45"/>
      <c r="L26" s="59"/>
      <c r="M26" s="44"/>
      <c r="N26" s="45"/>
      <c r="O26" s="47"/>
      <c r="P26" s="48"/>
      <c r="Q26" s="49"/>
      <c r="R26" s="274"/>
      <c r="S26" s="50"/>
      <c r="T26" s="51"/>
      <c r="U26" s="52"/>
      <c r="V26" s="53"/>
      <c r="W26" s="54"/>
      <c r="X26" s="94"/>
      <c r="Y26" s="266"/>
      <c r="Z26" s="267"/>
      <c r="AA26" s="55"/>
      <c r="AB26" s="49"/>
      <c r="AC26" s="294"/>
    </row>
    <row r="27" spans="1:29" ht="15.75" customHeight="1">
      <c r="A27" s="269"/>
      <c r="B27" s="99"/>
      <c r="C27" s="264"/>
      <c r="D27" s="265"/>
      <c r="E27" s="39"/>
      <c r="F27" s="52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94"/>
    </row>
    <row r="28" spans="1:29" ht="15.75" customHeight="1">
      <c r="A28" s="269"/>
      <c r="B28" s="99"/>
      <c r="C28" s="264"/>
      <c r="D28" s="265"/>
      <c r="E28" s="39"/>
      <c r="F28" s="52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94"/>
    </row>
    <row r="29" spans="1:29" ht="15.75" customHeight="1">
      <c r="A29" s="269"/>
      <c r="B29" s="99"/>
      <c r="C29" s="264"/>
      <c r="D29" s="265"/>
      <c r="E29" s="39"/>
      <c r="F29" s="52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</row>
    <row r="30" spans="1:29" ht="15.75" customHeight="1">
      <c r="A30" s="269"/>
      <c r="B30" s="99"/>
      <c r="C30" s="264"/>
      <c r="D30" s="265"/>
      <c r="E30" s="39"/>
      <c r="F30" s="52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29" ht="15.75" customHeight="1">
      <c r="A31" s="269"/>
      <c r="B31" s="99"/>
      <c r="C31" s="264"/>
      <c r="D31" s="265"/>
      <c r="E31" s="39"/>
      <c r="F31" s="52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29" ht="15.75" customHeight="1">
      <c r="A32" s="269"/>
      <c r="B32" s="99"/>
      <c r="C32" s="264"/>
      <c r="D32" s="265"/>
      <c r="E32" s="39"/>
      <c r="F32" s="52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99"/>
      <c r="C33" s="264"/>
      <c r="D33" s="265"/>
      <c r="E33" s="39"/>
      <c r="F33" s="52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99"/>
      <c r="C34" s="264"/>
      <c r="D34" s="265"/>
      <c r="E34" s="39"/>
      <c r="F34" s="52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99"/>
      <c r="C35" s="264"/>
      <c r="D35" s="265"/>
      <c r="E35" s="39"/>
      <c r="F35" s="52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100"/>
      <c r="X35" s="101"/>
      <c r="Y35" s="266"/>
      <c r="Z35" s="267"/>
      <c r="AA35" s="55"/>
      <c r="AB35" s="49"/>
      <c r="AC35" s="294"/>
    </row>
    <row r="36" spans="1:29" ht="15.75" customHeight="1">
      <c r="A36" s="269"/>
      <c r="B36" s="99"/>
      <c r="C36" s="264"/>
      <c r="D36" s="265"/>
      <c r="E36" s="39"/>
      <c r="F36" s="52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102"/>
      <c r="X36" s="103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64"/>
      <c r="D37" s="265"/>
      <c r="E37" s="104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102"/>
      <c r="X37" s="103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6">AVERAGE(I22:I37)</f>
        <v>17</v>
      </c>
      <c r="J38" s="81">
        <f t="shared" si="6"/>
        <v>3273</v>
      </c>
      <c r="K38" s="82">
        <f t="shared" ref="K38:K39" si="7">J38/I38</f>
        <v>192.52941176470588</v>
      </c>
      <c r="L38" s="80">
        <f t="shared" ref="L38:M38" si="8">AVERAGE(L22:L37)</f>
        <v>17</v>
      </c>
      <c r="M38" s="81">
        <f t="shared" si="8"/>
        <v>2787.4717468517952</v>
      </c>
      <c r="N38" s="82">
        <f>M38/L38</f>
        <v>163.9689262853997</v>
      </c>
      <c r="O38" s="83">
        <f>L38-I38</f>
        <v>0</v>
      </c>
      <c r="P38" s="84">
        <f>N38-K38</f>
        <v>-28.56048547930618</v>
      </c>
      <c r="Q38" s="85">
        <f>N38/K38</f>
        <v>0.85165650682914606</v>
      </c>
      <c r="R38" s="275"/>
      <c r="S38" s="182">
        <f>S22</f>
        <v>0.40582175925925928</v>
      </c>
      <c r="T38" s="183">
        <f>INDEX(T22:T37,COUNTA(T22:T37))</f>
        <v>0.44166666666666665</v>
      </c>
      <c r="U38" s="86"/>
      <c r="V38" s="96"/>
      <c r="W38" s="105"/>
      <c r="X38" s="106"/>
      <c r="Y38" s="262"/>
      <c r="Z38" s="263"/>
      <c r="AA38" s="97">
        <f>M38-J38</f>
        <v>-485.52825314820484</v>
      </c>
      <c r="AB38" s="85">
        <f>M38/J38</f>
        <v>0.85165650682914606</v>
      </c>
      <c r="AC38" s="295"/>
    </row>
    <row r="39" spans="1:29" ht="15.75" customHeight="1">
      <c r="A39" s="281" t="s">
        <v>40</v>
      </c>
      <c r="B39" s="38" t="s">
        <v>69</v>
      </c>
      <c r="C39" s="264" t="s">
        <v>282</v>
      </c>
      <c r="D39" s="265"/>
      <c r="E39" s="39">
        <v>25.64</v>
      </c>
      <c r="F39" s="40">
        <v>3564</v>
      </c>
      <c r="G39" s="41">
        <f t="shared" ref="G39" si="9">E39*F39</f>
        <v>91380.96</v>
      </c>
      <c r="H39" s="42"/>
      <c r="I39" s="43">
        <v>11</v>
      </c>
      <c r="J39" s="44">
        <v>3000</v>
      </c>
      <c r="K39" s="45">
        <f t="shared" si="7"/>
        <v>272.72727272727275</v>
      </c>
      <c r="L39" s="46">
        <v>11</v>
      </c>
      <c r="M39" s="44">
        <f>F39/V39*60</f>
        <v>2563.0043947263289</v>
      </c>
      <c r="N39" s="45">
        <f>M39/L39</f>
        <v>233.00039952057534</v>
      </c>
      <c r="O39" s="47">
        <f>L39-I39</f>
        <v>0</v>
      </c>
      <c r="P39" s="48">
        <f>N39-K39</f>
        <v>-39.726873206697405</v>
      </c>
      <c r="Q39" s="49">
        <f>N39/K39</f>
        <v>0.85433479824210956</v>
      </c>
      <c r="R39" s="273">
        <f>Q55</f>
        <v>0.85433479824210956</v>
      </c>
      <c r="S39" s="50">
        <v>0.31736111111111109</v>
      </c>
      <c r="T39" s="51">
        <v>0.3753009259259259</v>
      </c>
      <c r="U39" s="52">
        <v>7.9166666666666519</v>
      </c>
      <c r="V39" s="53">
        <v>83.433333333333323</v>
      </c>
      <c r="W39" s="54"/>
      <c r="X39" s="115"/>
      <c r="Y39" s="276"/>
      <c r="Z39" s="277"/>
      <c r="AA39" s="36">
        <f>M39-J39</f>
        <v>-436.99560527367112</v>
      </c>
      <c r="AB39" s="31">
        <f>M39/J39</f>
        <v>0.85433479824210967</v>
      </c>
      <c r="AC39" s="278">
        <f>AB55</f>
        <v>0.85433479824210967</v>
      </c>
    </row>
    <row r="40" spans="1:29" ht="15.75" customHeight="1">
      <c r="A40" s="282"/>
      <c r="B40" s="38"/>
      <c r="C40" s="264"/>
      <c r="D40" s="265"/>
      <c r="E40" s="39"/>
      <c r="F40" s="40"/>
      <c r="G40" s="41"/>
      <c r="H40" s="42"/>
      <c r="I40" s="43"/>
      <c r="J40" s="44"/>
      <c r="K40" s="45"/>
      <c r="L40" s="46"/>
      <c r="M40" s="44"/>
      <c r="N40" s="45"/>
      <c r="O40" s="47"/>
      <c r="P40" s="48"/>
      <c r="Q40" s="49"/>
      <c r="R40" s="274"/>
      <c r="S40" s="50"/>
      <c r="T40" s="51"/>
      <c r="U40" s="52"/>
      <c r="V40" s="53"/>
      <c r="W40" s="54"/>
      <c r="X40" s="94"/>
      <c r="Y40" s="266"/>
      <c r="Z40" s="267"/>
      <c r="AA40" s="55"/>
      <c r="AB40" s="49"/>
      <c r="AC40" s="279"/>
    </row>
    <row r="41" spans="1:29" ht="15.75" customHeight="1">
      <c r="A41" s="282"/>
      <c r="B41" s="38"/>
      <c r="C41" s="264"/>
      <c r="D41" s="265"/>
      <c r="E41" s="39"/>
      <c r="F41" s="40"/>
      <c r="G41" s="41"/>
      <c r="H41" s="42"/>
      <c r="I41" s="43"/>
      <c r="J41" s="44"/>
      <c r="K41" s="45"/>
      <c r="L41" s="46"/>
      <c r="M41" s="44"/>
      <c r="N41" s="45"/>
      <c r="O41" s="47"/>
      <c r="P41" s="48"/>
      <c r="Q41" s="49"/>
      <c r="R41" s="274"/>
      <c r="S41" s="50"/>
      <c r="T41" s="51"/>
      <c r="U41" s="52"/>
      <c r="V41" s="53"/>
      <c r="W41" s="54"/>
      <c r="X41" s="94"/>
      <c r="Y41" s="266"/>
      <c r="Z41" s="267"/>
      <c r="AA41" s="55"/>
      <c r="AB41" s="49"/>
      <c r="AC41" s="279"/>
    </row>
    <row r="42" spans="1:29" ht="15.75" customHeight="1">
      <c r="A42" s="282"/>
      <c r="B42" s="38"/>
      <c r="C42" s="264"/>
      <c r="D42" s="265"/>
      <c r="E42" s="39"/>
      <c r="F42" s="40"/>
      <c r="G42" s="41"/>
      <c r="H42" s="42"/>
      <c r="I42" s="43"/>
      <c r="J42" s="44"/>
      <c r="K42" s="45"/>
      <c r="L42" s="46"/>
      <c r="M42" s="44"/>
      <c r="N42" s="45"/>
      <c r="O42" s="47"/>
      <c r="P42" s="48"/>
      <c r="Q42" s="49"/>
      <c r="R42" s="274"/>
      <c r="S42" s="50"/>
      <c r="T42" s="51"/>
      <c r="U42" s="52"/>
      <c r="V42" s="53"/>
      <c r="W42" s="54"/>
      <c r="X42" s="94"/>
      <c r="Y42" s="266"/>
      <c r="Z42" s="267"/>
      <c r="AA42" s="55"/>
      <c r="AB42" s="49"/>
      <c r="AC42" s="279"/>
    </row>
    <row r="43" spans="1:29" ht="15.75" customHeight="1">
      <c r="A43" s="283"/>
      <c r="B43" s="38"/>
      <c r="C43" s="264"/>
      <c r="D43" s="265"/>
      <c r="E43" s="39"/>
      <c r="F43" s="40"/>
      <c r="G43" s="41"/>
      <c r="H43" s="58"/>
      <c r="I43" s="43"/>
      <c r="J43" s="44"/>
      <c r="K43" s="45"/>
      <c r="L43" s="59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94"/>
      <c r="Y43" s="266"/>
      <c r="Z43" s="267"/>
      <c r="AA43" s="55"/>
      <c r="AB43" s="49"/>
      <c r="AC43" s="279"/>
    </row>
    <row r="44" spans="1:29" ht="15.75" customHeight="1">
      <c r="A44" s="283"/>
      <c r="B44" s="38"/>
      <c r="C44" s="264"/>
      <c r="D44" s="265"/>
      <c r="E44" s="39"/>
      <c r="F44" s="40"/>
      <c r="G44" s="60"/>
      <c r="H44" s="61"/>
      <c r="I44" s="43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94"/>
      <c r="Y44" s="266"/>
      <c r="Z44" s="267"/>
      <c r="AA44" s="55"/>
      <c r="AB44" s="49"/>
      <c r="AC44" s="279"/>
    </row>
    <row r="45" spans="1:29" ht="15.75" customHeight="1">
      <c r="A45" s="283"/>
      <c r="B45" s="38"/>
      <c r="C45" s="264"/>
      <c r="D45" s="265"/>
      <c r="E45" s="39"/>
      <c r="F45" s="40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79"/>
    </row>
    <row r="46" spans="1:29" ht="15.75" customHeight="1">
      <c r="A46" s="283"/>
      <c r="B46" s="38"/>
      <c r="C46" s="264"/>
      <c r="D46" s="265"/>
      <c r="E46" s="39"/>
      <c r="F46" s="40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79"/>
    </row>
    <row r="47" spans="1:29" ht="15.75" customHeight="1">
      <c r="A47" s="283"/>
      <c r="B47" s="38"/>
      <c r="C47" s="264"/>
      <c r="D47" s="265"/>
      <c r="E47" s="39"/>
      <c r="F47" s="40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110"/>
      <c r="Y47" s="266"/>
      <c r="Z47" s="267"/>
      <c r="AA47" s="55"/>
      <c r="AB47" s="49"/>
      <c r="AC47" s="279"/>
    </row>
    <row r="48" spans="1:29" ht="15.75" customHeight="1">
      <c r="A48" s="283"/>
      <c r="B48" s="38"/>
      <c r="C48" s="264"/>
      <c r="D48" s="265"/>
      <c r="E48" s="39"/>
      <c r="F48" s="40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110"/>
      <c r="Y48" s="266"/>
      <c r="Z48" s="267"/>
      <c r="AA48" s="55"/>
      <c r="AB48" s="49"/>
      <c r="AC48" s="279"/>
    </row>
    <row r="49" spans="1:29" ht="15.75" customHeight="1">
      <c r="A49" s="283"/>
      <c r="B49" s="38"/>
      <c r="C49" s="264"/>
      <c r="D49" s="265"/>
      <c r="E49" s="39"/>
      <c r="F49" s="40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110"/>
      <c r="Y49" s="266"/>
      <c r="Z49" s="267"/>
      <c r="AA49" s="55"/>
      <c r="AB49" s="49"/>
      <c r="AC49" s="279"/>
    </row>
    <row r="50" spans="1:29" ht="15.75" customHeight="1">
      <c r="A50" s="283"/>
      <c r="B50" s="38"/>
      <c r="C50" s="264"/>
      <c r="D50" s="265"/>
      <c r="E50" s="39"/>
      <c r="F50" s="40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110"/>
      <c r="Y50" s="266"/>
      <c r="Z50" s="267"/>
      <c r="AA50" s="55"/>
      <c r="AB50" s="49"/>
      <c r="AC50" s="279"/>
    </row>
    <row r="51" spans="1:29" ht="15.75" customHeight="1">
      <c r="A51" s="283"/>
      <c r="B51" s="38"/>
      <c r="C51" s="264"/>
      <c r="D51" s="265"/>
      <c r="E51" s="39"/>
      <c r="F51" s="40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110"/>
      <c r="Y51" s="266"/>
      <c r="Z51" s="267"/>
      <c r="AA51" s="55"/>
      <c r="AB51" s="49"/>
      <c r="AC51" s="279"/>
    </row>
    <row r="52" spans="1:29" ht="15.75" customHeight="1">
      <c r="A52" s="283"/>
      <c r="B52" s="38"/>
      <c r="C52" s="264"/>
      <c r="D52" s="265"/>
      <c r="E52" s="39"/>
      <c r="F52" s="40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54"/>
      <c r="X52" s="110"/>
      <c r="Y52" s="266"/>
      <c r="Z52" s="267"/>
      <c r="AA52" s="55"/>
      <c r="AB52" s="49"/>
      <c r="AC52" s="279"/>
    </row>
    <row r="53" spans="1:29" ht="15.75" customHeight="1">
      <c r="A53" s="283"/>
      <c r="B53" s="38"/>
      <c r="C53" s="264"/>
      <c r="D53" s="265"/>
      <c r="E53" s="39"/>
      <c r="F53" s="40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54"/>
      <c r="X53" s="110"/>
      <c r="Y53" s="266"/>
      <c r="Z53" s="267"/>
      <c r="AA53" s="55"/>
      <c r="AB53" s="49"/>
      <c r="AC53" s="279"/>
    </row>
    <row r="54" spans="1:29" ht="15.75" customHeight="1">
      <c r="A54" s="283"/>
      <c r="B54" s="99"/>
      <c r="C54" s="264"/>
      <c r="D54" s="265"/>
      <c r="E54" s="109"/>
      <c r="F54" s="71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62"/>
      <c r="T54" s="63"/>
      <c r="U54" s="73"/>
      <c r="V54" s="74"/>
      <c r="W54" s="68"/>
      <c r="X54" s="110"/>
      <c r="Y54" s="266"/>
      <c r="Z54" s="267"/>
      <c r="AA54" s="111"/>
      <c r="AB54" s="67"/>
      <c r="AC54" s="279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10">AVERAGE(I39:I54)</f>
        <v>11</v>
      </c>
      <c r="J55" s="81">
        <f t="shared" si="10"/>
        <v>3000</v>
      </c>
      <c r="K55" s="82">
        <f t="shared" ref="K55" si="11">J55/I55</f>
        <v>272.72727272727275</v>
      </c>
      <c r="L55" s="80">
        <f t="shared" ref="L55:M55" si="12">AVERAGE(L39:L54)</f>
        <v>11</v>
      </c>
      <c r="M55" s="81">
        <f t="shared" si="12"/>
        <v>2563.0043947263289</v>
      </c>
      <c r="N55" s="82">
        <f>M55/L55</f>
        <v>233.00039952057534</v>
      </c>
      <c r="O55" s="83">
        <f>L55-I55</f>
        <v>0</v>
      </c>
      <c r="P55" s="84">
        <f>N55-K55</f>
        <v>-39.726873206697405</v>
      </c>
      <c r="Q55" s="85">
        <f>N55/K55</f>
        <v>0.85433479824210956</v>
      </c>
      <c r="R55" s="275"/>
      <c r="S55" s="182">
        <f>S39</f>
        <v>0.31736111111111109</v>
      </c>
      <c r="T55" s="183">
        <f>INDEX(T39:T54,COUNTA(T39:T54))</f>
        <v>0.3753009259259259</v>
      </c>
      <c r="U55" s="86"/>
      <c r="V55" s="96"/>
      <c r="W55" s="78"/>
      <c r="X55" s="82"/>
      <c r="Y55" s="262"/>
      <c r="Z55" s="263"/>
      <c r="AA55" s="97">
        <f>M55-J55</f>
        <v>-436.99560527367112</v>
      </c>
      <c r="AB55" s="85">
        <f>M55/J55</f>
        <v>0.85433479824210967</v>
      </c>
      <c r="AC55" s="280"/>
    </row>
    <row r="56" spans="1:29" ht="15.75" customHeight="1">
      <c r="A56" s="268" t="s">
        <v>41</v>
      </c>
      <c r="B56" s="16" t="s">
        <v>69</v>
      </c>
      <c r="C56" s="271" t="s">
        <v>96</v>
      </c>
      <c r="D56" s="272"/>
      <c r="E56" s="21">
        <v>14.06</v>
      </c>
      <c r="F56" s="15">
        <v>1172</v>
      </c>
      <c r="G56" s="22">
        <f t="shared" ref="G56:G58" si="13">E56*F56</f>
        <v>16478.32</v>
      </c>
      <c r="H56" s="23"/>
      <c r="I56" s="24">
        <v>6</v>
      </c>
      <c r="J56" s="25">
        <v>2600</v>
      </c>
      <c r="K56" s="26">
        <f>J56/I56</f>
        <v>433.33333333333331</v>
      </c>
      <c r="L56" s="27">
        <v>6</v>
      </c>
      <c r="M56" s="25">
        <f>F56/V56*60</f>
        <v>2144.9923741738703</v>
      </c>
      <c r="N56" s="26">
        <f>M56/L56</f>
        <v>357.4987290289784</v>
      </c>
      <c r="O56" s="91">
        <f>L56-I56</f>
        <v>0</v>
      </c>
      <c r="P56" s="92">
        <f>N56-K56</f>
        <v>-75.834604304354912</v>
      </c>
      <c r="Q56" s="31">
        <f>N56/K56</f>
        <v>0.82499706698995023</v>
      </c>
      <c r="R56" s="273">
        <f>Q72</f>
        <v>0.82170618682178764</v>
      </c>
      <c r="S56" s="32">
        <v>0.25015046296296295</v>
      </c>
      <c r="T56" s="33">
        <v>0.27291666666666664</v>
      </c>
      <c r="U56" s="34"/>
      <c r="V56" s="35">
        <v>32.783333333333317</v>
      </c>
      <c r="W56" s="33"/>
      <c r="X56" s="107"/>
      <c r="Y56" s="276"/>
      <c r="Z56" s="277"/>
      <c r="AA56" s="36">
        <f>M56-J56</f>
        <v>-455.0076258261297</v>
      </c>
      <c r="AB56" s="31">
        <f>M56/J56</f>
        <v>0.82499706698995012</v>
      </c>
      <c r="AC56" s="278">
        <f>AB72</f>
        <v>0.82170618682178764</v>
      </c>
    </row>
    <row r="57" spans="1:29" ht="15.75" customHeight="1">
      <c r="A57" s="269"/>
      <c r="B57" s="38" t="s">
        <v>69</v>
      </c>
      <c r="C57" s="264" t="s">
        <v>97</v>
      </c>
      <c r="D57" s="265"/>
      <c r="E57" s="39">
        <v>14.81</v>
      </c>
      <c r="F57" s="40">
        <v>1365</v>
      </c>
      <c r="G57" s="41">
        <f t="shared" si="13"/>
        <v>20215.650000000001</v>
      </c>
      <c r="H57" s="42"/>
      <c r="I57" s="43">
        <v>6</v>
      </c>
      <c r="J57" s="44">
        <v>2600</v>
      </c>
      <c r="K57" s="45">
        <f t="shared" ref="K57:K58" si="14">J57/I57</f>
        <v>433.33333333333331</v>
      </c>
      <c r="L57" s="46">
        <v>6</v>
      </c>
      <c r="M57" s="44">
        <f>F57/V57*60</f>
        <v>2164.7577092511028</v>
      </c>
      <c r="N57" s="45">
        <f>M57/L57</f>
        <v>360.79295154185047</v>
      </c>
      <c r="O57" s="47">
        <f>L57-I57</f>
        <v>0</v>
      </c>
      <c r="P57" s="48">
        <f>N57-K57</f>
        <v>-72.540381791482844</v>
      </c>
      <c r="Q57" s="49">
        <f>N57/K57</f>
        <v>0.83259911894273186</v>
      </c>
      <c r="R57" s="274"/>
      <c r="S57" s="50">
        <v>0.27581018518518519</v>
      </c>
      <c r="T57" s="51">
        <v>0.30208333333333331</v>
      </c>
      <c r="U57" s="52">
        <v>4.1666666666667052</v>
      </c>
      <c r="V57" s="53">
        <v>37.833333333333307</v>
      </c>
      <c r="W57" s="54"/>
      <c r="X57" s="58"/>
      <c r="Y57" s="266"/>
      <c r="Z57" s="267"/>
      <c r="AA57" s="55">
        <f>M57-J57</f>
        <v>-435.24229074889718</v>
      </c>
      <c r="AB57" s="49">
        <f>M57/J57</f>
        <v>0.83259911894273186</v>
      </c>
      <c r="AC57" s="279"/>
    </row>
    <row r="58" spans="1:29" ht="15.75" customHeight="1">
      <c r="A58" s="269"/>
      <c r="B58" s="38" t="s">
        <v>69</v>
      </c>
      <c r="C58" s="264" t="s">
        <v>98</v>
      </c>
      <c r="D58" s="265"/>
      <c r="E58" s="39">
        <v>17.87</v>
      </c>
      <c r="F58" s="40">
        <v>792</v>
      </c>
      <c r="G58" s="41">
        <f t="shared" si="13"/>
        <v>14153.04</v>
      </c>
      <c r="H58" s="42"/>
      <c r="I58" s="43">
        <v>6</v>
      </c>
      <c r="J58" s="44">
        <v>2600</v>
      </c>
      <c r="K58" s="45">
        <f t="shared" si="14"/>
        <v>433.33333333333331</v>
      </c>
      <c r="L58" s="46">
        <v>6</v>
      </c>
      <c r="M58" s="44">
        <f>F58/V58*60</f>
        <v>2099.5581737849707</v>
      </c>
      <c r="N58" s="45">
        <f>M58/L58</f>
        <v>349.92636229749513</v>
      </c>
      <c r="O58" s="47">
        <f>L58-I58</f>
        <v>0</v>
      </c>
      <c r="P58" s="48">
        <f>N58-K58</f>
        <v>-83.406971035838183</v>
      </c>
      <c r="Q58" s="49">
        <f>N58/K58</f>
        <v>0.80752237453268105</v>
      </c>
      <c r="R58" s="274"/>
      <c r="S58" s="50">
        <v>0.30511574074074072</v>
      </c>
      <c r="T58" s="51">
        <v>0.32083333333333336</v>
      </c>
      <c r="U58" s="52">
        <v>4.3666666666666565</v>
      </c>
      <c r="V58" s="53">
        <v>22.633333333333407</v>
      </c>
      <c r="W58" s="54"/>
      <c r="X58" s="58"/>
      <c r="Y58" s="266"/>
      <c r="Z58" s="267"/>
      <c r="AA58" s="55">
        <f>M58-J58</f>
        <v>-500.44182621502932</v>
      </c>
      <c r="AB58" s="49">
        <f>M58/J58</f>
        <v>0.80752237453268105</v>
      </c>
      <c r="AC58" s="279"/>
    </row>
    <row r="59" spans="1:29" ht="15.75" customHeight="1">
      <c r="A59" s="269"/>
      <c r="B59" s="38"/>
      <c r="C59" s="264"/>
      <c r="D59" s="265"/>
      <c r="E59" s="39"/>
      <c r="F59" s="40"/>
      <c r="G59" s="41"/>
      <c r="H59" s="42"/>
      <c r="I59" s="43"/>
      <c r="J59" s="44"/>
      <c r="K59" s="45"/>
      <c r="L59" s="46"/>
      <c r="M59" s="44"/>
      <c r="N59" s="45"/>
      <c r="O59" s="47"/>
      <c r="P59" s="48"/>
      <c r="Q59" s="49"/>
      <c r="R59" s="274"/>
      <c r="S59" s="50"/>
      <c r="T59" s="51"/>
      <c r="U59" s="52"/>
      <c r="V59" s="53"/>
      <c r="W59" s="54"/>
      <c r="X59" s="94"/>
      <c r="Y59" s="266"/>
      <c r="Z59" s="267"/>
      <c r="AA59" s="55"/>
      <c r="AB59" s="49"/>
      <c r="AC59" s="279"/>
    </row>
    <row r="60" spans="1:29" ht="15.75" customHeight="1">
      <c r="A60" s="269"/>
      <c r="B60" s="38"/>
      <c r="C60" s="264"/>
      <c r="D60" s="265"/>
      <c r="E60" s="39"/>
      <c r="F60" s="40"/>
      <c r="G60" s="41"/>
      <c r="H60" s="58"/>
      <c r="I60" s="43"/>
      <c r="J60" s="44"/>
      <c r="K60" s="45"/>
      <c r="L60" s="59"/>
      <c r="M60" s="44"/>
      <c r="N60" s="45"/>
      <c r="O60" s="47"/>
      <c r="P60" s="48"/>
      <c r="Q60" s="49"/>
      <c r="R60" s="274"/>
      <c r="S60" s="50"/>
      <c r="T60" s="51"/>
      <c r="U60" s="52"/>
      <c r="V60" s="53"/>
      <c r="W60" s="54"/>
      <c r="X60" s="58"/>
      <c r="Y60" s="266"/>
      <c r="Z60" s="267"/>
      <c r="AA60" s="55"/>
      <c r="AB60" s="49"/>
      <c r="AC60" s="279"/>
    </row>
    <row r="61" spans="1:29" ht="15.75" customHeight="1">
      <c r="A61" s="269"/>
      <c r="B61" s="38"/>
      <c r="C61" s="264"/>
      <c r="D61" s="265"/>
      <c r="E61" s="39"/>
      <c r="F61" s="40"/>
      <c r="G61" s="60"/>
      <c r="H61" s="61"/>
      <c r="I61" s="43"/>
      <c r="J61" s="44"/>
      <c r="K61" s="45"/>
      <c r="L61" s="46"/>
      <c r="M61" s="44"/>
      <c r="N61" s="45"/>
      <c r="O61" s="47"/>
      <c r="P61" s="48"/>
      <c r="Q61" s="49"/>
      <c r="R61" s="274"/>
      <c r="S61" s="50"/>
      <c r="T61" s="51"/>
      <c r="U61" s="52"/>
      <c r="V61" s="53"/>
      <c r="W61" s="54"/>
      <c r="X61" s="116"/>
      <c r="Y61" s="266"/>
      <c r="Z61" s="267"/>
      <c r="AA61" s="55"/>
      <c r="AB61" s="49"/>
      <c r="AC61" s="279"/>
    </row>
    <row r="62" spans="1:29" ht="15.75" customHeight="1">
      <c r="A62" s="269"/>
      <c r="B62" s="38"/>
      <c r="C62" s="264"/>
      <c r="D62" s="265"/>
      <c r="E62" s="39"/>
      <c r="F62" s="40"/>
      <c r="G62" s="60"/>
      <c r="H62" s="64"/>
      <c r="I62" s="43"/>
      <c r="J62" s="44"/>
      <c r="K62" s="45"/>
      <c r="L62" s="59"/>
      <c r="M62" s="44"/>
      <c r="N62" s="45"/>
      <c r="O62" s="65"/>
      <c r="P62" s="66"/>
      <c r="Q62" s="67"/>
      <c r="R62" s="274"/>
      <c r="S62" s="50"/>
      <c r="T62" s="51"/>
      <c r="U62" s="52"/>
      <c r="V62" s="53"/>
      <c r="W62" s="54"/>
      <c r="X62" s="94"/>
      <c r="Y62" s="266"/>
      <c r="Z62" s="267"/>
      <c r="AA62" s="55"/>
      <c r="AB62" s="49"/>
      <c r="AC62" s="279"/>
    </row>
    <row r="63" spans="1:29" ht="15.75" customHeight="1">
      <c r="A63" s="269"/>
      <c r="B63" s="38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50"/>
      <c r="T63" s="51"/>
      <c r="U63" s="52"/>
      <c r="V63" s="53"/>
      <c r="W63" s="54"/>
      <c r="X63" s="94"/>
      <c r="Y63" s="266"/>
      <c r="Z63" s="267"/>
      <c r="AA63" s="55"/>
      <c r="AB63" s="49"/>
      <c r="AC63" s="279"/>
    </row>
    <row r="64" spans="1:29" ht="15.75" customHeight="1">
      <c r="A64" s="269"/>
      <c r="B64" s="38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74"/>
      <c r="W64" s="54"/>
      <c r="X64" s="94"/>
      <c r="Y64" s="266"/>
      <c r="Z64" s="267"/>
      <c r="AA64" s="55"/>
      <c r="AB64" s="49"/>
      <c r="AC64" s="279"/>
    </row>
    <row r="65" spans="1:29" ht="15.75" customHeight="1">
      <c r="A65" s="269"/>
      <c r="B65" s="38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74"/>
      <c r="W65" s="68"/>
      <c r="X65" s="110"/>
      <c r="Y65" s="266"/>
      <c r="Z65" s="267"/>
      <c r="AA65" s="55"/>
      <c r="AB65" s="49"/>
      <c r="AC65" s="279"/>
    </row>
    <row r="66" spans="1:29" ht="15.75" customHeight="1">
      <c r="A66" s="269"/>
      <c r="B66" s="38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74"/>
      <c r="W66" s="68"/>
      <c r="X66" s="110"/>
      <c r="Y66" s="266"/>
      <c r="Z66" s="267"/>
      <c r="AA66" s="55"/>
      <c r="AB66" s="49"/>
      <c r="AC66" s="279"/>
    </row>
    <row r="67" spans="1:29" ht="15.75" customHeight="1">
      <c r="A67" s="269"/>
      <c r="B67" s="38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74"/>
      <c r="W67" s="68"/>
      <c r="X67" s="110"/>
      <c r="Y67" s="266"/>
      <c r="Z67" s="267"/>
      <c r="AA67" s="55"/>
      <c r="AB67" s="49"/>
      <c r="AC67" s="279"/>
    </row>
    <row r="68" spans="1:29" ht="15.75" customHeight="1">
      <c r="A68" s="269"/>
      <c r="B68" s="38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74"/>
      <c r="W68" s="68"/>
      <c r="X68" s="110"/>
      <c r="Y68" s="266"/>
      <c r="Z68" s="267"/>
      <c r="AA68" s="55"/>
      <c r="AB68" s="49"/>
      <c r="AC68" s="279"/>
    </row>
    <row r="69" spans="1:29" ht="15.75" customHeight="1">
      <c r="A69" s="269"/>
      <c r="B69" s="38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74"/>
      <c r="W69" s="68"/>
      <c r="X69" s="110"/>
      <c r="Y69" s="266"/>
      <c r="Z69" s="267"/>
      <c r="AA69" s="55"/>
      <c r="AB69" s="49"/>
      <c r="AC69" s="279"/>
    </row>
    <row r="70" spans="1:29" ht="15.75" customHeight="1">
      <c r="A70" s="269"/>
      <c r="B70" s="38"/>
      <c r="C70" s="264"/>
      <c r="D70" s="265"/>
      <c r="E70" s="39"/>
      <c r="F70" s="40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74"/>
      <c r="W70" s="68"/>
      <c r="X70" s="110"/>
      <c r="Y70" s="266"/>
      <c r="Z70" s="267"/>
      <c r="AA70" s="55"/>
      <c r="AB70" s="49"/>
      <c r="AC70" s="279"/>
    </row>
    <row r="71" spans="1:29" ht="15.75" customHeight="1">
      <c r="A71" s="269"/>
      <c r="B71" s="38"/>
      <c r="C71" s="264"/>
      <c r="D71" s="265"/>
      <c r="E71" s="104"/>
      <c r="F71" s="40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15">AVERAGE(I56:I71)</f>
        <v>6</v>
      </c>
      <c r="J72" s="81">
        <f t="shared" si="15"/>
        <v>2600</v>
      </c>
      <c r="K72" s="82">
        <f t="shared" ref="K72" si="16">J72/I72</f>
        <v>433.33333333333331</v>
      </c>
      <c r="L72" s="80">
        <f t="shared" ref="L72:M72" si="17">AVERAGE(L56:L71)</f>
        <v>6</v>
      </c>
      <c r="M72" s="81">
        <f t="shared" si="17"/>
        <v>2136.4360857366478</v>
      </c>
      <c r="N72" s="82">
        <f>M72/L72</f>
        <v>356.07268095610794</v>
      </c>
      <c r="O72" s="83">
        <f>L72-I72</f>
        <v>0</v>
      </c>
      <c r="P72" s="84">
        <f>N72-K72</f>
        <v>-77.260652377225369</v>
      </c>
      <c r="Q72" s="85">
        <f>N72/K72</f>
        <v>0.82170618682178764</v>
      </c>
      <c r="R72" s="275"/>
      <c r="S72" s="182">
        <f>S56</f>
        <v>0.25015046296296295</v>
      </c>
      <c r="T72" s="183">
        <f>INDEX(T56:T71,COUNTA(T56:T71))</f>
        <v>0.32083333333333336</v>
      </c>
      <c r="U72" s="86"/>
      <c r="V72" s="96"/>
      <c r="W72" s="78"/>
      <c r="X72" s="82"/>
      <c r="Y72" s="262"/>
      <c r="Z72" s="263"/>
      <c r="AA72" s="97">
        <f>M72-J72</f>
        <v>-463.56391426335222</v>
      </c>
      <c r="AB72" s="85">
        <f>M72/J72</f>
        <v>0.82170618682178764</v>
      </c>
      <c r="AC72" s="280"/>
    </row>
    <row r="73" spans="1:29" ht="15.75" customHeight="1">
      <c r="A73" s="281" t="s">
        <v>43</v>
      </c>
      <c r="B73" s="16" t="s">
        <v>76</v>
      </c>
      <c r="C73" s="271" t="s">
        <v>103</v>
      </c>
      <c r="D73" s="272"/>
      <c r="E73" s="21">
        <v>14.03</v>
      </c>
      <c r="F73" s="15">
        <v>5446</v>
      </c>
      <c r="G73" s="22">
        <f t="shared" ref="G73" si="18">E73*F73</f>
        <v>76407.37999999999</v>
      </c>
      <c r="H73" s="23"/>
      <c r="I73" s="24">
        <v>4</v>
      </c>
      <c r="J73" s="25">
        <v>2700</v>
      </c>
      <c r="K73" s="26">
        <f>J73/I73</f>
        <v>675</v>
      </c>
      <c r="L73" s="27">
        <v>4</v>
      </c>
      <c r="M73" s="25">
        <f>F73/V73*60</f>
        <v>2356.72556797692</v>
      </c>
      <c r="N73" s="26">
        <f>M73/L73</f>
        <v>589.18139199423001</v>
      </c>
      <c r="O73" s="91">
        <f>L73-I73</f>
        <v>0</v>
      </c>
      <c r="P73" s="92">
        <f>N73-K73</f>
        <v>-85.818608005769988</v>
      </c>
      <c r="Q73" s="31">
        <f>N73/K73</f>
        <v>0.87286132147293338</v>
      </c>
      <c r="R73" s="273">
        <f>Q89</f>
        <v>0.87286132147293338</v>
      </c>
      <c r="S73" s="32">
        <v>0.25024305555555554</v>
      </c>
      <c r="T73" s="33">
        <v>0.34652777777777777</v>
      </c>
      <c r="U73" s="34"/>
      <c r="V73" s="35">
        <v>138.65</v>
      </c>
      <c r="W73" s="114"/>
      <c r="X73" s="115"/>
      <c r="Y73" s="276"/>
      <c r="Z73" s="277"/>
      <c r="AA73" s="36">
        <f>M73-J73</f>
        <v>-343.27443202307995</v>
      </c>
      <c r="AB73" s="31">
        <f>M73/J73</f>
        <v>0.87286132147293338</v>
      </c>
      <c r="AC73" s="278">
        <f>AB89</f>
        <v>0.87286132147293338</v>
      </c>
    </row>
    <row r="74" spans="1:29" ht="15.75" customHeight="1">
      <c r="A74" s="282"/>
      <c r="B74" s="38"/>
      <c r="C74" s="264"/>
      <c r="D74" s="265"/>
      <c r="E74" s="39"/>
      <c r="F74" s="40"/>
      <c r="G74" s="41"/>
      <c r="H74" s="42"/>
      <c r="I74" s="43"/>
      <c r="J74" s="44"/>
      <c r="K74" s="45"/>
      <c r="L74" s="46"/>
      <c r="M74" s="44"/>
      <c r="N74" s="45"/>
      <c r="O74" s="47"/>
      <c r="P74" s="48"/>
      <c r="Q74" s="49"/>
      <c r="R74" s="274"/>
      <c r="S74" s="50"/>
      <c r="T74" s="51"/>
      <c r="U74" s="52"/>
      <c r="V74" s="53"/>
      <c r="W74" s="54"/>
      <c r="X74" s="94"/>
      <c r="Y74" s="266"/>
      <c r="Z74" s="267"/>
      <c r="AA74" s="55"/>
      <c r="AB74" s="49"/>
      <c r="AC74" s="279"/>
    </row>
    <row r="75" spans="1:29" ht="15.75" customHeight="1">
      <c r="A75" s="282"/>
      <c r="B75" s="38"/>
      <c r="C75" s="264"/>
      <c r="D75" s="265"/>
      <c r="E75" s="39"/>
      <c r="F75" s="40"/>
      <c r="G75" s="41"/>
      <c r="H75" s="42"/>
      <c r="I75" s="43"/>
      <c r="J75" s="44"/>
      <c r="K75" s="45"/>
      <c r="L75" s="46"/>
      <c r="M75" s="44"/>
      <c r="N75" s="45"/>
      <c r="O75" s="47"/>
      <c r="P75" s="48"/>
      <c r="Q75" s="49"/>
      <c r="R75" s="274"/>
      <c r="S75" s="50"/>
      <c r="T75" s="51"/>
      <c r="U75" s="52"/>
      <c r="V75" s="53"/>
      <c r="W75" s="54"/>
      <c r="X75" s="94"/>
      <c r="Y75" s="266"/>
      <c r="Z75" s="267"/>
      <c r="AA75" s="55"/>
      <c r="AB75" s="49"/>
      <c r="AC75" s="279"/>
    </row>
    <row r="76" spans="1:29" ht="15.75" customHeight="1">
      <c r="A76" s="282"/>
      <c r="B76" s="38"/>
      <c r="C76" s="264"/>
      <c r="D76" s="265"/>
      <c r="E76" s="39"/>
      <c r="F76" s="40"/>
      <c r="G76" s="41"/>
      <c r="H76" s="42"/>
      <c r="I76" s="43"/>
      <c r="J76" s="44"/>
      <c r="K76" s="45"/>
      <c r="L76" s="46"/>
      <c r="M76" s="44"/>
      <c r="N76" s="45"/>
      <c r="O76" s="47"/>
      <c r="P76" s="48"/>
      <c r="Q76" s="49"/>
      <c r="R76" s="274"/>
      <c r="S76" s="50"/>
      <c r="T76" s="51"/>
      <c r="U76" s="52"/>
      <c r="V76" s="53"/>
      <c r="W76" s="54"/>
      <c r="X76" s="94"/>
      <c r="Y76" s="266"/>
      <c r="Z76" s="267"/>
      <c r="AA76" s="55"/>
      <c r="AB76" s="49"/>
      <c r="AC76" s="279"/>
    </row>
    <row r="77" spans="1:29" ht="15.75" customHeight="1">
      <c r="A77" s="283"/>
      <c r="B77" s="38"/>
      <c r="C77" s="264"/>
      <c r="D77" s="265"/>
      <c r="E77" s="39"/>
      <c r="F77" s="40"/>
      <c r="G77" s="41"/>
      <c r="H77" s="58"/>
      <c r="I77" s="43"/>
      <c r="J77" s="44"/>
      <c r="K77" s="45"/>
      <c r="L77" s="59"/>
      <c r="M77" s="44"/>
      <c r="N77" s="45"/>
      <c r="O77" s="47"/>
      <c r="P77" s="48"/>
      <c r="Q77" s="49"/>
      <c r="R77" s="274"/>
      <c r="S77" s="50"/>
      <c r="T77" s="51"/>
      <c r="U77" s="52"/>
      <c r="V77" s="53"/>
      <c r="W77" s="54"/>
      <c r="X77" s="94"/>
      <c r="Y77" s="266"/>
      <c r="Z77" s="267"/>
      <c r="AA77" s="55"/>
      <c r="AB77" s="49"/>
      <c r="AC77" s="279"/>
    </row>
    <row r="78" spans="1:29" ht="15.75" customHeight="1">
      <c r="A78" s="283"/>
      <c r="B78" s="38"/>
      <c r="C78" s="264"/>
      <c r="D78" s="265"/>
      <c r="E78" s="39"/>
      <c r="F78" s="40"/>
      <c r="G78" s="60"/>
      <c r="H78" s="61"/>
      <c r="I78" s="43"/>
      <c r="J78" s="44"/>
      <c r="K78" s="45"/>
      <c r="L78" s="46"/>
      <c r="M78" s="44"/>
      <c r="N78" s="45"/>
      <c r="O78" s="47"/>
      <c r="P78" s="48"/>
      <c r="Q78" s="49"/>
      <c r="R78" s="274"/>
      <c r="S78" s="50"/>
      <c r="T78" s="51"/>
      <c r="U78" s="52"/>
      <c r="V78" s="53"/>
      <c r="W78" s="54"/>
      <c r="X78" s="94"/>
      <c r="Y78" s="266"/>
      <c r="Z78" s="267"/>
      <c r="AA78" s="55"/>
      <c r="AB78" s="49"/>
      <c r="AC78" s="279"/>
    </row>
    <row r="79" spans="1:29" ht="15.75" customHeight="1">
      <c r="A79" s="283"/>
      <c r="B79" s="38"/>
      <c r="C79" s="264"/>
      <c r="D79" s="265"/>
      <c r="E79" s="39"/>
      <c r="F79" s="40"/>
      <c r="G79" s="60"/>
      <c r="H79" s="64"/>
      <c r="I79" s="43"/>
      <c r="J79" s="44"/>
      <c r="K79" s="45"/>
      <c r="L79" s="59"/>
      <c r="M79" s="44"/>
      <c r="N79" s="45"/>
      <c r="O79" s="65"/>
      <c r="P79" s="66"/>
      <c r="Q79" s="67"/>
      <c r="R79" s="274"/>
      <c r="S79" s="50"/>
      <c r="T79" s="51"/>
      <c r="U79" s="52"/>
      <c r="V79" s="53"/>
      <c r="W79" s="54"/>
      <c r="X79" s="94"/>
      <c r="Y79" s="266"/>
      <c r="Z79" s="267"/>
      <c r="AA79" s="55"/>
      <c r="AB79" s="49"/>
      <c r="AC79" s="279"/>
    </row>
    <row r="80" spans="1:29" ht="15.75" customHeight="1">
      <c r="A80" s="283"/>
      <c r="B80" s="38"/>
      <c r="C80" s="264"/>
      <c r="D80" s="265"/>
      <c r="E80" s="39"/>
      <c r="F80" s="40"/>
      <c r="G80" s="60"/>
      <c r="H80" s="64"/>
      <c r="I80" s="43"/>
      <c r="J80" s="44"/>
      <c r="K80" s="45"/>
      <c r="L80" s="59"/>
      <c r="M80" s="44"/>
      <c r="N80" s="45"/>
      <c r="O80" s="65"/>
      <c r="P80" s="66"/>
      <c r="Q80" s="67"/>
      <c r="R80" s="274"/>
      <c r="S80" s="50"/>
      <c r="T80" s="51"/>
      <c r="U80" s="52"/>
      <c r="V80" s="53"/>
      <c r="W80" s="54"/>
      <c r="X80" s="94"/>
      <c r="Y80" s="266"/>
      <c r="Z80" s="267"/>
      <c r="AA80" s="55"/>
      <c r="AB80" s="49"/>
      <c r="AC80" s="279"/>
    </row>
    <row r="81" spans="1:29" ht="15.75" customHeight="1">
      <c r="A81" s="283"/>
      <c r="B81" s="38"/>
      <c r="C81" s="264"/>
      <c r="D81" s="265"/>
      <c r="E81" s="39"/>
      <c r="F81" s="40"/>
      <c r="G81" s="60"/>
      <c r="H81" s="64"/>
      <c r="I81" s="43"/>
      <c r="J81" s="44"/>
      <c r="K81" s="45"/>
      <c r="L81" s="59"/>
      <c r="M81" s="44"/>
      <c r="N81" s="45"/>
      <c r="O81" s="65"/>
      <c r="P81" s="66"/>
      <c r="Q81" s="67"/>
      <c r="R81" s="274"/>
      <c r="S81" s="50"/>
      <c r="T81" s="51"/>
      <c r="U81" s="52"/>
      <c r="V81" s="53"/>
      <c r="W81" s="54"/>
      <c r="X81" s="94"/>
      <c r="Y81" s="266"/>
      <c r="Z81" s="267"/>
      <c r="AA81" s="55"/>
      <c r="AB81" s="49"/>
      <c r="AC81" s="279"/>
    </row>
    <row r="82" spans="1:29" ht="15.75" customHeight="1">
      <c r="A82" s="283"/>
      <c r="B82" s="38"/>
      <c r="C82" s="264"/>
      <c r="D82" s="265"/>
      <c r="E82" s="39"/>
      <c r="F82" s="40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55"/>
      <c r="AB82" s="49"/>
      <c r="AC82" s="279"/>
    </row>
    <row r="83" spans="1:29" ht="15.75" customHeight="1">
      <c r="A83" s="283"/>
      <c r="B83" s="38"/>
      <c r="C83" s="264"/>
      <c r="D83" s="265"/>
      <c r="E83" s="39"/>
      <c r="F83" s="40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55"/>
      <c r="AB83" s="49"/>
      <c r="AC83" s="279"/>
    </row>
    <row r="84" spans="1:29" ht="15.75" customHeight="1">
      <c r="A84" s="283"/>
      <c r="B84" s="38"/>
      <c r="C84" s="264"/>
      <c r="D84" s="265"/>
      <c r="E84" s="39"/>
      <c r="F84" s="40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55"/>
      <c r="AB84" s="49"/>
      <c r="AC84" s="279"/>
    </row>
    <row r="85" spans="1:29" ht="15.75" customHeight="1">
      <c r="A85" s="283"/>
      <c r="B85" s="38"/>
      <c r="C85" s="264"/>
      <c r="D85" s="265"/>
      <c r="E85" s="39"/>
      <c r="F85" s="40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55"/>
      <c r="AB85" s="49"/>
      <c r="AC85" s="279"/>
    </row>
    <row r="86" spans="1:29" ht="15.75" customHeight="1">
      <c r="A86" s="283"/>
      <c r="B86" s="38"/>
      <c r="C86" s="264"/>
      <c r="D86" s="265"/>
      <c r="E86" s="39"/>
      <c r="F86" s="40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55"/>
      <c r="AB86" s="49"/>
      <c r="AC86" s="279"/>
    </row>
    <row r="87" spans="1:29" ht="15.75" customHeight="1">
      <c r="A87" s="283"/>
      <c r="B87" s="38"/>
      <c r="C87" s="264"/>
      <c r="D87" s="265"/>
      <c r="E87" s="39"/>
      <c r="F87" s="40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55"/>
      <c r="AB87" s="49"/>
      <c r="AC87" s="279"/>
    </row>
    <row r="88" spans="1:29" ht="15.75" customHeight="1">
      <c r="A88" s="283"/>
      <c r="B88" s="38"/>
      <c r="C88" s="264"/>
      <c r="D88" s="265"/>
      <c r="E88" s="104"/>
      <c r="F88" s="40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18"/>
      <c r="G89" s="79"/>
      <c r="H89" s="20"/>
      <c r="I89" s="80">
        <f t="shared" ref="I89:J89" si="19">AVERAGE(I73:I88)</f>
        <v>4</v>
      </c>
      <c r="J89" s="81">
        <f t="shared" si="19"/>
        <v>2700</v>
      </c>
      <c r="K89" s="82">
        <f t="shared" ref="K89" si="20">J89/I89</f>
        <v>675</v>
      </c>
      <c r="L89" s="80">
        <f t="shared" ref="L89:M89" si="21">AVERAGE(L73:L88)</f>
        <v>4</v>
      </c>
      <c r="M89" s="81">
        <f t="shared" si="21"/>
        <v>2356.72556797692</v>
      </c>
      <c r="N89" s="82">
        <f>M89/L89</f>
        <v>589.18139199423001</v>
      </c>
      <c r="O89" s="83">
        <f>L89-I89</f>
        <v>0</v>
      </c>
      <c r="P89" s="84">
        <f>N89-K89</f>
        <v>-85.818608005769988</v>
      </c>
      <c r="Q89" s="85">
        <f>N89/K89</f>
        <v>0.87286132147293338</v>
      </c>
      <c r="R89" s="275"/>
      <c r="S89" s="182">
        <f>S73</f>
        <v>0.25024305555555554</v>
      </c>
      <c r="T89" s="183">
        <f>INDEX(T73:T88,COUNTA(T73:T88))</f>
        <v>0.34652777777777777</v>
      </c>
      <c r="U89" s="86"/>
      <c r="V89" s="96"/>
      <c r="W89" s="18"/>
      <c r="X89" s="20"/>
      <c r="Y89" s="262"/>
      <c r="Z89" s="263"/>
      <c r="AA89" s="97">
        <f>M89-J89</f>
        <v>-343.27443202307995</v>
      </c>
      <c r="AB89" s="85">
        <f>M89/J89</f>
        <v>0.87286132147293338</v>
      </c>
      <c r="AC89" s="280"/>
    </row>
    <row r="90" spans="1:29" ht="15.75" customHeight="1">
      <c r="A90" s="268" t="s">
        <v>197</v>
      </c>
      <c r="B90" s="16" t="s">
        <v>76</v>
      </c>
      <c r="C90" s="271" t="s">
        <v>226</v>
      </c>
      <c r="D90" s="272"/>
      <c r="E90" s="21">
        <v>21.45</v>
      </c>
      <c r="F90" s="15">
        <v>3094</v>
      </c>
      <c r="G90" s="22">
        <f t="shared" ref="G90" si="22">E90*F90</f>
        <v>66366.3</v>
      </c>
      <c r="H90" s="23"/>
      <c r="I90" s="24">
        <v>3</v>
      </c>
      <c r="J90" s="25">
        <v>3300</v>
      </c>
      <c r="K90" s="26">
        <f>J90/I90</f>
        <v>1100</v>
      </c>
      <c r="L90" s="27">
        <v>3</v>
      </c>
      <c r="M90" s="25">
        <f>F90/V90*60</f>
        <v>2804.9357844371693</v>
      </c>
      <c r="N90" s="26">
        <f>M90/L90</f>
        <v>934.97859481238982</v>
      </c>
      <c r="O90" s="91">
        <f>L90-I90</f>
        <v>0</v>
      </c>
      <c r="P90" s="92">
        <f>N90-K90</f>
        <v>-165.02140518761018</v>
      </c>
      <c r="Q90" s="31">
        <f>N90/K90</f>
        <v>0.84998054073853624</v>
      </c>
      <c r="R90" s="273">
        <f>Q106</f>
        <v>0.84998054073853624</v>
      </c>
      <c r="S90" s="32">
        <v>0.35069444444444442</v>
      </c>
      <c r="T90" s="33">
        <v>0.39665509259259257</v>
      </c>
      <c r="U90" s="34"/>
      <c r="V90" s="35">
        <v>66.183333333333337</v>
      </c>
      <c r="W90" s="33"/>
      <c r="X90" s="107"/>
      <c r="Y90" s="276"/>
      <c r="Z90" s="277"/>
      <c r="AA90" s="36">
        <f>M90-J90</f>
        <v>-495.06421556283067</v>
      </c>
      <c r="AB90" s="31">
        <f>M90/J90</f>
        <v>0.84998054073853613</v>
      </c>
      <c r="AC90" s="278">
        <f>AB106</f>
        <v>0.84998054073853613</v>
      </c>
    </row>
    <row r="91" spans="1:29" ht="15.75" customHeight="1">
      <c r="A91" s="269"/>
      <c r="B91" s="38"/>
      <c r="C91" s="264"/>
      <c r="D91" s="265"/>
      <c r="E91" s="39"/>
      <c r="F91" s="40"/>
      <c r="G91" s="41"/>
      <c r="H91" s="42"/>
      <c r="I91" s="43"/>
      <c r="J91" s="44"/>
      <c r="K91" s="45"/>
      <c r="L91" s="46"/>
      <c r="M91" s="44"/>
      <c r="N91" s="45"/>
      <c r="O91" s="47"/>
      <c r="P91" s="48"/>
      <c r="Q91" s="49"/>
      <c r="R91" s="274"/>
      <c r="S91" s="50"/>
      <c r="T91" s="51"/>
      <c r="U91" s="52"/>
      <c r="V91" s="53"/>
      <c r="W91" s="54"/>
      <c r="X91" s="94"/>
      <c r="Y91" s="266"/>
      <c r="Z91" s="267"/>
      <c r="AA91" s="55"/>
      <c r="AB91" s="49"/>
      <c r="AC91" s="279"/>
    </row>
    <row r="92" spans="1:29" ht="15.75" customHeight="1">
      <c r="A92" s="269"/>
      <c r="B92" s="38"/>
      <c r="C92" s="264"/>
      <c r="D92" s="265"/>
      <c r="E92" s="39"/>
      <c r="F92" s="40"/>
      <c r="G92" s="41"/>
      <c r="H92" s="42"/>
      <c r="I92" s="43"/>
      <c r="J92" s="44"/>
      <c r="K92" s="45"/>
      <c r="L92" s="46"/>
      <c r="M92" s="44"/>
      <c r="N92" s="45"/>
      <c r="O92" s="47"/>
      <c r="P92" s="48"/>
      <c r="Q92" s="49"/>
      <c r="R92" s="274"/>
      <c r="S92" s="50"/>
      <c r="T92" s="51"/>
      <c r="U92" s="52"/>
      <c r="V92" s="53"/>
      <c r="W92" s="54"/>
      <c r="X92" s="58"/>
      <c r="Y92" s="266"/>
      <c r="Z92" s="267"/>
      <c r="AA92" s="55"/>
      <c r="AB92" s="49"/>
      <c r="AC92" s="279"/>
    </row>
    <row r="93" spans="1:29" ht="15.75" customHeight="1">
      <c r="A93" s="269"/>
      <c r="B93" s="38"/>
      <c r="C93" s="264"/>
      <c r="D93" s="265"/>
      <c r="E93" s="39"/>
      <c r="F93" s="40"/>
      <c r="G93" s="41"/>
      <c r="H93" s="42"/>
      <c r="I93" s="43"/>
      <c r="J93" s="44"/>
      <c r="K93" s="45"/>
      <c r="L93" s="46"/>
      <c r="M93" s="44"/>
      <c r="N93" s="45"/>
      <c r="O93" s="47"/>
      <c r="P93" s="48"/>
      <c r="Q93" s="49"/>
      <c r="R93" s="274"/>
      <c r="S93" s="50"/>
      <c r="T93" s="51"/>
      <c r="U93" s="52"/>
      <c r="V93" s="53"/>
      <c r="W93" s="54"/>
      <c r="X93" s="58"/>
      <c r="Y93" s="266"/>
      <c r="Z93" s="267"/>
      <c r="AA93" s="55"/>
      <c r="AB93" s="49"/>
      <c r="AC93" s="279"/>
    </row>
    <row r="94" spans="1:29" ht="15.75" customHeight="1">
      <c r="A94" s="269"/>
      <c r="B94" s="38"/>
      <c r="C94" s="264"/>
      <c r="D94" s="265"/>
      <c r="E94" s="39"/>
      <c r="F94" s="40"/>
      <c r="G94" s="41"/>
      <c r="H94" s="58"/>
      <c r="I94" s="43"/>
      <c r="J94" s="44"/>
      <c r="K94" s="45"/>
      <c r="L94" s="59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58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1"/>
      <c r="I95" s="43"/>
      <c r="J95" s="44"/>
      <c r="K95" s="45"/>
      <c r="L95" s="46"/>
      <c r="M95" s="44"/>
      <c r="N95" s="45"/>
      <c r="O95" s="47"/>
      <c r="P95" s="48"/>
      <c r="Q95" s="49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94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94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94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94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94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94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94"/>
      <c r="Y104" s="266"/>
      <c r="Z104" s="267"/>
      <c r="AA104" s="55"/>
      <c r="AB104" s="49"/>
      <c r="AC104" s="279"/>
    </row>
    <row r="105" spans="1:29" ht="15.75" customHeight="1">
      <c r="A105" s="269"/>
      <c r="B105" s="38"/>
      <c r="C105" s="264"/>
      <c r="D105" s="265"/>
      <c r="E105" s="104"/>
      <c r="F105" s="40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23">AVERAGE(I90:I105)</f>
        <v>3</v>
      </c>
      <c r="J106" s="81">
        <f t="shared" si="23"/>
        <v>3300</v>
      </c>
      <c r="K106" s="82">
        <f t="shared" ref="K106" si="24">J106/I106</f>
        <v>1100</v>
      </c>
      <c r="L106" s="80">
        <f t="shared" ref="L106:M106" si="25">AVERAGE(L90:L105)</f>
        <v>3</v>
      </c>
      <c r="M106" s="81">
        <f t="shared" si="25"/>
        <v>2804.9357844371693</v>
      </c>
      <c r="N106" s="82">
        <f>M106/L106</f>
        <v>934.97859481238982</v>
      </c>
      <c r="O106" s="83">
        <f>L106-I106</f>
        <v>0</v>
      </c>
      <c r="P106" s="84">
        <f>N106-K106</f>
        <v>-165.02140518761018</v>
      </c>
      <c r="Q106" s="85">
        <f>N106/K106</f>
        <v>0.84998054073853624</v>
      </c>
      <c r="R106" s="275"/>
      <c r="S106" s="182">
        <f>S90</f>
        <v>0.35069444444444442</v>
      </c>
      <c r="T106" s="183">
        <f>INDEX(T90:T105,COUNTA(T90:T105))</f>
        <v>0.39665509259259257</v>
      </c>
      <c r="U106" s="86"/>
      <c r="V106" s="96"/>
      <c r="W106" s="78"/>
      <c r="X106" s="82"/>
      <c r="Y106" s="262"/>
      <c r="Z106" s="263"/>
      <c r="AA106" s="97">
        <f>M106-J106</f>
        <v>-495.06421556283067</v>
      </c>
      <c r="AB106" s="85">
        <f>M106/J106</f>
        <v>0.84998054073853613</v>
      </c>
      <c r="AC106" s="280"/>
    </row>
    <row r="107" spans="1:29" ht="15.75" customHeight="1">
      <c r="A107" s="281" t="s">
        <v>44</v>
      </c>
      <c r="B107" s="16" t="s">
        <v>76</v>
      </c>
      <c r="C107" s="271" t="s">
        <v>105</v>
      </c>
      <c r="D107" s="272"/>
      <c r="E107" s="21">
        <v>22.28</v>
      </c>
      <c r="F107" s="15">
        <v>1515</v>
      </c>
      <c r="G107" s="22">
        <f t="shared" ref="G107:G109" si="26">E107*F107</f>
        <v>33754.200000000004</v>
      </c>
      <c r="H107" s="23"/>
      <c r="I107" s="24">
        <v>5</v>
      </c>
      <c r="J107" s="25">
        <v>3300</v>
      </c>
      <c r="K107" s="26">
        <f>J107/I107</f>
        <v>660</v>
      </c>
      <c r="L107" s="27">
        <v>5</v>
      </c>
      <c r="M107" s="25">
        <f>F107/V107*60</f>
        <v>2732.4649298597174</v>
      </c>
      <c r="N107" s="26">
        <f>M107/L107</f>
        <v>546.49298597194343</v>
      </c>
      <c r="O107" s="91">
        <f>L107-I107</f>
        <v>0</v>
      </c>
      <c r="P107" s="92">
        <f>N107-K107</f>
        <v>-113.50701402805657</v>
      </c>
      <c r="Q107" s="31">
        <f>N107/K107</f>
        <v>0.82801967571506585</v>
      </c>
      <c r="R107" s="273">
        <f>Q123</f>
        <v>0.83907864007429356</v>
      </c>
      <c r="S107" s="32">
        <v>0.25</v>
      </c>
      <c r="T107" s="33">
        <v>0.27310185185185187</v>
      </c>
      <c r="U107" s="34"/>
      <c r="V107" s="35">
        <v>33.266666666666694</v>
      </c>
      <c r="W107" s="114"/>
      <c r="X107" s="115"/>
      <c r="Y107" s="276"/>
      <c r="Z107" s="277"/>
      <c r="AA107" s="36">
        <f>M107-J107</f>
        <v>-567.53507014028264</v>
      </c>
      <c r="AB107" s="31">
        <f>M107/J107</f>
        <v>0.82801967571506585</v>
      </c>
      <c r="AC107" s="278">
        <f>AB123</f>
        <v>0.83907864007429356</v>
      </c>
    </row>
    <row r="108" spans="1:29" ht="15.75" customHeight="1">
      <c r="A108" s="282"/>
      <c r="B108" s="38" t="s">
        <v>76</v>
      </c>
      <c r="C108" s="264" t="s">
        <v>104</v>
      </c>
      <c r="D108" s="265"/>
      <c r="E108" s="39">
        <v>17.89</v>
      </c>
      <c r="F108" s="40">
        <v>3160</v>
      </c>
      <c r="G108" s="41">
        <f t="shared" si="26"/>
        <v>56532.4</v>
      </c>
      <c r="H108" s="42"/>
      <c r="I108" s="43">
        <v>4</v>
      </c>
      <c r="J108" s="44">
        <v>3300</v>
      </c>
      <c r="K108" s="45">
        <f t="shared" ref="K108:K109" si="27">J108/I108</f>
        <v>825</v>
      </c>
      <c r="L108" s="46">
        <v>4</v>
      </c>
      <c r="M108" s="44">
        <f>F108/V108*60</f>
        <v>2761.1650485436876</v>
      </c>
      <c r="N108" s="45">
        <f>M108/L108</f>
        <v>690.2912621359219</v>
      </c>
      <c r="O108" s="47">
        <f>L108-I108</f>
        <v>0</v>
      </c>
      <c r="P108" s="48">
        <f>N108-K108</f>
        <v>-134.7087378640781</v>
      </c>
      <c r="Q108" s="49">
        <f>N108/K108</f>
        <v>0.83671668137687505</v>
      </c>
      <c r="R108" s="274"/>
      <c r="S108" s="50">
        <v>0.27800925925925923</v>
      </c>
      <c r="T108" s="51">
        <v>0.32569444444444445</v>
      </c>
      <c r="U108" s="52">
        <v>7.0666666666665989</v>
      </c>
      <c r="V108" s="53">
        <v>68.666666666666714</v>
      </c>
      <c r="W108" s="54"/>
      <c r="X108" s="94"/>
      <c r="Y108" s="266"/>
      <c r="Z108" s="267"/>
      <c r="AA108" s="55">
        <f>M108-J108</f>
        <v>-538.83495145631241</v>
      </c>
      <c r="AB108" s="49">
        <f>M108/J108</f>
        <v>0.83671668137687505</v>
      </c>
      <c r="AC108" s="279"/>
    </row>
    <row r="109" spans="1:29" ht="15.75" customHeight="1">
      <c r="A109" s="282"/>
      <c r="B109" s="38" t="s">
        <v>76</v>
      </c>
      <c r="C109" s="264" t="s">
        <v>108</v>
      </c>
      <c r="D109" s="265"/>
      <c r="E109" s="39">
        <v>16.66</v>
      </c>
      <c r="F109" s="40">
        <v>5285</v>
      </c>
      <c r="G109" s="41">
        <f t="shared" si="26"/>
        <v>88048.1</v>
      </c>
      <c r="H109" s="42"/>
      <c r="I109" s="43">
        <v>4</v>
      </c>
      <c r="J109" s="44">
        <v>3300</v>
      </c>
      <c r="K109" s="45">
        <f t="shared" si="27"/>
        <v>825</v>
      </c>
      <c r="L109" s="46">
        <v>4</v>
      </c>
      <c r="M109" s="44">
        <f>F109/V109*60</f>
        <v>2813.2485583321018</v>
      </c>
      <c r="N109" s="45">
        <f>M109/L109</f>
        <v>703.31213958302544</v>
      </c>
      <c r="O109" s="47">
        <f>L109-I109</f>
        <v>0</v>
      </c>
      <c r="P109" s="48">
        <f>N109-K109</f>
        <v>-121.68786041697456</v>
      </c>
      <c r="Q109" s="49">
        <f>N109/K109</f>
        <v>0.85249956313093989</v>
      </c>
      <c r="R109" s="274"/>
      <c r="S109" s="50">
        <v>0.33012731481481483</v>
      </c>
      <c r="T109" s="51">
        <v>0.40840277777777778</v>
      </c>
      <c r="U109" s="52">
        <v>6.3833333333333453</v>
      </c>
      <c r="V109" s="53">
        <v>112.71666666666664</v>
      </c>
      <c r="W109" s="54"/>
      <c r="X109" s="94"/>
      <c r="Y109" s="266"/>
      <c r="Z109" s="267"/>
      <c r="AA109" s="55">
        <f>M109-J109</f>
        <v>-486.75144166789823</v>
      </c>
      <c r="AB109" s="49">
        <f>M109/J109</f>
        <v>0.85249956313093989</v>
      </c>
      <c r="AC109" s="279"/>
    </row>
    <row r="110" spans="1:29" ht="15.75" customHeight="1">
      <c r="A110" s="282"/>
      <c r="B110" s="38"/>
      <c r="C110" s="264"/>
      <c r="D110" s="265"/>
      <c r="E110" s="39"/>
      <c r="F110" s="40"/>
      <c r="G110" s="41"/>
      <c r="H110" s="42"/>
      <c r="I110" s="43"/>
      <c r="J110" s="44"/>
      <c r="K110" s="45"/>
      <c r="L110" s="46"/>
      <c r="M110" s="44"/>
      <c r="N110" s="45"/>
      <c r="O110" s="47"/>
      <c r="P110" s="48"/>
      <c r="Q110" s="49"/>
      <c r="R110" s="274"/>
      <c r="S110" s="50"/>
      <c r="T110" s="51"/>
      <c r="U110" s="52"/>
      <c r="V110" s="53"/>
      <c r="W110" s="54"/>
      <c r="X110" s="94"/>
      <c r="Y110" s="266"/>
      <c r="Z110" s="267"/>
      <c r="AA110" s="55"/>
      <c r="AB110" s="49"/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94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94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94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94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94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94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94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94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94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94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18"/>
      <c r="G123" s="79"/>
      <c r="H123" s="20"/>
      <c r="I123" s="80">
        <f t="shared" ref="I123:J123" si="28">AVERAGE(I107:I122)</f>
        <v>4.333333333333333</v>
      </c>
      <c r="J123" s="81">
        <f t="shared" si="28"/>
        <v>3300</v>
      </c>
      <c r="K123" s="82">
        <f t="shared" ref="K123" si="29">J123/I123</f>
        <v>761.53846153846155</v>
      </c>
      <c r="L123" s="80">
        <f t="shared" ref="L123:M123" si="30">AVERAGE(L107:L122)</f>
        <v>4.333333333333333</v>
      </c>
      <c r="M123" s="81">
        <f t="shared" si="30"/>
        <v>2768.9595122451688</v>
      </c>
      <c r="N123" s="82">
        <f>M123/L123</f>
        <v>638.99065667196203</v>
      </c>
      <c r="O123" s="83">
        <f>L123-I123</f>
        <v>0</v>
      </c>
      <c r="P123" s="84">
        <f>N123-K123</f>
        <v>-122.54780486649952</v>
      </c>
      <c r="Q123" s="85">
        <f>N123/K123</f>
        <v>0.83907864007429356</v>
      </c>
      <c r="R123" s="275"/>
      <c r="S123" s="182">
        <f>S107</f>
        <v>0.25</v>
      </c>
      <c r="T123" s="183">
        <f>INDEX(T107:T122,COUNTA(T107:T122))</f>
        <v>0.40840277777777778</v>
      </c>
      <c r="U123" s="86"/>
      <c r="V123" s="96"/>
      <c r="W123" s="18"/>
      <c r="X123" s="20"/>
      <c r="Y123" s="262"/>
      <c r="Z123" s="263"/>
      <c r="AA123" s="97">
        <f>M123-J123</f>
        <v>-531.04048775483125</v>
      </c>
      <c r="AB123" s="85">
        <f>M123/J123</f>
        <v>0.83907864007429356</v>
      </c>
      <c r="AC123" s="280"/>
    </row>
    <row r="124" spans="1:29" ht="15.75" customHeight="1">
      <c r="A124" s="268" t="s">
        <v>45</v>
      </c>
      <c r="B124" s="16" t="s">
        <v>76</v>
      </c>
      <c r="C124" s="271" t="s">
        <v>112</v>
      </c>
      <c r="D124" s="272"/>
      <c r="E124" s="21">
        <v>25.03</v>
      </c>
      <c r="F124" s="15">
        <v>2059</v>
      </c>
      <c r="G124" s="22">
        <f t="shared" ref="G124:G127" si="31">E124*F124</f>
        <v>51536.770000000004</v>
      </c>
      <c r="H124" s="23"/>
      <c r="I124" s="24">
        <v>4</v>
      </c>
      <c r="J124" s="25">
        <v>3300</v>
      </c>
      <c r="K124" s="26">
        <f>J124/I124</f>
        <v>825</v>
      </c>
      <c r="L124" s="27">
        <v>4</v>
      </c>
      <c r="M124" s="25">
        <f>F124/V124*60</f>
        <v>2725.1470588235279</v>
      </c>
      <c r="N124" s="26">
        <f>M124/L124</f>
        <v>681.28676470588198</v>
      </c>
      <c r="O124" s="91">
        <f>L124-I124</f>
        <v>0</v>
      </c>
      <c r="P124" s="92">
        <f>N124-K124</f>
        <v>-143.71323529411802</v>
      </c>
      <c r="Q124" s="31">
        <f>N124/K124</f>
        <v>0.82580213903743271</v>
      </c>
      <c r="R124" s="273">
        <f>Q140</f>
        <v>0.82367565952862742</v>
      </c>
      <c r="S124" s="32">
        <v>0.25</v>
      </c>
      <c r="T124" s="33">
        <v>0.2814814814814815</v>
      </c>
      <c r="U124" s="34"/>
      <c r="V124" s="35">
        <v>45.333333333333357</v>
      </c>
      <c r="W124" s="114"/>
      <c r="X124" s="115"/>
      <c r="Y124" s="276"/>
      <c r="Z124" s="277"/>
      <c r="AA124" s="36">
        <f>M124-J124</f>
        <v>-574.85294117647209</v>
      </c>
      <c r="AB124" s="31">
        <f>M124/J124</f>
        <v>0.82580213903743271</v>
      </c>
      <c r="AC124" s="278">
        <f>AB140</f>
        <v>0.82367565952862742</v>
      </c>
    </row>
    <row r="125" spans="1:29" ht="15.75" customHeight="1">
      <c r="A125" s="269"/>
      <c r="B125" s="38" t="s">
        <v>76</v>
      </c>
      <c r="C125" s="264" t="s">
        <v>110</v>
      </c>
      <c r="D125" s="265"/>
      <c r="E125" s="39">
        <v>24.83</v>
      </c>
      <c r="F125" s="40">
        <v>2367</v>
      </c>
      <c r="G125" s="41">
        <f t="shared" si="31"/>
        <v>58772.609999999993</v>
      </c>
      <c r="H125" s="42"/>
      <c r="I125" s="43">
        <v>4</v>
      </c>
      <c r="J125" s="44">
        <v>3300</v>
      </c>
      <c r="K125" s="45">
        <f t="shared" ref="K125:K164" si="32">J125/I125</f>
        <v>825</v>
      </c>
      <c r="L125" s="46">
        <v>4</v>
      </c>
      <c r="M125" s="44">
        <f>F125/V125*60</f>
        <v>2735.5377207062602</v>
      </c>
      <c r="N125" s="45">
        <f>M125/L125</f>
        <v>683.88443017656505</v>
      </c>
      <c r="O125" s="47">
        <f>L125-I125</f>
        <v>0</v>
      </c>
      <c r="P125" s="48">
        <f>N125-K125</f>
        <v>-141.11556982343495</v>
      </c>
      <c r="Q125" s="49">
        <f>N125/K125</f>
        <v>0.82895082445644253</v>
      </c>
      <c r="R125" s="274"/>
      <c r="S125" s="50">
        <v>0.29380787037037037</v>
      </c>
      <c r="T125" s="51">
        <v>0.3298611111111111</v>
      </c>
      <c r="U125" s="52">
        <v>17.749999999999979</v>
      </c>
      <c r="V125" s="53">
        <v>51.916666666666657</v>
      </c>
      <c r="W125" s="54"/>
      <c r="X125" s="94"/>
      <c r="Y125" s="266"/>
      <c r="Z125" s="267"/>
      <c r="AA125" s="55">
        <f>M125-J125</f>
        <v>-564.46227929373981</v>
      </c>
      <c r="AB125" s="49">
        <f>M125/J125</f>
        <v>0.82895082445644253</v>
      </c>
      <c r="AC125" s="279"/>
    </row>
    <row r="126" spans="1:29" ht="15.75" customHeight="1">
      <c r="A126" s="269"/>
      <c r="B126" s="38" t="s">
        <v>76</v>
      </c>
      <c r="C126" s="264" t="s">
        <v>111</v>
      </c>
      <c r="D126" s="265"/>
      <c r="E126" s="39">
        <v>18.18</v>
      </c>
      <c r="F126" s="40">
        <v>1565</v>
      </c>
      <c r="G126" s="41">
        <f t="shared" si="31"/>
        <v>28451.7</v>
      </c>
      <c r="H126" s="42"/>
      <c r="I126" s="43">
        <v>3</v>
      </c>
      <c r="J126" s="44">
        <v>3600</v>
      </c>
      <c r="K126" s="45">
        <f t="shared" si="32"/>
        <v>1200</v>
      </c>
      <c r="L126" s="46">
        <v>3</v>
      </c>
      <c r="M126" s="44">
        <f>F126/V126*60</f>
        <v>2920.684292379472</v>
      </c>
      <c r="N126" s="45">
        <f>M126/L126</f>
        <v>973.56143079315734</v>
      </c>
      <c r="O126" s="47">
        <f>L126-I126</f>
        <v>0</v>
      </c>
      <c r="P126" s="48">
        <f>N126-K126</f>
        <v>-226.43856920684266</v>
      </c>
      <c r="Q126" s="49">
        <f>N126/K126</f>
        <v>0.81130119232763109</v>
      </c>
      <c r="R126" s="274"/>
      <c r="S126" s="50">
        <v>0.34097222222222223</v>
      </c>
      <c r="T126" s="51">
        <v>0.36329861111111111</v>
      </c>
      <c r="U126" s="52">
        <v>16.000000000000021</v>
      </c>
      <c r="V126" s="53">
        <v>32.149999999999991</v>
      </c>
      <c r="W126" s="54"/>
      <c r="X126" s="94"/>
      <c r="Y126" s="266"/>
      <c r="Z126" s="267"/>
      <c r="AA126" s="55">
        <f>M126-J126</f>
        <v>-679.31570762052797</v>
      </c>
      <c r="AB126" s="49">
        <f>M126/J126</f>
        <v>0.81130119232763109</v>
      </c>
      <c r="AC126" s="279"/>
    </row>
    <row r="127" spans="1:29" ht="15.75" customHeight="1">
      <c r="A127" s="269"/>
      <c r="B127" s="38" t="s">
        <v>76</v>
      </c>
      <c r="C127" s="264" t="s">
        <v>113</v>
      </c>
      <c r="D127" s="265"/>
      <c r="E127" s="39">
        <v>14.28</v>
      </c>
      <c r="F127" s="40">
        <v>6727</v>
      </c>
      <c r="G127" s="41">
        <f t="shared" si="31"/>
        <v>96061.56</v>
      </c>
      <c r="H127" s="42"/>
      <c r="I127" s="43">
        <v>3</v>
      </c>
      <c r="J127" s="44">
        <v>3600</v>
      </c>
      <c r="K127" s="45">
        <f t="shared" si="32"/>
        <v>1200</v>
      </c>
      <c r="L127" s="46">
        <v>3</v>
      </c>
      <c r="M127" s="44">
        <f>F127/V127*60</f>
        <v>2985.3550295857981</v>
      </c>
      <c r="N127" s="45">
        <f>M127/L127</f>
        <v>995.11834319526599</v>
      </c>
      <c r="O127" s="47">
        <f>L127-I127</f>
        <v>0</v>
      </c>
      <c r="P127" s="48">
        <f>N127-K127</f>
        <v>-204.88165680473401</v>
      </c>
      <c r="Q127" s="49">
        <f>N127/K127</f>
        <v>0.82926528599605498</v>
      </c>
      <c r="R127" s="274"/>
      <c r="S127" s="50">
        <v>0.37430555555555556</v>
      </c>
      <c r="T127" s="51">
        <v>0.46819444444444447</v>
      </c>
      <c r="U127" s="52">
        <v>15.85</v>
      </c>
      <c r="V127" s="53">
        <v>135.20000000000005</v>
      </c>
      <c r="W127" s="54"/>
      <c r="X127" s="94"/>
      <c r="Y127" s="266"/>
      <c r="Z127" s="267"/>
      <c r="AA127" s="55">
        <f>M127-J127</f>
        <v>-614.64497041420191</v>
      </c>
      <c r="AB127" s="49">
        <f>M127/J127</f>
        <v>0.82926528599605498</v>
      </c>
      <c r="AC127" s="279"/>
    </row>
    <row r="128" spans="1:29" ht="15.75" customHeight="1">
      <c r="A128" s="269"/>
      <c r="B128" s="38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38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94"/>
      <c r="Y129" s="266"/>
      <c r="Z129" s="267"/>
      <c r="AA129" s="55"/>
      <c r="AB129" s="49"/>
      <c r="AC129" s="279"/>
    </row>
    <row r="130" spans="1:29" ht="15.75" customHeight="1">
      <c r="A130" s="269"/>
      <c r="B130" s="38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79"/>
    </row>
    <row r="131" spans="1:29" ht="15.75" customHeight="1">
      <c r="A131" s="269"/>
      <c r="B131" s="38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79"/>
    </row>
    <row r="132" spans="1:29" ht="15.75" customHeight="1">
      <c r="A132" s="269"/>
      <c r="B132" s="38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54"/>
      <c r="X132" s="94"/>
      <c r="Y132" s="266"/>
      <c r="Z132" s="267"/>
      <c r="AA132" s="55"/>
      <c r="AB132" s="49"/>
      <c r="AC132" s="279"/>
    </row>
    <row r="133" spans="1:29" ht="15.75" customHeight="1">
      <c r="A133" s="269"/>
      <c r="B133" s="38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54"/>
      <c r="X133" s="94"/>
      <c r="Y133" s="266"/>
      <c r="Z133" s="267"/>
      <c r="AA133" s="55"/>
      <c r="AB133" s="49"/>
      <c r="AC133" s="279"/>
    </row>
    <row r="134" spans="1:29" ht="15.75" customHeight="1">
      <c r="A134" s="269"/>
      <c r="B134" s="38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68"/>
      <c r="X134" s="110"/>
      <c r="Y134" s="266"/>
      <c r="Z134" s="267"/>
      <c r="AA134" s="55"/>
      <c r="AB134" s="49"/>
      <c r="AC134" s="279"/>
    </row>
    <row r="135" spans="1:29" ht="15.75" customHeight="1">
      <c r="A135" s="269"/>
      <c r="B135" s="38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68"/>
      <c r="X135" s="110"/>
      <c r="Y135" s="266"/>
      <c r="Z135" s="267"/>
      <c r="AA135" s="55"/>
      <c r="AB135" s="49"/>
      <c r="AC135" s="279"/>
    </row>
    <row r="136" spans="1:29" ht="15.75" customHeight="1">
      <c r="A136" s="269"/>
      <c r="B136" s="38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68"/>
      <c r="X136" s="110"/>
      <c r="Y136" s="266"/>
      <c r="Z136" s="267"/>
      <c r="AA136" s="55"/>
      <c r="AB136" s="49"/>
      <c r="AC136" s="279"/>
    </row>
    <row r="137" spans="1:29" ht="15.75" customHeight="1">
      <c r="A137" s="269"/>
      <c r="B137" s="38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68"/>
      <c r="X137" s="110"/>
      <c r="Y137" s="266"/>
      <c r="Z137" s="267"/>
      <c r="AA137" s="55"/>
      <c r="AB137" s="49"/>
      <c r="AC137" s="279"/>
    </row>
    <row r="138" spans="1:29" ht="15.75" customHeight="1">
      <c r="A138" s="269"/>
      <c r="B138" s="38"/>
      <c r="C138" s="264"/>
      <c r="D138" s="265"/>
      <c r="E138" s="39"/>
      <c r="F138" s="40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68"/>
      <c r="X138" s="110"/>
      <c r="Y138" s="266"/>
      <c r="Z138" s="267"/>
      <c r="AA138" s="55"/>
      <c r="AB138" s="49"/>
      <c r="AC138" s="279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18"/>
      <c r="G140" s="79"/>
      <c r="H140" s="20"/>
      <c r="I140" s="80">
        <f t="shared" ref="I140:J140" si="33">AVERAGE(I124:I139)</f>
        <v>3.5</v>
      </c>
      <c r="J140" s="81">
        <f t="shared" si="33"/>
        <v>3450</v>
      </c>
      <c r="K140" s="82">
        <f t="shared" ref="K140" si="34">J140/I140</f>
        <v>985.71428571428567</v>
      </c>
      <c r="L140" s="80">
        <f t="shared" ref="L140:M140" si="35">AVERAGE(L124:L139)</f>
        <v>3.5</v>
      </c>
      <c r="M140" s="81">
        <f t="shared" si="35"/>
        <v>2841.6810253737644</v>
      </c>
      <c r="N140" s="82">
        <f>M140/L140</f>
        <v>811.90886439250414</v>
      </c>
      <c r="O140" s="83">
        <f>L140-I140</f>
        <v>0</v>
      </c>
      <c r="P140" s="84">
        <f>N140-K140</f>
        <v>-173.80542132178152</v>
      </c>
      <c r="Q140" s="85">
        <f>N140/K140</f>
        <v>0.82367565952862742</v>
      </c>
      <c r="R140" s="275"/>
      <c r="S140" s="182">
        <f>S124</f>
        <v>0.25</v>
      </c>
      <c r="T140" s="183">
        <f>INDEX(T124:T139,COUNTA(T124:T139))</f>
        <v>0.46819444444444447</v>
      </c>
      <c r="U140" s="86"/>
      <c r="V140" s="96"/>
      <c r="W140" s="18"/>
      <c r="X140" s="20"/>
      <c r="Y140" s="262"/>
      <c r="Z140" s="263"/>
      <c r="AA140" s="97">
        <f>M140-J140</f>
        <v>-608.31897462623556</v>
      </c>
      <c r="AB140" s="85">
        <f>M140/J140</f>
        <v>0.82367565952862742</v>
      </c>
      <c r="AC140" s="280"/>
    </row>
    <row r="141" spans="1:29" ht="15.75" customHeight="1">
      <c r="A141" s="281" t="s">
        <v>46</v>
      </c>
      <c r="B141" s="16" t="s">
        <v>76</v>
      </c>
      <c r="C141" s="271" t="s">
        <v>107</v>
      </c>
      <c r="D141" s="272"/>
      <c r="E141" s="21">
        <v>18.18</v>
      </c>
      <c r="F141" s="15">
        <v>2986</v>
      </c>
      <c r="G141" s="22">
        <f t="shared" ref="G141:G143" si="36">E141*F141</f>
        <v>54285.479999999996</v>
      </c>
      <c r="H141" s="23"/>
      <c r="I141" s="24">
        <v>3</v>
      </c>
      <c r="J141" s="25">
        <v>3600</v>
      </c>
      <c r="K141" s="26">
        <f>J141/I141</f>
        <v>1200</v>
      </c>
      <c r="L141" s="27">
        <v>3</v>
      </c>
      <c r="M141" s="25">
        <f>F141/V141*60</f>
        <v>3008.564231738033</v>
      </c>
      <c r="N141" s="26">
        <f>M141/L141</f>
        <v>1002.8547439126777</v>
      </c>
      <c r="O141" s="91">
        <f>L141-I141</f>
        <v>0</v>
      </c>
      <c r="P141" s="92">
        <f>N141-K141</f>
        <v>-197.14525608732231</v>
      </c>
      <c r="Q141" s="31">
        <f>N141/K141</f>
        <v>0.83571228659389807</v>
      </c>
      <c r="R141" s="273">
        <f>Q157</f>
        <v>0.83042330428147326</v>
      </c>
      <c r="S141" s="32">
        <v>0.25031249999999999</v>
      </c>
      <c r="T141" s="33">
        <v>0.29166666666666669</v>
      </c>
      <c r="U141" s="34"/>
      <c r="V141" s="35">
        <v>59.55000000000004</v>
      </c>
      <c r="W141" s="33"/>
      <c r="X141" s="107"/>
      <c r="Y141" s="276" t="s">
        <v>265</v>
      </c>
      <c r="Z141" s="277"/>
      <c r="AA141" s="36">
        <f>M141-J141</f>
        <v>-591.43576826196704</v>
      </c>
      <c r="AB141" s="31">
        <f>M141/J141</f>
        <v>0.83571228659389807</v>
      </c>
      <c r="AC141" s="278">
        <f>AB157</f>
        <v>0.83042330428147337</v>
      </c>
    </row>
    <row r="142" spans="1:29" ht="15.75" customHeight="1">
      <c r="A142" s="282"/>
      <c r="B142" s="38" t="s">
        <v>76</v>
      </c>
      <c r="C142" s="264" t="s">
        <v>217</v>
      </c>
      <c r="D142" s="265"/>
      <c r="E142" s="39">
        <v>30</v>
      </c>
      <c r="F142" s="40">
        <v>4166</v>
      </c>
      <c r="G142" s="41">
        <f t="shared" si="36"/>
        <v>124980</v>
      </c>
      <c r="H142" s="42"/>
      <c r="I142" s="43">
        <v>3</v>
      </c>
      <c r="J142" s="44">
        <v>3000</v>
      </c>
      <c r="K142" s="45">
        <f t="shared" si="32"/>
        <v>1000</v>
      </c>
      <c r="L142" s="46">
        <v>3</v>
      </c>
      <c r="M142" s="44">
        <f>F142/V142*60</f>
        <v>2476.8951279933945</v>
      </c>
      <c r="N142" s="45">
        <f>M142/L142</f>
        <v>825.63170933113145</v>
      </c>
      <c r="O142" s="47">
        <f>L142-I142</f>
        <v>0</v>
      </c>
      <c r="P142" s="48">
        <f>N142-K142</f>
        <v>-174.36829066886855</v>
      </c>
      <c r="Q142" s="49">
        <f>N142/K142</f>
        <v>0.82563170933113139</v>
      </c>
      <c r="R142" s="274"/>
      <c r="S142" s="50">
        <v>0.30422453703703706</v>
      </c>
      <c r="T142" s="51">
        <v>0.37430555555555556</v>
      </c>
      <c r="U142" s="52">
        <v>18.083333333333336</v>
      </c>
      <c r="V142" s="53">
        <v>100.91666666666664</v>
      </c>
      <c r="W142" s="54"/>
      <c r="X142" s="58"/>
      <c r="Y142" s="266" t="s">
        <v>257</v>
      </c>
      <c r="Z142" s="267"/>
      <c r="AA142" s="55">
        <f>M142-J142</f>
        <v>-523.10487200660555</v>
      </c>
      <c r="AB142" s="49">
        <f>M142/J142</f>
        <v>0.8256317093311315</v>
      </c>
      <c r="AC142" s="279"/>
    </row>
    <row r="143" spans="1:29" ht="15.75" customHeight="1">
      <c r="A143" s="282"/>
      <c r="B143" s="38" t="s">
        <v>76</v>
      </c>
      <c r="C143" s="264" t="s">
        <v>284</v>
      </c>
      <c r="D143" s="265"/>
      <c r="E143" s="39">
        <v>27.91</v>
      </c>
      <c r="F143" s="40">
        <v>3991</v>
      </c>
      <c r="G143" s="41">
        <f t="shared" si="36"/>
        <v>111388.81</v>
      </c>
      <c r="H143" s="42"/>
      <c r="I143" s="43">
        <v>4</v>
      </c>
      <c r="J143" s="44">
        <v>3000</v>
      </c>
      <c r="K143" s="45">
        <f t="shared" si="32"/>
        <v>750</v>
      </c>
      <c r="L143" s="46">
        <v>4</v>
      </c>
      <c r="M143" s="44">
        <f>F143/V143*60</f>
        <v>2486.6043613707179</v>
      </c>
      <c r="N143" s="45">
        <f>M143/L143</f>
        <v>621.65109034267948</v>
      </c>
      <c r="O143" s="47">
        <f>L143-I143</f>
        <v>0</v>
      </c>
      <c r="P143" s="48">
        <f>N143-K143</f>
        <v>-128.34890965732052</v>
      </c>
      <c r="Q143" s="49">
        <f>N143/K143</f>
        <v>0.82886812045690594</v>
      </c>
      <c r="R143" s="274"/>
      <c r="S143" s="50">
        <v>0.38611111111111113</v>
      </c>
      <c r="T143" s="51">
        <v>0.45298611111111109</v>
      </c>
      <c r="U143" s="52">
        <v>17.000000000000021</v>
      </c>
      <c r="V143" s="53">
        <v>96.29999999999994</v>
      </c>
      <c r="W143" s="54"/>
      <c r="X143" s="58"/>
      <c r="Y143" s="266"/>
      <c r="Z143" s="267"/>
      <c r="AA143" s="55">
        <f>M143-J143</f>
        <v>-513.39563862928208</v>
      </c>
      <c r="AB143" s="49">
        <f>M143/J143</f>
        <v>0.82886812045690594</v>
      </c>
      <c r="AC143" s="279"/>
    </row>
    <row r="144" spans="1:29" ht="15.75" customHeight="1">
      <c r="A144" s="282"/>
      <c r="B144" s="38"/>
      <c r="C144" s="264"/>
      <c r="D144" s="265"/>
      <c r="E144" s="39"/>
      <c r="F144" s="40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79"/>
    </row>
    <row r="145" spans="1:29" ht="15.75" customHeight="1">
      <c r="A145" s="283"/>
      <c r="B145" s="38"/>
      <c r="C145" s="264"/>
      <c r="D145" s="265"/>
      <c r="E145" s="39"/>
      <c r="F145" s="40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79"/>
    </row>
    <row r="146" spans="1:29" ht="15.75" customHeight="1">
      <c r="A146" s="283"/>
      <c r="B146" s="38"/>
      <c r="C146" s="264"/>
      <c r="D146" s="265"/>
      <c r="E146" s="39"/>
      <c r="F146" s="40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116"/>
      <c r="Y146" s="266"/>
      <c r="Z146" s="267"/>
      <c r="AA146" s="55"/>
      <c r="AB146" s="49"/>
      <c r="AC146" s="279"/>
    </row>
    <row r="147" spans="1:29" ht="15.75" customHeight="1">
      <c r="A147" s="283"/>
      <c r="B147" s="38"/>
      <c r="C147" s="264"/>
      <c r="D147" s="265"/>
      <c r="E147" s="39"/>
      <c r="F147" s="40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79"/>
    </row>
    <row r="148" spans="1:29" ht="15.75" customHeight="1">
      <c r="A148" s="283"/>
      <c r="B148" s="38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79"/>
    </row>
    <row r="149" spans="1:29" ht="15.75" customHeight="1">
      <c r="A149" s="283"/>
      <c r="B149" s="38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68"/>
      <c r="X149" s="110"/>
      <c r="Y149" s="266"/>
      <c r="Z149" s="267"/>
      <c r="AA149" s="55"/>
      <c r="AB149" s="49"/>
      <c r="AC149" s="279"/>
    </row>
    <row r="150" spans="1:29" ht="15.75" customHeight="1">
      <c r="A150" s="283"/>
      <c r="B150" s="38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68"/>
      <c r="X150" s="110"/>
      <c r="Y150" s="266"/>
      <c r="Z150" s="267"/>
      <c r="AA150" s="55"/>
      <c r="AB150" s="49"/>
      <c r="AC150" s="279"/>
    </row>
    <row r="151" spans="1:29" ht="15.75" customHeight="1">
      <c r="A151" s="283"/>
      <c r="B151" s="38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68"/>
      <c r="X151" s="110"/>
      <c r="Y151" s="266"/>
      <c r="Z151" s="267"/>
      <c r="AA151" s="55"/>
      <c r="AB151" s="49"/>
      <c r="AC151" s="279"/>
    </row>
    <row r="152" spans="1:29" ht="15.75" customHeight="1">
      <c r="A152" s="283"/>
      <c r="B152" s="38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68"/>
      <c r="X152" s="110"/>
      <c r="Y152" s="266"/>
      <c r="Z152" s="267"/>
      <c r="AA152" s="55"/>
      <c r="AB152" s="49"/>
      <c r="AC152" s="279"/>
    </row>
    <row r="153" spans="1:29" ht="15.75" customHeight="1">
      <c r="A153" s="283"/>
      <c r="B153" s="38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68"/>
      <c r="X153" s="110"/>
      <c r="Y153" s="266"/>
      <c r="Z153" s="267"/>
      <c r="AA153" s="55"/>
      <c r="AB153" s="49"/>
      <c r="AC153" s="279"/>
    </row>
    <row r="154" spans="1:29" ht="15.75" customHeight="1">
      <c r="A154" s="283"/>
      <c r="B154" s="38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68"/>
      <c r="X154" s="110"/>
      <c r="Y154" s="266"/>
      <c r="Z154" s="267"/>
      <c r="AA154" s="55"/>
      <c r="AB154" s="49"/>
      <c r="AC154" s="279"/>
    </row>
    <row r="155" spans="1:29" ht="15.75" customHeight="1">
      <c r="A155" s="283"/>
      <c r="B155" s="38"/>
      <c r="C155" s="264"/>
      <c r="D155" s="265"/>
      <c r="E155" s="39"/>
      <c r="F155" s="40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68"/>
      <c r="X155" s="110"/>
      <c r="Y155" s="266"/>
      <c r="Z155" s="267"/>
      <c r="AA155" s="55"/>
      <c r="AB155" s="49"/>
      <c r="AC155" s="279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37">AVERAGE(I141:I156)</f>
        <v>3.3333333333333335</v>
      </c>
      <c r="J157" s="81">
        <f t="shared" si="37"/>
        <v>3200</v>
      </c>
      <c r="K157" s="82">
        <f t="shared" ref="K157" si="38">J157/I157</f>
        <v>960</v>
      </c>
      <c r="L157" s="80">
        <f t="shared" ref="L157:M157" si="39">AVERAGE(L141:L156)</f>
        <v>3.3333333333333335</v>
      </c>
      <c r="M157" s="81">
        <f t="shared" si="39"/>
        <v>2657.3545737007148</v>
      </c>
      <c r="N157" s="82">
        <f t="shared" ref="N157:N164" si="40">M157/L157</f>
        <v>797.20637211021437</v>
      </c>
      <c r="O157" s="83">
        <f t="shared" ref="O157:O164" si="41">L157-I157</f>
        <v>0</v>
      </c>
      <c r="P157" s="84">
        <f t="shared" ref="P157:P164" si="42">N157-K157</f>
        <v>-162.79362788978563</v>
      </c>
      <c r="Q157" s="85">
        <f t="shared" ref="Q157:Q164" si="43">N157/K157</f>
        <v>0.83042330428147326</v>
      </c>
      <c r="R157" s="275"/>
      <c r="S157" s="182">
        <f>S141</f>
        <v>0.25031249999999999</v>
      </c>
      <c r="T157" s="183">
        <f>INDEX(T141:T156,COUNTA(T141:T156))</f>
        <v>0.45298611111111109</v>
      </c>
      <c r="U157" s="86"/>
      <c r="V157" s="96"/>
      <c r="W157" s="78"/>
      <c r="X157" s="82"/>
      <c r="Y157" s="262"/>
      <c r="Z157" s="263"/>
      <c r="AA157" s="97">
        <f t="shared" ref="AA157:AA164" si="44">M157-J157</f>
        <v>-542.64542629928519</v>
      </c>
      <c r="AB157" s="85">
        <f t="shared" ref="AB157:AB164" si="45">M157/J157</f>
        <v>0.83042330428147337</v>
      </c>
      <c r="AC157" s="280"/>
    </row>
    <row r="158" spans="1:29" ht="15.75" customHeight="1">
      <c r="A158" s="268" t="s">
        <v>48</v>
      </c>
      <c r="B158" s="16" t="s">
        <v>118</v>
      </c>
      <c r="C158" s="271" t="s">
        <v>280</v>
      </c>
      <c r="D158" s="272"/>
      <c r="E158" s="21">
        <v>25.64</v>
      </c>
      <c r="F158" s="15">
        <v>2721</v>
      </c>
      <c r="G158" s="22">
        <f t="shared" ref="G158:G164" si="46">E158*F158</f>
        <v>69766.44</v>
      </c>
      <c r="H158" s="23"/>
      <c r="I158" s="24">
        <v>11</v>
      </c>
      <c r="J158" s="25">
        <v>3000</v>
      </c>
      <c r="K158" s="26">
        <f>J158/I158</f>
        <v>272.72727272727275</v>
      </c>
      <c r="L158" s="27">
        <v>11</v>
      </c>
      <c r="M158" s="25">
        <f t="shared" ref="M158:M164" si="47">F158/V158*60</f>
        <v>2556.2630480167004</v>
      </c>
      <c r="N158" s="26">
        <f t="shared" si="40"/>
        <v>232.38754981970004</v>
      </c>
      <c r="O158" s="91">
        <f t="shared" si="41"/>
        <v>0</v>
      </c>
      <c r="P158" s="92">
        <f t="shared" si="42"/>
        <v>-40.339722907572707</v>
      </c>
      <c r="Q158" s="31">
        <f t="shared" si="43"/>
        <v>0.85208768267223345</v>
      </c>
      <c r="R158" s="273">
        <f>Q174</f>
        <v>0.8505348912768359</v>
      </c>
      <c r="S158" s="32">
        <v>0.70844907407407409</v>
      </c>
      <c r="T158" s="33">
        <v>0.75280092592592596</v>
      </c>
      <c r="U158" s="34"/>
      <c r="V158" s="35">
        <v>63.866666666666688</v>
      </c>
      <c r="W158" s="33"/>
      <c r="X158" s="107"/>
      <c r="Y158" s="276"/>
      <c r="Z158" s="277"/>
      <c r="AA158" s="36">
        <f t="shared" si="44"/>
        <v>-443.7369519832996</v>
      </c>
      <c r="AB158" s="31">
        <f t="shared" si="45"/>
        <v>0.85208768267223345</v>
      </c>
      <c r="AC158" s="278">
        <f>AB174</f>
        <v>0.85053489127683579</v>
      </c>
    </row>
    <row r="159" spans="1:29" ht="15.75" customHeight="1">
      <c r="A159" s="269"/>
      <c r="B159" s="38" t="s">
        <v>118</v>
      </c>
      <c r="C159" s="264" t="s">
        <v>281</v>
      </c>
      <c r="D159" s="265"/>
      <c r="E159" s="39">
        <v>27.36</v>
      </c>
      <c r="F159" s="40">
        <v>2390</v>
      </c>
      <c r="G159" s="41">
        <f t="shared" si="46"/>
        <v>65390.400000000001</v>
      </c>
      <c r="H159" s="42"/>
      <c r="I159" s="43">
        <v>6</v>
      </c>
      <c r="J159" s="44">
        <v>2500</v>
      </c>
      <c r="K159" s="45">
        <f t="shared" si="32"/>
        <v>416.66666666666669</v>
      </c>
      <c r="L159" s="46">
        <v>6</v>
      </c>
      <c r="M159" s="44">
        <f t="shared" si="47"/>
        <v>2120.7789006655175</v>
      </c>
      <c r="N159" s="45">
        <f t="shared" si="40"/>
        <v>353.46315011091957</v>
      </c>
      <c r="O159" s="47">
        <f t="shared" si="41"/>
        <v>0</v>
      </c>
      <c r="P159" s="48">
        <f t="shared" si="42"/>
        <v>-63.203516555747115</v>
      </c>
      <c r="Q159" s="49">
        <f t="shared" si="43"/>
        <v>0.84831156026620691</v>
      </c>
      <c r="R159" s="274"/>
      <c r="S159" s="50">
        <v>0.75723379629629628</v>
      </c>
      <c r="T159" s="51">
        <v>0.80418981481481477</v>
      </c>
      <c r="U159" s="52">
        <v>6.3833333333332654</v>
      </c>
      <c r="V159" s="53">
        <v>67.616666666666632</v>
      </c>
      <c r="W159" s="54"/>
      <c r="X159" s="58"/>
      <c r="Y159" s="266"/>
      <c r="Z159" s="267"/>
      <c r="AA159" s="55">
        <f t="shared" si="44"/>
        <v>-379.22109933448246</v>
      </c>
      <c r="AB159" s="49">
        <f t="shared" si="45"/>
        <v>0.84831156026620702</v>
      </c>
      <c r="AC159" s="279"/>
    </row>
    <row r="160" spans="1:29" ht="15.75" customHeight="1">
      <c r="A160" s="269"/>
      <c r="B160" s="38" t="s">
        <v>118</v>
      </c>
      <c r="C160" s="264" t="s">
        <v>202</v>
      </c>
      <c r="D160" s="265"/>
      <c r="E160" s="39">
        <v>29.52</v>
      </c>
      <c r="F160" s="40">
        <v>80</v>
      </c>
      <c r="G160" s="41">
        <f t="shared" si="46"/>
        <v>2361.6</v>
      </c>
      <c r="H160" s="42">
        <v>2</v>
      </c>
      <c r="I160" s="43">
        <v>17</v>
      </c>
      <c r="J160" s="44">
        <v>3273</v>
      </c>
      <c r="K160" s="45">
        <f t="shared" si="32"/>
        <v>192.52941176470588</v>
      </c>
      <c r="L160" s="46">
        <v>17</v>
      </c>
      <c r="M160" s="44">
        <f t="shared" si="47"/>
        <v>2796.1165048542789</v>
      </c>
      <c r="N160" s="45">
        <f t="shared" si="40"/>
        <v>164.4774414620164</v>
      </c>
      <c r="O160" s="47">
        <f t="shared" si="41"/>
        <v>0</v>
      </c>
      <c r="P160" s="48">
        <f t="shared" si="42"/>
        <v>-28.051970302689483</v>
      </c>
      <c r="Q160" s="49">
        <f t="shared" si="43"/>
        <v>0.8542977405604274</v>
      </c>
      <c r="R160" s="274"/>
      <c r="S160" s="50">
        <v>0.80922453703703701</v>
      </c>
      <c r="T160" s="51">
        <v>0.81041666666666667</v>
      </c>
      <c r="U160" s="52">
        <v>7.2500000000000142</v>
      </c>
      <c r="V160" s="53">
        <v>1.7166666666667219</v>
      </c>
      <c r="W160" s="54"/>
      <c r="X160" s="58"/>
      <c r="Y160" s="266"/>
      <c r="Z160" s="267"/>
      <c r="AA160" s="55">
        <f t="shared" si="44"/>
        <v>-476.8834951457211</v>
      </c>
      <c r="AB160" s="49">
        <f t="shared" si="45"/>
        <v>0.8542977405604274</v>
      </c>
      <c r="AC160" s="279"/>
    </row>
    <row r="161" spans="1:29" ht="15.75" customHeight="1">
      <c r="A161" s="269"/>
      <c r="B161" s="38" t="s">
        <v>118</v>
      </c>
      <c r="C161" s="264" t="s">
        <v>201</v>
      </c>
      <c r="D161" s="265"/>
      <c r="E161" s="39">
        <v>29.85</v>
      </c>
      <c r="F161" s="40">
        <v>655</v>
      </c>
      <c r="G161" s="41">
        <f t="shared" si="46"/>
        <v>19551.75</v>
      </c>
      <c r="H161" s="42">
        <v>2</v>
      </c>
      <c r="I161" s="43">
        <v>17</v>
      </c>
      <c r="J161" s="44">
        <v>3273</v>
      </c>
      <c r="K161" s="45">
        <f t="shared" si="32"/>
        <v>192.52941176470588</v>
      </c>
      <c r="L161" s="46">
        <v>17</v>
      </c>
      <c r="M161" s="44">
        <f t="shared" si="47"/>
        <v>2803.8049940546525</v>
      </c>
      <c r="N161" s="45">
        <f t="shared" si="40"/>
        <v>164.92970553262663</v>
      </c>
      <c r="O161" s="47">
        <f t="shared" si="41"/>
        <v>0</v>
      </c>
      <c r="P161" s="48">
        <f t="shared" si="42"/>
        <v>-27.599706232079257</v>
      </c>
      <c r="Q161" s="49">
        <f t="shared" si="43"/>
        <v>0.85664680539402771</v>
      </c>
      <c r="R161" s="274"/>
      <c r="S161" s="50">
        <v>0.81458333333333321</v>
      </c>
      <c r="T161" s="51">
        <v>0.82431712962962966</v>
      </c>
      <c r="U161" s="52">
        <v>5.9999999999998188</v>
      </c>
      <c r="V161" s="53">
        <v>14.016666666666886</v>
      </c>
      <c r="W161" s="54"/>
      <c r="X161" s="94"/>
      <c r="Y161" s="266"/>
      <c r="Z161" s="267"/>
      <c r="AA161" s="55">
        <f t="shared" si="44"/>
        <v>-469.19500594534748</v>
      </c>
      <c r="AB161" s="49">
        <f t="shared" si="45"/>
        <v>0.85664680539402771</v>
      </c>
      <c r="AC161" s="279"/>
    </row>
    <row r="162" spans="1:29" ht="15.75" customHeight="1">
      <c r="A162" s="269"/>
      <c r="B162" s="38" t="s">
        <v>76</v>
      </c>
      <c r="C162" s="264" t="s">
        <v>117</v>
      </c>
      <c r="D162" s="265"/>
      <c r="E162" s="39">
        <v>28.57</v>
      </c>
      <c r="F162" s="40">
        <v>2327</v>
      </c>
      <c r="G162" s="41">
        <f t="shared" si="46"/>
        <v>66482.39</v>
      </c>
      <c r="H162" s="58"/>
      <c r="I162" s="43">
        <v>13</v>
      </c>
      <c r="J162" s="44">
        <v>3600</v>
      </c>
      <c r="K162" s="45">
        <f t="shared" si="32"/>
        <v>276.92307692307691</v>
      </c>
      <c r="L162" s="59">
        <v>13</v>
      </c>
      <c r="M162" s="44">
        <f t="shared" si="47"/>
        <v>2985.4597291518135</v>
      </c>
      <c r="N162" s="45">
        <f t="shared" si="40"/>
        <v>229.65074839629335</v>
      </c>
      <c r="O162" s="47">
        <f t="shared" si="41"/>
        <v>0</v>
      </c>
      <c r="P162" s="48">
        <f t="shared" si="42"/>
        <v>-47.272328526783554</v>
      </c>
      <c r="Q162" s="49">
        <f t="shared" si="43"/>
        <v>0.82929436920883715</v>
      </c>
      <c r="R162" s="274"/>
      <c r="S162" s="50">
        <v>0.8286458333333333</v>
      </c>
      <c r="T162" s="51">
        <v>0.8611226851851852</v>
      </c>
      <c r="U162" s="52">
        <v>6.2333333333332419</v>
      </c>
      <c r="V162" s="53">
        <v>46.76666666666673</v>
      </c>
      <c r="W162" s="54">
        <v>0.8611226851851852</v>
      </c>
      <c r="X162" s="94">
        <v>0.90011574074074074</v>
      </c>
      <c r="Y162" s="266"/>
      <c r="Z162" s="267"/>
      <c r="AA162" s="55">
        <f t="shared" si="44"/>
        <v>-614.54027084818654</v>
      </c>
      <c r="AB162" s="49">
        <f t="shared" si="45"/>
        <v>0.82929436920883703</v>
      </c>
      <c r="AC162" s="279"/>
    </row>
    <row r="163" spans="1:29" ht="15.75" customHeight="1">
      <c r="A163" s="269"/>
      <c r="B163" s="38" t="s">
        <v>118</v>
      </c>
      <c r="C163" s="264" t="s">
        <v>202</v>
      </c>
      <c r="D163" s="265"/>
      <c r="E163" s="39">
        <v>29.52</v>
      </c>
      <c r="F163" s="40">
        <v>2237</v>
      </c>
      <c r="G163" s="60">
        <f t="shared" si="46"/>
        <v>66036.240000000005</v>
      </c>
      <c r="H163" s="61"/>
      <c r="I163" s="43">
        <v>17</v>
      </c>
      <c r="J163" s="44">
        <v>3273</v>
      </c>
      <c r="K163" s="45">
        <f t="shared" si="32"/>
        <v>192.52941176470588</v>
      </c>
      <c r="L163" s="46">
        <v>17</v>
      </c>
      <c r="M163" s="44">
        <f t="shared" si="47"/>
        <v>2805.0156739811932</v>
      </c>
      <c r="N163" s="45">
        <f t="shared" si="40"/>
        <v>165.00092199889372</v>
      </c>
      <c r="O163" s="47">
        <f t="shared" si="41"/>
        <v>0</v>
      </c>
      <c r="P163" s="48">
        <f t="shared" si="42"/>
        <v>-27.528489765812168</v>
      </c>
      <c r="Q163" s="49">
        <f t="shared" si="43"/>
        <v>0.85701670454665235</v>
      </c>
      <c r="R163" s="274"/>
      <c r="S163" s="50">
        <v>0.90011574074074074</v>
      </c>
      <c r="T163" s="51">
        <v>0.93334490740740739</v>
      </c>
      <c r="U163" s="52">
        <v>56.149999999999984</v>
      </c>
      <c r="V163" s="53">
        <v>47.849999999999966</v>
      </c>
      <c r="W163" s="54"/>
      <c r="X163" s="116"/>
      <c r="Y163" s="266"/>
      <c r="Z163" s="267"/>
      <c r="AA163" s="55">
        <f t="shared" si="44"/>
        <v>-467.98432601880677</v>
      </c>
      <c r="AB163" s="49">
        <f t="shared" si="45"/>
        <v>0.85701670454665235</v>
      </c>
      <c r="AC163" s="279"/>
    </row>
    <row r="164" spans="1:29" ht="15.75" customHeight="1">
      <c r="A164" s="269"/>
      <c r="B164" s="38" t="s">
        <v>118</v>
      </c>
      <c r="C164" s="264" t="s">
        <v>201</v>
      </c>
      <c r="D164" s="265"/>
      <c r="E164" s="39">
        <v>29.85</v>
      </c>
      <c r="F164" s="40">
        <v>1676</v>
      </c>
      <c r="G164" s="60">
        <f t="shared" si="46"/>
        <v>50028.600000000006</v>
      </c>
      <c r="H164" s="64"/>
      <c r="I164" s="43">
        <v>17</v>
      </c>
      <c r="J164" s="44">
        <v>3273</v>
      </c>
      <c r="K164" s="45">
        <f t="shared" si="32"/>
        <v>192.52941176470588</v>
      </c>
      <c r="L164" s="59">
        <v>17</v>
      </c>
      <c r="M164" s="44">
        <f t="shared" si="47"/>
        <v>2807.6314564913828</v>
      </c>
      <c r="N164" s="45">
        <f t="shared" si="40"/>
        <v>165.15479155831665</v>
      </c>
      <c r="O164" s="65">
        <f t="shared" si="41"/>
        <v>0</v>
      </c>
      <c r="P164" s="66">
        <f t="shared" si="42"/>
        <v>-27.374620206389238</v>
      </c>
      <c r="Q164" s="67">
        <f t="shared" si="43"/>
        <v>0.85781590482474268</v>
      </c>
      <c r="R164" s="274"/>
      <c r="S164" s="50">
        <v>0.93623842592592588</v>
      </c>
      <c r="T164" s="51">
        <v>0.96111111111111114</v>
      </c>
      <c r="U164" s="52">
        <v>4.1666666666666252</v>
      </c>
      <c r="V164" s="53">
        <v>35.816666666666777</v>
      </c>
      <c r="W164" s="54"/>
      <c r="X164" s="94"/>
      <c r="Y164" s="266"/>
      <c r="Z164" s="267"/>
      <c r="AA164" s="55">
        <f t="shared" si="44"/>
        <v>-465.36854350861722</v>
      </c>
      <c r="AB164" s="49">
        <f t="shared" si="45"/>
        <v>0.85781590482474268</v>
      </c>
      <c r="AC164" s="279"/>
    </row>
    <row r="165" spans="1:29" ht="15.75" customHeight="1">
      <c r="A165" s="269"/>
      <c r="B165" s="38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50"/>
      <c r="T165" s="51"/>
      <c r="U165" s="52"/>
      <c r="V165" s="53"/>
      <c r="W165" s="54"/>
      <c r="X165" s="94"/>
      <c r="Y165" s="266"/>
      <c r="Z165" s="267"/>
      <c r="AA165" s="55"/>
      <c r="AB165" s="49"/>
      <c r="AC165" s="279"/>
    </row>
    <row r="166" spans="1:29" ht="15.75" customHeight="1">
      <c r="A166" s="269"/>
      <c r="B166" s="38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50"/>
      <c r="T166" s="51"/>
      <c r="U166" s="52"/>
      <c r="V166" s="53"/>
      <c r="W166" s="68"/>
      <c r="X166" s="110"/>
      <c r="Y166" s="266"/>
      <c r="Z166" s="267"/>
      <c r="AA166" s="55"/>
      <c r="AB166" s="49"/>
      <c r="AC166" s="279"/>
    </row>
    <row r="167" spans="1:29" ht="15.75" customHeight="1">
      <c r="A167" s="269"/>
      <c r="B167" s="38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50"/>
      <c r="T167" s="51"/>
      <c r="U167" s="52"/>
      <c r="V167" s="53"/>
      <c r="W167" s="68"/>
      <c r="X167" s="110"/>
      <c r="Y167" s="266"/>
      <c r="Z167" s="267"/>
      <c r="AA167" s="55"/>
      <c r="AB167" s="49"/>
      <c r="AC167" s="279"/>
    </row>
    <row r="168" spans="1:29" ht="15.75" customHeight="1">
      <c r="A168" s="269"/>
      <c r="B168" s="38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50"/>
      <c r="T168" s="51"/>
      <c r="U168" s="52"/>
      <c r="V168" s="53"/>
      <c r="W168" s="68"/>
      <c r="X168" s="110"/>
      <c r="Y168" s="266"/>
      <c r="Z168" s="267"/>
      <c r="AA168" s="55"/>
      <c r="AB168" s="49"/>
      <c r="AC168" s="279"/>
    </row>
    <row r="169" spans="1:29" ht="15.75" customHeight="1">
      <c r="A169" s="269"/>
      <c r="B169" s="38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50"/>
      <c r="T169" s="51"/>
      <c r="U169" s="52"/>
      <c r="V169" s="53"/>
      <c r="W169" s="68"/>
      <c r="X169" s="110"/>
      <c r="Y169" s="266"/>
      <c r="Z169" s="267"/>
      <c r="AA169" s="55"/>
      <c r="AB169" s="49"/>
      <c r="AC169" s="279"/>
    </row>
    <row r="170" spans="1:29" ht="15.75" customHeight="1">
      <c r="A170" s="269"/>
      <c r="B170" s="38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50"/>
      <c r="T170" s="51"/>
      <c r="U170" s="52"/>
      <c r="V170" s="53"/>
      <c r="W170" s="68"/>
      <c r="X170" s="110"/>
      <c r="Y170" s="266"/>
      <c r="Z170" s="267"/>
      <c r="AA170" s="55"/>
      <c r="AB170" s="49"/>
      <c r="AC170" s="279"/>
    </row>
    <row r="171" spans="1:29" ht="15.75" customHeight="1">
      <c r="A171" s="269"/>
      <c r="B171" s="38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50"/>
      <c r="T171" s="51"/>
      <c r="U171" s="52"/>
      <c r="V171" s="53"/>
      <c r="W171" s="68"/>
      <c r="X171" s="110"/>
      <c r="Y171" s="266"/>
      <c r="Z171" s="267"/>
      <c r="AA171" s="55"/>
      <c r="AB171" s="49"/>
      <c r="AC171" s="279"/>
    </row>
    <row r="172" spans="1:29" ht="15.75" customHeight="1">
      <c r="A172" s="269"/>
      <c r="B172" s="38"/>
      <c r="C172" s="264"/>
      <c r="D172" s="265"/>
      <c r="E172" s="39"/>
      <c r="F172" s="40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50"/>
      <c r="T172" s="51"/>
      <c r="U172" s="52"/>
      <c r="V172" s="53"/>
      <c r="W172" s="68"/>
      <c r="X172" s="110"/>
      <c r="Y172" s="266"/>
      <c r="Z172" s="267"/>
      <c r="AA172" s="55"/>
      <c r="AB172" s="49"/>
      <c r="AC172" s="279"/>
    </row>
    <row r="173" spans="1:29" ht="15.75" customHeight="1">
      <c r="A173" s="269"/>
      <c r="B173" s="38"/>
      <c r="C173" s="264"/>
      <c r="D173" s="265"/>
      <c r="E173" s="104"/>
      <c r="F173" s="40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48">AVERAGE(I158:I173)</f>
        <v>14</v>
      </c>
      <c r="J174" s="81">
        <f t="shared" si="48"/>
        <v>3170.2857142857142</v>
      </c>
      <c r="K174" s="82">
        <f t="shared" ref="K174" si="49">J174/I174</f>
        <v>226.44897959183672</v>
      </c>
      <c r="L174" s="80">
        <f t="shared" ref="L174:M174" si="50">AVERAGE(L158:L173)</f>
        <v>14</v>
      </c>
      <c r="M174" s="81">
        <f t="shared" si="50"/>
        <v>2696.4386153165055</v>
      </c>
      <c r="N174" s="82">
        <f>M174/L174</f>
        <v>192.60275823689327</v>
      </c>
      <c r="O174" s="83">
        <f>L174-I174</f>
        <v>0</v>
      </c>
      <c r="P174" s="84">
        <f>N174-K174</f>
        <v>-33.846221354943452</v>
      </c>
      <c r="Q174" s="85">
        <f>N174/K174</f>
        <v>0.8505348912768359</v>
      </c>
      <c r="R174" s="275"/>
      <c r="S174" s="182">
        <f>S158</f>
        <v>0.70844907407407409</v>
      </c>
      <c r="T174" s="183">
        <f>INDEX(T158:T173,COUNTA(T158:T173))</f>
        <v>0.96111111111111114</v>
      </c>
      <c r="U174" s="86"/>
      <c r="V174" s="96"/>
      <c r="W174" s="78"/>
      <c r="X174" s="82"/>
      <c r="Y174" s="262"/>
      <c r="Z174" s="263"/>
      <c r="AA174" s="97">
        <f>M174-J174</f>
        <v>-473.84709896920867</v>
      </c>
      <c r="AB174" s="85">
        <f>M174/J174</f>
        <v>0.85053489127683579</v>
      </c>
      <c r="AC174" s="280"/>
    </row>
    <row r="175" spans="1:29" ht="15.75" customHeight="1">
      <c r="A175" s="281" t="s">
        <v>49</v>
      </c>
      <c r="B175" s="16" t="s">
        <v>76</v>
      </c>
      <c r="C175" s="271" t="s">
        <v>120</v>
      </c>
      <c r="D175" s="272"/>
      <c r="E175" s="21">
        <v>14.03</v>
      </c>
      <c r="F175" s="15">
        <v>9035</v>
      </c>
      <c r="G175" s="22">
        <f t="shared" ref="G175" si="51">E175*F175</f>
        <v>126761.04999999999</v>
      </c>
      <c r="H175" s="23"/>
      <c r="I175" s="24">
        <v>4</v>
      </c>
      <c r="J175" s="25">
        <v>2700</v>
      </c>
      <c r="K175" s="26">
        <f>J175/I175</f>
        <v>675</v>
      </c>
      <c r="L175" s="27">
        <v>4</v>
      </c>
      <c r="M175" s="25">
        <f>F175/V175*60</f>
        <v>2394.9635520212078</v>
      </c>
      <c r="N175" s="26">
        <f>M175/L175</f>
        <v>598.74088800530194</v>
      </c>
      <c r="O175" s="91">
        <f>L175-I175</f>
        <v>0</v>
      </c>
      <c r="P175" s="92">
        <f>N175-K175</f>
        <v>-76.25911199469806</v>
      </c>
      <c r="Q175" s="31">
        <f>N175/K175</f>
        <v>0.88702353778563248</v>
      </c>
      <c r="R175" s="273">
        <f>Q191</f>
        <v>0.88702353778563248</v>
      </c>
      <c r="S175" s="32">
        <v>0.70833333333333337</v>
      </c>
      <c r="T175" s="33">
        <v>0.86552083333333329</v>
      </c>
      <c r="U175" s="34"/>
      <c r="V175" s="35">
        <v>226.34999999999988</v>
      </c>
      <c r="W175" s="33"/>
      <c r="X175" s="107"/>
      <c r="Y175" s="276"/>
      <c r="Z175" s="277"/>
      <c r="AA175" s="36">
        <f>M175-J175</f>
        <v>-305.03644797879224</v>
      </c>
      <c r="AB175" s="31">
        <f>M175/J175</f>
        <v>0.88702353778563248</v>
      </c>
      <c r="AC175" s="278">
        <f>AB191</f>
        <v>0.88702353778563248</v>
      </c>
    </row>
    <row r="176" spans="1:29" ht="15.75" customHeight="1">
      <c r="A176" s="282"/>
      <c r="B176" s="38"/>
      <c r="C176" s="264"/>
      <c r="D176" s="265"/>
      <c r="E176" s="39"/>
      <c r="F176" s="40"/>
      <c r="G176" s="41"/>
      <c r="H176" s="42"/>
      <c r="I176" s="43"/>
      <c r="J176" s="44"/>
      <c r="K176" s="45"/>
      <c r="L176" s="46"/>
      <c r="M176" s="44"/>
      <c r="N176" s="45"/>
      <c r="O176" s="47"/>
      <c r="P176" s="48"/>
      <c r="Q176" s="49"/>
      <c r="R176" s="274"/>
      <c r="S176" s="50"/>
      <c r="T176" s="51"/>
      <c r="U176" s="52"/>
      <c r="V176" s="53"/>
      <c r="W176" s="54"/>
      <c r="X176" s="94"/>
      <c r="Y176" s="266"/>
      <c r="Z176" s="267"/>
      <c r="AA176" s="55"/>
      <c r="AB176" s="49"/>
      <c r="AC176" s="279"/>
    </row>
    <row r="177" spans="1:29" ht="15.75" customHeight="1">
      <c r="A177" s="282"/>
      <c r="B177" s="38"/>
      <c r="C177" s="264"/>
      <c r="D177" s="265"/>
      <c r="E177" s="39"/>
      <c r="F177" s="40"/>
      <c r="G177" s="41"/>
      <c r="H177" s="42"/>
      <c r="I177" s="43"/>
      <c r="J177" s="44"/>
      <c r="K177" s="45"/>
      <c r="L177" s="46"/>
      <c r="M177" s="44"/>
      <c r="N177" s="45"/>
      <c r="O177" s="47"/>
      <c r="P177" s="48"/>
      <c r="Q177" s="49"/>
      <c r="R177" s="274"/>
      <c r="S177" s="50"/>
      <c r="T177" s="51"/>
      <c r="U177" s="52"/>
      <c r="V177" s="53"/>
      <c r="W177" s="54"/>
      <c r="X177" s="58"/>
      <c r="Y177" s="266"/>
      <c r="Z177" s="267"/>
      <c r="AA177" s="55"/>
      <c r="AB177" s="49"/>
      <c r="AC177" s="279"/>
    </row>
    <row r="178" spans="1:29" ht="15.75" customHeight="1">
      <c r="A178" s="282"/>
      <c r="B178" s="38"/>
      <c r="C178" s="264"/>
      <c r="D178" s="265"/>
      <c r="E178" s="39"/>
      <c r="F178" s="40"/>
      <c r="G178" s="41"/>
      <c r="H178" s="42"/>
      <c r="I178" s="43"/>
      <c r="J178" s="44"/>
      <c r="K178" s="45"/>
      <c r="L178" s="46"/>
      <c r="M178" s="44"/>
      <c r="N178" s="45"/>
      <c r="O178" s="47"/>
      <c r="P178" s="48"/>
      <c r="Q178" s="49"/>
      <c r="R178" s="274"/>
      <c r="S178" s="50"/>
      <c r="T178" s="51"/>
      <c r="U178" s="52"/>
      <c r="V178" s="53"/>
      <c r="W178" s="54"/>
      <c r="X178" s="58"/>
      <c r="Y178" s="266"/>
      <c r="Z178" s="267"/>
      <c r="AA178" s="55"/>
      <c r="AB178" s="49"/>
      <c r="AC178" s="279"/>
    </row>
    <row r="179" spans="1:29" ht="15.75" customHeight="1">
      <c r="A179" s="283"/>
      <c r="B179" s="38"/>
      <c r="C179" s="264"/>
      <c r="D179" s="265"/>
      <c r="E179" s="39"/>
      <c r="F179" s="40"/>
      <c r="G179" s="41"/>
      <c r="H179" s="58"/>
      <c r="I179" s="43"/>
      <c r="J179" s="44"/>
      <c r="K179" s="45"/>
      <c r="L179" s="59"/>
      <c r="M179" s="44"/>
      <c r="N179" s="45"/>
      <c r="O179" s="47"/>
      <c r="P179" s="48"/>
      <c r="Q179" s="49"/>
      <c r="R179" s="274"/>
      <c r="S179" s="50"/>
      <c r="T179" s="51"/>
      <c r="U179" s="52"/>
      <c r="V179" s="53"/>
      <c r="W179" s="54"/>
      <c r="X179" s="58"/>
      <c r="Y179" s="266"/>
      <c r="Z179" s="267"/>
      <c r="AA179" s="55"/>
      <c r="AB179" s="49"/>
      <c r="AC179" s="279"/>
    </row>
    <row r="180" spans="1:29" ht="15.75" customHeight="1">
      <c r="A180" s="283"/>
      <c r="B180" s="38"/>
      <c r="C180" s="264"/>
      <c r="D180" s="265"/>
      <c r="E180" s="39"/>
      <c r="F180" s="40"/>
      <c r="G180" s="60"/>
      <c r="H180" s="61"/>
      <c r="I180" s="43"/>
      <c r="J180" s="44"/>
      <c r="K180" s="45"/>
      <c r="L180" s="46"/>
      <c r="M180" s="44"/>
      <c r="N180" s="45"/>
      <c r="O180" s="47"/>
      <c r="P180" s="48"/>
      <c r="Q180" s="49"/>
      <c r="R180" s="274"/>
      <c r="S180" s="50"/>
      <c r="T180" s="51"/>
      <c r="U180" s="52"/>
      <c r="V180" s="53"/>
      <c r="W180" s="54"/>
      <c r="X180" s="58"/>
      <c r="Y180" s="266"/>
      <c r="Z180" s="267"/>
      <c r="AA180" s="55"/>
      <c r="AB180" s="49"/>
      <c r="AC180" s="279"/>
    </row>
    <row r="181" spans="1:29" ht="15.75" customHeight="1">
      <c r="A181" s="283"/>
      <c r="B181" s="38"/>
      <c r="C181" s="264"/>
      <c r="D181" s="265"/>
      <c r="E181" s="39"/>
      <c r="F181" s="40"/>
      <c r="G181" s="60"/>
      <c r="H181" s="64"/>
      <c r="I181" s="43"/>
      <c r="J181" s="44"/>
      <c r="K181" s="45"/>
      <c r="L181" s="59"/>
      <c r="M181" s="44"/>
      <c r="N181" s="45"/>
      <c r="O181" s="65"/>
      <c r="P181" s="66"/>
      <c r="Q181" s="67"/>
      <c r="R181" s="274"/>
      <c r="S181" s="50"/>
      <c r="T181" s="51"/>
      <c r="U181" s="52"/>
      <c r="V181" s="53"/>
      <c r="W181" s="54"/>
      <c r="X181" s="58"/>
      <c r="Y181" s="266"/>
      <c r="Z181" s="267"/>
      <c r="AA181" s="55"/>
      <c r="AB181" s="49"/>
      <c r="AC181" s="279"/>
    </row>
    <row r="182" spans="1:29" ht="15.75" customHeight="1">
      <c r="A182" s="283"/>
      <c r="B182" s="38"/>
      <c r="C182" s="264"/>
      <c r="D182" s="265"/>
      <c r="E182" s="39"/>
      <c r="F182" s="40"/>
      <c r="G182" s="60"/>
      <c r="H182" s="64"/>
      <c r="I182" s="43"/>
      <c r="J182" s="44"/>
      <c r="K182" s="45"/>
      <c r="L182" s="59"/>
      <c r="M182" s="44"/>
      <c r="N182" s="45"/>
      <c r="O182" s="65"/>
      <c r="P182" s="66"/>
      <c r="Q182" s="67"/>
      <c r="R182" s="274"/>
      <c r="S182" s="50"/>
      <c r="T182" s="51"/>
      <c r="U182" s="52"/>
      <c r="V182" s="53"/>
      <c r="W182" s="54"/>
      <c r="X182" s="58"/>
      <c r="Y182" s="266"/>
      <c r="Z182" s="267"/>
      <c r="AA182" s="55"/>
      <c r="AB182" s="49"/>
      <c r="AC182" s="279"/>
    </row>
    <row r="183" spans="1:29" ht="15.75" customHeight="1">
      <c r="A183" s="283"/>
      <c r="B183" s="38"/>
      <c r="C183" s="264"/>
      <c r="D183" s="265"/>
      <c r="E183" s="39"/>
      <c r="F183" s="40"/>
      <c r="G183" s="60"/>
      <c r="H183" s="64"/>
      <c r="I183" s="43"/>
      <c r="J183" s="44"/>
      <c r="K183" s="45"/>
      <c r="L183" s="59"/>
      <c r="M183" s="44"/>
      <c r="N183" s="45"/>
      <c r="O183" s="65"/>
      <c r="P183" s="66"/>
      <c r="Q183" s="67"/>
      <c r="R183" s="274"/>
      <c r="S183" s="50"/>
      <c r="T183" s="51"/>
      <c r="U183" s="52"/>
      <c r="V183" s="53"/>
      <c r="W183" s="54"/>
      <c r="X183" s="58"/>
      <c r="Y183" s="266"/>
      <c r="Z183" s="267"/>
      <c r="AA183" s="55"/>
      <c r="AB183" s="49"/>
      <c r="AC183" s="279"/>
    </row>
    <row r="184" spans="1:29" ht="15.75" customHeight="1">
      <c r="A184" s="283"/>
      <c r="B184" s="38"/>
      <c r="C184" s="264"/>
      <c r="D184" s="265"/>
      <c r="E184" s="39"/>
      <c r="F184" s="40"/>
      <c r="G184" s="60"/>
      <c r="H184" s="64"/>
      <c r="I184" s="43"/>
      <c r="J184" s="44"/>
      <c r="K184" s="45"/>
      <c r="L184" s="59"/>
      <c r="M184" s="44"/>
      <c r="N184" s="45"/>
      <c r="O184" s="65"/>
      <c r="P184" s="66"/>
      <c r="Q184" s="67"/>
      <c r="R184" s="274"/>
      <c r="S184" s="50"/>
      <c r="T184" s="51"/>
      <c r="U184" s="52"/>
      <c r="V184" s="53"/>
      <c r="W184" s="54"/>
      <c r="X184" s="58"/>
      <c r="Y184" s="266"/>
      <c r="Z184" s="267"/>
      <c r="AA184" s="55"/>
      <c r="AB184" s="49"/>
      <c r="AC184" s="279"/>
    </row>
    <row r="185" spans="1:29" ht="15.75" customHeight="1">
      <c r="A185" s="283"/>
      <c r="B185" s="38"/>
      <c r="C185" s="264"/>
      <c r="D185" s="265"/>
      <c r="E185" s="39"/>
      <c r="F185" s="40"/>
      <c r="G185" s="60"/>
      <c r="H185" s="64"/>
      <c r="I185" s="43"/>
      <c r="J185" s="44"/>
      <c r="K185" s="45"/>
      <c r="L185" s="59"/>
      <c r="M185" s="44"/>
      <c r="N185" s="45"/>
      <c r="O185" s="65"/>
      <c r="P185" s="66"/>
      <c r="Q185" s="67"/>
      <c r="R185" s="274"/>
      <c r="S185" s="50"/>
      <c r="T185" s="51"/>
      <c r="U185" s="52"/>
      <c r="V185" s="53"/>
      <c r="W185" s="54"/>
      <c r="X185" s="58"/>
      <c r="Y185" s="266"/>
      <c r="Z185" s="267"/>
      <c r="AA185" s="55"/>
      <c r="AB185" s="49"/>
      <c r="AC185" s="279"/>
    </row>
    <row r="186" spans="1:29" ht="15.75" customHeight="1">
      <c r="A186" s="283"/>
      <c r="B186" s="38"/>
      <c r="C186" s="264"/>
      <c r="D186" s="265"/>
      <c r="E186" s="39"/>
      <c r="F186" s="40"/>
      <c r="G186" s="60"/>
      <c r="H186" s="64"/>
      <c r="I186" s="43"/>
      <c r="J186" s="44"/>
      <c r="K186" s="45"/>
      <c r="L186" s="59"/>
      <c r="M186" s="44"/>
      <c r="N186" s="45"/>
      <c r="O186" s="65"/>
      <c r="P186" s="66"/>
      <c r="Q186" s="67"/>
      <c r="R186" s="274"/>
      <c r="S186" s="50"/>
      <c r="T186" s="51"/>
      <c r="U186" s="52"/>
      <c r="V186" s="53"/>
      <c r="W186" s="54"/>
      <c r="X186" s="58"/>
      <c r="Y186" s="266"/>
      <c r="Z186" s="267"/>
      <c r="AA186" s="55"/>
      <c r="AB186" s="49"/>
      <c r="AC186" s="279"/>
    </row>
    <row r="187" spans="1:29" ht="15.75" customHeight="1">
      <c r="A187" s="283"/>
      <c r="B187" s="38"/>
      <c r="C187" s="264"/>
      <c r="D187" s="265"/>
      <c r="E187" s="39"/>
      <c r="F187" s="40"/>
      <c r="G187" s="60"/>
      <c r="H187" s="64"/>
      <c r="I187" s="43"/>
      <c r="J187" s="44"/>
      <c r="K187" s="45"/>
      <c r="L187" s="59"/>
      <c r="M187" s="44"/>
      <c r="N187" s="45"/>
      <c r="O187" s="65"/>
      <c r="P187" s="66"/>
      <c r="Q187" s="67"/>
      <c r="R187" s="274"/>
      <c r="S187" s="50"/>
      <c r="T187" s="51"/>
      <c r="U187" s="52"/>
      <c r="V187" s="53"/>
      <c r="W187" s="54"/>
      <c r="X187" s="58"/>
      <c r="Y187" s="266"/>
      <c r="Z187" s="267"/>
      <c r="AA187" s="55"/>
      <c r="AB187" s="49"/>
      <c r="AC187" s="279"/>
    </row>
    <row r="188" spans="1:29" ht="15.75" customHeight="1">
      <c r="A188" s="283"/>
      <c r="B188" s="38"/>
      <c r="C188" s="264"/>
      <c r="D188" s="265"/>
      <c r="E188" s="39"/>
      <c r="F188" s="40"/>
      <c r="G188" s="60"/>
      <c r="H188" s="64"/>
      <c r="I188" s="43"/>
      <c r="J188" s="44"/>
      <c r="K188" s="45"/>
      <c r="L188" s="59"/>
      <c r="M188" s="44"/>
      <c r="N188" s="45"/>
      <c r="O188" s="65"/>
      <c r="P188" s="66"/>
      <c r="Q188" s="67"/>
      <c r="R188" s="274"/>
      <c r="S188" s="50"/>
      <c r="T188" s="51"/>
      <c r="U188" s="52"/>
      <c r="V188" s="53"/>
      <c r="W188" s="54"/>
      <c r="X188" s="58"/>
      <c r="Y188" s="266"/>
      <c r="Z188" s="267"/>
      <c r="AA188" s="55"/>
      <c r="AB188" s="49"/>
      <c r="AC188" s="279"/>
    </row>
    <row r="189" spans="1:29" ht="15.75" customHeight="1">
      <c r="A189" s="283"/>
      <c r="B189" s="38"/>
      <c r="C189" s="264"/>
      <c r="D189" s="265"/>
      <c r="E189" s="39"/>
      <c r="F189" s="40"/>
      <c r="G189" s="60"/>
      <c r="H189" s="64"/>
      <c r="I189" s="43"/>
      <c r="J189" s="44"/>
      <c r="K189" s="45"/>
      <c r="L189" s="59"/>
      <c r="M189" s="44"/>
      <c r="N189" s="45"/>
      <c r="O189" s="65"/>
      <c r="P189" s="66"/>
      <c r="Q189" s="67"/>
      <c r="R189" s="274"/>
      <c r="S189" s="50"/>
      <c r="T189" s="51"/>
      <c r="U189" s="52"/>
      <c r="V189" s="53"/>
      <c r="W189" s="54"/>
      <c r="X189" s="58"/>
      <c r="Y189" s="266"/>
      <c r="Z189" s="267"/>
      <c r="AA189" s="55"/>
      <c r="AB189" s="49"/>
      <c r="AC189" s="279"/>
    </row>
    <row r="190" spans="1:29" ht="15.75" customHeight="1">
      <c r="A190" s="283"/>
      <c r="B190" s="38"/>
      <c r="C190" s="264"/>
      <c r="D190" s="265"/>
      <c r="E190" s="104"/>
      <c r="F190" s="40"/>
      <c r="G190" s="72"/>
      <c r="H190" s="64"/>
      <c r="I190" s="43"/>
      <c r="J190" s="44"/>
      <c r="K190" s="45"/>
      <c r="L190" s="59"/>
      <c r="M190" s="44"/>
      <c r="N190" s="45"/>
      <c r="O190" s="65"/>
      <c r="P190" s="66"/>
      <c r="Q190" s="67"/>
      <c r="R190" s="274"/>
      <c r="S190" s="62"/>
      <c r="T190" s="63"/>
      <c r="U190" s="73"/>
      <c r="V190" s="74"/>
      <c r="W190" s="68"/>
      <c r="X190" s="110"/>
      <c r="Y190" s="266"/>
      <c r="Z190" s="267"/>
      <c r="AA190" s="111"/>
      <c r="AB190" s="67"/>
      <c r="AC190" s="279"/>
    </row>
    <row r="191" spans="1:29" ht="15.75" customHeight="1" thickBot="1">
      <c r="A191" s="284"/>
      <c r="B191" s="76" t="s">
        <v>35</v>
      </c>
      <c r="C191" s="261"/>
      <c r="D191" s="261"/>
      <c r="E191" s="77"/>
      <c r="F191" s="78"/>
      <c r="G191" s="79"/>
      <c r="H191" s="20"/>
      <c r="I191" s="80">
        <f t="shared" ref="I191:J191" si="52">AVERAGE(I175:I190)</f>
        <v>4</v>
      </c>
      <c r="J191" s="81">
        <f t="shared" si="52"/>
        <v>2700</v>
      </c>
      <c r="K191" s="82">
        <f t="shared" ref="K191" si="53">J191/I191</f>
        <v>675</v>
      </c>
      <c r="L191" s="80">
        <f t="shared" ref="L191:M191" si="54">AVERAGE(L175:L190)</f>
        <v>4</v>
      </c>
      <c r="M191" s="81">
        <f t="shared" si="54"/>
        <v>2394.9635520212078</v>
      </c>
      <c r="N191" s="82">
        <f>M191/L191</f>
        <v>598.74088800530194</v>
      </c>
      <c r="O191" s="83">
        <f>L191-I191</f>
        <v>0</v>
      </c>
      <c r="P191" s="84">
        <f>N191-K191</f>
        <v>-76.25911199469806</v>
      </c>
      <c r="Q191" s="85">
        <f>N191/K191</f>
        <v>0.88702353778563248</v>
      </c>
      <c r="R191" s="275"/>
      <c r="S191" s="182">
        <f>S175</f>
        <v>0.70833333333333337</v>
      </c>
      <c r="T191" s="183">
        <f>INDEX(T175:T190,COUNTA(T175:T190))</f>
        <v>0.86552083333333329</v>
      </c>
      <c r="U191" s="86"/>
      <c r="V191" s="96"/>
      <c r="W191" s="78"/>
      <c r="X191" s="82"/>
      <c r="Y191" s="262"/>
      <c r="Z191" s="263"/>
      <c r="AA191" s="97">
        <f>M191-J191</f>
        <v>-305.03644797879224</v>
      </c>
      <c r="AB191" s="85">
        <f>M191/J191</f>
        <v>0.88702353778563248</v>
      </c>
      <c r="AC191" s="280"/>
    </row>
    <row r="192" spans="1:29" ht="15.75" customHeight="1">
      <c r="A192" s="268" t="s">
        <v>50</v>
      </c>
      <c r="B192" s="16" t="s">
        <v>76</v>
      </c>
      <c r="C192" s="271" t="s">
        <v>124</v>
      </c>
      <c r="D192" s="272"/>
      <c r="E192" s="21">
        <v>24.15</v>
      </c>
      <c r="F192" s="15">
        <v>1156</v>
      </c>
      <c r="G192" s="22">
        <f t="shared" ref="G192:G195" si="55">E192*F192</f>
        <v>27917.399999999998</v>
      </c>
      <c r="H192" s="23"/>
      <c r="I192" s="24">
        <v>4</v>
      </c>
      <c r="J192" s="25">
        <v>3000</v>
      </c>
      <c r="K192" s="26">
        <f>J192/I192</f>
        <v>750</v>
      </c>
      <c r="L192" s="27">
        <v>4</v>
      </c>
      <c r="M192" s="25">
        <f>F192/V192*60</f>
        <v>2484.5373134328361</v>
      </c>
      <c r="N192" s="26">
        <f>M192/L192</f>
        <v>621.13432835820902</v>
      </c>
      <c r="O192" s="91">
        <f>L192-I192</f>
        <v>0</v>
      </c>
      <c r="P192" s="92">
        <f>N192-K192</f>
        <v>-128.86567164179098</v>
      </c>
      <c r="Q192" s="31">
        <f>N192/K192</f>
        <v>0.828179104477612</v>
      </c>
      <c r="R192" s="273">
        <f>Q208</f>
        <v>0.83080118269151337</v>
      </c>
      <c r="S192" s="32">
        <v>0.70840277777777783</v>
      </c>
      <c r="T192" s="33">
        <v>0.7277893518518519</v>
      </c>
      <c r="U192" s="34"/>
      <c r="V192" s="35">
        <v>27.916666666666661</v>
      </c>
      <c r="W192" s="114"/>
      <c r="X192" s="115"/>
      <c r="Y192" s="276"/>
      <c r="Z192" s="277"/>
      <c r="AA192" s="36">
        <f>M192-J192</f>
        <v>-515.46268656716393</v>
      </c>
      <c r="AB192" s="31">
        <f>M192/J192</f>
        <v>0.828179104477612</v>
      </c>
      <c r="AC192" s="278">
        <f>AB208</f>
        <v>0.83080118269151337</v>
      </c>
    </row>
    <row r="193" spans="1:29" ht="15.75" customHeight="1">
      <c r="A193" s="269"/>
      <c r="B193" s="38" t="s">
        <v>76</v>
      </c>
      <c r="C193" s="264" t="s">
        <v>209</v>
      </c>
      <c r="D193" s="265"/>
      <c r="E193" s="39">
        <v>24.15</v>
      </c>
      <c r="F193" s="40">
        <v>1680</v>
      </c>
      <c r="G193" s="41">
        <f t="shared" si="55"/>
        <v>40572</v>
      </c>
      <c r="H193" s="42"/>
      <c r="I193" s="43">
        <v>4</v>
      </c>
      <c r="J193" s="44">
        <v>3000</v>
      </c>
      <c r="K193" s="45">
        <f t="shared" ref="K193:K195" si="56">J193/I193</f>
        <v>750</v>
      </c>
      <c r="L193" s="46">
        <v>4</v>
      </c>
      <c r="M193" s="44">
        <f>F193/V193*60</f>
        <v>2499.1735537190102</v>
      </c>
      <c r="N193" s="45">
        <f>M193/L193</f>
        <v>624.79338842975255</v>
      </c>
      <c r="O193" s="47">
        <f>L193-I193</f>
        <v>0</v>
      </c>
      <c r="P193" s="48">
        <f>N193-K193</f>
        <v>-125.20661157024745</v>
      </c>
      <c r="Q193" s="49">
        <f>N193/K193</f>
        <v>0.83305785123967002</v>
      </c>
      <c r="R193" s="274"/>
      <c r="S193" s="50">
        <v>0.73055555555555562</v>
      </c>
      <c r="T193" s="51">
        <v>0.75856481481481486</v>
      </c>
      <c r="U193" s="52">
        <v>3.9833333333333698</v>
      </c>
      <c r="V193" s="53">
        <v>40.3333333333333</v>
      </c>
      <c r="W193" s="54"/>
      <c r="X193" s="94"/>
      <c r="Y193" s="266"/>
      <c r="Z193" s="267"/>
      <c r="AA193" s="55">
        <f>M193-J193</f>
        <v>-500.82644628098979</v>
      </c>
      <c r="AB193" s="49">
        <f>M193/J193</f>
        <v>0.83305785123967002</v>
      </c>
      <c r="AC193" s="279"/>
    </row>
    <row r="194" spans="1:29" ht="15.75" customHeight="1">
      <c r="A194" s="269"/>
      <c r="B194" s="38" t="s">
        <v>76</v>
      </c>
      <c r="C194" s="264" t="s">
        <v>210</v>
      </c>
      <c r="D194" s="265"/>
      <c r="E194" s="39">
        <v>27.58</v>
      </c>
      <c r="F194" s="40">
        <v>1925</v>
      </c>
      <c r="G194" s="41">
        <f t="shared" si="55"/>
        <v>53091.5</v>
      </c>
      <c r="H194" s="42"/>
      <c r="I194" s="43">
        <v>4</v>
      </c>
      <c r="J194" s="44">
        <v>3000</v>
      </c>
      <c r="K194" s="45">
        <f t="shared" si="56"/>
        <v>750</v>
      </c>
      <c r="L194" s="46">
        <v>4</v>
      </c>
      <c r="M194" s="44">
        <f>F194/V194*60</f>
        <v>2478.5407725321929</v>
      </c>
      <c r="N194" s="45">
        <f>M194/L194</f>
        <v>619.63519313304823</v>
      </c>
      <c r="O194" s="47">
        <f>L194-I194</f>
        <v>0</v>
      </c>
      <c r="P194" s="48">
        <f>N194-K194</f>
        <v>-130.36480686695177</v>
      </c>
      <c r="Q194" s="49">
        <f>N194/K194</f>
        <v>0.82618025751073099</v>
      </c>
      <c r="R194" s="274"/>
      <c r="S194" s="50">
        <v>0.76416666666666666</v>
      </c>
      <c r="T194" s="51">
        <v>0.79652777777777772</v>
      </c>
      <c r="U194" s="52">
        <v>8.0666666666665954</v>
      </c>
      <c r="V194" s="53">
        <v>46.59999999999993</v>
      </c>
      <c r="W194" s="54"/>
      <c r="X194" s="94"/>
      <c r="Y194" s="266"/>
      <c r="Z194" s="267"/>
      <c r="AA194" s="55">
        <f>M194-J194</f>
        <v>-521.45922746780707</v>
      </c>
      <c r="AB194" s="49">
        <f>M194/J194</f>
        <v>0.82618025751073099</v>
      </c>
      <c r="AC194" s="279"/>
    </row>
    <row r="195" spans="1:29" ht="15.75" customHeight="1">
      <c r="A195" s="269"/>
      <c r="B195" s="38" t="s">
        <v>76</v>
      </c>
      <c r="C195" s="264" t="s">
        <v>126</v>
      </c>
      <c r="D195" s="265"/>
      <c r="E195" s="39">
        <v>16.66</v>
      </c>
      <c r="F195" s="40">
        <v>5004</v>
      </c>
      <c r="G195" s="41">
        <f t="shared" si="55"/>
        <v>83366.64</v>
      </c>
      <c r="H195" s="42">
        <v>2</v>
      </c>
      <c r="I195" s="43">
        <v>4</v>
      </c>
      <c r="J195" s="44">
        <v>3300</v>
      </c>
      <c r="K195" s="45">
        <f t="shared" si="56"/>
        <v>825</v>
      </c>
      <c r="L195" s="46">
        <v>4</v>
      </c>
      <c r="M195" s="44">
        <f>F195/V195*60</f>
        <v>2756.6029074215758</v>
      </c>
      <c r="N195" s="45">
        <f>M195/L195</f>
        <v>689.15072685539394</v>
      </c>
      <c r="O195" s="47">
        <f>L195-I195</f>
        <v>0</v>
      </c>
      <c r="P195" s="48">
        <f>N195-K195</f>
        <v>-135.84927314460606</v>
      </c>
      <c r="Q195" s="49">
        <f>N195/K195</f>
        <v>0.83533421437017452</v>
      </c>
      <c r="R195" s="274"/>
      <c r="S195" s="50">
        <v>0.79936342592592591</v>
      </c>
      <c r="T195" s="51">
        <v>0.875</v>
      </c>
      <c r="U195" s="52">
        <v>4.0833333333333854</v>
      </c>
      <c r="V195" s="53">
        <v>108.91666666666669</v>
      </c>
      <c r="W195" s="54"/>
      <c r="X195" s="94"/>
      <c r="Y195" s="266"/>
      <c r="Z195" s="267"/>
      <c r="AA195" s="55">
        <f>M195-J195</f>
        <v>-543.39709257842424</v>
      </c>
      <c r="AB195" s="49">
        <f>M195/J195</f>
        <v>0.83533421437017452</v>
      </c>
      <c r="AC195" s="279"/>
    </row>
    <row r="196" spans="1:29" ht="15.75" customHeight="1">
      <c r="A196" s="269"/>
      <c r="B196" s="38"/>
      <c r="C196" s="264"/>
      <c r="D196" s="265"/>
      <c r="E196" s="39"/>
      <c r="F196" s="40"/>
      <c r="G196" s="41"/>
      <c r="H196" s="58"/>
      <c r="I196" s="43"/>
      <c r="J196" s="44"/>
      <c r="K196" s="45"/>
      <c r="L196" s="59"/>
      <c r="M196" s="44"/>
      <c r="N196" s="45"/>
      <c r="O196" s="47"/>
      <c r="P196" s="48"/>
      <c r="Q196" s="49"/>
      <c r="R196" s="274"/>
      <c r="S196" s="50"/>
      <c r="T196" s="51"/>
      <c r="U196" s="52"/>
      <c r="V196" s="53"/>
      <c r="W196" s="54"/>
      <c r="X196" s="94"/>
      <c r="Y196" s="266"/>
      <c r="Z196" s="267"/>
      <c r="AA196" s="55"/>
      <c r="AB196" s="49"/>
      <c r="AC196" s="279"/>
    </row>
    <row r="197" spans="1:29" ht="15.75" customHeight="1">
      <c r="A197" s="269"/>
      <c r="B197" s="38"/>
      <c r="C197" s="264"/>
      <c r="D197" s="265"/>
      <c r="E197" s="39"/>
      <c r="F197" s="40"/>
      <c r="G197" s="60"/>
      <c r="H197" s="61"/>
      <c r="I197" s="43"/>
      <c r="J197" s="44"/>
      <c r="K197" s="45"/>
      <c r="L197" s="46"/>
      <c r="M197" s="44"/>
      <c r="N197" s="45"/>
      <c r="O197" s="47"/>
      <c r="P197" s="48"/>
      <c r="Q197" s="49"/>
      <c r="R197" s="274"/>
      <c r="S197" s="50"/>
      <c r="T197" s="51"/>
      <c r="U197" s="52"/>
      <c r="V197" s="53"/>
      <c r="W197" s="54"/>
      <c r="X197" s="94"/>
      <c r="Y197" s="266"/>
      <c r="Z197" s="267"/>
      <c r="AA197" s="55"/>
      <c r="AB197" s="49"/>
      <c r="AC197" s="279"/>
    </row>
    <row r="198" spans="1:29" ht="15.75" customHeight="1">
      <c r="A198" s="269"/>
      <c r="B198" s="38"/>
      <c r="C198" s="264"/>
      <c r="D198" s="265"/>
      <c r="E198" s="39"/>
      <c r="F198" s="40"/>
      <c r="G198" s="60"/>
      <c r="H198" s="64"/>
      <c r="I198" s="43"/>
      <c r="J198" s="44"/>
      <c r="K198" s="45"/>
      <c r="L198" s="59"/>
      <c r="M198" s="44"/>
      <c r="N198" s="45"/>
      <c r="O198" s="65"/>
      <c r="P198" s="66"/>
      <c r="Q198" s="67"/>
      <c r="R198" s="274"/>
      <c r="S198" s="50"/>
      <c r="T198" s="51"/>
      <c r="U198" s="52"/>
      <c r="V198" s="53"/>
      <c r="W198" s="54"/>
      <c r="X198" s="94"/>
      <c r="Y198" s="266"/>
      <c r="Z198" s="267"/>
      <c r="AA198" s="55"/>
      <c r="AB198" s="49"/>
      <c r="AC198" s="279"/>
    </row>
    <row r="199" spans="1:29" ht="15.75" customHeight="1">
      <c r="A199" s="269"/>
      <c r="B199" s="38"/>
      <c r="C199" s="264"/>
      <c r="D199" s="265"/>
      <c r="E199" s="39"/>
      <c r="F199" s="40"/>
      <c r="G199" s="60"/>
      <c r="H199" s="64"/>
      <c r="I199" s="43"/>
      <c r="J199" s="44"/>
      <c r="K199" s="45"/>
      <c r="L199" s="59"/>
      <c r="M199" s="44"/>
      <c r="N199" s="45"/>
      <c r="O199" s="65"/>
      <c r="P199" s="66"/>
      <c r="Q199" s="67"/>
      <c r="R199" s="274"/>
      <c r="S199" s="50"/>
      <c r="T199" s="51"/>
      <c r="U199" s="52"/>
      <c r="V199" s="53"/>
      <c r="W199" s="54"/>
      <c r="X199" s="94"/>
      <c r="Y199" s="266"/>
      <c r="Z199" s="267"/>
      <c r="AA199" s="55"/>
      <c r="AB199" s="49"/>
      <c r="AC199" s="279"/>
    </row>
    <row r="200" spans="1:29" ht="15.75" customHeight="1">
      <c r="A200" s="269"/>
      <c r="B200" s="38"/>
      <c r="C200" s="264"/>
      <c r="D200" s="265"/>
      <c r="E200" s="39"/>
      <c r="F200" s="40"/>
      <c r="G200" s="60"/>
      <c r="H200" s="64"/>
      <c r="I200" s="43"/>
      <c r="J200" s="44"/>
      <c r="K200" s="45"/>
      <c r="L200" s="59"/>
      <c r="M200" s="44"/>
      <c r="N200" s="45"/>
      <c r="O200" s="65"/>
      <c r="P200" s="66"/>
      <c r="Q200" s="67"/>
      <c r="R200" s="274"/>
      <c r="S200" s="50"/>
      <c r="T200" s="51"/>
      <c r="U200" s="52"/>
      <c r="V200" s="53"/>
      <c r="W200" s="54"/>
      <c r="X200" s="94"/>
      <c r="Y200" s="266"/>
      <c r="Z200" s="267"/>
      <c r="AA200" s="55"/>
      <c r="AB200" s="49"/>
      <c r="AC200" s="279"/>
    </row>
    <row r="201" spans="1:29" ht="15.75" customHeight="1">
      <c r="A201" s="269"/>
      <c r="B201" s="38"/>
      <c r="C201" s="264"/>
      <c r="D201" s="265"/>
      <c r="E201" s="39"/>
      <c r="F201" s="40"/>
      <c r="G201" s="60"/>
      <c r="H201" s="64"/>
      <c r="I201" s="43"/>
      <c r="J201" s="44"/>
      <c r="K201" s="45"/>
      <c r="L201" s="59"/>
      <c r="M201" s="44"/>
      <c r="N201" s="45"/>
      <c r="O201" s="65"/>
      <c r="P201" s="66"/>
      <c r="Q201" s="67"/>
      <c r="R201" s="274"/>
      <c r="S201" s="50"/>
      <c r="T201" s="51"/>
      <c r="U201" s="52"/>
      <c r="V201" s="53"/>
      <c r="W201" s="54"/>
      <c r="X201" s="94"/>
      <c r="Y201" s="266"/>
      <c r="Z201" s="267"/>
      <c r="AA201" s="55"/>
      <c r="AB201" s="49"/>
      <c r="AC201" s="279"/>
    </row>
    <row r="202" spans="1:29" ht="15.75" customHeight="1">
      <c r="A202" s="269"/>
      <c r="B202" s="38"/>
      <c r="C202" s="264"/>
      <c r="D202" s="265"/>
      <c r="E202" s="39"/>
      <c r="F202" s="40"/>
      <c r="G202" s="60"/>
      <c r="H202" s="64"/>
      <c r="I202" s="43"/>
      <c r="J202" s="44"/>
      <c r="K202" s="45"/>
      <c r="L202" s="59"/>
      <c r="M202" s="44"/>
      <c r="N202" s="45"/>
      <c r="O202" s="65"/>
      <c r="P202" s="66"/>
      <c r="Q202" s="67"/>
      <c r="R202" s="274"/>
      <c r="S202" s="50"/>
      <c r="T202" s="51"/>
      <c r="U202" s="52"/>
      <c r="V202" s="53"/>
      <c r="W202" s="54"/>
      <c r="X202" s="94"/>
      <c r="Y202" s="266"/>
      <c r="Z202" s="267"/>
      <c r="AA202" s="55"/>
      <c r="AB202" s="49"/>
      <c r="AC202" s="279"/>
    </row>
    <row r="203" spans="1:29" ht="15.75" customHeight="1">
      <c r="A203" s="269"/>
      <c r="B203" s="38"/>
      <c r="C203" s="264"/>
      <c r="D203" s="265"/>
      <c r="E203" s="39"/>
      <c r="F203" s="40"/>
      <c r="G203" s="60"/>
      <c r="H203" s="64"/>
      <c r="I203" s="43"/>
      <c r="J203" s="44"/>
      <c r="K203" s="45"/>
      <c r="L203" s="59"/>
      <c r="M203" s="44"/>
      <c r="N203" s="45"/>
      <c r="O203" s="65"/>
      <c r="P203" s="66"/>
      <c r="Q203" s="67"/>
      <c r="R203" s="274"/>
      <c r="S203" s="50"/>
      <c r="T203" s="51"/>
      <c r="U203" s="52"/>
      <c r="V203" s="53"/>
      <c r="W203" s="54"/>
      <c r="X203" s="94"/>
      <c r="Y203" s="266"/>
      <c r="Z203" s="267"/>
      <c r="AA203" s="55"/>
      <c r="AB203" s="49"/>
      <c r="AC203" s="279"/>
    </row>
    <row r="204" spans="1:29" ht="15.75" customHeight="1">
      <c r="A204" s="269"/>
      <c r="B204" s="38"/>
      <c r="C204" s="264"/>
      <c r="D204" s="265"/>
      <c r="E204" s="39"/>
      <c r="F204" s="40"/>
      <c r="G204" s="60"/>
      <c r="H204" s="64"/>
      <c r="I204" s="43"/>
      <c r="J204" s="44"/>
      <c r="K204" s="45"/>
      <c r="L204" s="59"/>
      <c r="M204" s="44"/>
      <c r="N204" s="45"/>
      <c r="O204" s="65"/>
      <c r="P204" s="66"/>
      <c r="Q204" s="67"/>
      <c r="R204" s="274"/>
      <c r="S204" s="50"/>
      <c r="T204" s="51"/>
      <c r="U204" s="52"/>
      <c r="V204" s="53"/>
      <c r="W204" s="54"/>
      <c r="X204" s="94"/>
      <c r="Y204" s="266"/>
      <c r="Z204" s="267"/>
      <c r="AA204" s="55"/>
      <c r="AB204" s="49"/>
      <c r="AC204" s="279"/>
    </row>
    <row r="205" spans="1:29" ht="15.75" customHeight="1">
      <c r="A205" s="269"/>
      <c r="B205" s="38"/>
      <c r="C205" s="264"/>
      <c r="D205" s="265"/>
      <c r="E205" s="39"/>
      <c r="F205" s="40"/>
      <c r="G205" s="60"/>
      <c r="H205" s="64"/>
      <c r="I205" s="43"/>
      <c r="J205" s="44"/>
      <c r="K205" s="45"/>
      <c r="L205" s="59"/>
      <c r="M205" s="44"/>
      <c r="N205" s="45"/>
      <c r="O205" s="65"/>
      <c r="P205" s="66"/>
      <c r="Q205" s="67"/>
      <c r="R205" s="274"/>
      <c r="S205" s="50"/>
      <c r="T205" s="51"/>
      <c r="U205" s="52"/>
      <c r="V205" s="53"/>
      <c r="W205" s="54"/>
      <c r="X205" s="94"/>
      <c r="Y205" s="266"/>
      <c r="Z205" s="267"/>
      <c r="AA205" s="55"/>
      <c r="AB205" s="49"/>
      <c r="AC205" s="279"/>
    </row>
    <row r="206" spans="1:29" ht="15.75" customHeight="1">
      <c r="A206" s="269"/>
      <c r="B206" s="38"/>
      <c r="C206" s="264"/>
      <c r="D206" s="265"/>
      <c r="E206" s="39"/>
      <c r="F206" s="40"/>
      <c r="G206" s="60"/>
      <c r="H206" s="64"/>
      <c r="I206" s="43"/>
      <c r="J206" s="44"/>
      <c r="K206" s="45"/>
      <c r="L206" s="59"/>
      <c r="M206" s="44"/>
      <c r="N206" s="45"/>
      <c r="O206" s="65"/>
      <c r="P206" s="66"/>
      <c r="Q206" s="67"/>
      <c r="R206" s="274"/>
      <c r="S206" s="50"/>
      <c r="T206" s="51"/>
      <c r="U206" s="52"/>
      <c r="V206" s="53"/>
      <c r="W206" s="54"/>
      <c r="X206" s="94"/>
      <c r="Y206" s="266"/>
      <c r="Z206" s="267"/>
      <c r="AA206" s="55"/>
      <c r="AB206" s="49"/>
      <c r="AC206" s="279"/>
    </row>
    <row r="207" spans="1:29" ht="15.75" customHeight="1">
      <c r="A207" s="269"/>
      <c r="B207" s="38"/>
      <c r="C207" s="264"/>
      <c r="D207" s="265"/>
      <c r="E207" s="104"/>
      <c r="F207" s="40"/>
      <c r="G207" s="72"/>
      <c r="H207" s="64"/>
      <c r="I207" s="43"/>
      <c r="J207" s="44"/>
      <c r="K207" s="45"/>
      <c r="L207" s="59"/>
      <c r="M207" s="44"/>
      <c r="N207" s="45"/>
      <c r="O207" s="65"/>
      <c r="P207" s="66"/>
      <c r="Q207" s="67"/>
      <c r="R207" s="274"/>
      <c r="S207" s="62"/>
      <c r="T207" s="63"/>
      <c r="U207" s="73"/>
      <c r="V207" s="74"/>
      <c r="W207" s="68"/>
      <c r="X207" s="110"/>
      <c r="Y207" s="266"/>
      <c r="Z207" s="267"/>
      <c r="AA207" s="111"/>
      <c r="AB207" s="67"/>
      <c r="AC207" s="279"/>
    </row>
    <row r="208" spans="1:29" ht="15.75" customHeight="1" thickBot="1">
      <c r="A208" s="270"/>
      <c r="B208" s="76" t="s">
        <v>35</v>
      </c>
      <c r="C208" s="261"/>
      <c r="D208" s="261"/>
      <c r="E208" s="77"/>
      <c r="F208" s="18"/>
      <c r="G208" s="79"/>
      <c r="H208" s="20"/>
      <c r="I208" s="80">
        <f t="shared" ref="I208:J208" si="57">AVERAGE(I192:I207)</f>
        <v>4</v>
      </c>
      <c r="J208" s="81">
        <f t="shared" si="57"/>
        <v>3075</v>
      </c>
      <c r="K208" s="82">
        <f t="shared" ref="K208" si="58">J208/I208</f>
        <v>768.75</v>
      </c>
      <c r="L208" s="80">
        <f t="shared" ref="L208:M208" si="59">AVERAGE(L192:L207)</f>
        <v>4</v>
      </c>
      <c r="M208" s="81">
        <f t="shared" si="59"/>
        <v>2554.7136367764037</v>
      </c>
      <c r="N208" s="82">
        <f>M208/L208</f>
        <v>638.67840919410094</v>
      </c>
      <c r="O208" s="83">
        <f>L208-I208</f>
        <v>0</v>
      </c>
      <c r="P208" s="84">
        <f>N208-K208</f>
        <v>-130.07159080589906</v>
      </c>
      <c r="Q208" s="85">
        <f>N208/K208</f>
        <v>0.83080118269151337</v>
      </c>
      <c r="R208" s="275"/>
      <c r="S208" s="182">
        <f>S192</f>
        <v>0.70840277777777783</v>
      </c>
      <c r="T208" s="183">
        <f>INDEX(T192:T207,COUNTA(T192:T207))</f>
        <v>0.875</v>
      </c>
      <c r="U208" s="86"/>
      <c r="V208" s="96"/>
      <c r="W208" s="18"/>
      <c r="X208" s="20"/>
      <c r="Y208" s="262"/>
      <c r="Z208" s="263"/>
      <c r="AA208" s="97">
        <f>M208-J208</f>
        <v>-520.28636322359625</v>
      </c>
      <c r="AB208" s="85">
        <f>M208/J208</f>
        <v>0.83080118269151337</v>
      </c>
      <c r="AC208" s="280"/>
    </row>
    <row r="209" spans="1:29" ht="15.75" customHeight="1">
      <c r="A209" s="281" t="s">
        <v>51</v>
      </c>
      <c r="B209" s="16" t="s">
        <v>76</v>
      </c>
      <c r="C209" s="271" t="s">
        <v>125</v>
      </c>
      <c r="D209" s="272"/>
      <c r="E209" s="21">
        <v>17.89</v>
      </c>
      <c r="F209" s="15">
        <v>5487</v>
      </c>
      <c r="G209" s="22">
        <f t="shared" ref="G209:G211" si="60">E209*F209</f>
        <v>98162.430000000008</v>
      </c>
      <c r="H209" s="23"/>
      <c r="I209" s="24">
        <v>4</v>
      </c>
      <c r="J209" s="25">
        <v>3300</v>
      </c>
      <c r="K209" s="26">
        <f>J209/I209</f>
        <v>825</v>
      </c>
      <c r="L209" s="27">
        <v>4</v>
      </c>
      <c r="M209" s="25">
        <f>F209/V209*60</f>
        <v>2797.9036827195478</v>
      </c>
      <c r="N209" s="26">
        <f>M209/L209</f>
        <v>699.47592067988694</v>
      </c>
      <c r="O209" s="91">
        <f>L209-I209</f>
        <v>0</v>
      </c>
      <c r="P209" s="92">
        <f>N209-K209</f>
        <v>-125.52407932011306</v>
      </c>
      <c r="Q209" s="31">
        <f>N209/K209</f>
        <v>0.84784960082410543</v>
      </c>
      <c r="R209" s="273">
        <f>Q225</f>
        <v>0.83953460117042944</v>
      </c>
      <c r="S209" s="32">
        <v>0.70856481481481481</v>
      </c>
      <c r="T209" s="33">
        <v>0.79027777777777775</v>
      </c>
      <c r="U209" s="34"/>
      <c r="V209" s="35">
        <v>117.66666666666663</v>
      </c>
      <c r="W209" s="114"/>
      <c r="X209" s="115"/>
      <c r="Y209" s="276"/>
      <c r="Z209" s="277"/>
      <c r="AA209" s="36">
        <f>M209-J209</f>
        <v>-502.09631728045224</v>
      </c>
      <c r="AB209" s="31">
        <f>M209/J209</f>
        <v>0.84784960082410543</v>
      </c>
      <c r="AC209" s="278">
        <f>AB225</f>
        <v>0.83953460117042944</v>
      </c>
    </row>
    <row r="210" spans="1:29" ht="15.75" customHeight="1">
      <c r="A210" s="282"/>
      <c r="B210" s="38" t="s">
        <v>76</v>
      </c>
      <c r="C210" s="264" t="s">
        <v>121</v>
      </c>
      <c r="D210" s="265"/>
      <c r="E210" s="39">
        <v>22.28</v>
      </c>
      <c r="F210" s="40">
        <v>1745</v>
      </c>
      <c r="G210" s="41">
        <f t="shared" si="60"/>
        <v>38878.6</v>
      </c>
      <c r="H210" s="42"/>
      <c r="I210" s="43">
        <v>5</v>
      </c>
      <c r="J210" s="44">
        <v>3300</v>
      </c>
      <c r="K210" s="45">
        <f t="shared" ref="K210:K247" si="61">J210/I210</f>
        <v>660</v>
      </c>
      <c r="L210" s="46">
        <v>5</v>
      </c>
      <c r="M210" s="44">
        <f>F210/V210*60</f>
        <v>2758.8932806324096</v>
      </c>
      <c r="N210" s="45">
        <f>M210/L210</f>
        <v>551.77865612648191</v>
      </c>
      <c r="O210" s="47">
        <f>L210-I210</f>
        <v>0</v>
      </c>
      <c r="P210" s="48">
        <f>N210-K210</f>
        <v>-108.22134387351809</v>
      </c>
      <c r="Q210" s="49">
        <f>N210/K210</f>
        <v>0.83602826685830589</v>
      </c>
      <c r="R210" s="274"/>
      <c r="S210" s="50">
        <v>0.79378472222222218</v>
      </c>
      <c r="T210" s="51">
        <v>0.82013888888888886</v>
      </c>
      <c r="U210" s="52">
        <v>5.0499999999999901</v>
      </c>
      <c r="V210" s="53">
        <v>37.950000000000017</v>
      </c>
      <c r="W210" s="54"/>
      <c r="X210" s="94"/>
      <c r="Y210" s="266"/>
      <c r="Z210" s="267"/>
      <c r="AA210" s="55">
        <f>M210-J210</f>
        <v>-541.10671936759036</v>
      </c>
      <c r="AB210" s="49">
        <f>M210/J210</f>
        <v>0.836028266858306</v>
      </c>
      <c r="AC210" s="279"/>
    </row>
    <row r="211" spans="1:29" ht="15.75" customHeight="1">
      <c r="A211" s="282"/>
      <c r="B211" s="38" t="s">
        <v>76</v>
      </c>
      <c r="C211" s="264" t="s">
        <v>322</v>
      </c>
      <c r="D211" s="265"/>
      <c r="E211" s="39">
        <v>16.66</v>
      </c>
      <c r="F211" s="40">
        <v>3330</v>
      </c>
      <c r="G211" s="41">
        <f t="shared" si="60"/>
        <v>55477.8</v>
      </c>
      <c r="H211" s="42"/>
      <c r="I211" s="43">
        <v>4</v>
      </c>
      <c r="J211" s="44">
        <v>3300</v>
      </c>
      <c r="K211" s="45">
        <f t="shared" si="61"/>
        <v>825</v>
      </c>
      <c r="L211" s="46">
        <v>4</v>
      </c>
      <c r="M211" s="44">
        <f>F211/V211*60</f>
        <v>2754.5955882352928</v>
      </c>
      <c r="N211" s="45">
        <f>M211/L211</f>
        <v>688.6488970588232</v>
      </c>
      <c r="O211" s="47">
        <f>L211-I211</f>
        <v>0</v>
      </c>
      <c r="P211" s="48">
        <f>N211-K211</f>
        <v>-136.3511029411768</v>
      </c>
      <c r="Q211" s="49">
        <f>N211/K211</f>
        <v>0.83472593582887655</v>
      </c>
      <c r="R211" s="274"/>
      <c r="S211" s="50">
        <v>0.82393518518518516</v>
      </c>
      <c r="T211" s="51">
        <v>0.87430555555555556</v>
      </c>
      <c r="U211" s="52">
        <v>5.4666666666666686</v>
      </c>
      <c r="V211" s="53">
        <v>72.533333333333374</v>
      </c>
      <c r="W211" s="54"/>
      <c r="X211" s="94"/>
      <c r="Y211" s="266"/>
      <c r="Z211" s="267"/>
      <c r="AA211" s="55">
        <f>M211-J211</f>
        <v>-545.40441176470722</v>
      </c>
      <c r="AB211" s="49">
        <f>M211/J211</f>
        <v>0.83472593582887655</v>
      </c>
      <c r="AC211" s="279"/>
    </row>
    <row r="212" spans="1:29" ht="15.75" customHeight="1">
      <c r="A212" s="282"/>
      <c r="B212" s="38"/>
      <c r="C212" s="264"/>
      <c r="D212" s="265"/>
      <c r="E212" s="39"/>
      <c r="F212" s="40"/>
      <c r="G212" s="41"/>
      <c r="H212" s="42"/>
      <c r="I212" s="43"/>
      <c r="J212" s="44"/>
      <c r="K212" s="45"/>
      <c r="L212" s="46"/>
      <c r="M212" s="44"/>
      <c r="N212" s="45"/>
      <c r="O212" s="47"/>
      <c r="P212" s="48"/>
      <c r="Q212" s="49"/>
      <c r="R212" s="274"/>
      <c r="S212" s="50"/>
      <c r="T212" s="51"/>
      <c r="U212" s="52"/>
      <c r="V212" s="53"/>
      <c r="W212" s="54"/>
      <c r="X212" s="94"/>
      <c r="Y212" s="266"/>
      <c r="Z212" s="267"/>
      <c r="AA212" s="55"/>
      <c r="AB212" s="49"/>
      <c r="AC212" s="279"/>
    </row>
    <row r="213" spans="1:29" ht="15.75" customHeight="1">
      <c r="A213" s="283"/>
      <c r="B213" s="38"/>
      <c r="C213" s="264"/>
      <c r="D213" s="265"/>
      <c r="E213" s="39"/>
      <c r="F213" s="40"/>
      <c r="G213" s="41"/>
      <c r="H213" s="58"/>
      <c r="I213" s="43"/>
      <c r="J213" s="44"/>
      <c r="K213" s="45"/>
      <c r="L213" s="59"/>
      <c r="M213" s="44"/>
      <c r="N213" s="45"/>
      <c r="O213" s="47"/>
      <c r="P213" s="48"/>
      <c r="Q213" s="49"/>
      <c r="R213" s="274"/>
      <c r="S213" s="50"/>
      <c r="T213" s="51"/>
      <c r="U213" s="52"/>
      <c r="V213" s="53"/>
      <c r="W213" s="54"/>
      <c r="X213" s="94"/>
      <c r="Y213" s="266"/>
      <c r="Z213" s="267"/>
      <c r="AA213" s="55"/>
      <c r="AB213" s="49"/>
      <c r="AC213" s="279"/>
    </row>
    <row r="214" spans="1:29" ht="15.75" customHeight="1">
      <c r="A214" s="283"/>
      <c r="B214" s="38"/>
      <c r="C214" s="264"/>
      <c r="D214" s="265"/>
      <c r="E214" s="39"/>
      <c r="F214" s="40"/>
      <c r="G214" s="60"/>
      <c r="H214" s="61"/>
      <c r="I214" s="43"/>
      <c r="J214" s="44"/>
      <c r="K214" s="45"/>
      <c r="L214" s="46"/>
      <c r="M214" s="44"/>
      <c r="N214" s="45"/>
      <c r="O214" s="47"/>
      <c r="P214" s="48"/>
      <c r="Q214" s="49"/>
      <c r="R214" s="274"/>
      <c r="S214" s="50"/>
      <c r="T214" s="51"/>
      <c r="U214" s="52"/>
      <c r="V214" s="53"/>
      <c r="W214" s="54"/>
      <c r="X214" s="94"/>
      <c r="Y214" s="266"/>
      <c r="Z214" s="267"/>
      <c r="AA214" s="55"/>
      <c r="AB214" s="49"/>
      <c r="AC214" s="279"/>
    </row>
    <row r="215" spans="1:29" ht="15.75" customHeight="1">
      <c r="A215" s="283"/>
      <c r="B215" s="38"/>
      <c r="C215" s="264"/>
      <c r="D215" s="265"/>
      <c r="E215" s="39"/>
      <c r="F215" s="40"/>
      <c r="G215" s="60"/>
      <c r="H215" s="64"/>
      <c r="I215" s="43"/>
      <c r="J215" s="44"/>
      <c r="K215" s="45"/>
      <c r="L215" s="59"/>
      <c r="M215" s="44"/>
      <c r="N215" s="45"/>
      <c r="O215" s="65"/>
      <c r="P215" s="66"/>
      <c r="Q215" s="67"/>
      <c r="R215" s="274"/>
      <c r="S215" s="50"/>
      <c r="T215" s="51"/>
      <c r="U215" s="52"/>
      <c r="V215" s="53"/>
      <c r="W215" s="54"/>
      <c r="X215" s="94"/>
      <c r="Y215" s="266"/>
      <c r="Z215" s="267"/>
      <c r="AA215" s="55"/>
      <c r="AB215" s="49"/>
      <c r="AC215" s="279"/>
    </row>
    <row r="216" spans="1:29" ht="15.75" customHeight="1">
      <c r="A216" s="283"/>
      <c r="B216" s="38"/>
      <c r="C216" s="264"/>
      <c r="D216" s="265"/>
      <c r="E216" s="39"/>
      <c r="F216" s="40"/>
      <c r="G216" s="60"/>
      <c r="H216" s="64"/>
      <c r="I216" s="43"/>
      <c r="J216" s="44"/>
      <c r="K216" s="45"/>
      <c r="L216" s="59"/>
      <c r="M216" s="44"/>
      <c r="N216" s="45"/>
      <c r="O216" s="65"/>
      <c r="P216" s="66"/>
      <c r="Q216" s="67"/>
      <c r="R216" s="274"/>
      <c r="S216" s="50"/>
      <c r="T216" s="51"/>
      <c r="U216" s="52"/>
      <c r="V216" s="53"/>
      <c r="W216" s="54"/>
      <c r="X216" s="94"/>
      <c r="Y216" s="266"/>
      <c r="Z216" s="267"/>
      <c r="AA216" s="55"/>
      <c r="AB216" s="49"/>
      <c r="AC216" s="279"/>
    </row>
    <row r="217" spans="1:29" ht="15.75" customHeight="1">
      <c r="A217" s="283"/>
      <c r="B217" s="38"/>
      <c r="C217" s="264"/>
      <c r="D217" s="265"/>
      <c r="E217" s="39"/>
      <c r="F217" s="40"/>
      <c r="G217" s="60"/>
      <c r="H217" s="64"/>
      <c r="I217" s="43"/>
      <c r="J217" s="44"/>
      <c r="K217" s="45"/>
      <c r="L217" s="59"/>
      <c r="M217" s="44"/>
      <c r="N217" s="45"/>
      <c r="O217" s="65"/>
      <c r="P217" s="66"/>
      <c r="Q217" s="67"/>
      <c r="R217" s="274"/>
      <c r="S217" s="50"/>
      <c r="T217" s="51"/>
      <c r="U217" s="52"/>
      <c r="V217" s="53"/>
      <c r="W217" s="54"/>
      <c r="X217" s="94"/>
      <c r="Y217" s="266"/>
      <c r="Z217" s="267"/>
      <c r="AA217" s="55"/>
      <c r="AB217" s="49"/>
      <c r="AC217" s="279"/>
    </row>
    <row r="218" spans="1:29" ht="15.75" customHeight="1">
      <c r="A218" s="283"/>
      <c r="B218" s="38"/>
      <c r="C218" s="264"/>
      <c r="D218" s="265"/>
      <c r="E218" s="39"/>
      <c r="F218" s="40"/>
      <c r="G218" s="60"/>
      <c r="H218" s="64"/>
      <c r="I218" s="43"/>
      <c r="J218" s="44"/>
      <c r="K218" s="45"/>
      <c r="L218" s="59"/>
      <c r="M218" s="44"/>
      <c r="N218" s="45"/>
      <c r="O218" s="65"/>
      <c r="P218" s="66"/>
      <c r="Q218" s="67"/>
      <c r="R218" s="274"/>
      <c r="S218" s="50"/>
      <c r="T218" s="51"/>
      <c r="U218" s="52"/>
      <c r="V218" s="53"/>
      <c r="W218" s="54"/>
      <c r="X218" s="94"/>
      <c r="Y218" s="266"/>
      <c r="Z218" s="267"/>
      <c r="AA218" s="55"/>
      <c r="AB218" s="49"/>
      <c r="AC218" s="279"/>
    </row>
    <row r="219" spans="1:29" ht="15.75" customHeight="1">
      <c r="A219" s="283"/>
      <c r="B219" s="38"/>
      <c r="C219" s="264"/>
      <c r="D219" s="265"/>
      <c r="E219" s="39"/>
      <c r="F219" s="40"/>
      <c r="G219" s="60"/>
      <c r="H219" s="64"/>
      <c r="I219" s="43"/>
      <c r="J219" s="44"/>
      <c r="K219" s="45"/>
      <c r="L219" s="59"/>
      <c r="M219" s="44"/>
      <c r="N219" s="45"/>
      <c r="O219" s="65"/>
      <c r="P219" s="66"/>
      <c r="Q219" s="67"/>
      <c r="R219" s="274"/>
      <c r="S219" s="50"/>
      <c r="T219" s="51"/>
      <c r="U219" s="52"/>
      <c r="V219" s="53"/>
      <c r="W219" s="68"/>
      <c r="X219" s="110"/>
      <c r="Y219" s="266"/>
      <c r="Z219" s="267"/>
      <c r="AA219" s="55"/>
      <c r="AB219" s="49"/>
      <c r="AC219" s="279"/>
    </row>
    <row r="220" spans="1:29" ht="15.75" customHeight="1">
      <c r="A220" s="283"/>
      <c r="B220" s="38"/>
      <c r="C220" s="264"/>
      <c r="D220" s="265"/>
      <c r="E220" s="39"/>
      <c r="F220" s="40"/>
      <c r="G220" s="60"/>
      <c r="H220" s="64"/>
      <c r="I220" s="43"/>
      <c r="J220" s="44"/>
      <c r="K220" s="45"/>
      <c r="L220" s="59"/>
      <c r="M220" s="44"/>
      <c r="N220" s="45"/>
      <c r="O220" s="65"/>
      <c r="P220" s="66"/>
      <c r="Q220" s="67"/>
      <c r="R220" s="274"/>
      <c r="S220" s="50"/>
      <c r="T220" s="51"/>
      <c r="U220" s="52"/>
      <c r="V220" s="53"/>
      <c r="W220" s="68"/>
      <c r="X220" s="110"/>
      <c r="Y220" s="266"/>
      <c r="Z220" s="267"/>
      <c r="AA220" s="55"/>
      <c r="AB220" s="49"/>
      <c r="AC220" s="279"/>
    </row>
    <row r="221" spans="1:29" ht="15.75" customHeight="1">
      <c r="A221" s="283"/>
      <c r="B221" s="38"/>
      <c r="C221" s="264"/>
      <c r="D221" s="265"/>
      <c r="E221" s="39"/>
      <c r="F221" s="40"/>
      <c r="G221" s="60"/>
      <c r="H221" s="64"/>
      <c r="I221" s="43"/>
      <c r="J221" s="44"/>
      <c r="K221" s="45"/>
      <c r="L221" s="59"/>
      <c r="M221" s="44"/>
      <c r="N221" s="45"/>
      <c r="O221" s="65"/>
      <c r="P221" s="66"/>
      <c r="Q221" s="67"/>
      <c r="R221" s="274"/>
      <c r="S221" s="50"/>
      <c r="T221" s="51"/>
      <c r="U221" s="52"/>
      <c r="V221" s="53"/>
      <c r="W221" s="68"/>
      <c r="X221" s="110"/>
      <c r="Y221" s="266"/>
      <c r="Z221" s="267"/>
      <c r="AA221" s="55"/>
      <c r="AB221" s="49"/>
      <c r="AC221" s="279"/>
    </row>
    <row r="222" spans="1:29" ht="15.75" customHeight="1">
      <c r="A222" s="283"/>
      <c r="B222" s="38"/>
      <c r="C222" s="264"/>
      <c r="D222" s="265"/>
      <c r="E222" s="39"/>
      <c r="F222" s="40"/>
      <c r="G222" s="60"/>
      <c r="H222" s="64"/>
      <c r="I222" s="43"/>
      <c r="J222" s="44"/>
      <c r="K222" s="45"/>
      <c r="L222" s="59"/>
      <c r="M222" s="44"/>
      <c r="N222" s="45"/>
      <c r="O222" s="65"/>
      <c r="P222" s="66"/>
      <c r="Q222" s="67"/>
      <c r="R222" s="274"/>
      <c r="S222" s="50"/>
      <c r="T222" s="51"/>
      <c r="U222" s="52"/>
      <c r="V222" s="53"/>
      <c r="W222" s="68"/>
      <c r="X222" s="110"/>
      <c r="Y222" s="266"/>
      <c r="Z222" s="267"/>
      <c r="AA222" s="55"/>
      <c r="AB222" s="49"/>
      <c r="AC222" s="279"/>
    </row>
    <row r="223" spans="1:29" ht="15.75" customHeight="1">
      <c r="A223" s="283"/>
      <c r="B223" s="38"/>
      <c r="C223" s="264"/>
      <c r="D223" s="265"/>
      <c r="E223" s="39"/>
      <c r="F223" s="40"/>
      <c r="G223" s="60"/>
      <c r="H223" s="64"/>
      <c r="I223" s="43"/>
      <c r="J223" s="44"/>
      <c r="K223" s="45"/>
      <c r="L223" s="59"/>
      <c r="M223" s="44"/>
      <c r="N223" s="45"/>
      <c r="O223" s="65"/>
      <c r="P223" s="66"/>
      <c r="Q223" s="67"/>
      <c r="R223" s="274"/>
      <c r="S223" s="50"/>
      <c r="T223" s="51"/>
      <c r="U223" s="52"/>
      <c r="V223" s="53"/>
      <c r="W223" s="68"/>
      <c r="X223" s="110"/>
      <c r="Y223" s="266"/>
      <c r="Z223" s="267"/>
      <c r="AA223" s="55"/>
      <c r="AB223" s="49"/>
      <c r="AC223" s="279"/>
    </row>
    <row r="224" spans="1:29" ht="15.75" customHeight="1">
      <c r="A224" s="283"/>
      <c r="B224" s="38"/>
      <c r="C224" s="264"/>
      <c r="D224" s="265"/>
      <c r="E224" s="104"/>
      <c r="F224" s="40"/>
      <c r="G224" s="72"/>
      <c r="H224" s="64"/>
      <c r="I224" s="43"/>
      <c r="J224" s="44"/>
      <c r="K224" s="45"/>
      <c r="L224" s="59"/>
      <c r="M224" s="44"/>
      <c r="N224" s="45"/>
      <c r="O224" s="65"/>
      <c r="P224" s="66"/>
      <c r="Q224" s="67"/>
      <c r="R224" s="274"/>
      <c r="S224" s="62"/>
      <c r="T224" s="63"/>
      <c r="U224" s="73"/>
      <c r="V224" s="74"/>
      <c r="W224" s="68"/>
      <c r="X224" s="110"/>
      <c r="Y224" s="266"/>
      <c r="Z224" s="267"/>
      <c r="AA224" s="111"/>
      <c r="AB224" s="67"/>
      <c r="AC224" s="279"/>
    </row>
    <row r="225" spans="1:29" ht="15.75" customHeight="1" thickBot="1">
      <c r="A225" s="284"/>
      <c r="B225" s="76" t="s">
        <v>35</v>
      </c>
      <c r="C225" s="261"/>
      <c r="D225" s="261"/>
      <c r="E225" s="77"/>
      <c r="F225" s="18"/>
      <c r="G225" s="79"/>
      <c r="H225" s="20"/>
      <c r="I225" s="80">
        <f t="shared" ref="I225:J225" si="62">AVERAGE(I209:I224)</f>
        <v>4.333333333333333</v>
      </c>
      <c r="J225" s="81">
        <f t="shared" si="62"/>
        <v>3300</v>
      </c>
      <c r="K225" s="82">
        <f t="shared" ref="K225" si="63">J225/I225</f>
        <v>761.53846153846155</v>
      </c>
      <c r="L225" s="80">
        <f t="shared" ref="L225:M225" si="64">AVERAGE(L209:L224)</f>
        <v>4.333333333333333</v>
      </c>
      <c r="M225" s="81">
        <f t="shared" si="64"/>
        <v>2770.464183862417</v>
      </c>
      <c r="N225" s="82">
        <f>M225/L225</f>
        <v>639.33788858363471</v>
      </c>
      <c r="O225" s="83">
        <f>L225-I225</f>
        <v>0</v>
      </c>
      <c r="P225" s="84">
        <f>N225-K225</f>
        <v>-122.20057295482684</v>
      </c>
      <c r="Q225" s="85">
        <f>N225/K225</f>
        <v>0.83953460117042944</v>
      </c>
      <c r="R225" s="275"/>
      <c r="S225" s="182">
        <f>S209</f>
        <v>0.70856481481481481</v>
      </c>
      <c r="T225" s="183">
        <f>INDEX(T209:T224,COUNTA(T209:T224))</f>
        <v>0.87430555555555556</v>
      </c>
      <c r="U225" s="86"/>
      <c r="V225" s="96"/>
      <c r="W225" s="18"/>
      <c r="X225" s="20"/>
      <c r="Y225" s="262"/>
      <c r="Z225" s="263"/>
      <c r="AA225" s="97">
        <f>M225-J225</f>
        <v>-529.53581613758297</v>
      </c>
      <c r="AB225" s="85">
        <f>M225/J225</f>
        <v>0.83953460117042944</v>
      </c>
      <c r="AC225" s="280"/>
    </row>
    <row r="226" spans="1:29" ht="15.75" customHeight="1">
      <c r="A226" s="268" t="s">
        <v>52</v>
      </c>
      <c r="B226" s="16" t="s">
        <v>76</v>
      </c>
      <c r="C226" s="271" t="s">
        <v>131</v>
      </c>
      <c r="D226" s="272"/>
      <c r="E226" s="21">
        <v>18.18</v>
      </c>
      <c r="F226" s="15">
        <v>2786</v>
      </c>
      <c r="G226" s="22">
        <f t="shared" ref="G226:G228" si="65">E226*F226</f>
        <v>50649.479999999996</v>
      </c>
      <c r="H226" s="23"/>
      <c r="I226" s="24">
        <v>4</v>
      </c>
      <c r="J226" s="25">
        <v>3000</v>
      </c>
      <c r="K226" s="26">
        <f>J226/I226</f>
        <v>750</v>
      </c>
      <c r="L226" s="27">
        <v>4</v>
      </c>
      <c r="M226" s="25">
        <f>F226/V226*60</f>
        <v>2489.3521965748341</v>
      </c>
      <c r="N226" s="26">
        <f>M226/L226</f>
        <v>622.33804914370853</v>
      </c>
      <c r="O226" s="91">
        <f>L226-I226</f>
        <v>0</v>
      </c>
      <c r="P226" s="92">
        <f>N226-K226</f>
        <v>-127.66195085629147</v>
      </c>
      <c r="Q226" s="31">
        <f>N226/K226</f>
        <v>0.82978406552494466</v>
      </c>
      <c r="R226" s="273">
        <f>Q242</f>
        <v>0.83072987498073558</v>
      </c>
      <c r="S226" s="32">
        <v>0.70833333333333337</v>
      </c>
      <c r="T226" s="33">
        <v>0.75496527777777778</v>
      </c>
      <c r="U226" s="34"/>
      <c r="V226" s="35">
        <v>67.149999999999949</v>
      </c>
      <c r="W226" s="114"/>
      <c r="X226" s="115"/>
      <c r="Y226" s="276"/>
      <c r="Z226" s="277"/>
      <c r="AA226" s="36">
        <f>M226-J226</f>
        <v>-510.64780342516588</v>
      </c>
      <c r="AB226" s="31">
        <f>M226/J226</f>
        <v>0.82978406552494466</v>
      </c>
      <c r="AC226" s="278">
        <f>AB242</f>
        <v>0.83072987498073558</v>
      </c>
    </row>
    <row r="227" spans="1:29" ht="15.75" customHeight="1">
      <c r="A227" s="269"/>
      <c r="B227" s="38" t="s">
        <v>76</v>
      </c>
      <c r="C227" s="264" t="s">
        <v>128</v>
      </c>
      <c r="D227" s="265"/>
      <c r="E227" s="39">
        <v>14.28</v>
      </c>
      <c r="F227" s="40">
        <v>5935</v>
      </c>
      <c r="G227" s="41">
        <f t="shared" si="65"/>
        <v>84751.8</v>
      </c>
      <c r="H227" s="42">
        <v>2</v>
      </c>
      <c r="I227" s="43">
        <v>3</v>
      </c>
      <c r="J227" s="44">
        <v>3600</v>
      </c>
      <c r="K227" s="45">
        <f t="shared" si="61"/>
        <v>1200</v>
      </c>
      <c r="L227" s="46">
        <v>3</v>
      </c>
      <c r="M227" s="44">
        <f>F227/V227*60</f>
        <v>2992.4369747899182</v>
      </c>
      <c r="N227" s="45">
        <f>M227/L227</f>
        <v>997.47899159663939</v>
      </c>
      <c r="O227" s="47">
        <f>L227-I227</f>
        <v>0</v>
      </c>
      <c r="P227" s="48">
        <f>N227-K227</f>
        <v>-202.52100840336061</v>
      </c>
      <c r="Q227" s="49">
        <f>N227/K227</f>
        <v>0.83123249299719948</v>
      </c>
      <c r="R227" s="274"/>
      <c r="S227" s="50">
        <v>0.7680555555555556</v>
      </c>
      <c r="T227" s="51">
        <v>0.85069444444444442</v>
      </c>
      <c r="U227" s="52">
        <v>18.850000000000069</v>
      </c>
      <c r="V227" s="53">
        <v>118.9999999999999</v>
      </c>
      <c r="W227" s="54">
        <v>0.85069444444444442</v>
      </c>
      <c r="X227" s="94">
        <v>0.90763888888888888</v>
      </c>
      <c r="Y227" s="266" t="s">
        <v>249</v>
      </c>
      <c r="Z227" s="267"/>
      <c r="AA227" s="55">
        <f>M227-J227</f>
        <v>-607.56302521008183</v>
      </c>
      <c r="AB227" s="49">
        <f>M227/J227</f>
        <v>0.83123249299719948</v>
      </c>
      <c r="AC227" s="279"/>
    </row>
    <row r="228" spans="1:29" ht="15.75" customHeight="1">
      <c r="A228" s="269"/>
      <c r="B228" s="38" t="s">
        <v>76</v>
      </c>
      <c r="C228" s="264" t="s">
        <v>128</v>
      </c>
      <c r="D228" s="265"/>
      <c r="E228" s="39">
        <v>14.28</v>
      </c>
      <c r="F228" s="40">
        <v>4362</v>
      </c>
      <c r="G228" s="41">
        <f t="shared" si="65"/>
        <v>62289.36</v>
      </c>
      <c r="H228" s="42"/>
      <c r="I228" s="43">
        <v>3</v>
      </c>
      <c r="J228" s="44">
        <v>3600</v>
      </c>
      <c r="K228" s="45">
        <f t="shared" si="61"/>
        <v>1200</v>
      </c>
      <c r="L228" s="46">
        <v>3</v>
      </c>
      <c r="M228" s="44">
        <f>F228/V228*60</f>
        <v>2991.6555534387508</v>
      </c>
      <c r="N228" s="45">
        <f>M228/L228</f>
        <v>997.21851781291696</v>
      </c>
      <c r="O228" s="47">
        <f>L228-I228</f>
        <v>0</v>
      </c>
      <c r="P228" s="48">
        <f>N228-K228</f>
        <v>-202.78148218708304</v>
      </c>
      <c r="Q228" s="49">
        <f>N228/K228</f>
        <v>0.83101543151076418</v>
      </c>
      <c r="R228" s="274"/>
      <c r="S228" s="50">
        <v>0.90763888888888888</v>
      </c>
      <c r="T228" s="51">
        <v>0.96839120370370368</v>
      </c>
      <c r="U228" s="52">
        <v>82.000000000000028</v>
      </c>
      <c r="V228" s="53">
        <v>87.48333333333332</v>
      </c>
      <c r="W228" s="54"/>
      <c r="X228" s="94"/>
      <c r="Y228" s="266"/>
      <c r="Z228" s="267"/>
      <c r="AA228" s="55">
        <f>M228-J228</f>
        <v>-608.34444656124924</v>
      </c>
      <c r="AB228" s="49">
        <f>M228/J228</f>
        <v>0.83101543151076407</v>
      </c>
      <c r="AC228" s="279"/>
    </row>
    <row r="229" spans="1:29" ht="15.75" customHeight="1">
      <c r="A229" s="269"/>
      <c r="B229" s="38"/>
      <c r="C229" s="264"/>
      <c r="D229" s="265"/>
      <c r="E229" s="39"/>
      <c r="F229" s="40"/>
      <c r="G229" s="41"/>
      <c r="H229" s="42"/>
      <c r="I229" s="43"/>
      <c r="J229" s="44"/>
      <c r="K229" s="45"/>
      <c r="L229" s="46"/>
      <c r="M229" s="44"/>
      <c r="N229" s="45"/>
      <c r="O229" s="47"/>
      <c r="P229" s="48"/>
      <c r="Q229" s="49"/>
      <c r="R229" s="274"/>
      <c r="S229" s="50"/>
      <c r="T229" s="51"/>
      <c r="U229" s="52"/>
      <c r="V229" s="53"/>
      <c r="W229" s="54"/>
      <c r="X229" s="94"/>
      <c r="Y229" s="266"/>
      <c r="Z229" s="267"/>
      <c r="AA229" s="55"/>
      <c r="AB229" s="49"/>
      <c r="AC229" s="279"/>
    </row>
    <row r="230" spans="1:29" ht="15.75" customHeight="1">
      <c r="A230" s="269"/>
      <c r="B230" s="38"/>
      <c r="C230" s="264"/>
      <c r="D230" s="265"/>
      <c r="E230" s="39"/>
      <c r="F230" s="40"/>
      <c r="G230" s="41"/>
      <c r="H230" s="58"/>
      <c r="I230" s="43"/>
      <c r="J230" s="44"/>
      <c r="K230" s="45"/>
      <c r="L230" s="59"/>
      <c r="M230" s="44"/>
      <c r="N230" s="45"/>
      <c r="O230" s="47"/>
      <c r="P230" s="48"/>
      <c r="Q230" s="49"/>
      <c r="R230" s="274"/>
      <c r="S230" s="50"/>
      <c r="T230" s="51"/>
      <c r="U230" s="52"/>
      <c r="V230" s="53"/>
      <c r="W230" s="54"/>
      <c r="X230" s="94"/>
      <c r="Y230" s="266"/>
      <c r="Z230" s="267"/>
      <c r="AA230" s="55"/>
      <c r="AB230" s="49"/>
      <c r="AC230" s="279"/>
    </row>
    <row r="231" spans="1:29" ht="15.75" customHeight="1">
      <c r="A231" s="269"/>
      <c r="B231" s="38"/>
      <c r="C231" s="264"/>
      <c r="D231" s="265"/>
      <c r="E231" s="39"/>
      <c r="F231" s="40"/>
      <c r="G231" s="60"/>
      <c r="H231" s="61"/>
      <c r="I231" s="43"/>
      <c r="J231" s="44"/>
      <c r="K231" s="45"/>
      <c r="L231" s="46"/>
      <c r="M231" s="44"/>
      <c r="N231" s="45"/>
      <c r="O231" s="47"/>
      <c r="P231" s="48"/>
      <c r="Q231" s="49"/>
      <c r="R231" s="274"/>
      <c r="S231" s="50"/>
      <c r="T231" s="51"/>
      <c r="U231" s="52"/>
      <c r="V231" s="53"/>
      <c r="W231" s="54"/>
      <c r="X231" s="94"/>
      <c r="Y231" s="266"/>
      <c r="Z231" s="267"/>
      <c r="AA231" s="55"/>
      <c r="AB231" s="49"/>
      <c r="AC231" s="279"/>
    </row>
    <row r="232" spans="1:29" ht="15.75" customHeight="1">
      <c r="A232" s="269"/>
      <c r="B232" s="38"/>
      <c r="C232" s="264"/>
      <c r="D232" s="265"/>
      <c r="E232" s="39"/>
      <c r="F232" s="40"/>
      <c r="G232" s="60"/>
      <c r="H232" s="64"/>
      <c r="I232" s="43"/>
      <c r="J232" s="44"/>
      <c r="K232" s="45"/>
      <c r="L232" s="59"/>
      <c r="M232" s="44"/>
      <c r="N232" s="45"/>
      <c r="O232" s="65"/>
      <c r="P232" s="66"/>
      <c r="Q232" s="67"/>
      <c r="R232" s="274"/>
      <c r="S232" s="50"/>
      <c r="T232" s="51"/>
      <c r="U232" s="52"/>
      <c r="V232" s="53"/>
      <c r="W232" s="54"/>
      <c r="X232" s="94"/>
      <c r="Y232" s="266"/>
      <c r="Z232" s="267"/>
      <c r="AA232" s="55"/>
      <c r="AB232" s="49"/>
      <c r="AC232" s="279"/>
    </row>
    <row r="233" spans="1:29" ht="15.75" customHeight="1">
      <c r="A233" s="269"/>
      <c r="B233" s="38"/>
      <c r="C233" s="264"/>
      <c r="D233" s="265"/>
      <c r="E233" s="39"/>
      <c r="F233" s="40"/>
      <c r="G233" s="60"/>
      <c r="H233" s="64"/>
      <c r="I233" s="43"/>
      <c r="J233" s="44"/>
      <c r="K233" s="45"/>
      <c r="L233" s="59"/>
      <c r="M233" s="44"/>
      <c r="N233" s="45"/>
      <c r="O233" s="65"/>
      <c r="P233" s="66"/>
      <c r="Q233" s="67"/>
      <c r="R233" s="274"/>
      <c r="S233" s="50"/>
      <c r="T233" s="51"/>
      <c r="U233" s="52"/>
      <c r="V233" s="53"/>
      <c r="W233" s="54"/>
      <c r="X233" s="94"/>
      <c r="Y233" s="266"/>
      <c r="Z233" s="267"/>
      <c r="AA233" s="55"/>
      <c r="AB233" s="49"/>
      <c r="AC233" s="279"/>
    </row>
    <row r="234" spans="1:29" ht="15.75" customHeight="1">
      <c r="A234" s="269"/>
      <c r="B234" s="38"/>
      <c r="C234" s="264"/>
      <c r="D234" s="265"/>
      <c r="E234" s="39"/>
      <c r="F234" s="40"/>
      <c r="G234" s="60"/>
      <c r="H234" s="64"/>
      <c r="I234" s="43"/>
      <c r="J234" s="44"/>
      <c r="K234" s="45"/>
      <c r="L234" s="59"/>
      <c r="M234" s="44"/>
      <c r="N234" s="45"/>
      <c r="O234" s="65"/>
      <c r="P234" s="66"/>
      <c r="Q234" s="67"/>
      <c r="R234" s="274"/>
      <c r="S234" s="50"/>
      <c r="T234" s="51"/>
      <c r="U234" s="52"/>
      <c r="V234" s="53"/>
      <c r="W234" s="54"/>
      <c r="X234" s="94"/>
      <c r="Y234" s="266"/>
      <c r="Z234" s="267"/>
      <c r="AA234" s="55"/>
      <c r="AB234" s="49"/>
      <c r="AC234" s="279"/>
    </row>
    <row r="235" spans="1:29" ht="15.75" customHeight="1">
      <c r="A235" s="269"/>
      <c r="B235" s="38"/>
      <c r="C235" s="264"/>
      <c r="D235" s="265"/>
      <c r="E235" s="39"/>
      <c r="F235" s="40"/>
      <c r="G235" s="60"/>
      <c r="H235" s="64"/>
      <c r="I235" s="43"/>
      <c r="J235" s="44"/>
      <c r="K235" s="45"/>
      <c r="L235" s="59"/>
      <c r="M235" s="44"/>
      <c r="N235" s="45"/>
      <c r="O235" s="65"/>
      <c r="P235" s="66"/>
      <c r="Q235" s="67"/>
      <c r="R235" s="274"/>
      <c r="S235" s="50"/>
      <c r="T235" s="51"/>
      <c r="U235" s="52"/>
      <c r="V235" s="53"/>
      <c r="W235" s="54"/>
      <c r="X235" s="94"/>
      <c r="Y235" s="266"/>
      <c r="Z235" s="267"/>
      <c r="AA235" s="55"/>
      <c r="AB235" s="49"/>
      <c r="AC235" s="279"/>
    </row>
    <row r="236" spans="1:29" ht="15.75" customHeight="1">
      <c r="A236" s="269"/>
      <c r="B236" s="38"/>
      <c r="C236" s="264"/>
      <c r="D236" s="265"/>
      <c r="E236" s="39"/>
      <c r="F236" s="40"/>
      <c r="G236" s="60"/>
      <c r="H236" s="64"/>
      <c r="I236" s="43"/>
      <c r="J236" s="44"/>
      <c r="K236" s="45"/>
      <c r="L236" s="59"/>
      <c r="M236" s="44"/>
      <c r="N236" s="45"/>
      <c r="O236" s="65"/>
      <c r="P236" s="66"/>
      <c r="Q236" s="67"/>
      <c r="R236" s="274"/>
      <c r="S236" s="50"/>
      <c r="T236" s="51"/>
      <c r="U236" s="52"/>
      <c r="V236" s="53"/>
      <c r="W236" s="68"/>
      <c r="X236" s="110"/>
      <c r="Y236" s="266"/>
      <c r="Z236" s="267"/>
      <c r="AA236" s="55"/>
      <c r="AB236" s="49"/>
      <c r="AC236" s="279"/>
    </row>
    <row r="237" spans="1:29" ht="15.75" customHeight="1">
      <c r="A237" s="269"/>
      <c r="B237" s="38"/>
      <c r="C237" s="264"/>
      <c r="D237" s="265"/>
      <c r="E237" s="39"/>
      <c r="F237" s="40"/>
      <c r="G237" s="60"/>
      <c r="H237" s="64"/>
      <c r="I237" s="43"/>
      <c r="J237" s="44"/>
      <c r="K237" s="45"/>
      <c r="L237" s="59"/>
      <c r="M237" s="44"/>
      <c r="N237" s="45"/>
      <c r="O237" s="65"/>
      <c r="P237" s="66"/>
      <c r="Q237" s="67"/>
      <c r="R237" s="274"/>
      <c r="S237" s="50"/>
      <c r="T237" s="51"/>
      <c r="U237" s="52"/>
      <c r="V237" s="53"/>
      <c r="W237" s="68"/>
      <c r="X237" s="110"/>
      <c r="Y237" s="266"/>
      <c r="Z237" s="267"/>
      <c r="AA237" s="55"/>
      <c r="AB237" s="49"/>
      <c r="AC237" s="279"/>
    </row>
    <row r="238" spans="1:29" ht="15.75" customHeight="1">
      <c r="A238" s="269"/>
      <c r="B238" s="38"/>
      <c r="C238" s="264"/>
      <c r="D238" s="265"/>
      <c r="E238" s="39"/>
      <c r="F238" s="40"/>
      <c r="G238" s="60"/>
      <c r="H238" s="64"/>
      <c r="I238" s="43"/>
      <c r="J238" s="44"/>
      <c r="K238" s="45"/>
      <c r="L238" s="59"/>
      <c r="M238" s="44"/>
      <c r="N238" s="45"/>
      <c r="O238" s="65"/>
      <c r="P238" s="66"/>
      <c r="Q238" s="67"/>
      <c r="R238" s="274"/>
      <c r="S238" s="50"/>
      <c r="T238" s="51"/>
      <c r="U238" s="52"/>
      <c r="V238" s="53"/>
      <c r="W238" s="68"/>
      <c r="X238" s="110"/>
      <c r="Y238" s="266"/>
      <c r="Z238" s="267"/>
      <c r="AA238" s="55"/>
      <c r="AB238" s="49"/>
      <c r="AC238" s="279"/>
    </row>
    <row r="239" spans="1:29" ht="15.75" customHeight="1">
      <c r="A239" s="269"/>
      <c r="B239" s="38"/>
      <c r="C239" s="264"/>
      <c r="D239" s="265"/>
      <c r="E239" s="39"/>
      <c r="F239" s="40"/>
      <c r="G239" s="60"/>
      <c r="H239" s="64"/>
      <c r="I239" s="43"/>
      <c r="J239" s="44"/>
      <c r="K239" s="45"/>
      <c r="L239" s="59"/>
      <c r="M239" s="44"/>
      <c r="N239" s="45"/>
      <c r="O239" s="65"/>
      <c r="P239" s="66"/>
      <c r="Q239" s="67"/>
      <c r="R239" s="274"/>
      <c r="S239" s="50"/>
      <c r="T239" s="51"/>
      <c r="U239" s="52"/>
      <c r="V239" s="53"/>
      <c r="W239" s="68"/>
      <c r="X239" s="110"/>
      <c r="Y239" s="266"/>
      <c r="Z239" s="267"/>
      <c r="AA239" s="55"/>
      <c r="AB239" s="49"/>
      <c r="AC239" s="279"/>
    </row>
    <row r="240" spans="1:29" ht="15.75" customHeight="1">
      <c r="A240" s="269"/>
      <c r="B240" s="38"/>
      <c r="C240" s="264"/>
      <c r="D240" s="265"/>
      <c r="E240" s="39"/>
      <c r="F240" s="40"/>
      <c r="G240" s="60"/>
      <c r="H240" s="64"/>
      <c r="I240" s="43"/>
      <c r="J240" s="44"/>
      <c r="K240" s="45"/>
      <c r="L240" s="59"/>
      <c r="M240" s="44"/>
      <c r="N240" s="45"/>
      <c r="O240" s="65"/>
      <c r="P240" s="66"/>
      <c r="Q240" s="67"/>
      <c r="R240" s="274"/>
      <c r="S240" s="50"/>
      <c r="T240" s="51"/>
      <c r="U240" s="52"/>
      <c r="V240" s="53"/>
      <c r="W240" s="68"/>
      <c r="X240" s="110"/>
      <c r="Y240" s="266"/>
      <c r="Z240" s="267"/>
      <c r="AA240" s="55"/>
      <c r="AB240" s="49"/>
      <c r="AC240" s="279"/>
    </row>
    <row r="241" spans="1:29" ht="15.75" customHeight="1">
      <c r="A241" s="269"/>
      <c r="B241" s="38"/>
      <c r="C241" s="264"/>
      <c r="D241" s="265"/>
      <c r="E241" s="104"/>
      <c r="F241" s="40"/>
      <c r="G241" s="72"/>
      <c r="H241" s="64"/>
      <c r="I241" s="43"/>
      <c r="J241" s="44"/>
      <c r="K241" s="45"/>
      <c r="L241" s="59"/>
      <c r="M241" s="44"/>
      <c r="N241" s="45"/>
      <c r="O241" s="65"/>
      <c r="P241" s="66"/>
      <c r="Q241" s="67"/>
      <c r="R241" s="274"/>
      <c r="S241" s="62"/>
      <c r="T241" s="63"/>
      <c r="U241" s="73"/>
      <c r="V241" s="74"/>
      <c r="W241" s="68"/>
      <c r="X241" s="110"/>
      <c r="Y241" s="266"/>
      <c r="Z241" s="267"/>
      <c r="AA241" s="111"/>
      <c r="AB241" s="67"/>
      <c r="AC241" s="279"/>
    </row>
    <row r="242" spans="1:29" ht="15.75" customHeight="1" thickBot="1">
      <c r="A242" s="270"/>
      <c r="B242" s="76" t="s">
        <v>35</v>
      </c>
      <c r="C242" s="261"/>
      <c r="D242" s="261"/>
      <c r="E242" s="77"/>
      <c r="F242" s="18"/>
      <c r="G242" s="79"/>
      <c r="H242" s="20"/>
      <c r="I242" s="80">
        <f t="shared" ref="I242:J242" si="66">AVERAGE(I226:I241)</f>
        <v>3.3333333333333335</v>
      </c>
      <c r="J242" s="81">
        <f t="shared" si="66"/>
        <v>3400</v>
      </c>
      <c r="K242" s="82">
        <f t="shared" ref="K242" si="67">J242/I242</f>
        <v>1020</v>
      </c>
      <c r="L242" s="80">
        <f t="shared" ref="L242:M242" si="68">AVERAGE(L226:L241)</f>
        <v>3.3333333333333335</v>
      </c>
      <c r="M242" s="81">
        <f t="shared" si="68"/>
        <v>2824.4815749345012</v>
      </c>
      <c r="N242" s="82">
        <f t="shared" ref="N242:N247" si="69">M242/L242</f>
        <v>847.3444724803503</v>
      </c>
      <c r="O242" s="83">
        <f t="shared" ref="O242:O247" si="70">L242-I242</f>
        <v>0</v>
      </c>
      <c r="P242" s="84">
        <f t="shared" ref="P242:P247" si="71">N242-K242</f>
        <v>-172.6555275196497</v>
      </c>
      <c r="Q242" s="85">
        <f t="shared" ref="Q242:Q247" si="72">N242/K242</f>
        <v>0.83072987498073558</v>
      </c>
      <c r="R242" s="275"/>
      <c r="S242" s="182">
        <f>S226</f>
        <v>0.70833333333333337</v>
      </c>
      <c r="T242" s="183">
        <f>INDEX(T226:T241,COUNTA(T226:T241))</f>
        <v>0.96839120370370368</v>
      </c>
      <c r="U242" s="86"/>
      <c r="V242" s="96"/>
      <c r="W242" s="18"/>
      <c r="X242" s="20"/>
      <c r="Y242" s="262"/>
      <c r="Z242" s="263"/>
      <c r="AA242" s="97">
        <f t="shared" ref="AA242:AA247" si="73">M242-J242</f>
        <v>-575.51842506549883</v>
      </c>
      <c r="AB242" s="85">
        <f t="shared" ref="AB242:AB247" si="74">M242/J242</f>
        <v>0.83072987498073558</v>
      </c>
      <c r="AC242" s="280"/>
    </row>
    <row r="243" spans="1:29" ht="15.75" customHeight="1">
      <c r="A243" s="281" t="s">
        <v>53</v>
      </c>
      <c r="B243" s="16" t="s">
        <v>76</v>
      </c>
      <c r="C243" s="271" t="s">
        <v>127</v>
      </c>
      <c r="D243" s="272"/>
      <c r="E243" s="21">
        <v>18.18</v>
      </c>
      <c r="F243" s="15">
        <v>1436</v>
      </c>
      <c r="G243" s="22">
        <f t="shared" ref="G243:G247" si="75">E243*F243</f>
        <v>26106.48</v>
      </c>
      <c r="H243" s="23"/>
      <c r="I243" s="24">
        <v>3</v>
      </c>
      <c r="J243" s="25">
        <v>3600</v>
      </c>
      <c r="K243" s="26">
        <f>J243/I243</f>
        <v>1200</v>
      </c>
      <c r="L243" s="27">
        <v>3</v>
      </c>
      <c r="M243" s="25">
        <f>F243/V243*60</f>
        <v>2952.3700742432916</v>
      </c>
      <c r="N243" s="26">
        <f t="shared" si="69"/>
        <v>984.12335808109719</v>
      </c>
      <c r="O243" s="91">
        <f t="shared" si="70"/>
        <v>0</v>
      </c>
      <c r="P243" s="92">
        <f t="shared" si="71"/>
        <v>-215.87664191890281</v>
      </c>
      <c r="Q243" s="31">
        <f t="shared" si="72"/>
        <v>0.82010279840091438</v>
      </c>
      <c r="R243" s="273">
        <f>Q259</f>
        <v>0.82442911759957316</v>
      </c>
      <c r="S243" s="32">
        <v>0.70833333333333337</v>
      </c>
      <c r="T243" s="33">
        <v>0.72859953703703706</v>
      </c>
      <c r="U243" s="34"/>
      <c r="V243" s="35">
        <v>29.183333333333312</v>
      </c>
      <c r="W243" s="33"/>
      <c r="X243" s="107"/>
      <c r="Y243" s="276"/>
      <c r="Z243" s="277"/>
      <c r="AA243" s="119">
        <f t="shared" si="73"/>
        <v>-647.62992575670842</v>
      </c>
      <c r="AB243" s="31">
        <f t="shared" si="74"/>
        <v>0.82010279840091438</v>
      </c>
      <c r="AC243" s="278">
        <f>AB259</f>
        <v>0.82442911759957305</v>
      </c>
    </row>
    <row r="244" spans="1:29" ht="15.75" customHeight="1">
      <c r="A244" s="282"/>
      <c r="B244" s="38" t="s">
        <v>76</v>
      </c>
      <c r="C244" s="264" t="s">
        <v>122</v>
      </c>
      <c r="D244" s="265"/>
      <c r="E244" s="39">
        <v>18.18</v>
      </c>
      <c r="F244" s="40">
        <v>1589</v>
      </c>
      <c r="G244" s="41">
        <f t="shared" si="75"/>
        <v>28888.02</v>
      </c>
      <c r="H244" s="42">
        <v>2</v>
      </c>
      <c r="I244" s="43">
        <v>3</v>
      </c>
      <c r="J244" s="44">
        <v>3600</v>
      </c>
      <c r="K244" s="45">
        <f t="shared" si="61"/>
        <v>1200</v>
      </c>
      <c r="L244" s="46">
        <v>3</v>
      </c>
      <c r="M244" s="44">
        <f>F244/V244*60</f>
        <v>2974.7269890795728</v>
      </c>
      <c r="N244" s="45">
        <f t="shared" si="69"/>
        <v>991.57566302652424</v>
      </c>
      <c r="O244" s="47">
        <f t="shared" si="70"/>
        <v>0</v>
      </c>
      <c r="P244" s="48">
        <f t="shared" si="71"/>
        <v>-208.42433697347576</v>
      </c>
      <c r="Q244" s="49">
        <f t="shared" si="72"/>
        <v>0.82631305252210352</v>
      </c>
      <c r="R244" s="274"/>
      <c r="S244" s="50">
        <v>0.74236111111111114</v>
      </c>
      <c r="T244" s="51">
        <v>0.76461805555555551</v>
      </c>
      <c r="U244" s="52">
        <v>19.816666666666674</v>
      </c>
      <c r="V244" s="53">
        <v>32.049999999999898</v>
      </c>
      <c r="W244" s="54"/>
      <c r="X244" s="58"/>
      <c r="Y244" s="266" t="s">
        <v>255</v>
      </c>
      <c r="Z244" s="267"/>
      <c r="AA244" s="120">
        <f t="shared" si="73"/>
        <v>-625.27301092042717</v>
      </c>
      <c r="AB244" s="49">
        <f t="shared" si="74"/>
        <v>0.82631305252210352</v>
      </c>
      <c r="AC244" s="279"/>
    </row>
    <row r="245" spans="1:29" ht="15.75" customHeight="1">
      <c r="A245" s="282"/>
      <c r="B245" s="38" t="s">
        <v>76</v>
      </c>
      <c r="C245" s="264" t="s">
        <v>129</v>
      </c>
      <c r="D245" s="265"/>
      <c r="E245" s="39">
        <v>25.03</v>
      </c>
      <c r="F245" s="40">
        <v>2235</v>
      </c>
      <c r="G245" s="41">
        <f t="shared" si="75"/>
        <v>55942.05</v>
      </c>
      <c r="H245" s="42"/>
      <c r="I245" s="43">
        <v>4</v>
      </c>
      <c r="J245" s="44">
        <v>3300</v>
      </c>
      <c r="K245" s="45">
        <f t="shared" si="61"/>
        <v>825</v>
      </c>
      <c r="L245" s="46">
        <v>4</v>
      </c>
      <c r="M245" s="44">
        <f>F245/V245*60</f>
        <v>2716.407832545578</v>
      </c>
      <c r="N245" s="45">
        <f t="shared" si="69"/>
        <v>679.1019581363945</v>
      </c>
      <c r="O245" s="47">
        <f t="shared" si="70"/>
        <v>0</v>
      </c>
      <c r="P245" s="48">
        <f t="shared" si="71"/>
        <v>-145.8980418636055</v>
      </c>
      <c r="Q245" s="49">
        <f t="shared" si="72"/>
        <v>0.82315388865017514</v>
      </c>
      <c r="R245" s="274"/>
      <c r="S245" s="50">
        <v>0.77500000000000002</v>
      </c>
      <c r="T245" s="51">
        <v>0.80928240740740742</v>
      </c>
      <c r="U245" s="52">
        <v>14.950000000000099</v>
      </c>
      <c r="V245" s="53">
        <v>49.36666666666666</v>
      </c>
      <c r="W245" s="54"/>
      <c r="X245" s="58"/>
      <c r="Y245" s="266"/>
      <c r="Z245" s="267"/>
      <c r="AA245" s="120">
        <f t="shared" si="73"/>
        <v>-583.592167454422</v>
      </c>
      <c r="AB245" s="49">
        <f t="shared" si="74"/>
        <v>0.82315388865017514</v>
      </c>
      <c r="AC245" s="279"/>
    </row>
    <row r="246" spans="1:29" ht="15.75" customHeight="1">
      <c r="A246" s="282"/>
      <c r="B246" s="38" t="s">
        <v>76</v>
      </c>
      <c r="C246" s="264" t="s">
        <v>130</v>
      </c>
      <c r="D246" s="265"/>
      <c r="E246" s="39">
        <v>24.83</v>
      </c>
      <c r="F246" s="40">
        <v>2965</v>
      </c>
      <c r="G246" s="41">
        <f t="shared" si="75"/>
        <v>73620.95</v>
      </c>
      <c r="H246" s="42"/>
      <c r="I246" s="43">
        <v>4</v>
      </c>
      <c r="J246" s="44">
        <v>3300</v>
      </c>
      <c r="K246" s="45">
        <f t="shared" si="61"/>
        <v>825</v>
      </c>
      <c r="L246" s="46">
        <v>4</v>
      </c>
      <c r="M246" s="44">
        <f>F246/V246*60</f>
        <v>2725.7405515832452</v>
      </c>
      <c r="N246" s="45">
        <f t="shared" si="69"/>
        <v>681.43513789581129</v>
      </c>
      <c r="O246" s="47">
        <f t="shared" si="70"/>
        <v>0</v>
      </c>
      <c r="P246" s="48">
        <f t="shared" si="71"/>
        <v>-143.56486210418871</v>
      </c>
      <c r="Q246" s="49">
        <f t="shared" si="72"/>
        <v>0.82598198532825606</v>
      </c>
      <c r="R246" s="274"/>
      <c r="S246" s="50">
        <v>0.82013888888888886</v>
      </c>
      <c r="T246" s="51">
        <v>0.86546296296296299</v>
      </c>
      <c r="U246" s="52">
        <v>15.633333333333272</v>
      </c>
      <c r="V246" s="53">
        <v>65.266666666666737</v>
      </c>
      <c r="W246" s="54">
        <v>0.86546296296296299</v>
      </c>
      <c r="X246" s="94">
        <v>0.92152777777777761</v>
      </c>
      <c r="Y246" s="266" t="s">
        <v>255</v>
      </c>
      <c r="Z246" s="267"/>
      <c r="AA246" s="120">
        <f t="shared" si="73"/>
        <v>-574.25944841675482</v>
      </c>
      <c r="AB246" s="49">
        <f t="shared" si="74"/>
        <v>0.82598198532825606</v>
      </c>
      <c r="AC246" s="279"/>
    </row>
    <row r="247" spans="1:29" ht="15.75" customHeight="1">
      <c r="A247" s="283"/>
      <c r="B247" s="38" t="s">
        <v>76</v>
      </c>
      <c r="C247" s="264" t="s">
        <v>122</v>
      </c>
      <c r="D247" s="265"/>
      <c r="E247" s="39">
        <v>18.18</v>
      </c>
      <c r="F247" s="40">
        <v>2441</v>
      </c>
      <c r="G247" s="41">
        <f t="shared" si="75"/>
        <v>44377.38</v>
      </c>
      <c r="H247" s="58"/>
      <c r="I247" s="43">
        <v>3</v>
      </c>
      <c r="J247" s="44">
        <v>3600</v>
      </c>
      <c r="K247" s="45">
        <f t="shared" si="61"/>
        <v>1200</v>
      </c>
      <c r="L247" s="59">
        <v>3</v>
      </c>
      <c r="M247" s="44">
        <f>F247/V247*60</f>
        <v>2975.8211987808836</v>
      </c>
      <c r="N247" s="45">
        <f t="shared" si="69"/>
        <v>991.94039959362783</v>
      </c>
      <c r="O247" s="47">
        <f t="shared" si="70"/>
        <v>0</v>
      </c>
      <c r="P247" s="48">
        <f t="shared" si="71"/>
        <v>-208.05960040637217</v>
      </c>
      <c r="Q247" s="49">
        <f t="shared" si="72"/>
        <v>0.82661699966135649</v>
      </c>
      <c r="R247" s="274"/>
      <c r="S247" s="50">
        <v>0.92152777777777761</v>
      </c>
      <c r="T247" s="51">
        <v>0.95570601851851855</v>
      </c>
      <c r="U247" s="52">
        <v>80.733333333333064</v>
      </c>
      <c r="V247" s="53">
        <v>49.216666666666953</v>
      </c>
      <c r="W247" s="54"/>
      <c r="X247" s="94"/>
      <c r="Y247" s="266"/>
      <c r="Z247" s="267"/>
      <c r="AA247" s="120">
        <f t="shared" si="73"/>
        <v>-624.17880121911639</v>
      </c>
      <c r="AB247" s="49">
        <f t="shared" si="74"/>
        <v>0.8266169996613566</v>
      </c>
      <c r="AC247" s="279"/>
    </row>
    <row r="248" spans="1:29" ht="15.75" customHeight="1">
      <c r="A248" s="283"/>
      <c r="B248" s="38"/>
      <c r="C248" s="264"/>
      <c r="D248" s="265"/>
      <c r="E248" s="39"/>
      <c r="F248" s="40"/>
      <c r="G248" s="60"/>
      <c r="H248" s="61"/>
      <c r="I248" s="43"/>
      <c r="J248" s="44"/>
      <c r="K248" s="45"/>
      <c r="L248" s="46"/>
      <c r="M248" s="44"/>
      <c r="N248" s="45"/>
      <c r="O248" s="47"/>
      <c r="P248" s="48"/>
      <c r="Q248" s="49"/>
      <c r="R248" s="274"/>
      <c r="S248" s="50"/>
      <c r="T248" s="51"/>
      <c r="U248" s="52"/>
      <c r="V248" s="53"/>
      <c r="W248" s="54"/>
      <c r="X248" s="116"/>
      <c r="Y248" s="266"/>
      <c r="Z248" s="267"/>
      <c r="AA248" s="120"/>
      <c r="AB248" s="49"/>
      <c r="AC248" s="279"/>
    </row>
    <row r="249" spans="1:29" ht="15.75" customHeight="1">
      <c r="A249" s="283"/>
      <c r="B249" s="38"/>
      <c r="C249" s="264"/>
      <c r="D249" s="265"/>
      <c r="E249" s="39"/>
      <c r="F249" s="40"/>
      <c r="G249" s="60"/>
      <c r="H249" s="64"/>
      <c r="I249" s="43"/>
      <c r="J249" s="44"/>
      <c r="K249" s="45"/>
      <c r="L249" s="59"/>
      <c r="M249" s="44"/>
      <c r="N249" s="45"/>
      <c r="O249" s="65"/>
      <c r="P249" s="66"/>
      <c r="Q249" s="67"/>
      <c r="R249" s="274"/>
      <c r="S249" s="50"/>
      <c r="T249" s="51"/>
      <c r="U249" s="52"/>
      <c r="V249" s="53"/>
      <c r="W249" s="54"/>
      <c r="X249" s="94"/>
      <c r="Y249" s="266"/>
      <c r="Z249" s="267"/>
      <c r="AA249" s="120"/>
      <c r="AB249" s="49"/>
      <c r="AC249" s="279"/>
    </row>
    <row r="250" spans="1:29" ht="15.75" customHeight="1">
      <c r="A250" s="283"/>
      <c r="B250" s="38"/>
      <c r="C250" s="264"/>
      <c r="D250" s="265"/>
      <c r="E250" s="39"/>
      <c r="F250" s="40"/>
      <c r="G250" s="60"/>
      <c r="H250" s="64"/>
      <c r="I250" s="43"/>
      <c r="J250" s="44"/>
      <c r="K250" s="45"/>
      <c r="L250" s="59"/>
      <c r="M250" s="44"/>
      <c r="N250" s="45"/>
      <c r="O250" s="65"/>
      <c r="P250" s="66"/>
      <c r="Q250" s="67"/>
      <c r="R250" s="274"/>
      <c r="S250" s="50"/>
      <c r="T250" s="51"/>
      <c r="U250" s="52"/>
      <c r="V250" s="53"/>
      <c r="W250" s="54"/>
      <c r="X250" s="94"/>
      <c r="Y250" s="266"/>
      <c r="Z250" s="267"/>
      <c r="AA250" s="120"/>
      <c r="AB250" s="49"/>
      <c r="AC250" s="279"/>
    </row>
    <row r="251" spans="1:29" ht="15.75" customHeight="1">
      <c r="A251" s="283"/>
      <c r="B251" s="38"/>
      <c r="C251" s="264"/>
      <c r="D251" s="265"/>
      <c r="E251" s="39"/>
      <c r="F251" s="40"/>
      <c r="G251" s="60"/>
      <c r="H251" s="64"/>
      <c r="I251" s="43"/>
      <c r="J251" s="44"/>
      <c r="K251" s="45"/>
      <c r="L251" s="59"/>
      <c r="M251" s="44"/>
      <c r="N251" s="45"/>
      <c r="O251" s="65"/>
      <c r="P251" s="66"/>
      <c r="Q251" s="67"/>
      <c r="R251" s="274"/>
      <c r="S251" s="50"/>
      <c r="T251" s="51"/>
      <c r="U251" s="52"/>
      <c r="V251" s="53"/>
      <c r="W251" s="68"/>
      <c r="X251" s="110"/>
      <c r="Y251" s="266"/>
      <c r="Z251" s="267"/>
      <c r="AA251" s="120"/>
      <c r="AB251" s="49"/>
      <c r="AC251" s="279"/>
    </row>
    <row r="252" spans="1:29" ht="15.75" customHeight="1">
      <c r="A252" s="283"/>
      <c r="B252" s="38"/>
      <c r="C252" s="264"/>
      <c r="D252" s="265"/>
      <c r="E252" s="39"/>
      <c r="F252" s="40"/>
      <c r="G252" s="60"/>
      <c r="H252" s="64"/>
      <c r="I252" s="43"/>
      <c r="J252" s="44"/>
      <c r="K252" s="45"/>
      <c r="L252" s="59"/>
      <c r="M252" s="44"/>
      <c r="N252" s="45"/>
      <c r="O252" s="65"/>
      <c r="P252" s="66"/>
      <c r="Q252" s="67"/>
      <c r="R252" s="274"/>
      <c r="S252" s="50"/>
      <c r="T252" s="51"/>
      <c r="U252" s="52"/>
      <c r="V252" s="53"/>
      <c r="W252" s="68"/>
      <c r="X252" s="110"/>
      <c r="Y252" s="266"/>
      <c r="Z252" s="267"/>
      <c r="AA252" s="120"/>
      <c r="AB252" s="49"/>
      <c r="AC252" s="279"/>
    </row>
    <row r="253" spans="1:29" ht="15.75" customHeight="1">
      <c r="A253" s="283"/>
      <c r="B253" s="38"/>
      <c r="C253" s="264"/>
      <c r="D253" s="265"/>
      <c r="E253" s="39"/>
      <c r="F253" s="40"/>
      <c r="G253" s="60"/>
      <c r="H253" s="64"/>
      <c r="I253" s="43"/>
      <c r="J253" s="44"/>
      <c r="K253" s="45"/>
      <c r="L253" s="59"/>
      <c r="M253" s="44"/>
      <c r="N253" s="45"/>
      <c r="O253" s="65"/>
      <c r="P253" s="66"/>
      <c r="Q253" s="67"/>
      <c r="R253" s="274"/>
      <c r="S253" s="50"/>
      <c r="T253" s="51"/>
      <c r="U253" s="52"/>
      <c r="V253" s="53"/>
      <c r="W253" s="68"/>
      <c r="X253" s="110"/>
      <c r="Y253" s="266"/>
      <c r="Z253" s="267"/>
      <c r="AA253" s="120"/>
      <c r="AB253" s="49"/>
      <c r="AC253" s="279"/>
    </row>
    <row r="254" spans="1:29" ht="15.75" customHeight="1">
      <c r="A254" s="283"/>
      <c r="B254" s="38"/>
      <c r="C254" s="264"/>
      <c r="D254" s="265"/>
      <c r="E254" s="39"/>
      <c r="F254" s="40"/>
      <c r="G254" s="60"/>
      <c r="H254" s="64"/>
      <c r="I254" s="43"/>
      <c r="J254" s="44"/>
      <c r="K254" s="45"/>
      <c r="L254" s="59"/>
      <c r="M254" s="44"/>
      <c r="N254" s="45"/>
      <c r="O254" s="65"/>
      <c r="P254" s="66"/>
      <c r="Q254" s="67"/>
      <c r="R254" s="274"/>
      <c r="S254" s="50"/>
      <c r="T254" s="51"/>
      <c r="U254" s="52"/>
      <c r="V254" s="53"/>
      <c r="W254" s="68"/>
      <c r="X254" s="110"/>
      <c r="Y254" s="266"/>
      <c r="Z254" s="267"/>
      <c r="AA254" s="120"/>
      <c r="AB254" s="49"/>
      <c r="AC254" s="279"/>
    </row>
    <row r="255" spans="1:29" ht="15.75" customHeight="1">
      <c r="A255" s="283"/>
      <c r="B255" s="38"/>
      <c r="C255" s="264"/>
      <c r="D255" s="265"/>
      <c r="E255" s="39"/>
      <c r="F255" s="40"/>
      <c r="G255" s="60"/>
      <c r="H255" s="64"/>
      <c r="I255" s="43"/>
      <c r="J255" s="44"/>
      <c r="K255" s="45"/>
      <c r="L255" s="59"/>
      <c r="M255" s="44"/>
      <c r="N255" s="45"/>
      <c r="O255" s="65"/>
      <c r="P255" s="66"/>
      <c r="Q255" s="67"/>
      <c r="R255" s="274"/>
      <c r="S255" s="50"/>
      <c r="T255" s="51"/>
      <c r="U255" s="52"/>
      <c r="V255" s="53"/>
      <c r="W255" s="68"/>
      <c r="X255" s="110"/>
      <c r="Y255" s="266"/>
      <c r="Z255" s="267"/>
      <c r="AA255" s="120"/>
      <c r="AB255" s="49"/>
      <c r="AC255" s="279"/>
    </row>
    <row r="256" spans="1:29" ht="15.75" customHeight="1">
      <c r="A256" s="283"/>
      <c r="B256" s="38"/>
      <c r="C256" s="264"/>
      <c r="D256" s="265"/>
      <c r="E256" s="39"/>
      <c r="F256" s="40"/>
      <c r="G256" s="60"/>
      <c r="H256" s="64"/>
      <c r="I256" s="43"/>
      <c r="J256" s="44"/>
      <c r="K256" s="45"/>
      <c r="L256" s="59"/>
      <c r="M256" s="44"/>
      <c r="N256" s="45"/>
      <c r="O256" s="65"/>
      <c r="P256" s="66"/>
      <c r="Q256" s="67"/>
      <c r="R256" s="274"/>
      <c r="S256" s="50"/>
      <c r="T256" s="51"/>
      <c r="U256" s="52"/>
      <c r="V256" s="53"/>
      <c r="W256" s="54"/>
      <c r="X256" s="94"/>
      <c r="Y256" s="266"/>
      <c r="Z256" s="267"/>
      <c r="AA256" s="120"/>
      <c r="AB256" s="49"/>
      <c r="AC256" s="279"/>
    </row>
    <row r="257" spans="1:29" ht="15.75" customHeight="1">
      <c r="A257" s="283"/>
      <c r="B257" s="38"/>
      <c r="C257" s="264"/>
      <c r="D257" s="265"/>
      <c r="E257" s="39"/>
      <c r="F257" s="40"/>
      <c r="G257" s="60"/>
      <c r="H257" s="64"/>
      <c r="I257" s="43"/>
      <c r="J257" s="44"/>
      <c r="K257" s="45"/>
      <c r="L257" s="59"/>
      <c r="M257" s="44"/>
      <c r="N257" s="45"/>
      <c r="O257" s="65"/>
      <c r="P257" s="66"/>
      <c r="Q257" s="67"/>
      <c r="R257" s="274"/>
      <c r="S257" s="50"/>
      <c r="T257" s="51"/>
      <c r="U257" s="52"/>
      <c r="V257" s="53"/>
      <c r="W257" s="68"/>
      <c r="X257" s="110"/>
      <c r="Y257" s="266"/>
      <c r="Z257" s="267"/>
      <c r="AA257" s="120"/>
      <c r="AB257" s="49"/>
      <c r="AC257" s="279"/>
    </row>
    <row r="258" spans="1:29" ht="15.75" customHeight="1">
      <c r="A258" s="283"/>
      <c r="B258" s="38"/>
      <c r="C258" s="264"/>
      <c r="D258" s="265"/>
      <c r="E258" s="104"/>
      <c r="F258" s="40"/>
      <c r="G258" s="72"/>
      <c r="H258" s="64"/>
      <c r="I258" s="43"/>
      <c r="J258" s="44"/>
      <c r="K258" s="45"/>
      <c r="L258" s="59"/>
      <c r="M258" s="44"/>
      <c r="N258" s="45"/>
      <c r="O258" s="65"/>
      <c r="P258" s="66"/>
      <c r="Q258" s="67"/>
      <c r="R258" s="274"/>
      <c r="S258" s="62"/>
      <c r="T258" s="63"/>
      <c r="U258" s="73"/>
      <c r="V258" s="74"/>
      <c r="W258" s="68"/>
      <c r="X258" s="110"/>
      <c r="Y258" s="266"/>
      <c r="Z258" s="267"/>
      <c r="AA258" s="121"/>
      <c r="AB258" s="67"/>
      <c r="AC258" s="279"/>
    </row>
    <row r="259" spans="1:29" ht="15.75" customHeight="1" thickBot="1">
      <c r="A259" s="284"/>
      <c r="B259" s="76" t="s">
        <v>35</v>
      </c>
      <c r="C259" s="261"/>
      <c r="D259" s="261"/>
      <c r="E259" s="77"/>
      <c r="F259" s="78"/>
      <c r="G259" s="79"/>
      <c r="H259" s="20"/>
      <c r="I259" s="80">
        <f t="shared" ref="I259:J259" si="76">AVERAGE(I243:I258)</f>
        <v>3.4</v>
      </c>
      <c r="J259" s="81">
        <f t="shared" si="76"/>
        <v>3480</v>
      </c>
      <c r="K259" s="82">
        <f t="shared" ref="K259" si="77">J259/I259</f>
        <v>1023.5294117647059</v>
      </c>
      <c r="L259" s="80">
        <f t="shared" ref="L259:M259" si="78">AVERAGE(L243:L258)</f>
        <v>3.4</v>
      </c>
      <c r="M259" s="81">
        <f t="shared" si="78"/>
        <v>2869.0133292465143</v>
      </c>
      <c r="N259" s="82">
        <f>M259/L259</f>
        <v>843.82744977838661</v>
      </c>
      <c r="O259" s="83">
        <f>L259-I259</f>
        <v>0</v>
      </c>
      <c r="P259" s="84">
        <f>N259-K259</f>
        <v>-179.70196198631925</v>
      </c>
      <c r="Q259" s="85">
        <f>N259/K259</f>
        <v>0.82442911759957316</v>
      </c>
      <c r="R259" s="275"/>
      <c r="S259" s="182">
        <f>S243</f>
        <v>0.70833333333333337</v>
      </c>
      <c r="T259" s="183">
        <f>INDEX(T243:T258,COUNTA(T243:T258))</f>
        <v>0.95570601851851855</v>
      </c>
      <c r="U259" s="86"/>
      <c r="V259" s="96"/>
      <c r="W259" s="78"/>
      <c r="X259" s="82"/>
      <c r="Y259" s="262"/>
      <c r="Z259" s="263"/>
      <c r="AA259" s="122">
        <f>M259-J259</f>
        <v>-610.98667075348567</v>
      </c>
      <c r="AB259" s="85">
        <f>M259/J259</f>
        <v>0.82442911759957305</v>
      </c>
      <c r="AC259" s="280"/>
    </row>
    <row r="261" spans="1:29">
      <c r="Y261" s="260" t="s">
        <v>54</v>
      </c>
      <c r="Z261" s="260"/>
    </row>
    <row r="262" spans="1:29">
      <c r="Y262" s="260" t="s">
        <v>55</v>
      </c>
      <c r="Z262" s="260"/>
    </row>
    <row r="263" spans="1:29">
      <c r="Y263" s="260" t="s">
        <v>56</v>
      </c>
      <c r="Z263" s="260"/>
    </row>
    <row r="264" spans="1:29">
      <c r="Y264" s="260" t="s">
        <v>57</v>
      </c>
      <c r="Z264" s="260"/>
    </row>
    <row r="265" spans="1:29">
      <c r="Y265" s="260" t="s">
        <v>58</v>
      </c>
      <c r="Z265" s="260"/>
    </row>
    <row r="266" spans="1:29">
      <c r="Y266" s="260" t="s">
        <v>59</v>
      </c>
      <c r="Z266" s="260"/>
    </row>
    <row r="267" spans="1:29">
      <c r="Y267" s="260" t="s">
        <v>60</v>
      </c>
      <c r="Z267" s="260"/>
    </row>
    <row r="268" spans="1:29">
      <c r="Y268" s="260" t="s">
        <v>61</v>
      </c>
      <c r="Z268" s="260"/>
    </row>
    <row r="269" spans="1:29">
      <c r="Y269" s="260" t="s">
        <v>62</v>
      </c>
      <c r="Z269" s="260"/>
    </row>
    <row r="270" spans="1:29">
      <c r="Y270" s="260" t="s">
        <v>63</v>
      </c>
      <c r="Z270" s="260"/>
    </row>
    <row r="271" spans="1:29">
      <c r="Y271" s="260" t="s">
        <v>64</v>
      </c>
      <c r="Z271" s="260"/>
    </row>
    <row r="272" spans="1:29">
      <c r="Y272" s="260" t="s">
        <v>65</v>
      </c>
      <c r="Z272" s="260"/>
    </row>
    <row r="273" spans="25:26">
      <c r="Y273" s="260" t="s">
        <v>66</v>
      </c>
      <c r="Z273" s="260"/>
    </row>
    <row r="274" spans="25:26">
      <c r="Y274" s="9" t="s">
        <v>323</v>
      </c>
    </row>
    <row r="275" spans="25:26">
      <c r="Y275" s="9" t="s">
        <v>324</v>
      </c>
    </row>
    <row r="276" spans="25:26">
      <c r="Y276" s="9" t="s">
        <v>325</v>
      </c>
    </row>
    <row r="277" spans="25:26">
      <c r="Y277" s="9" t="s">
        <v>326</v>
      </c>
    </row>
  </sheetData>
  <mergeCells count="600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C231:D231"/>
    <mergeCell ref="Y231:Z231"/>
    <mergeCell ref="C232:D232"/>
    <mergeCell ref="Y232:Z232"/>
    <mergeCell ref="R226:R242"/>
    <mergeCell ref="Y226:Z226"/>
    <mergeCell ref="C239:D239"/>
    <mergeCell ref="Y239:Z239"/>
    <mergeCell ref="C240:D240"/>
    <mergeCell ref="Y240:Z240"/>
    <mergeCell ref="C241:D241"/>
    <mergeCell ref="Y241:Z241"/>
    <mergeCell ref="C236:D236"/>
    <mergeCell ref="Y236:Z236"/>
    <mergeCell ref="C237:D237"/>
    <mergeCell ref="Y237:Z237"/>
    <mergeCell ref="C238:D238"/>
    <mergeCell ref="Y238:Z238"/>
    <mergeCell ref="C242:D242"/>
    <mergeCell ref="Y242:Z242"/>
    <mergeCell ref="A243:A259"/>
    <mergeCell ref="C243:D243"/>
    <mergeCell ref="R243:R259"/>
    <mergeCell ref="Y243:Z243"/>
    <mergeCell ref="Y248:Z248"/>
    <mergeCell ref="C249:D249"/>
    <mergeCell ref="Y249:Z249"/>
    <mergeCell ref="C250:D250"/>
    <mergeCell ref="A226:A242"/>
    <mergeCell ref="C226:D226"/>
    <mergeCell ref="Y250:Z250"/>
    <mergeCell ref="C251:D251"/>
    <mergeCell ref="Y251:Z251"/>
    <mergeCell ref="C252:D252"/>
    <mergeCell ref="Y252:Z252"/>
    <mergeCell ref="C253:D253"/>
    <mergeCell ref="Y253:Z253"/>
    <mergeCell ref="C233:D233"/>
    <mergeCell ref="Y233:Z233"/>
    <mergeCell ref="C234:D234"/>
    <mergeCell ref="Y234:Z234"/>
    <mergeCell ref="C235:D235"/>
    <mergeCell ref="Y235:Z235"/>
    <mergeCell ref="Y230:Z230"/>
    <mergeCell ref="AC243:AC259"/>
    <mergeCell ref="C244:D244"/>
    <mergeCell ref="Y244:Z244"/>
    <mergeCell ref="C245:D245"/>
    <mergeCell ref="Y245:Z245"/>
    <mergeCell ref="C246:D246"/>
    <mergeCell ref="Y246:Z246"/>
    <mergeCell ref="C247:D247"/>
    <mergeCell ref="Y247:Z247"/>
    <mergeCell ref="C248:D248"/>
    <mergeCell ref="C257:D257"/>
    <mergeCell ref="Y257:Z257"/>
    <mergeCell ref="C258:D258"/>
    <mergeCell ref="Y258:Z258"/>
    <mergeCell ref="C259:D259"/>
    <mergeCell ref="Y259:Z259"/>
    <mergeCell ref="C254:D254"/>
    <mergeCell ref="Y254:Z254"/>
    <mergeCell ref="C255:D255"/>
    <mergeCell ref="Y255:Z255"/>
    <mergeCell ref="C256:D256"/>
    <mergeCell ref="Y256:Z256"/>
    <mergeCell ref="Y273:Z273"/>
    <mergeCell ref="Y267:Z267"/>
    <mergeCell ref="Y268:Z268"/>
    <mergeCell ref="Y269:Z269"/>
    <mergeCell ref="Y270:Z270"/>
    <mergeCell ref="Y271:Z271"/>
    <mergeCell ref="Y272:Z272"/>
    <mergeCell ref="Y261:Z261"/>
    <mergeCell ref="Y262:Z262"/>
    <mergeCell ref="Y263:Z263"/>
    <mergeCell ref="Y264:Z264"/>
    <mergeCell ref="Y265:Z265"/>
    <mergeCell ref="Y266:Z266"/>
  </mergeCells>
  <phoneticPr fontId="4" type="noConversion"/>
  <conditionalFormatting sqref="O5:O259">
    <cfRule type="cellIs" dxfId="479" priority="1" operator="greaterThan">
      <formula>0</formula>
    </cfRule>
  </conditionalFormatting>
  <conditionalFormatting sqref="P5:P259 AA5:AA259">
    <cfRule type="cellIs" dxfId="478" priority="14" operator="lessThan">
      <formula>0</formula>
    </cfRule>
  </conditionalFormatting>
  <conditionalFormatting sqref="Q5:Q259 AB5:AB259">
    <cfRule type="cellIs" dxfId="477" priority="12" operator="greaterThan">
      <formula>1</formula>
    </cfRule>
    <cfRule type="cellIs" dxfId="476" priority="13" operator="lessThan">
      <formula>0.8</formula>
    </cfRule>
  </conditionalFormatting>
  <conditionalFormatting sqref="AC5:AC22 R5:R259 AC39:AC40">
    <cfRule type="cellIs" dxfId="475" priority="16" operator="lessThan">
      <formula>0.8</formula>
    </cfRule>
  </conditionalFormatting>
  <conditionalFormatting sqref="AC37">
    <cfRule type="cellIs" dxfId="474" priority="19" operator="lessThan">
      <formula>0.8</formula>
    </cfRule>
  </conditionalFormatting>
  <conditionalFormatting sqref="AC46:AC54">
    <cfRule type="cellIs" dxfId="473" priority="17" operator="lessThan">
      <formula>0.8</formula>
    </cfRule>
  </conditionalFormatting>
  <conditionalFormatting sqref="AC56:AC61">
    <cfRule type="cellIs" dxfId="472" priority="15" operator="lessThan">
      <formula>0.8</formula>
    </cfRule>
  </conditionalFormatting>
  <conditionalFormatting sqref="AC73">
    <cfRule type="cellIs" dxfId="471" priority="18" operator="lessThan">
      <formula>0.8</formula>
    </cfRule>
  </conditionalFormatting>
  <conditionalFormatting sqref="AC90:AC95">
    <cfRule type="cellIs" dxfId="470" priority="10" operator="lessThan">
      <formula>0.8</formula>
    </cfRule>
  </conditionalFormatting>
  <conditionalFormatting sqref="AC107">
    <cfRule type="cellIs" dxfId="469" priority="11" operator="lessThan">
      <formula>0.8</formula>
    </cfRule>
  </conditionalFormatting>
  <conditionalFormatting sqref="AC124">
    <cfRule type="cellIs" dxfId="468" priority="3" operator="lessThan">
      <formula>0.8</formula>
    </cfRule>
  </conditionalFormatting>
  <conditionalFormatting sqref="AC141:AC146">
    <cfRule type="cellIs" dxfId="467" priority="2" operator="lessThan">
      <formula>0.8</formula>
    </cfRule>
  </conditionalFormatting>
  <conditionalFormatting sqref="AC158:AC163">
    <cfRule type="cellIs" dxfId="466" priority="6" operator="lessThan">
      <formula>0.8</formula>
    </cfRule>
  </conditionalFormatting>
  <conditionalFormatting sqref="AC175:AC180">
    <cfRule type="cellIs" dxfId="465" priority="9" operator="lessThan">
      <formula>0.8</formula>
    </cfRule>
  </conditionalFormatting>
  <conditionalFormatting sqref="AC192">
    <cfRule type="cellIs" dxfId="464" priority="8" operator="lessThan">
      <formula>0.8</formula>
    </cfRule>
  </conditionalFormatting>
  <conditionalFormatting sqref="AC209">
    <cfRule type="cellIs" dxfId="463" priority="7" operator="lessThan">
      <formula>0.8</formula>
    </cfRule>
  </conditionalFormatting>
  <conditionalFormatting sqref="AC226">
    <cfRule type="cellIs" dxfId="462" priority="5" operator="lessThan">
      <formula>0.8</formula>
    </cfRule>
  </conditionalFormatting>
  <conditionalFormatting sqref="AC243:AC248">
    <cfRule type="cellIs" dxfId="461" priority="4" operator="lessThan">
      <formula>0.8</formula>
    </cfRule>
  </conditionalFormatting>
  <dataValidations count="1">
    <dataValidation type="list" allowBlank="1" showInputMessage="1" showErrorMessage="1" sqref="Y5:Z259" xr:uid="{00BFCF00-814B-4245-A95F-084861A65A4F}">
      <formula1>$Y$261:$Y$289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E8B73-6315-4CE4-86CC-248CE9E98AB4}">
  <sheetPr>
    <tabColor theme="9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SUM(F5:F157)</f>
        <v>109062</v>
      </c>
      <c r="E1" s="5" t="s">
        <v>2</v>
      </c>
      <c r="F1" s="6">
        <f>SUM(G5:G157)</f>
        <v>4973672.7</v>
      </c>
      <c r="G1" s="7" t="s">
        <v>3</v>
      </c>
      <c r="H1" s="8">
        <f>L21+L38+L55+L72+L89+L106+L123+L140+L157</f>
        <v>165.30909090909088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45854</v>
      </c>
      <c r="B2" s="326"/>
      <c r="C2" s="10" t="s">
        <v>10</v>
      </c>
      <c r="D2" s="11">
        <f>AVERAGE(N21,N38,N55,N72,N89,N106,N123,N140,N157)</f>
        <v>132.50948731109253</v>
      </c>
      <c r="E2" s="11" t="s">
        <v>11</v>
      </c>
      <c r="F2" s="12">
        <f>F1/D1</f>
        <v>45.604084832480609</v>
      </c>
      <c r="G2" s="13" t="s">
        <v>12</v>
      </c>
      <c r="H2" s="14">
        <f>COUNT(H5:H157)</f>
        <v>1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16" t="s">
        <v>67</v>
      </c>
      <c r="C5" s="350" t="s">
        <v>68</v>
      </c>
      <c r="D5" s="351"/>
      <c r="E5" s="21">
        <v>19.7</v>
      </c>
      <c r="F5" s="15">
        <v>3351</v>
      </c>
      <c r="G5" s="22">
        <f t="shared" ref="G5:G6" si="0">E5*F5</f>
        <v>66014.7</v>
      </c>
      <c r="H5" s="23"/>
      <c r="I5" s="24">
        <v>13</v>
      </c>
      <c r="J5" s="25">
        <v>1200</v>
      </c>
      <c r="K5" s="26">
        <f>J5/I5</f>
        <v>92.307692307692307</v>
      </c>
      <c r="L5" s="27">
        <v>13</v>
      </c>
      <c r="M5" s="25">
        <f>F5/V5*60</f>
        <v>1056.1722990719666</v>
      </c>
      <c r="N5" s="26">
        <f>M5/L5</f>
        <v>81.244023005535894</v>
      </c>
      <c r="O5" s="28">
        <f>L5-I5</f>
        <v>0</v>
      </c>
      <c r="P5" s="29">
        <f>N5-K5</f>
        <v>-11.063669302156413</v>
      </c>
      <c r="Q5" s="30">
        <f>N5/K5</f>
        <v>0.88014358255997216</v>
      </c>
      <c r="R5" s="274">
        <f>Q21</f>
        <v>0.84916207942787758</v>
      </c>
      <c r="S5" s="32">
        <v>0.25</v>
      </c>
      <c r="T5" s="33">
        <v>0.38219907407407405</v>
      </c>
      <c r="U5" s="34"/>
      <c r="V5" s="35">
        <v>190.36666666666665</v>
      </c>
      <c r="W5" s="15"/>
      <c r="X5" s="17"/>
      <c r="Y5" s="276"/>
      <c r="Z5" s="277"/>
      <c r="AA5" s="36">
        <f>M5-J5</f>
        <v>-143.82770092803344</v>
      </c>
      <c r="AB5" s="37">
        <f>M5/J5</f>
        <v>0.88014358255997216</v>
      </c>
      <c r="AC5" s="292">
        <f>AB21</f>
        <v>0.84916207942787758</v>
      </c>
    </row>
    <row r="6" spans="1:29" ht="15.75" customHeight="1">
      <c r="A6" s="282"/>
      <c r="B6" s="38" t="s">
        <v>69</v>
      </c>
      <c r="C6" s="287" t="s">
        <v>222</v>
      </c>
      <c r="D6" s="287"/>
      <c r="E6" s="39">
        <v>30.55</v>
      </c>
      <c r="F6" s="40">
        <v>1407</v>
      </c>
      <c r="G6" s="41">
        <f t="shared" si="0"/>
        <v>42983.85</v>
      </c>
      <c r="H6" s="42"/>
      <c r="I6" s="43">
        <v>16</v>
      </c>
      <c r="J6" s="44">
        <v>1750</v>
      </c>
      <c r="K6" s="45">
        <f t="shared" ref="K6" si="1">J6/I6</f>
        <v>109.375</v>
      </c>
      <c r="L6" s="46">
        <v>16</v>
      </c>
      <c r="M6" s="44">
        <f>F6/V6*60</f>
        <v>1448.855835240272</v>
      </c>
      <c r="N6" s="45">
        <f>M6/L6</f>
        <v>90.553489702516998</v>
      </c>
      <c r="O6" s="47">
        <f>L6-I6</f>
        <v>0</v>
      </c>
      <c r="P6" s="48">
        <f>N6-K6</f>
        <v>-18.821510297483002</v>
      </c>
      <c r="Q6" s="49">
        <f>N6/K6</f>
        <v>0.8279176201372983</v>
      </c>
      <c r="R6" s="274"/>
      <c r="S6" s="50">
        <v>0.53263888888888877</v>
      </c>
      <c r="T6" s="51">
        <v>0.57310185185185181</v>
      </c>
      <c r="U6" s="52">
        <v>59.799999999999834</v>
      </c>
      <c r="V6" s="53">
        <v>58.266666666666765</v>
      </c>
      <c r="W6" s="51"/>
      <c r="X6" s="94"/>
      <c r="Y6" s="266"/>
      <c r="Z6" s="267"/>
      <c r="AA6" s="55">
        <f>M6-J6</f>
        <v>-301.14416475972803</v>
      </c>
      <c r="AB6" s="56">
        <f>M6/J6</f>
        <v>0.8279176201372983</v>
      </c>
      <c r="AC6" s="293"/>
    </row>
    <row r="7" spans="1:29" ht="15.75" customHeight="1">
      <c r="A7" s="282"/>
      <c r="B7" s="38"/>
      <c r="C7" s="287"/>
      <c r="D7" s="287"/>
      <c r="E7" s="39"/>
      <c r="F7" s="40"/>
      <c r="G7" s="41"/>
      <c r="H7" s="58"/>
      <c r="I7" s="43"/>
      <c r="J7" s="44"/>
      <c r="K7" s="45"/>
      <c r="L7" s="59"/>
      <c r="M7" s="44"/>
      <c r="N7" s="45"/>
      <c r="O7" s="47"/>
      <c r="P7" s="48"/>
      <c r="Q7" s="49"/>
      <c r="R7" s="274"/>
      <c r="S7" s="50"/>
      <c r="T7" s="51"/>
      <c r="U7" s="52"/>
      <c r="V7" s="53"/>
      <c r="W7" s="54"/>
      <c r="X7" s="94"/>
      <c r="Y7" s="266"/>
      <c r="Z7" s="267"/>
      <c r="AA7" s="55"/>
      <c r="AB7" s="56"/>
      <c r="AC7" s="293"/>
    </row>
    <row r="8" spans="1:29" ht="15.75" customHeight="1">
      <c r="A8" s="282"/>
      <c r="B8" s="38"/>
      <c r="C8" s="287"/>
      <c r="D8" s="287"/>
      <c r="E8" s="39"/>
      <c r="F8" s="40"/>
      <c r="G8" s="60"/>
      <c r="H8" s="61"/>
      <c r="I8" s="43"/>
      <c r="J8" s="44"/>
      <c r="K8" s="45"/>
      <c r="L8" s="46"/>
      <c r="M8" s="44"/>
      <c r="N8" s="45"/>
      <c r="O8" s="47"/>
      <c r="P8" s="48"/>
      <c r="Q8" s="49"/>
      <c r="R8" s="274"/>
      <c r="S8" s="62"/>
      <c r="T8" s="63"/>
      <c r="U8" s="52"/>
      <c r="V8" s="53"/>
      <c r="W8" s="54"/>
      <c r="X8" s="116"/>
      <c r="Y8" s="266"/>
      <c r="Z8" s="267"/>
      <c r="AA8" s="55"/>
      <c r="AB8" s="56"/>
      <c r="AC8" s="293"/>
    </row>
    <row r="9" spans="1:29" ht="15.75" customHeight="1">
      <c r="A9" s="283"/>
      <c r="B9" s="38"/>
      <c r="C9" s="285"/>
      <c r="D9" s="286"/>
      <c r="E9" s="39"/>
      <c r="F9" s="40"/>
      <c r="G9" s="60"/>
      <c r="H9" s="64"/>
      <c r="I9" s="43"/>
      <c r="J9" s="44"/>
      <c r="K9" s="45"/>
      <c r="L9" s="59"/>
      <c r="M9" s="44"/>
      <c r="N9" s="45"/>
      <c r="O9" s="65"/>
      <c r="P9" s="66"/>
      <c r="Q9" s="67"/>
      <c r="R9" s="274"/>
      <c r="S9" s="62"/>
      <c r="T9" s="63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5"/>
      <c r="D10" s="286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43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43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43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43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43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14.5</v>
      </c>
      <c r="J21" s="81">
        <f t="shared" si="2"/>
        <v>1475</v>
      </c>
      <c r="K21" s="82">
        <f t="shared" ref="K21" si="3">J21/I21</f>
        <v>101.72413793103448</v>
      </c>
      <c r="L21" s="80">
        <f t="shared" ref="L21:M21" si="4">AVERAGE(L5:L20)</f>
        <v>14.5</v>
      </c>
      <c r="M21" s="81">
        <f t="shared" si="4"/>
        <v>1252.5140671561194</v>
      </c>
      <c r="N21" s="82">
        <f t="shared" ref="N21:N27" si="5">M21/L21</f>
        <v>86.380280493525476</v>
      </c>
      <c r="O21" s="83">
        <f t="shared" ref="O21:O27" si="6">L21-I21</f>
        <v>0</v>
      </c>
      <c r="P21" s="84">
        <f t="shared" ref="P21:P27" si="7">N21-K21</f>
        <v>-15.343857437509001</v>
      </c>
      <c r="Q21" s="85">
        <f t="shared" ref="Q21:Q27" si="8">N21/K21</f>
        <v>0.84916207942787758</v>
      </c>
      <c r="R21" s="275"/>
      <c r="S21" s="182">
        <f>S5</f>
        <v>0.25</v>
      </c>
      <c r="T21" s="183">
        <f>INDEX(T5:T20,COUNTA(T5:T20))</f>
        <v>0.57310185185185181</v>
      </c>
      <c r="U21" s="86"/>
      <c r="V21" s="86"/>
      <c r="W21" s="87"/>
      <c r="X21" s="179"/>
      <c r="Y21" s="262"/>
      <c r="Z21" s="263"/>
      <c r="AA21" s="88">
        <f t="shared" ref="AA21:AA27" si="9">M21-J21</f>
        <v>-222.48593284388062</v>
      </c>
      <c r="AB21" s="89">
        <f t="shared" ref="AB21:AB27" si="10">M21/J21</f>
        <v>0.84916207942787758</v>
      </c>
      <c r="AC21" s="295"/>
    </row>
    <row r="22" spans="1:43" ht="15.75" customHeight="1">
      <c r="A22" s="268" t="s">
        <v>36</v>
      </c>
      <c r="B22" s="16" t="s">
        <v>70</v>
      </c>
      <c r="C22" s="349" t="s">
        <v>71</v>
      </c>
      <c r="D22" s="349"/>
      <c r="E22" s="21">
        <v>56.43</v>
      </c>
      <c r="F22" s="25">
        <v>2118</v>
      </c>
      <c r="G22" s="22">
        <f t="shared" ref="G22:G27" si="11">E22*F22</f>
        <v>119518.74</v>
      </c>
      <c r="H22" s="23"/>
      <c r="I22" s="24">
        <v>24</v>
      </c>
      <c r="J22" s="25">
        <v>2000</v>
      </c>
      <c r="K22" s="26">
        <f>J22/I22</f>
        <v>83.333333333333329</v>
      </c>
      <c r="L22" s="27">
        <v>24</v>
      </c>
      <c r="M22" s="25">
        <f t="shared" ref="M22:M27" si="12">F22/V22*60</f>
        <v>1688.3968113374669</v>
      </c>
      <c r="N22" s="26">
        <f t="shared" si="5"/>
        <v>70.349867139061118</v>
      </c>
      <c r="O22" s="91">
        <f t="shared" si="6"/>
        <v>0</v>
      </c>
      <c r="P22" s="92">
        <f t="shared" si="7"/>
        <v>-12.983466194272211</v>
      </c>
      <c r="Q22" s="31">
        <f t="shared" si="8"/>
        <v>0.8441984056687335</v>
      </c>
      <c r="R22" s="273">
        <f>Q38</f>
        <v>0.8468827514938948</v>
      </c>
      <c r="S22" s="32">
        <v>0.16666666666666666</v>
      </c>
      <c r="T22" s="33">
        <v>0.21893518518518518</v>
      </c>
      <c r="U22" s="34"/>
      <c r="V22" s="35">
        <v>75.266666666666666</v>
      </c>
      <c r="W22" s="93"/>
      <c r="X22" s="26"/>
      <c r="Y22" s="276"/>
      <c r="Z22" s="277"/>
      <c r="AA22" s="36">
        <f t="shared" si="9"/>
        <v>-311.60318866253306</v>
      </c>
      <c r="AB22" s="31">
        <f t="shared" si="10"/>
        <v>0.8441984056687335</v>
      </c>
      <c r="AC22" s="348">
        <f>AB38</f>
        <v>0.84688275149389491</v>
      </c>
    </row>
    <row r="23" spans="1:43" ht="15.75" customHeight="1">
      <c r="A23" s="269"/>
      <c r="B23" s="38" t="s">
        <v>70</v>
      </c>
      <c r="C23" s="287" t="s">
        <v>73</v>
      </c>
      <c r="D23" s="287"/>
      <c r="E23" s="39">
        <v>51.86</v>
      </c>
      <c r="F23" s="40">
        <v>1390</v>
      </c>
      <c r="G23" s="41">
        <f t="shared" si="11"/>
        <v>72085.399999999994</v>
      </c>
      <c r="H23" s="42"/>
      <c r="I23" s="43">
        <v>26</v>
      </c>
      <c r="J23" s="44">
        <v>2000</v>
      </c>
      <c r="K23" s="45">
        <f t="shared" ref="K23:K61" si="13">J23/I23</f>
        <v>76.92307692307692</v>
      </c>
      <c r="L23" s="46">
        <v>26</v>
      </c>
      <c r="M23" s="44">
        <f t="shared" si="12"/>
        <v>1638.5068762278963</v>
      </c>
      <c r="N23" s="45">
        <f t="shared" si="5"/>
        <v>63.019495239534471</v>
      </c>
      <c r="O23" s="47">
        <f t="shared" si="6"/>
        <v>0</v>
      </c>
      <c r="P23" s="48">
        <f t="shared" si="7"/>
        <v>-13.903581683542448</v>
      </c>
      <c r="Q23" s="49">
        <f t="shared" si="8"/>
        <v>0.81925343811394813</v>
      </c>
      <c r="R23" s="274"/>
      <c r="S23" s="50">
        <v>0.22368055555555555</v>
      </c>
      <c r="T23" s="51">
        <v>0.2590277777777778</v>
      </c>
      <c r="U23" s="52">
        <v>6.8333333333333357</v>
      </c>
      <c r="V23" s="53">
        <v>50.900000000000041</v>
      </c>
      <c r="W23" s="54"/>
      <c r="X23" s="94"/>
      <c r="Y23" s="266"/>
      <c r="Z23" s="267"/>
      <c r="AA23" s="55">
        <f t="shared" si="9"/>
        <v>-361.49312377210367</v>
      </c>
      <c r="AB23" s="49">
        <f t="shared" si="10"/>
        <v>0.81925343811394813</v>
      </c>
      <c r="AC23" s="294"/>
    </row>
    <row r="24" spans="1:43" ht="15.75" customHeight="1">
      <c r="A24" s="269"/>
      <c r="B24" s="38" t="s">
        <v>70</v>
      </c>
      <c r="C24" s="287" t="s">
        <v>72</v>
      </c>
      <c r="D24" s="287"/>
      <c r="E24" s="39">
        <v>56.77</v>
      </c>
      <c r="F24" s="40">
        <v>4316</v>
      </c>
      <c r="G24" s="41">
        <f t="shared" si="11"/>
        <v>245019.32</v>
      </c>
      <c r="H24" s="42"/>
      <c r="I24" s="43">
        <v>26</v>
      </c>
      <c r="J24" s="44">
        <v>2000</v>
      </c>
      <c r="K24" s="45">
        <f t="shared" si="13"/>
        <v>76.92307692307692</v>
      </c>
      <c r="L24" s="46">
        <v>26</v>
      </c>
      <c r="M24" s="44">
        <f t="shared" si="12"/>
        <v>1728.7049399198934</v>
      </c>
      <c r="N24" s="45">
        <f t="shared" si="5"/>
        <v>66.488651535380512</v>
      </c>
      <c r="O24" s="47">
        <f t="shared" si="6"/>
        <v>0</v>
      </c>
      <c r="P24" s="48">
        <f t="shared" si="7"/>
        <v>-10.434425387696407</v>
      </c>
      <c r="Q24" s="49">
        <f t="shared" si="8"/>
        <v>0.86435246995994675</v>
      </c>
      <c r="R24" s="274"/>
      <c r="S24" s="50">
        <v>0.26263888888888887</v>
      </c>
      <c r="T24" s="51">
        <v>0.36666666666666664</v>
      </c>
      <c r="U24" s="52">
        <v>5.1999999999999336</v>
      </c>
      <c r="V24" s="53">
        <v>149.79999999999998</v>
      </c>
      <c r="W24" s="54"/>
      <c r="X24" s="94"/>
      <c r="Y24" s="266"/>
      <c r="Z24" s="267"/>
      <c r="AA24" s="55">
        <f t="shared" si="9"/>
        <v>-271.29506008010662</v>
      </c>
      <c r="AB24" s="49">
        <f t="shared" si="10"/>
        <v>0.86435246995994663</v>
      </c>
      <c r="AC24" s="294"/>
    </row>
    <row r="25" spans="1:43" ht="15.75" customHeight="1">
      <c r="A25" s="269"/>
      <c r="B25" s="38" t="s">
        <v>74</v>
      </c>
      <c r="C25" s="287" t="s">
        <v>234</v>
      </c>
      <c r="D25" s="287"/>
      <c r="E25" s="39">
        <v>53.37</v>
      </c>
      <c r="F25" s="40">
        <v>2147</v>
      </c>
      <c r="G25" s="41">
        <f t="shared" si="11"/>
        <v>114585.39</v>
      </c>
      <c r="H25" s="42"/>
      <c r="I25" s="43">
        <v>25</v>
      </c>
      <c r="J25" s="44">
        <v>2000</v>
      </c>
      <c r="K25" s="45">
        <f t="shared" si="13"/>
        <v>80</v>
      </c>
      <c r="L25" s="46">
        <v>25</v>
      </c>
      <c r="M25" s="44">
        <f t="shared" si="12"/>
        <v>1698.7252747252749</v>
      </c>
      <c r="N25" s="45">
        <f t="shared" si="5"/>
        <v>67.949010989011001</v>
      </c>
      <c r="O25" s="47">
        <f t="shared" si="6"/>
        <v>0</v>
      </c>
      <c r="P25" s="48">
        <f t="shared" si="7"/>
        <v>-12.050989010988999</v>
      </c>
      <c r="Q25" s="49">
        <f t="shared" si="8"/>
        <v>0.84936263736263751</v>
      </c>
      <c r="R25" s="274"/>
      <c r="S25" s="50">
        <v>0.36956018518518519</v>
      </c>
      <c r="T25" s="51">
        <v>0.42222222222222222</v>
      </c>
      <c r="U25" s="52">
        <v>4.1666666666667052</v>
      </c>
      <c r="V25" s="53">
        <v>75.833333333333329</v>
      </c>
      <c r="W25" s="54"/>
      <c r="X25" s="94"/>
      <c r="Y25" s="266"/>
      <c r="Z25" s="267"/>
      <c r="AA25" s="55">
        <f t="shared" si="9"/>
        <v>-301.27472527472514</v>
      </c>
      <c r="AB25" s="49">
        <f t="shared" si="10"/>
        <v>0.8493626373626374</v>
      </c>
      <c r="AC25" s="294"/>
    </row>
    <row r="26" spans="1:43" ht="15.75" customHeight="1">
      <c r="A26" s="269"/>
      <c r="B26" s="38" t="s">
        <v>74</v>
      </c>
      <c r="C26" s="287" t="s">
        <v>292</v>
      </c>
      <c r="D26" s="287"/>
      <c r="E26" s="39">
        <v>102.83</v>
      </c>
      <c r="F26" s="40">
        <v>2537</v>
      </c>
      <c r="G26" s="41">
        <f t="shared" si="11"/>
        <v>260879.71</v>
      </c>
      <c r="H26" s="58"/>
      <c r="I26" s="43">
        <v>20</v>
      </c>
      <c r="J26" s="44">
        <v>2000</v>
      </c>
      <c r="K26" s="45">
        <f t="shared" si="13"/>
        <v>100</v>
      </c>
      <c r="L26" s="59">
        <v>20</v>
      </c>
      <c r="M26" s="44">
        <f t="shared" si="12"/>
        <v>1697.6208178438667</v>
      </c>
      <c r="N26" s="45">
        <f t="shared" si="5"/>
        <v>84.88104089219334</v>
      </c>
      <c r="O26" s="47">
        <f t="shared" si="6"/>
        <v>0</v>
      </c>
      <c r="P26" s="48">
        <f t="shared" si="7"/>
        <v>-15.11895910780666</v>
      </c>
      <c r="Q26" s="49">
        <f t="shared" si="8"/>
        <v>0.84881040892193338</v>
      </c>
      <c r="R26" s="274"/>
      <c r="S26" s="50">
        <v>0.42592592592592593</v>
      </c>
      <c r="T26" s="51">
        <v>0.48819444444444443</v>
      </c>
      <c r="U26" s="52">
        <v>5.333333333333341</v>
      </c>
      <c r="V26" s="53">
        <v>89.666666666666643</v>
      </c>
      <c r="W26" s="54">
        <v>0.48819444444444443</v>
      </c>
      <c r="X26" s="94">
        <v>0.52777777777777779</v>
      </c>
      <c r="Y26" s="266"/>
      <c r="Z26" s="267"/>
      <c r="AA26" s="55">
        <f t="shared" si="9"/>
        <v>-302.37918215613331</v>
      </c>
      <c r="AB26" s="49">
        <f t="shared" si="10"/>
        <v>0.84881040892193338</v>
      </c>
      <c r="AC26" s="294"/>
    </row>
    <row r="27" spans="1:43" ht="15.75" customHeight="1">
      <c r="A27" s="269"/>
      <c r="B27" s="38" t="s">
        <v>74</v>
      </c>
      <c r="C27" s="287" t="s">
        <v>81</v>
      </c>
      <c r="D27" s="287"/>
      <c r="E27" s="39">
        <v>58.67</v>
      </c>
      <c r="F27" s="40">
        <v>4020</v>
      </c>
      <c r="G27" s="60">
        <f t="shared" si="11"/>
        <v>235853.4</v>
      </c>
      <c r="H27" s="61"/>
      <c r="I27" s="43">
        <v>25</v>
      </c>
      <c r="J27" s="44">
        <v>2000</v>
      </c>
      <c r="K27" s="45">
        <f t="shared" si="13"/>
        <v>80</v>
      </c>
      <c r="L27" s="46">
        <v>25</v>
      </c>
      <c r="M27" s="44">
        <f t="shared" si="12"/>
        <v>1710.6382978723409</v>
      </c>
      <c r="N27" s="45">
        <f t="shared" si="5"/>
        <v>68.425531914893639</v>
      </c>
      <c r="O27" s="47">
        <f t="shared" si="6"/>
        <v>0</v>
      </c>
      <c r="P27" s="48">
        <f t="shared" si="7"/>
        <v>-11.574468085106361</v>
      </c>
      <c r="Q27" s="49">
        <f t="shared" si="8"/>
        <v>0.85531914893617045</v>
      </c>
      <c r="R27" s="274"/>
      <c r="S27" s="50">
        <v>0.52777777777777779</v>
      </c>
      <c r="T27" s="51">
        <v>0.62569444444444444</v>
      </c>
      <c r="U27" s="52">
        <v>57.000000000000036</v>
      </c>
      <c r="V27" s="53">
        <v>140.99999999999997</v>
      </c>
      <c r="W27" s="54"/>
      <c r="X27" s="94"/>
      <c r="Y27" s="266"/>
      <c r="Z27" s="267"/>
      <c r="AA27" s="55">
        <f t="shared" si="9"/>
        <v>-289.3617021276591</v>
      </c>
      <c r="AB27" s="49">
        <f t="shared" si="10"/>
        <v>0.85531914893617045</v>
      </c>
      <c r="AC27" s="294"/>
    </row>
    <row r="28" spans="1:43" ht="15.75" customHeight="1">
      <c r="A28" s="269"/>
      <c r="B28" s="38"/>
      <c r="C28" s="287"/>
      <c r="D28" s="287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94"/>
    </row>
    <row r="29" spans="1:43" ht="15.75" customHeight="1">
      <c r="A29" s="269"/>
      <c r="B29" s="38"/>
      <c r="C29" s="287"/>
      <c r="D29" s="287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  <c r="AQ29" s="9">
        <f>AI8</f>
        <v>0</v>
      </c>
    </row>
    <row r="30" spans="1:43" ht="15.75" customHeight="1">
      <c r="A30" s="269"/>
      <c r="B30" s="38"/>
      <c r="C30" s="287"/>
      <c r="D30" s="287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43" ht="15.75" customHeight="1">
      <c r="A31" s="269"/>
      <c r="B31" s="38"/>
      <c r="C31" s="287"/>
      <c r="D31" s="287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43" ht="15.75" customHeight="1">
      <c r="A32" s="269"/>
      <c r="B32" s="38"/>
      <c r="C32" s="287"/>
      <c r="D32" s="287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38"/>
      <c r="C33" s="287"/>
      <c r="D33" s="287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38"/>
      <c r="C34" s="287"/>
      <c r="D34" s="287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38"/>
      <c r="C35" s="287"/>
      <c r="D35" s="287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94"/>
      <c r="Y35" s="266"/>
      <c r="Z35" s="267"/>
      <c r="AA35" s="55"/>
      <c r="AB35" s="49"/>
      <c r="AC35" s="294"/>
    </row>
    <row r="36" spans="1:29" ht="15.75" customHeight="1">
      <c r="A36" s="269"/>
      <c r="B36" s="38"/>
      <c r="C36" s="287"/>
      <c r="D36" s="287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94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87"/>
      <c r="D37" s="287"/>
      <c r="E37" s="95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54"/>
      <c r="X37" s="94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14">AVERAGE(I22:I37)</f>
        <v>24.333333333333332</v>
      </c>
      <c r="J38" s="81">
        <f t="shared" si="14"/>
        <v>2000</v>
      </c>
      <c r="K38" s="82">
        <f t="shared" ref="K38" si="15">J38/I38</f>
        <v>82.191780821917817</v>
      </c>
      <c r="L38" s="80">
        <f t="shared" ref="L38:M38" si="16">AVERAGE(L22:L37)</f>
        <v>24.333333333333332</v>
      </c>
      <c r="M38" s="81">
        <f t="shared" si="16"/>
        <v>1693.7655029877899</v>
      </c>
      <c r="N38" s="82">
        <f t="shared" ref="N38:N43" si="17">M38/L38</f>
        <v>69.606801492648898</v>
      </c>
      <c r="O38" s="83">
        <f t="shared" ref="O38:O43" si="18">L38-I38</f>
        <v>0</v>
      </c>
      <c r="P38" s="84">
        <f t="shared" ref="P38:P43" si="19">N38-K38</f>
        <v>-12.584979329268918</v>
      </c>
      <c r="Q38" s="85">
        <f t="shared" ref="Q38:Q43" si="20">N38/K38</f>
        <v>0.8468827514938948</v>
      </c>
      <c r="R38" s="275"/>
      <c r="S38" s="182">
        <f>S22</f>
        <v>0.16666666666666666</v>
      </c>
      <c r="T38" s="183">
        <f>INDEX(T22:T37,COUNTA(T22:T37))</f>
        <v>0.62569444444444444</v>
      </c>
      <c r="U38" s="86"/>
      <c r="V38" s="96"/>
      <c r="W38" s="78"/>
      <c r="X38" s="82"/>
      <c r="Y38" s="262"/>
      <c r="Z38" s="263"/>
      <c r="AA38" s="97">
        <f t="shared" ref="AA38:AA43" si="21">M38-J38</f>
        <v>-306.23449701221011</v>
      </c>
      <c r="AB38" s="85">
        <f t="shared" ref="AB38:AB43" si="22">M38/J38</f>
        <v>0.84688275149389491</v>
      </c>
      <c r="AC38" s="295"/>
    </row>
    <row r="39" spans="1:29" ht="15.75" customHeight="1">
      <c r="A39" s="281" t="s">
        <v>37</v>
      </c>
      <c r="B39" s="98" t="s">
        <v>74</v>
      </c>
      <c r="C39" s="271" t="s">
        <v>206</v>
      </c>
      <c r="D39" s="272"/>
      <c r="E39" s="21">
        <v>59.8</v>
      </c>
      <c r="F39" s="34">
        <v>693</v>
      </c>
      <c r="G39" s="22">
        <f t="shared" ref="G39:G43" si="23">E39*F39</f>
        <v>41441.4</v>
      </c>
      <c r="H39" s="23"/>
      <c r="I39" s="24">
        <v>16</v>
      </c>
      <c r="J39" s="25">
        <v>2000</v>
      </c>
      <c r="K39" s="26">
        <f>J39/I39</f>
        <v>125</v>
      </c>
      <c r="L39" s="27">
        <v>16</v>
      </c>
      <c r="M39" s="25">
        <f>F39/V39*60</f>
        <v>1635.9344262295078</v>
      </c>
      <c r="N39" s="26">
        <f t="shared" si="17"/>
        <v>102.24590163934424</v>
      </c>
      <c r="O39" s="91">
        <f t="shared" si="18"/>
        <v>0</v>
      </c>
      <c r="P39" s="92">
        <f t="shared" si="19"/>
        <v>-22.75409836065576</v>
      </c>
      <c r="Q39" s="31">
        <f t="shared" si="20"/>
        <v>0.81796721311475395</v>
      </c>
      <c r="R39" s="273">
        <f>Q55</f>
        <v>0.84120170735845967</v>
      </c>
      <c r="S39" s="32">
        <v>0.25</v>
      </c>
      <c r="T39" s="33">
        <v>0.26765046296296297</v>
      </c>
      <c r="U39" s="34"/>
      <c r="V39" s="35">
        <v>25.416666666666671</v>
      </c>
      <c r="W39" s="15"/>
      <c r="X39" s="17"/>
      <c r="Y39" s="276"/>
      <c r="Z39" s="277"/>
      <c r="AA39" s="36">
        <f t="shared" si="21"/>
        <v>-364.06557377049216</v>
      </c>
      <c r="AB39" s="31">
        <f t="shared" si="22"/>
        <v>0.81796721311475395</v>
      </c>
      <c r="AC39" s="348">
        <f>AB55</f>
        <v>0.84120170735845967</v>
      </c>
    </row>
    <row r="40" spans="1:29" ht="15.75" customHeight="1">
      <c r="A40" s="282"/>
      <c r="B40" s="99" t="s">
        <v>74</v>
      </c>
      <c r="C40" s="264" t="s">
        <v>212</v>
      </c>
      <c r="D40" s="265"/>
      <c r="E40" s="39">
        <v>59.8</v>
      </c>
      <c r="F40" s="52">
        <v>1123</v>
      </c>
      <c r="G40" s="41">
        <f t="shared" si="23"/>
        <v>67155.399999999994</v>
      </c>
      <c r="H40" s="42"/>
      <c r="I40" s="43">
        <v>14</v>
      </c>
      <c r="J40" s="44">
        <v>2000</v>
      </c>
      <c r="K40" s="45">
        <f t="shared" si="13"/>
        <v>142.85714285714286</v>
      </c>
      <c r="L40" s="46">
        <v>14</v>
      </c>
      <c r="M40" s="44">
        <f>F40/V40*60</f>
        <v>1662.3355263157894</v>
      </c>
      <c r="N40" s="45">
        <f t="shared" si="17"/>
        <v>118.73825187969923</v>
      </c>
      <c r="O40" s="47">
        <f t="shared" si="18"/>
        <v>0</v>
      </c>
      <c r="P40" s="48">
        <f t="shared" si="19"/>
        <v>-24.118890977443627</v>
      </c>
      <c r="Q40" s="49">
        <f t="shared" si="20"/>
        <v>0.83116776315789465</v>
      </c>
      <c r="R40" s="274"/>
      <c r="S40" s="50">
        <v>0.27254629629629629</v>
      </c>
      <c r="T40" s="51">
        <v>0.30069444444444443</v>
      </c>
      <c r="U40" s="52">
        <v>7.0499999999999829</v>
      </c>
      <c r="V40" s="53">
        <v>40.533333333333331</v>
      </c>
      <c r="W40" s="54"/>
      <c r="X40" s="94"/>
      <c r="Y40" s="266"/>
      <c r="Z40" s="267"/>
      <c r="AA40" s="55">
        <f t="shared" si="21"/>
        <v>-337.66447368421063</v>
      </c>
      <c r="AB40" s="49">
        <f t="shared" si="22"/>
        <v>0.83116776315789465</v>
      </c>
      <c r="AC40" s="294"/>
    </row>
    <row r="41" spans="1:29" ht="15.75" customHeight="1">
      <c r="A41" s="282"/>
      <c r="B41" s="99" t="s">
        <v>67</v>
      </c>
      <c r="C41" s="264" t="s">
        <v>291</v>
      </c>
      <c r="D41" s="265"/>
      <c r="E41" s="39">
        <v>51.82</v>
      </c>
      <c r="F41" s="52">
        <v>3547</v>
      </c>
      <c r="G41" s="41">
        <f t="shared" si="23"/>
        <v>183805.54</v>
      </c>
      <c r="H41" s="42"/>
      <c r="I41" s="43">
        <v>23</v>
      </c>
      <c r="J41" s="44">
        <v>1800</v>
      </c>
      <c r="K41" s="45">
        <f t="shared" si="13"/>
        <v>78.260869565217391</v>
      </c>
      <c r="L41" s="46">
        <v>23</v>
      </c>
      <c r="M41" s="44">
        <f>F41/V41*60</f>
        <v>1526.5032875074717</v>
      </c>
      <c r="N41" s="45">
        <f t="shared" si="17"/>
        <v>66.369708152498774</v>
      </c>
      <c r="O41" s="47">
        <f t="shared" si="18"/>
        <v>0</v>
      </c>
      <c r="P41" s="48">
        <f t="shared" si="19"/>
        <v>-11.891161412718617</v>
      </c>
      <c r="Q41" s="49">
        <f t="shared" si="20"/>
        <v>0.84805738194859548</v>
      </c>
      <c r="R41" s="274"/>
      <c r="S41" s="50">
        <v>0.3034722222222222</v>
      </c>
      <c r="T41" s="51">
        <v>0.40028935185185183</v>
      </c>
      <c r="U41" s="52">
        <v>3.9999999999999858</v>
      </c>
      <c r="V41" s="53">
        <v>139.41666666666666</v>
      </c>
      <c r="W41" s="54"/>
      <c r="X41" s="94"/>
      <c r="Y41" s="266"/>
      <c r="Z41" s="267"/>
      <c r="AA41" s="55">
        <f t="shared" si="21"/>
        <v>-273.49671249252833</v>
      </c>
      <c r="AB41" s="49">
        <f t="shared" si="22"/>
        <v>0.84805738194859537</v>
      </c>
      <c r="AC41" s="294"/>
    </row>
    <row r="42" spans="1:29" ht="15.75" customHeight="1">
      <c r="A42" s="282"/>
      <c r="B42" s="99" t="s">
        <v>74</v>
      </c>
      <c r="C42" s="264" t="s">
        <v>75</v>
      </c>
      <c r="D42" s="265"/>
      <c r="E42" s="39">
        <v>59.34</v>
      </c>
      <c r="F42" s="52">
        <v>2162</v>
      </c>
      <c r="G42" s="41">
        <f t="shared" si="23"/>
        <v>128293.08</v>
      </c>
      <c r="H42" s="58"/>
      <c r="I42" s="43">
        <v>24</v>
      </c>
      <c r="J42" s="44">
        <v>2000</v>
      </c>
      <c r="K42" s="45">
        <f t="shared" si="13"/>
        <v>83.333333333333329</v>
      </c>
      <c r="L42" s="59">
        <v>24</v>
      </c>
      <c r="M42" s="44">
        <f>F42/V42*60</f>
        <v>1686.5005417118098</v>
      </c>
      <c r="N42" s="45">
        <f t="shared" si="17"/>
        <v>70.270855904658745</v>
      </c>
      <c r="O42" s="47">
        <f t="shared" si="18"/>
        <v>0</v>
      </c>
      <c r="P42" s="48">
        <f t="shared" si="19"/>
        <v>-13.062477428674583</v>
      </c>
      <c r="Q42" s="49">
        <f t="shared" si="20"/>
        <v>0.84325027085590498</v>
      </c>
      <c r="R42" s="274"/>
      <c r="S42" s="50">
        <v>0.47991898148148149</v>
      </c>
      <c r="T42" s="51">
        <v>0.53333333333333333</v>
      </c>
      <c r="U42" s="52">
        <v>55.083333333333364</v>
      </c>
      <c r="V42" s="53">
        <v>76.916666666666643</v>
      </c>
      <c r="W42" s="54"/>
      <c r="X42" s="94"/>
      <c r="Y42" s="266"/>
      <c r="Z42" s="267"/>
      <c r="AA42" s="55">
        <f t="shared" si="21"/>
        <v>-313.49945828819023</v>
      </c>
      <c r="AB42" s="49">
        <f t="shared" si="22"/>
        <v>0.84325027085590487</v>
      </c>
      <c r="AC42" s="294"/>
    </row>
    <row r="43" spans="1:29" ht="15.75" customHeight="1">
      <c r="A43" s="283"/>
      <c r="B43" s="99" t="s">
        <v>76</v>
      </c>
      <c r="C43" s="264" t="s">
        <v>78</v>
      </c>
      <c r="D43" s="265"/>
      <c r="E43" s="39">
        <v>29.97</v>
      </c>
      <c r="F43" s="52">
        <v>2364</v>
      </c>
      <c r="G43" s="60">
        <f t="shared" si="23"/>
        <v>70849.08</v>
      </c>
      <c r="H43" s="61"/>
      <c r="I43" s="43">
        <v>20</v>
      </c>
      <c r="J43" s="44">
        <v>2600</v>
      </c>
      <c r="K43" s="45">
        <f t="shared" si="13"/>
        <v>130</v>
      </c>
      <c r="L43" s="46">
        <v>20</v>
      </c>
      <c r="M43" s="44">
        <f>F43/V43*60</f>
        <v>2237.2239747634012</v>
      </c>
      <c r="N43" s="45">
        <f t="shared" si="17"/>
        <v>111.86119873817006</v>
      </c>
      <c r="O43" s="47">
        <f t="shared" si="18"/>
        <v>0</v>
      </c>
      <c r="P43" s="48">
        <f t="shared" si="19"/>
        <v>-18.13880126182994</v>
      </c>
      <c r="Q43" s="49">
        <f t="shared" si="20"/>
        <v>0.86047075952438512</v>
      </c>
      <c r="R43" s="274"/>
      <c r="S43" s="50">
        <v>0.53819444444444431</v>
      </c>
      <c r="T43" s="51">
        <v>0.5822222222222222</v>
      </c>
      <c r="U43" s="52">
        <v>6.9999999999998153</v>
      </c>
      <c r="V43" s="53">
        <v>63.400000000000162</v>
      </c>
      <c r="W43" s="54"/>
      <c r="X43" s="94"/>
      <c r="Y43" s="266"/>
      <c r="Z43" s="267"/>
      <c r="AA43" s="55">
        <f t="shared" si="21"/>
        <v>-362.7760252365988</v>
      </c>
      <c r="AB43" s="49">
        <f t="shared" si="22"/>
        <v>0.86047075952438512</v>
      </c>
      <c r="AC43" s="294"/>
    </row>
    <row r="44" spans="1:29" ht="15.75" customHeight="1">
      <c r="A44" s="283"/>
      <c r="B44" s="99"/>
      <c r="C44" s="264"/>
      <c r="D44" s="265"/>
      <c r="E44" s="39"/>
      <c r="F44" s="52"/>
      <c r="G44" s="60"/>
      <c r="H44" s="64"/>
      <c r="I44" s="43"/>
      <c r="J44" s="44"/>
      <c r="K44" s="45"/>
      <c r="L44" s="59"/>
      <c r="M44" s="44"/>
      <c r="N44" s="45"/>
      <c r="O44" s="65"/>
      <c r="P44" s="66"/>
      <c r="Q44" s="67"/>
      <c r="R44" s="274"/>
      <c r="S44" s="50"/>
      <c r="T44" s="51"/>
      <c r="U44" s="52"/>
      <c r="V44" s="53"/>
      <c r="W44" s="54"/>
      <c r="X44" s="94"/>
      <c r="Y44" s="266"/>
      <c r="Z44" s="267"/>
      <c r="AA44" s="55"/>
      <c r="AB44" s="49"/>
      <c r="AC44" s="294"/>
    </row>
    <row r="45" spans="1:29" ht="15.75" customHeight="1">
      <c r="A45" s="283"/>
      <c r="B45" s="99"/>
      <c r="C45" s="264"/>
      <c r="D45" s="265"/>
      <c r="E45" s="39"/>
      <c r="F45" s="52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94"/>
    </row>
    <row r="46" spans="1:29" ht="15.75" customHeight="1">
      <c r="A46" s="283"/>
      <c r="B46" s="99"/>
      <c r="C46" s="264"/>
      <c r="D46" s="265"/>
      <c r="E46" s="39"/>
      <c r="F46" s="52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94"/>
    </row>
    <row r="47" spans="1:29" ht="15.75" customHeight="1">
      <c r="A47" s="283"/>
      <c r="B47" s="99"/>
      <c r="C47" s="264"/>
      <c r="D47" s="265"/>
      <c r="E47" s="39"/>
      <c r="F47" s="52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94"/>
      <c r="Y47" s="266"/>
      <c r="Z47" s="267"/>
      <c r="AA47" s="55"/>
      <c r="AB47" s="49"/>
      <c r="AC47" s="294"/>
    </row>
    <row r="48" spans="1:29" ht="15.75" customHeight="1">
      <c r="A48" s="283"/>
      <c r="B48" s="99"/>
      <c r="C48" s="264"/>
      <c r="D48" s="265"/>
      <c r="E48" s="39"/>
      <c r="F48" s="52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94"/>
      <c r="Y48" s="266"/>
      <c r="Z48" s="267"/>
      <c r="AA48" s="55"/>
      <c r="AB48" s="49"/>
      <c r="AC48" s="294"/>
    </row>
    <row r="49" spans="1:29" ht="15.75" customHeight="1">
      <c r="A49" s="283"/>
      <c r="B49" s="99"/>
      <c r="C49" s="264"/>
      <c r="D49" s="265"/>
      <c r="E49" s="39"/>
      <c r="F49" s="52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94"/>
      <c r="Y49" s="266"/>
      <c r="Z49" s="267"/>
      <c r="AA49" s="55"/>
      <c r="AB49" s="49"/>
      <c r="AC49" s="294"/>
    </row>
    <row r="50" spans="1:29" ht="15.75" customHeight="1">
      <c r="A50" s="283"/>
      <c r="B50" s="99"/>
      <c r="C50" s="264"/>
      <c r="D50" s="265"/>
      <c r="E50" s="39"/>
      <c r="F50" s="52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94"/>
      <c r="Y50" s="266"/>
      <c r="Z50" s="267"/>
      <c r="AA50" s="55"/>
      <c r="AB50" s="49"/>
      <c r="AC50" s="294"/>
    </row>
    <row r="51" spans="1:29" ht="15.75" customHeight="1">
      <c r="A51" s="283"/>
      <c r="B51" s="99"/>
      <c r="C51" s="264"/>
      <c r="D51" s="265"/>
      <c r="E51" s="39"/>
      <c r="F51" s="52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94"/>
      <c r="Y51" s="266"/>
      <c r="Z51" s="267"/>
      <c r="AA51" s="55"/>
      <c r="AB51" s="49"/>
      <c r="AC51" s="294"/>
    </row>
    <row r="52" spans="1:29" ht="15.75" customHeight="1">
      <c r="A52" s="283"/>
      <c r="B52" s="99"/>
      <c r="C52" s="264"/>
      <c r="D52" s="265"/>
      <c r="E52" s="39"/>
      <c r="F52" s="52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100"/>
      <c r="X52" s="101"/>
      <c r="Y52" s="266"/>
      <c r="Z52" s="267"/>
      <c r="AA52" s="55"/>
      <c r="AB52" s="49"/>
      <c r="AC52" s="294"/>
    </row>
    <row r="53" spans="1:29" ht="15.75" customHeight="1">
      <c r="A53" s="283"/>
      <c r="B53" s="99"/>
      <c r="C53" s="264"/>
      <c r="D53" s="265"/>
      <c r="E53" s="39"/>
      <c r="F53" s="52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102"/>
      <c r="X53" s="103"/>
      <c r="Y53" s="266"/>
      <c r="Z53" s="267"/>
      <c r="AA53" s="55"/>
      <c r="AB53" s="49"/>
      <c r="AC53" s="294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50"/>
      <c r="T54" s="51"/>
      <c r="U54" s="73"/>
      <c r="V54" s="53"/>
      <c r="W54" s="102"/>
      <c r="X54" s="103"/>
      <c r="Y54" s="266"/>
      <c r="Z54" s="267"/>
      <c r="AA54" s="55"/>
      <c r="AB54" s="49"/>
      <c r="AC54" s="294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24">AVERAGE(I39:I54)</f>
        <v>19.399999999999999</v>
      </c>
      <c r="J55" s="81">
        <f t="shared" si="24"/>
        <v>2080</v>
      </c>
      <c r="K55" s="82">
        <f t="shared" ref="K55" si="25">J55/I55</f>
        <v>107.21649484536083</v>
      </c>
      <c r="L55" s="80">
        <f t="shared" ref="L55:M55" si="26">AVERAGE(L39:L54)</f>
        <v>19.399999999999999</v>
      </c>
      <c r="M55" s="81">
        <f t="shared" si="26"/>
        <v>1749.6995513055961</v>
      </c>
      <c r="N55" s="82">
        <f t="shared" ref="N55:N61" si="27">M55/L55</f>
        <v>90.19069852090702</v>
      </c>
      <c r="O55" s="83">
        <f t="shared" ref="O55:O61" si="28">L55-I55</f>
        <v>0</v>
      </c>
      <c r="P55" s="84">
        <f t="shared" ref="P55:P61" si="29">N55-K55</f>
        <v>-17.025796324453808</v>
      </c>
      <c r="Q55" s="85">
        <f t="shared" ref="Q55:Q61" si="30">N55/K55</f>
        <v>0.84120170735845967</v>
      </c>
      <c r="R55" s="275"/>
      <c r="S55" s="182">
        <f>S39</f>
        <v>0.25</v>
      </c>
      <c r="T55" s="183">
        <f>INDEX(T39:T54,COUNTA(T39:T54))</f>
        <v>0.5822222222222222</v>
      </c>
      <c r="U55" s="86"/>
      <c r="V55" s="96"/>
      <c r="W55" s="105"/>
      <c r="X55" s="106"/>
      <c r="Y55" s="262"/>
      <c r="Z55" s="263"/>
      <c r="AA55" s="97">
        <f t="shared" ref="AA55:AA61" si="31">M55-J55</f>
        <v>-330.30044869440394</v>
      </c>
      <c r="AB55" s="85">
        <f t="shared" ref="AB55:AB61" si="32">M55/J55</f>
        <v>0.84120170735845967</v>
      </c>
      <c r="AC55" s="295"/>
    </row>
    <row r="56" spans="1:29" ht="15.75" customHeight="1">
      <c r="A56" s="268" t="s">
        <v>38</v>
      </c>
      <c r="B56" s="98" t="s">
        <v>74</v>
      </c>
      <c r="C56" s="271" t="s">
        <v>82</v>
      </c>
      <c r="D56" s="272"/>
      <c r="E56" s="21">
        <v>47.37</v>
      </c>
      <c r="F56" s="15">
        <v>1836</v>
      </c>
      <c r="G56" s="22">
        <f t="shared" ref="G56:G61" si="33">E56*F56</f>
        <v>86971.319999999992</v>
      </c>
      <c r="H56" s="23"/>
      <c r="I56" s="24">
        <v>21</v>
      </c>
      <c r="J56" s="25">
        <v>2000</v>
      </c>
      <c r="K56" s="26">
        <f>J56/I56</f>
        <v>95.238095238095241</v>
      </c>
      <c r="L56" s="27">
        <v>21</v>
      </c>
      <c r="M56" s="25">
        <f t="shared" ref="M56:M61" si="34">F56/V56*60</f>
        <v>1666.9861286254729</v>
      </c>
      <c r="N56" s="26">
        <f t="shared" si="27"/>
        <v>79.380291839308228</v>
      </c>
      <c r="O56" s="91">
        <f t="shared" si="28"/>
        <v>0</v>
      </c>
      <c r="P56" s="92">
        <f t="shared" si="29"/>
        <v>-15.857803398787013</v>
      </c>
      <c r="Q56" s="31">
        <f t="shared" si="30"/>
        <v>0.8334930643127364</v>
      </c>
      <c r="R56" s="273">
        <f>Q72</f>
        <v>0.84125290766575067</v>
      </c>
      <c r="S56" s="32">
        <v>0.25</v>
      </c>
      <c r="T56" s="33">
        <v>0.2958912037037037</v>
      </c>
      <c r="U56" s="34"/>
      <c r="V56" s="35">
        <v>66.083333333333329</v>
      </c>
      <c r="W56" s="33"/>
      <c r="X56" s="107"/>
      <c r="Y56" s="276"/>
      <c r="Z56" s="277"/>
      <c r="AA56" s="36">
        <f t="shared" si="31"/>
        <v>-333.01387137452707</v>
      </c>
      <c r="AB56" s="31">
        <f t="shared" si="32"/>
        <v>0.83349306431273651</v>
      </c>
      <c r="AC56" s="278">
        <f>AB72</f>
        <v>0.84125290766575078</v>
      </c>
    </row>
    <row r="57" spans="1:29" ht="15.75" customHeight="1">
      <c r="A57" s="269"/>
      <c r="B57" s="99" t="s">
        <v>70</v>
      </c>
      <c r="C57" s="264" t="s">
        <v>83</v>
      </c>
      <c r="D57" s="265"/>
      <c r="E57" s="39">
        <v>56.85</v>
      </c>
      <c r="F57" s="40">
        <v>1083</v>
      </c>
      <c r="G57" s="41">
        <f t="shared" si="33"/>
        <v>61568.55</v>
      </c>
      <c r="H57" s="42"/>
      <c r="I57" s="43">
        <v>21</v>
      </c>
      <c r="J57" s="44">
        <v>2000</v>
      </c>
      <c r="K57" s="45">
        <f t="shared" si="13"/>
        <v>95.238095238095241</v>
      </c>
      <c r="L57" s="46">
        <v>21</v>
      </c>
      <c r="M57" s="44">
        <f t="shared" si="34"/>
        <v>1631.2970711297085</v>
      </c>
      <c r="N57" s="45">
        <f t="shared" si="27"/>
        <v>77.680812910938499</v>
      </c>
      <c r="O57" s="47">
        <f t="shared" si="28"/>
        <v>0</v>
      </c>
      <c r="P57" s="48">
        <f t="shared" si="29"/>
        <v>-17.557282327156742</v>
      </c>
      <c r="Q57" s="49">
        <f t="shared" si="30"/>
        <v>0.81564853556485417</v>
      </c>
      <c r="R57" s="274"/>
      <c r="S57" s="50">
        <v>0.30011574074074077</v>
      </c>
      <c r="T57" s="51">
        <v>0.32777777777777778</v>
      </c>
      <c r="U57" s="52">
        <v>6.0833333333333783</v>
      </c>
      <c r="V57" s="53">
        <v>39.8333333333333</v>
      </c>
      <c r="W57" s="54"/>
      <c r="X57" s="94"/>
      <c r="Y57" s="266"/>
      <c r="Z57" s="267"/>
      <c r="AA57" s="55">
        <f t="shared" si="31"/>
        <v>-368.70292887029154</v>
      </c>
      <c r="AB57" s="49">
        <f t="shared" si="32"/>
        <v>0.81564853556485428</v>
      </c>
      <c r="AC57" s="279"/>
    </row>
    <row r="58" spans="1:29" ht="15.75" customHeight="1">
      <c r="A58" s="269"/>
      <c r="B58" s="99" t="s">
        <v>74</v>
      </c>
      <c r="C58" s="264" t="s">
        <v>220</v>
      </c>
      <c r="D58" s="265"/>
      <c r="E58" s="39">
        <v>65.55</v>
      </c>
      <c r="F58" s="40">
        <v>1204</v>
      </c>
      <c r="G58" s="41">
        <f t="shared" si="33"/>
        <v>78922.2</v>
      </c>
      <c r="H58" s="42"/>
      <c r="I58" s="43">
        <v>22</v>
      </c>
      <c r="J58" s="44">
        <v>2000</v>
      </c>
      <c r="K58" s="45">
        <f t="shared" si="13"/>
        <v>90.909090909090907</v>
      </c>
      <c r="L58" s="46">
        <v>22</v>
      </c>
      <c r="M58" s="44">
        <f t="shared" si="34"/>
        <v>1695.1114587407128</v>
      </c>
      <c r="N58" s="45">
        <f t="shared" si="27"/>
        <v>77.050520851850578</v>
      </c>
      <c r="O58" s="47">
        <f t="shared" si="28"/>
        <v>0</v>
      </c>
      <c r="P58" s="48">
        <f t="shared" si="29"/>
        <v>-13.858570057240328</v>
      </c>
      <c r="Q58" s="49">
        <f t="shared" si="30"/>
        <v>0.84755572937035639</v>
      </c>
      <c r="R58" s="274"/>
      <c r="S58" s="50">
        <v>0.33151620370370372</v>
      </c>
      <c r="T58" s="51">
        <v>0.3611111111111111</v>
      </c>
      <c r="U58" s="52">
        <v>5.3833333333333488</v>
      </c>
      <c r="V58" s="53">
        <v>42.616666666666639</v>
      </c>
      <c r="W58" s="54"/>
      <c r="X58" s="94"/>
      <c r="Y58" s="266"/>
      <c r="Z58" s="267"/>
      <c r="AA58" s="55">
        <f t="shared" si="31"/>
        <v>-304.88854125928719</v>
      </c>
      <c r="AB58" s="49">
        <f t="shared" si="32"/>
        <v>0.84755572937035639</v>
      </c>
      <c r="AC58" s="279"/>
    </row>
    <row r="59" spans="1:29" ht="15.75" customHeight="1">
      <c r="A59" s="269"/>
      <c r="B59" s="99" t="s">
        <v>74</v>
      </c>
      <c r="C59" s="264" t="s">
        <v>223</v>
      </c>
      <c r="D59" s="265"/>
      <c r="E59" s="39">
        <v>59.36</v>
      </c>
      <c r="F59" s="40">
        <v>2006</v>
      </c>
      <c r="G59" s="41">
        <f t="shared" si="33"/>
        <v>119076.16</v>
      </c>
      <c r="H59" s="42"/>
      <c r="I59" s="43">
        <v>23</v>
      </c>
      <c r="J59" s="44">
        <v>2000</v>
      </c>
      <c r="K59" s="45">
        <f t="shared" si="13"/>
        <v>86.956521739130437</v>
      </c>
      <c r="L59" s="46">
        <v>23</v>
      </c>
      <c r="M59" s="44">
        <f t="shared" si="34"/>
        <v>1701.2014134275632</v>
      </c>
      <c r="N59" s="45">
        <f t="shared" si="27"/>
        <v>73.965278844676661</v>
      </c>
      <c r="O59" s="47">
        <f t="shared" si="28"/>
        <v>0</v>
      </c>
      <c r="P59" s="48">
        <f t="shared" si="29"/>
        <v>-12.991242894453777</v>
      </c>
      <c r="Q59" s="49">
        <f t="shared" si="30"/>
        <v>0.85060070671378163</v>
      </c>
      <c r="R59" s="274"/>
      <c r="S59" s="50">
        <v>0.36475694444444445</v>
      </c>
      <c r="T59" s="51">
        <v>0.41388888888888886</v>
      </c>
      <c r="U59" s="52">
        <v>5.2500000000000213</v>
      </c>
      <c r="V59" s="53">
        <v>70.749999999999943</v>
      </c>
      <c r="W59" s="54"/>
      <c r="X59" s="94"/>
      <c r="Y59" s="266"/>
      <c r="Z59" s="267"/>
      <c r="AA59" s="55">
        <f t="shared" si="31"/>
        <v>-298.79858657243676</v>
      </c>
      <c r="AB59" s="49">
        <f t="shared" si="32"/>
        <v>0.85060070671378163</v>
      </c>
      <c r="AC59" s="279"/>
    </row>
    <row r="60" spans="1:29" ht="15.75" customHeight="1">
      <c r="A60" s="269"/>
      <c r="B60" s="99" t="s">
        <v>74</v>
      </c>
      <c r="C60" s="264" t="s">
        <v>213</v>
      </c>
      <c r="D60" s="265"/>
      <c r="E60" s="39">
        <v>77.34</v>
      </c>
      <c r="F60" s="40">
        <v>2666</v>
      </c>
      <c r="G60" s="41">
        <f t="shared" si="33"/>
        <v>206188.44</v>
      </c>
      <c r="H60" s="58"/>
      <c r="I60" s="43">
        <v>25</v>
      </c>
      <c r="J60" s="44">
        <v>2000</v>
      </c>
      <c r="K60" s="45">
        <f t="shared" si="13"/>
        <v>80</v>
      </c>
      <c r="L60" s="59">
        <v>25</v>
      </c>
      <c r="M60" s="44">
        <f t="shared" si="34"/>
        <v>1670.6005221932112</v>
      </c>
      <c r="N60" s="45">
        <f t="shared" si="27"/>
        <v>66.824020887728452</v>
      </c>
      <c r="O60" s="47">
        <f t="shared" si="28"/>
        <v>0</v>
      </c>
      <c r="P60" s="48">
        <f t="shared" si="29"/>
        <v>-13.175979112271548</v>
      </c>
      <c r="Q60" s="49">
        <f t="shared" si="30"/>
        <v>0.8353002610966056</v>
      </c>
      <c r="R60" s="274"/>
      <c r="S60" s="50">
        <v>0.41684027777777777</v>
      </c>
      <c r="T60" s="51">
        <v>0.48333333333333334</v>
      </c>
      <c r="U60" s="52">
        <v>4.2500000000000249</v>
      </c>
      <c r="V60" s="53">
        <v>95.750000000000014</v>
      </c>
      <c r="W60" s="54">
        <v>0.48333333333333334</v>
      </c>
      <c r="X60" s="94">
        <v>0.52233796296296298</v>
      </c>
      <c r="Y60" s="266"/>
      <c r="Z60" s="267"/>
      <c r="AA60" s="55">
        <f t="shared" si="31"/>
        <v>-329.39947780678881</v>
      </c>
      <c r="AB60" s="49">
        <f t="shared" si="32"/>
        <v>0.8353002610966056</v>
      </c>
      <c r="AC60" s="279"/>
    </row>
    <row r="61" spans="1:29" ht="15.75" customHeight="1">
      <c r="A61" s="269"/>
      <c r="B61" s="99" t="s">
        <v>74</v>
      </c>
      <c r="C61" s="264" t="s">
        <v>84</v>
      </c>
      <c r="D61" s="265"/>
      <c r="E61" s="39">
        <v>59.52</v>
      </c>
      <c r="F61" s="40">
        <v>5646</v>
      </c>
      <c r="G61" s="60">
        <f t="shared" si="33"/>
        <v>336049.92000000004</v>
      </c>
      <c r="H61" s="61"/>
      <c r="I61" s="43">
        <v>26</v>
      </c>
      <c r="J61" s="44">
        <v>2000</v>
      </c>
      <c r="K61" s="45">
        <f t="shared" si="13"/>
        <v>76.92307692307692</v>
      </c>
      <c r="L61" s="46">
        <v>26</v>
      </c>
      <c r="M61" s="44">
        <f t="shared" si="34"/>
        <v>1729.8382978723407</v>
      </c>
      <c r="N61" s="45">
        <f t="shared" si="27"/>
        <v>66.532242225859264</v>
      </c>
      <c r="O61" s="47">
        <f t="shared" si="28"/>
        <v>0</v>
      </c>
      <c r="P61" s="48">
        <f t="shared" si="29"/>
        <v>-10.390834697217656</v>
      </c>
      <c r="Q61" s="49">
        <f t="shared" si="30"/>
        <v>0.8649191489361705</v>
      </c>
      <c r="R61" s="274"/>
      <c r="S61" s="50">
        <v>0.52233796296296298</v>
      </c>
      <c r="T61" s="51">
        <v>0.65833333333333333</v>
      </c>
      <c r="U61" s="52">
        <v>56.166666666666679</v>
      </c>
      <c r="V61" s="53">
        <v>195.83333333333331</v>
      </c>
      <c r="W61" s="54"/>
      <c r="X61" s="94"/>
      <c r="Y61" s="266"/>
      <c r="Z61" s="267"/>
      <c r="AA61" s="55">
        <f t="shared" si="31"/>
        <v>-270.16170212765928</v>
      </c>
      <c r="AB61" s="49">
        <f t="shared" si="32"/>
        <v>0.86491914893617039</v>
      </c>
      <c r="AC61" s="279"/>
    </row>
    <row r="62" spans="1:29" ht="15.75" customHeight="1">
      <c r="A62" s="269"/>
      <c r="B62" s="99"/>
      <c r="C62" s="264"/>
      <c r="D62" s="265"/>
      <c r="E62" s="39"/>
      <c r="F62" s="40"/>
      <c r="G62" s="60"/>
      <c r="H62" s="64"/>
      <c r="I62" s="43"/>
      <c r="J62" s="44"/>
      <c r="K62" s="45"/>
      <c r="L62" s="59"/>
      <c r="M62" s="44"/>
      <c r="N62" s="45"/>
      <c r="O62" s="65"/>
      <c r="P62" s="66"/>
      <c r="Q62" s="67"/>
      <c r="R62" s="274"/>
      <c r="S62" s="62"/>
      <c r="T62" s="63"/>
      <c r="U62" s="52"/>
      <c r="V62" s="53"/>
      <c r="W62" s="63"/>
      <c r="X62" s="108"/>
      <c r="Y62" s="266"/>
      <c r="Z62" s="267"/>
      <c r="AA62" s="55"/>
      <c r="AB62" s="49"/>
      <c r="AC62" s="279"/>
    </row>
    <row r="63" spans="1:29" ht="15.75" customHeight="1">
      <c r="A63" s="269"/>
      <c r="B63" s="99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62"/>
      <c r="T63" s="63"/>
      <c r="U63" s="52"/>
      <c r="V63" s="53"/>
      <c r="W63" s="63"/>
      <c r="X63" s="108"/>
      <c r="Y63" s="266"/>
      <c r="Z63" s="267"/>
      <c r="AA63" s="55"/>
      <c r="AB63" s="49"/>
      <c r="AC63" s="279"/>
    </row>
    <row r="64" spans="1:29" ht="15.75" customHeight="1">
      <c r="A64" s="269"/>
      <c r="B64" s="99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53"/>
      <c r="W64" s="63"/>
      <c r="X64" s="108"/>
      <c r="Y64" s="266"/>
      <c r="Z64" s="267"/>
      <c r="AA64" s="55"/>
      <c r="AB64" s="49"/>
      <c r="AC64" s="279"/>
    </row>
    <row r="65" spans="1:29" ht="15.75" customHeight="1">
      <c r="A65" s="269"/>
      <c r="B65" s="99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53"/>
      <c r="W65" s="63"/>
      <c r="X65" s="108"/>
      <c r="Y65" s="266"/>
      <c r="Z65" s="267"/>
      <c r="AA65" s="55"/>
      <c r="AB65" s="49"/>
      <c r="AC65" s="279"/>
    </row>
    <row r="66" spans="1:29" ht="15.75" customHeight="1">
      <c r="A66" s="269"/>
      <c r="B66" s="99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53"/>
      <c r="W66" s="63"/>
      <c r="X66" s="108"/>
      <c r="Y66" s="266"/>
      <c r="Z66" s="267"/>
      <c r="AA66" s="55"/>
      <c r="AB66" s="49"/>
      <c r="AC66" s="279"/>
    </row>
    <row r="67" spans="1:29" ht="15.75" customHeight="1">
      <c r="A67" s="269"/>
      <c r="B67" s="99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53"/>
      <c r="W67" s="63"/>
      <c r="X67" s="108"/>
      <c r="Y67" s="266"/>
      <c r="Z67" s="267"/>
      <c r="AA67" s="55"/>
      <c r="AB67" s="49"/>
      <c r="AC67" s="279"/>
    </row>
    <row r="68" spans="1:29" ht="15.75" customHeight="1">
      <c r="A68" s="269"/>
      <c r="B68" s="99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53"/>
      <c r="W68" s="63"/>
      <c r="X68" s="108"/>
      <c r="Y68" s="266"/>
      <c r="Z68" s="267"/>
      <c r="AA68" s="55"/>
      <c r="AB68" s="49"/>
      <c r="AC68" s="279"/>
    </row>
    <row r="69" spans="1:29" ht="15.75" customHeight="1">
      <c r="A69" s="269"/>
      <c r="B69" s="99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53"/>
      <c r="W69" s="63"/>
      <c r="X69" s="108"/>
      <c r="Y69" s="266"/>
      <c r="Z69" s="267"/>
      <c r="AA69" s="55"/>
      <c r="AB69" s="49"/>
      <c r="AC69" s="279"/>
    </row>
    <row r="70" spans="1:29" ht="15.75" customHeight="1">
      <c r="A70" s="269"/>
      <c r="B70" s="99"/>
      <c r="C70" s="264"/>
      <c r="D70" s="265"/>
      <c r="E70" s="39"/>
      <c r="F70" s="71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53"/>
      <c r="W70" s="63"/>
      <c r="X70" s="108"/>
      <c r="Y70" s="266"/>
      <c r="Z70" s="267"/>
      <c r="AA70" s="55"/>
      <c r="AB70" s="49"/>
      <c r="AC70" s="279"/>
    </row>
    <row r="71" spans="1:29" ht="15.75" customHeight="1">
      <c r="A71" s="269"/>
      <c r="B71" s="99"/>
      <c r="C71" s="264"/>
      <c r="D71" s="265"/>
      <c r="E71" s="109"/>
      <c r="F71" s="71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35">AVERAGE(I56:I71)</f>
        <v>23</v>
      </c>
      <c r="J72" s="81">
        <f t="shared" si="35"/>
        <v>2000</v>
      </c>
      <c r="K72" s="82">
        <f t="shared" ref="K72" si="36">J72/I72</f>
        <v>86.956521739130437</v>
      </c>
      <c r="L72" s="80">
        <f t="shared" ref="L72:M72" si="37">AVERAGE(L56:L71)</f>
        <v>23</v>
      </c>
      <c r="M72" s="81">
        <f t="shared" si="37"/>
        <v>1682.5058153315015</v>
      </c>
      <c r="N72" s="82">
        <f t="shared" ref="N72:N83" si="38">M72/L72</f>
        <v>73.152426753543537</v>
      </c>
      <c r="O72" s="83">
        <f t="shared" ref="O72:O83" si="39">L72-I72</f>
        <v>0</v>
      </c>
      <c r="P72" s="84">
        <f t="shared" ref="P72:P83" si="40">N72-K72</f>
        <v>-13.8040949855869</v>
      </c>
      <c r="Q72" s="85">
        <f t="shared" ref="Q72:Q83" si="41">N72/K72</f>
        <v>0.84125290766575067</v>
      </c>
      <c r="R72" s="275"/>
      <c r="S72" s="182">
        <f>S56</f>
        <v>0.25</v>
      </c>
      <c r="T72" s="183">
        <f>INDEX(T56:T71,COUNTA(T56:T71))</f>
        <v>0.65833333333333333</v>
      </c>
      <c r="U72" s="86"/>
      <c r="V72" s="96"/>
      <c r="W72" s="78"/>
      <c r="X72" s="82"/>
      <c r="Y72" s="262"/>
      <c r="Z72" s="263"/>
      <c r="AA72" s="97">
        <f t="shared" ref="AA72:AA83" si="42">M72-J72</f>
        <v>-317.49418466849852</v>
      </c>
      <c r="AB72" s="85">
        <f t="shared" ref="AB72:AB83" si="43">M72/J72</f>
        <v>0.84125290766575078</v>
      </c>
      <c r="AC72" s="280"/>
    </row>
    <row r="73" spans="1:29" ht="15.75" customHeight="1">
      <c r="A73" s="281" t="s">
        <v>39</v>
      </c>
      <c r="B73" s="16" t="s">
        <v>85</v>
      </c>
      <c r="C73" s="349" t="s">
        <v>86</v>
      </c>
      <c r="D73" s="349"/>
      <c r="E73" s="21">
        <v>37.94</v>
      </c>
      <c r="F73" s="15">
        <v>4216</v>
      </c>
      <c r="G73" s="22">
        <f t="shared" ref="G73:G83" si="44">E73*F73</f>
        <v>159955.03999999998</v>
      </c>
      <c r="H73" s="23"/>
      <c r="I73" s="24">
        <v>21</v>
      </c>
      <c r="J73" s="25">
        <v>3600</v>
      </c>
      <c r="K73" s="26">
        <f>J73/I73</f>
        <v>171.42857142857142</v>
      </c>
      <c r="L73" s="27">
        <v>21</v>
      </c>
      <c r="M73" s="25">
        <f t="shared" ref="M73:M83" si="45">F73/V73*60</f>
        <v>2995.9731543624152</v>
      </c>
      <c r="N73" s="26">
        <f t="shared" si="38"/>
        <v>142.66538830297216</v>
      </c>
      <c r="O73" s="91">
        <f t="shared" si="39"/>
        <v>0</v>
      </c>
      <c r="P73" s="92">
        <f t="shared" si="40"/>
        <v>-28.763183125599255</v>
      </c>
      <c r="Q73" s="31">
        <f t="shared" si="41"/>
        <v>0.83221476510067105</v>
      </c>
      <c r="R73" s="273">
        <f>Q89</f>
        <v>0.85482294396854841</v>
      </c>
      <c r="S73" s="32">
        <v>0.16666666666666666</v>
      </c>
      <c r="T73" s="33">
        <v>0.22530092592592593</v>
      </c>
      <c r="U73" s="34"/>
      <c r="V73" s="35">
        <v>84.433333333333351</v>
      </c>
      <c r="W73" s="33"/>
      <c r="X73" s="107"/>
      <c r="Y73" s="276"/>
      <c r="Z73" s="277"/>
      <c r="AA73" s="36">
        <f t="shared" si="42"/>
        <v>-604.02684563758476</v>
      </c>
      <c r="AB73" s="31">
        <f t="shared" si="43"/>
        <v>0.83221476510067094</v>
      </c>
      <c r="AC73" s="278">
        <f>AB89</f>
        <v>0.85482294396854841</v>
      </c>
    </row>
    <row r="74" spans="1:29" ht="15.75" customHeight="1">
      <c r="A74" s="282"/>
      <c r="B74" s="38" t="s">
        <v>85</v>
      </c>
      <c r="C74" s="287" t="s">
        <v>207</v>
      </c>
      <c r="D74" s="287"/>
      <c r="E74" s="39">
        <v>28.29</v>
      </c>
      <c r="F74" s="40">
        <v>4274</v>
      </c>
      <c r="G74" s="41">
        <f t="shared" si="44"/>
        <v>120911.45999999999</v>
      </c>
      <c r="H74" s="42"/>
      <c r="I74" s="43">
        <v>19</v>
      </c>
      <c r="J74" s="44">
        <v>3600</v>
      </c>
      <c r="K74" s="45">
        <f t="shared" ref="K74:K110" si="46">J74/I74</f>
        <v>189.47368421052633</v>
      </c>
      <c r="L74" s="46">
        <v>19</v>
      </c>
      <c r="M74" s="44">
        <f t="shared" si="45"/>
        <v>2974.9419953596284</v>
      </c>
      <c r="N74" s="45">
        <f t="shared" si="38"/>
        <v>156.57589449261204</v>
      </c>
      <c r="O74" s="47">
        <f t="shared" si="39"/>
        <v>0</v>
      </c>
      <c r="P74" s="48">
        <f t="shared" si="40"/>
        <v>-32.897789717914293</v>
      </c>
      <c r="Q74" s="49">
        <f t="shared" si="41"/>
        <v>0.82637277648878571</v>
      </c>
      <c r="R74" s="274"/>
      <c r="S74" s="50">
        <v>0.23055555555555554</v>
      </c>
      <c r="T74" s="51">
        <v>0.29041666666666666</v>
      </c>
      <c r="U74" s="52">
        <v>7.5666666666666371</v>
      </c>
      <c r="V74" s="53">
        <v>86.2</v>
      </c>
      <c r="W74" s="54"/>
      <c r="X74" s="94"/>
      <c r="Y74" s="266"/>
      <c r="Z74" s="267"/>
      <c r="AA74" s="55">
        <f t="shared" si="42"/>
        <v>-625.05800464037156</v>
      </c>
      <c r="AB74" s="49">
        <f t="shared" si="43"/>
        <v>0.82637277648878571</v>
      </c>
      <c r="AC74" s="279"/>
    </row>
    <row r="75" spans="1:29" ht="15.75" customHeight="1">
      <c r="A75" s="282"/>
      <c r="B75" s="38" t="s">
        <v>85</v>
      </c>
      <c r="C75" s="287" t="s">
        <v>221</v>
      </c>
      <c r="D75" s="287"/>
      <c r="E75" s="39">
        <v>38.1</v>
      </c>
      <c r="F75" s="40">
        <v>666</v>
      </c>
      <c r="G75" s="41">
        <f t="shared" si="44"/>
        <v>25374.600000000002</v>
      </c>
      <c r="H75" s="42"/>
      <c r="I75" s="43">
        <v>21</v>
      </c>
      <c r="J75" s="44">
        <v>3600</v>
      </c>
      <c r="K75" s="45">
        <f t="shared" si="46"/>
        <v>171.42857142857142</v>
      </c>
      <c r="L75" s="46">
        <v>21</v>
      </c>
      <c r="M75" s="44">
        <f t="shared" si="45"/>
        <v>2913.244228432578</v>
      </c>
      <c r="N75" s="45">
        <f t="shared" si="38"/>
        <v>138.72591563964656</v>
      </c>
      <c r="O75" s="47">
        <f t="shared" si="39"/>
        <v>0</v>
      </c>
      <c r="P75" s="48">
        <f t="shared" si="40"/>
        <v>-32.702655788924858</v>
      </c>
      <c r="Q75" s="49">
        <f t="shared" si="41"/>
        <v>0.80923450789793827</v>
      </c>
      <c r="R75" s="274"/>
      <c r="S75" s="50">
        <v>0.29464120370370372</v>
      </c>
      <c r="T75" s="51">
        <v>0.30416666666666664</v>
      </c>
      <c r="U75" s="52">
        <v>6.0833333333333783</v>
      </c>
      <c r="V75" s="53">
        <v>13.716666666666599</v>
      </c>
      <c r="W75" s="54"/>
      <c r="X75" s="94"/>
      <c r="Y75" s="266"/>
      <c r="Z75" s="267"/>
      <c r="AA75" s="55">
        <f t="shared" si="42"/>
        <v>-686.75577156742202</v>
      </c>
      <c r="AB75" s="49">
        <f t="shared" si="43"/>
        <v>0.80923450789793838</v>
      </c>
      <c r="AC75" s="279"/>
    </row>
    <row r="76" spans="1:29" ht="15.75" customHeight="1">
      <c r="A76" s="282"/>
      <c r="B76" s="38" t="s">
        <v>85</v>
      </c>
      <c r="C76" s="287" t="s">
        <v>87</v>
      </c>
      <c r="D76" s="287"/>
      <c r="E76" s="39">
        <v>38.99</v>
      </c>
      <c r="F76" s="40">
        <v>2957</v>
      </c>
      <c r="G76" s="41">
        <f t="shared" si="44"/>
        <v>115293.43000000001</v>
      </c>
      <c r="H76" s="42"/>
      <c r="I76" s="43">
        <v>19</v>
      </c>
      <c r="J76" s="44">
        <v>3600</v>
      </c>
      <c r="K76" s="45">
        <f t="shared" si="46"/>
        <v>189.47368421052633</v>
      </c>
      <c r="L76" s="46">
        <v>19</v>
      </c>
      <c r="M76" s="44">
        <f t="shared" si="45"/>
        <v>2956.9999999999986</v>
      </c>
      <c r="N76" s="45">
        <f t="shared" si="38"/>
        <v>155.63157894736835</v>
      </c>
      <c r="O76" s="47">
        <f t="shared" si="39"/>
        <v>0</v>
      </c>
      <c r="P76" s="48">
        <f t="shared" si="40"/>
        <v>-33.842105263157976</v>
      </c>
      <c r="Q76" s="49">
        <f t="shared" si="41"/>
        <v>0.8213888888888885</v>
      </c>
      <c r="R76" s="274"/>
      <c r="S76" s="50">
        <v>0.30833333333333329</v>
      </c>
      <c r="T76" s="51">
        <v>0.35</v>
      </c>
      <c r="U76" s="52">
        <v>5.9999999999999787</v>
      </c>
      <c r="V76" s="53">
        <v>60.000000000000028</v>
      </c>
      <c r="W76" s="54"/>
      <c r="X76" s="94"/>
      <c r="Y76" s="266"/>
      <c r="Z76" s="267"/>
      <c r="AA76" s="112">
        <f t="shared" si="42"/>
        <v>-643.00000000000136</v>
      </c>
      <c r="AB76" s="113">
        <f t="shared" si="43"/>
        <v>0.8213888888888885</v>
      </c>
      <c r="AC76" s="279"/>
    </row>
    <row r="77" spans="1:29" ht="15.75" customHeight="1">
      <c r="A77" s="283"/>
      <c r="B77" s="38" t="s">
        <v>85</v>
      </c>
      <c r="C77" s="287" t="s">
        <v>88</v>
      </c>
      <c r="D77" s="287"/>
      <c r="E77" s="39">
        <v>31.27</v>
      </c>
      <c r="F77" s="44">
        <v>3548</v>
      </c>
      <c r="G77" s="41">
        <f t="shared" si="44"/>
        <v>110945.95999999999</v>
      </c>
      <c r="H77" s="58"/>
      <c r="I77" s="43">
        <v>19</v>
      </c>
      <c r="J77" s="44">
        <v>3600</v>
      </c>
      <c r="K77" s="45">
        <f t="shared" si="46"/>
        <v>189.47368421052633</v>
      </c>
      <c r="L77" s="59">
        <v>19</v>
      </c>
      <c r="M77" s="44">
        <f t="shared" si="45"/>
        <v>2991.2880562060868</v>
      </c>
      <c r="N77" s="45">
        <f t="shared" si="38"/>
        <v>157.4362134845309</v>
      </c>
      <c r="O77" s="47">
        <f t="shared" si="39"/>
        <v>0</v>
      </c>
      <c r="P77" s="48">
        <f t="shared" si="40"/>
        <v>-32.037470725995433</v>
      </c>
      <c r="Q77" s="49">
        <f t="shared" si="41"/>
        <v>0.83091334894613522</v>
      </c>
      <c r="R77" s="274"/>
      <c r="S77" s="50">
        <v>0.35555555555555551</v>
      </c>
      <c r="T77" s="51">
        <v>0.40497685185185184</v>
      </c>
      <c r="U77" s="52">
        <v>7.9999999999999716</v>
      </c>
      <c r="V77" s="53">
        <v>71.166666666666714</v>
      </c>
      <c r="W77" s="54"/>
      <c r="X77" s="94"/>
      <c r="Y77" s="266"/>
      <c r="Z77" s="267"/>
      <c r="AA77" s="112">
        <f t="shared" si="42"/>
        <v>-608.71194379391318</v>
      </c>
      <c r="AB77" s="113">
        <f t="shared" si="43"/>
        <v>0.83091334894613522</v>
      </c>
      <c r="AC77" s="279"/>
    </row>
    <row r="78" spans="1:29" ht="15.75" customHeight="1">
      <c r="A78" s="283"/>
      <c r="B78" s="38" t="s">
        <v>85</v>
      </c>
      <c r="C78" s="287" t="s">
        <v>236</v>
      </c>
      <c r="D78" s="287"/>
      <c r="E78" s="39">
        <v>46.93</v>
      </c>
      <c r="F78" s="44">
        <v>2266</v>
      </c>
      <c r="G78" s="60">
        <f t="shared" si="44"/>
        <v>106343.38</v>
      </c>
      <c r="H78" s="61"/>
      <c r="I78" s="43">
        <v>26</v>
      </c>
      <c r="J78" s="44">
        <v>3600</v>
      </c>
      <c r="K78" s="45">
        <f t="shared" si="46"/>
        <v>138.46153846153845</v>
      </c>
      <c r="L78" s="46">
        <v>26</v>
      </c>
      <c r="M78" s="44">
        <f t="shared" si="45"/>
        <v>3167.9999999999986</v>
      </c>
      <c r="N78" s="45">
        <f t="shared" si="38"/>
        <v>121.8461538461538</v>
      </c>
      <c r="O78" s="47">
        <f t="shared" si="39"/>
        <v>0</v>
      </c>
      <c r="P78" s="48">
        <f t="shared" si="40"/>
        <v>-16.615384615384656</v>
      </c>
      <c r="Q78" s="49">
        <f t="shared" si="41"/>
        <v>0.87999999999999967</v>
      </c>
      <c r="R78" s="274"/>
      <c r="S78" s="50">
        <v>0.40978009259259257</v>
      </c>
      <c r="T78" s="51">
        <v>0.43958333333333333</v>
      </c>
      <c r="U78" s="52">
        <v>6.9166666666666554</v>
      </c>
      <c r="V78" s="53">
        <v>42.916666666666686</v>
      </c>
      <c r="W78" s="54"/>
      <c r="X78" s="94"/>
      <c r="Y78" s="266"/>
      <c r="Z78" s="267"/>
      <c r="AA78" s="112">
        <f t="shared" si="42"/>
        <v>-432.00000000000136</v>
      </c>
      <c r="AB78" s="113">
        <f t="shared" si="43"/>
        <v>0.87999999999999967</v>
      </c>
      <c r="AC78" s="279"/>
    </row>
    <row r="79" spans="1:29" ht="15.75" customHeight="1">
      <c r="A79" s="283"/>
      <c r="B79" s="38" t="s">
        <v>85</v>
      </c>
      <c r="C79" s="287" t="s">
        <v>235</v>
      </c>
      <c r="D79" s="287"/>
      <c r="E79" s="39">
        <v>43.61</v>
      </c>
      <c r="F79" s="44">
        <v>1990</v>
      </c>
      <c r="G79" s="60">
        <f t="shared" si="44"/>
        <v>86783.9</v>
      </c>
      <c r="H79" s="64"/>
      <c r="I79" s="43">
        <v>22</v>
      </c>
      <c r="J79" s="44">
        <v>3600</v>
      </c>
      <c r="K79" s="45">
        <f t="shared" si="46"/>
        <v>163.63636363636363</v>
      </c>
      <c r="L79" s="59">
        <v>22</v>
      </c>
      <c r="M79" s="44">
        <f t="shared" si="45"/>
        <v>3142.1052631578859</v>
      </c>
      <c r="N79" s="45">
        <f t="shared" si="38"/>
        <v>142.82296650717663</v>
      </c>
      <c r="O79" s="65">
        <f t="shared" si="39"/>
        <v>0</v>
      </c>
      <c r="P79" s="66">
        <f t="shared" si="40"/>
        <v>-20.813397129186995</v>
      </c>
      <c r="Q79" s="67">
        <f t="shared" si="41"/>
        <v>0.87280701754385726</v>
      </c>
      <c r="R79" s="274"/>
      <c r="S79" s="50">
        <v>0.44305555555555548</v>
      </c>
      <c r="T79" s="51">
        <v>0.46944444444444444</v>
      </c>
      <c r="U79" s="52">
        <v>4.9999999999999023</v>
      </c>
      <c r="V79" s="53">
        <v>38.000000000000107</v>
      </c>
      <c r="W79" s="54">
        <v>0.46944444444444444</v>
      </c>
      <c r="X79" s="94">
        <v>0.51041666666666663</v>
      </c>
      <c r="Y79" s="266"/>
      <c r="Z79" s="267"/>
      <c r="AA79" s="112">
        <f t="shared" si="42"/>
        <v>-457.89473684211407</v>
      </c>
      <c r="AB79" s="113">
        <f t="shared" si="43"/>
        <v>0.87280701754385726</v>
      </c>
      <c r="AC79" s="279"/>
    </row>
    <row r="80" spans="1:29" ht="15.75" customHeight="1">
      <c r="A80" s="283"/>
      <c r="B80" s="38" t="s">
        <v>85</v>
      </c>
      <c r="C80" s="287" t="s">
        <v>208</v>
      </c>
      <c r="D80" s="287"/>
      <c r="E80" s="39">
        <v>36.86</v>
      </c>
      <c r="F80" s="44">
        <v>3054</v>
      </c>
      <c r="G80" s="60">
        <f t="shared" si="44"/>
        <v>112570.44</v>
      </c>
      <c r="H80" s="64"/>
      <c r="I80" s="43">
        <v>21</v>
      </c>
      <c r="J80" s="44">
        <v>3600</v>
      </c>
      <c r="K80" s="45">
        <f t="shared" si="46"/>
        <v>171.42857142857142</v>
      </c>
      <c r="L80" s="59">
        <v>21</v>
      </c>
      <c r="M80" s="44">
        <f t="shared" si="45"/>
        <v>3192.3344947735181</v>
      </c>
      <c r="N80" s="45">
        <f t="shared" si="38"/>
        <v>152.01592832254849</v>
      </c>
      <c r="O80" s="65">
        <f t="shared" si="39"/>
        <v>0</v>
      </c>
      <c r="P80" s="66">
        <f t="shared" si="40"/>
        <v>-19.412643106022927</v>
      </c>
      <c r="Q80" s="67">
        <f t="shared" si="41"/>
        <v>0.88675958188153292</v>
      </c>
      <c r="R80" s="274"/>
      <c r="S80" s="50">
        <v>0.51041666666666663</v>
      </c>
      <c r="T80" s="51">
        <v>0.55027777777777775</v>
      </c>
      <c r="U80" s="52">
        <v>58.99999999999995</v>
      </c>
      <c r="V80" s="53">
        <v>57.40000000000002</v>
      </c>
      <c r="W80" s="54"/>
      <c r="X80" s="94"/>
      <c r="Y80" s="266"/>
      <c r="Z80" s="267"/>
      <c r="AA80" s="112">
        <f t="shared" si="42"/>
        <v>-407.66550522648186</v>
      </c>
      <c r="AB80" s="113">
        <f t="shared" si="43"/>
        <v>0.88675958188153281</v>
      </c>
      <c r="AC80" s="279"/>
    </row>
    <row r="81" spans="1:29" ht="15.75" customHeight="1">
      <c r="A81" s="283"/>
      <c r="B81" s="38" t="s">
        <v>85</v>
      </c>
      <c r="C81" s="287" t="s">
        <v>90</v>
      </c>
      <c r="D81" s="287"/>
      <c r="E81" s="39">
        <v>38</v>
      </c>
      <c r="F81" s="44">
        <v>376</v>
      </c>
      <c r="G81" s="60">
        <f t="shared" si="44"/>
        <v>14288</v>
      </c>
      <c r="H81" s="64">
        <v>2</v>
      </c>
      <c r="I81" s="43">
        <v>21</v>
      </c>
      <c r="J81" s="44">
        <v>3600</v>
      </c>
      <c r="K81" s="45">
        <f t="shared" si="46"/>
        <v>171.42857142857142</v>
      </c>
      <c r="L81" s="59">
        <v>21</v>
      </c>
      <c r="M81" s="44">
        <f t="shared" si="45"/>
        <v>3162.6168224298845</v>
      </c>
      <c r="N81" s="45">
        <f t="shared" si="38"/>
        <v>150.60080106808974</v>
      </c>
      <c r="O81" s="65">
        <f t="shared" si="39"/>
        <v>0</v>
      </c>
      <c r="P81" s="66">
        <f t="shared" si="40"/>
        <v>-20.827770360481679</v>
      </c>
      <c r="Q81" s="67">
        <f t="shared" si="41"/>
        <v>0.87850467289719014</v>
      </c>
      <c r="R81" s="274"/>
      <c r="S81" s="50">
        <v>0.55555555555555547</v>
      </c>
      <c r="T81" s="51">
        <v>0.56050925925925921</v>
      </c>
      <c r="U81" s="52">
        <v>7.5999999999999091</v>
      </c>
      <c r="V81" s="53">
        <v>7.1333333333333826</v>
      </c>
      <c r="W81" s="54"/>
      <c r="X81" s="94"/>
      <c r="Y81" s="266"/>
      <c r="Z81" s="267"/>
      <c r="AA81" s="112">
        <f t="shared" si="42"/>
        <v>-437.38317757011555</v>
      </c>
      <c r="AB81" s="113">
        <f t="shared" si="43"/>
        <v>0.87850467289719014</v>
      </c>
      <c r="AC81" s="279"/>
    </row>
    <row r="82" spans="1:29" ht="15.75" customHeight="1">
      <c r="A82" s="283"/>
      <c r="B82" s="38" t="s">
        <v>85</v>
      </c>
      <c r="C82" s="287" t="s">
        <v>89</v>
      </c>
      <c r="D82" s="287"/>
      <c r="E82" s="39">
        <v>38.630000000000003</v>
      </c>
      <c r="F82" s="44">
        <v>4889</v>
      </c>
      <c r="G82" s="60">
        <f t="shared" si="44"/>
        <v>188862.07</v>
      </c>
      <c r="H82" s="64"/>
      <c r="I82" s="43">
        <v>20</v>
      </c>
      <c r="J82" s="44">
        <v>3600</v>
      </c>
      <c r="K82" s="45">
        <f t="shared" si="46"/>
        <v>180</v>
      </c>
      <c r="L82" s="59">
        <v>20</v>
      </c>
      <c r="M82" s="44">
        <f t="shared" si="45"/>
        <v>3181.5618221258069</v>
      </c>
      <c r="N82" s="45">
        <f t="shared" si="38"/>
        <v>159.07809110629034</v>
      </c>
      <c r="O82" s="65">
        <f t="shared" si="39"/>
        <v>0</v>
      </c>
      <c r="P82" s="66">
        <f t="shared" si="40"/>
        <v>-20.921908893709656</v>
      </c>
      <c r="Q82" s="67">
        <f t="shared" si="41"/>
        <v>0.8837671728127241</v>
      </c>
      <c r="R82" s="274"/>
      <c r="S82" s="50">
        <v>0.5659722222222221</v>
      </c>
      <c r="T82" s="51">
        <v>0.63</v>
      </c>
      <c r="U82" s="52">
        <v>7.8666666666665641</v>
      </c>
      <c r="V82" s="53">
        <v>92.200000000000188</v>
      </c>
      <c r="W82" s="54"/>
      <c r="X82" s="94"/>
      <c r="Y82" s="266"/>
      <c r="Z82" s="267"/>
      <c r="AA82" s="112">
        <f t="shared" si="42"/>
        <v>-418.43817787419312</v>
      </c>
      <c r="AB82" s="113">
        <f t="shared" si="43"/>
        <v>0.8837671728127241</v>
      </c>
      <c r="AC82" s="279"/>
    </row>
    <row r="83" spans="1:29" ht="15.75" customHeight="1">
      <c r="A83" s="283"/>
      <c r="B83" s="38" t="s">
        <v>85</v>
      </c>
      <c r="C83" s="287" t="s">
        <v>90</v>
      </c>
      <c r="D83" s="287"/>
      <c r="E83" s="39">
        <v>38</v>
      </c>
      <c r="F83" s="44">
        <v>6113</v>
      </c>
      <c r="G83" s="60">
        <f t="shared" si="44"/>
        <v>232294</v>
      </c>
      <c r="H83" s="64"/>
      <c r="I83" s="43">
        <v>21</v>
      </c>
      <c r="J83" s="44">
        <v>3600</v>
      </c>
      <c r="K83" s="45">
        <f t="shared" si="46"/>
        <v>171.42857142857142</v>
      </c>
      <c r="L83" s="59">
        <v>21</v>
      </c>
      <c r="M83" s="44">
        <f t="shared" si="45"/>
        <v>3171.9227443067152</v>
      </c>
      <c r="N83" s="45">
        <f t="shared" si="38"/>
        <v>151.04394020508167</v>
      </c>
      <c r="O83" s="65">
        <f t="shared" si="39"/>
        <v>0</v>
      </c>
      <c r="P83" s="66">
        <f t="shared" si="40"/>
        <v>-20.384631223489748</v>
      </c>
      <c r="Q83" s="67">
        <f t="shared" si="41"/>
        <v>0.88108965119630978</v>
      </c>
      <c r="R83" s="274"/>
      <c r="S83" s="50">
        <v>0.63358796296296294</v>
      </c>
      <c r="T83" s="51">
        <v>0.71388888888888891</v>
      </c>
      <c r="U83" s="52">
        <v>5.1666666666666217</v>
      </c>
      <c r="V83" s="53">
        <v>115.6333333333334</v>
      </c>
      <c r="W83" s="54"/>
      <c r="X83" s="94"/>
      <c r="Y83" s="266"/>
      <c r="Z83" s="267"/>
      <c r="AA83" s="112">
        <f t="shared" si="42"/>
        <v>-428.07725569328477</v>
      </c>
      <c r="AB83" s="113">
        <f t="shared" si="43"/>
        <v>0.88108965119630978</v>
      </c>
      <c r="AC83" s="279"/>
    </row>
    <row r="84" spans="1:29" ht="15.75" customHeight="1">
      <c r="A84" s="283"/>
      <c r="B84" s="38"/>
      <c r="C84" s="287"/>
      <c r="D84" s="287"/>
      <c r="E84" s="39"/>
      <c r="F84" s="44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112"/>
      <c r="AB84" s="113"/>
      <c r="AC84" s="279"/>
    </row>
    <row r="85" spans="1:29" ht="15.75" customHeight="1">
      <c r="A85" s="283"/>
      <c r="B85" s="38"/>
      <c r="C85" s="287"/>
      <c r="D85" s="287"/>
      <c r="E85" s="39"/>
      <c r="F85" s="44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112"/>
      <c r="AB85" s="113"/>
      <c r="AC85" s="279"/>
    </row>
    <row r="86" spans="1:29" ht="15.75" customHeight="1">
      <c r="A86" s="283"/>
      <c r="B86" s="38"/>
      <c r="C86" s="287"/>
      <c r="D86" s="287"/>
      <c r="E86" s="39"/>
      <c r="F86" s="44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112"/>
      <c r="AB86" s="113"/>
      <c r="AC86" s="279"/>
    </row>
    <row r="87" spans="1:29" ht="15.75" customHeight="1">
      <c r="A87" s="283"/>
      <c r="B87" s="38"/>
      <c r="C87" s="287"/>
      <c r="D87" s="287"/>
      <c r="E87" s="39"/>
      <c r="F87" s="44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112"/>
      <c r="AB87" s="113"/>
      <c r="AC87" s="279"/>
    </row>
    <row r="88" spans="1:29" ht="15.75" customHeight="1">
      <c r="A88" s="283"/>
      <c r="B88" s="38"/>
      <c r="C88" s="287"/>
      <c r="D88" s="287"/>
      <c r="E88" s="95"/>
      <c r="F88" s="44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47">AVERAGE(I73:I88)</f>
        <v>20.90909090909091</v>
      </c>
      <c r="J89" s="81">
        <f t="shared" si="47"/>
        <v>3600</v>
      </c>
      <c r="K89" s="82">
        <f t="shared" ref="K89" si="48">J89/I89</f>
        <v>172.17391304347825</v>
      </c>
      <c r="L89" s="80">
        <f t="shared" ref="L89:M89" si="49">AVERAGE(L73:L88)</f>
        <v>20.90909090909091</v>
      </c>
      <c r="M89" s="81">
        <f t="shared" si="49"/>
        <v>3077.3625982867743</v>
      </c>
      <c r="N89" s="82">
        <f>M89/L89</f>
        <v>147.17821122241094</v>
      </c>
      <c r="O89" s="83">
        <f>L89-I89</f>
        <v>0</v>
      </c>
      <c r="P89" s="84">
        <f>N89-K89</f>
        <v>-24.995701821067314</v>
      </c>
      <c r="Q89" s="85">
        <f>N89/K89</f>
        <v>0.85482294396854841</v>
      </c>
      <c r="R89" s="275"/>
      <c r="S89" s="182">
        <f>S73</f>
        <v>0.16666666666666666</v>
      </c>
      <c r="T89" s="183">
        <f>INDEX(T73:T88,COUNTA(T73:T88))</f>
        <v>0.71388888888888891</v>
      </c>
      <c r="U89" s="86"/>
      <c r="V89" s="96"/>
      <c r="W89" s="78"/>
      <c r="X89" s="82"/>
      <c r="Y89" s="262"/>
      <c r="Z89" s="263"/>
      <c r="AA89" s="97">
        <f>M89-J89</f>
        <v>-522.6374017132257</v>
      </c>
      <c r="AB89" s="85">
        <f>M89/J89</f>
        <v>0.85482294396854841</v>
      </c>
      <c r="AC89" s="280"/>
    </row>
    <row r="90" spans="1:29" ht="15.75" customHeight="1">
      <c r="A90" s="268" t="s">
        <v>40</v>
      </c>
      <c r="B90" s="98" t="s">
        <v>76</v>
      </c>
      <c r="C90" s="271" t="s">
        <v>91</v>
      </c>
      <c r="D90" s="272"/>
      <c r="E90" s="21">
        <v>34.229999999999997</v>
      </c>
      <c r="F90" s="15">
        <v>1916</v>
      </c>
      <c r="G90" s="22">
        <f t="shared" ref="G90:G93" si="50">E90*F90</f>
        <v>65584.679999999993</v>
      </c>
      <c r="H90" s="23"/>
      <c r="I90" s="24">
        <v>16</v>
      </c>
      <c r="J90" s="25">
        <v>3000</v>
      </c>
      <c r="K90" s="26">
        <f>J90/I90</f>
        <v>187.5</v>
      </c>
      <c r="L90" s="27">
        <v>16</v>
      </c>
      <c r="M90" s="25">
        <f>F90/V90*60</f>
        <v>2535.8823529411752</v>
      </c>
      <c r="N90" s="26">
        <f>M90/L90</f>
        <v>158.49264705882345</v>
      </c>
      <c r="O90" s="91">
        <f>L90-I90</f>
        <v>0</v>
      </c>
      <c r="P90" s="92">
        <f>N90-K90</f>
        <v>-29.007352941176549</v>
      </c>
      <c r="Q90" s="31">
        <f>N90/K90</f>
        <v>0.84529411764705842</v>
      </c>
      <c r="R90" s="273">
        <f>Q106</f>
        <v>0.85156344275596485</v>
      </c>
      <c r="S90" s="32">
        <v>0.25</v>
      </c>
      <c r="T90" s="33">
        <v>0.2814814814814815</v>
      </c>
      <c r="U90" s="34"/>
      <c r="V90" s="35">
        <v>45.333333333333357</v>
      </c>
      <c r="W90" s="114"/>
      <c r="X90" s="115"/>
      <c r="Y90" s="276"/>
      <c r="Z90" s="277"/>
      <c r="AA90" s="36">
        <f>M90-J90</f>
        <v>-464.11764705882479</v>
      </c>
      <c r="AB90" s="31">
        <f>M90/J90</f>
        <v>0.84529411764705842</v>
      </c>
      <c r="AC90" s="278">
        <f>AB106</f>
        <v>0.85156344275596485</v>
      </c>
    </row>
    <row r="91" spans="1:29" ht="15.75" customHeight="1">
      <c r="A91" s="269"/>
      <c r="B91" s="38" t="s">
        <v>76</v>
      </c>
      <c r="C91" s="264" t="s">
        <v>92</v>
      </c>
      <c r="D91" s="265"/>
      <c r="E91" s="39">
        <v>34.770000000000003</v>
      </c>
      <c r="F91" s="40">
        <v>1599</v>
      </c>
      <c r="G91" s="41">
        <f t="shared" si="50"/>
        <v>55597.23</v>
      </c>
      <c r="H91" s="42"/>
      <c r="I91" s="43">
        <v>11</v>
      </c>
      <c r="J91" s="44">
        <v>3000</v>
      </c>
      <c r="K91" s="45">
        <f t="shared" si="46"/>
        <v>272.72727272727275</v>
      </c>
      <c r="L91" s="46">
        <v>11</v>
      </c>
      <c r="M91" s="44">
        <f>F91/V91*60</f>
        <v>2519.2122538293211</v>
      </c>
      <c r="N91" s="45">
        <f>M91/L91</f>
        <v>229.01929580266554</v>
      </c>
      <c r="O91" s="47">
        <f>L91-I91</f>
        <v>0</v>
      </c>
      <c r="P91" s="48">
        <f>N91-K91</f>
        <v>-43.707976924607209</v>
      </c>
      <c r="Q91" s="49">
        <f>N91/K91</f>
        <v>0.83973741794310697</v>
      </c>
      <c r="R91" s="274"/>
      <c r="S91" s="50">
        <v>0.28541666666666665</v>
      </c>
      <c r="T91" s="51">
        <v>0.31186342592592592</v>
      </c>
      <c r="U91" s="52">
        <v>5.6666666666666199</v>
      </c>
      <c r="V91" s="53">
        <v>38.083333333333343</v>
      </c>
      <c r="W91" s="54"/>
      <c r="X91" s="94"/>
      <c r="Y91" s="266"/>
      <c r="Z91" s="267"/>
      <c r="AA91" s="55">
        <f>M91-J91</f>
        <v>-480.78774617067893</v>
      </c>
      <c r="AB91" s="49">
        <f>M91/J91</f>
        <v>0.83973741794310708</v>
      </c>
      <c r="AC91" s="279"/>
    </row>
    <row r="92" spans="1:29" ht="15.75" customHeight="1">
      <c r="A92" s="269"/>
      <c r="B92" s="38" t="s">
        <v>76</v>
      </c>
      <c r="C92" s="264" t="s">
        <v>94</v>
      </c>
      <c r="D92" s="265"/>
      <c r="E92" s="39">
        <v>35.83</v>
      </c>
      <c r="F92" s="40">
        <v>4576</v>
      </c>
      <c r="G92" s="41">
        <f t="shared" si="50"/>
        <v>163958.07999999999</v>
      </c>
      <c r="H92" s="42"/>
      <c r="I92" s="43">
        <v>12</v>
      </c>
      <c r="J92" s="44">
        <v>3273</v>
      </c>
      <c r="K92" s="45">
        <f t="shared" si="46"/>
        <v>272.75</v>
      </c>
      <c r="L92" s="46">
        <v>12</v>
      </c>
      <c r="M92" s="44">
        <f>F92/V92*60</f>
        <v>2835.3872633390706</v>
      </c>
      <c r="N92" s="45">
        <f>M92/L92</f>
        <v>236.28227194492254</v>
      </c>
      <c r="O92" s="47">
        <f>L92-I92</f>
        <v>0</v>
      </c>
      <c r="P92" s="48">
        <f>N92-K92</f>
        <v>-36.467728055077458</v>
      </c>
      <c r="Q92" s="49">
        <f>N92/K92</f>
        <v>0.86629613911978931</v>
      </c>
      <c r="R92" s="274"/>
      <c r="S92" s="50">
        <v>0.37997685185185187</v>
      </c>
      <c r="T92" s="51">
        <v>0.44722222222222224</v>
      </c>
      <c r="U92" s="52">
        <v>6.7333333333334</v>
      </c>
      <c r="V92" s="53">
        <v>96.833333333333343</v>
      </c>
      <c r="W92" s="54">
        <v>0.44722222222222224</v>
      </c>
      <c r="X92" s="94">
        <v>0.48625000000000002</v>
      </c>
      <c r="Y92" s="266"/>
      <c r="Z92" s="267"/>
      <c r="AA92" s="55">
        <f>M92-J92</f>
        <v>-437.61273666092939</v>
      </c>
      <c r="AB92" s="49">
        <f>M92/J92</f>
        <v>0.86629613911978942</v>
      </c>
      <c r="AC92" s="279"/>
    </row>
    <row r="93" spans="1:29" ht="15.75" customHeight="1">
      <c r="A93" s="269"/>
      <c r="B93" s="38" t="s">
        <v>76</v>
      </c>
      <c r="C93" s="264" t="s">
        <v>95</v>
      </c>
      <c r="D93" s="265"/>
      <c r="E93" s="39">
        <v>36.409999999999997</v>
      </c>
      <c r="F93" s="40">
        <v>3715</v>
      </c>
      <c r="G93" s="41">
        <f t="shared" si="50"/>
        <v>135263.15</v>
      </c>
      <c r="H93" s="58"/>
      <c r="I93" s="43">
        <v>11</v>
      </c>
      <c r="J93" s="44">
        <v>3273</v>
      </c>
      <c r="K93" s="45">
        <f t="shared" si="46"/>
        <v>297.54545454545456</v>
      </c>
      <c r="L93" s="59">
        <v>11</v>
      </c>
      <c r="M93" s="44">
        <f>F93/V93*60</f>
        <v>2793.2330827067694</v>
      </c>
      <c r="N93" s="45">
        <f>M93/L93</f>
        <v>253.93028024606994</v>
      </c>
      <c r="O93" s="47">
        <f>L93-I93</f>
        <v>0</v>
      </c>
      <c r="P93" s="48">
        <f>N93-K93</f>
        <v>-43.61517429938462</v>
      </c>
      <c r="Q93" s="49">
        <f>N93/K93</f>
        <v>0.85341676831859736</v>
      </c>
      <c r="R93" s="274"/>
      <c r="S93" s="50">
        <v>0.48625000000000002</v>
      </c>
      <c r="T93" s="51">
        <v>0.54166666666666663</v>
      </c>
      <c r="U93" s="52">
        <v>56.199999999999989</v>
      </c>
      <c r="V93" s="53">
        <v>79.799999999999926</v>
      </c>
      <c r="W93" s="54"/>
      <c r="X93" s="94"/>
      <c r="Y93" s="266"/>
      <c r="Z93" s="267"/>
      <c r="AA93" s="55">
        <f>M93-J93</f>
        <v>-479.76691729323056</v>
      </c>
      <c r="AB93" s="49">
        <f>M93/J93</f>
        <v>0.85341676831859747</v>
      </c>
      <c r="AC93" s="279"/>
    </row>
    <row r="94" spans="1:29" ht="15.75" customHeight="1">
      <c r="A94" s="269"/>
      <c r="B94" s="38"/>
      <c r="C94" s="264"/>
      <c r="D94" s="265"/>
      <c r="E94" s="39"/>
      <c r="F94" s="40"/>
      <c r="G94" s="60"/>
      <c r="H94" s="61"/>
      <c r="I94" s="43"/>
      <c r="J94" s="44"/>
      <c r="K94" s="45"/>
      <c r="L94" s="46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4"/>
      <c r="I95" s="43"/>
      <c r="J95" s="44"/>
      <c r="K95" s="45"/>
      <c r="L95" s="59"/>
      <c r="M95" s="44"/>
      <c r="N95" s="45"/>
      <c r="O95" s="65"/>
      <c r="P95" s="66"/>
      <c r="Q95" s="67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110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110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110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110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110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110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110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110"/>
      <c r="Y104" s="266"/>
      <c r="Z104" s="267"/>
      <c r="AA104" s="55"/>
      <c r="AB104" s="49"/>
      <c r="AC104" s="279"/>
    </row>
    <row r="105" spans="1:29" ht="15.75" customHeight="1">
      <c r="A105" s="269"/>
      <c r="B105" s="99"/>
      <c r="C105" s="264"/>
      <c r="D105" s="265"/>
      <c r="E105" s="109"/>
      <c r="F105" s="71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51">AVERAGE(I90:I105)</f>
        <v>12.5</v>
      </c>
      <c r="J106" s="81">
        <f t="shared" si="51"/>
        <v>3136.5</v>
      </c>
      <c r="K106" s="82">
        <f t="shared" ref="K106" si="52">J106/I106</f>
        <v>250.92</v>
      </c>
      <c r="L106" s="80">
        <f t="shared" ref="L106:M106" si="53">AVERAGE(L90:L105)</f>
        <v>12.5</v>
      </c>
      <c r="M106" s="81">
        <f t="shared" si="53"/>
        <v>2670.9287382040839</v>
      </c>
      <c r="N106" s="82">
        <f>M106/L106</f>
        <v>213.6742990563267</v>
      </c>
      <c r="O106" s="83">
        <f>L106-I106</f>
        <v>0</v>
      </c>
      <c r="P106" s="84">
        <f>N106-K106</f>
        <v>-37.245700943673285</v>
      </c>
      <c r="Q106" s="85">
        <f>N106/K106</f>
        <v>0.85156344275596485</v>
      </c>
      <c r="R106" s="275"/>
      <c r="S106" s="182">
        <f>S90</f>
        <v>0.25</v>
      </c>
      <c r="T106" s="183">
        <f>INDEX(T90:T105,COUNTA(T90:T105))</f>
        <v>0.54166666666666663</v>
      </c>
      <c r="U106" s="86"/>
      <c r="V106" s="96"/>
      <c r="W106" s="78"/>
      <c r="X106" s="82"/>
      <c r="Y106" s="262"/>
      <c r="Z106" s="263"/>
      <c r="AA106" s="97">
        <f>M106-J106</f>
        <v>-465.57126179591614</v>
      </c>
      <c r="AB106" s="85">
        <f>M106/J106</f>
        <v>0.85156344275596485</v>
      </c>
      <c r="AC106" s="280"/>
    </row>
    <row r="107" spans="1:29" ht="15.75" customHeight="1">
      <c r="A107" s="281" t="s">
        <v>42</v>
      </c>
      <c r="B107" s="16" t="s">
        <v>69</v>
      </c>
      <c r="C107" s="271" t="s">
        <v>102</v>
      </c>
      <c r="D107" s="272"/>
      <c r="E107" s="21">
        <v>26.63</v>
      </c>
      <c r="F107" s="15">
        <v>950</v>
      </c>
      <c r="G107" s="22">
        <f t="shared" ref="G107:G110" si="54">E107*F107</f>
        <v>25298.5</v>
      </c>
      <c r="H107" s="23"/>
      <c r="I107" s="24">
        <v>6</v>
      </c>
      <c r="J107" s="25">
        <v>2600</v>
      </c>
      <c r="K107" s="26">
        <f>J107/I107</f>
        <v>433.33333333333331</v>
      </c>
      <c r="L107" s="27">
        <v>6</v>
      </c>
      <c r="M107" s="25">
        <f>F107/V107*60</f>
        <v>2105.9113300492531</v>
      </c>
      <c r="N107" s="26">
        <f>M107/L107</f>
        <v>350.9852216748755</v>
      </c>
      <c r="O107" s="91">
        <f>L107-I107</f>
        <v>0</v>
      </c>
      <c r="P107" s="92">
        <f>N107-K107</f>
        <v>-82.34811165845781</v>
      </c>
      <c r="Q107" s="31">
        <f>N107/K107</f>
        <v>0.80996589617278969</v>
      </c>
      <c r="R107" s="273">
        <f>Q123</f>
        <v>0.82944816987784253</v>
      </c>
      <c r="S107" s="117">
        <v>0.34166666666666662</v>
      </c>
      <c r="T107" s="118">
        <v>0.36046296296296299</v>
      </c>
      <c r="U107" s="34"/>
      <c r="V107" s="35">
        <v>27.066666666666769</v>
      </c>
      <c r="W107" s="33"/>
      <c r="X107" s="107"/>
      <c r="Y107" s="276"/>
      <c r="Z107" s="277"/>
      <c r="AA107" s="36">
        <f>M107-J107</f>
        <v>-494.08866995074686</v>
      </c>
      <c r="AB107" s="31">
        <f>M107/J107</f>
        <v>0.80996589617278969</v>
      </c>
      <c r="AC107" s="278">
        <f>AB123</f>
        <v>0.82944816987784253</v>
      </c>
    </row>
    <row r="108" spans="1:29" ht="15.75" customHeight="1">
      <c r="A108" s="282"/>
      <c r="B108" s="38" t="s">
        <v>76</v>
      </c>
      <c r="C108" s="264" t="s">
        <v>99</v>
      </c>
      <c r="D108" s="265"/>
      <c r="E108" s="39">
        <v>24.73</v>
      </c>
      <c r="F108" s="40">
        <v>1242</v>
      </c>
      <c r="G108" s="41">
        <f t="shared" si="54"/>
        <v>30714.66</v>
      </c>
      <c r="H108" s="42"/>
      <c r="I108" s="43">
        <v>6</v>
      </c>
      <c r="J108" s="44">
        <v>2600</v>
      </c>
      <c r="K108" s="45">
        <f t="shared" si="46"/>
        <v>433.33333333333331</v>
      </c>
      <c r="L108" s="46">
        <v>6</v>
      </c>
      <c r="M108" s="44">
        <f>F108/V108*60</f>
        <v>2173.6509479824899</v>
      </c>
      <c r="N108" s="45">
        <f>M108/L108</f>
        <v>362.27515799708164</v>
      </c>
      <c r="O108" s="47">
        <f>L108-I108</f>
        <v>0</v>
      </c>
      <c r="P108" s="48">
        <f>N108-K108</f>
        <v>-71.058175336251679</v>
      </c>
      <c r="Q108" s="49">
        <f>N108/K108</f>
        <v>0.83601959537788073</v>
      </c>
      <c r="R108" s="274"/>
      <c r="S108" s="50">
        <v>0.36458333333333326</v>
      </c>
      <c r="T108" s="51">
        <v>0.38839120370370372</v>
      </c>
      <c r="U108" s="52">
        <v>5.933333333333195</v>
      </c>
      <c r="V108" s="53">
        <v>34.283333333333474</v>
      </c>
      <c r="W108" s="54"/>
      <c r="X108" s="58"/>
      <c r="Y108" s="266"/>
      <c r="Z108" s="267"/>
      <c r="AA108" s="55">
        <f>M108-J108</f>
        <v>-426.34905201751008</v>
      </c>
      <c r="AB108" s="49">
        <f>M108/J108</f>
        <v>0.83601959537788073</v>
      </c>
      <c r="AC108" s="279"/>
    </row>
    <row r="109" spans="1:29" ht="15.75" customHeight="1">
      <c r="A109" s="282"/>
      <c r="B109" s="38" t="s">
        <v>76</v>
      </c>
      <c r="C109" s="264" t="s">
        <v>100</v>
      </c>
      <c r="D109" s="265"/>
      <c r="E109" s="39">
        <v>24.94</v>
      </c>
      <c r="F109" s="40">
        <v>1372</v>
      </c>
      <c r="G109" s="41">
        <f t="shared" si="54"/>
        <v>34217.68</v>
      </c>
      <c r="H109" s="42"/>
      <c r="I109" s="43">
        <v>6</v>
      </c>
      <c r="J109" s="44">
        <v>2600</v>
      </c>
      <c r="K109" s="45">
        <f t="shared" si="46"/>
        <v>433.33333333333331</v>
      </c>
      <c r="L109" s="46">
        <v>6</v>
      </c>
      <c r="M109" s="44">
        <f>F109/V109*60</f>
        <v>2157.7981651376076</v>
      </c>
      <c r="N109" s="45">
        <f>M109/L109</f>
        <v>359.63302752293458</v>
      </c>
      <c r="O109" s="47">
        <f>L109-I109</f>
        <v>0</v>
      </c>
      <c r="P109" s="48">
        <f>N109-K109</f>
        <v>-73.700305810398731</v>
      </c>
      <c r="Q109" s="49">
        <f>N109/K109</f>
        <v>0.82992237120677215</v>
      </c>
      <c r="R109" s="274"/>
      <c r="S109" s="50">
        <v>0.39236111111111105</v>
      </c>
      <c r="T109" s="51">
        <v>0.41885416666666669</v>
      </c>
      <c r="U109" s="52">
        <v>5.7166666666665478</v>
      </c>
      <c r="V109" s="53">
        <v>38.150000000000126</v>
      </c>
      <c r="W109" s="54"/>
      <c r="X109" s="94"/>
      <c r="Y109" s="266"/>
      <c r="Z109" s="267"/>
      <c r="AA109" s="55">
        <f>M109-J109</f>
        <v>-442.20183486239239</v>
      </c>
      <c r="AB109" s="49">
        <f>M109/J109</f>
        <v>0.82992237120677215</v>
      </c>
      <c r="AC109" s="279"/>
    </row>
    <row r="110" spans="1:29" ht="15.75" customHeight="1">
      <c r="A110" s="282"/>
      <c r="B110" s="38" t="s">
        <v>76</v>
      </c>
      <c r="C110" s="264" t="s">
        <v>101</v>
      </c>
      <c r="D110" s="265"/>
      <c r="E110" s="39">
        <v>24.73</v>
      </c>
      <c r="F110" s="40">
        <v>1742</v>
      </c>
      <c r="G110" s="41">
        <f t="shared" si="54"/>
        <v>43079.66</v>
      </c>
      <c r="H110" s="42"/>
      <c r="I110" s="43">
        <v>6</v>
      </c>
      <c r="J110" s="44">
        <v>2600</v>
      </c>
      <c r="K110" s="45">
        <f t="shared" si="46"/>
        <v>433.33333333333331</v>
      </c>
      <c r="L110" s="46">
        <v>6</v>
      </c>
      <c r="M110" s="44">
        <f>F110/V110*60</f>
        <v>2188.9005235602117</v>
      </c>
      <c r="N110" s="45">
        <f>M110/L110</f>
        <v>364.81675392670195</v>
      </c>
      <c r="O110" s="47">
        <f>L110-I110</f>
        <v>0</v>
      </c>
      <c r="P110" s="48">
        <f>N110-K110</f>
        <v>-68.516579406631365</v>
      </c>
      <c r="Q110" s="49">
        <f>N110/K110</f>
        <v>0.84188481675392757</v>
      </c>
      <c r="R110" s="274"/>
      <c r="S110" s="50">
        <v>0.42239583333333336</v>
      </c>
      <c r="T110" s="51">
        <v>0.45555555555555555</v>
      </c>
      <c r="U110" s="52">
        <v>5.0999999999999979</v>
      </c>
      <c r="V110" s="53">
        <v>47.74999999999995</v>
      </c>
      <c r="W110" s="54"/>
      <c r="X110" s="58"/>
      <c r="Y110" s="266"/>
      <c r="Z110" s="267"/>
      <c r="AA110" s="55">
        <f>M110-J110</f>
        <v>-411.0994764397883</v>
      </c>
      <c r="AB110" s="49">
        <f>M110/J110</f>
        <v>0.84188481675392757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58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58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58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58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58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58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58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58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58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58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78"/>
      <c r="G123" s="79"/>
      <c r="H123" s="20"/>
      <c r="I123" s="80">
        <f t="shared" ref="I123:J123" si="55">AVERAGE(I107:I122)</f>
        <v>6</v>
      </c>
      <c r="J123" s="81">
        <f t="shared" si="55"/>
        <v>2600</v>
      </c>
      <c r="K123" s="82">
        <f t="shared" ref="K123" si="56">J123/I123</f>
        <v>433.33333333333331</v>
      </c>
      <c r="L123" s="80">
        <f t="shared" ref="L123:M123" si="57">AVERAGE(L107:L122)</f>
        <v>6</v>
      </c>
      <c r="M123" s="81">
        <f t="shared" si="57"/>
        <v>2156.5652416823905</v>
      </c>
      <c r="N123" s="82">
        <f>M123/L123</f>
        <v>359.42754028039843</v>
      </c>
      <c r="O123" s="83">
        <f>L123-I123</f>
        <v>0</v>
      </c>
      <c r="P123" s="84">
        <f>N123-K123</f>
        <v>-73.905793052934882</v>
      </c>
      <c r="Q123" s="85">
        <f>N123/K123</f>
        <v>0.82944816987784253</v>
      </c>
      <c r="R123" s="275"/>
      <c r="S123" s="182">
        <f>S107</f>
        <v>0.34166666666666662</v>
      </c>
      <c r="T123" s="183">
        <f>INDEX(T107:T122,COUNTA(T107:T122))</f>
        <v>0.45555555555555555</v>
      </c>
      <c r="U123" s="86"/>
      <c r="V123" s="96"/>
      <c r="W123" s="78"/>
      <c r="X123" s="82"/>
      <c r="Y123" s="262"/>
      <c r="Z123" s="263"/>
      <c r="AA123" s="97">
        <f>M123-J123</f>
        <v>-443.43475831760952</v>
      </c>
      <c r="AB123" s="85">
        <f>M123/J123</f>
        <v>0.82944816987784253</v>
      </c>
      <c r="AC123" s="280"/>
    </row>
    <row r="124" spans="1:29" ht="15.75" customHeight="1">
      <c r="A124" s="268" t="s">
        <v>214</v>
      </c>
      <c r="B124" s="98" t="s">
        <v>70</v>
      </c>
      <c r="C124" s="271" t="s">
        <v>211</v>
      </c>
      <c r="D124" s="272"/>
      <c r="E124" s="21">
        <v>47.6</v>
      </c>
      <c r="F124" s="15">
        <v>2333</v>
      </c>
      <c r="G124" s="22">
        <f t="shared" ref="G124:G126" si="58">E124*F124</f>
        <v>111050.8</v>
      </c>
      <c r="H124" s="23"/>
      <c r="I124" s="24">
        <v>23</v>
      </c>
      <c r="J124" s="25">
        <v>2000</v>
      </c>
      <c r="K124" s="26">
        <f>J124/I124</f>
        <v>86.956521739130437</v>
      </c>
      <c r="L124" s="27">
        <v>23</v>
      </c>
      <c r="M124" s="25">
        <f>F124/V124*60</f>
        <v>1710.8983499694452</v>
      </c>
      <c r="N124" s="26">
        <f>M124/L124</f>
        <v>74.38688478128023</v>
      </c>
      <c r="O124" s="91">
        <f>L124-I124</f>
        <v>0</v>
      </c>
      <c r="P124" s="92">
        <f>N124-K124</f>
        <v>-12.569636957850207</v>
      </c>
      <c r="Q124" s="31">
        <f>N124/K124</f>
        <v>0.85544917498472262</v>
      </c>
      <c r="R124" s="273">
        <f>Q140</f>
        <v>0.8534722843174507</v>
      </c>
      <c r="S124" s="32">
        <v>0.70846064814814813</v>
      </c>
      <c r="T124" s="33">
        <v>0.76527777777777772</v>
      </c>
      <c r="U124" s="34"/>
      <c r="V124" s="35">
        <v>81.816666666666606</v>
      </c>
      <c r="W124" s="33"/>
      <c r="X124" s="107"/>
      <c r="Y124" s="276"/>
      <c r="Z124" s="277"/>
      <c r="AA124" s="36">
        <f>M124-J124</f>
        <v>-289.10165003055477</v>
      </c>
      <c r="AB124" s="31">
        <f>M124/J124</f>
        <v>0.85544917498472262</v>
      </c>
      <c r="AC124" s="278">
        <f>AB140</f>
        <v>0.85347228431745081</v>
      </c>
    </row>
    <row r="125" spans="1:29" ht="15.75" customHeight="1">
      <c r="A125" s="269"/>
      <c r="B125" s="99" t="s">
        <v>70</v>
      </c>
      <c r="C125" s="264" t="s">
        <v>224</v>
      </c>
      <c r="D125" s="265"/>
      <c r="E125" s="39">
        <v>50.67</v>
      </c>
      <c r="F125" s="40">
        <v>1814</v>
      </c>
      <c r="G125" s="41">
        <f t="shared" si="58"/>
        <v>91915.38</v>
      </c>
      <c r="H125" s="42"/>
      <c r="I125" s="43">
        <v>22</v>
      </c>
      <c r="J125" s="44">
        <v>2000</v>
      </c>
      <c r="K125" s="45">
        <f t="shared" ref="K125:K126" si="59">J125/I125</f>
        <v>90.909090909090907</v>
      </c>
      <c r="L125" s="46">
        <v>22</v>
      </c>
      <c r="M125" s="44">
        <f>F125/V125*60</f>
        <v>1705.5105771741967</v>
      </c>
      <c r="N125" s="45">
        <f>M125/L125</f>
        <v>77.523208053372571</v>
      </c>
      <c r="O125" s="47">
        <f>L125-I125</f>
        <v>0</v>
      </c>
      <c r="P125" s="48">
        <f>N125-K125</f>
        <v>-13.385882855718336</v>
      </c>
      <c r="Q125" s="49">
        <f>N125/K125</f>
        <v>0.85275528858709826</v>
      </c>
      <c r="R125" s="274"/>
      <c r="S125" s="50">
        <v>0.77027777777777773</v>
      </c>
      <c r="T125" s="51">
        <v>0.81459490740740736</v>
      </c>
      <c r="U125" s="52">
        <v>7.2000000000000064</v>
      </c>
      <c r="V125" s="53">
        <v>63.816666666666677</v>
      </c>
      <c r="W125" s="54"/>
      <c r="X125" s="94"/>
      <c r="Y125" s="266"/>
      <c r="Z125" s="267"/>
      <c r="AA125" s="55">
        <f>M125-J125</f>
        <v>-294.48942282580333</v>
      </c>
      <c r="AB125" s="49">
        <f>M125/J125</f>
        <v>0.85275528858709837</v>
      </c>
      <c r="AC125" s="279"/>
    </row>
    <row r="126" spans="1:29" ht="15.75" customHeight="1">
      <c r="A126" s="269"/>
      <c r="B126" s="99" t="s">
        <v>70</v>
      </c>
      <c r="C126" s="264" t="s">
        <v>115</v>
      </c>
      <c r="D126" s="265"/>
      <c r="E126" s="39">
        <v>56.87</v>
      </c>
      <c r="F126" s="40">
        <v>1819</v>
      </c>
      <c r="G126" s="41">
        <f t="shared" si="58"/>
        <v>103446.53</v>
      </c>
      <c r="H126" s="42"/>
      <c r="I126" s="43">
        <v>23</v>
      </c>
      <c r="J126" s="44">
        <v>2000</v>
      </c>
      <c r="K126" s="45">
        <f t="shared" si="59"/>
        <v>86.956521739130437</v>
      </c>
      <c r="L126" s="46">
        <v>23</v>
      </c>
      <c r="M126" s="44">
        <f>F126/V126*60</f>
        <v>1704.424778761062</v>
      </c>
      <c r="N126" s="45">
        <f>M126/L126</f>
        <v>74.10542516352443</v>
      </c>
      <c r="O126" s="47">
        <f>L126-I126</f>
        <v>0</v>
      </c>
      <c r="P126" s="48">
        <f>N126-K126</f>
        <v>-12.851096575606007</v>
      </c>
      <c r="Q126" s="49">
        <f>N126/K126</f>
        <v>0.8522123893805309</v>
      </c>
      <c r="R126" s="274"/>
      <c r="S126" s="50">
        <v>0.81874999999999998</v>
      </c>
      <c r="T126" s="51">
        <v>0.86321759259259256</v>
      </c>
      <c r="U126" s="52">
        <v>5.9833333333333627</v>
      </c>
      <c r="V126" s="53">
        <v>64.033333333333331</v>
      </c>
      <c r="W126" s="54"/>
      <c r="X126" s="94"/>
      <c r="Y126" s="266"/>
      <c r="Z126" s="267"/>
      <c r="AA126" s="55">
        <f>M126-J126</f>
        <v>-295.57522123893796</v>
      </c>
      <c r="AB126" s="49">
        <f>M126/J126</f>
        <v>0.85221238938053101</v>
      </c>
      <c r="AC126" s="279"/>
    </row>
    <row r="127" spans="1:29" ht="15.75" customHeight="1">
      <c r="A127" s="269"/>
      <c r="B127" s="99"/>
      <c r="C127" s="264"/>
      <c r="D127" s="265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79"/>
    </row>
    <row r="128" spans="1:29" ht="15.75" customHeight="1">
      <c r="A128" s="269"/>
      <c r="B128" s="99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99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94"/>
      <c r="Y129" s="266"/>
      <c r="Z129" s="267"/>
      <c r="AA129" s="55"/>
      <c r="AB129" s="49"/>
      <c r="AC129" s="279"/>
    </row>
    <row r="130" spans="1:29" ht="15.75" customHeight="1">
      <c r="A130" s="269"/>
      <c r="B130" s="99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62"/>
      <c r="T130" s="63"/>
      <c r="U130" s="52"/>
      <c r="V130" s="53"/>
      <c r="W130" s="63"/>
      <c r="X130" s="108"/>
      <c r="Y130" s="266"/>
      <c r="Z130" s="267"/>
      <c r="AA130" s="55"/>
      <c r="AB130" s="49"/>
      <c r="AC130" s="279"/>
    </row>
    <row r="131" spans="1:29" ht="15.75" customHeight="1">
      <c r="A131" s="269"/>
      <c r="B131" s="99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62"/>
      <c r="T131" s="63"/>
      <c r="U131" s="52"/>
      <c r="V131" s="53"/>
      <c r="W131" s="63"/>
      <c r="X131" s="108"/>
      <c r="Y131" s="266"/>
      <c r="Z131" s="267"/>
      <c r="AA131" s="55"/>
      <c r="AB131" s="49"/>
      <c r="AC131" s="279"/>
    </row>
    <row r="132" spans="1:29" ht="15.75" customHeight="1">
      <c r="A132" s="269"/>
      <c r="B132" s="99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62"/>
      <c r="T132" s="63"/>
      <c r="U132" s="52"/>
      <c r="V132" s="53"/>
      <c r="W132" s="63"/>
      <c r="X132" s="108"/>
      <c r="Y132" s="266"/>
      <c r="Z132" s="267"/>
      <c r="AA132" s="55"/>
      <c r="AB132" s="49"/>
      <c r="AC132" s="279"/>
    </row>
    <row r="133" spans="1:29" ht="15.75" customHeight="1">
      <c r="A133" s="269"/>
      <c r="B133" s="99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62"/>
      <c r="T133" s="63"/>
      <c r="U133" s="52"/>
      <c r="V133" s="53"/>
      <c r="W133" s="63"/>
      <c r="X133" s="108"/>
      <c r="Y133" s="266"/>
      <c r="Z133" s="267"/>
      <c r="AA133" s="55"/>
      <c r="AB133" s="49"/>
      <c r="AC133" s="279"/>
    </row>
    <row r="134" spans="1:29" ht="15.75" customHeight="1">
      <c r="A134" s="269"/>
      <c r="B134" s="99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62"/>
      <c r="T134" s="63"/>
      <c r="U134" s="52"/>
      <c r="V134" s="53"/>
      <c r="W134" s="63"/>
      <c r="X134" s="108"/>
      <c r="Y134" s="266"/>
      <c r="Z134" s="267"/>
      <c r="AA134" s="55"/>
      <c r="AB134" s="49"/>
      <c r="AC134" s="279"/>
    </row>
    <row r="135" spans="1:29" ht="15.75" customHeight="1">
      <c r="A135" s="269"/>
      <c r="B135" s="99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62"/>
      <c r="T135" s="63"/>
      <c r="U135" s="52"/>
      <c r="V135" s="53"/>
      <c r="W135" s="63"/>
      <c r="X135" s="108"/>
      <c r="Y135" s="266"/>
      <c r="Z135" s="267"/>
      <c r="AA135" s="55"/>
      <c r="AB135" s="49"/>
      <c r="AC135" s="279"/>
    </row>
    <row r="136" spans="1:29" ht="15.75" customHeight="1">
      <c r="A136" s="269"/>
      <c r="B136" s="99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62"/>
      <c r="T136" s="63"/>
      <c r="U136" s="52"/>
      <c r="V136" s="53"/>
      <c r="W136" s="63"/>
      <c r="X136" s="108"/>
      <c r="Y136" s="266"/>
      <c r="Z136" s="267"/>
      <c r="AA136" s="55"/>
      <c r="AB136" s="49"/>
      <c r="AC136" s="279"/>
    </row>
    <row r="137" spans="1:29" ht="15.75" customHeight="1">
      <c r="A137" s="269"/>
      <c r="B137" s="99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62"/>
      <c r="T137" s="63"/>
      <c r="U137" s="52"/>
      <c r="V137" s="53"/>
      <c r="W137" s="63"/>
      <c r="X137" s="108"/>
      <c r="Y137" s="266"/>
      <c r="Z137" s="267"/>
      <c r="AA137" s="55"/>
      <c r="AB137" s="49"/>
      <c r="AC137" s="279"/>
    </row>
    <row r="138" spans="1:29" ht="15.75" customHeight="1">
      <c r="A138" s="269"/>
      <c r="B138" s="99"/>
      <c r="C138" s="264"/>
      <c r="D138" s="265"/>
      <c r="E138" s="39"/>
      <c r="F138" s="71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62"/>
      <c r="T138" s="63"/>
      <c r="U138" s="52"/>
      <c r="V138" s="53"/>
      <c r="W138" s="63"/>
      <c r="X138" s="108"/>
      <c r="Y138" s="266"/>
      <c r="Z138" s="267"/>
      <c r="AA138" s="55"/>
      <c r="AB138" s="49"/>
      <c r="AC138" s="279"/>
    </row>
    <row r="139" spans="1:29" ht="15.75" customHeight="1">
      <c r="A139" s="269"/>
      <c r="B139" s="99"/>
      <c r="C139" s="264"/>
      <c r="D139" s="265"/>
      <c r="E139" s="109"/>
      <c r="F139" s="71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60">AVERAGE(I124:I139)</f>
        <v>22.666666666666668</v>
      </c>
      <c r="J140" s="81">
        <f t="shared" si="60"/>
        <v>2000</v>
      </c>
      <c r="K140" s="82">
        <f t="shared" ref="K140" si="61">J140/I140</f>
        <v>88.235294117647058</v>
      </c>
      <c r="L140" s="80">
        <f t="shared" ref="L140:M140" si="62">AVERAGE(L124:L139)</f>
        <v>22.666666666666668</v>
      </c>
      <c r="M140" s="81">
        <f t="shared" si="62"/>
        <v>1706.9445686349015</v>
      </c>
      <c r="N140" s="82">
        <f>M140/L140</f>
        <v>75.306378028010357</v>
      </c>
      <c r="O140" s="83">
        <f>L140-I140</f>
        <v>0</v>
      </c>
      <c r="P140" s="84">
        <f>N140-K140</f>
        <v>-12.928916089636701</v>
      </c>
      <c r="Q140" s="85">
        <f>N140/K140</f>
        <v>0.8534722843174507</v>
      </c>
      <c r="R140" s="275"/>
      <c r="S140" s="182">
        <f>S124</f>
        <v>0.70846064814814813</v>
      </c>
      <c r="T140" s="183">
        <f>INDEX(T124:T139,COUNTA(T124:T139))</f>
        <v>0.86321759259259256</v>
      </c>
      <c r="U140" s="86"/>
      <c r="V140" s="96"/>
      <c r="W140" s="78"/>
      <c r="X140" s="82"/>
      <c r="Y140" s="262"/>
      <c r="Z140" s="263"/>
      <c r="AA140" s="97">
        <f>M140-J140</f>
        <v>-293.05543136509846</v>
      </c>
      <c r="AB140" s="85">
        <f>M140/J140</f>
        <v>0.85347228431745081</v>
      </c>
      <c r="AC140" s="280"/>
    </row>
    <row r="141" spans="1:29" ht="15.75" customHeight="1">
      <c r="A141" s="281" t="s">
        <v>47</v>
      </c>
      <c r="B141" s="98" t="s">
        <v>70</v>
      </c>
      <c r="C141" s="271" t="s">
        <v>203</v>
      </c>
      <c r="D141" s="272"/>
      <c r="E141" s="21">
        <v>49.91</v>
      </c>
      <c r="F141" s="34">
        <v>1643</v>
      </c>
      <c r="G141" s="22">
        <f t="shared" ref="G141:G143" si="63">E141*F141</f>
        <v>82002.12999999999</v>
      </c>
      <c r="H141" s="23"/>
      <c r="I141" s="24">
        <v>26</v>
      </c>
      <c r="J141" s="25">
        <v>2000</v>
      </c>
      <c r="K141" s="26">
        <f>J141/I141</f>
        <v>76.92307692307692</v>
      </c>
      <c r="L141" s="27">
        <v>26</v>
      </c>
      <c r="M141" s="25">
        <f>F141/V141*60</f>
        <v>1697.7037887485674</v>
      </c>
      <c r="N141" s="26">
        <f>M141/L141</f>
        <v>65.296299567252589</v>
      </c>
      <c r="O141" s="91">
        <f>L141-I141</f>
        <v>0</v>
      </c>
      <c r="P141" s="92">
        <f>N141-K141</f>
        <v>-11.626777355824331</v>
      </c>
      <c r="Q141" s="31">
        <f>N141/K141</f>
        <v>0.84885189437428366</v>
      </c>
      <c r="R141" s="273">
        <f>Q157</f>
        <v>0.85435624947267452</v>
      </c>
      <c r="S141" s="32">
        <v>0.70833333333333337</v>
      </c>
      <c r="T141" s="33">
        <v>0.74865740740740738</v>
      </c>
      <c r="U141" s="34"/>
      <c r="V141" s="35">
        <v>58.066666666666578</v>
      </c>
      <c r="W141" s="15"/>
      <c r="X141" s="17"/>
      <c r="Y141" s="276"/>
      <c r="Z141" s="277"/>
      <c r="AA141" s="36">
        <f>M141-J141</f>
        <v>-302.29621125143262</v>
      </c>
      <c r="AB141" s="31">
        <f>M141/J141</f>
        <v>0.84885189437428366</v>
      </c>
      <c r="AC141" s="348">
        <f>AB157</f>
        <v>0.85435624947267441</v>
      </c>
    </row>
    <row r="142" spans="1:29" ht="15.75" customHeight="1">
      <c r="A142" s="282"/>
      <c r="B142" s="99" t="s">
        <v>70</v>
      </c>
      <c r="C142" s="264" t="s">
        <v>219</v>
      </c>
      <c r="D142" s="265"/>
      <c r="E142" s="39">
        <v>44.3</v>
      </c>
      <c r="F142" s="52">
        <v>2230</v>
      </c>
      <c r="G142" s="41">
        <f t="shared" si="63"/>
        <v>98789</v>
      </c>
      <c r="H142" s="42"/>
      <c r="I142" s="43">
        <v>17</v>
      </c>
      <c r="J142" s="44">
        <v>2000</v>
      </c>
      <c r="K142" s="45">
        <f t="shared" ref="K142:K143" si="64">J142/I142</f>
        <v>117.64705882352941</v>
      </c>
      <c r="L142" s="46">
        <v>17</v>
      </c>
      <c r="M142" s="44">
        <f>F142/V142*60</f>
        <v>1713.9197267292911</v>
      </c>
      <c r="N142" s="45">
        <f>M142/L142</f>
        <v>100.81880745466418</v>
      </c>
      <c r="O142" s="47">
        <f>L142-I142</f>
        <v>0</v>
      </c>
      <c r="P142" s="48">
        <f>N142-K142</f>
        <v>-16.828251368865224</v>
      </c>
      <c r="Q142" s="49">
        <f>N142/K142</f>
        <v>0.85695986336464558</v>
      </c>
      <c r="R142" s="274"/>
      <c r="S142" s="50">
        <v>0.75277777777777777</v>
      </c>
      <c r="T142" s="51">
        <v>0.80699074074074073</v>
      </c>
      <c r="U142" s="52">
        <v>5.9333333333333549</v>
      </c>
      <c r="V142" s="53">
        <v>78.066666666666663</v>
      </c>
      <c r="W142" s="54"/>
      <c r="X142" s="94"/>
      <c r="Y142" s="266"/>
      <c r="Z142" s="267"/>
      <c r="AA142" s="55">
        <f>M142-J142</f>
        <v>-286.08027327070886</v>
      </c>
      <c r="AB142" s="49">
        <f>M142/J142</f>
        <v>0.85695986336464558</v>
      </c>
      <c r="AC142" s="294"/>
    </row>
    <row r="143" spans="1:29" ht="15.75" customHeight="1">
      <c r="A143" s="282"/>
      <c r="B143" s="99" t="s">
        <v>70</v>
      </c>
      <c r="C143" s="264" t="s">
        <v>116</v>
      </c>
      <c r="D143" s="265"/>
      <c r="E143" s="39">
        <v>56.79</v>
      </c>
      <c r="F143" s="52">
        <v>2146</v>
      </c>
      <c r="G143" s="41">
        <f t="shared" si="63"/>
        <v>121871.34</v>
      </c>
      <c r="H143" s="42"/>
      <c r="I143" s="43">
        <v>23</v>
      </c>
      <c r="J143" s="44">
        <v>2000</v>
      </c>
      <c r="K143" s="45">
        <f t="shared" si="64"/>
        <v>86.956521739130437</v>
      </c>
      <c r="L143" s="46">
        <v>23</v>
      </c>
      <c r="M143" s="44">
        <f>F143/V143*60</f>
        <v>1714.5139813581877</v>
      </c>
      <c r="N143" s="45">
        <f>M143/L143</f>
        <v>74.544086146008155</v>
      </c>
      <c r="O143" s="47">
        <f>L143-I143</f>
        <v>0</v>
      </c>
      <c r="P143" s="48">
        <f>N143-K143</f>
        <v>-12.412435593122282</v>
      </c>
      <c r="Q143" s="49">
        <f>N143/K143</f>
        <v>0.85725699067909378</v>
      </c>
      <c r="R143" s="274"/>
      <c r="S143" s="50">
        <v>0.81111111111111112</v>
      </c>
      <c r="T143" s="51">
        <v>0.86326388888888894</v>
      </c>
      <c r="U143" s="52">
        <v>5.9333333333333549</v>
      </c>
      <c r="V143" s="53">
        <v>75.100000000000065</v>
      </c>
      <c r="W143" s="54"/>
      <c r="X143" s="94"/>
      <c r="Y143" s="266"/>
      <c r="Z143" s="267"/>
      <c r="AA143" s="55">
        <f>M143-J143</f>
        <v>-285.48601864181228</v>
      </c>
      <c r="AB143" s="49">
        <f>M143/J143</f>
        <v>0.85725699067909389</v>
      </c>
      <c r="AC143" s="294"/>
    </row>
    <row r="144" spans="1:29" ht="15.75" customHeight="1">
      <c r="A144" s="282"/>
      <c r="B144" s="99"/>
      <c r="C144" s="264"/>
      <c r="D144" s="265"/>
      <c r="E144" s="39"/>
      <c r="F144" s="52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94"/>
    </row>
    <row r="145" spans="1:29" ht="15.75" customHeight="1">
      <c r="A145" s="283"/>
      <c r="B145" s="99"/>
      <c r="C145" s="264"/>
      <c r="D145" s="265"/>
      <c r="E145" s="39"/>
      <c r="F145" s="52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94"/>
    </row>
    <row r="146" spans="1:29" ht="15.75" customHeight="1">
      <c r="A146" s="283"/>
      <c r="B146" s="99"/>
      <c r="C146" s="264"/>
      <c r="D146" s="265"/>
      <c r="E146" s="39"/>
      <c r="F146" s="52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94"/>
      <c r="Y146" s="266"/>
      <c r="Z146" s="267"/>
      <c r="AA146" s="55"/>
      <c r="AB146" s="49"/>
      <c r="AC146" s="294"/>
    </row>
    <row r="147" spans="1:29" ht="15.75" customHeight="1">
      <c r="A147" s="283"/>
      <c r="B147" s="99"/>
      <c r="C147" s="264"/>
      <c r="D147" s="265"/>
      <c r="E147" s="39"/>
      <c r="F147" s="52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94"/>
    </row>
    <row r="148" spans="1:29" ht="15.75" customHeight="1">
      <c r="A148" s="283"/>
      <c r="B148" s="99"/>
      <c r="C148" s="264"/>
      <c r="D148" s="265"/>
      <c r="E148" s="39"/>
      <c r="F148" s="52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94"/>
    </row>
    <row r="149" spans="1:29" ht="15.75" customHeight="1">
      <c r="A149" s="283"/>
      <c r="B149" s="99"/>
      <c r="C149" s="264"/>
      <c r="D149" s="265"/>
      <c r="E149" s="39"/>
      <c r="F149" s="52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54"/>
      <c r="X149" s="94"/>
      <c r="Y149" s="266"/>
      <c r="Z149" s="267"/>
      <c r="AA149" s="55"/>
      <c r="AB149" s="49"/>
      <c r="AC149" s="294"/>
    </row>
    <row r="150" spans="1:29" ht="15.75" customHeight="1">
      <c r="A150" s="283"/>
      <c r="B150" s="99"/>
      <c r="C150" s="264"/>
      <c r="D150" s="265"/>
      <c r="E150" s="39"/>
      <c r="F150" s="52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54"/>
      <c r="X150" s="94"/>
      <c r="Y150" s="266"/>
      <c r="Z150" s="267"/>
      <c r="AA150" s="55"/>
      <c r="AB150" s="49"/>
      <c r="AC150" s="294"/>
    </row>
    <row r="151" spans="1:29" ht="15.75" customHeight="1">
      <c r="A151" s="283"/>
      <c r="B151" s="99"/>
      <c r="C151" s="264"/>
      <c r="D151" s="265"/>
      <c r="E151" s="39"/>
      <c r="F151" s="52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54"/>
      <c r="X151" s="94"/>
      <c r="Y151" s="266"/>
      <c r="Z151" s="267"/>
      <c r="AA151" s="55"/>
      <c r="AB151" s="49"/>
      <c r="AC151" s="294"/>
    </row>
    <row r="152" spans="1:29" ht="15.75" customHeight="1">
      <c r="A152" s="283"/>
      <c r="B152" s="99"/>
      <c r="C152" s="264"/>
      <c r="D152" s="265"/>
      <c r="E152" s="39"/>
      <c r="F152" s="52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54"/>
      <c r="X152" s="94"/>
      <c r="Y152" s="266"/>
      <c r="Z152" s="267"/>
      <c r="AA152" s="55"/>
      <c r="AB152" s="49"/>
      <c r="AC152" s="294"/>
    </row>
    <row r="153" spans="1:29" ht="15.75" customHeight="1">
      <c r="A153" s="283"/>
      <c r="B153" s="99"/>
      <c r="C153" s="264"/>
      <c r="D153" s="265"/>
      <c r="E153" s="39"/>
      <c r="F153" s="52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54"/>
      <c r="X153" s="94"/>
      <c r="Y153" s="266"/>
      <c r="Z153" s="267"/>
      <c r="AA153" s="55"/>
      <c r="AB153" s="49"/>
      <c r="AC153" s="294"/>
    </row>
    <row r="154" spans="1:29" ht="15.75" customHeight="1">
      <c r="A154" s="283"/>
      <c r="B154" s="99"/>
      <c r="C154" s="264"/>
      <c r="D154" s="265"/>
      <c r="E154" s="39"/>
      <c r="F154" s="52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100"/>
      <c r="X154" s="101"/>
      <c r="Y154" s="266"/>
      <c r="Z154" s="267"/>
      <c r="AA154" s="55"/>
      <c r="AB154" s="49"/>
      <c r="AC154" s="294"/>
    </row>
    <row r="155" spans="1:29" ht="15.75" customHeight="1">
      <c r="A155" s="283"/>
      <c r="B155" s="99"/>
      <c r="C155" s="264"/>
      <c r="D155" s="265"/>
      <c r="E155" s="39"/>
      <c r="F155" s="52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102"/>
      <c r="X155" s="103"/>
      <c r="Y155" s="266"/>
      <c r="Z155" s="267"/>
      <c r="AA155" s="55"/>
      <c r="AB155" s="49"/>
      <c r="AC155" s="294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50"/>
      <c r="T156" s="51"/>
      <c r="U156" s="73"/>
      <c r="V156" s="53"/>
      <c r="W156" s="102"/>
      <c r="X156" s="103"/>
      <c r="Y156" s="266"/>
      <c r="Z156" s="267"/>
      <c r="AA156" s="55"/>
      <c r="AB156" s="49"/>
      <c r="AC156" s="294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65">AVERAGE(I141:I156)</f>
        <v>22</v>
      </c>
      <c r="J157" s="81">
        <f t="shared" si="65"/>
        <v>2000</v>
      </c>
      <c r="K157" s="82">
        <f t="shared" ref="K157" si="66">J157/I157</f>
        <v>90.909090909090907</v>
      </c>
      <c r="L157" s="80">
        <f t="shared" ref="L157:M157" si="67">AVERAGE(L141:L156)</f>
        <v>22</v>
      </c>
      <c r="M157" s="81">
        <f t="shared" si="67"/>
        <v>1708.7124989453489</v>
      </c>
      <c r="N157" s="82">
        <f>M157/L157</f>
        <v>77.668749952061319</v>
      </c>
      <c r="O157" s="83">
        <f>L157-I157</f>
        <v>0</v>
      </c>
      <c r="P157" s="84">
        <f>N157-K157</f>
        <v>-13.240340957029588</v>
      </c>
      <c r="Q157" s="85">
        <f>N157/K157</f>
        <v>0.85435624947267452</v>
      </c>
      <c r="R157" s="275"/>
      <c r="S157" s="182">
        <f>S141</f>
        <v>0.70833333333333337</v>
      </c>
      <c r="T157" s="183">
        <f>INDEX(T141:T156,COUNTA(T141:T156))</f>
        <v>0.86326388888888894</v>
      </c>
      <c r="U157" s="86"/>
      <c r="V157" s="96"/>
      <c r="W157" s="105"/>
      <c r="X157" s="106"/>
      <c r="Y157" s="262"/>
      <c r="Z157" s="263"/>
      <c r="AA157" s="97">
        <f>M157-J157</f>
        <v>-291.2875010546511</v>
      </c>
      <c r="AB157" s="85">
        <f>M157/J157</f>
        <v>0.85435624947267441</v>
      </c>
      <c r="AC157" s="295"/>
    </row>
    <row r="159" spans="1:29">
      <c r="Y159" s="260" t="s">
        <v>54</v>
      </c>
      <c r="Z159" s="260"/>
    </row>
    <row r="160" spans="1:29">
      <c r="Y160" s="260" t="s">
        <v>55</v>
      </c>
      <c r="Z160" s="260"/>
    </row>
    <row r="161" spans="25:26">
      <c r="Y161" s="260" t="s">
        <v>56</v>
      </c>
      <c r="Z161" s="260"/>
    </row>
    <row r="162" spans="25:26">
      <c r="Y162" s="260" t="s">
        <v>57</v>
      </c>
      <c r="Z162" s="260"/>
    </row>
    <row r="163" spans="25:26">
      <c r="Y163" s="260" t="s">
        <v>58</v>
      </c>
      <c r="Z163" s="260"/>
    </row>
    <row r="164" spans="25:26">
      <c r="Y164" s="260" t="s">
        <v>59</v>
      </c>
      <c r="Z164" s="260"/>
    </row>
    <row r="165" spans="25:26">
      <c r="Y165" s="260" t="s">
        <v>60</v>
      </c>
      <c r="Z165" s="260"/>
    </row>
    <row r="166" spans="25:26">
      <c r="Y166" s="260" t="s">
        <v>61</v>
      </c>
      <c r="Z166" s="260"/>
    </row>
    <row r="167" spans="25:26">
      <c r="Y167" s="260" t="s">
        <v>62</v>
      </c>
      <c r="Z167" s="260"/>
    </row>
    <row r="168" spans="25:26">
      <c r="Y168" s="260" t="s">
        <v>63</v>
      </c>
      <c r="Z168" s="260"/>
    </row>
    <row r="169" spans="25:26">
      <c r="Y169" s="260" t="s">
        <v>64</v>
      </c>
      <c r="Z169" s="260"/>
    </row>
    <row r="170" spans="25:26">
      <c r="Y170" s="260" t="s">
        <v>65</v>
      </c>
      <c r="Z170" s="260"/>
    </row>
    <row r="171" spans="25:26">
      <c r="Y171" s="260" t="s">
        <v>66</v>
      </c>
      <c r="Z171" s="260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460" priority="3" operator="greaterThan">
      <formula>0</formula>
    </cfRule>
  </conditionalFormatting>
  <conditionalFormatting sqref="P5:P157 AA5:AA157">
    <cfRule type="cellIs" dxfId="459" priority="7" operator="lessThan">
      <formula>0</formula>
    </cfRule>
  </conditionalFormatting>
  <conditionalFormatting sqref="Q5:Q157 AB5:AB157">
    <cfRule type="cellIs" dxfId="458" priority="5" operator="greaterThan">
      <formula>1</formula>
    </cfRule>
    <cfRule type="cellIs" dxfId="457" priority="6" operator="lessThan">
      <formula>0.8</formula>
    </cfRule>
  </conditionalFormatting>
  <conditionalFormatting sqref="AC5:AC22 R5:R157 AC56:AC91">
    <cfRule type="cellIs" dxfId="456" priority="8" operator="lessThan">
      <formula>0.8</formula>
    </cfRule>
  </conditionalFormatting>
  <conditionalFormatting sqref="AC39">
    <cfRule type="cellIs" dxfId="455" priority="11" operator="lessThan">
      <formula>0.8</formula>
    </cfRule>
  </conditionalFormatting>
  <conditionalFormatting sqref="AC54">
    <cfRule type="cellIs" dxfId="454" priority="10" operator="lessThan">
      <formula>0.8</formula>
    </cfRule>
  </conditionalFormatting>
  <conditionalFormatting sqref="AC97:AC105">
    <cfRule type="cellIs" dxfId="453" priority="9" operator="lessThan">
      <formula>0.8</formula>
    </cfRule>
  </conditionalFormatting>
  <conditionalFormatting sqref="AC107:AC112">
    <cfRule type="cellIs" dxfId="452" priority="4" operator="lessThan">
      <formula>0.8</formula>
    </cfRule>
  </conditionalFormatting>
  <conditionalFormatting sqref="AC124:AC141">
    <cfRule type="cellIs" dxfId="451" priority="1" operator="lessThan">
      <formula>0.8</formula>
    </cfRule>
  </conditionalFormatting>
  <conditionalFormatting sqref="AC156">
    <cfRule type="cellIs" dxfId="450" priority="2" operator="lessThan">
      <formula>0.8</formula>
    </cfRule>
  </conditionalFormatting>
  <dataValidations count="1">
    <dataValidation type="list" allowBlank="1" showInputMessage="1" showErrorMessage="1" sqref="Y5:Z157" xr:uid="{6FC752AB-A8D6-4615-89FF-F1C1B082FEE1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63FC0-4DE1-4E56-BA95-71B941C79FAB}">
  <sheetPr>
    <tabColor theme="8" tint="0.59999389629810485"/>
  </sheetPr>
  <dimension ref="B1:AR36"/>
  <sheetViews>
    <sheetView zoomScale="70" zoomScaleNormal="70" workbookViewId="0">
      <selection activeCell="V42" sqref="V42"/>
    </sheetView>
  </sheetViews>
  <sheetFormatPr defaultColWidth="7.6640625" defaultRowHeight="15.75"/>
  <cols>
    <col min="1" max="1" width="7.6640625" style="125"/>
    <col min="2" max="2" width="15.6640625" style="125" customWidth="1"/>
    <col min="3" max="3" width="8.109375" style="131" customWidth="1"/>
    <col min="4" max="34" width="11.109375" style="125" customWidth="1"/>
    <col min="35" max="16384" width="7.6640625" style="125"/>
  </cols>
  <sheetData>
    <row r="1" spans="2:44" ht="27.75" customHeight="1">
      <c r="B1" s="247" t="s">
        <v>132</v>
      </c>
      <c r="C1" s="247"/>
      <c r="D1" s="247"/>
      <c r="E1" s="247"/>
      <c r="F1" s="247"/>
      <c r="G1" s="247"/>
      <c r="H1" s="247"/>
      <c r="I1" s="247"/>
      <c r="J1" s="247"/>
      <c r="K1" s="124"/>
      <c r="L1" s="124"/>
      <c r="M1" s="124"/>
      <c r="N1" s="124"/>
      <c r="O1" s="124"/>
      <c r="P1" s="124"/>
    </row>
    <row r="2" spans="2:44" ht="27.75" customHeight="1">
      <c r="B2" s="248"/>
      <c r="C2" s="248"/>
      <c r="D2" s="248"/>
      <c r="E2" s="248"/>
      <c r="F2" s="248"/>
      <c r="G2" s="248"/>
      <c r="H2" s="248"/>
      <c r="I2" s="248"/>
      <c r="J2" s="248"/>
      <c r="K2" s="124"/>
      <c r="L2" s="124"/>
      <c r="M2" s="124"/>
      <c r="N2" s="124"/>
      <c r="O2" s="124"/>
      <c r="P2" s="124"/>
    </row>
    <row r="3" spans="2:44" ht="46.5" customHeight="1">
      <c r="B3" s="126" t="s">
        <v>133</v>
      </c>
      <c r="C3" s="249" t="s">
        <v>315</v>
      </c>
      <c r="D3" s="250"/>
      <c r="E3" s="126" t="s">
        <v>134</v>
      </c>
      <c r="F3" s="251">
        <f>'0715(18度C)'!D1+'0715(4度C)'!D1</f>
        <v>237530</v>
      </c>
      <c r="G3" s="252"/>
      <c r="H3" s="126" t="s">
        <v>2</v>
      </c>
      <c r="I3" s="253">
        <f>'0715(18度C)'!F1+'0715(4度C)'!F1</f>
        <v>7745011.6099999994</v>
      </c>
      <c r="J3" s="254"/>
      <c r="K3" s="127"/>
      <c r="L3" s="128"/>
      <c r="M3" s="124"/>
      <c r="N3" s="124"/>
      <c r="O3" s="124"/>
      <c r="P3" s="124"/>
    </row>
    <row r="4" spans="2:44" ht="28.5" customHeight="1">
      <c r="B4" s="255" t="s">
        <v>135</v>
      </c>
      <c r="C4" s="235" t="s">
        <v>136</v>
      </c>
      <c r="D4" s="236"/>
      <c r="E4" s="258" t="s">
        <v>137</v>
      </c>
      <c r="F4" s="259"/>
      <c r="G4" s="258" t="s">
        <v>138</v>
      </c>
      <c r="H4" s="259"/>
      <c r="I4" s="258" t="s">
        <v>139</v>
      </c>
      <c r="J4" s="259"/>
      <c r="K4" s="233" t="s">
        <v>140</v>
      </c>
      <c r="L4" s="234"/>
      <c r="M4" s="233" t="s">
        <v>141</v>
      </c>
      <c r="N4" s="234"/>
      <c r="P4" s="128"/>
      <c r="Q4" s="124"/>
      <c r="R4" s="124"/>
    </row>
    <row r="5" spans="2:44" ht="28.5" customHeight="1">
      <c r="B5" s="256"/>
      <c r="C5" s="235" t="s">
        <v>142</v>
      </c>
      <c r="D5" s="236"/>
      <c r="E5" s="237" t="s">
        <v>143</v>
      </c>
      <c r="F5" s="238"/>
      <c r="G5" s="239" t="s">
        <v>144</v>
      </c>
      <c r="H5" s="240"/>
      <c r="I5" s="241" t="s">
        <v>145</v>
      </c>
      <c r="J5" s="242"/>
      <c r="K5" s="243" t="s">
        <v>146</v>
      </c>
      <c r="L5" s="244"/>
      <c r="M5" s="245" t="s">
        <v>147</v>
      </c>
      <c r="N5" s="246"/>
      <c r="O5" s="128"/>
      <c r="P5" s="128"/>
      <c r="Q5" s="128"/>
      <c r="R5" s="128"/>
    </row>
    <row r="6" spans="2:44" ht="28.5" customHeight="1">
      <c r="B6" s="256"/>
      <c r="C6" s="235" t="s">
        <v>148</v>
      </c>
      <c r="D6" s="236"/>
      <c r="E6" s="227">
        <f>AVERAGE(D13:O13,D27:X27)</f>
        <v>491.873245014107</v>
      </c>
      <c r="F6" s="228" t="e">
        <f>AVERAGE(#REF!,D13:K13)</f>
        <v>#REF!</v>
      </c>
      <c r="G6" s="229">
        <f>AVERAGE(D13:K13)</f>
        <v>177.74429201276652</v>
      </c>
      <c r="H6" s="230"/>
      <c r="I6" s="229">
        <f>AVERAGE(L13:O13)</f>
        <v>89.572192513368975</v>
      </c>
      <c r="J6" s="230"/>
      <c r="K6" s="229">
        <f>AVERAGE(D27:O27)</f>
        <v>676.80791916416911</v>
      </c>
      <c r="L6" s="230"/>
      <c r="M6" s="229">
        <f>AVERAGE(P27:X27)</f>
        <v>745.87780881583387</v>
      </c>
      <c r="N6" s="230"/>
      <c r="O6" s="128"/>
      <c r="P6" s="128"/>
      <c r="Q6" s="128"/>
      <c r="R6" s="128"/>
    </row>
    <row r="7" spans="2:44" ht="28.5" customHeight="1">
      <c r="B7" s="256"/>
      <c r="C7" s="221" t="s">
        <v>149</v>
      </c>
      <c r="D7" s="222"/>
      <c r="E7" s="231">
        <f>AVERAGE(D14:O14,D28:X28)</f>
        <v>413.76107576582325</v>
      </c>
      <c r="F7" s="232" t="e">
        <f>AVERAGE(#REF!,D14:K14)</f>
        <v>#REF!</v>
      </c>
      <c r="G7" s="219">
        <f>AVERAGE(D14:K14)</f>
        <v>149.58394145854621</v>
      </c>
      <c r="H7" s="220"/>
      <c r="I7" s="219">
        <f>AVERAGE(L14:O14)</f>
        <v>76.506057948952602</v>
      </c>
      <c r="J7" s="220"/>
      <c r="K7" s="219">
        <f>AVERAGE(D28:O28)</f>
        <v>569.33499666928049</v>
      </c>
      <c r="L7" s="220"/>
      <c r="M7" s="219">
        <f>AVERAGE(P28:X28)</f>
        <v>626.95417719199361</v>
      </c>
      <c r="N7" s="220"/>
      <c r="O7" s="128"/>
      <c r="P7" s="128"/>
      <c r="Q7" s="128"/>
      <c r="R7" s="128"/>
    </row>
    <row r="8" spans="2:44" ht="28.5" customHeight="1">
      <c r="B8" s="257"/>
      <c r="C8" s="221" t="s">
        <v>150</v>
      </c>
      <c r="D8" s="222"/>
      <c r="E8" s="223">
        <f>AVERAGE(D15:O15,D29:X29)</f>
        <v>0.84462081645940668</v>
      </c>
      <c r="F8" s="224" t="e">
        <f>AVERAGE(D15:K15,#REF!)</f>
        <v>#REF!</v>
      </c>
      <c r="G8" s="225">
        <f>AVERAGE(D15:K15)</f>
        <v>0.84413058024494325</v>
      </c>
      <c r="H8" s="226"/>
      <c r="I8" s="225">
        <f>AVERAGE(L15:O15)</f>
        <v>0.85412097188542757</v>
      </c>
      <c r="J8" s="226"/>
      <c r="K8" s="225">
        <f>AVERAGE(D29:O29)</f>
        <v>0.8430170242915942</v>
      </c>
      <c r="L8" s="226"/>
      <c r="M8" s="225">
        <f>AVERAGE(P29:X29)</f>
        <v>0.84416442979135697</v>
      </c>
      <c r="N8" s="226"/>
      <c r="O8" s="130" t="s">
        <v>151</v>
      </c>
      <c r="P8" s="128"/>
      <c r="Q8" s="128"/>
      <c r="R8" s="128"/>
    </row>
    <row r="9" spans="2:44" ht="28.5" customHeight="1" thickBot="1">
      <c r="H9" s="132"/>
      <c r="N9" s="128"/>
      <c r="O9" s="128"/>
      <c r="P9" s="128"/>
    </row>
    <row r="10" spans="2:44" ht="30" customHeight="1">
      <c r="B10" s="209" t="s">
        <v>152</v>
      </c>
      <c r="C10" s="210"/>
      <c r="D10" s="214" t="s">
        <v>153</v>
      </c>
      <c r="E10" s="215"/>
      <c r="F10" s="215"/>
      <c r="G10" s="215"/>
      <c r="H10" s="215"/>
      <c r="I10" s="215"/>
      <c r="J10" s="215"/>
      <c r="K10" s="215"/>
      <c r="L10" s="216" t="s">
        <v>154</v>
      </c>
      <c r="M10" s="217"/>
      <c r="N10" s="217"/>
      <c r="O10" s="218"/>
    </row>
    <row r="11" spans="2:44" ht="17.25" customHeight="1">
      <c r="B11" s="205" t="s">
        <v>155</v>
      </c>
      <c r="C11" s="206"/>
      <c r="D11" s="135">
        <v>1</v>
      </c>
      <c r="E11" s="136">
        <v>2</v>
      </c>
      <c r="F11" s="136">
        <v>3</v>
      </c>
      <c r="G11" s="136">
        <v>4</v>
      </c>
      <c r="H11" s="136">
        <v>5</v>
      </c>
      <c r="I11" s="136">
        <v>6</v>
      </c>
      <c r="J11" s="136">
        <v>7</v>
      </c>
      <c r="K11" s="171">
        <v>8</v>
      </c>
      <c r="L11" s="135">
        <v>1</v>
      </c>
      <c r="M11" s="164">
        <v>2</v>
      </c>
      <c r="N11" s="136">
        <v>3</v>
      </c>
      <c r="O11" s="137">
        <v>4</v>
      </c>
    </row>
    <row r="12" spans="2:44" ht="46.5" customHeight="1">
      <c r="B12" s="205"/>
      <c r="C12" s="206"/>
      <c r="D12" s="138" t="s">
        <v>156</v>
      </c>
      <c r="E12" s="139" t="s">
        <v>157</v>
      </c>
      <c r="F12" s="139" t="s">
        <v>158</v>
      </c>
      <c r="G12" s="139" t="s">
        <v>159</v>
      </c>
      <c r="H12" s="139" t="s">
        <v>160</v>
      </c>
      <c r="I12" s="139" t="s">
        <v>161</v>
      </c>
      <c r="J12" s="139" t="s">
        <v>162</v>
      </c>
      <c r="K12" s="172" t="s">
        <v>163</v>
      </c>
      <c r="L12" s="180" t="s">
        <v>225</v>
      </c>
      <c r="M12" s="187" t="s">
        <v>157</v>
      </c>
      <c r="N12" s="139" t="s">
        <v>164</v>
      </c>
      <c r="O12" s="140" t="s">
        <v>159</v>
      </c>
    </row>
    <row r="13" spans="2:44" ht="40.15" customHeight="1">
      <c r="B13" s="207" t="s">
        <v>10</v>
      </c>
      <c r="C13" s="141" t="s">
        <v>165</v>
      </c>
      <c r="D13" s="142">
        <v>91.521739130434781</v>
      </c>
      <c r="E13" s="143">
        <v>82.758620689655174</v>
      </c>
      <c r="F13" s="143">
        <v>128.35820895522389</v>
      </c>
      <c r="G13" s="143">
        <v>85.889570552147248</v>
      </c>
      <c r="H13" s="143">
        <v>171.42857142857142</v>
      </c>
      <c r="I13" s="143">
        <v>250.92</v>
      </c>
      <c r="J13" s="143" t="s">
        <v>77</v>
      </c>
      <c r="K13" s="173">
        <v>433.33333333333331</v>
      </c>
      <c r="L13" s="142" t="s">
        <v>77</v>
      </c>
      <c r="M13" s="188">
        <v>88.235294117647058</v>
      </c>
      <c r="N13" s="143">
        <v>90.909090909090907</v>
      </c>
      <c r="O13" s="144" t="s">
        <v>77</v>
      </c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</row>
    <row r="14" spans="2:44" ht="39.6" customHeight="1">
      <c r="B14" s="207"/>
      <c r="C14" s="145" t="s">
        <v>166</v>
      </c>
      <c r="D14" s="146">
        <v>76.957254974874232</v>
      </c>
      <c r="E14" s="147">
        <v>70.007981427326598</v>
      </c>
      <c r="F14" s="147">
        <v>109.01204389304735</v>
      </c>
      <c r="G14" s="147">
        <v>72.365795941081785</v>
      </c>
      <c r="H14" s="147">
        <v>145.53461445312382</v>
      </c>
      <c r="I14" s="147">
        <v>213.72423027941409</v>
      </c>
      <c r="J14" s="147" t="s">
        <v>77</v>
      </c>
      <c r="K14" s="174">
        <v>359.48566924095547</v>
      </c>
      <c r="L14" s="146" t="s">
        <v>77</v>
      </c>
      <c r="M14" s="189">
        <v>75.326006681693642</v>
      </c>
      <c r="N14" s="147">
        <v>77.686109216211563</v>
      </c>
      <c r="O14" s="148" t="s">
        <v>77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</row>
    <row r="15" spans="2:44" ht="40.15" customHeight="1">
      <c r="B15" s="207"/>
      <c r="C15" s="149" t="s">
        <v>167</v>
      </c>
      <c r="D15" s="150">
        <f t="shared" ref="D15:I15" si="0">D14/D13</f>
        <v>0.84086311849031226</v>
      </c>
      <c r="E15" s="151">
        <f t="shared" si="0"/>
        <v>0.84592977558019633</v>
      </c>
      <c r="F15" s="151">
        <f t="shared" si="0"/>
        <v>0.84927987684118278</v>
      </c>
      <c r="G15" s="151">
        <f t="shared" si="0"/>
        <v>0.84254462417116638</v>
      </c>
      <c r="H15" s="151">
        <f t="shared" si="0"/>
        <v>0.84895191764322231</v>
      </c>
      <c r="I15" s="151">
        <f t="shared" si="0"/>
        <v>0.85176243535554796</v>
      </c>
      <c r="J15" s="151" t="s">
        <v>77</v>
      </c>
      <c r="K15" s="175">
        <f t="shared" ref="K15" si="1">K14/K13</f>
        <v>0.82958231363297419</v>
      </c>
      <c r="L15" s="150" t="s">
        <v>77</v>
      </c>
      <c r="M15" s="190">
        <f>M14/M13</f>
        <v>0.85369474239252796</v>
      </c>
      <c r="N15" s="151">
        <f>N14/N13</f>
        <v>0.85454720137832718</v>
      </c>
      <c r="O15" s="152" t="s">
        <v>77</v>
      </c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</row>
    <row r="16" spans="2:44" ht="17.25" customHeight="1">
      <c r="B16" s="208" t="s">
        <v>168</v>
      </c>
      <c r="C16" s="134" t="s">
        <v>169</v>
      </c>
      <c r="D16" s="50">
        <v>0.25002314814814813</v>
      </c>
      <c r="E16" s="51">
        <v>0.16666666666666666</v>
      </c>
      <c r="F16" s="51">
        <v>0.25025462962962963</v>
      </c>
      <c r="G16" s="51">
        <v>0.16672453703703705</v>
      </c>
      <c r="H16" s="51">
        <v>0.16666666666666666</v>
      </c>
      <c r="I16" s="51">
        <v>0.25</v>
      </c>
      <c r="J16" s="51" t="s">
        <v>77</v>
      </c>
      <c r="K16" s="57">
        <v>0.34027777777777773</v>
      </c>
      <c r="L16" s="50" t="s">
        <v>77</v>
      </c>
      <c r="M16" s="191">
        <v>0.70844907407407409</v>
      </c>
      <c r="N16" s="51">
        <v>0.70840277777777783</v>
      </c>
      <c r="O16" s="116" t="s">
        <v>77</v>
      </c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</row>
    <row r="17" spans="2:44" ht="17.25" customHeight="1">
      <c r="B17" s="205"/>
      <c r="C17" s="134" t="s">
        <v>170</v>
      </c>
      <c r="D17" s="50">
        <v>0.55697916666666669</v>
      </c>
      <c r="E17" s="51">
        <v>0.66353009259259255</v>
      </c>
      <c r="F17" s="51">
        <v>0.66319444444444431</v>
      </c>
      <c r="G17" s="51">
        <v>0.66273148148148153</v>
      </c>
      <c r="H17" s="51">
        <v>0.64166666666666672</v>
      </c>
      <c r="I17" s="51">
        <v>0.56041666666666667</v>
      </c>
      <c r="J17" s="51" t="s">
        <v>77</v>
      </c>
      <c r="K17" s="57">
        <v>0.45416666666666666</v>
      </c>
      <c r="L17" s="50" t="s">
        <v>77</v>
      </c>
      <c r="M17" s="191">
        <v>0.87569444444444444</v>
      </c>
      <c r="N17" s="51">
        <v>0.87152777777777779</v>
      </c>
      <c r="O17" s="116" t="s">
        <v>77</v>
      </c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</row>
    <row r="18" spans="2:44" ht="17.25" customHeight="1">
      <c r="B18" s="205" t="s">
        <v>171</v>
      </c>
      <c r="C18" s="206"/>
      <c r="D18" s="153">
        <v>17.25</v>
      </c>
      <c r="E18" s="154">
        <v>24.166666666666668</v>
      </c>
      <c r="F18" s="154">
        <v>16.75</v>
      </c>
      <c r="G18" s="154">
        <v>23.285714285714285</v>
      </c>
      <c r="H18" s="154">
        <v>21</v>
      </c>
      <c r="I18" s="154">
        <v>12.5</v>
      </c>
      <c r="J18" s="154" t="s">
        <v>77</v>
      </c>
      <c r="K18" s="176">
        <v>6</v>
      </c>
      <c r="L18" s="153" t="s">
        <v>77</v>
      </c>
      <c r="M18" s="192">
        <v>22.666666666666668</v>
      </c>
      <c r="N18" s="154">
        <v>22</v>
      </c>
      <c r="O18" s="155" t="s">
        <v>77</v>
      </c>
    </row>
    <row r="19" spans="2:44" ht="17.25" customHeight="1">
      <c r="B19" s="198" t="s">
        <v>172</v>
      </c>
      <c r="C19" s="199"/>
      <c r="D19" s="156" t="s">
        <v>173</v>
      </c>
      <c r="E19" s="157" t="s">
        <v>174</v>
      </c>
      <c r="F19" s="157" t="s">
        <v>174</v>
      </c>
      <c r="G19" s="157" t="s">
        <v>174</v>
      </c>
      <c r="H19" s="157" t="s">
        <v>175</v>
      </c>
      <c r="I19" s="157" t="s">
        <v>176</v>
      </c>
      <c r="J19" s="157" t="s">
        <v>176</v>
      </c>
      <c r="K19" s="177" t="s">
        <v>176</v>
      </c>
      <c r="L19" s="156" t="s">
        <v>173</v>
      </c>
      <c r="M19" s="193" t="s">
        <v>174</v>
      </c>
      <c r="N19" s="157" t="s">
        <v>174</v>
      </c>
      <c r="O19" s="158" t="s">
        <v>174</v>
      </c>
    </row>
    <row r="20" spans="2:44" ht="17.25" customHeight="1">
      <c r="B20" s="198" t="s">
        <v>177</v>
      </c>
      <c r="C20" s="199"/>
      <c r="D20" s="156" t="s">
        <v>176</v>
      </c>
      <c r="E20" s="157"/>
      <c r="F20" s="157"/>
      <c r="G20" s="157"/>
      <c r="H20" s="157" t="s">
        <v>176</v>
      </c>
      <c r="I20" s="157"/>
      <c r="J20" s="157"/>
      <c r="K20" s="177"/>
      <c r="L20" s="135"/>
      <c r="M20" s="164"/>
      <c r="N20" s="157"/>
      <c r="O20" s="158"/>
    </row>
    <row r="21" spans="2:44" ht="17.25" customHeight="1" thickBot="1">
      <c r="B21" s="200" t="s">
        <v>178</v>
      </c>
      <c r="C21" s="201"/>
      <c r="D21" s="160"/>
      <c r="E21" s="161"/>
      <c r="F21" s="162"/>
      <c r="G21" s="162"/>
      <c r="H21" s="161" t="s">
        <v>179</v>
      </c>
      <c r="I21" s="161" t="s">
        <v>180</v>
      </c>
      <c r="J21" s="161"/>
      <c r="K21" s="178" t="s">
        <v>181</v>
      </c>
      <c r="L21" s="181"/>
      <c r="M21" s="194"/>
      <c r="N21" s="161"/>
      <c r="O21" s="163"/>
    </row>
    <row r="23" spans="2:44" ht="16.5" thickBot="1"/>
    <row r="24" spans="2:44" ht="30" customHeight="1">
      <c r="B24" s="209" t="s">
        <v>152</v>
      </c>
      <c r="C24" s="210"/>
      <c r="D24" s="211" t="s">
        <v>182</v>
      </c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3"/>
      <c r="P24" s="202" t="s">
        <v>183</v>
      </c>
      <c r="Q24" s="203"/>
      <c r="R24" s="203"/>
      <c r="S24" s="203"/>
      <c r="T24" s="203"/>
      <c r="U24" s="203"/>
      <c r="V24" s="203"/>
      <c r="W24" s="203"/>
      <c r="X24" s="204"/>
    </row>
    <row r="25" spans="2:44" ht="17.25" customHeight="1">
      <c r="B25" s="205" t="s">
        <v>155</v>
      </c>
      <c r="C25" s="206"/>
      <c r="D25" s="135">
        <v>1</v>
      </c>
      <c r="E25" s="164">
        <v>2</v>
      </c>
      <c r="F25" s="136">
        <v>3</v>
      </c>
      <c r="G25" s="136">
        <v>4</v>
      </c>
      <c r="H25" s="164">
        <v>5</v>
      </c>
      <c r="I25" s="136">
        <v>6</v>
      </c>
      <c r="J25" s="136">
        <v>7</v>
      </c>
      <c r="K25" s="164">
        <v>8</v>
      </c>
      <c r="L25" s="136">
        <v>9</v>
      </c>
      <c r="M25" s="136">
        <v>10</v>
      </c>
      <c r="N25" s="164">
        <v>11</v>
      </c>
      <c r="O25" s="136">
        <v>12</v>
      </c>
      <c r="P25" s="135">
        <v>1</v>
      </c>
      <c r="Q25" s="136">
        <v>2</v>
      </c>
      <c r="R25" s="136">
        <v>3</v>
      </c>
      <c r="S25" s="136">
        <v>4</v>
      </c>
      <c r="T25" s="136">
        <v>5</v>
      </c>
      <c r="U25" s="136">
        <v>6</v>
      </c>
      <c r="V25" s="136">
        <v>7</v>
      </c>
      <c r="W25" s="136">
        <v>8</v>
      </c>
      <c r="X25" s="137">
        <v>9</v>
      </c>
    </row>
    <row r="26" spans="2:44" ht="46.5" customHeight="1">
      <c r="B26" s="205"/>
      <c r="C26" s="206"/>
      <c r="D26" s="165" t="s">
        <v>156</v>
      </c>
      <c r="E26" s="166" t="s">
        <v>164</v>
      </c>
      <c r="F26" s="139" t="s">
        <v>160</v>
      </c>
      <c r="G26" s="139" t="s">
        <v>161</v>
      </c>
      <c r="H26" s="139" t="s">
        <v>184</v>
      </c>
      <c r="I26" s="139" t="s">
        <v>163</v>
      </c>
      <c r="J26" s="139" t="s">
        <v>185</v>
      </c>
      <c r="K26" s="139" t="s">
        <v>186</v>
      </c>
      <c r="L26" s="139" t="s">
        <v>187</v>
      </c>
      <c r="M26" s="139" t="s">
        <v>188</v>
      </c>
      <c r="N26" s="167" t="s">
        <v>45</v>
      </c>
      <c r="O26" s="168" t="s">
        <v>189</v>
      </c>
      <c r="P26" s="138" t="s">
        <v>190</v>
      </c>
      <c r="Q26" s="139" t="s">
        <v>162</v>
      </c>
      <c r="R26" s="139" t="s">
        <v>191</v>
      </c>
      <c r="S26" s="139" t="s">
        <v>192</v>
      </c>
      <c r="T26" s="139" t="s">
        <v>193</v>
      </c>
      <c r="U26" s="139" t="s">
        <v>187</v>
      </c>
      <c r="V26" s="139" t="s">
        <v>194</v>
      </c>
      <c r="W26" s="167" t="s">
        <v>45</v>
      </c>
      <c r="X26" s="168" t="s">
        <v>46</v>
      </c>
    </row>
    <row r="27" spans="2:44" ht="40.15" customHeight="1">
      <c r="B27" s="207" t="s">
        <v>10</v>
      </c>
      <c r="C27" s="141" t="s">
        <v>165</v>
      </c>
      <c r="D27" s="143" t="s">
        <v>77</v>
      </c>
      <c r="E27" s="143">
        <v>226.15</v>
      </c>
      <c r="F27" s="143" t="s">
        <v>77</v>
      </c>
      <c r="G27" s="143">
        <v>272.72727272727275</v>
      </c>
      <c r="H27" s="143">
        <v>433.33333333333331</v>
      </c>
      <c r="I27" s="143" t="s">
        <v>77</v>
      </c>
      <c r="J27" s="143">
        <v>675</v>
      </c>
      <c r="K27" s="143">
        <v>1100</v>
      </c>
      <c r="L27" s="143" t="s">
        <v>77</v>
      </c>
      <c r="M27" s="143">
        <v>761.53846153846155</v>
      </c>
      <c r="N27" s="143">
        <v>985.71428571428567</v>
      </c>
      <c r="O27" s="143">
        <v>960</v>
      </c>
      <c r="P27" s="142">
        <v>226.44897959183672</v>
      </c>
      <c r="Q27" s="143" t="s">
        <v>77</v>
      </c>
      <c r="R27" s="143" t="s">
        <v>77</v>
      </c>
      <c r="S27" s="143">
        <v>675</v>
      </c>
      <c r="T27" s="143">
        <v>768.75</v>
      </c>
      <c r="U27" s="143" t="s">
        <v>77</v>
      </c>
      <c r="V27" s="143">
        <v>761.53846153846155</v>
      </c>
      <c r="W27" s="143">
        <v>1020</v>
      </c>
      <c r="X27" s="144">
        <v>1023.5294117647059</v>
      </c>
    </row>
    <row r="28" spans="2:44" ht="39.6" customHeight="1">
      <c r="B28" s="207"/>
      <c r="C28" s="145" t="s">
        <v>166</v>
      </c>
      <c r="D28" s="147" t="s">
        <v>77</v>
      </c>
      <c r="E28" s="147">
        <v>192.55112836606361</v>
      </c>
      <c r="F28" s="147" t="s">
        <v>77</v>
      </c>
      <c r="G28" s="147">
        <v>232.88727272727257</v>
      </c>
      <c r="H28" s="147">
        <v>356.10005164620742</v>
      </c>
      <c r="I28" s="147" t="s">
        <v>77</v>
      </c>
      <c r="J28" s="147">
        <v>589.26921710292561</v>
      </c>
      <c r="K28" s="147">
        <v>935.22504892367806</v>
      </c>
      <c r="L28" s="147" t="s">
        <v>77</v>
      </c>
      <c r="M28" s="147">
        <v>639.29202756371853</v>
      </c>
      <c r="N28" s="147">
        <v>812.03935648985589</v>
      </c>
      <c r="O28" s="147">
        <v>797.31587053452199</v>
      </c>
      <c r="P28" s="146">
        <v>192.79005133182616</v>
      </c>
      <c r="Q28" s="147" t="s">
        <v>77</v>
      </c>
      <c r="R28" s="147" t="s">
        <v>77</v>
      </c>
      <c r="S28" s="147">
        <v>598.85512672811058</v>
      </c>
      <c r="T28" s="147">
        <v>638.78707098208668</v>
      </c>
      <c r="U28" s="147" t="s">
        <v>77</v>
      </c>
      <c r="V28" s="147">
        <v>639.42874220063607</v>
      </c>
      <c r="W28" s="147">
        <v>847.3899495331741</v>
      </c>
      <c r="X28" s="148">
        <v>844.47412237612809</v>
      </c>
    </row>
    <row r="29" spans="2:44" ht="40.15" customHeight="1">
      <c r="B29" s="207"/>
      <c r="C29" s="149" t="s">
        <v>167</v>
      </c>
      <c r="D29" s="151" t="s">
        <v>77</v>
      </c>
      <c r="E29" s="151">
        <f>E28/E27</f>
        <v>0.85143103411922882</v>
      </c>
      <c r="F29" s="151" t="s">
        <v>77</v>
      </c>
      <c r="G29" s="151">
        <f>G28/G27</f>
        <v>0.85391999999999935</v>
      </c>
      <c r="H29" s="151">
        <f>H28/H27</f>
        <v>0.82176934995278639</v>
      </c>
      <c r="I29" s="151" t="s">
        <v>77</v>
      </c>
      <c r="J29" s="151">
        <f>J28/J27</f>
        <v>0.87299143274507496</v>
      </c>
      <c r="K29" s="151">
        <f>K28/K27</f>
        <v>0.85020458993061643</v>
      </c>
      <c r="L29" s="151" t="s">
        <v>77</v>
      </c>
      <c r="M29" s="151">
        <f>M28/M27</f>
        <v>0.8394743796291253</v>
      </c>
      <c r="N29" s="151">
        <f>N28/N27</f>
        <v>0.82380804281579589</v>
      </c>
      <c r="O29" s="151">
        <f>O28/O27</f>
        <v>0.8305373651401271</v>
      </c>
      <c r="P29" s="150">
        <f>P28/P27</f>
        <v>0.85136197866433694</v>
      </c>
      <c r="Q29" s="151" t="s">
        <v>77</v>
      </c>
      <c r="R29" s="151" t="s">
        <v>77</v>
      </c>
      <c r="S29" s="151">
        <f>S28/S27</f>
        <v>0.88719278033794158</v>
      </c>
      <c r="T29" s="151">
        <f>T28/T27</f>
        <v>0.83094253135881191</v>
      </c>
      <c r="U29" s="151" t="s">
        <v>77</v>
      </c>
      <c r="V29" s="151">
        <f>V28/V27</f>
        <v>0.83965390389982508</v>
      </c>
      <c r="W29" s="151">
        <f>W28/W27</f>
        <v>0.83077446032664126</v>
      </c>
      <c r="X29" s="152">
        <f>X28/X27</f>
        <v>0.82506092416058496</v>
      </c>
    </row>
    <row r="30" spans="2:44" ht="17.25" customHeight="1">
      <c r="B30" s="208" t="s">
        <v>168</v>
      </c>
      <c r="C30" s="134" t="s">
        <v>169</v>
      </c>
      <c r="D30" s="51" t="s">
        <v>77</v>
      </c>
      <c r="E30" s="51">
        <v>0.3034722222222222</v>
      </c>
      <c r="F30" s="51" t="s">
        <v>77</v>
      </c>
      <c r="G30" s="51">
        <v>0.32013888888888886</v>
      </c>
      <c r="H30" s="51">
        <v>0.25</v>
      </c>
      <c r="I30" s="51" t="s">
        <v>77</v>
      </c>
      <c r="J30" s="51">
        <v>0.25019675925925927</v>
      </c>
      <c r="K30" s="51">
        <v>0.3520833333333333</v>
      </c>
      <c r="L30" s="51" t="s">
        <v>77</v>
      </c>
      <c r="M30" s="51">
        <v>0.25</v>
      </c>
      <c r="N30" s="51">
        <v>0.25002314814814813</v>
      </c>
      <c r="O30" s="51">
        <v>0.25</v>
      </c>
      <c r="P30" s="50">
        <v>0.70833333333333337</v>
      </c>
      <c r="Q30" s="51" t="s">
        <v>77</v>
      </c>
      <c r="R30" s="51" t="s">
        <v>77</v>
      </c>
      <c r="S30" s="51">
        <v>0.70833333333333337</v>
      </c>
      <c r="T30" s="51">
        <v>0.70833333333333337</v>
      </c>
      <c r="U30" s="51" t="s">
        <v>77</v>
      </c>
      <c r="V30" s="51">
        <v>0.70833333333333337</v>
      </c>
      <c r="W30" s="51">
        <v>0.70833333333333337</v>
      </c>
      <c r="X30" s="116">
        <v>0.70839120370370368</v>
      </c>
    </row>
    <row r="31" spans="2:44" ht="17.25" customHeight="1">
      <c r="B31" s="205"/>
      <c r="C31" s="134" t="s">
        <v>170</v>
      </c>
      <c r="D31" s="51" t="s">
        <v>77</v>
      </c>
      <c r="E31" s="51">
        <v>0.44722222222222224</v>
      </c>
      <c r="F31" s="51" t="s">
        <v>77</v>
      </c>
      <c r="G31" s="51">
        <v>0.37800925925925927</v>
      </c>
      <c r="H31" s="51">
        <v>0.3203125</v>
      </c>
      <c r="I31" s="51" t="s">
        <v>77</v>
      </c>
      <c r="J31" s="51">
        <v>0.34791666666666665</v>
      </c>
      <c r="K31" s="51">
        <v>0.39939814814814817</v>
      </c>
      <c r="L31" s="51" t="s">
        <v>77</v>
      </c>
      <c r="M31" s="51">
        <v>0.40902777777777777</v>
      </c>
      <c r="N31" s="51">
        <v>0.47291666666666665</v>
      </c>
      <c r="O31" s="51">
        <v>0.4544212962962963</v>
      </c>
      <c r="P31" s="50">
        <v>0.96278935185185188</v>
      </c>
      <c r="Q31" s="51" t="s">
        <v>77</v>
      </c>
      <c r="R31" s="51" t="s">
        <v>77</v>
      </c>
      <c r="S31" s="51">
        <v>0.86907407407407411</v>
      </c>
      <c r="T31" s="51">
        <v>0.87916666666666665</v>
      </c>
      <c r="U31" s="51" t="s">
        <v>77</v>
      </c>
      <c r="V31" s="51">
        <v>0.87430555555555556</v>
      </c>
      <c r="W31" s="51">
        <v>0.97313657407407406</v>
      </c>
      <c r="X31" s="116">
        <v>0.96005787037037038</v>
      </c>
    </row>
    <row r="32" spans="2:44" ht="17.25" customHeight="1">
      <c r="B32" s="205" t="s">
        <v>171</v>
      </c>
      <c r="C32" s="206"/>
      <c r="D32" s="154" t="s">
        <v>77</v>
      </c>
      <c r="E32" s="154">
        <v>13.333333333333334</v>
      </c>
      <c r="F32" s="154" t="s">
        <v>77</v>
      </c>
      <c r="G32" s="154">
        <v>11</v>
      </c>
      <c r="H32" s="154">
        <v>6</v>
      </c>
      <c r="I32" s="154" t="s">
        <v>77</v>
      </c>
      <c r="J32" s="154">
        <v>4</v>
      </c>
      <c r="K32" s="154">
        <v>3</v>
      </c>
      <c r="L32" s="154" t="s">
        <v>77</v>
      </c>
      <c r="M32" s="154">
        <v>4.333333333333333</v>
      </c>
      <c r="N32" s="154">
        <v>3.5</v>
      </c>
      <c r="O32" s="154">
        <v>3.3333333333333335</v>
      </c>
      <c r="P32" s="153">
        <v>14</v>
      </c>
      <c r="Q32" s="154" t="s">
        <v>77</v>
      </c>
      <c r="R32" s="154" t="s">
        <v>77</v>
      </c>
      <c r="S32" s="154">
        <v>4</v>
      </c>
      <c r="T32" s="154">
        <v>4</v>
      </c>
      <c r="U32" s="51" t="s">
        <v>77</v>
      </c>
      <c r="V32" s="154">
        <v>4.333333333333333</v>
      </c>
      <c r="W32" s="154">
        <v>3.3333333333333335</v>
      </c>
      <c r="X32" s="155">
        <v>3.4</v>
      </c>
    </row>
    <row r="33" spans="2:24" ht="17.25" customHeight="1">
      <c r="B33" s="198" t="s">
        <v>172</v>
      </c>
      <c r="C33" s="199"/>
      <c r="D33" s="133" t="s">
        <v>176</v>
      </c>
      <c r="E33" s="157" t="s">
        <v>174</v>
      </c>
      <c r="F33" s="157" t="s">
        <v>175</v>
      </c>
      <c r="G33" s="157" t="s">
        <v>195</v>
      </c>
      <c r="H33" s="157" t="s">
        <v>176</v>
      </c>
      <c r="I33" s="157" t="s">
        <v>176</v>
      </c>
      <c r="J33" s="157" t="s">
        <v>195</v>
      </c>
      <c r="K33" s="157" t="s">
        <v>196</v>
      </c>
      <c r="L33" s="157" t="s">
        <v>196</v>
      </c>
      <c r="M33" s="157" t="s">
        <v>196</v>
      </c>
      <c r="N33" s="157" t="s">
        <v>109</v>
      </c>
      <c r="O33" s="158" t="s">
        <v>109</v>
      </c>
      <c r="P33" s="156" t="s">
        <v>195</v>
      </c>
      <c r="Q33" s="157" t="s">
        <v>176</v>
      </c>
      <c r="R33" s="157" t="s">
        <v>176</v>
      </c>
      <c r="S33" s="157" t="s">
        <v>195</v>
      </c>
      <c r="T33" s="157" t="s">
        <v>196</v>
      </c>
      <c r="U33" s="157" t="s">
        <v>196</v>
      </c>
      <c r="V33" s="157" t="s">
        <v>196</v>
      </c>
      <c r="W33" s="157" t="s">
        <v>109</v>
      </c>
      <c r="X33" s="158" t="s">
        <v>109</v>
      </c>
    </row>
    <row r="34" spans="2:24" ht="17.25" customHeight="1">
      <c r="B34" s="198" t="s">
        <v>177</v>
      </c>
      <c r="C34" s="199"/>
      <c r="D34" s="133"/>
      <c r="E34" s="129"/>
      <c r="F34" s="157"/>
      <c r="G34" s="157"/>
      <c r="H34" s="157"/>
      <c r="I34" s="157"/>
      <c r="J34" s="157"/>
      <c r="K34" s="157"/>
      <c r="L34" s="157"/>
      <c r="M34" s="157"/>
      <c r="N34" s="157"/>
      <c r="O34" s="158"/>
      <c r="P34" s="156"/>
      <c r="Q34" s="157"/>
      <c r="R34" s="157"/>
      <c r="S34" s="157"/>
      <c r="T34" s="157"/>
      <c r="U34" s="157"/>
      <c r="V34" s="157"/>
      <c r="W34" s="157"/>
      <c r="X34" s="158"/>
    </row>
    <row r="35" spans="2:24" ht="17.25" customHeight="1" thickBot="1">
      <c r="B35" s="200" t="s">
        <v>178</v>
      </c>
      <c r="C35" s="201"/>
      <c r="D35" s="159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3"/>
      <c r="P35" s="170"/>
      <c r="Q35" s="161"/>
      <c r="R35" s="161"/>
      <c r="S35" s="161"/>
      <c r="T35" s="161"/>
      <c r="U35" s="161"/>
      <c r="V35" s="161"/>
      <c r="W35" s="161"/>
      <c r="X35" s="163"/>
    </row>
    <row r="36" spans="2:24">
      <c r="T36" s="131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EC259-C7BE-425D-908F-2E4C1D7337B6}">
  <sheetPr>
    <tabColor theme="8" tint="0.59999389629810485"/>
    <pageSetUpPr fitToPage="1"/>
  </sheetPr>
  <dimension ref="A1:AC262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SUM(F5:F242)</f>
        <v>123831</v>
      </c>
      <c r="E1" s="5" t="s">
        <v>2</v>
      </c>
      <c r="F1" s="6">
        <f>SUM(G5:G242)</f>
        <v>2513410.2700000005</v>
      </c>
      <c r="G1" s="7" t="s">
        <v>3</v>
      </c>
      <c r="H1" s="8">
        <f>L21+L38+L55+L72+L89+L106+L123+L140+L157+L174+L191+L208+L225+L242</f>
        <v>81.566666666666663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45853</v>
      </c>
      <c r="B2" s="326"/>
      <c r="C2" s="10" t="s">
        <v>10</v>
      </c>
      <c r="D2" s="11">
        <f>AVERAGE(N21,N38,N55,N72,N89,N106,N123,N140,N157,N174,N191,N208,N225,N242)</f>
        <v>594.02893117901476</v>
      </c>
      <c r="E2" s="11" t="s">
        <v>11</v>
      </c>
      <c r="F2" s="12">
        <f>F1/D1</f>
        <v>20.297100645234234</v>
      </c>
      <c r="G2" s="13" t="s">
        <v>12</v>
      </c>
      <c r="H2" s="14">
        <f>COUNT(H5:H242)</f>
        <v>5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37</v>
      </c>
      <c r="B5" s="99" t="s">
        <v>69</v>
      </c>
      <c r="C5" s="271" t="s">
        <v>205</v>
      </c>
      <c r="D5" s="272"/>
      <c r="E5" s="39">
        <v>29.52</v>
      </c>
      <c r="F5" s="52">
        <v>2370</v>
      </c>
      <c r="G5" s="41">
        <f t="shared" ref="G5:G7" si="0">E5*F5</f>
        <v>69962.399999999994</v>
      </c>
      <c r="H5" s="42"/>
      <c r="I5" s="43">
        <v>17</v>
      </c>
      <c r="J5" s="44">
        <v>3273</v>
      </c>
      <c r="K5" s="45">
        <f t="shared" ref="K5:K7" si="1">J5/I5</f>
        <v>192.52941176470588</v>
      </c>
      <c r="L5" s="46">
        <v>17</v>
      </c>
      <c r="M5" s="44">
        <f>F5/V5*60</f>
        <v>2788.2352941176441</v>
      </c>
      <c r="N5" s="45">
        <f>M5/L5</f>
        <v>164.01384083044965</v>
      </c>
      <c r="O5" s="47">
        <f>L5-I5</f>
        <v>0</v>
      </c>
      <c r="P5" s="48">
        <f>N5-K5</f>
        <v>-28.515570934256232</v>
      </c>
      <c r="Q5" s="49">
        <f>N5/K5</f>
        <v>0.85188979349759975</v>
      </c>
      <c r="R5" s="273">
        <f>Q21</f>
        <v>0.85143103411922882</v>
      </c>
      <c r="S5" s="50">
        <v>0.3034722222222222</v>
      </c>
      <c r="T5" s="51">
        <v>0.33888888888888891</v>
      </c>
      <c r="U5" s="52">
        <v>4.8166666666666469</v>
      </c>
      <c r="V5" s="53">
        <v>51.000000000000057</v>
      </c>
      <c r="W5" s="54"/>
      <c r="X5" s="94"/>
      <c r="Y5" s="276"/>
      <c r="Z5" s="277"/>
      <c r="AA5" s="36">
        <f>M5-J5</f>
        <v>-484.76470588235588</v>
      </c>
      <c r="AB5" s="31">
        <f>M5/J5</f>
        <v>0.85188979349759975</v>
      </c>
      <c r="AC5" s="348">
        <f>AB21</f>
        <v>0.85143103411922882</v>
      </c>
    </row>
    <row r="6" spans="1:29" ht="15.75" customHeight="1">
      <c r="A6" s="282"/>
      <c r="B6" s="99" t="s">
        <v>69</v>
      </c>
      <c r="C6" s="264" t="s">
        <v>316</v>
      </c>
      <c r="D6" s="265"/>
      <c r="E6" s="39">
        <v>29.85</v>
      </c>
      <c r="F6" s="52">
        <v>2250</v>
      </c>
      <c r="G6" s="41">
        <f t="shared" si="0"/>
        <v>67162.5</v>
      </c>
      <c r="H6" s="42"/>
      <c r="I6" s="43">
        <v>17</v>
      </c>
      <c r="J6" s="44">
        <v>3273</v>
      </c>
      <c r="K6" s="45">
        <f t="shared" si="1"/>
        <v>192.52941176470588</v>
      </c>
      <c r="L6" s="46">
        <v>17</v>
      </c>
      <c r="M6" s="44">
        <f>F6/V6*60</f>
        <v>2784.4620144379492</v>
      </c>
      <c r="N6" s="45">
        <f>M6/L6</f>
        <v>163.7918832022323</v>
      </c>
      <c r="O6" s="47">
        <f>L6-I6</f>
        <v>0</v>
      </c>
      <c r="P6" s="48">
        <f>N6-K6</f>
        <v>-28.737528562473585</v>
      </c>
      <c r="Q6" s="49">
        <f>N6/K6</f>
        <v>0.85073694299967895</v>
      </c>
      <c r="R6" s="274"/>
      <c r="S6" s="50">
        <v>0.34513888888888888</v>
      </c>
      <c r="T6" s="51">
        <v>0.37880787037037039</v>
      </c>
      <c r="U6" s="52">
        <v>8.999999999999968</v>
      </c>
      <c r="V6" s="53">
        <v>48.48333333333337</v>
      </c>
      <c r="W6" s="54"/>
      <c r="X6" s="94"/>
      <c r="Y6" s="266"/>
      <c r="Z6" s="267"/>
      <c r="AA6" s="55">
        <f>M6-J6</f>
        <v>-488.53798556205084</v>
      </c>
      <c r="AB6" s="49">
        <f>M6/J6</f>
        <v>0.85073694299967895</v>
      </c>
      <c r="AC6" s="294"/>
    </row>
    <row r="7" spans="1:29" ht="15.75" customHeight="1">
      <c r="A7" s="282"/>
      <c r="B7" s="99" t="s">
        <v>69</v>
      </c>
      <c r="C7" s="264" t="s">
        <v>283</v>
      </c>
      <c r="D7" s="265"/>
      <c r="E7" s="39">
        <v>21.61</v>
      </c>
      <c r="F7" s="52">
        <v>3265</v>
      </c>
      <c r="G7" s="41">
        <f t="shared" si="0"/>
        <v>70556.649999999994</v>
      </c>
      <c r="H7" s="58"/>
      <c r="I7" s="43">
        <v>6</v>
      </c>
      <c r="J7" s="44">
        <v>2500</v>
      </c>
      <c r="K7" s="45">
        <f t="shared" si="1"/>
        <v>416.66666666666669</v>
      </c>
      <c r="L7" s="59">
        <v>6</v>
      </c>
      <c r="M7" s="44">
        <f>F7/V7*60</f>
        <v>2129.3478260869529</v>
      </c>
      <c r="N7" s="45">
        <f>M7/L7</f>
        <v>354.8913043478255</v>
      </c>
      <c r="O7" s="47">
        <f>L7-I7</f>
        <v>0</v>
      </c>
      <c r="P7" s="48">
        <f>N7-K7</f>
        <v>-61.775362318841189</v>
      </c>
      <c r="Q7" s="49">
        <f>N7/K7</f>
        <v>0.85173913043478111</v>
      </c>
      <c r="R7" s="274"/>
      <c r="S7" s="50">
        <v>0.38333333333333325</v>
      </c>
      <c r="T7" s="51">
        <v>0.44722222222222224</v>
      </c>
      <c r="U7" s="52">
        <v>6.516666666666513</v>
      </c>
      <c r="V7" s="53">
        <v>92.000000000000156</v>
      </c>
      <c r="W7" s="54">
        <v>0.44722222222222224</v>
      </c>
      <c r="X7" s="94">
        <v>0.4891550925925926</v>
      </c>
      <c r="Y7" s="266"/>
      <c r="Z7" s="267"/>
      <c r="AA7" s="55">
        <f>M7-J7</f>
        <v>-370.65217391304714</v>
      </c>
      <c r="AB7" s="49">
        <f>M7/J7</f>
        <v>0.85173913043478111</v>
      </c>
      <c r="AC7" s="294"/>
    </row>
    <row r="8" spans="1:29" ht="15.75" customHeight="1">
      <c r="A8" s="282"/>
      <c r="B8" s="99"/>
      <c r="C8" s="264"/>
      <c r="D8" s="265"/>
      <c r="E8" s="39"/>
      <c r="F8" s="52"/>
      <c r="G8" s="60"/>
      <c r="H8" s="61"/>
      <c r="I8" s="43"/>
      <c r="J8" s="44"/>
      <c r="K8" s="45"/>
      <c r="L8" s="46"/>
      <c r="M8" s="44"/>
      <c r="N8" s="45"/>
      <c r="O8" s="47"/>
      <c r="P8" s="48"/>
      <c r="Q8" s="49"/>
      <c r="R8" s="274"/>
      <c r="S8" s="50"/>
      <c r="T8" s="51"/>
      <c r="U8" s="52"/>
      <c r="V8" s="53"/>
      <c r="W8" s="54"/>
      <c r="X8" s="94"/>
      <c r="Y8" s="266"/>
      <c r="Z8" s="267"/>
      <c r="AA8" s="55"/>
      <c r="AB8" s="49"/>
      <c r="AC8" s="294"/>
    </row>
    <row r="9" spans="1:29" ht="15.75" customHeight="1">
      <c r="A9" s="283"/>
      <c r="B9" s="99"/>
      <c r="C9" s="264"/>
      <c r="D9" s="265"/>
      <c r="E9" s="39"/>
      <c r="F9" s="52"/>
      <c r="G9" s="60"/>
      <c r="H9" s="64"/>
      <c r="I9" s="43"/>
      <c r="J9" s="44"/>
      <c r="K9" s="45"/>
      <c r="L9" s="59"/>
      <c r="M9" s="44"/>
      <c r="N9" s="45"/>
      <c r="O9" s="65"/>
      <c r="P9" s="66"/>
      <c r="Q9" s="67"/>
      <c r="R9" s="274"/>
      <c r="S9" s="50"/>
      <c r="T9" s="51"/>
      <c r="U9" s="52"/>
      <c r="V9" s="53"/>
      <c r="W9" s="54"/>
      <c r="X9" s="94"/>
      <c r="Y9" s="266"/>
      <c r="Z9" s="267"/>
      <c r="AA9" s="55"/>
      <c r="AB9" s="49"/>
      <c r="AC9" s="294"/>
    </row>
    <row r="10" spans="1:29" ht="15.75" customHeight="1">
      <c r="A10" s="283"/>
      <c r="B10" s="99"/>
      <c r="C10" s="264"/>
      <c r="D10" s="265"/>
      <c r="E10" s="39"/>
      <c r="F10" s="52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50"/>
      <c r="T10" s="51"/>
      <c r="U10" s="52"/>
      <c r="V10" s="53"/>
      <c r="W10" s="54"/>
      <c r="X10" s="94"/>
      <c r="Y10" s="266"/>
      <c r="Z10" s="267"/>
      <c r="AA10" s="55"/>
      <c r="AB10" s="49"/>
      <c r="AC10" s="294"/>
    </row>
    <row r="11" spans="1:29" ht="15.75" customHeight="1">
      <c r="A11" s="283"/>
      <c r="B11" s="99"/>
      <c r="C11" s="264"/>
      <c r="D11" s="265"/>
      <c r="E11" s="39"/>
      <c r="F11" s="52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50"/>
      <c r="T11" s="51"/>
      <c r="U11" s="52"/>
      <c r="V11" s="53"/>
      <c r="W11" s="54"/>
      <c r="X11" s="94"/>
      <c r="Y11" s="266"/>
      <c r="Z11" s="267"/>
      <c r="AA11" s="55"/>
      <c r="AB11" s="49"/>
      <c r="AC11" s="294"/>
    </row>
    <row r="12" spans="1:29" ht="15.75" customHeight="1">
      <c r="A12" s="283"/>
      <c r="B12" s="99"/>
      <c r="C12" s="264"/>
      <c r="D12" s="265"/>
      <c r="E12" s="39"/>
      <c r="F12" s="52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50"/>
      <c r="T12" s="51"/>
      <c r="U12" s="52"/>
      <c r="V12" s="53"/>
      <c r="W12" s="54"/>
      <c r="X12" s="94"/>
      <c r="Y12" s="266"/>
      <c r="Z12" s="267"/>
      <c r="AA12" s="55"/>
      <c r="AB12" s="49"/>
      <c r="AC12" s="294"/>
    </row>
    <row r="13" spans="1:29" ht="15.75" customHeight="1">
      <c r="A13" s="283"/>
      <c r="B13" s="99"/>
      <c r="C13" s="264"/>
      <c r="D13" s="265"/>
      <c r="E13" s="39"/>
      <c r="F13" s="52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50"/>
      <c r="T13" s="51"/>
      <c r="U13" s="52"/>
      <c r="V13" s="53"/>
      <c r="W13" s="54"/>
      <c r="X13" s="94"/>
      <c r="Y13" s="266"/>
      <c r="Z13" s="267"/>
      <c r="AA13" s="55"/>
      <c r="AB13" s="49"/>
      <c r="AC13" s="294"/>
    </row>
    <row r="14" spans="1:29" ht="15.75" customHeight="1">
      <c r="A14" s="283"/>
      <c r="B14" s="99"/>
      <c r="C14" s="264"/>
      <c r="D14" s="265"/>
      <c r="E14" s="39"/>
      <c r="F14" s="52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50"/>
      <c r="T14" s="51"/>
      <c r="U14" s="52"/>
      <c r="V14" s="53"/>
      <c r="W14" s="54"/>
      <c r="X14" s="94"/>
      <c r="Y14" s="266"/>
      <c r="Z14" s="267"/>
      <c r="AA14" s="55"/>
      <c r="AB14" s="49"/>
      <c r="AC14" s="294"/>
    </row>
    <row r="15" spans="1:29" ht="15.75" customHeight="1">
      <c r="A15" s="283"/>
      <c r="B15" s="99"/>
      <c r="C15" s="264"/>
      <c r="D15" s="265"/>
      <c r="E15" s="39"/>
      <c r="F15" s="52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50"/>
      <c r="T15" s="51"/>
      <c r="U15" s="52"/>
      <c r="V15" s="53"/>
      <c r="W15" s="54"/>
      <c r="X15" s="94"/>
      <c r="Y15" s="266"/>
      <c r="Z15" s="267"/>
      <c r="AA15" s="55"/>
      <c r="AB15" s="49"/>
      <c r="AC15" s="294"/>
    </row>
    <row r="16" spans="1:29" ht="15.75" customHeight="1">
      <c r="A16" s="283"/>
      <c r="B16" s="99"/>
      <c r="C16" s="264"/>
      <c r="D16" s="265"/>
      <c r="E16" s="39"/>
      <c r="F16" s="52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50"/>
      <c r="T16" s="51"/>
      <c r="U16" s="52"/>
      <c r="V16" s="53"/>
      <c r="W16" s="54"/>
      <c r="X16" s="94"/>
      <c r="Y16" s="266"/>
      <c r="Z16" s="267"/>
      <c r="AA16" s="55"/>
      <c r="AB16" s="49"/>
      <c r="AC16" s="294"/>
    </row>
    <row r="17" spans="1:29" ht="15.75" customHeight="1">
      <c r="A17" s="283"/>
      <c r="B17" s="99"/>
      <c r="C17" s="264"/>
      <c r="D17" s="265"/>
      <c r="E17" s="39"/>
      <c r="F17" s="52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50"/>
      <c r="T17" s="51"/>
      <c r="U17" s="52"/>
      <c r="V17" s="53"/>
      <c r="W17" s="54"/>
      <c r="X17" s="94"/>
      <c r="Y17" s="266"/>
      <c r="Z17" s="267"/>
      <c r="AA17" s="55"/>
      <c r="AB17" s="49"/>
      <c r="AC17" s="294"/>
    </row>
    <row r="18" spans="1:29" ht="15.75" customHeight="1">
      <c r="A18" s="283"/>
      <c r="B18" s="99"/>
      <c r="C18" s="264"/>
      <c r="D18" s="265"/>
      <c r="E18" s="39"/>
      <c r="F18" s="52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50"/>
      <c r="T18" s="51"/>
      <c r="U18" s="52"/>
      <c r="V18" s="53"/>
      <c r="W18" s="100"/>
      <c r="X18" s="101"/>
      <c r="Y18" s="266"/>
      <c r="Z18" s="267"/>
      <c r="AA18" s="55"/>
      <c r="AB18" s="49"/>
      <c r="AC18" s="294"/>
    </row>
    <row r="19" spans="1:29" ht="15.75" customHeight="1">
      <c r="A19" s="283"/>
      <c r="B19" s="99"/>
      <c r="C19" s="264"/>
      <c r="D19" s="265"/>
      <c r="E19" s="39"/>
      <c r="F19" s="52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50"/>
      <c r="T19" s="51"/>
      <c r="U19" s="52"/>
      <c r="V19" s="53"/>
      <c r="W19" s="102"/>
      <c r="X19" s="103"/>
      <c r="Y19" s="266"/>
      <c r="Z19" s="267"/>
      <c r="AA19" s="55"/>
      <c r="AB19" s="49"/>
      <c r="AC19" s="294"/>
    </row>
    <row r="20" spans="1:29" ht="15.75" customHeight="1">
      <c r="A20" s="283"/>
      <c r="B20" s="38"/>
      <c r="C20" s="264"/>
      <c r="D20" s="265"/>
      <c r="E20" s="104"/>
      <c r="F20" s="40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50"/>
      <c r="T20" s="51"/>
      <c r="U20" s="73"/>
      <c r="V20" s="53"/>
      <c r="W20" s="102"/>
      <c r="X20" s="103"/>
      <c r="Y20" s="266"/>
      <c r="Z20" s="267"/>
      <c r="AA20" s="55"/>
      <c r="AB20" s="49"/>
      <c r="AC20" s="294"/>
    </row>
    <row r="21" spans="1:29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13.333333333333334</v>
      </c>
      <c r="J21" s="81">
        <f t="shared" si="2"/>
        <v>3015.3333333333335</v>
      </c>
      <c r="K21" s="82">
        <f t="shared" ref="K21:K22" si="3">J21/I21</f>
        <v>226.15</v>
      </c>
      <c r="L21" s="80">
        <f t="shared" ref="L21:M21" si="4">AVERAGE(L5:L20)</f>
        <v>13.333333333333334</v>
      </c>
      <c r="M21" s="81">
        <f t="shared" si="4"/>
        <v>2567.3483782141816</v>
      </c>
      <c r="N21" s="82">
        <f>M21/L21</f>
        <v>192.55112836606361</v>
      </c>
      <c r="O21" s="83">
        <f>L21-I21</f>
        <v>0</v>
      </c>
      <c r="P21" s="84">
        <f>N21-K21</f>
        <v>-33.598871633936398</v>
      </c>
      <c r="Q21" s="85">
        <f>N21/K21</f>
        <v>0.85143103411922882</v>
      </c>
      <c r="R21" s="275"/>
      <c r="S21" s="182">
        <f>S5</f>
        <v>0.3034722222222222</v>
      </c>
      <c r="T21" s="183">
        <f>INDEX(T5:T20,COUNTA(T5:T20))</f>
        <v>0.44722222222222224</v>
      </c>
      <c r="U21" s="86"/>
      <c r="V21" s="96"/>
      <c r="W21" s="105"/>
      <c r="X21" s="106"/>
      <c r="Y21" s="262"/>
      <c r="Z21" s="263"/>
      <c r="AA21" s="97">
        <f>M21-J21</f>
        <v>-447.98495511915189</v>
      </c>
      <c r="AB21" s="85">
        <f>M21/J21</f>
        <v>0.85143103411922882</v>
      </c>
      <c r="AC21" s="295"/>
    </row>
    <row r="22" spans="1:29" ht="15.75" customHeight="1">
      <c r="A22" s="268" t="s">
        <v>40</v>
      </c>
      <c r="B22" s="38" t="s">
        <v>69</v>
      </c>
      <c r="C22" s="264" t="s">
        <v>282</v>
      </c>
      <c r="D22" s="265"/>
      <c r="E22" s="39">
        <v>25.64</v>
      </c>
      <c r="F22" s="40">
        <v>3558</v>
      </c>
      <c r="G22" s="41">
        <f t="shared" ref="G22" si="5">E22*F22</f>
        <v>91227.12</v>
      </c>
      <c r="H22" s="42"/>
      <c r="I22" s="43">
        <v>11</v>
      </c>
      <c r="J22" s="44">
        <v>3000</v>
      </c>
      <c r="K22" s="45">
        <f t="shared" si="3"/>
        <v>272.72727272727275</v>
      </c>
      <c r="L22" s="46">
        <v>11</v>
      </c>
      <c r="M22" s="44">
        <f>F22/V22*60</f>
        <v>2561.7599999999984</v>
      </c>
      <c r="N22" s="45">
        <f>M22/L22</f>
        <v>232.88727272727257</v>
      </c>
      <c r="O22" s="47">
        <f>L22-I22</f>
        <v>0</v>
      </c>
      <c r="P22" s="48">
        <f>N22-K22</f>
        <v>-39.840000000000174</v>
      </c>
      <c r="Q22" s="49">
        <f>N22/K22</f>
        <v>0.85391999999999935</v>
      </c>
      <c r="R22" s="273">
        <f>Q38</f>
        <v>0.85391999999999935</v>
      </c>
      <c r="S22" s="50">
        <v>0.32013888888888886</v>
      </c>
      <c r="T22" s="51">
        <v>0.37800925925925927</v>
      </c>
      <c r="U22" s="52">
        <v>6.7499999999999361</v>
      </c>
      <c r="V22" s="53">
        <v>83.333333333333385</v>
      </c>
      <c r="W22" s="54"/>
      <c r="X22" s="115"/>
      <c r="Y22" s="276"/>
      <c r="Z22" s="277"/>
      <c r="AA22" s="36">
        <f>M22-J22</f>
        <v>-438.2400000000016</v>
      </c>
      <c r="AB22" s="31">
        <f>M22/J22</f>
        <v>0.85391999999999946</v>
      </c>
      <c r="AC22" s="278">
        <f>AB38</f>
        <v>0.85391999999999946</v>
      </c>
    </row>
    <row r="23" spans="1:29" ht="15.75" customHeight="1">
      <c r="A23" s="269"/>
      <c r="B23" s="38"/>
      <c r="C23" s="264"/>
      <c r="D23" s="265"/>
      <c r="E23" s="39"/>
      <c r="F23" s="40"/>
      <c r="G23" s="41"/>
      <c r="H23" s="42"/>
      <c r="I23" s="43"/>
      <c r="J23" s="44"/>
      <c r="K23" s="45"/>
      <c r="L23" s="46"/>
      <c r="M23" s="44"/>
      <c r="N23" s="45"/>
      <c r="O23" s="47"/>
      <c r="P23" s="48"/>
      <c r="Q23" s="49"/>
      <c r="R23" s="274"/>
      <c r="S23" s="50"/>
      <c r="T23" s="51"/>
      <c r="U23" s="52"/>
      <c r="V23" s="53"/>
      <c r="W23" s="54"/>
      <c r="X23" s="94"/>
      <c r="Y23" s="266"/>
      <c r="Z23" s="267"/>
      <c r="AA23" s="55"/>
      <c r="AB23" s="49"/>
      <c r="AC23" s="279"/>
    </row>
    <row r="24" spans="1:29" ht="15.75" customHeight="1">
      <c r="A24" s="269"/>
      <c r="B24" s="38"/>
      <c r="C24" s="264"/>
      <c r="D24" s="265"/>
      <c r="E24" s="39"/>
      <c r="F24" s="40"/>
      <c r="G24" s="41"/>
      <c r="H24" s="42"/>
      <c r="I24" s="43"/>
      <c r="J24" s="44"/>
      <c r="K24" s="45"/>
      <c r="L24" s="46"/>
      <c r="M24" s="44"/>
      <c r="N24" s="45"/>
      <c r="O24" s="47"/>
      <c r="P24" s="48"/>
      <c r="Q24" s="49"/>
      <c r="R24" s="274"/>
      <c r="S24" s="50"/>
      <c r="T24" s="51"/>
      <c r="U24" s="52"/>
      <c r="V24" s="53"/>
      <c r="W24" s="54"/>
      <c r="X24" s="94"/>
      <c r="Y24" s="266"/>
      <c r="Z24" s="267"/>
      <c r="AA24" s="55"/>
      <c r="AB24" s="49"/>
      <c r="AC24" s="279"/>
    </row>
    <row r="25" spans="1:29" ht="15.75" customHeight="1">
      <c r="A25" s="269"/>
      <c r="B25" s="38"/>
      <c r="C25" s="264"/>
      <c r="D25" s="265"/>
      <c r="E25" s="39"/>
      <c r="F25" s="40"/>
      <c r="G25" s="41"/>
      <c r="H25" s="42"/>
      <c r="I25" s="43"/>
      <c r="J25" s="44"/>
      <c r="K25" s="45"/>
      <c r="L25" s="46"/>
      <c r="M25" s="44"/>
      <c r="N25" s="45"/>
      <c r="O25" s="47"/>
      <c r="P25" s="48"/>
      <c r="Q25" s="49"/>
      <c r="R25" s="274"/>
      <c r="S25" s="50"/>
      <c r="T25" s="51"/>
      <c r="U25" s="52"/>
      <c r="V25" s="53"/>
      <c r="W25" s="54"/>
      <c r="X25" s="94"/>
      <c r="Y25" s="266"/>
      <c r="Z25" s="267"/>
      <c r="AA25" s="55"/>
      <c r="AB25" s="49"/>
      <c r="AC25" s="279"/>
    </row>
    <row r="26" spans="1:29" ht="15.75" customHeight="1">
      <c r="A26" s="269"/>
      <c r="B26" s="38"/>
      <c r="C26" s="264"/>
      <c r="D26" s="265"/>
      <c r="E26" s="39"/>
      <c r="F26" s="40"/>
      <c r="G26" s="41"/>
      <c r="H26" s="58"/>
      <c r="I26" s="43"/>
      <c r="J26" s="44"/>
      <c r="K26" s="45"/>
      <c r="L26" s="59"/>
      <c r="M26" s="44"/>
      <c r="N26" s="45"/>
      <c r="O26" s="47"/>
      <c r="P26" s="48"/>
      <c r="Q26" s="49"/>
      <c r="R26" s="274"/>
      <c r="S26" s="50"/>
      <c r="T26" s="51"/>
      <c r="U26" s="52"/>
      <c r="V26" s="53"/>
      <c r="W26" s="54"/>
      <c r="X26" s="94"/>
      <c r="Y26" s="266"/>
      <c r="Z26" s="267"/>
      <c r="AA26" s="55"/>
      <c r="AB26" s="49"/>
      <c r="AC26" s="279"/>
    </row>
    <row r="27" spans="1:29" ht="15.75" customHeight="1">
      <c r="A27" s="269"/>
      <c r="B27" s="38"/>
      <c r="C27" s="264"/>
      <c r="D27" s="265"/>
      <c r="E27" s="39"/>
      <c r="F27" s="40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79"/>
    </row>
    <row r="28" spans="1:29" ht="15.75" customHeight="1">
      <c r="A28" s="269"/>
      <c r="B28" s="38"/>
      <c r="C28" s="264"/>
      <c r="D28" s="265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79"/>
    </row>
    <row r="29" spans="1:29" ht="15.75" customHeight="1">
      <c r="A29" s="269"/>
      <c r="B29" s="38"/>
      <c r="C29" s="264"/>
      <c r="D29" s="265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79"/>
    </row>
    <row r="30" spans="1:29" ht="15.75" customHeight="1">
      <c r="A30" s="269"/>
      <c r="B30" s="38"/>
      <c r="C30" s="264"/>
      <c r="D30" s="265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110"/>
      <c r="Y30" s="266"/>
      <c r="Z30" s="267"/>
      <c r="AA30" s="55"/>
      <c r="AB30" s="49"/>
      <c r="AC30" s="279"/>
    </row>
    <row r="31" spans="1:29" ht="15.75" customHeight="1">
      <c r="A31" s="269"/>
      <c r="B31" s="38"/>
      <c r="C31" s="264"/>
      <c r="D31" s="265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110"/>
      <c r="Y31" s="266"/>
      <c r="Z31" s="267"/>
      <c r="AA31" s="55"/>
      <c r="AB31" s="49"/>
      <c r="AC31" s="279"/>
    </row>
    <row r="32" spans="1:29" ht="15.75" customHeight="1">
      <c r="A32" s="269"/>
      <c r="B32" s="38"/>
      <c r="C32" s="264"/>
      <c r="D32" s="265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110"/>
      <c r="Y32" s="266"/>
      <c r="Z32" s="267"/>
      <c r="AA32" s="55"/>
      <c r="AB32" s="49"/>
      <c r="AC32" s="279"/>
    </row>
    <row r="33" spans="1:29" ht="15.75" customHeight="1">
      <c r="A33" s="269"/>
      <c r="B33" s="38"/>
      <c r="C33" s="264"/>
      <c r="D33" s="265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110"/>
      <c r="Y33" s="266"/>
      <c r="Z33" s="267"/>
      <c r="AA33" s="55"/>
      <c r="AB33" s="49"/>
      <c r="AC33" s="279"/>
    </row>
    <row r="34" spans="1:29" ht="15.75" customHeight="1">
      <c r="A34" s="269"/>
      <c r="B34" s="38"/>
      <c r="C34" s="264"/>
      <c r="D34" s="265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110"/>
      <c r="Y34" s="266"/>
      <c r="Z34" s="267"/>
      <c r="AA34" s="55"/>
      <c r="AB34" s="49"/>
      <c r="AC34" s="279"/>
    </row>
    <row r="35" spans="1:29" ht="15.75" customHeight="1">
      <c r="A35" s="269"/>
      <c r="B35" s="38"/>
      <c r="C35" s="264"/>
      <c r="D35" s="265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110"/>
      <c r="Y35" s="266"/>
      <c r="Z35" s="267"/>
      <c r="AA35" s="55"/>
      <c r="AB35" s="49"/>
      <c r="AC35" s="279"/>
    </row>
    <row r="36" spans="1:29" ht="15.75" customHeight="1">
      <c r="A36" s="269"/>
      <c r="B36" s="38"/>
      <c r="C36" s="264"/>
      <c r="D36" s="265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110"/>
      <c r="Y36" s="266"/>
      <c r="Z36" s="267"/>
      <c r="AA36" s="55"/>
      <c r="AB36" s="49"/>
      <c r="AC36" s="279"/>
    </row>
    <row r="37" spans="1:29" ht="15.75" customHeight="1">
      <c r="A37" s="269"/>
      <c r="B37" s="99"/>
      <c r="C37" s="264"/>
      <c r="D37" s="265"/>
      <c r="E37" s="109"/>
      <c r="F37" s="71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62"/>
      <c r="T37" s="63"/>
      <c r="U37" s="73"/>
      <c r="V37" s="74"/>
      <c r="W37" s="68"/>
      <c r="X37" s="110"/>
      <c r="Y37" s="266"/>
      <c r="Z37" s="267"/>
      <c r="AA37" s="111"/>
      <c r="AB37" s="67"/>
      <c r="AC37" s="279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6">AVERAGE(I22:I37)</f>
        <v>11</v>
      </c>
      <c r="J38" s="81">
        <f t="shared" si="6"/>
        <v>3000</v>
      </c>
      <c r="K38" s="82">
        <f t="shared" ref="K38" si="7">J38/I38</f>
        <v>272.72727272727275</v>
      </c>
      <c r="L38" s="80">
        <f t="shared" ref="L38:M38" si="8">AVERAGE(L22:L37)</f>
        <v>11</v>
      </c>
      <c r="M38" s="81">
        <f t="shared" si="8"/>
        <v>2561.7599999999984</v>
      </c>
      <c r="N38" s="82">
        <f>M38/L38</f>
        <v>232.88727272727257</v>
      </c>
      <c r="O38" s="83">
        <f>L38-I38</f>
        <v>0</v>
      </c>
      <c r="P38" s="84">
        <f>N38-K38</f>
        <v>-39.840000000000174</v>
      </c>
      <c r="Q38" s="85">
        <f>N38/K38</f>
        <v>0.85391999999999935</v>
      </c>
      <c r="R38" s="275"/>
      <c r="S38" s="182">
        <f>S22</f>
        <v>0.32013888888888886</v>
      </c>
      <c r="T38" s="183">
        <f>INDEX(T22:T37,COUNTA(T22:T37))</f>
        <v>0.37800925925925927</v>
      </c>
      <c r="U38" s="86"/>
      <c r="V38" s="96"/>
      <c r="W38" s="78"/>
      <c r="X38" s="82"/>
      <c r="Y38" s="262"/>
      <c r="Z38" s="263"/>
      <c r="AA38" s="97">
        <f>M38-J38</f>
        <v>-438.2400000000016</v>
      </c>
      <c r="AB38" s="85">
        <f>M38/J38</f>
        <v>0.85391999999999946</v>
      </c>
      <c r="AC38" s="280"/>
    </row>
    <row r="39" spans="1:29" ht="15.75" customHeight="1">
      <c r="A39" s="281" t="s">
        <v>41</v>
      </c>
      <c r="B39" s="16" t="s">
        <v>69</v>
      </c>
      <c r="C39" s="271" t="s">
        <v>96</v>
      </c>
      <c r="D39" s="272"/>
      <c r="E39" s="21">
        <v>14.06</v>
      </c>
      <c r="F39" s="15">
        <v>1122</v>
      </c>
      <c r="G39" s="22">
        <f t="shared" ref="G39:G41" si="9">E39*F39</f>
        <v>15775.32</v>
      </c>
      <c r="H39" s="23"/>
      <c r="I39" s="24">
        <v>6</v>
      </c>
      <c r="J39" s="25">
        <v>2600</v>
      </c>
      <c r="K39" s="26">
        <f>J39/I39</f>
        <v>433.33333333333331</v>
      </c>
      <c r="L39" s="27">
        <v>6</v>
      </c>
      <c r="M39" s="25">
        <f>F39/V39*60</f>
        <v>2145.087626128518</v>
      </c>
      <c r="N39" s="26">
        <f>M39/L39</f>
        <v>357.51460435475298</v>
      </c>
      <c r="O39" s="91">
        <f>L39-I39</f>
        <v>0</v>
      </c>
      <c r="P39" s="92">
        <f>N39-K39</f>
        <v>-75.818728978580339</v>
      </c>
      <c r="Q39" s="31">
        <f>N39/K39</f>
        <v>0.82503370235712226</v>
      </c>
      <c r="R39" s="273">
        <f>Q55</f>
        <v>0.82176934995278639</v>
      </c>
      <c r="S39" s="32">
        <v>0.25</v>
      </c>
      <c r="T39" s="33">
        <v>0.27179398148148148</v>
      </c>
      <c r="U39" s="34"/>
      <c r="V39" s="35">
        <v>31.383333333333336</v>
      </c>
      <c r="W39" s="33"/>
      <c r="X39" s="107"/>
      <c r="Y39" s="276"/>
      <c r="Z39" s="277"/>
      <c r="AA39" s="36">
        <f>M39-J39</f>
        <v>-454.91237387148203</v>
      </c>
      <c r="AB39" s="31">
        <f>M39/J39</f>
        <v>0.82503370235712226</v>
      </c>
      <c r="AC39" s="278">
        <f>AB55</f>
        <v>0.82176934995278628</v>
      </c>
    </row>
    <row r="40" spans="1:29" ht="15.75" customHeight="1">
      <c r="A40" s="282"/>
      <c r="B40" s="38" t="s">
        <v>69</v>
      </c>
      <c r="C40" s="264" t="s">
        <v>97</v>
      </c>
      <c r="D40" s="265"/>
      <c r="E40" s="39">
        <v>14.81</v>
      </c>
      <c r="F40" s="40">
        <v>1296</v>
      </c>
      <c r="G40" s="41">
        <f t="shared" si="9"/>
        <v>19193.760000000002</v>
      </c>
      <c r="H40" s="42"/>
      <c r="I40" s="43">
        <v>6</v>
      </c>
      <c r="J40" s="44">
        <v>2600</v>
      </c>
      <c r="K40" s="45">
        <f t="shared" ref="K40:K41" si="10">J40/I40</f>
        <v>433.33333333333331</v>
      </c>
      <c r="L40" s="46">
        <v>6</v>
      </c>
      <c r="M40" s="44">
        <f>F40/V40*60</f>
        <v>2164.0074211502783</v>
      </c>
      <c r="N40" s="45">
        <f>M40/L40</f>
        <v>360.66790352504637</v>
      </c>
      <c r="O40" s="47">
        <f>L40-I40</f>
        <v>0</v>
      </c>
      <c r="P40" s="48">
        <f>N40-K40</f>
        <v>-72.665429808286945</v>
      </c>
      <c r="Q40" s="49">
        <f>N40/K40</f>
        <v>0.83231054659626091</v>
      </c>
      <c r="R40" s="274"/>
      <c r="S40" s="50">
        <v>0.27712962962962961</v>
      </c>
      <c r="T40" s="51">
        <v>0.30208333333333331</v>
      </c>
      <c r="U40" s="52">
        <v>7.6833333333333087</v>
      </c>
      <c r="V40" s="53">
        <v>35.93333333333333</v>
      </c>
      <c r="W40" s="54"/>
      <c r="X40" s="58"/>
      <c r="Y40" s="266"/>
      <c r="Z40" s="267"/>
      <c r="AA40" s="55">
        <f>M40-J40</f>
        <v>-435.99257884972167</v>
      </c>
      <c r="AB40" s="49">
        <f>M40/J40</f>
        <v>0.83231054659626091</v>
      </c>
      <c r="AC40" s="279"/>
    </row>
    <row r="41" spans="1:29" ht="15.75" customHeight="1">
      <c r="A41" s="282"/>
      <c r="B41" s="38" t="s">
        <v>69</v>
      </c>
      <c r="C41" s="264" t="s">
        <v>98</v>
      </c>
      <c r="D41" s="265"/>
      <c r="E41" s="39">
        <v>17.87</v>
      </c>
      <c r="F41" s="40">
        <v>744</v>
      </c>
      <c r="G41" s="41">
        <f t="shared" si="9"/>
        <v>13295.28</v>
      </c>
      <c r="H41" s="42"/>
      <c r="I41" s="43">
        <v>6</v>
      </c>
      <c r="J41" s="44">
        <v>2600</v>
      </c>
      <c r="K41" s="45">
        <f t="shared" si="10"/>
        <v>433.33333333333331</v>
      </c>
      <c r="L41" s="46">
        <v>6</v>
      </c>
      <c r="M41" s="44">
        <f>F41/V41*60</f>
        <v>2100.7058823529369</v>
      </c>
      <c r="N41" s="45">
        <f>M41/L41</f>
        <v>350.1176470588228</v>
      </c>
      <c r="O41" s="47">
        <f>L41-I41</f>
        <v>0</v>
      </c>
      <c r="P41" s="48">
        <f>N41-K41</f>
        <v>-83.215686274510517</v>
      </c>
      <c r="Q41" s="49">
        <f>N41/K41</f>
        <v>0.80796380090497577</v>
      </c>
      <c r="R41" s="274"/>
      <c r="S41" s="50">
        <v>0.30555555555555552</v>
      </c>
      <c r="T41" s="51">
        <v>0.3203125</v>
      </c>
      <c r="U41" s="52">
        <v>4.9999999999999822</v>
      </c>
      <c r="V41" s="53">
        <v>21.250000000000043</v>
      </c>
      <c r="W41" s="54"/>
      <c r="X41" s="58"/>
      <c r="Y41" s="266"/>
      <c r="Z41" s="267"/>
      <c r="AA41" s="55">
        <f>M41-J41</f>
        <v>-499.2941176470631</v>
      </c>
      <c r="AB41" s="49">
        <f>M41/J41</f>
        <v>0.80796380090497577</v>
      </c>
      <c r="AC41" s="279"/>
    </row>
    <row r="42" spans="1:29" ht="15.75" customHeight="1">
      <c r="A42" s="282"/>
      <c r="B42" s="38"/>
      <c r="C42" s="264"/>
      <c r="D42" s="265"/>
      <c r="E42" s="39"/>
      <c r="F42" s="40"/>
      <c r="G42" s="41"/>
      <c r="H42" s="42"/>
      <c r="I42" s="43"/>
      <c r="J42" s="44"/>
      <c r="K42" s="45"/>
      <c r="L42" s="46"/>
      <c r="M42" s="44"/>
      <c r="N42" s="45"/>
      <c r="O42" s="47"/>
      <c r="P42" s="48"/>
      <c r="Q42" s="49"/>
      <c r="R42" s="274"/>
      <c r="S42" s="50"/>
      <c r="T42" s="51"/>
      <c r="U42" s="52"/>
      <c r="V42" s="53"/>
      <c r="W42" s="54"/>
      <c r="X42" s="94"/>
      <c r="Y42" s="266"/>
      <c r="Z42" s="267"/>
      <c r="AA42" s="55"/>
      <c r="AB42" s="49"/>
      <c r="AC42" s="279"/>
    </row>
    <row r="43" spans="1:29" ht="15.75" customHeight="1">
      <c r="A43" s="283"/>
      <c r="B43" s="38"/>
      <c r="C43" s="264"/>
      <c r="D43" s="265"/>
      <c r="E43" s="39"/>
      <c r="F43" s="40"/>
      <c r="G43" s="41"/>
      <c r="H43" s="58"/>
      <c r="I43" s="43"/>
      <c r="J43" s="44"/>
      <c r="K43" s="45"/>
      <c r="L43" s="59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58"/>
      <c r="Y43" s="266"/>
      <c r="Z43" s="267"/>
      <c r="AA43" s="55"/>
      <c r="AB43" s="49"/>
      <c r="AC43" s="279"/>
    </row>
    <row r="44" spans="1:29" ht="15.75" customHeight="1">
      <c r="A44" s="283"/>
      <c r="B44" s="38"/>
      <c r="C44" s="264"/>
      <c r="D44" s="265"/>
      <c r="E44" s="39"/>
      <c r="F44" s="40"/>
      <c r="G44" s="60"/>
      <c r="H44" s="61"/>
      <c r="I44" s="43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116"/>
      <c r="Y44" s="266"/>
      <c r="Z44" s="267"/>
      <c r="AA44" s="55"/>
      <c r="AB44" s="49"/>
      <c r="AC44" s="279"/>
    </row>
    <row r="45" spans="1:29" ht="15.75" customHeight="1">
      <c r="A45" s="283"/>
      <c r="B45" s="38"/>
      <c r="C45" s="264"/>
      <c r="D45" s="265"/>
      <c r="E45" s="39"/>
      <c r="F45" s="40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79"/>
    </row>
    <row r="46" spans="1:29" ht="15.75" customHeight="1">
      <c r="A46" s="283"/>
      <c r="B46" s="38"/>
      <c r="C46" s="264"/>
      <c r="D46" s="265"/>
      <c r="E46" s="39"/>
      <c r="F46" s="40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79"/>
    </row>
    <row r="47" spans="1:29" ht="15.75" customHeight="1">
      <c r="A47" s="283"/>
      <c r="B47" s="38"/>
      <c r="C47" s="264"/>
      <c r="D47" s="265"/>
      <c r="E47" s="39"/>
      <c r="F47" s="40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62"/>
      <c r="T47" s="63"/>
      <c r="U47" s="52"/>
      <c r="V47" s="74"/>
      <c r="W47" s="54"/>
      <c r="X47" s="94"/>
      <c r="Y47" s="266"/>
      <c r="Z47" s="267"/>
      <c r="AA47" s="55"/>
      <c r="AB47" s="49"/>
      <c r="AC47" s="279"/>
    </row>
    <row r="48" spans="1:29" ht="15.75" customHeight="1">
      <c r="A48" s="283"/>
      <c r="B48" s="38"/>
      <c r="C48" s="264"/>
      <c r="D48" s="265"/>
      <c r="E48" s="39"/>
      <c r="F48" s="40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62"/>
      <c r="T48" s="63"/>
      <c r="U48" s="52"/>
      <c r="V48" s="74"/>
      <c r="W48" s="68"/>
      <c r="X48" s="110"/>
      <c r="Y48" s="266"/>
      <c r="Z48" s="267"/>
      <c r="AA48" s="55"/>
      <c r="AB48" s="49"/>
      <c r="AC48" s="279"/>
    </row>
    <row r="49" spans="1:29" ht="15.75" customHeight="1">
      <c r="A49" s="283"/>
      <c r="B49" s="38"/>
      <c r="C49" s="264"/>
      <c r="D49" s="265"/>
      <c r="E49" s="39"/>
      <c r="F49" s="40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62"/>
      <c r="T49" s="63"/>
      <c r="U49" s="52"/>
      <c r="V49" s="74"/>
      <c r="W49" s="68"/>
      <c r="X49" s="110"/>
      <c r="Y49" s="266"/>
      <c r="Z49" s="267"/>
      <c r="AA49" s="55"/>
      <c r="AB49" s="49"/>
      <c r="AC49" s="279"/>
    </row>
    <row r="50" spans="1:29" ht="15.75" customHeight="1">
      <c r="A50" s="283"/>
      <c r="B50" s="38"/>
      <c r="C50" s="264"/>
      <c r="D50" s="265"/>
      <c r="E50" s="39"/>
      <c r="F50" s="40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62"/>
      <c r="T50" s="63"/>
      <c r="U50" s="52"/>
      <c r="V50" s="74"/>
      <c r="W50" s="68"/>
      <c r="X50" s="110"/>
      <c r="Y50" s="266"/>
      <c r="Z50" s="267"/>
      <c r="AA50" s="55"/>
      <c r="AB50" s="49"/>
      <c r="AC50" s="279"/>
    </row>
    <row r="51" spans="1:29" ht="15.75" customHeight="1">
      <c r="A51" s="283"/>
      <c r="B51" s="38"/>
      <c r="C51" s="264"/>
      <c r="D51" s="265"/>
      <c r="E51" s="39"/>
      <c r="F51" s="40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62"/>
      <c r="T51" s="63"/>
      <c r="U51" s="52"/>
      <c r="V51" s="74"/>
      <c r="W51" s="68"/>
      <c r="X51" s="110"/>
      <c r="Y51" s="266"/>
      <c r="Z51" s="267"/>
      <c r="AA51" s="55"/>
      <c r="AB51" s="49"/>
      <c r="AC51" s="279"/>
    </row>
    <row r="52" spans="1:29" ht="15.75" customHeight="1">
      <c r="A52" s="283"/>
      <c r="B52" s="38"/>
      <c r="C52" s="264"/>
      <c r="D52" s="265"/>
      <c r="E52" s="39"/>
      <c r="F52" s="40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62"/>
      <c r="T52" s="63"/>
      <c r="U52" s="52"/>
      <c r="V52" s="74"/>
      <c r="W52" s="68"/>
      <c r="X52" s="110"/>
      <c r="Y52" s="266"/>
      <c r="Z52" s="267"/>
      <c r="AA52" s="55"/>
      <c r="AB52" s="49"/>
      <c r="AC52" s="279"/>
    </row>
    <row r="53" spans="1:29" ht="15.75" customHeight="1">
      <c r="A53" s="283"/>
      <c r="B53" s="38"/>
      <c r="C53" s="264"/>
      <c r="D53" s="265"/>
      <c r="E53" s="39"/>
      <c r="F53" s="40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62"/>
      <c r="T53" s="63"/>
      <c r="U53" s="52"/>
      <c r="V53" s="74"/>
      <c r="W53" s="68"/>
      <c r="X53" s="110"/>
      <c r="Y53" s="266"/>
      <c r="Z53" s="267"/>
      <c r="AA53" s="55"/>
      <c r="AB53" s="49"/>
      <c r="AC53" s="279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62"/>
      <c r="T54" s="63"/>
      <c r="U54" s="73"/>
      <c r="V54" s="74"/>
      <c r="W54" s="68"/>
      <c r="X54" s="110"/>
      <c r="Y54" s="266"/>
      <c r="Z54" s="267"/>
      <c r="AA54" s="111"/>
      <c r="AB54" s="67"/>
      <c r="AC54" s="279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11">AVERAGE(I39:I54)</f>
        <v>6</v>
      </c>
      <c r="J55" s="81">
        <f t="shared" si="11"/>
        <v>2600</v>
      </c>
      <c r="K55" s="82">
        <f t="shared" ref="K55" si="12">J55/I55</f>
        <v>433.33333333333331</v>
      </c>
      <c r="L55" s="80">
        <f t="shared" ref="L55:M55" si="13">AVERAGE(L39:L54)</f>
        <v>6</v>
      </c>
      <c r="M55" s="81">
        <f t="shared" si="13"/>
        <v>2136.6003098772444</v>
      </c>
      <c r="N55" s="82">
        <f>M55/L55</f>
        <v>356.10005164620742</v>
      </c>
      <c r="O55" s="83">
        <f>L55-I55</f>
        <v>0</v>
      </c>
      <c r="P55" s="84">
        <f>N55-K55</f>
        <v>-77.233281687125896</v>
      </c>
      <c r="Q55" s="85">
        <f>N55/K55</f>
        <v>0.82176934995278639</v>
      </c>
      <c r="R55" s="275"/>
      <c r="S55" s="182">
        <f>S39</f>
        <v>0.25</v>
      </c>
      <c r="T55" s="183">
        <f>INDEX(T39:T54,COUNTA(T39:T54))</f>
        <v>0.3203125</v>
      </c>
      <c r="U55" s="86"/>
      <c r="V55" s="96"/>
      <c r="W55" s="78"/>
      <c r="X55" s="82"/>
      <c r="Y55" s="262"/>
      <c r="Z55" s="263"/>
      <c r="AA55" s="97">
        <f>M55-J55</f>
        <v>-463.3996901227556</v>
      </c>
      <c r="AB55" s="85">
        <f>M55/J55</f>
        <v>0.82176934995278628</v>
      </c>
      <c r="AC55" s="280"/>
    </row>
    <row r="56" spans="1:29" ht="15.75" customHeight="1">
      <c r="A56" s="268" t="s">
        <v>43</v>
      </c>
      <c r="B56" s="16" t="s">
        <v>76</v>
      </c>
      <c r="C56" s="271" t="s">
        <v>103</v>
      </c>
      <c r="D56" s="272"/>
      <c r="E56" s="21">
        <v>14.03</v>
      </c>
      <c r="F56" s="15">
        <v>5528</v>
      </c>
      <c r="G56" s="22">
        <f t="shared" ref="G56" si="14">E56*F56</f>
        <v>77557.84</v>
      </c>
      <c r="H56" s="23"/>
      <c r="I56" s="24">
        <v>4</v>
      </c>
      <c r="J56" s="25">
        <v>2700</v>
      </c>
      <c r="K56" s="26">
        <f>J56/I56</f>
        <v>675</v>
      </c>
      <c r="L56" s="27">
        <v>4</v>
      </c>
      <c r="M56" s="25">
        <f>F56/V56*60</f>
        <v>2357.0768684117024</v>
      </c>
      <c r="N56" s="26">
        <f>M56/L56</f>
        <v>589.26921710292561</v>
      </c>
      <c r="O56" s="91">
        <f>L56-I56</f>
        <v>0</v>
      </c>
      <c r="P56" s="92">
        <f>N56-K56</f>
        <v>-85.730782897074391</v>
      </c>
      <c r="Q56" s="31">
        <f>N56/K56</f>
        <v>0.87299143274507496</v>
      </c>
      <c r="R56" s="273">
        <f>Q72</f>
        <v>0.87299143274507496</v>
      </c>
      <c r="S56" s="32">
        <v>0.25019675925925927</v>
      </c>
      <c r="T56" s="33">
        <v>0.34791666666666665</v>
      </c>
      <c r="U56" s="34"/>
      <c r="V56" s="35">
        <v>140.71666666666664</v>
      </c>
      <c r="W56" s="114"/>
      <c r="X56" s="115"/>
      <c r="Y56" s="276"/>
      <c r="Z56" s="277"/>
      <c r="AA56" s="36">
        <f>M56-J56</f>
        <v>-342.92313158829757</v>
      </c>
      <c r="AB56" s="31">
        <f>M56/J56</f>
        <v>0.87299143274507496</v>
      </c>
      <c r="AC56" s="278">
        <f>AB72</f>
        <v>0.87299143274507496</v>
      </c>
    </row>
    <row r="57" spans="1:29" ht="15.75" customHeight="1">
      <c r="A57" s="269"/>
      <c r="B57" s="38"/>
      <c r="C57" s="264"/>
      <c r="D57" s="265"/>
      <c r="E57" s="39"/>
      <c r="F57" s="40"/>
      <c r="G57" s="41"/>
      <c r="H57" s="42"/>
      <c r="I57" s="43"/>
      <c r="J57" s="44"/>
      <c r="K57" s="45"/>
      <c r="L57" s="46"/>
      <c r="M57" s="44"/>
      <c r="N57" s="45"/>
      <c r="O57" s="47"/>
      <c r="P57" s="48"/>
      <c r="Q57" s="49"/>
      <c r="R57" s="274"/>
      <c r="S57" s="50"/>
      <c r="T57" s="51"/>
      <c r="U57" s="52"/>
      <c r="V57" s="53"/>
      <c r="W57" s="54"/>
      <c r="X57" s="94"/>
      <c r="Y57" s="266"/>
      <c r="Z57" s="267"/>
      <c r="AA57" s="55"/>
      <c r="AB57" s="49"/>
      <c r="AC57" s="279"/>
    </row>
    <row r="58" spans="1:29" ht="15.75" customHeight="1">
      <c r="A58" s="269"/>
      <c r="B58" s="38"/>
      <c r="C58" s="264"/>
      <c r="D58" s="265"/>
      <c r="E58" s="39"/>
      <c r="F58" s="40"/>
      <c r="G58" s="41"/>
      <c r="H58" s="42"/>
      <c r="I58" s="43"/>
      <c r="J58" s="44"/>
      <c r="K58" s="45"/>
      <c r="L58" s="46"/>
      <c r="M58" s="44"/>
      <c r="N58" s="45"/>
      <c r="O58" s="47"/>
      <c r="P58" s="48"/>
      <c r="Q58" s="49"/>
      <c r="R58" s="274"/>
      <c r="S58" s="50"/>
      <c r="T58" s="51"/>
      <c r="U58" s="52"/>
      <c r="V58" s="53"/>
      <c r="W58" s="54"/>
      <c r="X58" s="94"/>
      <c r="Y58" s="266"/>
      <c r="Z58" s="267"/>
      <c r="AA58" s="55"/>
      <c r="AB58" s="49"/>
      <c r="AC58" s="279"/>
    </row>
    <row r="59" spans="1:29" ht="15.75" customHeight="1">
      <c r="A59" s="269"/>
      <c r="B59" s="38"/>
      <c r="C59" s="264"/>
      <c r="D59" s="265"/>
      <c r="E59" s="39"/>
      <c r="F59" s="40"/>
      <c r="G59" s="41"/>
      <c r="H59" s="42"/>
      <c r="I59" s="43"/>
      <c r="J59" s="44"/>
      <c r="K59" s="45"/>
      <c r="L59" s="46"/>
      <c r="M59" s="44"/>
      <c r="N59" s="45"/>
      <c r="O59" s="47"/>
      <c r="P59" s="48"/>
      <c r="Q59" s="49"/>
      <c r="R59" s="274"/>
      <c r="S59" s="50"/>
      <c r="T59" s="51"/>
      <c r="U59" s="52"/>
      <c r="V59" s="53"/>
      <c r="W59" s="54"/>
      <c r="X59" s="94"/>
      <c r="Y59" s="266"/>
      <c r="Z59" s="267"/>
      <c r="AA59" s="55"/>
      <c r="AB59" s="49"/>
      <c r="AC59" s="279"/>
    </row>
    <row r="60" spans="1:29" ht="15.75" customHeight="1">
      <c r="A60" s="269"/>
      <c r="B60" s="38"/>
      <c r="C60" s="264"/>
      <c r="D60" s="265"/>
      <c r="E60" s="39"/>
      <c r="F60" s="40"/>
      <c r="G60" s="41"/>
      <c r="H60" s="58"/>
      <c r="I60" s="43"/>
      <c r="J60" s="44"/>
      <c r="K60" s="45"/>
      <c r="L60" s="59"/>
      <c r="M60" s="44"/>
      <c r="N60" s="45"/>
      <c r="O60" s="47"/>
      <c r="P60" s="48"/>
      <c r="Q60" s="49"/>
      <c r="R60" s="274"/>
      <c r="S60" s="50"/>
      <c r="T60" s="51"/>
      <c r="U60" s="52"/>
      <c r="V60" s="53"/>
      <c r="W60" s="54"/>
      <c r="X60" s="94"/>
      <c r="Y60" s="266"/>
      <c r="Z60" s="267"/>
      <c r="AA60" s="55"/>
      <c r="AB60" s="49"/>
      <c r="AC60" s="279"/>
    </row>
    <row r="61" spans="1:29" ht="15.75" customHeight="1">
      <c r="A61" s="269"/>
      <c r="B61" s="38"/>
      <c r="C61" s="264"/>
      <c r="D61" s="265"/>
      <c r="E61" s="39"/>
      <c r="F61" s="40"/>
      <c r="G61" s="60"/>
      <c r="H61" s="61"/>
      <c r="I61" s="43"/>
      <c r="J61" s="44"/>
      <c r="K61" s="45"/>
      <c r="L61" s="46"/>
      <c r="M61" s="44"/>
      <c r="N61" s="45"/>
      <c r="O61" s="47"/>
      <c r="P61" s="48"/>
      <c r="Q61" s="49"/>
      <c r="R61" s="274"/>
      <c r="S61" s="50"/>
      <c r="T61" s="51"/>
      <c r="U61" s="52"/>
      <c r="V61" s="53"/>
      <c r="W61" s="54"/>
      <c r="X61" s="94"/>
      <c r="Y61" s="266"/>
      <c r="Z61" s="267"/>
      <c r="AA61" s="55"/>
      <c r="AB61" s="49"/>
      <c r="AC61" s="279"/>
    </row>
    <row r="62" spans="1:29" ht="15.75" customHeight="1">
      <c r="A62" s="269"/>
      <c r="B62" s="38"/>
      <c r="C62" s="264"/>
      <c r="D62" s="265"/>
      <c r="E62" s="39"/>
      <c r="F62" s="40"/>
      <c r="G62" s="60"/>
      <c r="H62" s="64"/>
      <c r="I62" s="43"/>
      <c r="J62" s="44"/>
      <c r="K62" s="45"/>
      <c r="L62" s="59"/>
      <c r="M62" s="44"/>
      <c r="N62" s="45"/>
      <c r="O62" s="65"/>
      <c r="P62" s="66"/>
      <c r="Q62" s="67"/>
      <c r="R62" s="274"/>
      <c r="S62" s="50"/>
      <c r="T62" s="51"/>
      <c r="U62" s="52"/>
      <c r="V62" s="53"/>
      <c r="W62" s="54"/>
      <c r="X62" s="94"/>
      <c r="Y62" s="266"/>
      <c r="Z62" s="267"/>
      <c r="AA62" s="55"/>
      <c r="AB62" s="49"/>
      <c r="AC62" s="279"/>
    </row>
    <row r="63" spans="1:29" ht="15.75" customHeight="1">
      <c r="A63" s="269"/>
      <c r="B63" s="38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50"/>
      <c r="T63" s="51"/>
      <c r="U63" s="52"/>
      <c r="V63" s="53"/>
      <c r="W63" s="54"/>
      <c r="X63" s="94"/>
      <c r="Y63" s="266"/>
      <c r="Z63" s="267"/>
      <c r="AA63" s="55"/>
      <c r="AB63" s="49"/>
      <c r="AC63" s="279"/>
    </row>
    <row r="64" spans="1:29" ht="15.75" customHeight="1">
      <c r="A64" s="269"/>
      <c r="B64" s="38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50"/>
      <c r="T64" s="51"/>
      <c r="U64" s="52"/>
      <c r="V64" s="53"/>
      <c r="W64" s="54"/>
      <c r="X64" s="94"/>
      <c r="Y64" s="266"/>
      <c r="Z64" s="267"/>
      <c r="AA64" s="55"/>
      <c r="AB64" s="49"/>
      <c r="AC64" s="279"/>
    </row>
    <row r="65" spans="1:29" ht="15.75" customHeight="1">
      <c r="A65" s="269"/>
      <c r="B65" s="38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50"/>
      <c r="T65" s="51"/>
      <c r="U65" s="52"/>
      <c r="V65" s="53"/>
      <c r="W65" s="54"/>
      <c r="X65" s="94"/>
      <c r="Y65" s="266"/>
      <c r="Z65" s="267"/>
      <c r="AA65" s="55"/>
      <c r="AB65" s="49"/>
      <c r="AC65" s="279"/>
    </row>
    <row r="66" spans="1:29" ht="15.75" customHeight="1">
      <c r="A66" s="269"/>
      <c r="B66" s="38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50"/>
      <c r="T66" s="51"/>
      <c r="U66" s="52"/>
      <c r="V66" s="53"/>
      <c r="W66" s="54"/>
      <c r="X66" s="94"/>
      <c r="Y66" s="266"/>
      <c r="Z66" s="267"/>
      <c r="AA66" s="55"/>
      <c r="AB66" s="49"/>
      <c r="AC66" s="279"/>
    </row>
    <row r="67" spans="1:29" ht="15.75" customHeight="1">
      <c r="A67" s="269"/>
      <c r="B67" s="38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50"/>
      <c r="T67" s="51"/>
      <c r="U67" s="52"/>
      <c r="V67" s="53"/>
      <c r="W67" s="54"/>
      <c r="X67" s="94"/>
      <c r="Y67" s="266"/>
      <c r="Z67" s="267"/>
      <c r="AA67" s="55"/>
      <c r="AB67" s="49"/>
      <c r="AC67" s="279"/>
    </row>
    <row r="68" spans="1:29" ht="15.75" customHeight="1">
      <c r="A68" s="269"/>
      <c r="B68" s="38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50"/>
      <c r="T68" s="51"/>
      <c r="U68" s="52"/>
      <c r="V68" s="53"/>
      <c r="W68" s="54"/>
      <c r="X68" s="94"/>
      <c r="Y68" s="266"/>
      <c r="Z68" s="267"/>
      <c r="AA68" s="55"/>
      <c r="AB68" s="49"/>
      <c r="AC68" s="279"/>
    </row>
    <row r="69" spans="1:29" ht="15.75" customHeight="1">
      <c r="A69" s="269"/>
      <c r="B69" s="38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50"/>
      <c r="T69" s="51"/>
      <c r="U69" s="52"/>
      <c r="V69" s="53"/>
      <c r="W69" s="54"/>
      <c r="X69" s="94"/>
      <c r="Y69" s="266"/>
      <c r="Z69" s="267"/>
      <c r="AA69" s="55"/>
      <c r="AB69" s="49"/>
      <c r="AC69" s="279"/>
    </row>
    <row r="70" spans="1:29" ht="15.75" customHeight="1">
      <c r="A70" s="269"/>
      <c r="B70" s="38"/>
      <c r="C70" s="264"/>
      <c r="D70" s="265"/>
      <c r="E70" s="39"/>
      <c r="F70" s="40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50"/>
      <c r="T70" s="51"/>
      <c r="U70" s="52"/>
      <c r="V70" s="53"/>
      <c r="W70" s="54"/>
      <c r="X70" s="94"/>
      <c r="Y70" s="266"/>
      <c r="Z70" s="267"/>
      <c r="AA70" s="55"/>
      <c r="AB70" s="49"/>
      <c r="AC70" s="279"/>
    </row>
    <row r="71" spans="1:29" ht="15.75" customHeight="1">
      <c r="A71" s="269"/>
      <c r="B71" s="38"/>
      <c r="C71" s="264"/>
      <c r="D71" s="265"/>
      <c r="E71" s="104"/>
      <c r="F71" s="40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18"/>
      <c r="G72" s="79"/>
      <c r="H72" s="20"/>
      <c r="I72" s="80">
        <f t="shared" ref="I72:J72" si="15">AVERAGE(I56:I71)</f>
        <v>4</v>
      </c>
      <c r="J72" s="81">
        <f t="shared" si="15"/>
        <v>2700</v>
      </c>
      <c r="K72" s="82">
        <f t="shared" ref="K72" si="16">J72/I72</f>
        <v>675</v>
      </c>
      <c r="L72" s="80">
        <f t="shared" ref="L72:M72" si="17">AVERAGE(L56:L71)</f>
        <v>4</v>
      </c>
      <c r="M72" s="81">
        <f t="shared" si="17"/>
        <v>2357.0768684117024</v>
      </c>
      <c r="N72" s="82">
        <f>M72/L72</f>
        <v>589.26921710292561</v>
      </c>
      <c r="O72" s="83">
        <f>L72-I72</f>
        <v>0</v>
      </c>
      <c r="P72" s="84">
        <f>N72-K72</f>
        <v>-85.730782897074391</v>
      </c>
      <c r="Q72" s="85">
        <f>N72/K72</f>
        <v>0.87299143274507496</v>
      </c>
      <c r="R72" s="275"/>
      <c r="S72" s="182">
        <f>S56</f>
        <v>0.25019675925925927</v>
      </c>
      <c r="T72" s="183">
        <f>INDEX(T56:T71,COUNTA(T56:T71))</f>
        <v>0.34791666666666665</v>
      </c>
      <c r="U72" s="86"/>
      <c r="V72" s="96"/>
      <c r="W72" s="18"/>
      <c r="X72" s="20"/>
      <c r="Y72" s="262"/>
      <c r="Z72" s="263"/>
      <c r="AA72" s="97">
        <f>M72-J72</f>
        <v>-342.92313158829757</v>
      </c>
      <c r="AB72" s="85">
        <f>M72/J72</f>
        <v>0.87299143274507496</v>
      </c>
      <c r="AC72" s="280"/>
    </row>
    <row r="73" spans="1:29" ht="15.75" customHeight="1">
      <c r="A73" s="281" t="s">
        <v>197</v>
      </c>
      <c r="B73" s="16" t="s">
        <v>76</v>
      </c>
      <c r="C73" s="271" t="s">
        <v>226</v>
      </c>
      <c r="D73" s="272"/>
      <c r="E73" s="21">
        <v>21.45</v>
      </c>
      <c r="F73" s="15">
        <v>3186</v>
      </c>
      <c r="G73" s="22">
        <f t="shared" ref="G73" si="18">E73*F73</f>
        <v>68339.7</v>
      </c>
      <c r="H73" s="23"/>
      <c r="I73" s="24">
        <v>3</v>
      </c>
      <c r="J73" s="25">
        <v>3300</v>
      </c>
      <c r="K73" s="26">
        <f>J73/I73</f>
        <v>1100</v>
      </c>
      <c r="L73" s="27">
        <v>3</v>
      </c>
      <c r="M73" s="25">
        <f>F73/V73*60</f>
        <v>2805.6751467710342</v>
      </c>
      <c r="N73" s="26">
        <f>M73/L73</f>
        <v>935.22504892367806</v>
      </c>
      <c r="O73" s="91">
        <f>L73-I73</f>
        <v>0</v>
      </c>
      <c r="P73" s="92">
        <f>N73-K73</f>
        <v>-164.77495107632194</v>
      </c>
      <c r="Q73" s="31">
        <f>N73/K73</f>
        <v>0.85020458993061643</v>
      </c>
      <c r="R73" s="273">
        <f>Q89</f>
        <v>0.85020458993061643</v>
      </c>
      <c r="S73" s="32">
        <v>0.3520833333333333</v>
      </c>
      <c r="T73" s="33">
        <v>0.39939814814814817</v>
      </c>
      <c r="U73" s="34"/>
      <c r="V73" s="35">
        <v>68.133333333333411</v>
      </c>
      <c r="W73" s="33"/>
      <c r="X73" s="107"/>
      <c r="Y73" s="276"/>
      <c r="Z73" s="277"/>
      <c r="AA73" s="36">
        <f>M73-J73</f>
        <v>-494.32485322896582</v>
      </c>
      <c r="AB73" s="31">
        <f>M73/J73</f>
        <v>0.85020458993061643</v>
      </c>
      <c r="AC73" s="278">
        <f>AB89</f>
        <v>0.85020458993061643</v>
      </c>
    </row>
    <row r="74" spans="1:29" ht="15.75" customHeight="1">
      <c r="A74" s="282"/>
      <c r="B74" s="38"/>
      <c r="C74" s="264"/>
      <c r="D74" s="265"/>
      <c r="E74" s="39"/>
      <c r="F74" s="40"/>
      <c r="G74" s="41"/>
      <c r="H74" s="42"/>
      <c r="I74" s="43"/>
      <c r="J74" s="44"/>
      <c r="K74" s="45"/>
      <c r="L74" s="46"/>
      <c r="M74" s="44"/>
      <c r="N74" s="45"/>
      <c r="O74" s="47"/>
      <c r="P74" s="48"/>
      <c r="Q74" s="49"/>
      <c r="R74" s="274"/>
      <c r="S74" s="50"/>
      <c r="T74" s="51"/>
      <c r="U74" s="52"/>
      <c r="V74" s="53"/>
      <c r="W74" s="54"/>
      <c r="X74" s="94"/>
      <c r="Y74" s="266"/>
      <c r="Z74" s="267"/>
      <c r="AA74" s="55"/>
      <c r="AB74" s="49"/>
      <c r="AC74" s="279"/>
    </row>
    <row r="75" spans="1:29" ht="15.75" customHeight="1">
      <c r="A75" s="282"/>
      <c r="B75" s="38"/>
      <c r="C75" s="264"/>
      <c r="D75" s="265"/>
      <c r="E75" s="39"/>
      <c r="F75" s="40"/>
      <c r="G75" s="41"/>
      <c r="H75" s="42"/>
      <c r="I75" s="43"/>
      <c r="J75" s="44"/>
      <c r="K75" s="45"/>
      <c r="L75" s="46"/>
      <c r="M75" s="44"/>
      <c r="N75" s="45"/>
      <c r="O75" s="47"/>
      <c r="P75" s="48"/>
      <c r="Q75" s="49"/>
      <c r="R75" s="274"/>
      <c r="S75" s="50"/>
      <c r="T75" s="51"/>
      <c r="U75" s="52"/>
      <c r="V75" s="53"/>
      <c r="W75" s="54"/>
      <c r="X75" s="58"/>
      <c r="Y75" s="266"/>
      <c r="Z75" s="267"/>
      <c r="AA75" s="55"/>
      <c r="AB75" s="49"/>
      <c r="AC75" s="279"/>
    </row>
    <row r="76" spans="1:29" ht="15.75" customHeight="1">
      <c r="A76" s="282"/>
      <c r="B76" s="38"/>
      <c r="C76" s="264"/>
      <c r="D76" s="265"/>
      <c r="E76" s="39"/>
      <c r="F76" s="40"/>
      <c r="G76" s="41"/>
      <c r="H76" s="42"/>
      <c r="I76" s="43"/>
      <c r="J76" s="44"/>
      <c r="K76" s="45"/>
      <c r="L76" s="46"/>
      <c r="M76" s="44"/>
      <c r="N76" s="45"/>
      <c r="O76" s="47"/>
      <c r="P76" s="48"/>
      <c r="Q76" s="49"/>
      <c r="R76" s="274"/>
      <c r="S76" s="50"/>
      <c r="T76" s="51"/>
      <c r="U76" s="52"/>
      <c r="V76" s="53"/>
      <c r="W76" s="54"/>
      <c r="X76" s="58"/>
      <c r="Y76" s="266"/>
      <c r="Z76" s="267"/>
      <c r="AA76" s="55"/>
      <c r="AB76" s="49"/>
      <c r="AC76" s="279"/>
    </row>
    <row r="77" spans="1:29" ht="15.75" customHeight="1">
      <c r="A77" s="283"/>
      <c r="B77" s="38"/>
      <c r="C77" s="264"/>
      <c r="D77" s="265"/>
      <c r="E77" s="39"/>
      <c r="F77" s="40"/>
      <c r="G77" s="41"/>
      <c r="H77" s="58"/>
      <c r="I77" s="43"/>
      <c r="J77" s="44"/>
      <c r="K77" s="45"/>
      <c r="L77" s="59"/>
      <c r="M77" s="44"/>
      <c r="N77" s="45"/>
      <c r="O77" s="47"/>
      <c r="P77" s="48"/>
      <c r="Q77" s="49"/>
      <c r="R77" s="274"/>
      <c r="S77" s="50"/>
      <c r="T77" s="51"/>
      <c r="U77" s="52"/>
      <c r="V77" s="53"/>
      <c r="W77" s="54"/>
      <c r="X77" s="58"/>
      <c r="Y77" s="266"/>
      <c r="Z77" s="267"/>
      <c r="AA77" s="55"/>
      <c r="AB77" s="49"/>
      <c r="AC77" s="279"/>
    </row>
    <row r="78" spans="1:29" ht="15.75" customHeight="1">
      <c r="A78" s="283"/>
      <c r="B78" s="38"/>
      <c r="C78" s="264"/>
      <c r="D78" s="265"/>
      <c r="E78" s="39"/>
      <c r="F78" s="40"/>
      <c r="G78" s="60"/>
      <c r="H78" s="61"/>
      <c r="I78" s="43"/>
      <c r="J78" s="44"/>
      <c r="K78" s="45"/>
      <c r="L78" s="46"/>
      <c r="M78" s="44"/>
      <c r="N78" s="45"/>
      <c r="O78" s="47"/>
      <c r="P78" s="48"/>
      <c r="Q78" s="49"/>
      <c r="R78" s="274"/>
      <c r="S78" s="50"/>
      <c r="T78" s="51"/>
      <c r="U78" s="52"/>
      <c r="V78" s="53"/>
      <c r="W78" s="54"/>
      <c r="X78" s="94"/>
      <c r="Y78" s="266"/>
      <c r="Z78" s="267"/>
      <c r="AA78" s="55"/>
      <c r="AB78" s="49"/>
      <c r="AC78" s="279"/>
    </row>
    <row r="79" spans="1:29" ht="15.75" customHeight="1">
      <c r="A79" s="283"/>
      <c r="B79" s="38"/>
      <c r="C79" s="264"/>
      <c r="D79" s="265"/>
      <c r="E79" s="39"/>
      <c r="F79" s="40"/>
      <c r="G79" s="60"/>
      <c r="H79" s="64"/>
      <c r="I79" s="43"/>
      <c r="J79" s="44"/>
      <c r="K79" s="45"/>
      <c r="L79" s="59"/>
      <c r="M79" s="44"/>
      <c r="N79" s="45"/>
      <c r="O79" s="65"/>
      <c r="P79" s="66"/>
      <c r="Q79" s="67"/>
      <c r="R79" s="274"/>
      <c r="S79" s="50"/>
      <c r="T79" s="51"/>
      <c r="U79" s="52"/>
      <c r="V79" s="53"/>
      <c r="W79" s="54"/>
      <c r="X79" s="94"/>
      <c r="Y79" s="266"/>
      <c r="Z79" s="267"/>
      <c r="AA79" s="55"/>
      <c r="AB79" s="49"/>
      <c r="AC79" s="279"/>
    </row>
    <row r="80" spans="1:29" ht="15.75" customHeight="1">
      <c r="A80" s="283"/>
      <c r="B80" s="38"/>
      <c r="C80" s="264"/>
      <c r="D80" s="265"/>
      <c r="E80" s="39"/>
      <c r="F80" s="40"/>
      <c r="G80" s="60"/>
      <c r="H80" s="64"/>
      <c r="I80" s="43"/>
      <c r="J80" s="44"/>
      <c r="K80" s="45"/>
      <c r="L80" s="59"/>
      <c r="M80" s="44"/>
      <c r="N80" s="45"/>
      <c r="O80" s="65"/>
      <c r="P80" s="66"/>
      <c r="Q80" s="67"/>
      <c r="R80" s="274"/>
      <c r="S80" s="50"/>
      <c r="T80" s="51"/>
      <c r="U80" s="52"/>
      <c r="V80" s="53"/>
      <c r="W80" s="54"/>
      <c r="X80" s="94"/>
      <c r="Y80" s="266"/>
      <c r="Z80" s="267"/>
      <c r="AA80" s="55"/>
      <c r="AB80" s="49"/>
      <c r="AC80" s="279"/>
    </row>
    <row r="81" spans="1:29" ht="15.75" customHeight="1">
      <c r="A81" s="283"/>
      <c r="B81" s="38"/>
      <c r="C81" s="264"/>
      <c r="D81" s="265"/>
      <c r="E81" s="39"/>
      <c r="F81" s="40"/>
      <c r="G81" s="60"/>
      <c r="H81" s="64"/>
      <c r="I81" s="43"/>
      <c r="J81" s="44"/>
      <c r="K81" s="45"/>
      <c r="L81" s="59"/>
      <c r="M81" s="44"/>
      <c r="N81" s="45"/>
      <c r="O81" s="65"/>
      <c r="P81" s="66"/>
      <c r="Q81" s="67"/>
      <c r="R81" s="274"/>
      <c r="S81" s="50"/>
      <c r="T81" s="51"/>
      <c r="U81" s="52"/>
      <c r="V81" s="53"/>
      <c r="W81" s="54"/>
      <c r="X81" s="94"/>
      <c r="Y81" s="266"/>
      <c r="Z81" s="267"/>
      <c r="AA81" s="55"/>
      <c r="AB81" s="49"/>
      <c r="AC81" s="279"/>
    </row>
    <row r="82" spans="1:29" ht="15.75" customHeight="1">
      <c r="A82" s="283"/>
      <c r="B82" s="38"/>
      <c r="C82" s="264"/>
      <c r="D82" s="265"/>
      <c r="E82" s="39"/>
      <c r="F82" s="40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55"/>
      <c r="AB82" s="49"/>
      <c r="AC82" s="279"/>
    </row>
    <row r="83" spans="1:29" ht="15.75" customHeight="1">
      <c r="A83" s="283"/>
      <c r="B83" s="38"/>
      <c r="C83" s="264"/>
      <c r="D83" s="265"/>
      <c r="E83" s="39"/>
      <c r="F83" s="40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55"/>
      <c r="AB83" s="49"/>
      <c r="AC83" s="279"/>
    </row>
    <row r="84" spans="1:29" ht="15.75" customHeight="1">
      <c r="A84" s="283"/>
      <c r="B84" s="38"/>
      <c r="C84" s="264"/>
      <c r="D84" s="265"/>
      <c r="E84" s="39"/>
      <c r="F84" s="40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55"/>
      <c r="AB84" s="49"/>
      <c r="AC84" s="279"/>
    </row>
    <row r="85" spans="1:29" ht="15.75" customHeight="1">
      <c r="A85" s="283"/>
      <c r="B85" s="38"/>
      <c r="C85" s="264"/>
      <c r="D85" s="265"/>
      <c r="E85" s="39"/>
      <c r="F85" s="40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55"/>
      <c r="AB85" s="49"/>
      <c r="AC85" s="279"/>
    </row>
    <row r="86" spans="1:29" ht="15.75" customHeight="1">
      <c r="A86" s="283"/>
      <c r="B86" s="38"/>
      <c r="C86" s="264"/>
      <c r="D86" s="265"/>
      <c r="E86" s="39"/>
      <c r="F86" s="40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55"/>
      <c r="AB86" s="49"/>
      <c r="AC86" s="279"/>
    </row>
    <row r="87" spans="1:29" ht="15.75" customHeight="1">
      <c r="A87" s="283"/>
      <c r="B87" s="38"/>
      <c r="C87" s="264"/>
      <c r="D87" s="265"/>
      <c r="E87" s="39"/>
      <c r="F87" s="40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55"/>
      <c r="AB87" s="49"/>
      <c r="AC87" s="279"/>
    </row>
    <row r="88" spans="1:29" ht="15.75" customHeight="1">
      <c r="A88" s="283"/>
      <c r="B88" s="38"/>
      <c r="C88" s="264"/>
      <c r="D88" s="265"/>
      <c r="E88" s="104"/>
      <c r="F88" s="40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19">AVERAGE(I73:I88)</f>
        <v>3</v>
      </c>
      <c r="J89" s="81">
        <f t="shared" si="19"/>
        <v>3300</v>
      </c>
      <c r="K89" s="82">
        <f t="shared" ref="K89" si="20">J89/I89</f>
        <v>1100</v>
      </c>
      <c r="L89" s="80">
        <f t="shared" ref="L89:M89" si="21">AVERAGE(L73:L88)</f>
        <v>3</v>
      </c>
      <c r="M89" s="81">
        <f t="shared" si="21"/>
        <v>2805.6751467710342</v>
      </c>
      <c r="N89" s="82">
        <f>M89/L89</f>
        <v>935.22504892367806</v>
      </c>
      <c r="O89" s="83">
        <f>L89-I89</f>
        <v>0</v>
      </c>
      <c r="P89" s="84">
        <f>N89-K89</f>
        <v>-164.77495107632194</v>
      </c>
      <c r="Q89" s="85">
        <f>N89/K89</f>
        <v>0.85020458993061643</v>
      </c>
      <c r="R89" s="275"/>
      <c r="S89" s="182">
        <f>S73</f>
        <v>0.3520833333333333</v>
      </c>
      <c r="T89" s="183">
        <f>INDEX(T73:T88,COUNTA(T73:T88))</f>
        <v>0.39939814814814817</v>
      </c>
      <c r="U89" s="86"/>
      <c r="V89" s="96"/>
      <c r="W89" s="78"/>
      <c r="X89" s="82"/>
      <c r="Y89" s="262"/>
      <c r="Z89" s="263"/>
      <c r="AA89" s="97">
        <f>M89-J89</f>
        <v>-494.32485322896582</v>
      </c>
      <c r="AB89" s="85">
        <f>M89/J89</f>
        <v>0.85020458993061643</v>
      </c>
      <c r="AC89" s="280"/>
    </row>
    <row r="90" spans="1:29" ht="15.75" customHeight="1">
      <c r="A90" s="268" t="s">
        <v>44</v>
      </c>
      <c r="B90" s="16" t="s">
        <v>76</v>
      </c>
      <c r="C90" s="271" t="s">
        <v>105</v>
      </c>
      <c r="D90" s="272"/>
      <c r="E90" s="21">
        <v>22.28</v>
      </c>
      <c r="F90" s="15">
        <v>1471</v>
      </c>
      <c r="G90" s="22">
        <f t="shared" ref="G90:G92" si="22">E90*F90</f>
        <v>32773.880000000005</v>
      </c>
      <c r="H90" s="23"/>
      <c r="I90" s="24">
        <v>5</v>
      </c>
      <c r="J90" s="25">
        <v>3300</v>
      </c>
      <c r="K90" s="26">
        <f>J90/I90</f>
        <v>660</v>
      </c>
      <c r="L90" s="27">
        <v>5</v>
      </c>
      <c r="M90" s="25">
        <f>F90/V90*60</f>
        <v>2733.9184305627268</v>
      </c>
      <c r="N90" s="26">
        <f>M90/L90</f>
        <v>546.78368611254541</v>
      </c>
      <c r="O90" s="91">
        <f>L90-I90</f>
        <v>0</v>
      </c>
      <c r="P90" s="92">
        <f>N90-K90</f>
        <v>-113.21631388745459</v>
      </c>
      <c r="Q90" s="31">
        <f>N90/K90</f>
        <v>0.8284601304735536</v>
      </c>
      <c r="R90" s="273">
        <f>Q106</f>
        <v>0.8394743796291253</v>
      </c>
      <c r="S90" s="32">
        <v>0.25</v>
      </c>
      <c r="T90" s="33">
        <v>0.27241898148148147</v>
      </c>
      <c r="U90" s="34"/>
      <c r="V90" s="35">
        <v>32.283333333333317</v>
      </c>
      <c r="W90" s="114"/>
      <c r="X90" s="115"/>
      <c r="Y90" s="276"/>
      <c r="Z90" s="277"/>
      <c r="AA90" s="36">
        <f>M90-J90</f>
        <v>-566.08156943727317</v>
      </c>
      <c r="AB90" s="31">
        <f>M90/J90</f>
        <v>0.8284601304735536</v>
      </c>
      <c r="AC90" s="278">
        <f>AB106</f>
        <v>0.83947437962912519</v>
      </c>
    </row>
    <row r="91" spans="1:29" ht="15.75" customHeight="1">
      <c r="A91" s="269"/>
      <c r="B91" s="38" t="s">
        <v>76</v>
      </c>
      <c r="C91" s="264" t="s">
        <v>104</v>
      </c>
      <c r="D91" s="265"/>
      <c r="E91" s="39">
        <v>17.89</v>
      </c>
      <c r="F91" s="40">
        <v>3217</v>
      </c>
      <c r="G91" s="41">
        <f t="shared" si="22"/>
        <v>57552.130000000005</v>
      </c>
      <c r="H91" s="42"/>
      <c r="I91" s="43">
        <v>4</v>
      </c>
      <c r="J91" s="44">
        <v>3300</v>
      </c>
      <c r="K91" s="45">
        <f t="shared" ref="K91:K92" si="23">J91/I91</f>
        <v>825</v>
      </c>
      <c r="L91" s="46">
        <v>4</v>
      </c>
      <c r="M91" s="44">
        <f>F91/V91*60</f>
        <v>2760.7151370679376</v>
      </c>
      <c r="N91" s="45">
        <f>M91/L91</f>
        <v>690.17878426698439</v>
      </c>
      <c r="O91" s="47">
        <f>L91-I91</f>
        <v>0</v>
      </c>
      <c r="P91" s="48">
        <f>N91-K91</f>
        <v>-134.82121573301561</v>
      </c>
      <c r="Q91" s="49">
        <f>N91/K91</f>
        <v>0.83658034456604169</v>
      </c>
      <c r="R91" s="274"/>
      <c r="S91" s="50">
        <v>0.27575231481481483</v>
      </c>
      <c r="T91" s="51">
        <v>0.32430555555555557</v>
      </c>
      <c r="U91" s="52">
        <v>4.8000000000000309</v>
      </c>
      <c r="V91" s="53">
        <v>69.916666666666671</v>
      </c>
      <c r="W91" s="54"/>
      <c r="X91" s="94"/>
      <c r="Y91" s="266"/>
      <c r="Z91" s="267"/>
      <c r="AA91" s="55">
        <f>M91-J91</f>
        <v>-539.28486293206242</v>
      </c>
      <c r="AB91" s="49">
        <f>M91/J91</f>
        <v>0.83658034456604169</v>
      </c>
      <c r="AC91" s="279"/>
    </row>
    <row r="92" spans="1:29" ht="15.75" customHeight="1">
      <c r="A92" s="269"/>
      <c r="B92" s="38" t="s">
        <v>76</v>
      </c>
      <c r="C92" s="264" t="s">
        <v>108</v>
      </c>
      <c r="D92" s="265"/>
      <c r="E92" s="39">
        <v>16.66</v>
      </c>
      <c r="F92" s="40">
        <v>5382</v>
      </c>
      <c r="G92" s="41">
        <f t="shared" si="22"/>
        <v>89664.12</v>
      </c>
      <c r="H92" s="42"/>
      <c r="I92" s="43">
        <v>4</v>
      </c>
      <c r="J92" s="44">
        <v>3300</v>
      </c>
      <c r="K92" s="45">
        <f t="shared" si="23"/>
        <v>825</v>
      </c>
      <c r="L92" s="46">
        <v>4</v>
      </c>
      <c r="M92" s="44">
        <f>F92/V92*60</f>
        <v>2816.1627906976755</v>
      </c>
      <c r="N92" s="45">
        <f>M92/L92</f>
        <v>704.04069767441888</v>
      </c>
      <c r="O92" s="47">
        <f>L92-I92</f>
        <v>0</v>
      </c>
      <c r="P92" s="48">
        <f>N92-K92</f>
        <v>-120.95930232558112</v>
      </c>
      <c r="Q92" s="49">
        <f>N92/K92</f>
        <v>0.8533826638477805</v>
      </c>
      <c r="R92" s="274"/>
      <c r="S92" s="50">
        <v>0.32939814814814816</v>
      </c>
      <c r="T92" s="51">
        <v>0.40902777777777777</v>
      </c>
      <c r="U92" s="52">
        <v>7.3333333333333339</v>
      </c>
      <c r="V92" s="53">
        <v>114.66666666666663</v>
      </c>
      <c r="W92" s="54"/>
      <c r="X92" s="94"/>
      <c r="Y92" s="266"/>
      <c r="Z92" s="267"/>
      <c r="AA92" s="55">
        <f>M92-J92</f>
        <v>-483.83720930232448</v>
      </c>
      <c r="AB92" s="49">
        <f>M92/J92</f>
        <v>0.8533826638477805</v>
      </c>
      <c r="AC92" s="279"/>
    </row>
    <row r="93" spans="1:29" ht="15.75" customHeight="1">
      <c r="A93" s="269"/>
      <c r="B93" s="38"/>
      <c r="C93" s="264"/>
      <c r="D93" s="265"/>
      <c r="E93" s="39"/>
      <c r="F93" s="40"/>
      <c r="G93" s="41"/>
      <c r="H93" s="42"/>
      <c r="I93" s="43"/>
      <c r="J93" s="44"/>
      <c r="K93" s="45"/>
      <c r="L93" s="46"/>
      <c r="M93" s="44"/>
      <c r="N93" s="45"/>
      <c r="O93" s="47"/>
      <c r="P93" s="48"/>
      <c r="Q93" s="49"/>
      <c r="R93" s="274"/>
      <c r="S93" s="50"/>
      <c r="T93" s="51"/>
      <c r="U93" s="52"/>
      <c r="V93" s="53"/>
      <c r="W93" s="54"/>
      <c r="X93" s="94"/>
      <c r="Y93" s="266"/>
      <c r="Z93" s="267"/>
      <c r="AA93" s="55"/>
      <c r="AB93" s="49"/>
      <c r="AC93" s="279"/>
    </row>
    <row r="94" spans="1:29" ht="15.75" customHeight="1">
      <c r="A94" s="269"/>
      <c r="B94" s="38"/>
      <c r="C94" s="264"/>
      <c r="D94" s="265"/>
      <c r="E94" s="39"/>
      <c r="F94" s="40"/>
      <c r="G94" s="41"/>
      <c r="H94" s="58"/>
      <c r="I94" s="43"/>
      <c r="J94" s="44"/>
      <c r="K94" s="45"/>
      <c r="L94" s="59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1"/>
      <c r="I95" s="43"/>
      <c r="J95" s="44"/>
      <c r="K95" s="45"/>
      <c r="L95" s="46"/>
      <c r="M95" s="44"/>
      <c r="N95" s="45"/>
      <c r="O95" s="47"/>
      <c r="P95" s="48"/>
      <c r="Q95" s="49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94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94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94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94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94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94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94"/>
      <c r="Y104" s="266"/>
      <c r="Z104" s="267"/>
      <c r="AA104" s="55"/>
      <c r="AB104" s="49"/>
      <c r="AC104" s="279"/>
    </row>
    <row r="105" spans="1:29" ht="15.75" customHeight="1">
      <c r="A105" s="269"/>
      <c r="B105" s="38"/>
      <c r="C105" s="264"/>
      <c r="D105" s="265"/>
      <c r="E105" s="104"/>
      <c r="F105" s="40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18"/>
      <c r="G106" s="79"/>
      <c r="H106" s="20"/>
      <c r="I106" s="80">
        <f t="shared" ref="I106:J106" si="24">AVERAGE(I90:I105)</f>
        <v>4.333333333333333</v>
      </c>
      <c r="J106" s="81">
        <f t="shared" si="24"/>
        <v>3300</v>
      </c>
      <c r="K106" s="82">
        <f t="shared" ref="K106" si="25">J106/I106</f>
        <v>761.53846153846155</v>
      </c>
      <c r="L106" s="80">
        <f t="shared" ref="L106:M106" si="26">AVERAGE(L90:L105)</f>
        <v>4.333333333333333</v>
      </c>
      <c r="M106" s="81">
        <f t="shared" si="26"/>
        <v>2770.2654527761133</v>
      </c>
      <c r="N106" s="82">
        <f>M106/L106</f>
        <v>639.29202756371853</v>
      </c>
      <c r="O106" s="83">
        <f>L106-I106</f>
        <v>0</v>
      </c>
      <c r="P106" s="84">
        <f>N106-K106</f>
        <v>-122.24643397474301</v>
      </c>
      <c r="Q106" s="85">
        <f>N106/K106</f>
        <v>0.8394743796291253</v>
      </c>
      <c r="R106" s="275"/>
      <c r="S106" s="182">
        <f>S90</f>
        <v>0.25</v>
      </c>
      <c r="T106" s="183">
        <f>INDEX(T90:T105,COUNTA(T90:T105))</f>
        <v>0.40902777777777777</v>
      </c>
      <c r="U106" s="86"/>
      <c r="V106" s="96"/>
      <c r="W106" s="18"/>
      <c r="X106" s="20"/>
      <c r="Y106" s="262"/>
      <c r="Z106" s="263"/>
      <c r="AA106" s="97">
        <f>M106-J106</f>
        <v>-529.73454722388669</v>
      </c>
      <c r="AB106" s="85">
        <f>M106/J106</f>
        <v>0.83947437962912519</v>
      </c>
      <c r="AC106" s="280"/>
    </row>
    <row r="107" spans="1:29" ht="15.75" customHeight="1">
      <c r="A107" s="281" t="s">
        <v>45</v>
      </c>
      <c r="B107" s="16" t="s">
        <v>76</v>
      </c>
      <c r="C107" s="271" t="s">
        <v>112</v>
      </c>
      <c r="D107" s="272"/>
      <c r="E107" s="21">
        <v>25.03</v>
      </c>
      <c r="F107" s="15">
        <v>2042</v>
      </c>
      <c r="G107" s="22">
        <f t="shared" ref="G107:G110" si="27">E107*F107</f>
        <v>51111.26</v>
      </c>
      <c r="H107" s="23"/>
      <c r="I107" s="24">
        <v>4</v>
      </c>
      <c r="J107" s="25">
        <v>3300</v>
      </c>
      <c r="K107" s="26">
        <f>J107/I107</f>
        <v>825</v>
      </c>
      <c r="L107" s="27">
        <v>4</v>
      </c>
      <c r="M107" s="25">
        <f>F107/V107*60</f>
        <v>2724.6849518161584</v>
      </c>
      <c r="N107" s="26">
        <f>M107/L107</f>
        <v>681.17123795403961</v>
      </c>
      <c r="O107" s="91">
        <f>L107-I107</f>
        <v>0</v>
      </c>
      <c r="P107" s="92">
        <f>N107-K107</f>
        <v>-143.82876204596039</v>
      </c>
      <c r="Q107" s="31">
        <f>N107/K107</f>
        <v>0.82566210661095707</v>
      </c>
      <c r="R107" s="273">
        <f>Q123</f>
        <v>0.82380804281579589</v>
      </c>
      <c r="S107" s="32">
        <v>0.25002314814814813</v>
      </c>
      <c r="T107" s="33">
        <v>0.28125</v>
      </c>
      <c r="U107" s="34"/>
      <c r="V107" s="35">
        <v>44.96666666666669</v>
      </c>
      <c r="W107" s="114"/>
      <c r="X107" s="115"/>
      <c r="Y107" s="276"/>
      <c r="Z107" s="277"/>
      <c r="AA107" s="36">
        <f>M107-J107</f>
        <v>-575.31504818384155</v>
      </c>
      <c r="AB107" s="31">
        <f>M107/J107</f>
        <v>0.82566210661095707</v>
      </c>
      <c r="AC107" s="278">
        <f>AB123</f>
        <v>0.82380804281579578</v>
      </c>
    </row>
    <row r="108" spans="1:29" ht="15.75" customHeight="1">
      <c r="A108" s="282"/>
      <c r="B108" s="38" t="s">
        <v>76</v>
      </c>
      <c r="C108" s="264" t="s">
        <v>110</v>
      </c>
      <c r="D108" s="265"/>
      <c r="E108" s="39">
        <v>24.83</v>
      </c>
      <c r="F108" s="40">
        <v>2359</v>
      </c>
      <c r="G108" s="41">
        <f t="shared" si="27"/>
        <v>58573.969999999994</v>
      </c>
      <c r="H108" s="42"/>
      <c r="I108" s="43">
        <v>4</v>
      </c>
      <c r="J108" s="44">
        <v>3300</v>
      </c>
      <c r="K108" s="45">
        <f t="shared" ref="K108:K147" si="28">J108/I108</f>
        <v>825</v>
      </c>
      <c r="L108" s="46">
        <v>4</v>
      </c>
      <c r="M108" s="44">
        <f>F108/V108*60</f>
        <v>2736.8353206574261</v>
      </c>
      <c r="N108" s="45">
        <f>M108/L108</f>
        <v>684.20883016435653</v>
      </c>
      <c r="O108" s="47">
        <f>L108-I108</f>
        <v>0</v>
      </c>
      <c r="P108" s="48">
        <f>N108-K108</f>
        <v>-140.79116983564347</v>
      </c>
      <c r="Q108" s="49">
        <f>N108/K108</f>
        <v>0.82934403656285638</v>
      </c>
      <c r="R108" s="274"/>
      <c r="S108" s="50">
        <v>0.29255787037037034</v>
      </c>
      <c r="T108" s="51">
        <v>0.32847222222222222</v>
      </c>
      <c r="U108" s="52">
        <v>16.283333333333296</v>
      </c>
      <c r="V108" s="53">
        <v>51.716666666666704</v>
      </c>
      <c r="W108" s="54"/>
      <c r="X108" s="94"/>
      <c r="Y108" s="266"/>
      <c r="Z108" s="267"/>
      <c r="AA108" s="55">
        <f>M108-J108</f>
        <v>-563.16467934257389</v>
      </c>
      <c r="AB108" s="49">
        <f>M108/J108</f>
        <v>0.82934403656285638</v>
      </c>
      <c r="AC108" s="279"/>
    </row>
    <row r="109" spans="1:29" ht="15.75" customHeight="1">
      <c r="A109" s="282"/>
      <c r="B109" s="38" t="s">
        <v>76</v>
      </c>
      <c r="C109" s="264" t="s">
        <v>111</v>
      </c>
      <c r="D109" s="265"/>
      <c r="E109" s="39">
        <v>18.18</v>
      </c>
      <c r="F109" s="40">
        <v>1573</v>
      </c>
      <c r="G109" s="41">
        <f t="shared" si="27"/>
        <v>28597.14</v>
      </c>
      <c r="H109" s="42"/>
      <c r="I109" s="43">
        <v>3</v>
      </c>
      <c r="J109" s="44">
        <v>3600</v>
      </c>
      <c r="K109" s="45">
        <f t="shared" si="28"/>
        <v>1200</v>
      </c>
      <c r="L109" s="46">
        <v>3</v>
      </c>
      <c r="M109" s="44">
        <f>F109/V109*60</f>
        <v>2923.4899328859074</v>
      </c>
      <c r="N109" s="45">
        <f>M109/L109</f>
        <v>974.49664429530242</v>
      </c>
      <c r="O109" s="47">
        <f>L109-I109</f>
        <v>0</v>
      </c>
      <c r="P109" s="48">
        <f>N109-K109</f>
        <v>-225.50335570469758</v>
      </c>
      <c r="Q109" s="49">
        <f>N109/K109</f>
        <v>0.81208053691275206</v>
      </c>
      <c r="R109" s="274"/>
      <c r="S109" s="50">
        <v>0.34166666666666667</v>
      </c>
      <c r="T109" s="51">
        <v>0.36408564814814814</v>
      </c>
      <c r="U109" s="52">
        <v>19.000000000000014</v>
      </c>
      <c r="V109" s="53">
        <v>32.283333333333317</v>
      </c>
      <c r="W109" s="54"/>
      <c r="X109" s="94"/>
      <c r="Y109" s="266"/>
      <c r="Z109" s="267"/>
      <c r="AA109" s="55">
        <f>M109-J109</f>
        <v>-676.51006711409264</v>
      </c>
      <c r="AB109" s="49">
        <f>M109/J109</f>
        <v>0.81208053691275206</v>
      </c>
      <c r="AC109" s="279"/>
    </row>
    <row r="110" spans="1:29" ht="15.75" customHeight="1">
      <c r="A110" s="282"/>
      <c r="B110" s="38" t="s">
        <v>76</v>
      </c>
      <c r="C110" s="264" t="s">
        <v>113</v>
      </c>
      <c r="D110" s="265"/>
      <c r="E110" s="39">
        <v>14.28</v>
      </c>
      <c r="F110" s="40">
        <v>6858</v>
      </c>
      <c r="G110" s="41">
        <f t="shared" si="27"/>
        <v>97932.239999999991</v>
      </c>
      <c r="H110" s="42"/>
      <c r="I110" s="43">
        <v>3</v>
      </c>
      <c r="J110" s="44">
        <v>3600</v>
      </c>
      <c r="K110" s="45">
        <f t="shared" si="28"/>
        <v>1200</v>
      </c>
      <c r="L110" s="46">
        <v>3</v>
      </c>
      <c r="M110" s="44">
        <f>F110/V110*60</f>
        <v>2983.5407854984896</v>
      </c>
      <c r="N110" s="45">
        <f>M110/L110</f>
        <v>994.51359516616321</v>
      </c>
      <c r="O110" s="47">
        <f>L110-I110</f>
        <v>0</v>
      </c>
      <c r="P110" s="48">
        <f>N110-K110</f>
        <v>-205.48640483383679</v>
      </c>
      <c r="Q110" s="49">
        <f>N110/K110</f>
        <v>0.82876132930513602</v>
      </c>
      <c r="R110" s="274"/>
      <c r="S110" s="50">
        <v>0.37714120370370369</v>
      </c>
      <c r="T110" s="51">
        <v>0.47291666666666665</v>
      </c>
      <c r="U110" s="52">
        <v>18.799999999999983</v>
      </c>
      <c r="V110" s="53">
        <v>137.91666666666666</v>
      </c>
      <c r="W110" s="54"/>
      <c r="X110" s="94"/>
      <c r="Y110" s="266"/>
      <c r="Z110" s="267"/>
      <c r="AA110" s="55">
        <f>M110-J110</f>
        <v>-616.45921450151036</v>
      </c>
      <c r="AB110" s="49">
        <f>M110/J110</f>
        <v>0.82876132930513602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94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94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94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94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94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68"/>
      <c r="X117" s="110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68"/>
      <c r="X118" s="110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68"/>
      <c r="X119" s="110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68"/>
      <c r="X120" s="110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68"/>
      <c r="X121" s="110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18"/>
      <c r="G123" s="79"/>
      <c r="H123" s="20"/>
      <c r="I123" s="80">
        <f t="shared" ref="I123:J123" si="29">AVERAGE(I107:I122)</f>
        <v>3.5</v>
      </c>
      <c r="J123" s="81">
        <f t="shared" si="29"/>
        <v>3450</v>
      </c>
      <c r="K123" s="82">
        <f t="shared" ref="K123" si="30">J123/I123</f>
        <v>985.71428571428567</v>
      </c>
      <c r="L123" s="80">
        <f t="shared" ref="L123:M123" si="31">AVERAGE(L107:L122)</f>
        <v>3.5</v>
      </c>
      <c r="M123" s="81">
        <f t="shared" si="31"/>
        <v>2842.1377477144956</v>
      </c>
      <c r="N123" s="82">
        <f>M123/L123</f>
        <v>812.03935648985589</v>
      </c>
      <c r="O123" s="83">
        <f>L123-I123</f>
        <v>0</v>
      </c>
      <c r="P123" s="84">
        <f>N123-K123</f>
        <v>-173.67492922442977</v>
      </c>
      <c r="Q123" s="85">
        <f>N123/K123</f>
        <v>0.82380804281579589</v>
      </c>
      <c r="R123" s="275"/>
      <c r="S123" s="182">
        <f>S107</f>
        <v>0.25002314814814813</v>
      </c>
      <c r="T123" s="183">
        <f>INDEX(T107:T122,COUNTA(T107:T122))</f>
        <v>0.47291666666666665</v>
      </c>
      <c r="U123" s="86"/>
      <c r="V123" s="96"/>
      <c r="W123" s="18"/>
      <c r="X123" s="20"/>
      <c r="Y123" s="262"/>
      <c r="Z123" s="263"/>
      <c r="AA123" s="97">
        <f>M123-J123</f>
        <v>-607.86225228550438</v>
      </c>
      <c r="AB123" s="85">
        <f>M123/J123</f>
        <v>0.82380804281579578</v>
      </c>
      <c r="AC123" s="280"/>
    </row>
    <row r="124" spans="1:29" ht="15.75" customHeight="1">
      <c r="A124" s="268" t="s">
        <v>46</v>
      </c>
      <c r="B124" s="16" t="s">
        <v>76</v>
      </c>
      <c r="C124" s="271" t="s">
        <v>317</v>
      </c>
      <c r="D124" s="272"/>
      <c r="E124" s="21">
        <v>18.18</v>
      </c>
      <c r="F124" s="15">
        <v>2970</v>
      </c>
      <c r="G124" s="22">
        <f t="shared" ref="G124:G126" si="32">E124*F124</f>
        <v>53994.6</v>
      </c>
      <c r="H124" s="23"/>
      <c r="I124" s="24">
        <v>3</v>
      </c>
      <c r="J124" s="25">
        <v>3600</v>
      </c>
      <c r="K124" s="26">
        <f>J124/I124</f>
        <v>1200</v>
      </c>
      <c r="L124" s="27">
        <v>3</v>
      </c>
      <c r="M124" s="25">
        <f>F124/V124*60</f>
        <v>3008.4411930219494</v>
      </c>
      <c r="N124" s="26">
        <f>M124/L124</f>
        <v>1002.8137310073165</v>
      </c>
      <c r="O124" s="91">
        <f>L124-I124</f>
        <v>0</v>
      </c>
      <c r="P124" s="92">
        <f>N124-K124</f>
        <v>-197.18626899268349</v>
      </c>
      <c r="Q124" s="31">
        <f>N124/K124</f>
        <v>0.83567810917276375</v>
      </c>
      <c r="R124" s="273">
        <f>Q140</f>
        <v>0.8305373651401271</v>
      </c>
      <c r="S124" s="32">
        <v>0.25</v>
      </c>
      <c r="T124" s="33">
        <v>0.29113425925925923</v>
      </c>
      <c r="U124" s="34"/>
      <c r="V124" s="35">
        <v>59.233333333333292</v>
      </c>
      <c r="W124" s="33"/>
      <c r="X124" s="107"/>
      <c r="Y124" s="276" t="s">
        <v>318</v>
      </c>
      <c r="Z124" s="277"/>
      <c r="AA124" s="36">
        <f>M124-J124</f>
        <v>-591.5588069780506</v>
      </c>
      <c r="AB124" s="31">
        <f>M124/J124</f>
        <v>0.83567810917276375</v>
      </c>
      <c r="AC124" s="278">
        <f>AB140</f>
        <v>0.8305373651401271</v>
      </c>
    </row>
    <row r="125" spans="1:29" ht="15.75" customHeight="1">
      <c r="A125" s="269"/>
      <c r="B125" s="38" t="s">
        <v>76</v>
      </c>
      <c r="C125" s="264" t="s">
        <v>217</v>
      </c>
      <c r="D125" s="265"/>
      <c r="E125" s="39">
        <v>30</v>
      </c>
      <c r="F125" s="40">
        <v>4273</v>
      </c>
      <c r="G125" s="41">
        <f t="shared" si="32"/>
        <v>128190</v>
      </c>
      <c r="H125" s="42"/>
      <c r="I125" s="43">
        <v>3</v>
      </c>
      <c r="J125" s="44">
        <v>3000</v>
      </c>
      <c r="K125" s="45">
        <f t="shared" si="28"/>
        <v>1000</v>
      </c>
      <c r="L125" s="46">
        <v>3</v>
      </c>
      <c r="M125" s="44">
        <f>F125/V125*60</f>
        <v>2477.8994845360808</v>
      </c>
      <c r="N125" s="45">
        <f>M125/L125</f>
        <v>825.96649484536022</v>
      </c>
      <c r="O125" s="47">
        <f>L125-I125</f>
        <v>0</v>
      </c>
      <c r="P125" s="48">
        <f>N125-K125</f>
        <v>-174.03350515463978</v>
      </c>
      <c r="Q125" s="49">
        <f>N125/K125</f>
        <v>0.82596649484536022</v>
      </c>
      <c r="R125" s="274"/>
      <c r="S125" s="50">
        <v>0.30208333333333331</v>
      </c>
      <c r="T125" s="51">
        <v>0.3739351851851852</v>
      </c>
      <c r="U125" s="52">
        <v>15.76666666666668</v>
      </c>
      <c r="V125" s="53">
        <v>103.46666666666673</v>
      </c>
      <c r="W125" s="54"/>
      <c r="X125" s="58"/>
      <c r="Y125" s="266" t="s">
        <v>248</v>
      </c>
      <c r="Z125" s="267"/>
      <c r="AA125" s="55">
        <f>M125-J125</f>
        <v>-522.10051546391924</v>
      </c>
      <c r="AB125" s="49">
        <f>M125/J125</f>
        <v>0.82596649484536022</v>
      </c>
      <c r="AC125" s="279"/>
    </row>
    <row r="126" spans="1:29" ht="15.75" customHeight="1">
      <c r="A126" s="269"/>
      <c r="B126" s="38" t="s">
        <v>76</v>
      </c>
      <c r="C126" s="264" t="s">
        <v>284</v>
      </c>
      <c r="D126" s="265"/>
      <c r="E126" s="39">
        <v>27.91</v>
      </c>
      <c r="F126" s="40">
        <v>4077</v>
      </c>
      <c r="G126" s="41">
        <f t="shared" si="32"/>
        <v>113789.07</v>
      </c>
      <c r="H126" s="42"/>
      <c r="I126" s="43">
        <v>4</v>
      </c>
      <c r="J126" s="44">
        <v>3000</v>
      </c>
      <c r="K126" s="45">
        <f t="shared" si="28"/>
        <v>750</v>
      </c>
      <c r="L126" s="46">
        <v>4</v>
      </c>
      <c r="M126" s="44">
        <f>F126/V126*60</f>
        <v>2486.8180277871911</v>
      </c>
      <c r="N126" s="45">
        <f>M126/L126</f>
        <v>621.70450694679778</v>
      </c>
      <c r="O126" s="47">
        <f>L126-I126</f>
        <v>0</v>
      </c>
      <c r="P126" s="48">
        <f>N126-K126</f>
        <v>-128.29549305320222</v>
      </c>
      <c r="Q126" s="49">
        <f>N126/K126</f>
        <v>0.82893934259573032</v>
      </c>
      <c r="R126" s="274"/>
      <c r="S126" s="50">
        <v>0.38611111111111113</v>
      </c>
      <c r="T126" s="51">
        <v>0.4544212962962963</v>
      </c>
      <c r="U126" s="52">
        <v>17.533333333333331</v>
      </c>
      <c r="V126" s="53">
        <v>98.366666666666646</v>
      </c>
      <c r="W126" s="54"/>
      <c r="X126" s="58"/>
      <c r="Y126" s="266" t="s">
        <v>249</v>
      </c>
      <c r="Z126" s="267"/>
      <c r="AA126" s="55">
        <f>M126-J126</f>
        <v>-513.18197221280889</v>
      </c>
      <c r="AB126" s="49">
        <f>M126/J126</f>
        <v>0.82893934259573032</v>
      </c>
      <c r="AC126" s="279"/>
    </row>
    <row r="127" spans="1:29" ht="15.75" customHeight="1">
      <c r="A127" s="269"/>
      <c r="B127" s="38"/>
      <c r="C127" s="264"/>
      <c r="D127" s="265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79"/>
    </row>
    <row r="128" spans="1:29" ht="15.75" customHeight="1">
      <c r="A128" s="269"/>
      <c r="B128" s="38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38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116"/>
      <c r="Y129" s="266"/>
      <c r="Z129" s="267"/>
      <c r="AA129" s="55"/>
      <c r="AB129" s="49"/>
      <c r="AC129" s="279"/>
    </row>
    <row r="130" spans="1:29" ht="15.75" customHeight="1">
      <c r="A130" s="269"/>
      <c r="B130" s="38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79"/>
    </row>
    <row r="131" spans="1:29" ht="15.75" customHeight="1">
      <c r="A131" s="269"/>
      <c r="B131" s="38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79"/>
    </row>
    <row r="132" spans="1:29" ht="15.75" customHeight="1">
      <c r="A132" s="269"/>
      <c r="B132" s="38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68"/>
      <c r="X132" s="110"/>
      <c r="Y132" s="266"/>
      <c r="Z132" s="267"/>
      <c r="AA132" s="55"/>
      <c r="AB132" s="49"/>
      <c r="AC132" s="279"/>
    </row>
    <row r="133" spans="1:29" ht="15.75" customHeight="1">
      <c r="A133" s="269"/>
      <c r="B133" s="38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68"/>
      <c r="X133" s="110"/>
      <c r="Y133" s="266"/>
      <c r="Z133" s="267"/>
      <c r="AA133" s="55"/>
      <c r="AB133" s="49"/>
      <c r="AC133" s="279"/>
    </row>
    <row r="134" spans="1:29" ht="15.75" customHeight="1">
      <c r="A134" s="269"/>
      <c r="B134" s="38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68"/>
      <c r="X134" s="110"/>
      <c r="Y134" s="266"/>
      <c r="Z134" s="267"/>
      <c r="AA134" s="55"/>
      <c r="AB134" s="49"/>
      <c r="AC134" s="279"/>
    </row>
    <row r="135" spans="1:29" ht="15.75" customHeight="1">
      <c r="A135" s="269"/>
      <c r="B135" s="38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68"/>
      <c r="X135" s="110"/>
      <c r="Y135" s="266"/>
      <c r="Z135" s="267"/>
      <c r="AA135" s="55"/>
      <c r="AB135" s="49"/>
      <c r="AC135" s="279"/>
    </row>
    <row r="136" spans="1:29" ht="15.75" customHeight="1">
      <c r="A136" s="269"/>
      <c r="B136" s="38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68"/>
      <c r="X136" s="110"/>
      <c r="Y136" s="266"/>
      <c r="Z136" s="267"/>
      <c r="AA136" s="55"/>
      <c r="AB136" s="49"/>
      <c r="AC136" s="279"/>
    </row>
    <row r="137" spans="1:29" ht="15.75" customHeight="1">
      <c r="A137" s="269"/>
      <c r="B137" s="38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68"/>
      <c r="X137" s="110"/>
      <c r="Y137" s="266"/>
      <c r="Z137" s="267"/>
      <c r="AA137" s="55"/>
      <c r="AB137" s="49"/>
      <c r="AC137" s="279"/>
    </row>
    <row r="138" spans="1:29" ht="15.75" customHeight="1">
      <c r="A138" s="269"/>
      <c r="B138" s="38"/>
      <c r="C138" s="264"/>
      <c r="D138" s="265"/>
      <c r="E138" s="39"/>
      <c r="F138" s="40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68"/>
      <c r="X138" s="110"/>
      <c r="Y138" s="266"/>
      <c r="Z138" s="267"/>
      <c r="AA138" s="55"/>
      <c r="AB138" s="49"/>
      <c r="AC138" s="279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33">AVERAGE(I124:I139)</f>
        <v>3.3333333333333335</v>
      </c>
      <c r="J140" s="81">
        <f t="shared" si="33"/>
        <v>3200</v>
      </c>
      <c r="K140" s="82">
        <f t="shared" ref="K140" si="34">J140/I140</f>
        <v>960</v>
      </c>
      <c r="L140" s="80">
        <f t="shared" ref="L140:M140" si="35">AVERAGE(L124:L139)</f>
        <v>3.3333333333333335</v>
      </c>
      <c r="M140" s="81">
        <f t="shared" si="35"/>
        <v>2657.7195684484068</v>
      </c>
      <c r="N140" s="82">
        <f t="shared" ref="N140:N147" si="36">M140/L140</f>
        <v>797.31587053452199</v>
      </c>
      <c r="O140" s="83">
        <f t="shared" ref="O140:O147" si="37">L140-I140</f>
        <v>0</v>
      </c>
      <c r="P140" s="84">
        <f t="shared" ref="P140:P147" si="38">N140-K140</f>
        <v>-162.68412946547801</v>
      </c>
      <c r="Q140" s="85">
        <f t="shared" ref="Q140:Q147" si="39">N140/K140</f>
        <v>0.8305373651401271</v>
      </c>
      <c r="R140" s="275"/>
      <c r="S140" s="182">
        <f>S124</f>
        <v>0.25</v>
      </c>
      <c r="T140" s="183">
        <f>INDEX(T124:T139,COUNTA(T124:T139))</f>
        <v>0.4544212962962963</v>
      </c>
      <c r="U140" s="86"/>
      <c r="V140" s="96"/>
      <c r="W140" s="78"/>
      <c r="X140" s="82"/>
      <c r="Y140" s="262"/>
      <c r="Z140" s="263"/>
      <c r="AA140" s="97">
        <f t="shared" ref="AA140:AA147" si="40">M140-J140</f>
        <v>-542.28043155159321</v>
      </c>
      <c r="AB140" s="85">
        <f t="shared" ref="AB140:AB147" si="41">M140/J140</f>
        <v>0.8305373651401271</v>
      </c>
      <c r="AC140" s="280"/>
    </row>
    <row r="141" spans="1:29" ht="15.75" customHeight="1">
      <c r="A141" s="281" t="s">
        <v>48</v>
      </c>
      <c r="B141" s="16" t="s">
        <v>118</v>
      </c>
      <c r="C141" s="271" t="s">
        <v>280</v>
      </c>
      <c r="D141" s="272"/>
      <c r="E141" s="21">
        <v>25.64</v>
      </c>
      <c r="F141" s="15">
        <v>2647</v>
      </c>
      <c r="G141" s="22">
        <f t="shared" ref="G141:G147" si="42">E141*F141</f>
        <v>67869.08</v>
      </c>
      <c r="H141" s="23"/>
      <c r="I141" s="24">
        <v>11</v>
      </c>
      <c r="J141" s="25">
        <v>3000</v>
      </c>
      <c r="K141" s="26">
        <f>J141/I141</f>
        <v>272.72727272727275</v>
      </c>
      <c r="L141" s="27">
        <v>11</v>
      </c>
      <c r="M141" s="25">
        <f t="shared" ref="M141:M147" si="43">F141/V141*60</f>
        <v>2558.1744966442948</v>
      </c>
      <c r="N141" s="26">
        <f t="shared" si="36"/>
        <v>232.56131787675406</v>
      </c>
      <c r="O141" s="91">
        <f t="shared" si="37"/>
        <v>0</v>
      </c>
      <c r="P141" s="92">
        <f t="shared" si="38"/>
        <v>-40.165954850518688</v>
      </c>
      <c r="Q141" s="31">
        <f t="shared" si="39"/>
        <v>0.85272483221476481</v>
      </c>
      <c r="R141" s="273">
        <f>Q157</f>
        <v>0.85136197866433694</v>
      </c>
      <c r="S141" s="32">
        <v>0.70833333333333337</v>
      </c>
      <c r="T141" s="33">
        <v>0.7514467592592593</v>
      </c>
      <c r="U141" s="34"/>
      <c r="V141" s="35">
        <v>62.083333333333343</v>
      </c>
      <c r="W141" s="33"/>
      <c r="X141" s="107"/>
      <c r="Y141" s="276"/>
      <c r="Z141" s="277"/>
      <c r="AA141" s="36">
        <f t="shared" si="40"/>
        <v>-441.82550335570522</v>
      </c>
      <c r="AB141" s="31">
        <f t="shared" si="41"/>
        <v>0.85272483221476492</v>
      </c>
      <c r="AC141" s="278">
        <f>AB157</f>
        <v>0.85136197866433694</v>
      </c>
    </row>
    <row r="142" spans="1:29" ht="15.75" customHeight="1">
      <c r="A142" s="282"/>
      <c r="B142" s="38" t="s">
        <v>118</v>
      </c>
      <c r="C142" s="264" t="s">
        <v>281</v>
      </c>
      <c r="D142" s="265"/>
      <c r="E142" s="39">
        <v>27.36</v>
      </c>
      <c r="F142" s="40">
        <v>2484</v>
      </c>
      <c r="G142" s="41">
        <f t="shared" si="42"/>
        <v>67962.240000000005</v>
      </c>
      <c r="H142" s="42"/>
      <c r="I142" s="43">
        <v>6</v>
      </c>
      <c r="J142" s="44">
        <v>2500</v>
      </c>
      <c r="K142" s="45">
        <f t="shared" si="28"/>
        <v>416.66666666666669</v>
      </c>
      <c r="L142" s="46">
        <v>6</v>
      </c>
      <c r="M142" s="44">
        <f t="shared" si="43"/>
        <v>2121.5658362989288</v>
      </c>
      <c r="N142" s="45">
        <f t="shared" si="36"/>
        <v>353.59430604982145</v>
      </c>
      <c r="O142" s="47">
        <f t="shared" si="37"/>
        <v>0</v>
      </c>
      <c r="P142" s="48">
        <f t="shared" si="38"/>
        <v>-63.072360616845231</v>
      </c>
      <c r="Q142" s="49">
        <f t="shared" si="39"/>
        <v>0.84862633451957148</v>
      </c>
      <c r="R142" s="274"/>
      <c r="S142" s="50">
        <v>0.75694444444444442</v>
      </c>
      <c r="T142" s="51">
        <v>0.80572916666666672</v>
      </c>
      <c r="U142" s="52">
        <v>7.9166666666665719</v>
      </c>
      <c r="V142" s="53">
        <v>70.250000000000114</v>
      </c>
      <c r="W142" s="54"/>
      <c r="X142" s="58"/>
      <c r="Y142" s="266"/>
      <c r="Z142" s="267"/>
      <c r="AA142" s="55">
        <f t="shared" si="40"/>
        <v>-378.43416370107116</v>
      </c>
      <c r="AB142" s="49">
        <f t="shared" si="41"/>
        <v>0.84862633451957159</v>
      </c>
      <c r="AC142" s="279"/>
    </row>
    <row r="143" spans="1:29" ht="15.75" customHeight="1">
      <c r="A143" s="282"/>
      <c r="B143" s="38" t="s">
        <v>118</v>
      </c>
      <c r="C143" s="264" t="s">
        <v>202</v>
      </c>
      <c r="D143" s="265"/>
      <c r="E143" s="39">
        <v>29.52</v>
      </c>
      <c r="F143" s="40">
        <v>74</v>
      </c>
      <c r="G143" s="41">
        <f t="shared" si="42"/>
        <v>2184.48</v>
      </c>
      <c r="H143" s="42">
        <v>2</v>
      </c>
      <c r="I143" s="43">
        <v>17</v>
      </c>
      <c r="J143" s="44">
        <v>3273</v>
      </c>
      <c r="K143" s="45">
        <f t="shared" si="28"/>
        <v>192.52941176470588</v>
      </c>
      <c r="L143" s="46">
        <v>17</v>
      </c>
      <c r="M143" s="44">
        <f t="shared" si="43"/>
        <v>2804.2105263158232</v>
      </c>
      <c r="N143" s="45">
        <f t="shared" si="36"/>
        <v>164.95356037151902</v>
      </c>
      <c r="O143" s="47">
        <f t="shared" si="37"/>
        <v>0</v>
      </c>
      <c r="P143" s="48">
        <f t="shared" si="38"/>
        <v>-27.575851393186866</v>
      </c>
      <c r="Q143" s="49">
        <f t="shared" si="39"/>
        <v>0.85677070770419284</v>
      </c>
      <c r="R143" s="274"/>
      <c r="S143" s="50">
        <v>0.81070601851851853</v>
      </c>
      <c r="T143" s="51">
        <v>0.81180555555555556</v>
      </c>
      <c r="U143" s="52">
        <v>7.1666666666666146</v>
      </c>
      <c r="V143" s="53">
        <v>1.5833333333333144</v>
      </c>
      <c r="W143" s="54"/>
      <c r="X143" s="58"/>
      <c r="Y143" s="266"/>
      <c r="Z143" s="267"/>
      <c r="AA143" s="55">
        <f t="shared" si="40"/>
        <v>-468.78947368417676</v>
      </c>
      <c r="AB143" s="49">
        <f t="shared" si="41"/>
        <v>0.85677070770419284</v>
      </c>
      <c r="AC143" s="279"/>
    </row>
    <row r="144" spans="1:29" ht="15.75" customHeight="1">
      <c r="A144" s="282"/>
      <c r="B144" s="38" t="s">
        <v>118</v>
      </c>
      <c r="C144" s="264" t="s">
        <v>201</v>
      </c>
      <c r="D144" s="265"/>
      <c r="E144" s="39">
        <v>29.85</v>
      </c>
      <c r="F144" s="40">
        <v>662</v>
      </c>
      <c r="G144" s="41">
        <f t="shared" si="42"/>
        <v>19760.7</v>
      </c>
      <c r="H144" s="42">
        <v>2</v>
      </c>
      <c r="I144" s="43">
        <v>17</v>
      </c>
      <c r="J144" s="44">
        <v>3273</v>
      </c>
      <c r="K144" s="45">
        <f t="shared" si="28"/>
        <v>192.52941176470588</v>
      </c>
      <c r="L144" s="46">
        <v>17</v>
      </c>
      <c r="M144" s="44">
        <f t="shared" si="43"/>
        <v>2807.0671378091924</v>
      </c>
      <c r="N144" s="45">
        <f t="shared" si="36"/>
        <v>165.12159634171721</v>
      </c>
      <c r="O144" s="47">
        <f t="shared" si="37"/>
        <v>0</v>
      </c>
      <c r="P144" s="48">
        <f t="shared" si="38"/>
        <v>-27.407815422988676</v>
      </c>
      <c r="Q144" s="49">
        <f t="shared" si="39"/>
        <v>0.85764348848432403</v>
      </c>
      <c r="R144" s="397"/>
      <c r="S144" s="50">
        <v>0.81458333333333333</v>
      </c>
      <c r="T144" s="51">
        <v>0.8244097222222222</v>
      </c>
      <c r="U144" s="52">
        <v>3.9999999999999858</v>
      </c>
      <c r="V144" s="53">
        <v>14.149999999999974</v>
      </c>
      <c r="W144" s="54"/>
      <c r="X144" s="94"/>
      <c r="Y144" s="266"/>
      <c r="Z144" s="267"/>
      <c r="AA144" s="55">
        <f t="shared" si="40"/>
        <v>-465.93286219080755</v>
      </c>
      <c r="AB144" s="49">
        <f t="shared" si="41"/>
        <v>0.85764348848432403</v>
      </c>
      <c r="AC144" s="279"/>
    </row>
    <row r="145" spans="1:29" ht="15.75" customHeight="1">
      <c r="A145" s="283"/>
      <c r="B145" s="38" t="s">
        <v>76</v>
      </c>
      <c r="C145" s="264" t="s">
        <v>117</v>
      </c>
      <c r="D145" s="265"/>
      <c r="E145" s="39">
        <v>28.57</v>
      </c>
      <c r="F145" s="40">
        <v>2357</v>
      </c>
      <c r="G145" s="41">
        <f t="shared" si="42"/>
        <v>67339.490000000005</v>
      </c>
      <c r="H145" s="58"/>
      <c r="I145" s="43">
        <v>13</v>
      </c>
      <c r="J145" s="44">
        <v>3600</v>
      </c>
      <c r="K145" s="45">
        <f t="shared" si="28"/>
        <v>276.92307692307691</v>
      </c>
      <c r="L145" s="59">
        <v>13</v>
      </c>
      <c r="M145" s="44">
        <f t="shared" si="43"/>
        <v>2986.6948257655722</v>
      </c>
      <c r="N145" s="45">
        <f t="shared" si="36"/>
        <v>229.74575582812093</v>
      </c>
      <c r="O145" s="47">
        <f t="shared" si="37"/>
        <v>0</v>
      </c>
      <c r="P145" s="48">
        <f t="shared" si="38"/>
        <v>-47.177321094955971</v>
      </c>
      <c r="Q145" s="49">
        <f t="shared" si="39"/>
        <v>0.82963745160154789</v>
      </c>
      <c r="R145" s="274"/>
      <c r="S145" s="50">
        <v>0.82916666666666661</v>
      </c>
      <c r="T145" s="51">
        <v>0.86204861111111108</v>
      </c>
      <c r="U145" s="52">
        <v>6.8499999999999517</v>
      </c>
      <c r="V145" s="53">
        <v>47.350000000000051</v>
      </c>
      <c r="W145" s="54">
        <v>0.86204861111111108</v>
      </c>
      <c r="X145" s="94">
        <v>0.9010069444444444</v>
      </c>
      <c r="Y145" s="266"/>
      <c r="Z145" s="267"/>
      <c r="AA145" s="55">
        <f t="shared" si="40"/>
        <v>-613.3051742344278</v>
      </c>
      <c r="AB145" s="49">
        <f t="shared" si="41"/>
        <v>0.82963745160154778</v>
      </c>
      <c r="AC145" s="279"/>
    </row>
    <row r="146" spans="1:29" ht="15.75" customHeight="1">
      <c r="A146" s="283"/>
      <c r="B146" s="38" t="s">
        <v>118</v>
      </c>
      <c r="C146" s="264" t="s">
        <v>202</v>
      </c>
      <c r="D146" s="265"/>
      <c r="E146" s="39">
        <v>29.52</v>
      </c>
      <c r="F146" s="40">
        <v>2226</v>
      </c>
      <c r="G146" s="60">
        <f t="shared" si="42"/>
        <v>65711.520000000004</v>
      </c>
      <c r="H146" s="61"/>
      <c r="I146" s="43">
        <v>17</v>
      </c>
      <c r="J146" s="44">
        <v>3273</v>
      </c>
      <c r="K146" s="45">
        <f t="shared" si="28"/>
        <v>192.52941176470588</v>
      </c>
      <c r="L146" s="46">
        <v>17</v>
      </c>
      <c r="M146" s="44">
        <f t="shared" si="43"/>
        <v>2806.8651488616383</v>
      </c>
      <c r="N146" s="45">
        <f t="shared" si="36"/>
        <v>165.10971463891991</v>
      </c>
      <c r="O146" s="47">
        <f t="shared" si="37"/>
        <v>0</v>
      </c>
      <c r="P146" s="48">
        <f t="shared" si="38"/>
        <v>-27.419697125785973</v>
      </c>
      <c r="Q146" s="49">
        <f t="shared" si="39"/>
        <v>0.85758177478204656</v>
      </c>
      <c r="R146" s="274"/>
      <c r="S146" s="50">
        <v>0.9010069444444444</v>
      </c>
      <c r="T146" s="51">
        <v>0.93405092592592598</v>
      </c>
      <c r="U146" s="52">
        <v>56.09999999999998</v>
      </c>
      <c r="V146" s="53">
        <v>47.583333333333471</v>
      </c>
      <c r="W146" s="54"/>
      <c r="X146" s="116"/>
      <c r="Y146" s="266"/>
      <c r="Z146" s="267"/>
      <c r="AA146" s="55">
        <f t="shared" si="40"/>
        <v>-466.13485113836168</v>
      </c>
      <c r="AB146" s="49">
        <f t="shared" si="41"/>
        <v>0.85758177478204656</v>
      </c>
      <c r="AC146" s="279"/>
    </row>
    <row r="147" spans="1:29" ht="15.75" customHeight="1">
      <c r="A147" s="283"/>
      <c r="B147" s="38" t="s">
        <v>118</v>
      </c>
      <c r="C147" s="264" t="s">
        <v>201</v>
      </c>
      <c r="D147" s="265"/>
      <c r="E147" s="39">
        <v>29.85</v>
      </c>
      <c r="F147" s="40">
        <v>1658</v>
      </c>
      <c r="G147" s="41">
        <f t="shared" si="42"/>
        <v>49491.3</v>
      </c>
      <c r="H147" s="58"/>
      <c r="I147" s="43">
        <v>17</v>
      </c>
      <c r="J147" s="44">
        <v>3273</v>
      </c>
      <c r="K147" s="45">
        <f t="shared" si="28"/>
        <v>192.52941176470588</v>
      </c>
      <c r="L147" s="59">
        <v>17</v>
      </c>
      <c r="M147" s="44">
        <f t="shared" si="43"/>
        <v>2808.8470588235132</v>
      </c>
      <c r="N147" s="45">
        <f t="shared" si="36"/>
        <v>165.22629757785373</v>
      </c>
      <c r="O147" s="47">
        <f t="shared" si="37"/>
        <v>0</v>
      </c>
      <c r="P147" s="48">
        <f t="shared" si="38"/>
        <v>-27.303114186852156</v>
      </c>
      <c r="Q147" s="49">
        <f t="shared" si="39"/>
        <v>0.85818730792041353</v>
      </c>
      <c r="R147" s="397"/>
      <c r="S147" s="50">
        <v>0.93819444444444433</v>
      </c>
      <c r="T147" s="51">
        <v>0.96278935185185188</v>
      </c>
      <c r="U147" s="52">
        <v>5.966666666666427</v>
      </c>
      <c r="V147" s="53">
        <v>35.41666666666687</v>
      </c>
      <c r="W147" s="54"/>
      <c r="X147" s="94"/>
      <c r="Y147" s="266"/>
      <c r="Z147" s="267"/>
      <c r="AA147" s="55">
        <f t="shared" si="40"/>
        <v>-464.15294117648682</v>
      </c>
      <c r="AB147" s="49">
        <f t="shared" si="41"/>
        <v>0.85818730792041342</v>
      </c>
      <c r="AC147" s="279"/>
    </row>
    <row r="148" spans="1:29" ht="15.75" customHeight="1">
      <c r="A148" s="283"/>
      <c r="B148" s="38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79"/>
    </row>
    <row r="149" spans="1:29" ht="15.75" customHeight="1">
      <c r="A149" s="283"/>
      <c r="B149" s="38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68"/>
      <c r="X149" s="110"/>
      <c r="Y149" s="266"/>
      <c r="Z149" s="267"/>
      <c r="AA149" s="55"/>
      <c r="AB149" s="49"/>
      <c r="AC149" s="279"/>
    </row>
    <row r="150" spans="1:29" ht="15.75" customHeight="1">
      <c r="A150" s="283"/>
      <c r="B150" s="38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68"/>
      <c r="X150" s="110"/>
      <c r="Y150" s="266"/>
      <c r="Z150" s="267"/>
      <c r="AA150" s="55"/>
      <c r="AB150" s="49"/>
      <c r="AC150" s="279"/>
    </row>
    <row r="151" spans="1:29" ht="15.75" customHeight="1">
      <c r="A151" s="283"/>
      <c r="B151" s="38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68"/>
      <c r="X151" s="110"/>
      <c r="Y151" s="266"/>
      <c r="Z151" s="267"/>
      <c r="AA151" s="55"/>
      <c r="AB151" s="49"/>
      <c r="AC151" s="279"/>
    </row>
    <row r="152" spans="1:29" ht="15.75" customHeight="1">
      <c r="A152" s="283"/>
      <c r="B152" s="38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68"/>
      <c r="X152" s="110"/>
      <c r="Y152" s="266"/>
      <c r="Z152" s="267"/>
      <c r="AA152" s="55"/>
      <c r="AB152" s="49"/>
      <c r="AC152" s="279"/>
    </row>
    <row r="153" spans="1:29" ht="15.75" customHeight="1">
      <c r="A153" s="283"/>
      <c r="B153" s="38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68"/>
      <c r="X153" s="110"/>
      <c r="Y153" s="266"/>
      <c r="Z153" s="267"/>
      <c r="AA153" s="55"/>
      <c r="AB153" s="49"/>
      <c r="AC153" s="279"/>
    </row>
    <row r="154" spans="1:29" ht="15.75" customHeight="1">
      <c r="A154" s="283"/>
      <c r="B154" s="38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68"/>
      <c r="X154" s="110"/>
      <c r="Y154" s="266"/>
      <c r="Z154" s="267"/>
      <c r="AA154" s="55"/>
      <c r="AB154" s="49"/>
      <c r="AC154" s="279"/>
    </row>
    <row r="155" spans="1:29" ht="15.75" customHeight="1">
      <c r="A155" s="283"/>
      <c r="B155" s="38"/>
      <c r="C155" s="264"/>
      <c r="D155" s="265"/>
      <c r="E155" s="39"/>
      <c r="F155" s="40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68"/>
      <c r="X155" s="110"/>
      <c r="Y155" s="266"/>
      <c r="Z155" s="267"/>
      <c r="AA155" s="55"/>
      <c r="AB155" s="49"/>
      <c r="AC155" s="279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44">AVERAGE(I141:I156)</f>
        <v>14</v>
      </c>
      <c r="J157" s="81">
        <f t="shared" si="44"/>
        <v>3170.2857142857142</v>
      </c>
      <c r="K157" s="82">
        <f t="shared" ref="K157" si="45">J157/I157</f>
        <v>226.44897959183672</v>
      </c>
      <c r="L157" s="80">
        <f t="shared" ref="L157:M157" si="46">AVERAGE(L141:L156)</f>
        <v>14</v>
      </c>
      <c r="M157" s="81">
        <f t="shared" si="46"/>
        <v>2699.0607186455663</v>
      </c>
      <c r="N157" s="82">
        <f>M157/L157</f>
        <v>192.79005133182616</v>
      </c>
      <c r="O157" s="83">
        <f>L157-I157</f>
        <v>0</v>
      </c>
      <c r="P157" s="84">
        <f>N157-K157</f>
        <v>-33.658928260010555</v>
      </c>
      <c r="Q157" s="85">
        <f>N157/K157</f>
        <v>0.85136197866433694</v>
      </c>
      <c r="R157" s="275"/>
      <c r="S157" s="182">
        <f>S141</f>
        <v>0.70833333333333337</v>
      </c>
      <c r="T157" s="183">
        <f>INDEX(T141:T156,COUNTA(T141:T156))</f>
        <v>0.96278935185185188</v>
      </c>
      <c r="U157" s="86"/>
      <c r="V157" s="96"/>
      <c r="W157" s="78"/>
      <c r="X157" s="82"/>
      <c r="Y157" s="262"/>
      <c r="Z157" s="263"/>
      <c r="AA157" s="97">
        <f>M157-J157</f>
        <v>-471.22499564014788</v>
      </c>
      <c r="AB157" s="85">
        <f>M157/J157</f>
        <v>0.85136197866433694</v>
      </c>
      <c r="AC157" s="280"/>
    </row>
    <row r="158" spans="1:29" ht="15.75" customHeight="1">
      <c r="A158" s="268" t="s">
        <v>49</v>
      </c>
      <c r="B158" s="16" t="s">
        <v>76</v>
      </c>
      <c r="C158" s="271" t="s">
        <v>120</v>
      </c>
      <c r="D158" s="272"/>
      <c r="E158" s="21">
        <v>14.03</v>
      </c>
      <c r="F158" s="15">
        <v>9241</v>
      </c>
      <c r="G158" s="22">
        <f t="shared" ref="G158" si="47">E158*F158</f>
        <v>129651.23</v>
      </c>
      <c r="H158" s="23"/>
      <c r="I158" s="24">
        <v>4</v>
      </c>
      <c r="J158" s="25">
        <v>2700</v>
      </c>
      <c r="K158" s="26">
        <f>J158/I158</f>
        <v>675</v>
      </c>
      <c r="L158" s="27">
        <v>4</v>
      </c>
      <c r="M158" s="25">
        <f>F158/V158*60</f>
        <v>2395.4205069124423</v>
      </c>
      <c r="N158" s="26">
        <f>M158/L158</f>
        <v>598.85512672811058</v>
      </c>
      <c r="O158" s="91">
        <f>L158-I158</f>
        <v>0</v>
      </c>
      <c r="P158" s="92">
        <f>N158-K158</f>
        <v>-76.144873271889423</v>
      </c>
      <c r="Q158" s="31">
        <f>N158/K158</f>
        <v>0.88719278033794158</v>
      </c>
      <c r="R158" s="273">
        <f>Q174</f>
        <v>0.88719278033794158</v>
      </c>
      <c r="S158" s="32">
        <v>0.70833333333333337</v>
      </c>
      <c r="T158" s="33">
        <v>0.86907407407407411</v>
      </c>
      <c r="U158" s="34"/>
      <c r="V158" s="35">
        <v>231.46666666666667</v>
      </c>
      <c r="W158" s="33"/>
      <c r="X158" s="107"/>
      <c r="Y158" s="276"/>
      <c r="Z158" s="277"/>
      <c r="AA158" s="36">
        <f>M158-J158</f>
        <v>-304.57949308755769</v>
      </c>
      <c r="AB158" s="31">
        <f>M158/J158</f>
        <v>0.88719278033794158</v>
      </c>
      <c r="AC158" s="278">
        <f>AB174</f>
        <v>0.88719278033794158</v>
      </c>
    </row>
    <row r="159" spans="1:29" ht="15.75" customHeight="1">
      <c r="A159" s="269"/>
      <c r="B159" s="38"/>
      <c r="C159" s="264"/>
      <c r="D159" s="265"/>
      <c r="E159" s="39"/>
      <c r="F159" s="40"/>
      <c r="G159" s="41"/>
      <c r="H159" s="42"/>
      <c r="I159" s="43"/>
      <c r="J159" s="44"/>
      <c r="K159" s="45"/>
      <c r="L159" s="46"/>
      <c r="M159" s="44"/>
      <c r="N159" s="45"/>
      <c r="O159" s="47"/>
      <c r="P159" s="48"/>
      <c r="Q159" s="49"/>
      <c r="R159" s="274"/>
      <c r="S159" s="50"/>
      <c r="T159" s="51"/>
      <c r="U159" s="52"/>
      <c r="V159" s="53"/>
      <c r="W159" s="54"/>
      <c r="X159" s="94"/>
      <c r="Y159" s="266"/>
      <c r="Z159" s="267"/>
      <c r="AA159" s="55"/>
      <c r="AB159" s="49"/>
      <c r="AC159" s="279"/>
    </row>
    <row r="160" spans="1:29" ht="15.75" customHeight="1">
      <c r="A160" s="269"/>
      <c r="B160" s="38"/>
      <c r="C160" s="264"/>
      <c r="D160" s="265"/>
      <c r="E160" s="39"/>
      <c r="F160" s="40"/>
      <c r="G160" s="41"/>
      <c r="H160" s="42"/>
      <c r="I160" s="43"/>
      <c r="J160" s="44"/>
      <c r="K160" s="45"/>
      <c r="L160" s="46"/>
      <c r="M160" s="44"/>
      <c r="N160" s="45"/>
      <c r="O160" s="47"/>
      <c r="P160" s="48"/>
      <c r="Q160" s="49"/>
      <c r="R160" s="274"/>
      <c r="S160" s="50"/>
      <c r="T160" s="51"/>
      <c r="U160" s="52"/>
      <c r="V160" s="53"/>
      <c r="W160" s="54"/>
      <c r="X160" s="58"/>
      <c r="Y160" s="266"/>
      <c r="Z160" s="267"/>
      <c r="AA160" s="55"/>
      <c r="AB160" s="49"/>
      <c r="AC160" s="279"/>
    </row>
    <row r="161" spans="1:29" ht="15.75" customHeight="1">
      <c r="A161" s="269"/>
      <c r="B161" s="38"/>
      <c r="C161" s="264"/>
      <c r="D161" s="265"/>
      <c r="E161" s="39"/>
      <c r="F161" s="40"/>
      <c r="G161" s="41"/>
      <c r="H161" s="42"/>
      <c r="I161" s="43"/>
      <c r="J161" s="44"/>
      <c r="K161" s="45"/>
      <c r="L161" s="46"/>
      <c r="M161" s="44"/>
      <c r="N161" s="45"/>
      <c r="O161" s="47"/>
      <c r="P161" s="48"/>
      <c r="Q161" s="49"/>
      <c r="R161" s="274"/>
      <c r="S161" s="50"/>
      <c r="T161" s="51"/>
      <c r="U161" s="52"/>
      <c r="V161" s="53"/>
      <c r="W161" s="54"/>
      <c r="X161" s="58"/>
      <c r="Y161" s="266"/>
      <c r="Z161" s="267"/>
      <c r="AA161" s="55"/>
      <c r="AB161" s="49"/>
      <c r="AC161" s="279"/>
    </row>
    <row r="162" spans="1:29" ht="15.75" customHeight="1">
      <c r="A162" s="269"/>
      <c r="B162" s="38"/>
      <c r="C162" s="264"/>
      <c r="D162" s="265"/>
      <c r="E162" s="39"/>
      <c r="F162" s="40"/>
      <c r="G162" s="41"/>
      <c r="H162" s="58"/>
      <c r="I162" s="43"/>
      <c r="J162" s="44"/>
      <c r="K162" s="45"/>
      <c r="L162" s="59"/>
      <c r="M162" s="44"/>
      <c r="N162" s="45"/>
      <c r="O162" s="47"/>
      <c r="P162" s="48"/>
      <c r="Q162" s="49"/>
      <c r="R162" s="274"/>
      <c r="S162" s="50"/>
      <c r="T162" s="51"/>
      <c r="U162" s="52"/>
      <c r="V162" s="53"/>
      <c r="W162" s="54"/>
      <c r="X162" s="58"/>
      <c r="Y162" s="266"/>
      <c r="Z162" s="267"/>
      <c r="AA162" s="55"/>
      <c r="AB162" s="49"/>
      <c r="AC162" s="279"/>
    </row>
    <row r="163" spans="1:29" ht="15.75" customHeight="1">
      <c r="A163" s="269"/>
      <c r="B163" s="38"/>
      <c r="C163" s="264"/>
      <c r="D163" s="265"/>
      <c r="E163" s="39"/>
      <c r="F163" s="40"/>
      <c r="G163" s="60"/>
      <c r="H163" s="61"/>
      <c r="I163" s="43"/>
      <c r="J163" s="44"/>
      <c r="K163" s="45"/>
      <c r="L163" s="46"/>
      <c r="M163" s="44"/>
      <c r="N163" s="45"/>
      <c r="O163" s="47"/>
      <c r="P163" s="48"/>
      <c r="Q163" s="49"/>
      <c r="R163" s="274"/>
      <c r="S163" s="50"/>
      <c r="T163" s="51"/>
      <c r="U163" s="52"/>
      <c r="V163" s="53"/>
      <c r="W163" s="54"/>
      <c r="X163" s="58"/>
      <c r="Y163" s="266"/>
      <c r="Z163" s="267"/>
      <c r="AA163" s="55"/>
      <c r="AB163" s="49"/>
      <c r="AC163" s="279"/>
    </row>
    <row r="164" spans="1:29" ht="15.75" customHeight="1">
      <c r="A164" s="269"/>
      <c r="B164" s="38"/>
      <c r="C164" s="264"/>
      <c r="D164" s="265"/>
      <c r="E164" s="39"/>
      <c r="F164" s="40"/>
      <c r="G164" s="60"/>
      <c r="H164" s="64"/>
      <c r="I164" s="43"/>
      <c r="J164" s="44"/>
      <c r="K164" s="45"/>
      <c r="L164" s="59"/>
      <c r="M164" s="44"/>
      <c r="N164" s="45"/>
      <c r="O164" s="65"/>
      <c r="P164" s="66"/>
      <c r="Q164" s="67"/>
      <c r="R164" s="274"/>
      <c r="S164" s="50"/>
      <c r="T164" s="51"/>
      <c r="U164" s="52"/>
      <c r="V164" s="53"/>
      <c r="W164" s="54"/>
      <c r="X164" s="58"/>
      <c r="Y164" s="266"/>
      <c r="Z164" s="267"/>
      <c r="AA164" s="55"/>
      <c r="AB164" s="49"/>
      <c r="AC164" s="279"/>
    </row>
    <row r="165" spans="1:29" ht="15.75" customHeight="1">
      <c r="A165" s="269"/>
      <c r="B165" s="38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50"/>
      <c r="T165" s="51"/>
      <c r="U165" s="52"/>
      <c r="V165" s="53"/>
      <c r="W165" s="54"/>
      <c r="X165" s="58"/>
      <c r="Y165" s="266"/>
      <c r="Z165" s="267"/>
      <c r="AA165" s="55"/>
      <c r="AB165" s="49"/>
      <c r="AC165" s="279"/>
    </row>
    <row r="166" spans="1:29" ht="15.75" customHeight="1">
      <c r="A166" s="269"/>
      <c r="B166" s="38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50"/>
      <c r="T166" s="51"/>
      <c r="U166" s="52"/>
      <c r="V166" s="53"/>
      <c r="W166" s="54"/>
      <c r="X166" s="58"/>
      <c r="Y166" s="266"/>
      <c r="Z166" s="267"/>
      <c r="AA166" s="55"/>
      <c r="AB166" s="49"/>
      <c r="AC166" s="279"/>
    </row>
    <row r="167" spans="1:29" ht="15.75" customHeight="1">
      <c r="A167" s="269"/>
      <c r="B167" s="38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50"/>
      <c r="T167" s="51"/>
      <c r="U167" s="52"/>
      <c r="V167" s="53"/>
      <c r="W167" s="54"/>
      <c r="X167" s="58"/>
      <c r="Y167" s="266"/>
      <c r="Z167" s="267"/>
      <c r="AA167" s="55"/>
      <c r="AB167" s="49"/>
      <c r="AC167" s="279"/>
    </row>
    <row r="168" spans="1:29" ht="15.75" customHeight="1">
      <c r="A168" s="269"/>
      <c r="B168" s="38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50"/>
      <c r="T168" s="51"/>
      <c r="U168" s="52"/>
      <c r="V168" s="53"/>
      <c r="W168" s="54"/>
      <c r="X168" s="58"/>
      <c r="Y168" s="266"/>
      <c r="Z168" s="267"/>
      <c r="AA168" s="55"/>
      <c r="AB168" s="49"/>
      <c r="AC168" s="279"/>
    </row>
    <row r="169" spans="1:29" ht="15.75" customHeight="1">
      <c r="A169" s="269"/>
      <c r="B169" s="38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50"/>
      <c r="T169" s="51"/>
      <c r="U169" s="52"/>
      <c r="V169" s="53"/>
      <c r="W169" s="54"/>
      <c r="X169" s="58"/>
      <c r="Y169" s="266"/>
      <c r="Z169" s="267"/>
      <c r="AA169" s="55"/>
      <c r="AB169" s="49"/>
      <c r="AC169" s="279"/>
    </row>
    <row r="170" spans="1:29" ht="15.75" customHeight="1">
      <c r="A170" s="269"/>
      <c r="B170" s="38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50"/>
      <c r="T170" s="51"/>
      <c r="U170" s="52"/>
      <c r="V170" s="53"/>
      <c r="W170" s="54"/>
      <c r="X170" s="58"/>
      <c r="Y170" s="266"/>
      <c r="Z170" s="267"/>
      <c r="AA170" s="55"/>
      <c r="AB170" s="49"/>
      <c r="AC170" s="279"/>
    </row>
    <row r="171" spans="1:29" ht="15.75" customHeight="1">
      <c r="A171" s="269"/>
      <c r="B171" s="38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50"/>
      <c r="T171" s="51"/>
      <c r="U171" s="52"/>
      <c r="V171" s="53"/>
      <c r="W171" s="54"/>
      <c r="X171" s="58"/>
      <c r="Y171" s="266"/>
      <c r="Z171" s="267"/>
      <c r="AA171" s="55"/>
      <c r="AB171" s="49"/>
      <c r="AC171" s="279"/>
    </row>
    <row r="172" spans="1:29" ht="15.75" customHeight="1">
      <c r="A172" s="269"/>
      <c r="B172" s="38"/>
      <c r="C172" s="264"/>
      <c r="D172" s="265"/>
      <c r="E172" s="39"/>
      <c r="F172" s="40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50"/>
      <c r="T172" s="51"/>
      <c r="U172" s="52"/>
      <c r="V172" s="53"/>
      <c r="W172" s="54"/>
      <c r="X172" s="58"/>
      <c r="Y172" s="266"/>
      <c r="Z172" s="267"/>
      <c r="AA172" s="55"/>
      <c r="AB172" s="49"/>
      <c r="AC172" s="279"/>
    </row>
    <row r="173" spans="1:29" ht="15.75" customHeight="1">
      <c r="A173" s="269"/>
      <c r="B173" s="38"/>
      <c r="C173" s="264"/>
      <c r="D173" s="265"/>
      <c r="E173" s="104"/>
      <c r="F173" s="40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48">AVERAGE(I158:I173)</f>
        <v>4</v>
      </c>
      <c r="J174" s="81">
        <f t="shared" si="48"/>
        <v>2700</v>
      </c>
      <c r="K174" s="82">
        <f t="shared" ref="K174" si="49">J174/I174</f>
        <v>675</v>
      </c>
      <c r="L174" s="80">
        <f t="shared" ref="L174:M174" si="50">AVERAGE(L158:L173)</f>
        <v>4</v>
      </c>
      <c r="M174" s="81">
        <f t="shared" si="50"/>
        <v>2395.4205069124423</v>
      </c>
      <c r="N174" s="82">
        <f>M174/L174</f>
        <v>598.85512672811058</v>
      </c>
      <c r="O174" s="83">
        <f>L174-I174</f>
        <v>0</v>
      </c>
      <c r="P174" s="84">
        <f>N174-K174</f>
        <v>-76.144873271889423</v>
      </c>
      <c r="Q174" s="85">
        <f>N174/K174</f>
        <v>0.88719278033794158</v>
      </c>
      <c r="R174" s="275"/>
      <c r="S174" s="182">
        <f>S158</f>
        <v>0.70833333333333337</v>
      </c>
      <c r="T174" s="183">
        <f>INDEX(T158:T173,COUNTA(T158:T173))</f>
        <v>0.86907407407407411</v>
      </c>
      <c r="U174" s="86"/>
      <c r="V174" s="96"/>
      <c r="W174" s="78"/>
      <c r="X174" s="82"/>
      <c r="Y174" s="262"/>
      <c r="Z174" s="263"/>
      <c r="AA174" s="97">
        <f>M174-J174</f>
        <v>-304.57949308755769</v>
      </c>
      <c r="AB174" s="85">
        <f>M174/J174</f>
        <v>0.88719278033794158</v>
      </c>
      <c r="AC174" s="280"/>
    </row>
    <row r="175" spans="1:29" ht="15.75" customHeight="1">
      <c r="A175" s="281" t="s">
        <v>50</v>
      </c>
      <c r="B175" s="16" t="s">
        <v>76</v>
      </c>
      <c r="C175" s="271" t="s">
        <v>124</v>
      </c>
      <c r="D175" s="272"/>
      <c r="E175" s="21">
        <v>24.15</v>
      </c>
      <c r="F175" s="15">
        <v>1120</v>
      </c>
      <c r="G175" s="22">
        <f t="shared" ref="G175:G178" si="51">E175*F175</f>
        <v>27048</v>
      </c>
      <c r="H175" s="23"/>
      <c r="I175" s="24">
        <v>4</v>
      </c>
      <c r="J175" s="25">
        <v>3000</v>
      </c>
      <c r="K175" s="26">
        <f>J175/I175</f>
        <v>750</v>
      </c>
      <c r="L175" s="27">
        <v>4</v>
      </c>
      <c r="M175" s="25">
        <f>F175/V175*60</f>
        <v>2487.3534855027747</v>
      </c>
      <c r="N175" s="26">
        <f>M175/L175</f>
        <v>621.83837137569367</v>
      </c>
      <c r="O175" s="91">
        <f>L175-I175</f>
        <v>0</v>
      </c>
      <c r="P175" s="92">
        <f>N175-K175</f>
        <v>-128.16162862430633</v>
      </c>
      <c r="Q175" s="31">
        <f>N175/K175</f>
        <v>0.82911782850092486</v>
      </c>
      <c r="R175" s="273">
        <f>Q191</f>
        <v>0.83094253135881191</v>
      </c>
      <c r="S175" s="32">
        <v>0.70833333333333337</v>
      </c>
      <c r="T175" s="33">
        <v>0.72709490740740745</v>
      </c>
      <c r="U175" s="34"/>
      <c r="V175" s="35">
        <v>27.01666666666668</v>
      </c>
      <c r="W175" s="114"/>
      <c r="X175" s="115"/>
      <c r="Y175" s="276"/>
      <c r="Z175" s="277"/>
      <c r="AA175" s="36">
        <f>M175-J175</f>
        <v>-512.64651449722533</v>
      </c>
      <c r="AB175" s="31">
        <f>M175/J175</f>
        <v>0.82911782850092486</v>
      </c>
      <c r="AC175" s="278">
        <f>AB191</f>
        <v>0.83094253135881191</v>
      </c>
    </row>
    <row r="176" spans="1:29" ht="15.75" customHeight="1">
      <c r="A176" s="282"/>
      <c r="B176" s="38" t="s">
        <v>76</v>
      </c>
      <c r="C176" s="264" t="s">
        <v>209</v>
      </c>
      <c r="D176" s="265"/>
      <c r="E176" s="39">
        <v>24.15</v>
      </c>
      <c r="F176" s="40">
        <v>1666</v>
      </c>
      <c r="G176" s="41">
        <f t="shared" si="51"/>
        <v>40233.899999999994</v>
      </c>
      <c r="H176" s="42"/>
      <c r="I176" s="43">
        <v>4</v>
      </c>
      <c r="J176" s="44">
        <v>3000</v>
      </c>
      <c r="K176" s="45">
        <f t="shared" ref="K176:K178" si="52">J176/I176</f>
        <v>750</v>
      </c>
      <c r="L176" s="46">
        <v>4</v>
      </c>
      <c r="M176" s="44">
        <f>F176/V176*60</f>
        <v>2500.0416840350204</v>
      </c>
      <c r="N176" s="45">
        <f>M176/L176</f>
        <v>625.01042100875509</v>
      </c>
      <c r="O176" s="47">
        <f>L176-I176</f>
        <v>0</v>
      </c>
      <c r="P176" s="48">
        <f>N176-K176</f>
        <v>-124.98957899124491</v>
      </c>
      <c r="Q176" s="49">
        <f>N176/K176</f>
        <v>0.83334722801167349</v>
      </c>
      <c r="R176" s="274"/>
      <c r="S176" s="50">
        <v>0.73056712962962966</v>
      </c>
      <c r="T176" s="51">
        <v>0.7583333333333333</v>
      </c>
      <c r="U176" s="52">
        <v>4.9999999999999822</v>
      </c>
      <c r="V176" s="53">
        <v>39.983333333333242</v>
      </c>
      <c r="W176" s="54"/>
      <c r="X176" s="94"/>
      <c r="Y176" s="266"/>
      <c r="Z176" s="267"/>
      <c r="AA176" s="55">
        <f>M176-J176</f>
        <v>-499.95831596497965</v>
      </c>
      <c r="AB176" s="49">
        <f>M176/J176</f>
        <v>0.83334722801167349</v>
      </c>
      <c r="AC176" s="279"/>
    </row>
    <row r="177" spans="1:29" ht="15.75" customHeight="1">
      <c r="A177" s="282"/>
      <c r="B177" s="38" t="s">
        <v>76</v>
      </c>
      <c r="C177" s="264" t="s">
        <v>210</v>
      </c>
      <c r="D177" s="265"/>
      <c r="E177" s="39">
        <v>27.58</v>
      </c>
      <c r="F177" s="40">
        <v>1935</v>
      </c>
      <c r="G177" s="41">
        <f t="shared" si="51"/>
        <v>53367.299999999996</v>
      </c>
      <c r="H177" s="42"/>
      <c r="I177" s="43">
        <v>4</v>
      </c>
      <c r="J177" s="44">
        <v>3000</v>
      </c>
      <c r="K177" s="45">
        <f t="shared" si="52"/>
        <v>750</v>
      </c>
      <c r="L177" s="46">
        <v>4</v>
      </c>
      <c r="M177" s="44">
        <f>F177/V177*60</f>
        <v>2479.0035587188686</v>
      </c>
      <c r="N177" s="45">
        <f>M177/L177</f>
        <v>619.75088967971715</v>
      </c>
      <c r="O177" s="47">
        <f>L177-I177</f>
        <v>0</v>
      </c>
      <c r="P177" s="48">
        <f>N177-K177</f>
        <v>-130.24911032028285</v>
      </c>
      <c r="Q177" s="49">
        <f>N177/K177</f>
        <v>0.82633451957295623</v>
      </c>
      <c r="R177" s="274"/>
      <c r="S177" s="50">
        <v>0.76331018518518523</v>
      </c>
      <c r="T177" s="51">
        <v>0.79583333333333328</v>
      </c>
      <c r="U177" s="52">
        <v>7.1666666666667744</v>
      </c>
      <c r="V177" s="53">
        <v>46.833333333333194</v>
      </c>
      <c r="W177" s="54"/>
      <c r="X177" s="94"/>
      <c r="Y177" s="266"/>
      <c r="Z177" s="267"/>
      <c r="AA177" s="55">
        <f>M177-J177</f>
        <v>-520.99644128113141</v>
      </c>
      <c r="AB177" s="49">
        <f>M177/J177</f>
        <v>0.82633451957295623</v>
      </c>
      <c r="AC177" s="279"/>
    </row>
    <row r="178" spans="1:29" ht="15.75" customHeight="1">
      <c r="A178" s="282"/>
      <c r="B178" s="38" t="s">
        <v>76</v>
      </c>
      <c r="C178" s="264" t="s">
        <v>126</v>
      </c>
      <c r="D178" s="265"/>
      <c r="E178" s="39">
        <v>16.66</v>
      </c>
      <c r="F178" s="40">
        <v>5171</v>
      </c>
      <c r="G178" s="41">
        <f t="shared" si="51"/>
        <v>86148.86</v>
      </c>
      <c r="H178" s="42">
        <v>2</v>
      </c>
      <c r="I178" s="43">
        <v>4</v>
      </c>
      <c r="J178" s="44">
        <v>3300</v>
      </c>
      <c r="K178" s="45">
        <f t="shared" si="52"/>
        <v>825</v>
      </c>
      <c r="L178" s="46">
        <v>4</v>
      </c>
      <c r="M178" s="44">
        <f>F178/V178*60</f>
        <v>2754.1944074567241</v>
      </c>
      <c r="N178" s="45">
        <f>M178/L178</f>
        <v>688.54860186418102</v>
      </c>
      <c r="O178" s="47">
        <f>L178-I178</f>
        <v>0</v>
      </c>
      <c r="P178" s="48">
        <f>N178-K178</f>
        <v>-136.45139813581898</v>
      </c>
      <c r="Q178" s="49">
        <f>N178/K178</f>
        <v>0.83460436589597697</v>
      </c>
      <c r="R178" s="274"/>
      <c r="S178" s="50">
        <v>0.80093749999999997</v>
      </c>
      <c r="T178" s="51">
        <v>0.87916666666666665</v>
      </c>
      <c r="U178" s="52">
        <v>7.3500000000000298</v>
      </c>
      <c r="V178" s="53">
        <v>112.65000000000002</v>
      </c>
      <c r="W178" s="54"/>
      <c r="X178" s="94"/>
      <c r="Y178" s="266"/>
      <c r="Z178" s="267"/>
      <c r="AA178" s="55">
        <f>M178-J178</f>
        <v>-545.80559254327591</v>
      </c>
      <c r="AB178" s="49">
        <f>M178/J178</f>
        <v>0.83460436589597697</v>
      </c>
      <c r="AC178" s="279"/>
    </row>
    <row r="179" spans="1:29" ht="15.75" customHeight="1">
      <c r="A179" s="283"/>
      <c r="B179" s="38"/>
      <c r="C179" s="264"/>
      <c r="D179" s="265"/>
      <c r="E179" s="39"/>
      <c r="F179" s="40"/>
      <c r="G179" s="41"/>
      <c r="H179" s="58"/>
      <c r="I179" s="43"/>
      <c r="J179" s="44"/>
      <c r="K179" s="45"/>
      <c r="L179" s="59"/>
      <c r="M179" s="44"/>
      <c r="N179" s="45"/>
      <c r="O179" s="47"/>
      <c r="P179" s="48"/>
      <c r="Q179" s="49"/>
      <c r="R179" s="274"/>
      <c r="S179" s="50"/>
      <c r="T179" s="51"/>
      <c r="U179" s="52"/>
      <c r="V179" s="53"/>
      <c r="W179" s="54"/>
      <c r="X179" s="94"/>
      <c r="Y179" s="266"/>
      <c r="Z179" s="267"/>
      <c r="AA179" s="55"/>
      <c r="AB179" s="49"/>
      <c r="AC179" s="279"/>
    </row>
    <row r="180" spans="1:29" ht="15.75" customHeight="1">
      <c r="A180" s="283"/>
      <c r="B180" s="38"/>
      <c r="C180" s="264"/>
      <c r="D180" s="265"/>
      <c r="E180" s="39"/>
      <c r="F180" s="40"/>
      <c r="G180" s="60"/>
      <c r="H180" s="61"/>
      <c r="I180" s="43"/>
      <c r="J180" s="44"/>
      <c r="K180" s="45"/>
      <c r="L180" s="46"/>
      <c r="M180" s="44"/>
      <c r="N180" s="45"/>
      <c r="O180" s="47"/>
      <c r="P180" s="48"/>
      <c r="Q180" s="49"/>
      <c r="R180" s="274"/>
      <c r="S180" s="50"/>
      <c r="T180" s="51"/>
      <c r="U180" s="52"/>
      <c r="V180" s="53"/>
      <c r="W180" s="54"/>
      <c r="X180" s="94"/>
      <c r="Y180" s="266"/>
      <c r="Z180" s="267"/>
      <c r="AA180" s="55"/>
      <c r="AB180" s="49"/>
      <c r="AC180" s="279"/>
    </row>
    <row r="181" spans="1:29" ht="15.75" customHeight="1">
      <c r="A181" s="283"/>
      <c r="B181" s="38"/>
      <c r="C181" s="264"/>
      <c r="D181" s="265"/>
      <c r="E181" s="39"/>
      <c r="F181" s="40"/>
      <c r="G181" s="60"/>
      <c r="H181" s="64"/>
      <c r="I181" s="43"/>
      <c r="J181" s="44"/>
      <c r="K181" s="45"/>
      <c r="L181" s="59"/>
      <c r="M181" s="44"/>
      <c r="N181" s="45"/>
      <c r="O181" s="65"/>
      <c r="P181" s="66"/>
      <c r="Q181" s="67"/>
      <c r="R181" s="274"/>
      <c r="S181" s="50"/>
      <c r="T181" s="51"/>
      <c r="U181" s="52"/>
      <c r="V181" s="53"/>
      <c r="W181" s="54"/>
      <c r="X181" s="94"/>
      <c r="Y181" s="266"/>
      <c r="Z181" s="267"/>
      <c r="AA181" s="55"/>
      <c r="AB181" s="49"/>
      <c r="AC181" s="279"/>
    </row>
    <row r="182" spans="1:29" ht="15.75" customHeight="1">
      <c r="A182" s="283"/>
      <c r="B182" s="38"/>
      <c r="C182" s="264"/>
      <c r="D182" s="265"/>
      <c r="E182" s="39"/>
      <c r="F182" s="40"/>
      <c r="G182" s="60"/>
      <c r="H182" s="64"/>
      <c r="I182" s="43"/>
      <c r="J182" s="44"/>
      <c r="K182" s="45"/>
      <c r="L182" s="59"/>
      <c r="M182" s="44"/>
      <c r="N182" s="45"/>
      <c r="O182" s="65"/>
      <c r="P182" s="66"/>
      <c r="Q182" s="67"/>
      <c r="R182" s="274"/>
      <c r="S182" s="50"/>
      <c r="T182" s="51"/>
      <c r="U182" s="52"/>
      <c r="V182" s="53"/>
      <c r="W182" s="54"/>
      <c r="X182" s="94"/>
      <c r="Y182" s="266"/>
      <c r="Z182" s="267"/>
      <c r="AA182" s="55"/>
      <c r="AB182" s="49"/>
      <c r="AC182" s="279"/>
    </row>
    <row r="183" spans="1:29" ht="15.75" customHeight="1">
      <c r="A183" s="283"/>
      <c r="B183" s="38"/>
      <c r="C183" s="264"/>
      <c r="D183" s="265"/>
      <c r="E183" s="39"/>
      <c r="F183" s="40"/>
      <c r="G183" s="60"/>
      <c r="H183" s="64"/>
      <c r="I183" s="43"/>
      <c r="J183" s="44"/>
      <c r="K183" s="45"/>
      <c r="L183" s="59"/>
      <c r="M183" s="44"/>
      <c r="N183" s="45"/>
      <c r="O183" s="65"/>
      <c r="P183" s="66"/>
      <c r="Q183" s="67"/>
      <c r="R183" s="274"/>
      <c r="S183" s="50"/>
      <c r="T183" s="51"/>
      <c r="U183" s="52"/>
      <c r="V183" s="53"/>
      <c r="W183" s="54"/>
      <c r="X183" s="94"/>
      <c r="Y183" s="266"/>
      <c r="Z183" s="267"/>
      <c r="AA183" s="55"/>
      <c r="AB183" s="49"/>
      <c r="AC183" s="279"/>
    </row>
    <row r="184" spans="1:29" ht="15.75" customHeight="1">
      <c r="A184" s="283"/>
      <c r="B184" s="38"/>
      <c r="C184" s="264"/>
      <c r="D184" s="265"/>
      <c r="E184" s="39"/>
      <c r="F184" s="40"/>
      <c r="G184" s="60"/>
      <c r="H184" s="64"/>
      <c r="I184" s="43"/>
      <c r="J184" s="44"/>
      <c r="K184" s="45"/>
      <c r="L184" s="59"/>
      <c r="M184" s="44"/>
      <c r="N184" s="45"/>
      <c r="O184" s="65"/>
      <c r="P184" s="66"/>
      <c r="Q184" s="67"/>
      <c r="R184" s="274"/>
      <c r="S184" s="50"/>
      <c r="T184" s="51"/>
      <c r="U184" s="52"/>
      <c r="V184" s="53"/>
      <c r="W184" s="54"/>
      <c r="X184" s="94"/>
      <c r="Y184" s="266"/>
      <c r="Z184" s="267"/>
      <c r="AA184" s="55"/>
      <c r="AB184" s="49"/>
      <c r="AC184" s="279"/>
    </row>
    <row r="185" spans="1:29" ht="15.75" customHeight="1">
      <c r="A185" s="283"/>
      <c r="B185" s="38"/>
      <c r="C185" s="264"/>
      <c r="D185" s="265"/>
      <c r="E185" s="39"/>
      <c r="F185" s="40"/>
      <c r="G185" s="60"/>
      <c r="H185" s="64"/>
      <c r="I185" s="43"/>
      <c r="J185" s="44"/>
      <c r="K185" s="45"/>
      <c r="L185" s="59"/>
      <c r="M185" s="44"/>
      <c r="N185" s="45"/>
      <c r="O185" s="65"/>
      <c r="P185" s="66"/>
      <c r="Q185" s="67"/>
      <c r="R185" s="274"/>
      <c r="S185" s="50"/>
      <c r="T185" s="51"/>
      <c r="U185" s="52"/>
      <c r="V185" s="53"/>
      <c r="W185" s="54"/>
      <c r="X185" s="94"/>
      <c r="Y185" s="266"/>
      <c r="Z185" s="267"/>
      <c r="AA185" s="55"/>
      <c r="AB185" s="49"/>
      <c r="AC185" s="279"/>
    </row>
    <row r="186" spans="1:29" ht="15.75" customHeight="1">
      <c r="A186" s="283"/>
      <c r="B186" s="38"/>
      <c r="C186" s="264"/>
      <c r="D186" s="265"/>
      <c r="E186" s="39"/>
      <c r="F186" s="40"/>
      <c r="G186" s="60"/>
      <c r="H186" s="64"/>
      <c r="I186" s="43"/>
      <c r="J186" s="44"/>
      <c r="K186" s="45"/>
      <c r="L186" s="59"/>
      <c r="M186" s="44"/>
      <c r="N186" s="45"/>
      <c r="O186" s="65"/>
      <c r="P186" s="66"/>
      <c r="Q186" s="67"/>
      <c r="R186" s="274"/>
      <c r="S186" s="50"/>
      <c r="T186" s="51"/>
      <c r="U186" s="52"/>
      <c r="V186" s="53"/>
      <c r="W186" s="54"/>
      <c r="X186" s="94"/>
      <c r="Y186" s="266"/>
      <c r="Z186" s="267"/>
      <c r="AA186" s="55"/>
      <c r="AB186" s="49"/>
      <c r="AC186" s="279"/>
    </row>
    <row r="187" spans="1:29" ht="15.75" customHeight="1">
      <c r="A187" s="283"/>
      <c r="B187" s="38"/>
      <c r="C187" s="264"/>
      <c r="D187" s="265"/>
      <c r="E187" s="39"/>
      <c r="F187" s="40"/>
      <c r="G187" s="60"/>
      <c r="H187" s="64"/>
      <c r="I187" s="43"/>
      <c r="J187" s="44"/>
      <c r="K187" s="45"/>
      <c r="L187" s="59"/>
      <c r="M187" s="44"/>
      <c r="N187" s="45"/>
      <c r="O187" s="65"/>
      <c r="P187" s="66"/>
      <c r="Q187" s="67"/>
      <c r="R187" s="274"/>
      <c r="S187" s="50"/>
      <c r="T187" s="51"/>
      <c r="U187" s="52"/>
      <c r="V187" s="53"/>
      <c r="W187" s="54"/>
      <c r="X187" s="94"/>
      <c r="Y187" s="266"/>
      <c r="Z187" s="267"/>
      <c r="AA187" s="55"/>
      <c r="AB187" s="49"/>
      <c r="AC187" s="279"/>
    </row>
    <row r="188" spans="1:29" ht="15.75" customHeight="1">
      <c r="A188" s="283"/>
      <c r="B188" s="38"/>
      <c r="C188" s="264"/>
      <c r="D188" s="265"/>
      <c r="E188" s="39"/>
      <c r="F188" s="40"/>
      <c r="G188" s="60"/>
      <c r="H188" s="64"/>
      <c r="I188" s="43"/>
      <c r="J188" s="44"/>
      <c r="K188" s="45"/>
      <c r="L188" s="59"/>
      <c r="M188" s="44"/>
      <c r="N188" s="45"/>
      <c r="O188" s="65"/>
      <c r="P188" s="66"/>
      <c r="Q188" s="67"/>
      <c r="R188" s="274"/>
      <c r="S188" s="50"/>
      <c r="T188" s="51"/>
      <c r="U188" s="52"/>
      <c r="V188" s="53"/>
      <c r="W188" s="54"/>
      <c r="X188" s="94"/>
      <c r="Y188" s="266"/>
      <c r="Z188" s="267"/>
      <c r="AA188" s="55"/>
      <c r="AB188" s="49"/>
      <c r="AC188" s="279"/>
    </row>
    <row r="189" spans="1:29" ht="15.75" customHeight="1">
      <c r="A189" s="283"/>
      <c r="B189" s="38"/>
      <c r="C189" s="264"/>
      <c r="D189" s="265"/>
      <c r="E189" s="39"/>
      <c r="F189" s="40"/>
      <c r="G189" s="60"/>
      <c r="H189" s="64"/>
      <c r="I189" s="43"/>
      <c r="J189" s="44"/>
      <c r="K189" s="45"/>
      <c r="L189" s="59"/>
      <c r="M189" s="44"/>
      <c r="N189" s="45"/>
      <c r="O189" s="65"/>
      <c r="P189" s="66"/>
      <c r="Q189" s="67"/>
      <c r="R189" s="274"/>
      <c r="S189" s="50"/>
      <c r="T189" s="51"/>
      <c r="U189" s="52"/>
      <c r="V189" s="53"/>
      <c r="W189" s="54"/>
      <c r="X189" s="94"/>
      <c r="Y189" s="266"/>
      <c r="Z189" s="267"/>
      <c r="AA189" s="55"/>
      <c r="AB189" s="49"/>
      <c r="AC189" s="279"/>
    </row>
    <row r="190" spans="1:29" ht="15.75" customHeight="1">
      <c r="A190" s="283"/>
      <c r="B190" s="38"/>
      <c r="C190" s="264"/>
      <c r="D190" s="265"/>
      <c r="E190" s="104"/>
      <c r="F190" s="40"/>
      <c r="G190" s="72"/>
      <c r="H190" s="64"/>
      <c r="I190" s="43"/>
      <c r="J190" s="44"/>
      <c r="K190" s="45"/>
      <c r="L190" s="59"/>
      <c r="M190" s="44"/>
      <c r="N190" s="45"/>
      <c r="O190" s="65"/>
      <c r="P190" s="66"/>
      <c r="Q190" s="67"/>
      <c r="R190" s="274"/>
      <c r="S190" s="62"/>
      <c r="T190" s="63"/>
      <c r="U190" s="73"/>
      <c r="V190" s="74"/>
      <c r="W190" s="68"/>
      <c r="X190" s="110"/>
      <c r="Y190" s="266"/>
      <c r="Z190" s="267"/>
      <c r="AA190" s="111"/>
      <c r="AB190" s="67"/>
      <c r="AC190" s="279"/>
    </row>
    <row r="191" spans="1:29" ht="15.75" customHeight="1" thickBot="1">
      <c r="A191" s="284"/>
      <c r="B191" s="76" t="s">
        <v>35</v>
      </c>
      <c r="C191" s="261"/>
      <c r="D191" s="261"/>
      <c r="E191" s="77"/>
      <c r="F191" s="18"/>
      <c r="G191" s="79"/>
      <c r="H191" s="20"/>
      <c r="I191" s="80">
        <f t="shared" ref="I191:J191" si="53">AVERAGE(I175:I190)</f>
        <v>4</v>
      </c>
      <c r="J191" s="81">
        <f t="shared" si="53"/>
        <v>3075</v>
      </c>
      <c r="K191" s="82">
        <f t="shared" ref="K191" si="54">J191/I191</f>
        <v>768.75</v>
      </c>
      <c r="L191" s="80">
        <f t="shared" ref="L191:M191" si="55">AVERAGE(L175:L190)</f>
        <v>4</v>
      </c>
      <c r="M191" s="81">
        <f t="shared" si="55"/>
        <v>2555.1482839283467</v>
      </c>
      <c r="N191" s="82">
        <f>M191/L191</f>
        <v>638.78707098208668</v>
      </c>
      <c r="O191" s="83">
        <f>L191-I191</f>
        <v>0</v>
      </c>
      <c r="P191" s="84">
        <f>N191-K191</f>
        <v>-129.96292901791332</v>
      </c>
      <c r="Q191" s="85">
        <f>N191/K191</f>
        <v>0.83094253135881191</v>
      </c>
      <c r="R191" s="275"/>
      <c r="S191" s="182">
        <f>S175</f>
        <v>0.70833333333333337</v>
      </c>
      <c r="T191" s="183">
        <f>INDEX(T175:T190,COUNTA(T175:T190))</f>
        <v>0.87916666666666665</v>
      </c>
      <c r="U191" s="86"/>
      <c r="V191" s="96"/>
      <c r="W191" s="18"/>
      <c r="X191" s="20"/>
      <c r="Y191" s="262"/>
      <c r="Z191" s="263"/>
      <c r="AA191" s="97">
        <f>M191-J191</f>
        <v>-519.8517160716533</v>
      </c>
      <c r="AB191" s="85">
        <f>M191/J191</f>
        <v>0.83094253135881191</v>
      </c>
      <c r="AC191" s="280"/>
    </row>
    <row r="192" spans="1:29" ht="15.75" customHeight="1">
      <c r="A192" s="268" t="s">
        <v>51</v>
      </c>
      <c r="B192" s="16" t="s">
        <v>76</v>
      </c>
      <c r="C192" s="271" t="s">
        <v>125</v>
      </c>
      <c r="D192" s="272"/>
      <c r="E192" s="21">
        <v>17.89</v>
      </c>
      <c r="F192" s="15">
        <v>5380</v>
      </c>
      <c r="G192" s="22">
        <f t="shared" ref="G192:G194" si="56">E192*F192</f>
        <v>96248.2</v>
      </c>
      <c r="H192" s="23"/>
      <c r="I192" s="24">
        <v>4</v>
      </c>
      <c r="J192" s="25">
        <v>3300</v>
      </c>
      <c r="K192" s="26">
        <f>J192/I192</f>
        <v>825</v>
      </c>
      <c r="L192" s="27">
        <v>4</v>
      </c>
      <c r="M192" s="25">
        <f>F192/V192*60</f>
        <v>2798.0352499277687</v>
      </c>
      <c r="N192" s="26">
        <f>M192/L192</f>
        <v>699.50881248194219</v>
      </c>
      <c r="O192" s="91">
        <f>L192-I192</f>
        <v>0</v>
      </c>
      <c r="P192" s="92">
        <f>N192-K192</f>
        <v>-125.49118751805781</v>
      </c>
      <c r="Q192" s="31">
        <f>N192/K192</f>
        <v>0.84788946967508139</v>
      </c>
      <c r="R192" s="273">
        <f>Q208</f>
        <v>0.83965390389982508</v>
      </c>
      <c r="S192" s="32">
        <v>0.70833333333333337</v>
      </c>
      <c r="T192" s="33">
        <v>0.78844907407407405</v>
      </c>
      <c r="U192" s="34"/>
      <c r="V192" s="35">
        <v>115.36666666666659</v>
      </c>
      <c r="W192" s="114"/>
      <c r="X192" s="115"/>
      <c r="Y192" s="276"/>
      <c r="Z192" s="277"/>
      <c r="AA192" s="36">
        <f>M192-J192</f>
        <v>-501.96475007223125</v>
      </c>
      <c r="AB192" s="31">
        <f>M192/J192</f>
        <v>0.84788946967508139</v>
      </c>
      <c r="AC192" s="278">
        <f>AB208</f>
        <v>0.83965390389982508</v>
      </c>
    </row>
    <row r="193" spans="1:29" ht="15.75" customHeight="1">
      <c r="A193" s="269"/>
      <c r="B193" s="38" t="s">
        <v>76</v>
      </c>
      <c r="C193" s="264" t="s">
        <v>121</v>
      </c>
      <c r="D193" s="265"/>
      <c r="E193" s="39">
        <v>22.28</v>
      </c>
      <c r="F193" s="40">
        <v>1736</v>
      </c>
      <c r="G193" s="41">
        <f t="shared" si="56"/>
        <v>38678.080000000002</v>
      </c>
      <c r="H193" s="42"/>
      <c r="I193" s="43">
        <v>5</v>
      </c>
      <c r="J193" s="44">
        <v>3300</v>
      </c>
      <c r="K193" s="45">
        <f t="shared" ref="K193:K230" si="57">J193/I193</f>
        <v>660</v>
      </c>
      <c r="L193" s="46">
        <v>5</v>
      </c>
      <c r="M193" s="44">
        <f>F193/V193*60</f>
        <v>2761.6438356164435</v>
      </c>
      <c r="N193" s="45">
        <f>M193/L193</f>
        <v>552.32876712328869</v>
      </c>
      <c r="O193" s="47">
        <f>L193-I193</f>
        <v>0</v>
      </c>
      <c r="P193" s="48">
        <f>N193-K193</f>
        <v>-107.67123287671131</v>
      </c>
      <c r="Q193" s="49">
        <f>N193/K193</f>
        <v>0.83686176836861925</v>
      </c>
      <c r="R193" s="274"/>
      <c r="S193" s="50">
        <v>0.79186342592592596</v>
      </c>
      <c r="T193" s="51">
        <v>0.81805555555555554</v>
      </c>
      <c r="U193" s="52">
        <v>4.9166666666667425</v>
      </c>
      <c r="V193" s="53">
        <v>37.716666666666598</v>
      </c>
      <c r="W193" s="54"/>
      <c r="X193" s="94"/>
      <c r="Y193" s="266"/>
      <c r="Z193" s="267"/>
      <c r="AA193" s="55">
        <f>M193-J193</f>
        <v>-538.35616438355646</v>
      </c>
      <c r="AB193" s="49">
        <f>M193/J193</f>
        <v>0.83686176836861925</v>
      </c>
      <c r="AC193" s="279"/>
    </row>
    <row r="194" spans="1:29" ht="15.75" customHeight="1">
      <c r="A194" s="269"/>
      <c r="B194" s="38" t="s">
        <v>76</v>
      </c>
      <c r="C194" s="264" t="s">
        <v>126</v>
      </c>
      <c r="D194" s="265"/>
      <c r="E194" s="39">
        <v>16.66</v>
      </c>
      <c r="F194" s="40">
        <v>3474</v>
      </c>
      <c r="G194" s="41">
        <f t="shared" si="56"/>
        <v>57876.840000000004</v>
      </c>
      <c r="H194" s="42"/>
      <c r="I194" s="43">
        <v>4</v>
      </c>
      <c r="J194" s="44">
        <v>3300</v>
      </c>
      <c r="K194" s="45">
        <f t="shared" si="57"/>
        <v>825</v>
      </c>
      <c r="L194" s="46">
        <v>4</v>
      </c>
      <c r="M194" s="44">
        <f>F194/V194*60</f>
        <v>2752.8945630640565</v>
      </c>
      <c r="N194" s="45">
        <f>M194/L194</f>
        <v>688.22364076601411</v>
      </c>
      <c r="O194" s="47">
        <f>L194-I194</f>
        <v>0</v>
      </c>
      <c r="P194" s="48">
        <f>N194-K194</f>
        <v>-136.77635923398589</v>
      </c>
      <c r="Q194" s="49">
        <f>N194/K194</f>
        <v>0.83421047365577472</v>
      </c>
      <c r="R194" s="274"/>
      <c r="S194" s="50">
        <v>0.82172453703703707</v>
      </c>
      <c r="T194" s="51">
        <v>0.87430555555555556</v>
      </c>
      <c r="U194" s="52">
        <v>5.2833333333334132</v>
      </c>
      <c r="V194" s="53">
        <v>75.716666666666612</v>
      </c>
      <c r="W194" s="54"/>
      <c r="X194" s="94"/>
      <c r="Y194" s="266"/>
      <c r="Z194" s="267"/>
      <c r="AA194" s="55">
        <f>M194-J194</f>
        <v>-547.10543693594354</v>
      </c>
      <c r="AB194" s="49">
        <f>M194/J194</f>
        <v>0.83421047365577472</v>
      </c>
      <c r="AC194" s="279"/>
    </row>
    <row r="195" spans="1:29" ht="15.75" customHeight="1">
      <c r="A195" s="269"/>
      <c r="B195" s="38"/>
      <c r="C195" s="264"/>
      <c r="D195" s="265"/>
      <c r="E195" s="39"/>
      <c r="F195" s="40"/>
      <c r="G195" s="41"/>
      <c r="H195" s="42"/>
      <c r="I195" s="43"/>
      <c r="J195" s="44"/>
      <c r="K195" s="45"/>
      <c r="L195" s="46"/>
      <c r="M195" s="44"/>
      <c r="N195" s="45"/>
      <c r="O195" s="47"/>
      <c r="P195" s="48"/>
      <c r="Q195" s="49"/>
      <c r="R195" s="274"/>
      <c r="S195" s="50"/>
      <c r="T195" s="51"/>
      <c r="U195" s="52"/>
      <c r="V195" s="53"/>
      <c r="W195" s="54"/>
      <c r="X195" s="94"/>
      <c r="Y195" s="266"/>
      <c r="Z195" s="267"/>
      <c r="AA195" s="55"/>
      <c r="AB195" s="49"/>
      <c r="AC195" s="279"/>
    </row>
    <row r="196" spans="1:29" ht="15.75" customHeight="1">
      <c r="A196" s="269"/>
      <c r="B196" s="38"/>
      <c r="C196" s="264"/>
      <c r="D196" s="265"/>
      <c r="E196" s="39"/>
      <c r="F196" s="40"/>
      <c r="G196" s="41"/>
      <c r="H196" s="58"/>
      <c r="I196" s="43"/>
      <c r="J196" s="44"/>
      <c r="K196" s="45"/>
      <c r="L196" s="59"/>
      <c r="M196" s="44"/>
      <c r="N196" s="45"/>
      <c r="O196" s="47"/>
      <c r="P196" s="48"/>
      <c r="Q196" s="49"/>
      <c r="R196" s="274"/>
      <c r="S196" s="50"/>
      <c r="T196" s="51"/>
      <c r="U196" s="52"/>
      <c r="V196" s="53"/>
      <c r="W196" s="54"/>
      <c r="X196" s="94"/>
      <c r="Y196" s="266"/>
      <c r="Z196" s="267"/>
      <c r="AA196" s="55"/>
      <c r="AB196" s="49"/>
      <c r="AC196" s="279"/>
    </row>
    <row r="197" spans="1:29" ht="15.75" customHeight="1">
      <c r="A197" s="269"/>
      <c r="B197" s="38"/>
      <c r="C197" s="264"/>
      <c r="D197" s="265"/>
      <c r="E197" s="39"/>
      <c r="F197" s="40"/>
      <c r="G197" s="60"/>
      <c r="H197" s="61"/>
      <c r="I197" s="43"/>
      <c r="J197" s="44"/>
      <c r="K197" s="45"/>
      <c r="L197" s="46"/>
      <c r="M197" s="44"/>
      <c r="N197" s="45"/>
      <c r="O197" s="47"/>
      <c r="P197" s="48"/>
      <c r="Q197" s="49"/>
      <c r="R197" s="274"/>
      <c r="S197" s="50"/>
      <c r="T197" s="51"/>
      <c r="U197" s="52"/>
      <c r="V197" s="53"/>
      <c r="W197" s="54"/>
      <c r="X197" s="94"/>
      <c r="Y197" s="266"/>
      <c r="Z197" s="267"/>
      <c r="AA197" s="55"/>
      <c r="AB197" s="49"/>
      <c r="AC197" s="279"/>
    </row>
    <row r="198" spans="1:29" ht="15.75" customHeight="1">
      <c r="A198" s="269"/>
      <c r="B198" s="38"/>
      <c r="C198" s="264"/>
      <c r="D198" s="265"/>
      <c r="E198" s="39"/>
      <c r="F198" s="40"/>
      <c r="G198" s="60"/>
      <c r="H198" s="64"/>
      <c r="I198" s="43"/>
      <c r="J198" s="44"/>
      <c r="K198" s="45"/>
      <c r="L198" s="59"/>
      <c r="M198" s="44"/>
      <c r="N198" s="45"/>
      <c r="O198" s="65"/>
      <c r="P198" s="66"/>
      <c r="Q198" s="67"/>
      <c r="R198" s="274"/>
      <c r="S198" s="50"/>
      <c r="T198" s="51"/>
      <c r="U198" s="52"/>
      <c r="V198" s="53"/>
      <c r="W198" s="54"/>
      <c r="X198" s="94"/>
      <c r="Y198" s="266"/>
      <c r="Z198" s="267"/>
      <c r="AA198" s="55"/>
      <c r="AB198" s="49"/>
      <c r="AC198" s="279"/>
    </row>
    <row r="199" spans="1:29" ht="15.75" customHeight="1">
      <c r="A199" s="269"/>
      <c r="B199" s="38"/>
      <c r="C199" s="264"/>
      <c r="D199" s="265"/>
      <c r="E199" s="39"/>
      <c r="F199" s="40"/>
      <c r="G199" s="60"/>
      <c r="H199" s="64"/>
      <c r="I199" s="43"/>
      <c r="J199" s="44"/>
      <c r="K199" s="45"/>
      <c r="L199" s="59"/>
      <c r="M199" s="44"/>
      <c r="N199" s="45"/>
      <c r="O199" s="65"/>
      <c r="P199" s="66"/>
      <c r="Q199" s="67"/>
      <c r="R199" s="274"/>
      <c r="S199" s="50"/>
      <c r="T199" s="51"/>
      <c r="U199" s="52"/>
      <c r="V199" s="53"/>
      <c r="W199" s="54"/>
      <c r="X199" s="94"/>
      <c r="Y199" s="266"/>
      <c r="Z199" s="267"/>
      <c r="AA199" s="55"/>
      <c r="AB199" s="49"/>
      <c r="AC199" s="279"/>
    </row>
    <row r="200" spans="1:29" ht="15.75" customHeight="1">
      <c r="A200" s="269"/>
      <c r="B200" s="38"/>
      <c r="C200" s="264"/>
      <c r="D200" s="265"/>
      <c r="E200" s="39"/>
      <c r="F200" s="40"/>
      <c r="G200" s="60"/>
      <c r="H200" s="64"/>
      <c r="I200" s="43"/>
      <c r="J200" s="44"/>
      <c r="K200" s="45"/>
      <c r="L200" s="59"/>
      <c r="M200" s="44"/>
      <c r="N200" s="45"/>
      <c r="O200" s="65"/>
      <c r="P200" s="66"/>
      <c r="Q200" s="67"/>
      <c r="R200" s="274"/>
      <c r="S200" s="50"/>
      <c r="T200" s="51"/>
      <c r="U200" s="52"/>
      <c r="V200" s="53"/>
      <c r="W200" s="54"/>
      <c r="X200" s="94"/>
      <c r="Y200" s="266"/>
      <c r="Z200" s="267"/>
      <c r="AA200" s="55"/>
      <c r="AB200" s="49"/>
      <c r="AC200" s="279"/>
    </row>
    <row r="201" spans="1:29" ht="15.75" customHeight="1">
      <c r="A201" s="269"/>
      <c r="B201" s="38"/>
      <c r="C201" s="264"/>
      <c r="D201" s="265"/>
      <c r="E201" s="39"/>
      <c r="F201" s="40"/>
      <c r="G201" s="60"/>
      <c r="H201" s="64"/>
      <c r="I201" s="43"/>
      <c r="J201" s="44"/>
      <c r="K201" s="45"/>
      <c r="L201" s="59"/>
      <c r="M201" s="44"/>
      <c r="N201" s="45"/>
      <c r="O201" s="65"/>
      <c r="P201" s="66"/>
      <c r="Q201" s="67"/>
      <c r="R201" s="274"/>
      <c r="S201" s="50"/>
      <c r="T201" s="51"/>
      <c r="U201" s="52"/>
      <c r="V201" s="53"/>
      <c r="W201" s="54"/>
      <c r="X201" s="94"/>
      <c r="Y201" s="266"/>
      <c r="Z201" s="267"/>
      <c r="AA201" s="55"/>
      <c r="AB201" s="49"/>
      <c r="AC201" s="279"/>
    </row>
    <row r="202" spans="1:29" ht="15.75" customHeight="1">
      <c r="A202" s="269"/>
      <c r="B202" s="38"/>
      <c r="C202" s="264"/>
      <c r="D202" s="265"/>
      <c r="E202" s="39"/>
      <c r="F202" s="40"/>
      <c r="G202" s="60"/>
      <c r="H202" s="64"/>
      <c r="I202" s="43"/>
      <c r="J202" s="44"/>
      <c r="K202" s="45"/>
      <c r="L202" s="59"/>
      <c r="M202" s="44"/>
      <c r="N202" s="45"/>
      <c r="O202" s="65"/>
      <c r="P202" s="66"/>
      <c r="Q202" s="67"/>
      <c r="R202" s="274"/>
      <c r="S202" s="50"/>
      <c r="T202" s="51"/>
      <c r="U202" s="52"/>
      <c r="V202" s="53"/>
      <c r="W202" s="68"/>
      <c r="X202" s="110"/>
      <c r="Y202" s="266"/>
      <c r="Z202" s="267"/>
      <c r="AA202" s="55"/>
      <c r="AB202" s="49"/>
      <c r="AC202" s="279"/>
    </row>
    <row r="203" spans="1:29" ht="15.75" customHeight="1">
      <c r="A203" s="269"/>
      <c r="B203" s="38"/>
      <c r="C203" s="264"/>
      <c r="D203" s="265"/>
      <c r="E203" s="39"/>
      <c r="F203" s="40"/>
      <c r="G203" s="60"/>
      <c r="H203" s="64"/>
      <c r="I203" s="43"/>
      <c r="J203" s="44"/>
      <c r="K203" s="45"/>
      <c r="L203" s="59"/>
      <c r="M203" s="44"/>
      <c r="N203" s="45"/>
      <c r="O203" s="65"/>
      <c r="P203" s="66"/>
      <c r="Q203" s="67"/>
      <c r="R203" s="274"/>
      <c r="S203" s="50"/>
      <c r="T203" s="51"/>
      <c r="U203" s="52"/>
      <c r="V203" s="53"/>
      <c r="W203" s="68"/>
      <c r="X203" s="110"/>
      <c r="Y203" s="266"/>
      <c r="Z203" s="267"/>
      <c r="AA203" s="55"/>
      <c r="AB203" s="49"/>
      <c r="AC203" s="279"/>
    </row>
    <row r="204" spans="1:29" ht="15.75" customHeight="1">
      <c r="A204" s="269"/>
      <c r="B204" s="38"/>
      <c r="C204" s="264"/>
      <c r="D204" s="265"/>
      <c r="E204" s="39"/>
      <c r="F204" s="40"/>
      <c r="G204" s="60"/>
      <c r="H204" s="64"/>
      <c r="I204" s="43"/>
      <c r="J204" s="44"/>
      <c r="K204" s="45"/>
      <c r="L204" s="59"/>
      <c r="M204" s="44"/>
      <c r="N204" s="45"/>
      <c r="O204" s="65"/>
      <c r="P204" s="66"/>
      <c r="Q204" s="67"/>
      <c r="R204" s="274"/>
      <c r="S204" s="50"/>
      <c r="T204" s="51"/>
      <c r="U204" s="52"/>
      <c r="V204" s="53"/>
      <c r="W204" s="68"/>
      <c r="X204" s="110"/>
      <c r="Y204" s="266"/>
      <c r="Z204" s="267"/>
      <c r="AA204" s="55"/>
      <c r="AB204" s="49"/>
      <c r="AC204" s="279"/>
    </row>
    <row r="205" spans="1:29" ht="15.75" customHeight="1">
      <c r="A205" s="269"/>
      <c r="B205" s="38"/>
      <c r="C205" s="264"/>
      <c r="D205" s="265"/>
      <c r="E205" s="39"/>
      <c r="F205" s="40"/>
      <c r="G205" s="60"/>
      <c r="H205" s="64"/>
      <c r="I205" s="43"/>
      <c r="J205" s="44"/>
      <c r="K205" s="45"/>
      <c r="L205" s="59"/>
      <c r="M205" s="44"/>
      <c r="N205" s="45"/>
      <c r="O205" s="65"/>
      <c r="P205" s="66"/>
      <c r="Q205" s="67"/>
      <c r="R205" s="274"/>
      <c r="S205" s="50"/>
      <c r="T205" s="51"/>
      <c r="U205" s="52"/>
      <c r="V205" s="53"/>
      <c r="W205" s="68"/>
      <c r="X205" s="110"/>
      <c r="Y205" s="266"/>
      <c r="Z205" s="267"/>
      <c r="AA205" s="55"/>
      <c r="AB205" s="49"/>
      <c r="AC205" s="279"/>
    </row>
    <row r="206" spans="1:29" ht="15.75" customHeight="1">
      <c r="A206" s="269"/>
      <c r="B206" s="38"/>
      <c r="C206" s="264"/>
      <c r="D206" s="265"/>
      <c r="E206" s="39"/>
      <c r="F206" s="40"/>
      <c r="G206" s="60"/>
      <c r="H206" s="64"/>
      <c r="I206" s="43"/>
      <c r="J206" s="44"/>
      <c r="K206" s="45"/>
      <c r="L206" s="59"/>
      <c r="M206" s="44"/>
      <c r="N206" s="45"/>
      <c r="O206" s="65"/>
      <c r="P206" s="66"/>
      <c r="Q206" s="67"/>
      <c r="R206" s="274"/>
      <c r="S206" s="50"/>
      <c r="T206" s="51"/>
      <c r="U206" s="52"/>
      <c r="V206" s="53"/>
      <c r="W206" s="68"/>
      <c r="X206" s="110"/>
      <c r="Y206" s="266"/>
      <c r="Z206" s="267"/>
      <c r="AA206" s="55"/>
      <c r="AB206" s="49"/>
      <c r="AC206" s="279"/>
    </row>
    <row r="207" spans="1:29" ht="15.75" customHeight="1">
      <c r="A207" s="269"/>
      <c r="B207" s="38"/>
      <c r="C207" s="264"/>
      <c r="D207" s="265"/>
      <c r="E207" s="104"/>
      <c r="F207" s="40"/>
      <c r="G207" s="72"/>
      <c r="H207" s="64"/>
      <c r="I207" s="43"/>
      <c r="J207" s="44"/>
      <c r="K207" s="45"/>
      <c r="L207" s="59"/>
      <c r="M207" s="44"/>
      <c r="N207" s="45"/>
      <c r="O207" s="65"/>
      <c r="P207" s="66"/>
      <c r="Q207" s="67"/>
      <c r="R207" s="274"/>
      <c r="S207" s="62"/>
      <c r="T207" s="63"/>
      <c r="U207" s="73"/>
      <c r="V207" s="74"/>
      <c r="W207" s="68"/>
      <c r="X207" s="110"/>
      <c r="Y207" s="266"/>
      <c r="Z207" s="267"/>
      <c r="AA207" s="111"/>
      <c r="AB207" s="67"/>
      <c r="AC207" s="279"/>
    </row>
    <row r="208" spans="1:29" ht="15.75" customHeight="1" thickBot="1">
      <c r="A208" s="270"/>
      <c r="B208" s="76" t="s">
        <v>35</v>
      </c>
      <c r="C208" s="261"/>
      <c r="D208" s="261"/>
      <c r="E208" s="77"/>
      <c r="F208" s="18"/>
      <c r="G208" s="79"/>
      <c r="H208" s="20"/>
      <c r="I208" s="80">
        <f t="shared" ref="I208:J208" si="58">AVERAGE(I192:I207)</f>
        <v>4.333333333333333</v>
      </c>
      <c r="J208" s="81">
        <f t="shared" si="58"/>
        <v>3300</v>
      </c>
      <c r="K208" s="82">
        <f t="shared" ref="K208" si="59">J208/I208</f>
        <v>761.53846153846155</v>
      </c>
      <c r="L208" s="80">
        <f t="shared" ref="L208:M208" si="60">AVERAGE(L192:L207)</f>
        <v>4.333333333333333</v>
      </c>
      <c r="M208" s="81">
        <f t="shared" si="60"/>
        <v>2770.8578828694226</v>
      </c>
      <c r="N208" s="82">
        <f>M208/L208</f>
        <v>639.42874220063607</v>
      </c>
      <c r="O208" s="83">
        <f>L208-I208</f>
        <v>0</v>
      </c>
      <c r="P208" s="84">
        <f>N208-K208</f>
        <v>-122.10971933782548</v>
      </c>
      <c r="Q208" s="85">
        <f>N208/K208</f>
        <v>0.83965390389982508</v>
      </c>
      <c r="R208" s="275"/>
      <c r="S208" s="182">
        <f>S192</f>
        <v>0.70833333333333337</v>
      </c>
      <c r="T208" s="183">
        <f>INDEX(T192:T207,COUNTA(T192:T207))</f>
        <v>0.87430555555555556</v>
      </c>
      <c r="U208" s="86"/>
      <c r="V208" s="96"/>
      <c r="W208" s="18"/>
      <c r="X208" s="20"/>
      <c r="Y208" s="262"/>
      <c r="Z208" s="263"/>
      <c r="AA208" s="97">
        <f>M208-J208</f>
        <v>-529.14211713057739</v>
      </c>
      <c r="AB208" s="85">
        <f>M208/J208</f>
        <v>0.83965390389982508</v>
      </c>
      <c r="AC208" s="280"/>
    </row>
    <row r="209" spans="1:29" ht="15.75" customHeight="1">
      <c r="A209" s="281" t="s">
        <v>52</v>
      </c>
      <c r="B209" s="16" t="s">
        <v>76</v>
      </c>
      <c r="C209" s="271" t="s">
        <v>131</v>
      </c>
      <c r="D209" s="272"/>
      <c r="E209" s="21">
        <v>18.18</v>
      </c>
      <c r="F209" s="15">
        <v>2843</v>
      </c>
      <c r="G209" s="22">
        <f t="shared" ref="G209:G211" si="61">E209*F209</f>
        <v>51685.74</v>
      </c>
      <c r="H209" s="23"/>
      <c r="I209" s="24">
        <v>4</v>
      </c>
      <c r="J209" s="25">
        <v>3000</v>
      </c>
      <c r="K209" s="26">
        <f>J209/I209</f>
        <v>750</v>
      </c>
      <c r="L209" s="27">
        <v>4</v>
      </c>
      <c r="M209" s="25">
        <f>F209/V209*60</f>
        <v>2490.8250182526203</v>
      </c>
      <c r="N209" s="26">
        <f>M209/L209</f>
        <v>622.70625456315508</v>
      </c>
      <c r="O209" s="91">
        <f>L209-I209</f>
        <v>0</v>
      </c>
      <c r="P209" s="92">
        <f>N209-K209</f>
        <v>-127.29374543684492</v>
      </c>
      <c r="Q209" s="31">
        <f>N209/K209</f>
        <v>0.83027500608420679</v>
      </c>
      <c r="R209" s="273">
        <f>Q225</f>
        <v>0.83077446032664126</v>
      </c>
      <c r="S209" s="32">
        <v>0.70833333333333337</v>
      </c>
      <c r="T209" s="33">
        <v>0.75589120370370366</v>
      </c>
      <c r="U209" s="34"/>
      <c r="V209" s="35">
        <v>68.483333333333221</v>
      </c>
      <c r="W209" s="114"/>
      <c r="X209" s="115"/>
      <c r="Y209" s="276"/>
      <c r="Z209" s="277"/>
      <c r="AA209" s="36">
        <f>M209-J209</f>
        <v>-509.17498174737966</v>
      </c>
      <c r="AB209" s="31">
        <f>M209/J209</f>
        <v>0.83027500608420679</v>
      </c>
      <c r="AC209" s="278">
        <f>AB225</f>
        <v>0.83077446032664137</v>
      </c>
    </row>
    <row r="210" spans="1:29" ht="15.75" customHeight="1">
      <c r="A210" s="282"/>
      <c r="B210" s="38" t="s">
        <v>76</v>
      </c>
      <c r="C210" s="264" t="s">
        <v>319</v>
      </c>
      <c r="D210" s="265"/>
      <c r="E210" s="39">
        <v>14.28</v>
      </c>
      <c r="F210" s="40">
        <v>6173</v>
      </c>
      <c r="G210" s="41">
        <f t="shared" si="61"/>
        <v>88150.44</v>
      </c>
      <c r="H210" s="42">
        <v>2</v>
      </c>
      <c r="I210" s="43">
        <v>3</v>
      </c>
      <c r="J210" s="44">
        <v>3600</v>
      </c>
      <c r="K210" s="45">
        <f t="shared" si="57"/>
        <v>1200</v>
      </c>
      <c r="L210" s="46">
        <v>3</v>
      </c>
      <c r="M210" s="44">
        <f>F210/V210*60</f>
        <v>2992.1637269422399</v>
      </c>
      <c r="N210" s="45">
        <f>M210/L210</f>
        <v>997.3879089807466</v>
      </c>
      <c r="O210" s="47">
        <f>L210-I210</f>
        <v>0</v>
      </c>
      <c r="P210" s="48">
        <f>N210-K210</f>
        <v>-202.6120910192534</v>
      </c>
      <c r="Q210" s="49">
        <f>N210/K210</f>
        <v>0.83115659081728888</v>
      </c>
      <c r="R210" s="274"/>
      <c r="S210" s="50">
        <v>0.76890046296296299</v>
      </c>
      <c r="T210" s="51">
        <v>0.85486111111111107</v>
      </c>
      <c r="U210" s="52">
        <v>18.733333333333437</v>
      </c>
      <c r="V210" s="53">
        <v>123.78333333333323</v>
      </c>
      <c r="W210" s="54">
        <v>0.85486111111111107</v>
      </c>
      <c r="X210" s="94">
        <v>0.9097222222222221</v>
      </c>
      <c r="Y210" s="266" t="s">
        <v>265</v>
      </c>
      <c r="Z210" s="267"/>
      <c r="AA210" s="55">
        <f>M210-J210</f>
        <v>-607.83627305776008</v>
      </c>
      <c r="AB210" s="49">
        <f>M210/J210</f>
        <v>0.83115659081728888</v>
      </c>
      <c r="AC210" s="279"/>
    </row>
    <row r="211" spans="1:29" ht="15.75" customHeight="1">
      <c r="A211" s="282"/>
      <c r="B211" s="38" t="s">
        <v>76</v>
      </c>
      <c r="C211" s="264" t="s">
        <v>128</v>
      </c>
      <c r="D211" s="265"/>
      <c r="E211" s="39">
        <v>14.28</v>
      </c>
      <c r="F211" s="40">
        <v>4552</v>
      </c>
      <c r="G211" s="41">
        <f t="shared" si="61"/>
        <v>65002.559999999998</v>
      </c>
      <c r="H211" s="42"/>
      <c r="I211" s="43">
        <v>3</v>
      </c>
      <c r="J211" s="44">
        <v>3600</v>
      </c>
      <c r="K211" s="45">
        <f t="shared" si="57"/>
        <v>1200</v>
      </c>
      <c r="L211" s="46">
        <v>3</v>
      </c>
      <c r="M211" s="44">
        <f>F211/V211*60</f>
        <v>2990.9107501368812</v>
      </c>
      <c r="N211" s="45">
        <f>M211/L211</f>
        <v>996.97025004562704</v>
      </c>
      <c r="O211" s="47">
        <f>L211-I211</f>
        <v>0</v>
      </c>
      <c r="P211" s="48">
        <f>N211-K211</f>
        <v>-203.02974995437296</v>
      </c>
      <c r="Q211" s="49">
        <f>N211/K211</f>
        <v>0.83080854170468921</v>
      </c>
      <c r="R211" s="274"/>
      <c r="S211" s="50">
        <v>0.9097222222222221</v>
      </c>
      <c r="T211" s="51">
        <v>0.97313657407407406</v>
      </c>
      <c r="U211" s="52">
        <v>78.999999999999886</v>
      </c>
      <c r="V211" s="53">
        <v>91.316666666666819</v>
      </c>
      <c r="W211" s="54"/>
      <c r="X211" s="94"/>
      <c r="Y211" s="266"/>
      <c r="Z211" s="267"/>
      <c r="AA211" s="55">
        <f>M211-J211</f>
        <v>-609.08924986311877</v>
      </c>
      <c r="AB211" s="49">
        <f>M211/J211</f>
        <v>0.83080854170468921</v>
      </c>
      <c r="AC211" s="279"/>
    </row>
    <row r="212" spans="1:29" ht="15.75" customHeight="1">
      <c r="A212" s="282"/>
      <c r="B212" s="38"/>
      <c r="C212" s="264"/>
      <c r="D212" s="265"/>
      <c r="E212" s="39"/>
      <c r="F212" s="40"/>
      <c r="G212" s="41"/>
      <c r="H212" s="42"/>
      <c r="I212" s="43"/>
      <c r="J212" s="44"/>
      <c r="K212" s="45"/>
      <c r="L212" s="46"/>
      <c r="M212" s="44"/>
      <c r="N212" s="45"/>
      <c r="O212" s="47"/>
      <c r="P212" s="48"/>
      <c r="Q212" s="49"/>
      <c r="R212" s="274"/>
      <c r="S212" s="50"/>
      <c r="T212" s="51"/>
      <c r="U212" s="52"/>
      <c r="V212" s="53"/>
      <c r="W212" s="54"/>
      <c r="X212" s="94"/>
      <c r="Y212" s="266"/>
      <c r="Z212" s="267"/>
      <c r="AA212" s="55"/>
      <c r="AB212" s="49"/>
      <c r="AC212" s="279"/>
    </row>
    <row r="213" spans="1:29" ht="15.75" customHeight="1">
      <c r="A213" s="283"/>
      <c r="B213" s="38"/>
      <c r="C213" s="264"/>
      <c r="D213" s="265"/>
      <c r="E213" s="39"/>
      <c r="F213" s="40"/>
      <c r="G213" s="41"/>
      <c r="H213" s="58"/>
      <c r="I213" s="43"/>
      <c r="J213" s="44"/>
      <c r="K213" s="45"/>
      <c r="L213" s="59"/>
      <c r="M213" s="44"/>
      <c r="N213" s="45"/>
      <c r="O213" s="47"/>
      <c r="P213" s="48"/>
      <c r="Q213" s="49"/>
      <c r="R213" s="274"/>
      <c r="S213" s="50"/>
      <c r="T213" s="51"/>
      <c r="U213" s="52"/>
      <c r="V213" s="53"/>
      <c r="W213" s="54"/>
      <c r="X213" s="94"/>
      <c r="Y213" s="266"/>
      <c r="Z213" s="267"/>
      <c r="AA213" s="55"/>
      <c r="AB213" s="49"/>
      <c r="AC213" s="279"/>
    </row>
    <row r="214" spans="1:29" ht="15.75" customHeight="1">
      <c r="A214" s="283"/>
      <c r="B214" s="38"/>
      <c r="C214" s="264"/>
      <c r="D214" s="265"/>
      <c r="E214" s="39"/>
      <c r="F214" s="40"/>
      <c r="G214" s="60"/>
      <c r="H214" s="61"/>
      <c r="I214" s="43"/>
      <c r="J214" s="44"/>
      <c r="K214" s="45"/>
      <c r="L214" s="46"/>
      <c r="M214" s="44"/>
      <c r="N214" s="45"/>
      <c r="O214" s="47"/>
      <c r="P214" s="48"/>
      <c r="Q214" s="49"/>
      <c r="R214" s="274"/>
      <c r="S214" s="50"/>
      <c r="T214" s="51"/>
      <c r="U214" s="52"/>
      <c r="V214" s="53"/>
      <c r="W214" s="54"/>
      <c r="X214" s="94"/>
      <c r="Y214" s="266"/>
      <c r="Z214" s="267"/>
      <c r="AA214" s="55"/>
      <c r="AB214" s="49"/>
      <c r="AC214" s="279"/>
    </row>
    <row r="215" spans="1:29" ht="15.75" customHeight="1">
      <c r="A215" s="283"/>
      <c r="B215" s="38"/>
      <c r="C215" s="264"/>
      <c r="D215" s="265"/>
      <c r="E215" s="39"/>
      <c r="F215" s="40"/>
      <c r="G215" s="60"/>
      <c r="H215" s="64"/>
      <c r="I215" s="43"/>
      <c r="J215" s="44"/>
      <c r="K215" s="45"/>
      <c r="L215" s="59"/>
      <c r="M215" s="44"/>
      <c r="N215" s="45"/>
      <c r="O215" s="65"/>
      <c r="P215" s="66"/>
      <c r="Q215" s="67"/>
      <c r="R215" s="274"/>
      <c r="S215" s="50"/>
      <c r="T215" s="51"/>
      <c r="U215" s="52"/>
      <c r="V215" s="53"/>
      <c r="W215" s="54"/>
      <c r="X215" s="94"/>
      <c r="Y215" s="266"/>
      <c r="Z215" s="267"/>
      <c r="AA215" s="55"/>
      <c r="AB215" s="49"/>
      <c r="AC215" s="279"/>
    </row>
    <row r="216" spans="1:29" ht="15.75" customHeight="1">
      <c r="A216" s="283"/>
      <c r="B216" s="38"/>
      <c r="C216" s="264"/>
      <c r="D216" s="265"/>
      <c r="E216" s="39"/>
      <c r="F216" s="40"/>
      <c r="G216" s="60"/>
      <c r="H216" s="64"/>
      <c r="I216" s="43"/>
      <c r="J216" s="44"/>
      <c r="K216" s="45"/>
      <c r="L216" s="59"/>
      <c r="M216" s="44"/>
      <c r="N216" s="45"/>
      <c r="O216" s="65"/>
      <c r="P216" s="66"/>
      <c r="Q216" s="67"/>
      <c r="R216" s="274"/>
      <c r="S216" s="50"/>
      <c r="T216" s="51"/>
      <c r="U216" s="52"/>
      <c r="V216" s="53"/>
      <c r="W216" s="54"/>
      <c r="X216" s="94"/>
      <c r="Y216" s="266"/>
      <c r="Z216" s="267"/>
      <c r="AA216" s="55"/>
      <c r="AB216" s="49"/>
      <c r="AC216" s="279"/>
    </row>
    <row r="217" spans="1:29" ht="15.75" customHeight="1">
      <c r="A217" s="283"/>
      <c r="B217" s="38"/>
      <c r="C217" s="264"/>
      <c r="D217" s="265"/>
      <c r="E217" s="39"/>
      <c r="F217" s="40"/>
      <c r="G217" s="60"/>
      <c r="H217" s="64"/>
      <c r="I217" s="43"/>
      <c r="J217" s="44"/>
      <c r="K217" s="45"/>
      <c r="L217" s="59"/>
      <c r="M217" s="44"/>
      <c r="N217" s="45"/>
      <c r="O217" s="65"/>
      <c r="P217" s="66"/>
      <c r="Q217" s="67"/>
      <c r="R217" s="274"/>
      <c r="S217" s="50"/>
      <c r="T217" s="51"/>
      <c r="U217" s="52"/>
      <c r="V217" s="53"/>
      <c r="W217" s="54"/>
      <c r="X217" s="94"/>
      <c r="Y217" s="266"/>
      <c r="Z217" s="267"/>
      <c r="AA217" s="55"/>
      <c r="AB217" s="49"/>
      <c r="AC217" s="279"/>
    </row>
    <row r="218" spans="1:29" ht="15.75" customHeight="1">
      <c r="A218" s="283"/>
      <c r="B218" s="38"/>
      <c r="C218" s="264"/>
      <c r="D218" s="265"/>
      <c r="E218" s="39"/>
      <c r="F218" s="40"/>
      <c r="G218" s="60"/>
      <c r="H218" s="64"/>
      <c r="I218" s="43"/>
      <c r="J218" s="44"/>
      <c r="K218" s="45"/>
      <c r="L218" s="59"/>
      <c r="M218" s="44"/>
      <c r="N218" s="45"/>
      <c r="O218" s="65"/>
      <c r="P218" s="66"/>
      <c r="Q218" s="67"/>
      <c r="R218" s="274"/>
      <c r="S218" s="50"/>
      <c r="T218" s="51"/>
      <c r="U218" s="52"/>
      <c r="V218" s="53"/>
      <c r="W218" s="54"/>
      <c r="X218" s="94"/>
      <c r="Y218" s="266"/>
      <c r="Z218" s="267"/>
      <c r="AA218" s="55"/>
      <c r="AB218" s="49"/>
      <c r="AC218" s="279"/>
    </row>
    <row r="219" spans="1:29" ht="15.75" customHeight="1">
      <c r="A219" s="283"/>
      <c r="B219" s="38"/>
      <c r="C219" s="264"/>
      <c r="D219" s="265"/>
      <c r="E219" s="39"/>
      <c r="F219" s="40"/>
      <c r="G219" s="60"/>
      <c r="H219" s="64"/>
      <c r="I219" s="43"/>
      <c r="J219" s="44"/>
      <c r="K219" s="45"/>
      <c r="L219" s="59"/>
      <c r="M219" s="44"/>
      <c r="N219" s="45"/>
      <c r="O219" s="65"/>
      <c r="P219" s="66"/>
      <c r="Q219" s="67"/>
      <c r="R219" s="274"/>
      <c r="S219" s="50"/>
      <c r="T219" s="51"/>
      <c r="U219" s="52"/>
      <c r="V219" s="53"/>
      <c r="W219" s="68"/>
      <c r="X219" s="110"/>
      <c r="Y219" s="266"/>
      <c r="Z219" s="267"/>
      <c r="AA219" s="55"/>
      <c r="AB219" s="49"/>
      <c r="AC219" s="279"/>
    </row>
    <row r="220" spans="1:29" ht="15.75" customHeight="1">
      <c r="A220" s="283"/>
      <c r="B220" s="38"/>
      <c r="C220" s="264"/>
      <c r="D220" s="265"/>
      <c r="E220" s="39"/>
      <c r="F220" s="40"/>
      <c r="G220" s="60"/>
      <c r="H220" s="64"/>
      <c r="I220" s="43"/>
      <c r="J220" s="44"/>
      <c r="K220" s="45"/>
      <c r="L220" s="59"/>
      <c r="M220" s="44"/>
      <c r="N220" s="45"/>
      <c r="O220" s="65"/>
      <c r="P220" s="66"/>
      <c r="Q220" s="67"/>
      <c r="R220" s="274"/>
      <c r="S220" s="50"/>
      <c r="T220" s="51"/>
      <c r="U220" s="52"/>
      <c r="V220" s="53"/>
      <c r="W220" s="68"/>
      <c r="X220" s="110"/>
      <c r="Y220" s="266"/>
      <c r="Z220" s="267"/>
      <c r="AA220" s="55"/>
      <c r="AB220" s="49"/>
      <c r="AC220" s="279"/>
    </row>
    <row r="221" spans="1:29" ht="15.75" customHeight="1">
      <c r="A221" s="283"/>
      <c r="B221" s="38"/>
      <c r="C221" s="264"/>
      <c r="D221" s="265"/>
      <c r="E221" s="39"/>
      <c r="F221" s="40"/>
      <c r="G221" s="60"/>
      <c r="H221" s="64"/>
      <c r="I221" s="43"/>
      <c r="J221" s="44"/>
      <c r="K221" s="45"/>
      <c r="L221" s="59"/>
      <c r="M221" s="44"/>
      <c r="N221" s="45"/>
      <c r="O221" s="65"/>
      <c r="P221" s="66"/>
      <c r="Q221" s="67"/>
      <c r="R221" s="274"/>
      <c r="S221" s="50"/>
      <c r="T221" s="51"/>
      <c r="U221" s="52"/>
      <c r="V221" s="53"/>
      <c r="W221" s="68"/>
      <c r="X221" s="110"/>
      <c r="Y221" s="266"/>
      <c r="Z221" s="267"/>
      <c r="AA221" s="55"/>
      <c r="AB221" s="49"/>
      <c r="AC221" s="279"/>
    </row>
    <row r="222" spans="1:29" ht="15.75" customHeight="1">
      <c r="A222" s="283"/>
      <c r="B222" s="38"/>
      <c r="C222" s="264"/>
      <c r="D222" s="265"/>
      <c r="E222" s="39"/>
      <c r="F222" s="40"/>
      <c r="G222" s="60"/>
      <c r="H222" s="64"/>
      <c r="I222" s="43"/>
      <c r="J222" s="44"/>
      <c r="K222" s="45"/>
      <c r="L222" s="59"/>
      <c r="M222" s="44"/>
      <c r="N222" s="45"/>
      <c r="O222" s="65"/>
      <c r="P222" s="66"/>
      <c r="Q222" s="67"/>
      <c r="R222" s="274"/>
      <c r="S222" s="50"/>
      <c r="T222" s="51"/>
      <c r="U222" s="52"/>
      <c r="V222" s="53"/>
      <c r="W222" s="68"/>
      <c r="X222" s="110"/>
      <c r="Y222" s="266"/>
      <c r="Z222" s="267"/>
      <c r="AA222" s="55"/>
      <c r="AB222" s="49"/>
      <c r="AC222" s="279"/>
    </row>
    <row r="223" spans="1:29" ht="15.75" customHeight="1">
      <c r="A223" s="283"/>
      <c r="B223" s="38"/>
      <c r="C223" s="264"/>
      <c r="D223" s="265"/>
      <c r="E223" s="39"/>
      <c r="F223" s="40"/>
      <c r="G223" s="60"/>
      <c r="H223" s="64"/>
      <c r="I223" s="43"/>
      <c r="J223" s="44"/>
      <c r="K223" s="45"/>
      <c r="L223" s="59"/>
      <c r="M223" s="44"/>
      <c r="N223" s="45"/>
      <c r="O223" s="65"/>
      <c r="P223" s="66"/>
      <c r="Q223" s="67"/>
      <c r="R223" s="274"/>
      <c r="S223" s="50"/>
      <c r="T223" s="51"/>
      <c r="U223" s="52"/>
      <c r="V223" s="53"/>
      <c r="W223" s="68"/>
      <c r="X223" s="110"/>
      <c r="Y223" s="266"/>
      <c r="Z223" s="267"/>
      <c r="AA223" s="55"/>
      <c r="AB223" s="49"/>
      <c r="AC223" s="279"/>
    </row>
    <row r="224" spans="1:29" ht="15.75" customHeight="1">
      <c r="A224" s="283"/>
      <c r="B224" s="38"/>
      <c r="C224" s="264"/>
      <c r="D224" s="265"/>
      <c r="E224" s="104"/>
      <c r="F224" s="40"/>
      <c r="G224" s="72"/>
      <c r="H224" s="64"/>
      <c r="I224" s="43"/>
      <c r="J224" s="44"/>
      <c r="K224" s="45"/>
      <c r="L224" s="59"/>
      <c r="M224" s="44"/>
      <c r="N224" s="45"/>
      <c r="O224" s="65"/>
      <c r="P224" s="66"/>
      <c r="Q224" s="67"/>
      <c r="R224" s="274"/>
      <c r="S224" s="62"/>
      <c r="T224" s="63"/>
      <c r="U224" s="73"/>
      <c r="V224" s="74"/>
      <c r="W224" s="68"/>
      <c r="X224" s="110"/>
      <c r="Y224" s="266"/>
      <c r="Z224" s="267"/>
      <c r="AA224" s="111"/>
      <c r="AB224" s="67"/>
      <c r="AC224" s="279"/>
    </row>
    <row r="225" spans="1:29" ht="15.75" customHeight="1" thickBot="1">
      <c r="A225" s="284"/>
      <c r="B225" s="76" t="s">
        <v>35</v>
      </c>
      <c r="C225" s="261"/>
      <c r="D225" s="261"/>
      <c r="E225" s="77"/>
      <c r="F225" s="18"/>
      <c r="G225" s="79"/>
      <c r="H225" s="20"/>
      <c r="I225" s="80">
        <f t="shared" ref="I225:J225" si="62">AVERAGE(I209:I224)</f>
        <v>3.3333333333333335</v>
      </c>
      <c r="J225" s="81">
        <f t="shared" si="62"/>
        <v>3400</v>
      </c>
      <c r="K225" s="82">
        <f t="shared" ref="K225" si="63">J225/I225</f>
        <v>1020</v>
      </c>
      <c r="L225" s="80">
        <f t="shared" ref="L225:M225" si="64">AVERAGE(L209:L224)</f>
        <v>3.3333333333333335</v>
      </c>
      <c r="M225" s="81">
        <f t="shared" si="64"/>
        <v>2824.6331651105806</v>
      </c>
      <c r="N225" s="82">
        <f t="shared" ref="N225:N230" si="65">M225/L225</f>
        <v>847.3899495331741</v>
      </c>
      <c r="O225" s="83">
        <f t="shared" ref="O225:O230" si="66">L225-I225</f>
        <v>0</v>
      </c>
      <c r="P225" s="84">
        <f t="shared" ref="P225:P230" si="67">N225-K225</f>
        <v>-172.6100504668259</v>
      </c>
      <c r="Q225" s="85">
        <f t="shared" ref="Q225:Q230" si="68">N225/K225</f>
        <v>0.83077446032664126</v>
      </c>
      <c r="R225" s="275"/>
      <c r="S225" s="182">
        <f>S209</f>
        <v>0.70833333333333337</v>
      </c>
      <c r="T225" s="183">
        <f>INDEX(T209:T224,COUNTA(T209:T224))</f>
        <v>0.97313657407407406</v>
      </c>
      <c r="U225" s="86"/>
      <c r="V225" s="96"/>
      <c r="W225" s="18"/>
      <c r="X225" s="20"/>
      <c r="Y225" s="262"/>
      <c r="Z225" s="263"/>
      <c r="AA225" s="97">
        <f t="shared" ref="AA225:AA230" si="69">M225-J225</f>
        <v>-575.36683488941935</v>
      </c>
      <c r="AB225" s="85">
        <f t="shared" ref="AB225:AB230" si="70">M225/J225</f>
        <v>0.83077446032664137</v>
      </c>
      <c r="AC225" s="280"/>
    </row>
    <row r="226" spans="1:29" ht="15.75" customHeight="1">
      <c r="A226" s="268" t="s">
        <v>53</v>
      </c>
      <c r="B226" s="16" t="s">
        <v>76</v>
      </c>
      <c r="C226" s="271" t="s">
        <v>127</v>
      </c>
      <c r="D226" s="272"/>
      <c r="E226" s="21">
        <v>18.18</v>
      </c>
      <c r="F226" s="15">
        <v>1473</v>
      </c>
      <c r="G226" s="22">
        <f t="shared" ref="G226:G230" si="71">E226*F226</f>
        <v>26779.14</v>
      </c>
      <c r="H226" s="23"/>
      <c r="I226" s="24">
        <v>3</v>
      </c>
      <c r="J226" s="25">
        <v>3600</v>
      </c>
      <c r="K226" s="26">
        <f>J226/I226</f>
        <v>1200</v>
      </c>
      <c r="L226" s="27">
        <v>3</v>
      </c>
      <c r="M226" s="25">
        <f>F226/V226*60</f>
        <v>2954.206128133706</v>
      </c>
      <c r="N226" s="26">
        <f t="shared" si="65"/>
        <v>984.73537604456862</v>
      </c>
      <c r="O226" s="91">
        <f t="shared" si="66"/>
        <v>0</v>
      </c>
      <c r="P226" s="92">
        <f t="shared" si="67"/>
        <v>-215.26462395543138</v>
      </c>
      <c r="Q226" s="31">
        <f t="shared" si="68"/>
        <v>0.82061281337047387</v>
      </c>
      <c r="R226" s="273">
        <f>Q242</f>
        <v>0.82506092416058496</v>
      </c>
      <c r="S226" s="32">
        <v>0.70839120370370368</v>
      </c>
      <c r="T226" s="33">
        <v>0.72916666666666663</v>
      </c>
      <c r="U226" s="34"/>
      <c r="V226" s="35">
        <v>29.916666666666654</v>
      </c>
      <c r="W226" s="33"/>
      <c r="X226" s="107"/>
      <c r="Y226" s="276"/>
      <c r="Z226" s="277"/>
      <c r="AA226" s="119">
        <f t="shared" si="69"/>
        <v>-645.79387186629401</v>
      </c>
      <c r="AB226" s="31">
        <f t="shared" si="70"/>
        <v>0.82061281337047387</v>
      </c>
      <c r="AC226" s="278">
        <f>AB242</f>
        <v>0.82506092416058485</v>
      </c>
    </row>
    <row r="227" spans="1:29" ht="15.75" customHeight="1">
      <c r="A227" s="269"/>
      <c r="B227" s="38" t="s">
        <v>76</v>
      </c>
      <c r="C227" s="264" t="s">
        <v>122</v>
      </c>
      <c r="D227" s="265"/>
      <c r="E227" s="39">
        <v>18.18</v>
      </c>
      <c r="F227" s="40">
        <v>1153</v>
      </c>
      <c r="G227" s="41">
        <f t="shared" si="71"/>
        <v>20961.54</v>
      </c>
      <c r="H227" s="42">
        <v>2</v>
      </c>
      <c r="I227" s="43">
        <v>3</v>
      </c>
      <c r="J227" s="44">
        <v>3600</v>
      </c>
      <c r="K227" s="45">
        <f t="shared" si="57"/>
        <v>1200</v>
      </c>
      <c r="L227" s="46">
        <v>3</v>
      </c>
      <c r="M227" s="44">
        <f>F227/V227*60</f>
        <v>2975.483870967747</v>
      </c>
      <c r="N227" s="45">
        <f t="shared" si="65"/>
        <v>991.82795698924895</v>
      </c>
      <c r="O227" s="47">
        <f t="shared" si="66"/>
        <v>0</v>
      </c>
      <c r="P227" s="48">
        <f t="shared" si="67"/>
        <v>-208.17204301075105</v>
      </c>
      <c r="Q227" s="49">
        <f t="shared" si="68"/>
        <v>0.82652329749104081</v>
      </c>
      <c r="R227" s="274"/>
      <c r="S227" s="50">
        <v>0.7416666666666667</v>
      </c>
      <c r="T227" s="51">
        <v>0.7578125</v>
      </c>
      <c r="U227" s="52">
        <v>18.000000000000096</v>
      </c>
      <c r="V227" s="53">
        <v>23.249999999999957</v>
      </c>
      <c r="W227" s="54"/>
      <c r="X227" s="58"/>
      <c r="Y227" s="266" t="s">
        <v>320</v>
      </c>
      <c r="Z227" s="267"/>
      <c r="AA227" s="120">
        <f t="shared" si="69"/>
        <v>-624.51612903225305</v>
      </c>
      <c r="AB227" s="49">
        <f t="shared" si="70"/>
        <v>0.82652329749104081</v>
      </c>
      <c r="AC227" s="279"/>
    </row>
    <row r="228" spans="1:29" ht="15.75" customHeight="1">
      <c r="A228" s="269"/>
      <c r="B228" s="38" t="s">
        <v>76</v>
      </c>
      <c r="C228" s="264" t="s">
        <v>129</v>
      </c>
      <c r="D228" s="265"/>
      <c r="E228" s="39">
        <v>25.03</v>
      </c>
      <c r="F228" s="40">
        <v>2307</v>
      </c>
      <c r="G228" s="41">
        <f t="shared" si="71"/>
        <v>57744.21</v>
      </c>
      <c r="H228" s="42"/>
      <c r="I228" s="43">
        <v>4</v>
      </c>
      <c r="J228" s="44">
        <v>3300</v>
      </c>
      <c r="K228" s="45">
        <f t="shared" si="57"/>
        <v>825</v>
      </c>
      <c r="L228" s="46">
        <v>4</v>
      </c>
      <c r="M228" s="44">
        <f>F228/V228*60</f>
        <v>2716.7811579980385</v>
      </c>
      <c r="N228" s="45">
        <f t="shared" si="65"/>
        <v>679.19528949950961</v>
      </c>
      <c r="O228" s="47">
        <f t="shared" si="66"/>
        <v>0</v>
      </c>
      <c r="P228" s="48">
        <f t="shared" si="67"/>
        <v>-145.80471050049039</v>
      </c>
      <c r="Q228" s="49">
        <f t="shared" si="68"/>
        <v>0.82326701757516318</v>
      </c>
      <c r="R228" s="274"/>
      <c r="S228" s="50">
        <v>0.76809027777777783</v>
      </c>
      <c r="T228" s="51">
        <v>0.80347222222222225</v>
      </c>
      <c r="U228" s="52">
        <v>14.800000000000075</v>
      </c>
      <c r="V228" s="53">
        <v>50.949999999999974</v>
      </c>
      <c r="W228" s="54"/>
      <c r="X228" s="58"/>
      <c r="Y228" s="266"/>
      <c r="Z228" s="267"/>
      <c r="AA228" s="120">
        <f t="shared" si="69"/>
        <v>-583.21884200196155</v>
      </c>
      <c r="AB228" s="49">
        <f t="shared" si="70"/>
        <v>0.82326701757516318</v>
      </c>
      <c r="AC228" s="279"/>
    </row>
    <row r="229" spans="1:29" ht="15.75" customHeight="1">
      <c r="A229" s="269"/>
      <c r="B229" s="38" t="s">
        <v>76</v>
      </c>
      <c r="C229" s="264" t="s">
        <v>130</v>
      </c>
      <c r="D229" s="265"/>
      <c r="E229" s="39">
        <v>24.83</v>
      </c>
      <c r="F229" s="40">
        <v>3000</v>
      </c>
      <c r="G229" s="41">
        <f t="shared" si="71"/>
        <v>74490</v>
      </c>
      <c r="H229" s="42"/>
      <c r="I229" s="43">
        <v>4</v>
      </c>
      <c r="J229" s="44">
        <v>3300</v>
      </c>
      <c r="K229" s="45">
        <f t="shared" si="57"/>
        <v>825</v>
      </c>
      <c r="L229" s="46">
        <v>4</v>
      </c>
      <c r="M229" s="44">
        <f>F229/V229*60</f>
        <v>2725.896012115094</v>
      </c>
      <c r="N229" s="45">
        <f t="shared" si="65"/>
        <v>681.4740030287735</v>
      </c>
      <c r="O229" s="47">
        <f t="shared" si="66"/>
        <v>0</v>
      </c>
      <c r="P229" s="48">
        <f t="shared" si="67"/>
        <v>-143.5259969712265</v>
      </c>
      <c r="Q229" s="49">
        <f t="shared" si="68"/>
        <v>0.82602909458033147</v>
      </c>
      <c r="R229" s="274"/>
      <c r="S229" s="50">
        <v>0.81527777777777777</v>
      </c>
      <c r="T229" s="51">
        <v>0.86113425925925924</v>
      </c>
      <c r="U229" s="52">
        <v>16.99999999999994</v>
      </c>
      <c r="V229" s="53">
        <v>66.033333333333317</v>
      </c>
      <c r="W229" s="54">
        <v>0.86113425925925924</v>
      </c>
      <c r="X229" s="94">
        <v>0.91874999999999984</v>
      </c>
      <c r="Y229" s="266" t="s">
        <v>255</v>
      </c>
      <c r="Z229" s="267"/>
      <c r="AA229" s="120">
        <f t="shared" si="69"/>
        <v>-574.10398788490602</v>
      </c>
      <c r="AB229" s="49">
        <f t="shared" si="70"/>
        <v>0.82602909458033147</v>
      </c>
      <c r="AC229" s="279"/>
    </row>
    <row r="230" spans="1:29" ht="15.75" customHeight="1">
      <c r="A230" s="269"/>
      <c r="B230" s="38" t="s">
        <v>76</v>
      </c>
      <c r="C230" s="264" t="s">
        <v>122</v>
      </c>
      <c r="D230" s="265"/>
      <c r="E230" s="39">
        <v>18.18</v>
      </c>
      <c r="F230" s="40">
        <v>2958</v>
      </c>
      <c r="G230" s="41">
        <f t="shared" si="71"/>
        <v>53776.44</v>
      </c>
      <c r="H230" s="58"/>
      <c r="I230" s="43">
        <v>3</v>
      </c>
      <c r="J230" s="44">
        <v>3600</v>
      </c>
      <c r="K230" s="45">
        <f t="shared" si="57"/>
        <v>1200</v>
      </c>
      <c r="L230" s="59">
        <v>3</v>
      </c>
      <c r="M230" s="44">
        <f>F230/V230*60</f>
        <v>2983.6929111795903</v>
      </c>
      <c r="N230" s="45">
        <f t="shared" si="65"/>
        <v>994.56430372653006</v>
      </c>
      <c r="O230" s="47">
        <f t="shared" si="66"/>
        <v>0</v>
      </c>
      <c r="P230" s="48">
        <f t="shared" si="67"/>
        <v>-205.43569627346994</v>
      </c>
      <c r="Q230" s="49">
        <f t="shared" si="68"/>
        <v>0.82880358643877505</v>
      </c>
      <c r="R230" s="274"/>
      <c r="S230" s="50">
        <v>0.91874999999999984</v>
      </c>
      <c r="T230" s="51">
        <v>0.96005787037037038</v>
      </c>
      <c r="U230" s="52">
        <v>82.96666666666647</v>
      </c>
      <c r="V230" s="53">
        <v>59.483333333333576</v>
      </c>
      <c r="W230" s="54"/>
      <c r="X230" s="94"/>
      <c r="Y230" s="266"/>
      <c r="Z230" s="267"/>
      <c r="AA230" s="120">
        <f t="shared" si="69"/>
        <v>-616.30708882040972</v>
      </c>
      <c r="AB230" s="49">
        <f t="shared" si="70"/>
        <v>0.82880358643877505</v>
      </c>
      <c r="AC230" s="279"/>
    </row>
    <row r="231" spans="1:29" ht="15.75" customHeight="1">
      <c r="A231" s="269"/>
      <c r="B231" s="38"/>
      <c r="C231" s="264"/>
      <c r="D231" s="265"/>
      <c r="E231" s="39"/>
      <c r="F231" s="40"/>
      <c r="G231" s="60"/>
      <c r="H231" s="61"/>
      <c r="I231" s="43"/>
      <c r="J231" s="44"/>
      <c r="K231" s="45"/>
      <c r="L231" s="46"/>
      <c r="M231" s="44"/>
      <c r="N231" s="45"/>
      <c r="O231" s="47"/>
      <c r="P231" s="48"/>
      <c r="Q231" s="49"/>
      <c r="R231" s="274"/>
      <c r="S231" s="50"/>
      <c r="T231" s="51"/>
      <c r="U231" s="52"/>
      <c r="V231" s="53"/>
      <c r="W231" s="54"/>
      <c r="X231" s="116"/>
      <c r="Y231" s="266"/>
      <c r="Z231" s="267"/>
      <c r="AA231" s="120"/>
      <c r="AB231" s="49"/>
      <c r="AC231" s="279"/>
    </row>
    <row r="232" spans="1:29" ht="15.75" customHeight="1">
      <c r="A232" s="269"/>
      <c r="B232" s="38"/>
      <c r="C232" s="264"/>
      <c r="D232" s="265"/>
      <c r="E232" s="39"/>
      <c r="F232" s="40"/>
      <c r="G232" s="60"/>
      <c r="H232" s="64"/>
      <c r="I232" s="43"/>
      <c r="J232" s="44"/>
      <c r="K232" s="45"/>
      <c r="L232" s="59"/>
      <c r="M232" s="44"/>
      <c r="N232" s="45"/>
      <c r="O232" s="65"/>
      <c r="P232" s="66"/>
      <c r="Q232" s="67"/>
      <c r="R232" s="274"/>
      <c r="S232" s="50"/>
      <c r="T232" s="51"/>
      <c r="U232" s="52"/>
      <c r="V232" s="53"/>
      <c r="W232" s="54"/>
      <c r="X232" s="94"/>
      <c r="Y232" s="266"/>
      <c r="Z232" s="267"/>
      <c r="AA232" s="120"/>
      <c r="AB232" s="49"/>
      <c r="AC232" s="279"/>
    </row>
    <row r="233" spans="1:29" ht="15.75" customHeight="1">
      <c r="A233" s="269"/>
      <c r="B233" s="38"/>
      <c r="C233" s="264"/>
      <c r="D233" s="265"/>
      <c r="E233" s="39"/>
      <c r="F233" s="40"/>
      <c r="G233" s="60"/>
      <c r="H233" s="64"/>
      <c r="I233" s="43"/>
      <c r="J233" s="44"/>
      <c r="K233" s="45"/>
      <c r="L233" s="59"/>
      <c r="M233" s="44"/>
      <c r="N233" s="45"/>
      <c r="O233" s="65"/>
      <c r="P233" s="66"/>
      <c r="Q233" s="67"/>
      <c r="R233" s="274"/>
      <c r="S233" s="50"/>
      <c r="T233" s="51"/>
      <c r="U233" s="52"/>
      <c r="V233" s="53"/>
      <c r="W233" s="54"/>
      <c r="X233" s="94"/>
      <c r="Y233" s="266"/>
      <c r="Z233" s="267"/>
      <c r="AA233" s="120"/>
      <c r="AB233" s="49"/>
      <c r="AC233" s="279"/>
    </row>
    <row r="234" spans="1:29" ht="15.75" customHeight="1">
      <c r="A234" s="269"/>
      <c r="B234" s="38"/>
      <c r="C234" s="264"/>
      <c r="D234" s="265"/>
      <c r="E234" s="39"/>
      <c r="F234" s="40"/>
      <c r="G234" s="60"/>
      <c r="H234" s="64"/>
      <c r="I234" s="43"/>
      <c r="J234" s="44"/>
      <c r="K234" s="45"/>
      <c r="L234" s="59"/>
      <c r="M234" s="44"/>
      <c r="N234" s="45"/>
      <c r="O234" s="65"/>
      <c r="P234" s="66"/>
      <c r="Q234" s="67"/>
      <c r="R234" s="274"/>
      <c r="S234" s="50"/>
      <c r="T234" s="51"/>
      <c r="U234" s="52"/>
      <c r="V234" s="53"/>
      <c r="W234" s="68"/>
      <c r="X234" s="110"/>
      <c r="Y234" s="266"/>
      <c r="Z234" s="267"/>
      <c r="AA234" s="120"/>
      <c r="AB234" s="49"/>
      <c r="AC234" s="279"/>
    </row>
    <row r="235" spans="1:29" ht="15.75" customHeight="1">
      <c r="A235" s="269"/>
      <c r="B235" s="38"/>
      <c r="C235" s="264"/>
      <c r="D235" s="265"/>
      <c r="E235" s="39"/>
      <c r="F235" s="40"/>
      <c r="G235" s="60"/>
      <c r="H235" s="64"/>
      <c r="I235" s="43"/>
      <c r="J235" s="44"/>
      <c r="K235" s="45"/>
      <c r="L235" s="59"/>
      <c r="M235" s="44"/>
      <c r="N235" s="45"/>
      <c r="O235" s="65"/>
      <c r="P235" s="66"/>
      <c r="Q235" s="67"/>
      <c r="R235" s="274"/>
      <c r="S235" s="50"/>
      <c r="T235" s="51"/>
      <c r="U235" s="52"/>
      <c r="V235" s="53"/>
      <c r="W235" s="68"/>
      <c r="X235" s="110"/>
      <c r="Y235" s="266"/>
      <c r="Z235" s="267"/>
      <c r="AA235" s="120"/>
      <c r="AB235" s="49"/>
      <c r="AC235" s="279"/>
    </row>
    <row r="236" spans="1:29" ht="15.75" customHeight="1">
      <c r="A236" s="269"/>
      <c r="B236" s="38"/>
      <c r="C236" s="264"/>
      <c r="D236" s="265"/>
      <c r="E236" s="39"/>
      <c r="F236" s="40"/>
      <c r="G236" s="60"/>
      <c r="H236" s="64"/>
      <c r="I236" s="43"/>
      <c r="J236" s="44"/>
      <c r="K236" s="45"/>
      <c r="L236" s="59"/>
      <c r="M236" s="44"/>
      <c r="N236" s="45"/>
      <c r="O236" s="65"/>
      <c r="P236" s="66"/>
      <c r="Q236" s="67"/>
      <c r="R236" s="274"/>
      <c r="S236" s="50"/>
      <c r="T236" s="51"/>
      <c r="U236" s="52"/>
      <c r="V236" s="53"/>
      <c r="W236" s="68"/>
      <c r="X236" s="110"/>
      <c r="Y236" s="266"/>
      <c r="Z236" s="267"/>
      <c r="AA236" s="120"/>
      <c r="AB236" s="49"/>
      <c r="AC236" s="279"/>
    </row>
    <row r="237" spans="1:29" ht="15.75" customHeight="1">
      <c r="A237" s="269"/>
      <c r="B237" s="38"/>
      <c r="C237" s="264"/>
      <c r="D237" s="265"/>
      <c r="E237" s="39"/>
      <c r="F237" s="40"/>
      <c r="G237" s="60"/>
      <c r="H237" s="64"/>
      <c r="I237" s="43"/>
      <c r="J237" s="44"/>
      <c r="K237" s="45"/>
      <c r="L237" s="59"/>
      <c r="M237" s="44"/>
      <c r="N237" s="45"/>
      <c r="O237" s="65"/>
      <c r="P237" s="66"/>
      <c r="Q237" s="67"/>
      <c r="R237" s="274"/>
      <c r="S237" s="50"/>
      <c r="T237" s="51"/>
      <c r="U237" s="52"/>
      <c r="V237" s="53"/>
      <c r="W237" s="68"/>
      <c r="X237" s="110"/>
      <c r="Y237" s="266"/>
      <c r="Z237" s="267"/>
      <c r="AA237" s="120"/>
      <c r="AB237" s="49"/>
      <c r="AC237" s="279"/>
    </row>
    <row r="238" spans="1:29" ht="15.75" customHeight="1">
      <c r="A238" s="269"/>
      <c r="B238" s="38"/>
      <c r="C238" s="264"/>
      <c r="D238" s="265"/>
      <c r="E238" s="39"/>
      <c r="F238" s="40"/>
      <c r="G238" s="60"/>
      <c r="H238" s="64"/>
      <c r="I238" s="43"/>
      <c r="J238" s="44"/>
      <c r="K238" s="45"/>
      <c r="L238" s="59"/>
      <c r="M238" s="44"/>
      <c r="N238" s="45"/>
      <c r="O238" s="65"/>
      <c r="P238" s="66"/>
      <c r="Q238" s="67"/>
      <c r="R238" s="274"/>
      <c r="S238" s="50"/>
      <c r="T238" s="51"/>
      <c r="U238" s="52"/>
      <c r="V238" s="53"/>
      <c r="W238" s="68"/>
      <c r="X238" s="110"/>
      <c r="Y238" s="266"/>
      <c r="Z238" s="267"/>
      <c r="AA238" s="120"/>
      <c r="AB238" s="49"/>
      <c r="AC238" s="279"/>
    </row>
    <row r="239" spans="1:29" ht="15.75" customHeight="1">
      <c r="A239" s="269"/>
      <c r="B239" s="38"/>
      <c r="C239" s="264"/>
      <c r="D239" s="265"/>
      <c r="E239" s="39"/>
      <c r="F239" s="40"/>
      <c r="G239" s="60"/>
      <c r="H239" s="64"/>
      <c r="I239" s="43"/>
      <c r="J239" s="44"/>
      <c r="K239" s="45"/>
      <c r="L239" s="59"/>
      <c r="M239" s="44"/>
      <c r="N239" s="45"/>
      <c r="O239" s="65"/>
      <c r="P239" s="66"/>
      <c r="Q239" s="67"/>
      <c r="R239" s="274"/>
      <c r="S239" s="50"/>
      <c r="T239" s="51"/>
      <c r="U239" s="52"/>
      <c r="V239" s="53"/>
      <c r="W239" s="54"/>
      <c r="X239" s="94"/>
      <c r="Y239" s="266"/>
      <c r="Z239" s="267"/>
      <c r="AA239" s="120"/>
      <c r="AB239" s="49"/>
      <c r="AC239" s="279"/>
    </row>
    <row r="240" spans="1:29" ht="15.75" customHeight="1">
      <c r="A240" s="269"/>
      <c r="B240" s="38"/>
      <c r="C240" s="264"/>
      <c r="D240" s="265"/>
      <c r="E240" s="39"/>
      <c r="F240" s="40"/>
      <c r="G240" s="60"/>
      <c r="H240" s="64"/>
      <c r="I240" s="43"/>
      <c r="J240" s="44"/>
      <c r="K240" s="45"/>
      <c r="L240" s="59"/>
      <c r="M240" s="44"/>
      <c r="N240" s="45"/>
      <c r="O240" s="65"/>
      <c r="P240" s="66"/>
      <c r="Q240" s="67"/>
      <c r="R240" s="274"/>
      <c r="S240" s="50"/>
      <c r="T240" s="51"/>
      <c r="U240" s="52"/>
      <c r="V240" s="53"/>
      <c r="W240" s="68"/>
      <c r="X240" s="110"/>
      <c r="Y240" s="266"/>
      <c r="Z240" s="267"/>
      <c r="AA240" s="120"/>
      <c r="AB240" s="49"/>
      <c r="AC240" s="279"/>
    </row>
    <row r="241" spans="1:29" ht="15.75" customHeight="1">
      <c r="A241" s="269"/>
      <c r="B241" s="38"/>
      <c r="C241" s="264"/>
      <c r="D241" s="265"/>
      <c r="E241" s="104"/>
      <c r="F241" s="40"/>
      <c r="G241" s="72"/>
      <c r="H241" s="64"/>
      <c r="I241" s="43"/>
      <c r="J241" s="44"/>
      <c r="K241" s="45"/>
      <c r="L241" s="59"/>
      <c r="M241" s="44"/>
      <c r="N241" s="45"/>
      <c r="O241" s="65"/>
      <c r="P241" s="66"/>
      <c r="Q241" s="67"/>
      <c r="R241" s="274"/>
      <c r="S241" s="62"/>
      <c r="T241" s="63"/>
      <c r="U241" s="73"/>
      <c r="V241" s="74"/>
      <c r="W241" s="68"/>
      <c r="X241" s="110"/>
      <c r="Y241" s="266"/>
      <c r="Z241" s="267"/>
      <c r="AA241" s="121"/>
      <c r="AB241" s="67"/>
      <c r="AC241" s="279"/>
    </row>
    <row r="242" spans="1:29" ht="15.75" customHeight="1" thickBot="1">
      <c r="A242" s="270"/>
      <c r="B242" s="76" t="s">
        <v>35</v>
      </c>
      <c r="C242" s="261"/>
      <c r="D242" s="261"/>
      <c r="E242" s="77"/>
      <c r="F242" s="78"/>
      <c r="G242" s="79"/>
      <c r="H242" s="20"/>
      <c r="I242" s="80">
        <f t="shared" ref="I242:J242" si="72">AVERAGE(I226:I241)</f>
        <v>3.4</v>
      </c>
      <c r="J242" s="81">
        <f t="shared" si="72"/>
        <v>3480</v>
      </c>
      <c r="K242" s="82">
        <f t="shared" ref="K242" si="73">J242/I242</f>
        <v>1023.5294117647059</v>
      </c>
      <c r="L242" s="80">
        <f t="shared" ref="L242:M242" si="74">AVERAGE(L226:L241)</f>
        <v>3.4</v>
      </c>
      <c r="M242" s="81">
        <f t="shared" si="74"/>
        <v>2871.2120160788354</v>
      </c>
      <c r="N242" s="82">
        <f>M242/L242</f>
        <v>844.47412237612809</v>
      </c>
      <c r="O242" s="83">
        <f>L242-I242</f>
        <v>0</v>
      </c>
      <c r="P242" s="84">
        <f>N242-K242</f>
        <v>-179.05528938857776</v>
      </c>
      <c r="Q242" s="85">
        <f>N242/K242</f>
        <v>0.82506092416058496</v>
      </c>
      <c r="R242" s="275"/>
      <c r="S242" s="182">
        <f>S226</f>
        <v>0.70839120370370368</v>
      </c>
      <c r="T242" s="183">
        <f>INDEX(T226:T241,COUNTA(T226:T241))</f>
        <v>0.96005787037037038</v>
      </c>
      <c r="U242" s="86"/>
      <c r="V242" s="96"/>
      <c r="W242" s="78"/>
      <c r="X242" s="82"/>
      <c r="Y242" s="262"/>
      <c r="Z242" s="263"/>
      <c r="AA242" s="122">
        <f>M242-J242</f>
        <v>-608.7879839211646</v>
      </c>
      <c r="AB242" s="85">
        <f>M242/J242</f>
        <v>0.82506092416058485</v>
      </c>
      <c r="AC242" s="280"/>
    </row>
    <row r="244" spans="1:29">
      <c r="Y244" s="260" t="s">
        <v>54</v>
      </c>
      <c r="Z244" s="260"/>
    </row>
    <row r="245" spans="1:29">
      <c r="Y245" s="260" t="s">
        <v>55</v>
      </c>
      <c r="Z245" s="260"/>
    </row>
    <row r="246" spans="1:29">
      <c r="Y246" s="260" t="s">
        <v>56</v>
      </c>
      <c r="Z246" s="260"/>
    </row>
    <row r="247" spans="1:29">
      <c r="Y247" s="260" t="s">
        <v>57</v>
      </c>
      <c r="Z247" s="260"/>
    </row>
    <row r="248" spans="1:29">
      <c r="Y248" s="260" t="s">
        <v>58</v>
      </c>
      <c r="Z248" s="260"/>
    </row>
    <row r="249" spans="1:29">
      <c r="Y249" s="260" t="s">
        <v>59</v>
      </c>
      <c r="Z249" s="260"/>
    </row>
    <row r="250" spans="1:29">
      <c r="Y250" s="260" t="s">
        <v>60</v>
      </c>
      <c r="Z250" s="260"/>
    </row>
    <row r="251" spans="1:29">
      <c r="Y251" s="260" t="s">
        <v>61</v>
      </c>
      <c r="Z251" s="260"/>
    </row>
    <row r="252" spans="1:29">
      <c r="Y252" s="260" t="s">
        <v>62</v>
      </c>
      <c r="Z252" s="260"/>
    </row>
    <row r="253" spans="1:29">
      <c r="Y253" s="260" t="s">
        <v>63</v>
      </c>
      <c r="Z253" s="260"/>
    </row>
    <row r="254" spans="1:29">
      <c r="Y254" s="260" t="s">
        <v>64</v>
      </c>
      <c r="Z254" s="260"/>
    </row>
    <row r="255" spans="1:29">
      <c r="Y255" s="260" t="s">
        <v>65</v>
      </c>
      <c r="Z255" s="260"/>
    </row>
    <row r="256" spans="1:29">
      <c r="Y256" s="260" t="s">
        <v>66</v>
      </c>
      <c r="Z256" s="260"/>
    </row>
    <row r="257" spans="25:25">
      <c r="Y257" s="9" t="s">
        <v>270</v>
      </c>
    </row>
    <row r="258" spans="25:25">
      <c r="Y258" s="9" t="s">
        <v>259</v>
      </c>
    </row>
    <row r="259" spans="25:25">
      <c r="Y259" s="9" t="s">
        <v>253</v>
      </c>
    </row>
    <row r="260" spans="25:25">
      <c r="Y260" s="9" t="s">
        <v>251</v>
      </c>
    </row>
    <row r="261" spans="25:25">
      <c r="Y261" s="9" t="s">
        <v>318</v>
      </c>
    </row>
    <row r="262" spans="25:25">
      <c r="Y262" s="9" t="s">
        <v>320</v>
      </c>
    </row>
  </sheetData>
  <mergeCells count="563"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42">
    <cfRule type="cellIs" dxfId="449" priority="1" operator="greaterThan">
      <formula>0</formula>
    </cfRule>
  </conditionalFormatting>
  <conditionalFormatting sqref="P5:P242 AA5:AA242">
    <cfRule type="cellIs" dxfId="448" priority="14" operator="lessThan">
      <formula>0</formula>
    </cfRule>
  </conditionalFormatting>
  <conditionalFormatting sqref="Q5:Q242 AB5:AB242">
    <cfRule type="cellIs" dxfId="447" priority="12" operator="greaterThan">
      <formula>1</formula>
    </cfRule>
    <cfRule type="cellIs" dxfId="446" priority="13" operator="lessThan">
      <formula>0.8</formula>
    </cfRule>
  </conditionalFormatting>
  <conditionalFormatting sqref="R5:R242 AC22:AC23">
    <cfRule type="cellIs" dxfId="445" priority="16" operator="lessThan">
      <formula>0.8</formula>
    </cfRule>
  </conditionalFormatting>
  <conditionalFormatting sqref="AC5">
    <cfRule type="cellIs" dxfId="444" priority="20" operator="lessThan">
      <formula>0.8</formula>
    </cfRule>
  </conditionalFormatting>
  <conditionalFormatting sqref="AC20">
    <cfRule type="cellIs" dxfId="443" priority="19" operator="lessThan">
      <formula>0.8</formula>
    </cfRule>
  </conditionalFormatting>
  <conditionalFormatting sqref="AC29:AC37">
    <cfRule type="cellIs" dxfId="442" priority="17" operator="lessThan">
      <formula>0.8</formula>
    </cfRule>
  </conditionalFormatting>
  <conditionalFormatting sqref="AC39:AC44">
    <cfRule type="cellIs" dxfId="441" priority="15" operator="lessThan">
      <formula>0.8</formula>
    </cfRule>
  </conditionalFormatting>
  <conditionalFormatting sqref="AC56">
    <cfRule type="cellIs" dxfId="440" priority="18" operator="lessThan">
      <formula>0.8</formula>
    </cfRule>
  </conditionalFormatting>
  <conditionalFormatting sqref="AC73:AC78">
    <cfRule type="cellIs" dxfId="439" priority="10" operator="lessThan">
      <formula>0.8</formula>
    </cfRule>
  </conditionalFormatting>
  <conditionalFormatting sqref="AC90">
    <cfRule type="cellIs" dxfId="438" priority="11" operator="lessThan">
      <formula>0.8</formula>
    </cfRule>
  </conditionalFormatting>
  <conditionalFormatting sqref="AC107">
    <cfRule type="cellIs" dxfId="437" priority="3" operator="lessThan">
      <formula>0.8</formula>
    </cfRule>
  </conditionalFormatting>
  <conditionalFormatting sqref="AC124:AC129">
    <cfRule type="cellIs" dxfId="436" priority="2" operator="lessThan">
      <formula>0.8</formula>
    </cfRule>
  </conditionalFormatting>
  <conditionalFormatting sqref="AC141:AC146">
    <cfRule type="cellIs" dxfId="435" priority="6" operator="lessThan">
      <formula>0.8</formula>
    </cfRule>
  </conditionalFormatting>
  <conditionalFormatting sqref="AC158:AC163">
    <cfRule type="cellIs" dxfId="434" priority="9" operator="lessThan">
      <formula>0.8</formula>
    </cfRule>
  </conditionalFormatting>
  <conditionalFormatting sqref="AC175">
    <cfRule type="cellIs" dxfId="433" priority="8" operator="lessThan">
      <formula>0.8</formula>
    </cfRule>
  </conditionalFormatting>
  <conditionalFormatting sqref="AC192">
    <cfRule type="cellIs" dxfId="432" priority="7" operator="lessThan">
      <formula>0.8</formula>
    </cfRule>
  </conditionalFormatting>
  <conditionalFormatting sqref="AC209">
    <cfRule type="cellIs" dxfId="431" priority="5" operator="lessThan">
      <formula>0.8</formula>
    </cfRule>
  </conditionalFormatting>
  <conditionalFormatting sqref="AC226:AC231">
    <cfRule type="cellIs" dxfId="430" priority="4" operator="lessThan">
      <formula>0.8</formula>
    </cfRule>
  </conditionalFormatting>
  <dataValidations count="1">
    <dataValidation type="list" allowBlank="1" showInputMessage="1" showErrorMessage="1" sqref="Y5:Z242" xr:uid="{AEC5D0E5-D150-4F5A-BE9D-2BAC1791C089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51CF-0BB4-4219-AF20-9D39F6261A25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SUM(F5:F157)</f>
        <v>113699</v>
      </c>
      <c r="E1" s="5" t="s">
        <v>2</v>
      </c>
      <c r="F1" s="6">
        <f>SUM(G5:G157)</f>
        <v>5231601.3399999989</v>
      </c>
      <c r="G1" s="7" t="s">
        <v>3</v>
      </c>
      <c r="H1" s="8">
        <f>L21+L38+L55+L72+L89+L106+L123+L140+L157</f>
        <v>165.61904761904762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45853</v>
      </c>
      <c r="B2" s="326"/>
      <c r="C2" s="10" t="s">
        <v>10</v>
      </c>
      <c r="D2" s="11">
        <f>AVERAGE(N21,N38,N55,N72,N89,N106,N123,N140,N157)</f>
        <v>133.34441178974762</v>
      </c>
      <c r="E2" s="11" t="s">
        <v>11</v>
      </c>
      <c r="F2" s="12">
        <f>F1/D1</f>
        <v>46.012729575457996</v>
      </c>
      <c r="G2" s="13" t="s">
        <v>12</v>
      </c>
      <c r="H2" s="14">
        <f>COUNT(H5:H157)</f>
        <v>0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16" t="s">
        <v>67</v>
      </c>
      <c r="C5" s="350" t="s">
        <v>68</v>
      </c>
      <c r="D5" s="351"/>
      <c r="E5" s="21">
        <v>19.7</v>
      </c>
      <c r="F5" s="15">
        <v>3027</v>
      </c>
      <c r="G5" s="22">
        <f t="shared" ref="G5:G8" si="0">E5*F5</f>
        <v>59631.9</v>
      </c>
      <c r="H5" s="23"/>
      <c r="I5" s="24">
        <v>13</v>
      </c>
      <c r="J5" s="25">
        <v>1200</v>
      </c>
      <c r="K5" s="26">
        <f>J5/I5</f>
        <v>92.307692307692307</v>
      </c>
      <c r="L5" s="27">
        <v>13</v>
      </c>
      <c r="M5" s="25">
        <f>F5/V5*60</f>
        <v>1056.1349098662529</v>
      </c>
      <c r="N5" s="26">
        <f>M5/L5</f>
        <v>81.241146912788679</v>
      </c>
      <c r="O5" s="28">
        <f>L5-I5</f>
        <v>0</v>
      </c>
      <c r="P5" s="29">
        <f>N5-K5</f>
        <v>-11.066545394903628</v>
      </c>
      <c r="Q5" s="30">
        <f>N5/K5</f>
        <v>0.88011242488854402</v>
      </c>
      <c r="R5" s="274">
        <f>Q21</f>
        <v>0.84086311849031226</v>
      </c>
      <c r="S5" s="32">
        <v>0.25002314814814813</v>
      </c>
      <c r="T5" s="33">
        <v>0.36944444444444446</v>
      </c>
      <c r="U5" s="34"/>
      <c r="V5" s="35">
        <v>171.96666666666673</v>
      </c>
      <c r="W5" s="15"/>
      <c r="X5" s="17"/>
      <c r="Y5" s="276"/>
      <c r="Z5" s="277"/>
      <c r="AA5" s="36">
        <f>M5-J5</f>
        <v>-143.86509013374712</v>
      </c>
      <c r="AB5" s="37">
        <f>M5/J5</f>
        <v>0.88011242488854402</v>
      </c>
      <c r="AC5" s="292">
        <f>AB21</f>
        <v>0.84086311849031226</v>
      </c>
    </row>
    <row r="6" spans="1:29" ht="15.75" customHeight="1">
      <c r="A6" s="282"/>
      <c r="B6" s="38" t="s">
        <v>74</v>
      </c>
      <c r="C6" s="285" t="s">
        <v>200</v>
      </c>
      <c r="D6" s="286"/>
      <c r="E6" s="39">
        <v>59.36</v>
      </c>
      <c r="F6" s="40">
        <v>399</v>
      </c>
      <c r="G6" s="41">
        <f t="shared" si="0"/>
        <v>23684.639999999999</v>
      </c>
      <c r="H6" s="42"/>
      <c r="I6" s="43">
        <v>17</v>
      </c>
      <c r="J6" s="44">
        <v>1565</v>
      </c>
      <c r="K6" s="45">
        <f t="shared" ref="K6:K62" si="1">J6/I6</f>
        <v>92.058823529411768</v>
      </c>
      <c r="L6" s="46">
        <v>17</v>
      </c>
      <c r="M6" s="44">
        <f>F6/V6*60</f>
        <v>1277.9359430604968</v>
      </c>
      <c r="N6" s="45">
        <f>M6/L6</f>
        <v>75.172702532970405</v>
      </c>
      <c r="O6" s="47">
        <f>L6-I6</f>
        <v>0</v>
      </c>
      <c r="P6" s="48">
        <f>N6-K6</f>
        <v>-16.886120996441363</v>
      </c>
      <c r="Q6" s="49">
        <f>N6/K6</f>
        <v>0.81657248757859224</v>
      </c>
      <c r="R6" s="274"/>
      <c r="S6" s="50">
        <v>0.37240740740740741</v>
      </c>
      <c r="T6" s="51">
        <v>0.38541666666666669</v>
      </c>
      <c r="U6" s="52">
        <v>4.2666666666666409</v>
      </c>
      <c r="V6" s="53">
        <v>18.733333333333356</v>
      </c>
      <c r="W6" s="54"/>
      <c r="X6" s="94"/>
      <c r="Y6" s="266"/>
      <c r="Z6" s="267"/>
      <c r="AA6" s="55">
        <f>M6-J6</f>
        <v>-287.06405693950319</v>
      </c>
      <c r="AB6" s="56">
        <f>M6/J6</f>
        <v>0.81657248757859224</v>
      </c>
      <c r="AC6" s="293"/>
    </row>
    <row r="7" spans="1:29" ht="15.75" customHeight="1">
      <c r="A7" s="282"/>
      <c r="B7" s="38" t="s">
        <v>67</v>
      </c>
      <c r="C7" s="285" t="s">
        <v>291</v>
      </c>
      <c r="D7" s="286"/>
      <c r="E7" s="39">
        <v>51.82</v>
      </c>
      <c r="F7" s="40">
        <v>3493</v>
      </c>
      <c r="G7" s="41">
        <f t="shared" si="0"/>
        <v>181007.26</v>
      </c>
      <c r="H7" s="42"/>
      <c r="I7" s="43">
        <v>23</v>
      </c>
      <c r="J7" s="44">
        <v>1800</v>
      </c>
      <c r="K7" s="45">
        <f t="shared" si="1"/>
        <v>78.260869565217391</v>
      </c>
      <c r="L7" s="46">
        <v>23</v>
      </c>
      <c r="M7" s="44">
        <f>F7/V7*60</f>
        <v>1526.4384559359073</v>
      </c>
      <c r="N7" s="45">
        <f>M7/L7</f>
        <v>66.366889388517706</v>
      </c>
      <c r="O7" s="47">
        <f>L7-I7</f>
        <v>0</v>
      </c>
      <c r="P7" s="48">
        <f>N7-K7</f>
        <v>-11.893980176699685</v>
      </c>
      <c r="Q7" s="49">
        <f>N7/K7</f>
        <v>0.84802136440883735</v>
      </c>
      <c r="R7" s="274"/>
      <c r="S7" s="50">
        <v>0.38958333333333334</v>
      </c>
      <c r="T7" s="51">
        <v>0.48493055555555553</v>
      </c>
      <c r="U7" s="52">
        <v>5.9999999999999787</v>
      </c>
      <c r="V7" s="53">
        <v>137.29999999999995</v>
      </c>
      <c r="W7" s="54">
        <v>0.48493055555555553</v>
      </c>
      <c r="X7" s="94">
        <v>0.52291666666666659</v>
      </c>
      <c r="Y7" s="266"/>
      <c r="Z7" s="267"/>
      <c r="AA7" s="55">
        <f>M7-J7</f>
        <v>-273.56154406409269</v>
      </c>
      <c r="AB7" s="56">
        <f>M7/J7</f>
        <v>0.84802136440883735</v>
      </c>
      <c r="AC7" s="293"/>
    </row>
    <row r="8" spans="1:29" ht="15.75" customHeight="1">
      <c r="A8" s="282"/>
      <c r="B8" s="38" t="s">
        <v>69</v>
      </c>
      <c r="C8" s="285" t="s">
        <v>222</v>
      </c>
      <c r="D8" s="286"/>
      <c r="E8" s="39">
        <v>30.55</v>
      </c>
      <c r="F8" s="40">
        <v>1185</v>
      </c>
      <c r="G8" s="41">
        <f t="shared" si="0"/>
        <v>36201.75</v>
      </c>
      <c r="H8" s="42"/>
      <c r="I8" s="43">
        <v>16</v>
      </c>
      <c r="J8" s="44">
        <v>1750</v>
      </c>
      <c r="K8" s="45">
        <f t="shared" si="1"/>
        <v>109.375</v>
      </c>
      <c r="L8" s="46">
        <v>16</v>
      </c>
      <c r="M8" s="44">
        <f>F8/V8*60</f>
        <v>1449.5412844036653</v>
      </c>
      <c r="N8" s="45">
        <f>M8/L8</f>
        <v>90.596330275229079</v>
      </c>
      <c r="O8" s="47">
        <f>L8-I8</f>
        <v>0</v>
      </c>
      <c r="P8" s="48">
        <f>N8-K8</f>
        <v>-18.778669724770921</v>
      </c>
      <c r="Q8" s="49">
        <f>N8/K8</f>
        <v>0.82830930537352299</v>
      </c>
      <c r="R8" s="274"/>
      <c r="S8" s="50">
        <v>0.52291666666666659</v>
      </c>
      <c r="T8" s="51">
        <v>0.55697916666666669</v>
      </c>
      <c r="U8" s="52">
        <v>54.699999999999918</v>
      </c>
      <c r="V8" s="53">
        <v>49.050000000000153</v>
      </c>
      <c r="W8" s="51"/>
      <c r="X8" s="116"/>
      <c r="Y8" s="266"/>
      <c r="Z8" s="267"/>
      <c r="AA8" s="55">
        <f>M8-J8</f>
        <v>-300.45871559633474</v>
      </c>
      <c r="AB8" s="56">
        <f>M8/J8</f>
        <v>0.82830930537352299</v>
      </c>
      <c r="AC8" s="293"/>
    </row>
    <row r="9" spans="1:29" ht="15.75" customHeight="1">
      <c r="A9" s="283"/>
      <c r="B9" s="38"/>
      <c r="C9" s="285"/>
      <c r="D9" s="286"/>
      <c r="E9" s="39"/>
      <c r="F9" s="40"/>
      <c r="G9" s="41"/>
      <c r="H9" s="58"/>
      <c r="I9" s="43"/>
      <c r="J9" s="44"/>
      <c r="K9" s="45"/>
      <c r="L9" s="59"/>
      <c r="M9" s="44"/>
      <c r="N9" s="45"/>
      <c r="O9" s="47"/>
      <c r="P9" s="48"/>
      <c r="Q9" s="49"/>
      <c r="R9" s="274"/>
      <c r="S9" s="50"/>
      <c r="T9" s="51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5"/>
      <c r="D10" s="286"/>
      <c r="E10" s="39"/>
      <c r="F10" s="40"/>
      <c r="G10" s="60"/>
      <c r="H10" s="61"/>
      <c r="I10" s="43"/>
      <c r="J10" s="44"/>
      <c r="K10" s="45"/>
      <c r="L10" s="46"/>
      <c r="M10" s="44"/>
      <c r="N10" s="45"/>
      <c r="O10" s="47"/>
      <c r="P10" s="48"/>
      <c r="Q10" s="49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43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43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43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43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43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17.25</v>
      </c>
      <c r="J21" s="81">
        <f t="shared" si="2"/>
        <v>1578.75</v>
      </c>
      <c r="K21" s="82">
        <f t="shared" ref="K21" si="3">J21/I21</f>
        <v>91.521739130434781</v>
      </c>
      <c r="L21" s="80">
        <f t="shared" ref="L21:M21" si="4">AVERAGE(L5:L20)</f>
        <v>17.25</v>
      </c>
      <c r="M21" s="81">
        <f t="shared" si="4"/>
        <v>1327.5126483165805</v>
      </c>
      <c r="N21" s="82">
        <f t="shared" ref="N21:N27" si="5">M21/L21</f>
        <v>76.957254974874232</v>
      </c>
      <c r="O21" s="83">
        <f t="shared" ref="O21:O27" si="6">L21-I21</f>
        <v>0</v>
      </c>
      <c r="P21" s="84">
        <f t="shared" ref="P21:P27" si="7">N21-K21</f>
        <v>-14.56448415556055</v>
      </c>
      <c r="Q21" s="85">
        <f t="shared" ref="Q21:Q27" si="8">N21/K21</f>
        <v>0.84086311849031226</v>
      </c>
      <c r="R21" s="275"/>
      <c r="S21" s="182">
        <f>S5</f>
        <v>0.25002314814814813</v>
      </c>
      <c r="T21" s="183">
        <f>INDEX(T5:T20,COUNTA(T5:T20))</f>
        <v>0.55697916666666669</v>
      </c>
      <c r="U21" s="86"/>
      <c r="V21" s="86"/>
      <c r="W21" s="87"/>
      <c r="X21" s="179"/>
      <c r="Y21" s="262"/>
      <c r="Z21" s="263"/>
      <c r="AA21" s="88">
        <f t="shared" ref="AA21:AA27" si="9">M21-J21</f>
        <v>-251.23735168341955</v>
      </c>
      <c r="AB21" s="89">
        <f t="shared" ref="AB21:AB27" si="10">M21/J21</f>
        <v>0.84086311849031226</v>
      </c>
      <c r="AC21" s="295"/>
    </row>
    <row r="22" spans="1:43" ht="15.75" customHeight="1">
      <c r="A22" s="268" t="s">
        <v>36</v>
      </c>
      <c r="B22" s="16" t="s">
        <v>70</v>
      </c>
      <c r="C22" s="349" t="s">
        <v>71</v>
      </c>
      <c r="D22" s="349"/>
      <c r="E22" s="21">
        <v>56.43</v>
      </c>
      <c r="F22" s="25">
        <v>2316</v>
      </c>
      <c r="G22" s="22">
        <f t="shared" ref="G22:G27" si="11">E22*F22</f>
        <v>130691.88</v>
      </c>
      <c r="H22" s="23"/>
      <c r="I22" s="24">
        <v>24</v>
      </c>
      <c r="J22" s="25">
        <v>2000</v>
      </c>
      <c r="K22" s="26">
        <f>J22/I22</f>
        <v>83.333333333333329</v>
      </c>
      <c r="L22" s="27">
        <v>24</v>
      </c>
      <c r="M22" s="25">
        <f t="shared" ref="M22:M27" si="12">F22/V22*60</f>
        <v>1688.4568651275822</v>
      </c>
      <c r="N22" s="26">
        <f t="shared" si="5"/>
        <v>70.35236938031592</v>
      </c>
      <c r="O22" s="91">
        <f t="shared" si="6"/>
        <v>0</v>
      </c>
      <c r="P22" s="92">
        <f t="shared" si="7"/>
        <v>-12.980963953017408</v>
      </c>
      <c r="Q22" s="31">
        <f t="shared" si="8"/>
        <v>0.8442284325637911</v>
      </c>
      <c r="R22" s="273">
        <f>Q38</f>
        <v>0.84592977558019633</v>
      </c>
      <c r="S22" s="32">
        <v>0.16666666666666666</v>
      </c>
      <c r="T22" s="33">
        <v>0.22381944444444443</v>
      </c>
      <c r="U22" s="34"/>
      <c r="V22" s="35">
        <v>82.3</v>
      </c>
      <c r="W22" s="93"/>
      <c r="X22" s="26"/>
      <c r="Y22" s="276"/>
      <c r="Z22" s="277"/>
      <c r="AA22" s="36">
        <f t="shared" si="9"/>
        <v>-311.5431348724178</v>
      </c>
      <c r="AB22" s="31">
        <f t="shared" si="10"/>
        <v>0.8442284325637911</v>
      </c>
      <c r="AC22" s="348">
        <f>AB38</f>
        <v>0.84592977558019644</v>
      </c>
    </row>
    <row r="23" spans="1:43" ht="15.75" customHeight="1">
      <c r="A23" s="269"/>
      <c r="B23" s="38" t="s">
        <v>70</v>
      </c>
      <c r="C23" s="287" t="s">
        <v>73</v>
      </c>
      <c r="D23" s="287"/>
      <c r="E23" s="39">
        <v>51.86</v>
      </c>
      <c r="F23" s="40">
        <v>1340</v>
      </c>
      <c r="G23" s="41">
        <f t="shared" si="11"/>
        <v>69492.399999999994</v>
      </c>
      <c r="H23" s="42"/>
      <c r="I23" s="43">
        <v>26</v>
      </c>
      <c r="J23" s="44">
        <v>2000</v>
      </c>
      <c r="K23" s="45">
        <f t="shared" si="1"/>
        <v>76.92307692307692</v>
      </c>
      <c r="L23" s="46">
        <v>26</v>
      </c>
      <c r="M23" s="44">
        <f t="shared" si="12"/>
        <v>1639.1437308868492</v>
      </c>
      <c r="N23" s="45">
        <f t="shared" si="5"/>
        <v>63.0439896494942</v>
      </c>
      <c r="O23" s="47">
        <f t="shared" si="6"/>
        <v>0</v>
      </c>
      <c r="P23" s="48">
        <f t="shared" si="7"/>
        <v>-13.879087273582719</v>
      </c>
      <c r="Q23" s="49">
        <f t="shared" si="8"/>
        <v>0.81957186544342464</v>
      </c>
      <c r="R23" s="274"/>
      <c r="S23" s="50">
        <v>0.22777777777777777</v>
      </c>
      <c r="T23" s="51">
        <v>0.2618402777777778</v>
      </c>
      <c r="U23" s="52">
        <v>5.7000000000000117</v>
      </c>
      <c r="V23" s="53">
        <v>49.050000000000033</v>
      </c>
      <c r="W23" s="54"/>
      <c r="X23" s="94"/>
      <c r="Y23" s="266"/>
      <c r="Z23" s="267"/>
      <c r="AA23" s="55">
        <f t="shared" si="9"/>
        <v>-360.8562691131508</v>
      </c>
      <c r="AB23" s="49">
        <f t="shared" si="10"/>
        <v>0.81957186544342464</v>
      </c>
      <c r="AC23" s="294"/>
    </row>
    <row r="24" spans="1:43" ht="15.75" customHeight="1">
      <c r="A24" s="269"/>
      <c r="B24" s="38" t="s">
        <v>70</v>
      </c>
      <c r="C24" s="287" t="s">
        <v>72</v>
      </c>
      <c r="D24" s="287"/>
      <c r="E24" s="39">
        <v>56.77</v>
      </c>
      <c r="F24" s="40">
        <v>4650</v>
      </c>
      <c r="G24" s="41">
        <f t="shared" si="11"/>
        <v>263980.5</v>
      </c>
      <c r="H24" s="42"/>
      <c r="I24" s="43">
        <v>26</v>
      </c>
      <c r="J24" s="44">
        <v>2000</v>
      </c>
      <c r="K24" s="45">
        <f t="shared" si="1"/>
        <v>76.92307692307692</v>
      </c>
      <c r="L24" s="46">
        <v>26</v>
      </c>
      <c r="M24" s="44">
        <f t="shared" si="12"/>
        <v>1728.8030569038519</v>
      </c>
      <c r="N24" s="45">
        <f t="shared" si="5"/>
        <v>66.492425265532773</v>
      </c>
      <c r="O24" s="47">
        <f t="shared" si="6"/>
        <v>0</v>
      </c>
      <c r="P24" s="48">
        <f t="shared" si="7"/>
        <v>-10.430651657544146</v>
      </c>
      <c r="Q24" s="49">
        <f t="shared" si="8"/>
        <v>0.86440152845192608</v>
      </c>
      <c r="R24" s="274"/>
      <c r="S24" s="50">
        <v>0.2673611111111111</v>
      </c>
      <c r="T24" s="51">
        <v>0.37943287037037038</v>
      </c>
      <c r="U24" s="52">
        <v>7.9499999999999638</v>
      </c>
      <c r="V24" s="53">
        <v>161.38333333333335</v>
      </c>
      <c r="W24" s="54"/>
      <c r="X24" s="94"/>
      <c r="Y24" s="266"/>
      <c r="Z24" s="267"/>
      <c r="AA24" s="55">
        <f t="shared" si="9"/>
        <v>-271.19694309614806</v>
      </c>
      <c r="AB24" s="49">
        <f t="shared" si="10"/>
        <v>0.86440152845192597</v>
      </c>
      <c r="AC24" s="294"/>
    </row>
    <row r="25" spans="1:43" ht="15.75" customHeight="1">
      <c r="A25" s="269"/>
      <c r="B25" s="38" t="s">
        <v>74</v>
      </c>
      <c r="C25" s="287" t="s">
        <v>292</v>
      </c>
      <c r="D25" s="287"/>
      <c r="E25" s="39">
        <v>102.83</v>
      </c>
      <c r="F25" s="40">
        <v>2660</v>
      </c>
      <c r="G25" s="41">
        <f t="shared" si="11"/>
        <v>273527.8</v>
      </c>
      <c r="H25" s="42"/>
      <c r="I25" s="43">
        <v>20</v>
      </c>
      <c r="J25" s="44">
        <v>2000</v>
      </c>
      <c r="K25" s="45">
        <f t="shared" si="1"/>
        <v>100</v>
      </c>
      <c r="L25" s="46">
        <v>20</v>
      </c>
      <c r="M25" s="44">
        <f t="shared" si="12"/>
        <v>1697.872340425532</v>
      </c>
      <c r="N25" s="45">
        <f t="shared" si="5"/>
        <v>84.893617021276597</v>
      </c>
      <c r="O25" s="47">
        <f t="shared" si="6"/>
        <v>0</v>
      </c>
      <c r="P25" s="48">
        <f t="shared" si="7"/>
        <v>-15.106382978723403</v>
      </c>
      <c r="Q25" s="49">
        <f t="shared" si="8"/>
        <v>0.84893617021276602</v>
      </c>
      <c r="R25" s="274"/>
      <c r="S25" s="50">
        <v>0.38472222222222219</v>
      </c>
      <c r="T25" s="51">
        <v>0.44999999999999996</v>
      </c>
      <c r="U25" s="52">
        <v>7.616666666666605</v>
      </c>
      <c r="V25" s="53">
        <v>93.999999999999986</v>
      </c>
      <c r="W25" s="54">
        <v>0.44999999999999996</v>
      </c>
      <c r="X25" s="94">
        <v>0.48888888888888882</v>
      </c>
      <c r="Y25" s="266"/>
      <c r="Z25" s="267"/>
      <c r="AA25" s="55">
        <f t="shared" si="9"/>
        <v>-302.127659574468</v>
      </c>
      <c r="AB25" s="49">
        <f t="shared" si="10"/>
        <v>0.84893617021276602</v>
      </c>
      <c r="AC25" s="294"/>
    </row>
    <row r="26" spans="1:43" ht="15.75" customHeight="1">
      <c r="A26" s="269"/>
      <c r="B26" s="38" t="s">
        <v>74</v>
      </c>
      <c r="C26" s="287" t="s">
        <v>75</v>
      </c>
      <c r="D26" s="287"/>
      <c r="E26" s="39">
        <v>59.34</v>
      </c>
      <c r="F26" s="40">
        <v>2365</v>
      </c>
      <c r="G26" s="41">
        <f t="shared" si="11"/>
        <v>140339.1</v>
      </c>
      <c r="H26" s="58"/>
      <c r="I26" s="43">
        <v>24</v>
      </c>
      <c r="J26" s="44">
        <v>2000</v>
      </c>
      <c r="K26" s="45">
        <f t="shared" si="1"/>
        <v>83.333333333333329</v>
      </c>
      <c r="L26" s="59">
        <v>24</v>
      </c>
      <c r="M26" s="44">
        <f t="shared" si="12"/>
        <v>1686.6085578446891</v>
      </c>
      <c r="N26" s="45">
        <f t="shared" si="5"/>
        <v>70.275356576862052</v>
      </c>
      <c r="O26" s="47">
        <f t="shared" si="6"/>
        <v>0</v>
      </c>
      <c r="P26" s="48">
        <f t="shared" si="7"/>
        <v>-13.057976756471277</v>
      </c>
      <c r="Q26" s="49">
        <f t="shared" si="8"/>
        <v>0.84330427892234472</v>
      </c>
      <c r="R26" s="274"/>
      <c r="S26" s="50">
        <v>0.48888888888888882</v>
      </c>
      <c r="T26" s="51">
        <v>0.54731481481481481</v>
      </c>
      <c r="U26" s="52">
        <v>55.999999999999957</v>
      </c>
      <c r="V26" s="53">
        <v>84.133333333333425</v>
      </c>
      <c r="W26" s="54"/>
      <c r="X26" s="94"/>
      <c r="Y26" s="266"/>
      <c r="Z26" s="267"/>
      <c r="AA26" s="55">
        <f t="shared" si="9"/>
        <v>-313.39144215531087</v>
      </c>
      <c r="AB26" s="49">
        <f t="shared" si="10"/>
        <v>0.84330427892234461</v>
      </c>
      <c r="AC26" s="294"/>
    </row>
    <row r="27" spans="1:43" ht="15.75" customHeight="1">
      <c r="A27" s="269"/>
      <c r="B27" s="38" t="s">
        <v>74</v>
      </c>
      <c r="C27" s="287" t="s">
        <v>81</v>
      </c>
      <c r="D27" s="287"/>
      <c r="E27" s="39">
        <v>58.67</v>
      </c>
      <c r="F27" s="40">
        <v>4546</v>
      </c>
      <c r="G27" s="60">
        <f t="shared" si="11"/>
        <v>266713.82</v>
      </c>
      <c r="H27" s="61"/>
      <c r="I27" s="43">
        <v>25</v>
      </c>
      <c r="J27" s="44">
        <v>2000</v>
      </c>
      <c r="K27" s="45">
        <f t="shared" si="1"/>
        <v>80</v>
      </c>
      <c r="L27" s="46">
        <v>25</v>
      </c>
      <c r="M27" s="44">
        <f t="shared" si="12"/>
        <v>1710.2727557738526</v>
      </c>
      <c r="N27" s="45">
        <f t="shared" si="5"/>
        <v>68.410910230954102</v>
      </c>
      <c r="O27" s="47">
        <f t="shared" si="6"/>
        <v>0</v>
      </c>
      <c r="P27" s="48">
        <f t="shared" si="7"/>
        <v>-11.589089769045898</v>
      </c>
      <c r="Q27" s="49">
        <f t="shared" si="8"/>
        <v>0.85513637788692631</v>
      </c>
      <c r="R27" s="274"/>
      <c r="S27" s="50">
        <v>0.5527777777777777</v>
      </c>
      <c r="T27" s="51">
        <v>0.66353009259259255</v>
      </c>
      <c r="U27" s="52">
        <v>7.8666666666665641</v>
      </c>
      <c r="V27" s="53">
        <v>159.48333333333338</v>
      </c>
      <c r="W27" s="54"/>
      <c r="X27" s="94"/>
      <c r="Y27" s="266"/>
      <c r="Z27" s="267"/>
      <c r="AA27" s="55">
        <f t="shared" si="9"/>
        <v>-289.72724422614738</v>
      </c>
      <c r="AB27" s="49">
        <f t="shared" si="10"/>
        <v>0.85513637788692631</v>
      </c>
      <c r="AC27" s="294"/>
    </row>
    <row r="28" spans="1:43" ht="15.75" customHeight="1">
      <c r="A28" s="269"/>
      <c r="B28" s="38"/>
      <c r="C28" s="287"/>
      <c r="D28" s="287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94"/>
    </row>
    <row r="29" spans="1:43" ht="15.75" customHeight="1">
      <c r="A29" s="269"/>
      <c r="B29" s="38"/>
      <c r="C29" s="287"/>
      <c r="D29" s="287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  <c r="AQ29" s="9">
        <f>AI8</f>
        <v>0</v>
      </c>
    </row>
    <row r="30" spans="1:43" ht="15.75" customHeight="1">
      <c r="A30" s="269"/>
      <c r="B30" s="38"/>
      <c r="C30" s="287"/>
      <c r="D30" s="287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43" ht="15.75" customHeight="1">
      <c r="A31" s="269"/>
      <c r="B31" s="38"/>
      <c r="C31" s="287"/>
      <c r="D31" s="287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43" ht="15.75" customHeight="1">
      <c r="A32" s="269"/>
      <c r="B32" s="38"/>
      <c r="C32" s="287"/>
      <c r="D32" s="287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38"/>
      <c r="C33" s="287"/>
      <c r="D33" s="287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38"/>
      <c r="C34" s="287"/>
      <c r="D34" s="287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38"/>
      <c r="C35" s="287"/>
      <c r="D35" s="287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94"/>
      <c r="Y35" s="266"/>
      <c r="Z35" s="267"/>
      <c r="AA35" s="55"/>
      <c r="AB35" s="49"/>
      <c r="AC35" s="294"/>
    </row>
    <row r="36" spans="1:29" ht="15.75" customHeight="1">
      <c r="A36" s="269"/>
      <c r="B36" s="38"/>
      <c r="C36" s="287"/>
      <c r="D36" s="287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94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87"/>
      <c r="D37" s="287"/>
      <c r="E37" s="95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54"/>
      <c r="X37" s="94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13">AVERAGE(I22:I37)</f>
        <v>24.166666666666668</v>
      </c>
      <c r="J38" s="81">
        <f t="shared" si="13"/>
        <v>2000</v>
      </c>
      <c r="K38" s="82">
        <f t="shared" ref="K38" si="14">J38/I38</f>
        <v>82.758620689655174</v>
      </c>
      <c r="L38" s="80">
        <f t="shared" ref="L38:M38" si="15">AVERAGE(L22:L37)</f>
        <v>24.166666666666668</v>
      </c>
      <c r="M38" s="81">
        <f t="shared" si="15"/>
        <v>1691.8595511603928</v>
      </c>
      <c r="N38" s="82">
        <f>M38/L38</f>
        <v>70.007981427326598</v>
      </c>
      <c r="O38" s="83">
        <f>L38-I38</f>
        <v>0</v>
      </c>
      <c r="P38" s="84">
        <f>N38-K38</f>
        <v>-12.750639262328576</v>
      </c>
      <c r="Q38" s="85">
        <f>N38/K38</f>
        <v>0.84592977558019633</v>
      </c>
      <c r="R38" s="275"/>
      <c r="S38" s="182">
        <f>S22</f>
        <v>0.16666666666666666</v>
      </c>
      <c r="T38" s="183">
        <f>INDEX(T22:T37,COUNTA(T22:T37))</f>
        <v>0.66353009259259255</v>
      </c>
      <c r="U38" s="86"/>
      <c r="V38" s="96"/>
      <c r="W38" s="78"/>
      <c r="X38" s="82"/>
      <c r="Y38" s="262"/>
      <c r="Z38" s="263"/>
      <c r="AA38" s="97">
        <f>M38-J38</f>
        <v>-308.14044883960719</v>
      </c>
      <c r="AB38" s="85">
        <f>M38/J38</f>
        <v>0.84592977558019644</v>
      </c>
      <c r="AC38" s="295"/>
    </row>
    <row r="39" spans="1:29" ht="15.75" customHeight="1">
      <c r="A39" s="281" t="s">
        <v>37</v>
      </c>
      <c r="B39" s="98" t="s">
        <v>74</v>
      </c>
      <c r="C39" s="271" t="s">
        <v>206</v>
      </c>
      <c r="D39" s="272"/>
      <c r="E39" s="21">
        <v>59.8</v>
      </c>
      <c r="F39" s="34">
        <v>672</v>
      </c>
      <c r="G39" s="22">
        <f t="shared" ref="G39:G42" si="16">E39*F39</f>
        <v>40185.599999999999</v>
      </c>
      <c r="H39" s="23"/>
      <c r="I39" s="24">
        <v>16</v>
      </c>
      <c r="J39" s="25">
        <v>2000</v>
      </c>
      <c r="K39" s="26">
        <f>J39/I39</f>
        <v>125</v>
      </c>
      <c r="L39" s="27">
        <v>16</v>
      </c>
      <c r="M39" s="25">
        <f>F39/V39*60</f>
        <v>1636.8064952638711</v>
      </c>
      <c r="N39" s="26">
        <f>M39/L39</f>
        <v>102.30040595399194</v>
      </c>
      <c r="O39" s="91">
        <f>L39-I39</f>
        <v>0</v>
      </c>
      <c r="P39" s="92">
        <f>N39-K39</f>
        <v>-22.699594046008059</v>
      </c>
      <c r="Q39" s="31">
        <f>N39/K39</f>
        <v>0.8184032476319355</v>
      </c>
      <c r="R39" s="273">
        <f>Q55</f>
        <v>0.84927987684118278</v>
      </c>
      <c r="S39" s="32">
        <v>0.25025462962962963</v>
      </c>
      <c r="T39" s="33">
        <v>0.2673611111111111</v>
      </c>
      <c r="U39" s="34"/>
      <c r="V39" s="35">
        <v>24.633333333333319</v>
      </c>
      <c r="W39" s="15"/>
      <c r="X39" s="17"/>
      <c r="Y39" s="276"/>
      <c r="Z39" s="277"/>
      <c r="AA39" s="36">
        <f>M39-J39</f>
        <v>-363.19350473612894</v>
      </c>
      <c r="AB39" s="31">
        <f>M39/J39</f>
        <v>0.8184032476319355</v>
      </c>
      <c r="AC39" s="348">
        <f>AB55</f>
        <v>0.84927987684118289</v>
      </c>
    </row>
    <row r="40" spans="1:29" ht="15.75" customHeight="1">
      <c r="A40" s="282"/>
      <c r="B40" s="99" t="s">
        <v>74</v>
      </c>
      <c r="C40" s="264" t="s">
        <v>212</v>
      </c>
      <c r="D40" s="265"/>
      <c r="E40" s="39">
        <v>59.8</v>
      </c>
      <c r="F40" s="52">
        <v>1113</v>
      </c>
      <c r="G40" s="41">
        <f t="shared" si="16"/>
        <v>66557.399999999994</v>
      </c>
      <c r="H40" s="42"/>
      <c r="I40" s="43">
        <v>14</v>
      </c>
      <c r="J40" s="44">
        <v>2000</v>
      </c>
      <c r="K40" s="45">
        <f t="shared" si="1"/>
        <v>142.85714285714286</v>
      </c>
      <c r="L40" s="46">
        <v>14</v>
      </c>
      <c r="M40" s="44">
        <f>F40/V40*60</f>
        <v>1661.8830360846114</v>
      </c>
      <c r="N40" s="45">
        <f>M40/L40</f>
        <v>118.70593114890082</v>
      </c>
      <c r="O40" s="47">
        <f>L40-I40</f>
        <v>0</v>
      </c>
      <c r="P40" s="48">
        <f>N40-K40</f>
        <v>-24.151211708242045</v>
      </c>
      <c r="Q40" s="49">
        <f>N40/K40</f>
        <v>0.83094151804230565</v>
      </c>
      <c r="R40" s="274"/>
      <c r="S40" s="50">
        <v>0.2722222222222222</v>
      </c>
      <c r="T40" s="51">
        <v>0.30012731481481481</v>
      </c>
      <c r="U40" s="52">
        <v>6.9999999999999751</v>
      </c>
      <c r="V40" s="53">
        <v>40.183333333333351</v>
      </c>
      <c r="W40" s="54"/>
      <c r="X40" s="94"/>
      <c r="Y40" s="266"/>
      <c r="Z40" s="267"/>
      <c r="AA40" s="55">
        <f>M40-J40</f>
        <v>-338.11696391538862</v>
      </c>
      <c r="AB40" s="49">
        <f>M40/J40</f>
        <v>0.83094151804230565</v>
      </c>
      <c r="AC40" s="294"/>
    </row>
    <row r="41" spans="1:29" ht="15.75" customHeight="1">
      <c r="A41" s="282"/>
      <c r="B41" s="99" t="s">
        <v>76</v>
      </c>
      <c r="C41" s="264" t="s">
        <v>78</v>
      </c>
      <c r="D41" s="265"/>
      <c r="E41" s="39">
        <v>29.97</v>
      </c>
      <c r="F41" s="52">
        <v>2485</v>
      </c>
      <c r="G41" s="60">
        <f t="shared" si="16"/>
        <v>74475.45</v>
      </c>
      <c r="H41" s="61"/>
      <c r="I41" s="43">
        <v>20</v>
      </c>
      <c r="J41" s="44">
        <v>2600</v>
      </c>
      <c r="K41" s="45">
        <f t="shared" si="1"/>
        <v>130</v>
      </c>
      <c r="L41" s="46">
        <v>20</v>
      </c>
      <c r="M41" s="44">
        <f>F41/V41*60</f>
        <v>2238.1786339754826</v>
      </c>
      <c r="N41" s="45">
        <f>M41/L41</f>
        <v>111.90893169877413</v>
      </c>
      <c r="O41" s="47">
        <f>L41-I41</f>
        <v>0</v>
      </c>
      <c r="P41" s="48">
        <f>N41-K41</f>
        <v>-18.091068301225874</v>
      </c>
      <c r="Q41" s="49">
        <f>N41/K41</f>
        <v>0.86083793614441639</v>
      </c>
      <c r="R41" s="274"/>
      <c r="S41" s="50">
        <v>0.4891550925925926</v>
      </c>
      <c r="T41" s="51">
        <v>0.53541666666666665</v>
      </c>
      <c r="U41" s="52">
        <v>60.383333333333312</v>
      </c>
      <c r="V41" s="53">
        <v>66.616666666666632</v>
      </c>
      <c r="W41" s="54"/>
      <c r="X41" s="94"/>
      <c r="Y41" s="266"/>
      <c r="Z41" s="267"/>
      <c r="AA41" s="55">
        <f>M41-J41</f>
        <v>-361.82136602451737</v>
      </c>
      <c r="AB41" s="49">
        <f>M41/J41</f>
        <v>0.86083793614441639</v>
      </c>
      <c r="AC41" s="294"/>
    </row>
    <row r="42" spans="1:29" ht="15.75" customHeight="1">
      <c r="A42" s="282"/>
      <c r="B42" s="99" t="s">
        <v>85</v>
      </c>
      <c r="C42" s="264" t="s">
        <v>89</v>
      </c>
      <c r="D42" s="265"/>
      <c r="E42" s="39">
        <v>38.630000000000003</v>
      </c>
      <c r="F42" s="52">
        <v>5291</v>
      </c>
      <c r="G42" s="60">
        <f t="shared" si="16"/>
        <v>204391.33000000002</v>
      </c>
      <c r="H42" s="64"/>
      <c r="I42" s="43">
        <v>17</v>
      </c>
      <c r="J42" s="44">
        <v>2000</v>
      </c>
      <c r="K42" s="45">
        <f t="shared" si="1"/>
        <v>117.64705882352941</v>
      </c>
      <c r="L42" s="59">
        <v>17</v>
      </c>
      <c r="M42" s="44">
        <f>F42/V42*60</f>
        <v>1766.9387755102066</v>
      </c>
      <c r="N42" s="45">
        <f>M42/L42</f>
        <v>103.93757503001216</v>
      </c>
      <c r="O42" s="65">
        <f>L42-I42</f>
        <v>0</v>
      </c>
      <c r="P42" s="66">
        <f>N42-K42</f>
        <v>-13.709483793517251</v>
      </c>
      <c r="Q42" s="67">
        <f>N42/K42</f>
        <v>0.88346938775510342</v>
      </c>
      <c r="R42" s="274"/>
      <c r="S42" s="50">
        <v>0.53842592592592597</v>
      </c>
      <c r="T42" s="51">
        <v>0.66319444444444431</v>
      </c>
      <c r="U42" s="52">
        <v>4.3333333333334245</v>
      </c>
      <c r="V42" s="53">
        <v>179.6666666666664</v>
      </c>
      <c r="W42" s="54"/>
      <c r="X42" s="94"/>
      <c r="Y42" s="266"/>
      <c r="Z42" s="267"/>
      <c r="AA42" s="55">
        <f>M42-J42</f>
        <v>-233.0612244897934</v>
      </c>
      <c r="AB42" s="49">
        <f>M42/J42</f>
        <v>0.88346938775510331</v>
      </c>
      <c r="AC42" s="294"/>
    </row>
    <row r="43" spans="1:29" ht="15.75" customHeight="1">
      <c r="A43" s="283"/>
      <c r="B43" s="99"/>
      <c r="C43" s="264"/>
      <c r="D43" s="265"/>
      <c r="E43" s="39"/>
      <c r="F43" s="52"/>
      <c r="G43" s="60"/>
      <c r="H43" s="64"/>
      <c r="I43" s="43"/>
      <c r="J43" s="44"/>
      <c r="K43" s="45"/>
      <c r="L43" s="59"/>
      <c r="M43" s="44"/>
      <c r="N43" s="45"/>
      <c r="O43" s="65"/>
      <c r="P43" s="66"/>
      <c r="Q43" s="67"/>
      <c r="R43" s="274"/>
      <c r="S43" s="50"/>
      <c r="T43" s="51"/>
      <c r="U43" s="52"/>
      <c r="V43" s="53"/>
      <c r="W43" s="54"/>
      <c r="X43" s="94"/>
      <c r="Y43" s="266"/>
      <c r="Z43" s="267"/>
      <c r="AA43" s="55"/>
      <c r="AB43" s="49"/>
      <c r="AC43" s="294"/>
    </row>
    <row r="44" spans="1:29" ht="15.75" customHeight="1">
      <c r="A44" s="283"/>
      <c r="B44" s="99"/>
      <c r="C44" s="264"/>
      <c r="D44" s="265"/>
      <c r="E44" s="39"/>
      <c r="F44" s="52"/>
      <c r="G44" s="60"/>
      <c r="H44" s="64"/>
      <c r="I44" s="43"/>
      <c r="J44" s="44"/>
      <c r="K44" s="45"/>
      <c r="L44" s="59"/>
      <c r="M44" s="44"/>
      <c r="N44" s="45"/>
      <c r="O44" s="65"/>
      <c r="P44" s="66"/>
      <c r="Q44" s="67"/>
      <c r="R44" s="274"/>
      <c r="S44" s="50"/>
      <c r="T44" s="51"/>
      <c r="U44" s="52"/>
      <c r="V44" s="53"/>
      <c r="W44" s="54"/>
      <c r="X44" s="94"/>
      <c r="Y44" s="266"/>
      <c r="Z44" s="267"/>
      <c r="AA44" s="55"/>
      <c r="AB44" s="49"/>
      <c r="AC44" s="294"/>
    </row>
    <row r="45" spans="1:29" ht="15.75" customHeight="1">
      <c r="A45" s="283"/>
      <c r="B45" s="99"/>
      <c r="C45" s="264"/>
      <c r="D45" s="265"/>
      <c r="E45" s="39"/>
      <c r="F45" s="52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94"/>
    </row>
    <row r="46" spans="1:29" ht="15.75" customHeight="1">
      <c r="A46" s="283"/>
      <c r="B46" s="99"/>
      <c r="C46" s="264"/>
      <c r="D46" s="265"/>
      <c r="E46" s="39"/>
      <c r="F46" s="52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94"/>
    </row>
    <row r="47" spans="1:29" ht="15.75" customHeight="1">
      <c r="A47" s="283"/>
      <c r="B47" s="99"/>
      <c r="C47" s="264"/>
      <c r="D47" s="265"/>
      <c r="E47" s="39"/>
      <c r="F47" s="52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94"/>
      <c r="Y47" s="266"/>
      <c r="Z47" s="267"/>
      <c r="AA47" s="55"/>
      <c r="AB47" s="49"/>
      <c r="AC47" s="294"/>
    </row>
    <row r="48" spans="1:29" ht="15.75" customHeight="1">
      <c r="A48" s="283"/>
      <c r="B48" s="99"/>
      <c r="C48" s="264"/>
      <c r="D48" s="265"/>
      <c r="E48" s="39"/>
      <c r="F48" s="52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94"/>
      <c r="Y48" s="266"/>
      <c r="Z48" s="267"/>
      <c r="AA48" s="55"/>
      <c r="AB48" s="49"/>
      <c r="AC48" s="294"/>
    </row>
    <row r="49" spans="1:29" ht="15.75" customHeight="1">
      <c r="A49" s="283"/>
      <c r="B49" s="99"/>
      <c r="C49" s="264"/>
      <c r="D49" s="265"/>
      <c r="E49" s="39"/>
      <c r="F49" s="52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94"/>
      <c r="Y49" s="266"/>
      <c r="Z49" s="267"/>
      <c r="AA49" s="55"/>
      <c r="AB49" s="49"/>
      <c r="AC49" s="294"/>
    </row>
    <row r="50" spans="1:29" ht="15.75" customHeight="1">
      <c r="A50" s="283"/>
      <c r="B50" s="99"/>
      <c r="C50" s="264"/>
      <c r="D50" s="265"/>
      <c r="E50" s="39"/>
      <c r="F50" s="52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94"/>
      <c r="Y50" s="266"/>
      <c r="Z50" s="267"/>
      <c r="AA50" s="55"/>
      <c r="AB50" s="49"/>
      <c r="AC50" s="294"/>
    </row>
    <row r="51" spans="1:29" ht="15.75" customHeight="1">
      <c r="A51" s="283"/>
      <c r="B51" s="99"/>
      <c r="C51" s="264"/>
      <c r="D51" s="265"/>
      <c r="E51" s="39"/>
      <c r="F51" s="52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94"/>
      <c r="Y51" s="266"/>
      <c r="Z51" s="267"/>
      <c r="AA51" s="55"/>
      <c r="AB51" s="49"/>
      <c r="AC51" s="294"/>
    </row>
    <row r="52" spans="1:29" ht="15.75" customHeight="1">
      <c r="A52" s="283"/>
      <c r="B52" s="99"/>
      <c r="C52" s="264"/>
      <c r="D52" s="265"/>
      <c r="E52" s="39"/>
      <c r="F52" s="52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100"/>
      <c r="X52" s="101"/>
      <c r="Y52" s="266"/>
      <c r="Z52" s="267"/>
      <c r="AA52" s="55"/>
      <c r="AB52" s="49"/>
      <c r="AC52" s="294"/>
    </row>
    <row r="53" spans="1:29" ht="15.75" customHeight="1">
      <c r="A53" s="283"/>
      <c r="B53" s="99"/>
      <c r="C53" s="264"/>
      <c r="D53" s="265"/>
      <c r="E53" s="39"/>
      <c r="F53" s="52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102"/>
      <c r="X53" s="103"/>
      <c r="Y53" s="266"/>
      <c r="Z53" s="267"/>
      <c r="AA53" s="55"/>
      <c r="AB53" s="49"/>
      <c r="AC53" s="294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50"/>
      <c r="T54" s="51"/>
      <c r="U54" s="73"/>
      <c r="V54" s="53"/>
      <c r="W54" s="102"/>
      <c r="X54" s="103"/>
      <c r="Y54" s="266"/>
      <c r="Z54" s="267"/>
      <c r="AA54" s="55"/>
      <c r="AB54" s="49"/>
      <c r="AC54" s="294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17">AVERAGE(I39:I54)</f>
        <v>16.75</v>
      </c>
      <c r="J55" s="81">
        <f t="shared" si="17"/>
        <v>2150</v>
      </c>
      <c r="K55" s="82">
        <f t="shared" ref="K55" si="18">J55/I55</f>
        <v>128.35820895522389</v>
      </c>
      <c r="L55" s="80">
        <f t="shared" ref="L55:M55" si="19">AVERAGE(L39:L54)</f>
        <v>16.75</v>
      </c>
      <c r="M55" s="81">
        <f t="shared" si="19"/>
        <v>1825.9517352085431</v>
      </c>
      <c r="N55" s="82">
        <f t="shared" ref="N55:N62" si="20">M55/L55</f>
        <v>109.01204389304735</v>
      </c>
      <c r="O55" s="83">
        <f t="shared" ref="O55:O62" si="21">L55-I55</f>
        <v>0</v>
      </c>
      <c r="P55" s="84">
        <f t="shared" ref="P55:P62" si="22">N55-K55</f>
        <v>-19.346165062176539</v>
      </c>
      <c r="Q55" s="85">
        <f t="shared" ref="Q55:Q62" si="23">N55/K55</f>
        <v>0.84927987684118278</v>
      </c>
      <c r="R55" s="275"/>
      <c r="S55" s="182">
        <f>S39</f>
        <v>0.25025462962962963</v>
      </c>
      <c r="T55" s="183">
        <f>INDEX(T39:T54,COUNTA(T39:T54))</f>
        <v>0.66319444444444431</v>
      </c>
      <c r="U55" s="86"/>
      <c r="V55" s="96"/>
      <c r="W55" s="105"/>
      <c r="X55" s="106"/>
      <c r="Y55" s="262"/>
      <c r="Z55" s="263"/>
      <c r="AA55" s="97">
        <f t="shared" ref="AA55:AA62" si="24">M55-J55</f>
        <v>-324.04826479145686</v>
      </c>
      <c r="AB55" s="85">
        <f t="shared" ref="AB55:AB62" si="25">M55/J55</f>
        <v>0.84927987684118289</v>
      </c>
      <c r="AC55" s="295"/>
    </row>
    <row r="56" spans="1:29" ht="15.75" customHeight="1">
      <c r="A56" s="268" t="s">
        <v>38</v>
      </c>
      <c r="B56" s="98" t="s">
        <v>74</v>
      </c>
      <c r="C56" s="271" t="s">
        <v>82</v>
      </c>
      <c r="D56" s="272"/>
      <c r="E56" s="21">
        <v>47.37</v>
      </c>
      <c r="F56" s="15">
        <v>2054</v>
      </c>
      <c r="G56" s="22">
        <f t="shared" ref="G56:G62" si="26">E56*F56</f>
        <v>97297.98</v>
      </c>
      <c r="H56" s="23"/>
      <c r="I56" s="24">
        <v>21</v>
      </c>
      <c r="J56" s="25">
        <v>2000</v>
      </c>
      <c r="K56" s="26">
        <f>J56/I56</f>
        <v>95.238095238095241</v>
      </c>
      <c r="L56" s="27">
        <v>21</v>
      </c>
      <c r="M56" s="25">
        <f t="shared" ref="M56:M62" si="27">F56/V56*60</f>
        <v>1667.28297632469</v>
      </c>
      <c r="N56" s="26">
        <f t="shared" si="20"/>
        <v>79.394427444032857</v>
      </c>
      <c r="O56" s="91">
        <f t="shared" si="21"/>
        <v>0</v>
      </c>
      <c r="P56" s="92">
        <f t="shared" si="22"/>
        <v>-15.843667794062384</v>
      </c>
      <c r="Q56" s="31">
        <f t="shared" si="23"/>
        <v>0.83364148816234496</v>
      </c>
      <c r="R56" s="273">
        <f>Q72</f>
        <v>0.84254462417116638</v>
      </c>
      <c r="S56" s="32">
        <v>0.16672453703703705</v>
      </c>
      <c r="T56" s="33">
        <v>0.21805555555555556</v>
      </c>
      <c r="U56" s="34"/>
      <c r="V56" s="35">
        <v>73.916666666666657</v>
      </c>
      <c r="W56" s="33"/>
      <c r="X56" s="107"/>
      <c r="Y56" s="276"/>
      <c r="Z56" s="277"/>
      <c r="AA56" s="36">
        <f t="shared" si="24"/>
        <v>-332.71702367530997</v>
      </c>
      <c r="AB56" s="31">
        <f t="shared" si="25"/>
        <v>0.83364148816234507</v>
      </c>
      <c r="AC56" s="278">
        <f>AB72</f>
        <v>0.84254462417116649</v>
      </c>
    </row>
    <row r="57" spans="1:29" ht="15.75" customHeight="1">
      <c r="A57" s="269"/>
      <c r="B57" s="99" t="s">
        <v>70</v>
      </c>
      <c r="C57" s="264" t="s">
        <v>83</v>
      </c>
      <c r="D57" s="265"/>
      <c r="E57" s="39">
        <v>56.85</v>
      </c>
      <c r="F57" s="40">
        <v>1060</v>
      </c>
      <c r="G57" s="41">
        <f t="shared" si="26"/>
        <v>60261</v>
      </c>
      <c r="H57" s="42"/>
      <c r="I57" s="43">
        <v>21</v>
      </c>
      <c r="J57" s="44">
        <v>2000</v>
      </c>
      <c r="K57" s="45">
        <f t="shared" si="1"/>
        <v>95.238095238095241</v>
      </c>
      <c r="L57" s="46">
        <v>21</v>
      </c>
      <c r="M57" s="44">
        <f t="shared" si="27"/>
        <v>1631.4664386489953</v>
      </c>
      <c r="N57" s="45">
        <f t="shared" si="20"/>
        <v>77.688878030904533</v>
      </c>
      <c r="O57" s="47">
        <f t="shared" si="21"/>
        <v>0</v>
      </c>
      <c r="P57" s="48">
        <f t="shared" si="22"/>
        <v>-17.549217207190708</v>
      </c>
      <c r="Q57" s="49">
        <f t="shared" si="23"/>
        <v>0.8157332193244976</v>
      </c>
      <c r="R57" s="274"/>
      <c r="S57" s="50">
        <v>0.22153935185185186</v>
      </c>
      <c r="T57" s="51">
        <v>0.24861111111111112</v>
      </c>
      <c r="U57" s="52">
        <v>5.0166666666666782</v>
      </c>
      <c r="V57" s="53">
        <v>38.983333333333327</v>
      </c>
      <c r="W57" s="54"/>
      <c r="X57" s="94"/>
      <c r="Y57" s="266"/>
      <c r="Z57" s="267"/>
      <c r="AA57" s="55">
        <f t="shared" si="24"/>
        <v>-368.53356135100466</v>
      </c>
      <c r="AB57" s="49">
        <f t="shared" si="25"/>
        <v>0.81573321932449772</v>
      </c>
      <c r="AC57" s="279"/>
    </row>
    <row r="58" spans="1:29" ht="15.75" customHeight="1">
      <c r="A58" s="269"/>
      <c r="B58" s="99" t="s">
        <v>74</v>
      </c>
      <c r="C58" s="264" t="s">
        <v>220</v>
      </c>
      <c r="D58" s="265"/>
      <c r="E58" s="39">
        <v>65.55</v>
      </c>
      <c r="F58" s="40">
        <v>1150</v>
      </c>
      <c r="G58" s="41">
        <f t="shared" si="26"/>
        <v>75382.5</v>
      </c>
      <c r="H58" s="42"/>
      <c r="I58" s="43">
        <v>22</v>
      </c>
      <c r="J58" s="44">
        <v>2000</v>
      </c>
      <c r="K58" s="45">
        <f t="shared" si="1"/>
        <v>90.909090909090907</v>
      </c>
      <c r="L58" s="46">
        <v>22</v>
      </c>
      <c r="M58" s="44">
        <f t="shared" si="27"/>
        <v>1695.3316953316967</v>
      </c>
      <c r="N58" s="45">
        <f t="shared" si="20"/>
        <v>77.060531605986213</v>
      </c>
      <c r="O58" s="47">
        <f t="shared" si="21"/>
        <v>0</v>
      </c>
      <c r="P58" s="48">
        <f t="shared" si="22"/>
        <v>-13.848559303104693</v>
      </c>
      <c r="Q58" s="49">
        <f t="shared" si="23"/>
        <v>0.8476658476658484</v>
      </c>
      <c r="R58" s="274"/>
      <c r="S58" s="50">
        <v>0.25298611111111113</v>
      </c>
      <c r="T58" s="51">
        <v>0.28125</v>
      </c>
      <c r="U58" s="52">
        <v>6.3000000000000256</v>
      </c>
      <c r="V58" s="53">
        <v>40.699999999999967</v>
      </c>
      <c r="W58" s="54"/>
      <c r="X58" s="94"/>
      <c r="Y58" s="266"/>
      <c r="Z58" s="267"/>
      <c r="AA58" s="55">
        <f t="shared" si="24"/>
        <v>-304.66830466830334</v>
      </c>
      <c r="AB58" s="49">
        <f t="shared" si="25"/>
        <v>0.84766584766584829</v>
      </c>
      <c r="AC58" s="279"/>
    </row>
    <row r="59" spans="1:29" ht="15.75" customHeight="1">
      <c r="A59" s="269"/>
      <c r="B59" s="99" t="s">
        <v>74</v>
      </c>
      <c r="C59" s="264" t="s">
        <v>223</v>
      </c>
      <c r="D59" s="265"/>
      <c r="E59" s="39">
        <v>59.36</v>
      </c>
      <c r="F59" s="40">
        <v>2159</v>
      </c>
      <c r="G59" s="41">
        <f t="shared" si="26"/>
        <v>128158.24</v>
      </c>
      <c r="H59" s="42"/>
      <c r="I59" s="43">
        <v>23</v>
      </c>
      <c r="J59" s="44">
        <v>2000</v>
      </c>
      <c r="K59" s="45">
        <f t="shared" si="1"/>
        <v>86.956521739130437</v>
      </c>
      <c r="L59" s="46">
        <v>23</v>
      </c>
      <c r="M59" s="44">
        <f t="shared" si="27"/>
        <v>1700.7439824945291</v>
      </c>
      <c r="N59" s="45">
        <f t="shared" si="20"/>
        <v>73.945390543240393</v>
      </c>
      <c r="O59" s="47">
        <f t="shared" si="21"/>
        <v>0</v>
      </c>
      <c r="P59" s="48">
        <f t="shared" si="22"/>
        <v>-13.011131195890044</v>
      </c>
      <c r="Q59" s="49">
        <f t="shared" si="23"/>
        <v>0.85037199124726448</v>
      </c>
      <c r="R59" s="274"/>
      <c r="S59" s="50">
        <v>0.28472222222222221</v>
      </c>
      <c r="T59" s="51">
        <v>0.33761574074074074</v>
      </c>
      <c r="U59" s="52">
        <v>4.9999999999999822</v>
      </c>
      <c r="V59" s="53">
        <v>76.166666666666686</v>
      </c>
      <c r="W59" s="54"/>
      <c r="X59" s="94"/>
      <c r="Y59" s="266"/>
      <c r="Z59" s="267"/>
      <c r="AA59" s="55">
        <f t="shared" si="24"/>
        <v>-299.25601750547094</v>
      </c>
      <c r="AB59" s="49">
        <f t="shared" si="25"/>
        <v>0.85037199124726448</v>
      </c>
      <c r="AC59" s="279"/>
    </row>
    <row r="60" spans="1:29" ht="15.75" customHeight="1">
      <c r="A60" s="269"/>
      <c r="B60" s="99" t="s">
        <v>74</v>
      </c>
      <c r="C60" s="264" t="s">
        <v>213</v>
      </c>
      <c r="D60" s="265"/>
      <c r="E60" s="39">
        <v>77.34</v>
      </c>
      <c r="F60" s="40">
        <v>2957</v>
      </c>
      <c r="G60" s="41">
        <f t="shared" si="26"/>
        <v>228694.38</v>
      </c>
      <c r="H60" s="58"/>
      <c r="I60" s="43">
        <v>25</v>
      </c>
      <c r="J60" s="44">
        <v>2000</v>
      </c>
      <c r="K60" s="45">
        <f t="shared" si="1"/>
        <v>80</v>
      </c>
      <c r="L60" s="59">
        <v>25</v>
      </c>
      <c r="M60" s="44">
        <f t="shared" si="27"/>
        <v>1671.1459968602815</v>
      </c>
      <c r="N60" s="45">
        <f t="shared" si="20"/>
        <v>66.845839874411254</v>
      </c>
      <c r="O60" s="47">
        <f t="shared" si="21"/>
        <v>0</v>
      </c>
      <c r="P60" s="48">
        <f t="shared" si="22"/>
        <v>-13.154160125588746</v>
      </c>
      <c r="Q60" s="49">
        <f t="shared" si="23"/>
        <v>0.83557299843014066</v>
      </c>
      <c r="R60" s="274"/>
      <c r="S60" s="50">
        <v>0.34097222222222218</v>
      </c>
      <c r="T60" s="51">
        <v>0.41469907407407408</v>
      </c>
      <c r="U60" s="52">
        <v>4.8333333333332629</v>
      </c>
      <c r="V60" s="53">
        <v>106.16666666666674</v>
      </c>
      <c r="W60" s="54"/>
      <c r="X60" s="94"/>
      <c r="Y60" s="266"/>
      <c r="Z60" s="267"/>
      <c r="AA60" s="55">
        <f t="shared" si="24"/>
        <v>-328.85400313971854</v>
      </c>
      <c r="AB60" s="49">
        <f t="shared" si="25"/>
        <v>0.83557299843014077</v>
      </c>
      <c r="AC60" s="279"/>
    </row>
    <row r="61" spans="1:29" ht="15.75" customHeight="1">
      <c r="A61" s="269"/>
      <c r="B61" s="99" t="s">
        <v>74</v>
      </c>
      <c r="C61" s="264" t="s">
        <v>234</v>
      </c>
      <c r="D61" s="265"/>
      <c r="E61" s="39">
        <v>53.37</v>
      </c>
      <c r="F61" s="40">
        <v>2199</v>
      </c>
      <c r="G61" s="60">
        <f t="shared" si="26"/>
        <v>117360.62999999999</v>
      </c>
      <c r="H61" s="61"/>
      <c r="I61" s="43">
        <v>25</v>
      </c>
      <c r="J61" s="44">
        <v>2000</v>
      </c>
      <c r="K61" s="45">
        <f t="shared" si="1"/>
        <v>80</v>
      </c>
      <c r="L61" s="46">
        <v>25</v>
      </c>
      <c r="M61" s="44">
        <f t="shared" si="27"/>
        <v>1698.7982832618022</v>
      </c>
      <c r="N61" s="45">
        <f t="shared" si="20"/>
        <v>67.951931330472092</v>
      </c>
      <c r="O61" s="47">
        <f t="shared" si="21"/>
        <v>0</v>
      </c>
      <c r="P61" s="48">
        <f t="shared" si="22"/>
        <v>-12.048068669527908</v>
      </c>
      <c r="Q61" s="49">
        <f t="shared" si="23"/>
        <v>0.84939914163090113</v>
      </c>
      <c r="R61" s="274"/>
      <c r="S61" s="50">
        <v>0.41828703703703701</v>
      </c>
      <c r="T61" s="51">
        <v>0.47222222222222221</v>
      </c>
      <c r="U61" s="52">
        <v>5.1666666666666217</v>
      </c>
      <c r="V61" s="53">
        <v>77.666666666666686</v>
      </c>
      <c r="W61" s="54">
        <v>0.47222222222222221</v>
      </c>
      <c r="X61" s="94">
        <v>0.51388888888888884</v>
      </c>
      <c r="Y61" s="266"/>
      <c r="Z61" s="267"/>
      <c r="AA61" s="55">
        <f t="shared" si="24"/>
        <v>-301.20171673819777</v>
      </c>
      <c r="AB61" s="49">
        <f t="shared" si="25"/>
        <v>0.84939914163090113</v>
      </c>
      <c r="AC61" s="279"/>
    </row>
    <row r="62" spans="1:29" ht="15.75" customHeight="1">
      <c r="A62" s="269"/>
      <c r="B62" s="99" t="s">
        <v>74</v>
      </c>
      <c r="C62" s="264" t="s">
        <v>84</v>
      </c>
      <c r="D62" s="265"/>
      <c r="E62" s="39">
        <v>59.52</v>
      </c>
      <c r="F62" s="40">
        <v>6183</v>
      </c>
      <c r="G62" s="60">
        <f t="shared" si="26"/>
        <v>368012.16000000003</v>
      </c>
      <c r="H62" s="64"/>
      <c r="I62" s="43">
        <v>26</v>
      </c>
      <c r="J62" s="44">
        <v>2000</v>
      </c>
      <c r="K62" s="45">
        <f t="shared" si="1"/>
        <v>76.92307692307692</v>
      </c>
      <c r="L62" s="59">
        <v>26</v>
      </c>
      <c r="M62" s="44">
        <f t="shared" si="27"/>
        <v>1730.855365474338</v>
      </c>
      <c r="N62" s="45">
        <f t="shared" si="20"/>
        <v>66.571360210551461</v>
      </c>
      <c r="O62" s="65">
        <f t="shared" si="21"/>
        <v>0</v>
      </c>
      <c r="P62" s="66">
        <f t="shared" si="22"/>
        <v>-10.351716712525459</v>
      </c>
      <c r="Q62" s="67">
        <f t="shared" si="23"/>
        <v>0.86542768273716908</v>
      </c>
      <c r="R62" s="274"/>
      <c r="S62" s="62">
        <v>0.51388888888888884</v>
      </c>
      <c r="T62" s="63">
        <v>0.66273148148148153</v>
      </c>
      <c r="U62" s="52">
        <v>59.999999999999943</v>
      </c>
      <c r="V62" s="53">
        <v>214.33333333333348</v>
      </c>
      <c r="W62" s="63"/>
      <c r="X62" s="108"/>
      <c r="Y62" s="266"/>
      <c r="Z62" s="267"/>
      <c r="AA62" s="55">
        <f t="shared" si="24"/>
        <v>-269.14463452566201</v>
      </c>
      <c r="AB62" s="49">
        <f t="shared" si="25"/>
        <v>0.86542768273716897</v>
      </c>
      <c r="AC62" s="279"/>
    </row>
    <row r="63" spans="1:29" ht="15.75" customHeight="1">
      <c r="A63" s="269"/>
      <c r="B63" s="99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62"/>
      <c r="T63" s="63"/>
      <c r="U63" s="52"/>
      <c r="V63" s="53"/>
      <c r="W63" s="63"/>
      <c r="X63" s="108"/>
      <c r="Y63" s="266"/>
      <c r="Z63" s="267"/>
      <c r="AA63" s="55"/>
      <c r="AB63" s="49"/>
      <c r="AC63" s="279"/>
    </row>
    <row r="64" spans="1:29" ht="15.75" customHeight="1">
      <c r="A64" s="269"/>
      <c r="B64" s="99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53"/>
      <c r="W64" s="63"/>
      <c r="X64" s="108"/>
      <c r="Y64" s="266"/>
      <c r="Z64" s="267"/>
      <c r="AA64" s="55"/>
      <c r="AB64" s="49"/>
      <c r="AC64" s="279"/>
    </row>
    <row r="65" spans="1:29" ht="15.75" customHeight="1">
      <c r="A65" s="269"/>
      <c r="B65" s="99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53"/>
      <c r="W65" s="63"/>
      <c r="X65" s="108"/>
      <c r="Y65" s="266"/>
      <c r="Z65" s="267"/>
      <c r="AA65" s="55"/>
      <c r="AB65" s="49"/>
      <c r="AC65" s="279"/>
    </row>
    <row r="66" spans="1:29" ht="15.75" customHeight="1">
      <c r="A66" s="269"/>
      <c r="B66" s="99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53"/>
      <c r="W66" s="63"/>
      <c r="X66" s="108"/>
      <c r="Y66" s="266"/>
      <c r="Z66" s="267"/>
      <c r="AA66" s="55"/>
      <c r="AB66" s="49"/>
      <c r="AC66" s="279"/>
    </row>
    <row r="67" spans="1:29" ht="15.75" customHeight="1">
      <c r="A67" s="269"/>
      <c r="B67" s="99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53"/>
      <c r="W67" s="63"/>
      <c r="X67" s="108"/>
      <c r="Y67" s="266"/>
      <c r="Z67" s="267"/>
      <c r="AA67" s="55"/>
      <c r="AB67" s="49"/>
      <c r="AC67" s="279"/>
    </row>
    <row r="68" spans="1:29" ht="15.75" customHeight="1">
      <c r="A68" s="269"/>
      <c r="B68" s="99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53"/>
      <c r="W68" s="63"/>
      <c r="X68" s="108"/>
      <c r="Y68" s="266"/>
      <c r="Z68" s="267"/>
      <c r="AA68" s="55"/>
      <c r="AB68" s="49"/>
      <c r="AC68" s="279"/>
    </row>
    <row r="69" spans="1:29" ht="15.75" customHeight="1">
      <c r="A69" s="269"/>
      <c r="B69" s="99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53"/>
      <c r="W69" s="63"/>
      <c r="X69" s="108"/>
      <c r="Y69" s="266"/>
      <c r="Z69" s="267"/>
      <c r="AA69" s="55"/>
      <c r="AB69" s="49"/>
      <c r="AC69" s="279"/>
    </row>
    <row r="70" spans="1:29" ht="15.75" customHeight="1">
      <c r="A70" s="269"/>
      <c r="B70" s="99"/>
      <c r="C70" s="264"/>
      <c r="D70" s="265"/>
      <c r="E70" s="39"/>
      <c r="F70" s="71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53"/>
      <c r="W70" s="63"/>
      <c r="X70" s="108"/>
      <c r="Y70" s="266"/>
      <c r="Z70" s="267"/>
      <c r="AA70" s="55"/>
      <c r="AB70" s="49"/>
      <c r="AC70" s="279"/>
    </row>
    <row r="71" spans="1:29" ht="15.75" customHeight="1">
      <c r="A71" s="269"/>
      <c r="B71" s="99"/>
      <c r="C71" s="264"/>
      <c r="D71" s="265"/>
      <c r="E71" s="109"/>
      <c r="F71" s="71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28">AVERAGE(I56:I71)</f>
        <v>23.285714285714285</v>
      </c>
      <c r="J72" s="81">
        <f t="shared" si="28"/>
        <v>2000</v>
      </c>
      <c r="K72" s="82">
        <f t="shared" ref="K72" si="29">J72/I72</f>
        <v>85.889570552147248</v>
      </c>
      <c r="L72" s="80">
        <f t="shared" ref="L72:M72" si="30">AVERAGE(L56:L71)</f>
        <v>23.285714285714285</v>
      </c>
      <c r="M72" s="81">
        <f t="shared" si="30"/>
        <v>1685.0892483423329</v>
      </c>
      <c r="N72" s="82">
        <f t="shared" ref="N72:N81" si="31">M72/L72</f>
        <v>72.365795941081785</v>
      </c>
      <c r="O72" s="83">
        <f t="shared" ref="O72:O81" si="32">L72-I72</f>
        <v>0</v>
      </c>
      <c r="P72" s="84">
        <f t="shared" ref="P72:P81" si="33">N72-K72</f>
        <v>-13.523774611065463</v>
      </c>
      <c r="Q72" s="85">
        <f t="shared" ref="Q72:Q81" si="34">N72/K72</f>
        <v>0.84254462417116638</v>
      </c>
      <c r="R72" s="275"/>
      <c r="S72" s="182">
        <f>S56</f>
        <v>0.16672453703703705</v>
      </c>
      <c r="T72" s="183">
        <f>INDEX(T56:T71,COUNTA(T56:T71))</f>
        <v>0.66273148148148153</v>
      </c>
      <c r="U72" s="86"/>
      <c r="V72" s="96"/>
      <c r="W72" s="78"/>
      <c r="X72" s="82"/>
      <c r="Y72" s="262"/>
      <c r="Z72" s="263"/>
      <c r="AA72" s="97">
        <f t="shared" ref="AA72:AA81" si="35">M72-J72</f>
        <v>-314.91075165766711</v>
      </c>
      <c r="AB72" s="85">
        <f t="shared" ref="AB72:AB81" si="36">M72/J72</f>
        <v>0.84254462417116649</v>
      </c>
      <c r="AC72" s="280"/>
    </row>
    <row r="73" spans="1:29" ht="15.75" customHeight="1">
      <c r="A73" s="281" t="s">
        <v>39</v>
      </c>
      <c r="B73" s="16" t="s">
        <v>85</v>
      </c>
      <c r="C73" s="349" t="s">
        <v>86</v>
      </c>
      <c r="D73" s="349"/>
      <c r="E73" s="21">
        <v>37.94</v>
      </c>
      <c r="F73" s="15">
        <v>4260</v>
      </c>
      <c r="G73" s="22">
        <f t="shared" ref="G73:G81" si="37">E73*F73</f>
        <v>161624.4</v>
      </c>
      <c r="H73" s="23"/>
      <c r="I73" s="24">
        <v>21</v>
      </c>
      <c r="J73" s="25">
        <v>3600</v>
      </c>
      <c r="K73" s="26">
        <f>J73/I73</f>
        <v>171.42857142857142</v>
      </c>
      <c r="L73" s="27">
        <v>21</v>
      </c>
      <c r="M73" s="25">
        <f t="shared" ref="M73:M81" si="38">F73/V73*60</f>
        <v>2995.3124999999995</v>
      </c>
      <c r="N73" s="26">
        <f t="shared" si="31"/>
        <v>142.63392857142856</v>
      </c>
      <c r="O73" s="91">
        <f t="shared" si="32"/>
        <v>0</v>
      </c>
      <c r="P73" s="92">
        <f t="shared" si="33"/>
        <v>-28.794642857142861</v>
      </c>
      <c r="Q73" s="31">
        <f t="shared" si="34"/>
        <v>0.83203125</v>
      </c>
      <c r="R73" s="273">
        <f>Q89</f>
        <v>0.84895191764322231</v>
      </c>
      <c r="S73" s="32">
        <v>0.16666666666666666</v>
      </c>
      <c r="T73" s="33">
        <v>0.22592592592592592</v>
      </c>
      <c r="U73" s="34"/>
      <c r="V73" s="35">
        <v>85.333333333333343</v>
      </c>
      <c r="W73" s="33"/>
      <c r="X73" s="107"/>
      <c r="Y73" s="276"/>
      <c r="Z73" s="277"/>
      <c r="AA73" s="36">
        <f t="shared" si="35"/>
        <v>-604.68750000000045</v>
      </c>
      <c r="AB73" s="31">
        <f t="shared" si="36"/>
        <v>0.83203124999999989</v>
      </c>
      <c r="AC73" s="278">
        <f>AB89</f>
        <v>0.84895191764322231</v>
      </c>
    </row>
    <row r="74" spans="1:29" ht="15.75" customHeight="1">
      <c r="A74" s="282"/>
      <c r="B74" s="38" t="s">
        <v>85</v>
      </c>
      <c r="C74" s="287" t="s">
        <v>207</v>
      </c>
      <c r="D74" s="287"/>
      <c r="E74" s="39">
        <v>28.29</v>
      </c>
      <c r="F74" s="40">
        <v>4073</v>
      </c>
      <c r="G74" s="41">
        <f t="shared" si="37"/>
        <v>115225.17</v>
      </c>
      <c r="H74" s="42"/>
      <c r="I74" s="43">
        <v>19</v>
      </c>
      <c r="J74" s="44">
        <v>3600</v>
      </c>
      <c r="K74" s="45">
        <f t="shared" ref="K74:K110" si="39">J74/I74</f>
        <v>189.47368421052633</v>
      </c>
      <c r="L74" s="46">
        <v>19</v>
      </c>
      <c r="M74" s="44">
        <f t="shared" si="38"/>
        <v>2974.19878296146</v>
      </c>
      <c r="N74" s="45">
        <f t="shared" si="31"/>
        <v>156.53677805060315</v>
      </c>
      <c r="O74" s="47">
        <f t="shared" si="32"/>
        <v>0</v>
      </c>
      <c r="P74" s="48">
        <f t="shared" si="33"/>
        <v>-32.936906159923183</v>
      </c>
      <c r="Q74" s="49">
        <f t="shared" si="34"/>
        <v>0.8261663286004054</v>
      </c>
      <c r="R74" s="274"/>
      <c r="S74" s="50">
        <v>0.23055555555555557</v>
      </c>
      <c r="T74" s="51">
        <v>0.28761574074074076</v>
      </c>
      <c r="U74" s="52">
        <v>6.6666666666666963</v>
      </c>
      <c r="V74" s="53">
        <v>82.166666666666671</v>
      </c>
      <c r="W74" s="54"/>
      <c r="X74" s="94"/>
      <c r="Y74" s="266"/>
      <c r="Z74" s="267"/>
      <c r="AA74" s="55">
        <f t="shared" si="35"/>
        <v>-625.80121703854002</v>
      </c>
      <c r="AB74" s="49">
        <f t="shared" si="36"/>
        <v>0.82616632860040551</v>
      </c>
      <c r="AC74" s="279"/>
    </row>
    <row r="75" spans="1:29" ht="15.75" customHeight="1">
      <c r="A75" s="282"/>
      <c r="B75" s="38" t="s">
        <v>85</v>
      </c>
      <c r="C75" s="287" t="s">
        <v>221</v>
      </c>
      <c r="D75" s="287"/>
      <c r="E75" s="39">
        <v>38.1</v>
      </c>
      <c r="F75" s="40">
        <v>646</v>
      </c>
      <c r="G75" s="41">
        <f t="shared" si="37"/>
        <v>24612.600000000002</v>
      </c>
      <c r="H75" s="42"/>
      <c r="I75" s="43">
        <v>21</v>
      </c>
      <c r="J75" s="44">
        <v>3600</v>
      </c>
      <c r="K75" s="45">
        <f t="shared" si="39"/>
        <v>171.42857142857142</v>
      </c>
      <c r="L75" s="46">
        <v>21</v>
      </c>
      <c r="M75" s="44">
        <f t="shared" si="38"/>
        <v>2914.2857142857142</v>
      </c>
      <c r="N75" s="45">
        <f t="shared" si="31"/>
        <v>138.77551020408163</v>
      </c>
      <c r="O75" s="47">
        <f t="shared" si="32"/>
        <v>0</v>
      </c>
      <c r="P75" s="48">
        <f t="shared" si="33"/>
        <v>-32.65306122448979</v>
      </c>
      <c r="Q75" s="49">
        <f t="shared" si="34"/>
        <v>0.80952380952380953</v>
      </c>
      <c r="R75" s="274"/>
      <c r="S75" s="50">
        <v>0.29236111111111113</v>
      </c>
      <c r="T75" s="51">
        <v>0.30159722222222224</v>
      </c>
      <c r="U75" s="52">
        <v>6.8333333333333357</v>
      </c>
      <c r="V75" s="53">
        <v>13.3</v>
      </c>
      <c r="W75" s="54"/>
      <c r="X75" s="94"/>
      <c r="Y75" s="266"/>
      <c r="Z75" s="267"/>
      <c r="AA75" s="55">
        <f t="shared" si="35"/>
        <v>-685.71428571428578</v>
      </c>
      <c r="AB75" s="49">
        <f t="shared" si="36"/>
        <v>0.80952380952380953</v>
      </c>
      <c r="AC75" s="279"/>
    </row>
    <row r="76" spans="1:29" ht="15.75" customHeight="1">
      <c r="A76" s="282"/>
      <c r="B76" s="38" t="s">
        <v>85</v>
      </c>
      <c r="C76" s="287" t="s">
        <v>87</v>
      </c>
      <c r="D76" s="287"/>
      <c r="E76" s="39">
        <v>38.99</v>
      </c>
      <c r="F76" s="40">
        <v>2648</v>
      </c>
      <c r="G76" s="41">
        <f t="shared" si="37"/>
        <v>103245.52</v>
      </c>
      <c r="H76" s="42"/>
      <c r="I76" s="43">
        <v>19</v>
      </c>
      <c r="J76" s="44">
        <v>3600</v>
      </c>
      <c r="K76" s="45">
        <f t="shared" si="39"/>
        <v>189.47368421052633</v>
      </c>
      <c r="L76" s="46">
        <v>19</v>
      </c>
      <c r="M76" s="44">
        <f t="shared" si="38"/>
        <v>2955.9069767441856</v>
      </c>
      <c r="N76" s="45">
        <f t="shared" si="31"/>
        <v>155.57405140758871</v>
      </c>
      <c r="O76" s="47">
        <f t="shared" si="32"/>
        <v>0</v>
      </c>
      <c r="P76" s="48">
        <f t="shared" si="33"/>
        <v>-33.899632802937617</v>
      </c>
      <c r="Q76" s="49">
        <f t="shared" si="34"/>
        <v>0.82108527131782927</v>
      </c>
      <c r="R76" s="274"/>
      <c r="S76" s="50">
        <v>0.30711805555555555</v>
      </c>
      <c r="T76" s="51">
        <v>0.34444444444444444</v>
      </c>
      <c r="U76" s="52">
        <v>7.9499999999999638</v>
      </c>
      <c r="V76" s="53">
        <v>53.750000000000007</v>
      </c>
      <c r="W76" s="54"/>
      <c r="X76" s="94"/>
      <c r="Y76" s="266"/>
      <c r="Z76" s="267"/>
      <c r="AA76" s="112">
        <f t="shared" si="35"/>
        <v>-644.09302325581439</v>
      </c>
      <c r="AB76" s="113">
        <f t="shared" si="36"/>
        <v>0.82108527131782938</v>
      </c>
      <c r="AC76" s="279"/>
    </row>
    <row r="77" spans="1:29" ht="15.75" customHeight="1">
      <c r="A77" s="283"/>
      <c r="B77" s="38" t="s">
        <v>85</v>
      </c>
      <c r="C77" s="287" t="s">
        <v>88</v>
      </c>
      <c r="D77" s="287"/>
      <c r="E77" s="39">
        <v>31.27</v>
      </c>
      <c r="F77" s="44">
        <v>3728</v>
      </c>
      <c r="G77" s="41">
        <f t="shared" si="37"/>
        <v>116574.56</v>
      </c>
      <c r="H77" s="58"/>
      <c r="I77" s="43">
        <v>19</v>
      </c>
      <c r="J77" s="44">
        <v>3600</v>
      </c>
      <c r="K77" s="45">
        <f t="shared" si="39"/>
        <v>189.47368421052633</v>
      </c>
      <c r="L77" s="59">
        <v>19</v>
      </c>
      <c r="M77" s="44">
        <f t="shared" si="38"/>
        <v>2992.3745819397986</v>
      </c>
      <c r="N77" s="45">
        <f t="shared" si="31"/>
        <v>157.49339904946308</v>
      </c>
      <c r="O77" s="47">
        <f t="shared" si="32"/>
        <v>0</v>
      </c>
      <c r="P77" s="48">
        <f t="shared" si="33"/>
        <v>-31.98028516106325</v>
      </c>
      <c r="Q77" s="49">
        <f t="shared" si="34"/>
        <v>0.83121516164994402</v>
      </c>
      <c r="R77" s="274"/>
      <c r="S77" s="50">
        <v>0.34809027777777779</v>
      </c>
      <c r="T77" s="51">
        <v>0.4</v>
      </c>
      <c r="U77" s="52">
        <v>5.2500000000000213</v>
      </c>
      <c r="V77" s="53">
        <v>74.750000000000014</v>
      </c>
      <c r="W77" s="54"/>
      <c r="X77" s="94"/>
      <c r="Y77" s="266"/>
      <c r="Z77" s="267"/>
      <c r="AA77" s="112">
        <f t="shared" si="35"/>
        <v>-607.62541806020135</v>
      </c>
      <c r="AB77" s="113">
        <f t="shared" si="36"/>
        <v>0.83121516164994402</v>
      </c>
      <c r="AC77" s="279"/>
    </row>
    <row r="78" spans="1:29" ht="15.75" customHeight="1">
      <c r="A78" s="283"/>
      <c r="B78" s="38" t="s">
        <v>85</v>
      </c>
      <c r="C78" s="287" t="s">
        <v>236</v>
      </c>
      <c r="D78" s="287"/>
      <c r="E78" s="39">
        <v>46.93</v>
      </c>
      <c r="F78" s="44">
        <v>2189</v>
      </c>
      <c r="G78" s="60">
        <f t="shared" si="37"/>
        <v>102729.77</v>
      </c>
      <c r="H78" s="61"/>
      <c r="I78" s="43">
        <v>26</v>
      </c>
      <c r="J78" s="44">
        <v>3600</v>
      </c>
      <c r="K78" s="45">
        <f t="shared" si="39"/>
        <v>138.46153846153845</v>
      </c>
      <c r="L78" s="46">
        <v>26</v>
      </c>
      <c r="M78" s="44">
        <f t="shared" si="38"/>
        <v>3168.6369119420924</v>
      </c>
      <c r="N78" s="45">
        <f t="shared" si="31"/>
        <v>121.87065045931125</v>
      </c>
      <c r="O78" s="47">
        <f t="shared" si="32"/>
        <v>0</v>
      </c>
      <c r="P78" s="48">
        <f t="shared" si="33"/>
        <v>-16.590888002227203</v>
      </c>
      <c r="Q78" s="49">
        <f t="shared" si="34"/>
        <v>0.88017691998391467</v>
      </c>
      <c r="R78" s="274"/>
      <c r="S78" s="50">
        <v>0.4055555555555555</v>
      </c>
      <c r="T78" s="51">
        <v>0.43434027777777778</v>
      </c>
      <c r="U78" s="52">
        <v>7.9999999999998916</v>
      </c>
      <c r="V78" s="53">
        <v>41.450000000000088</v>
      </c>
      <c r="W78" s="54"/>
      <c r="X78" s="94"/>
      <c r="Y78" s="266"/>
      <c r="Z78" s="267"/>
      <c r="AA78" s="112">
        <f t="shared" si="35"/>
        <v>-431.36308805790759</v>
      </c>
      <c r="AB78" s="113">
        <f t="shared" si="36"/>
        <v>0.88017691998391456</v>
      </c>
      <c r="AC78" s="279"/>
    </row>
    <row r="79" spans="1:29" ht="15.75" customHeight="1">
      <c r="A79" s="283"/>
      <c r="B79" s="38" t="s">
        <v>85</v>
      </c>
      <c r="C79" s="287" t="s">
        <v>235</v>
      </c>
      <c r="D79" s="287"/>
      <c r="E79" s="39">
        <v>43.61</v>
      </c>
      <c r="F79" s="44">
        <v>1740</v>
      </c>
      <c r="G79" s="60">
        <f t="shared" si="37"/>
        <v>75881.399999999994</v>
      </c>
      <c r="H79" s="64"/>
      <c r="I79" s="43">
        <v>22</v>
      </c>
      <c r="J79" s="44">
        <v>3600</v>
      </c>
      <c r="K79" s="45">
        <f t="shared" si="39"/>
        <v>163.63636363636363</v>
      </c>
      <c r="L79" s="59">
        <v>22</v>
      </c>
      <c r="M79" s="44">
        <f t="shared" si="38"/>
        <v>3143.0005017561366</v>
      </c>
      <c r="N79" s="45">
        <f t="shared" si="31"/>
        <v>142.86365917073348</v>
      </c>
      <c r="O79" s="65">
        <f t="shared" si="32"/>
        <v>0</v>
      </c>
      <c r="P79" s="66">
        <f t="shared" si="33"/>
        <v>-20.772704465630142</v>
      </c>
      <c r="Q79" s="67">
        <f t="shared" si="34"/>
        <v>0.87305569493226021</v>
      </c>
      <c r="R79" s="274"/>
      <c r="S79" s="50">
        <v>0.43958333333333327</v>
      </c>
      <c r="T79" s="51">
        <v>0.46265046296296297</v>
      </c>
      <c r="U79" s="52">
        <v>7.5499999999999012</v>
      </c>
      <c r="V79" s="53">
        <v>33.216666666666768</v>
      </c>
      <c r="W79" s="54">
        <v>0.46265046296296297</v>
      </c>
      <c r="X79" s="94">
        <v>0.50219907407407405</v>
      </c>
      <c r="Y79" s="266"/>
      <c r="Z79" s="267"/>
      <c r="AA79" s="112">
        <f t="shared" si="35"/>
        <v>-456.9994982438634</v>
      </c>
      <c r="AB79" s="113">
        <f t="shared" si="36"/>
        <v>0.87305569493226021</v>
      </c>
      <c r="AC79" s="279"/>
    </row>
    <row r="80" spans="1:29" ht="15.75" customHeight="1">
      <c r="A80" s="283"/>
      <c r="B80" s="38" t="s">
        <v>85</v>
      </c>
      <c r="C80" s="287" t="s">
        <v>208</v>
      </c>
      <c r="D80" s="287"/>
      <c r="E80" s="39">
        <v>36.86</v>
      </c>
      <c r="F80" s="44">
        <v>3077</v>
      </c>
      <c r="G80" s="60">
        <f t="shared" si="37"/>
        <v>113418.22</v>
      </c>
      <c r="H80" s="64"/>
      <c r="I80" s="43">
        <v>21</v>
      </c>
      <c r="J80" s="44">
        <v>3600</v>
      </c>
      <c r="K80" s="45">
        <f t="shared" si="39"/>
        <v>171.42857142857142</v>
      </c>
      <c r="L80" s="59">
        <v>21</v>
      </c>
      <c r="M80" s="44">
        <f t="shared" si="38"/>
        <v>3192.2766570605286</v>
      </c>
      <c r="N80" s="45">
        <f t="shared" si="31"/>
        <v>152.01317414573947</v>
      </c>
      <c r="O80" s="65">
        <f t="shared" si="32"/>
        <v>0</v>
      </c>
      <c r="P80" s="66">
        <f t="shared" si="33"/>
        <v>-19.415397282831947</v>
      </c>
      <c r="Q80" s="67">
        <f t="shared" si="34"/>
        <v>0.88674351585014699</v>
      </c>
      <c r="R80" s="274"/>
      <c r="S80" s="50">
        <v>0.50219907407407405</v>
      </c>
      <c r="T80" s="51">
        <v>0.54236111111111096</v>
      </c>
      <c r="U80" s="52">
        <v>56.949999999999946</v>
      </c>
      <c r="V80" s="53">
        <v>57.833333333333158</v>
      </c>
      <c r="W80" s="54"/>
      <c r="X80" s="94"/>
      <c r="Y80" s="266"/>
      <c r="Z80" s="267"/>
      <c r="AA80" s="112">
        <f t="shared" si="35"/>
        <v>-407.72334293947142</v>
      </c>
      <c r="AB80" s="113">
        <f t="shared" si="36"/>
        <v>0.88674351585014688</v>
      </c>
      <c r="AC80" s="279"/>
    </row>
    <row r="81" spans="1:29" ht="15.75" customHeight="1">
      <c r="A81" s="283"/>
      <c r="B81" s="38" t="s">
        <v>85</v>
      </c>
      <c r="C81" s="287" t="s">
        <v>90</v>
      </c>
      <c r="D81" s="287"/>
      <c r="E81" s="39">
        <v>38</v>
      </c>
      <c r="F81" s="44">
        <v>7115</v>
      </c>
      <c r="G81" s="60">
        <f t="shared" si="37"/>
        <v>270370</v>
      </c>
      <c r="H81" s="64"/>
      <c r="I81" s="43">
        <v>21</v>
      </c>
      <c r="J81" s="44">
        <v>3600</v>
      </c>
      <c r="K81" s="45">
        <f t="shared" si="39"/>
        <v>171.42857142857142</v>
      </c>
      <c r="L81" s="59">
        <v>21</v>
      </c>
      <c r="M81" s="44">
        <f t="shared" si="38"/>
        <v>3170.0495049504939</v>
      </c>
      <c r="N81" s="45">
        <f t="shared" si="31"/>
        <v>150.95473833097589</v>
      </c>
      <c r="O81" s="65">
        <f t="shared" si="32"/>
        <v>0</v>
      </c>
      <c r="P81" s="66">
        <f t="shared" si="33"/>
        <v>-20.473833097595531</v>
      </c>
      <c r="Q81" s="67">
        <f t="shared" si="34"/>
        <v>0.88056930693069269</v>
      </c>
      <c r="R81" s="274"/>
      <c r="S81" s="50">
        <v>0.54814814814814816</v>
      </c>
      <c r="T81" s="51">
        <v>0.64166666666666672</v>
      </c>
      <c r="U81" s="52">
        <v>8.3333333333335702</v>
      </c>
      <c r="V81" s="53">
        <v>134.66666666666671</v>
      </c>
      <c r="W81" s="54"/>
      <c r="X81" s="94"/>
      <c r="Y81" s="266"/>
      <c r="Z81" s="267"/>
      <c r="AA81" s="112">
        <f t="shared" si="35"/>
        <v>-429.95049504950612</v>
      </c>
      <c r="AB81" s="113">
        <f t="shared" si="36"/>
        <v>0.8805693069306928</v>
      </c>
      <c r="AC81" s="279"/>
    </row>
    <row r="82" spans="1:29" ht="15.75" customHeight="1">
      <c r="A82" s="283"/>
      <c r="B82" s="38"/>
      <c r="C82" s="287"/>
      <c r="D82" s="287"/>
      <c r="E82" s="39"/>
      <c r="F82" s="44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112"/>
      <c r="AB82" s="113"/>
      <c r="AC82" s="279"/>
    </row>
    <row r="83" spans="1:29" ht="15.75" customHeight="1">
      <c r="A83" s="283"/>
      <c r="B83" s="38"/>
      <c r="C83" s="287"/>
      <c r="D83" s="287"/>
      <c r="E83" s="39"/>
      <c r="F83" s="44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112"/>
      <c r="AB83" s="113"/>
      <c r="AC83" s="279"/>
    </row>
    <row r="84" spans="1:29" ht="15.75" customHeight="1">
      <c r="A84" s="283"/>
      <c r="B84" s="38"/>
      <c r="C84" s="287"/>
      <c r="D84" s="287"/>
      <c r="E84" s="39"/>
      <c r="F84" s="44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112"/>
      <c r="AB84" s="113"/>
      <c r="AC84" s="279"/>
    </row>
    <row r="85" spans="1:29" ht="15.75" customHeight="1">
      <c r="A85" s="283"/>
      <c r="B85" s="38"/>
      <c r="C85" s="287"/>
      <c r="D85" s="287"/>
      <c r="E85" s="39"/>
      <c r="F85" s="44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112"/>
      <c r="AB85" s="113"/>
      <c r="AC85" s="279"/>
    </row>
    <row r="86" spans="1:29" ht="15.75" customHeight="1">
      <c r="A86" s="283"/>
      <c r="B86" s="38"/>
      <c r="C86" s="287"/>
      <c r="D86" s="287"/>
      <c r="E86" s="39"/>
      <c r="F86" s="44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112"/>
      <c r="AB86" s="113"/>
      <c r="AC86" s="279"/>
    </row>
    <row r="87" spans="1:29" ht="15.75" customHeight="1">
      <c r="A87" s="283"/>
      <c r="B87" s="38"/>
      <c r="C87" s="287"/>
      <c r="D87" s="287"/>
      <c r="E87" s="39"/>
      <c r="F87" s="44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112"/>
      <c r="AB87" s="113"/>
      <c r="AC87" s="279"/>
    </row>
    <row r="88" spans="1:29" ht="15.75" customHeight="1">
      <c r="A88" s="283"/>
      <c r="B88" s="38"/>
      <c r="C88" s="287"/>
      <c r="D88" s="287"/>
      <c r="E88" s="95"/>
      <c r="F88" s="44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40">AVERAGE(I73:I88)</f>
        <v>21</v>
      </c>
      <c r="J89" s="81">
        <f t="shared" si="40"/>
        <v>3600</v>
      </c>
      <c r="K89" s="82">
        <f t="shared" ref="K89" si="41">J89/I89</f>
        <v>171.42857142857142</v>
      </c>
      <c r="L89" s="80">
        <f t="shared" ref="L89:M89" si="42">AVERAGE(L73:L88)</f>
        <v>21</v>
      </c>
      <c r="M89" s="81">
        <f t="shared" si="42"/>
        <v>3056.2269035156005</v>
      </c>
      <c r="N89" s="82">
        <f>M89/L89</f>
        <v>145.53461445312382</v>
      </c>
      <c r="O89" s="83">
        <f>L89-I89</f>
        <v>0</v>
      </c>
      <c r="P89" s="84">
        <f>N89-K89</f>
        <v>-25.893956975447594</v>
      </c>
      <c r="Q89" s="85">
        <f>N89/K89</f>
        <v>0.84895191764322231</v>
      </c>
      <c r="R89" s="275"/>
      <c r="S89" s="182">
        <f>S73</f>
        <v>0.16666666666666666</v>
      </c>
      <c r="T89" s="183">
        <f>INDEX(T73:T88,COUNTA(T73:T88))</f>
        <v>0.64166666666666672</v>
      </c>
      <c r="U89" s="86"/>
      <c r="V89" s="96"/>
      <c r="W89" s="78"/>
      <c r="X89" s="82"/>
      <c r="Y89" s="262"/>
      <c r="Z89" s="263"/>
      <c r="AA89" s="97">
        <f>M89-J89</f>
        <v>-543.7730964843995</v>
      </c>
      <c r="AB89" s="85">
        <f>M89/J89</f>
        <v>0.84895191764322231</v>
      </c>
      <c r="AC89" s="280"/>
    </row>
    <row r="90" spans="1:29" ht="15.75" customHeight="1">
      <c r="A90" s="268" t="s">
        <v>40</v>
      </c>
      <c r="B90" s="98" t="s">
        <v>76</v>
      </c>
      <c r="C90" s="271" t="s">
        <v>91</v>
      </c>
      <c r="D90" s="272"/>
      <c r="E90" s="21">
        <v>34.229999999999997</v>
      </c>
      <c r="F90" s="15">
        <v>2084</v>
      </c>
      <c r="G90" s="22">
        <f t="shared" ref="G90:G93" si="43">E90*F90</f>
        <v>71335.319999999992</v>
      </c>
      <c r="H90" s="23"/>
      <c r="I90" s="24">
        <v>16</v>
      </c>
      <c r="J90" s="25">
        <v>3000</v>
      </c>
      <c r="K90" s="26">
        <f>J90/I90</f>
        <v>187.5</v>
      </c>
      <c r="L90" s="27">
        <v>16</v>
      </c>
      <c r="M90" s="25">
        <f>F90/V90*60</f>
        <v>2536.3083164300187</v>
      </c>
      <c r="N90" s="26">
        <f>M90/L90</f>
        <v>158.51926977687617</v>
      </c>
      <c r="O90" s="91">
        <f>L90-I90</f>
        <v>0</v>
      </c>
      <c r="P90" s="92">
        <f>N90-K90</f>
        <v>-28.980730223123828</v>
      </c>
      <c r="Q90" s="31">
        <f>N90/K90</f>
        <v>0.84543610547667292</v>
      </c>
      <c r="R90" s="273">
        <f>Q106</f>
        <v>0.85176243535554796</v>
      </c>
      <c r="S90" s="32">
        <v>0.25</v>
      </c>
      <c r="T90" s="33">
        <v>0.28423611111111113</v>
      </c>
      <c r="U90" s="34"/>
      <c r="V90" s="35">
        <v>49.300000000000033</v>
      </c>
      <c r="W90" s="114"/>
      <c r="X90" s="115"/>
      <c r="Y90" s="276"/>
      <c r="Z90" s="277"/>
      <c r="AA90" s="36">
        <f>M90-J90</f>
        <v>-463.69168356998125</v>
      </c>
      <c r="AB90" s="31">
        <f>M90/J90</f>
        <v>0.84543610547667292</v>
      </c>
      <c r="AC90" s="278">
        <f>AB106</f>
        <v>0.85176243535554785</v>
      </c>
    </row>
    <row r="91" spans="1:29" ht="15.75" customHeight="1">
      <c r="A91" s="269"/>
      <c r="B91" s="38" t="s">
        <v>76</v>
      </c>
      <c r="C91" s="264" t="s">
        <v>92</v>
      </c>
      <c r="D91" s="265"/>
      <c r="E91" s="39">
        <v>34.770000000000003</v>
      </c>
      <c r="F91" s="40">
        <v>1564</v>
      </c>
      <c r="G91" s="41">
        <f t="shared" si="43"/>
        <v>54380.280000000006</v>
      </c>
      <c r="H91" s="42"/>
      <c r="I91" s="43">
        <v>11</v>
      </c>
      <c r="J91" s="44">
        <v>3000</v>
      </c>
      <c r="K91" s="45">
        <f t="shared" si="39"/>
        <v>272.72727272727275</v>
      </c>
      <c r="L91" s="46">
        <v>11</v>
      </c>
      <c r="M91" s="44">
        <f>F91/V91*60</f>
        <v>2519.1946308724787</v>
      </c>
      <c r="N91" s="45">
        <f>M91/L91</f>
        <v>229.01769371567988</v>
      </c>
      <c r="O91" s="47">
        <f>L91-I91</f>
        <v>0</v>
      </c>
      <c r="P91" s="48">
        <f>N91-K91</f>
        <v>-43.709579011592865</v>
      </c>
      <c r="Q91" s="49">
        <f>N91/K91</f>
        <v>0.83973154362415947</v>
      </c>
      <c r="R91" s="274"/>
      <c r="S91" s="50">
        <v>0.2895833333333333</v>
      </c>
      <c r="T91" s="51">
        <v>0.31545138888888891</v>
      </c>
      <c r="U91" s="52">
        <v>7.6999999999999247</v>
      </c>
      <c r="V91" s="53">
        <v>37.250000000000071</v>
      </c>
      <c r="W91" s="54"/>
      <c r="X91" s="94"/>
      <c r="Y91" s="266"/>
      <c r="Z91" s="267"/>
      <c r="AA91" s="55">
        <f>M91-J91</f>
        <v>-480.80536912752132</v>
      </c>
      <c r="AB91" s="49">
        <f>M91/J91</f>
        <v>0.83973154362415958</v>
      </c>
      <c r="AC91" s="279"/>
    </row>
    <row r="92" spans="1:29" ht="15.75" customHeight="1">
      <c r="A92" s="269"/>
      <c r="B92" s="38" t="s">
        <v>76</v>
      </c>
      <c r="C92" s="264" t="s">
        <v>94</v>
      </c>
      <c r="D92" s="265"/>
      <c r="E92" s="39">
        <v>35.83</v>
      </c>
      <c r="F92" s="40">
        <v>5168</v>
      </c>
      <c r="G92" s="41">
        <f t="shared" si="43"/>
        <v>185169.44</v>
      </c>
      <c r="H92" s="42"/>
      <c r="I92" s="43">
        <v>12</v>
      </c>
      <c r="J92" s="44">
        <v>3273</v>
      </c>
      <c r="K92" s="45">
        <f t="shared" si="39"/>
        <v>272.75</v>
      </c>
      <c r="L92" s="46">
        <v>12</v>
      </c>
      <c r="M92" s="44">
        <f>F92/V92*60</f>
        <v>2836.0975609756088</v>
      </c>
      <c r="N92" s="45">
        <f>M92/L92</f>
        <v>236.34146341463406</v>
      </c>
      <c r="O92" s="47">
        <f>L92-I92</f>
        <v>0</v>
      </c>
      <c r="P92" s="48">
        <f>N92-K92</f>
        <v>-36.408536585365937</v>
      </c>
      <c r="Q92" s="49">
        <f>N92/K92</f>
        <v>0.86651315642395621</v>
      </c>
      <c r="R92" s="274"/>
      <c r="S92" s="50">
        <v>0.38263888888888886</v>
      </c>
      <c r="T92" s="51">
        <v>0.45856481481481481</v>
      </c>
      <c r="U92" s="52">
        <v>6.6666666666666163</v>
      </c>
      <c r="V92" s="53">
        <v>109.33333333333337</v>
      </c>
      <c r="W92" s="54">
        <v>0.45856481481481481</v>
      </c>
      <c r="X92" s="94">
        <v>0.49942129629629628</v>
      </c>
      <c r="Y92" s="266"/>
      <c r="Z92" s="267"/>
      <c r="AA92" s="55">
        <f>M92-J92</f>
        <v>-436.90243902439124</v>
      </c>
      <c r="AB92" s="49">
        <f>M92/J92</f>
        <v>0.86651315642395621</v>
      </c>
      <c r="AC92" s="279"/>
    </row>
    <row r="93" spans="1:29" ht="15.75" customHeight="1">
      <c r="A93" s="269"/>
      <c r="B93" s="38" t="s">
        <v>76</v>
      </c>
      <c r="C93" s="264" t="s">
        <v>95</v>
      </c>
      <c r="D93" s="265"/>
      <c r="E93" s="39">
        <v>36.409999999999997</v>
      </c>
      <c r="F93" s="40">
        <v>4091</v>
      </c>
      <c r="G93" s="41">
        <f t="shared" si="43"/>
        <v>148953.31</v>
      </c>
      <c r="H93" s="58"/>
      <c r="I93" s="43">
        <v>11</v>
      </c>
      <c r="J93" s="44">
        <v>3273</v>
      </c>
      <c r="K93" s="45">
        <f t="shared" si="39"/>
        <v>297.54545454545456</v>
      </c>
      <c r="L93" s="59">
        <v>11</v>
      </c>
      <c r="M93" s="44">
        <f>F93/V93*60</f>
        <v>2794.6110056925986</v>
      </c>
      <c r="N93" s="45">
        <f>M93/L93</f>
        <v>254.05554597205443</v>
      </c>
      <c r="O93" s="47">
        <f>L93-I93</f>
        <v>0</v>
      </c>
      <c r="P93" s="48">
        <f>N93-K93</f>
        <v>-43.489908573400129</v>
      </c>
      <c r="Q93" s="49">
        <f>N93/K93</f>
        <v>0.85383776525896693</v>
      </c>
      <c r="R93" s="274"/>
      <c r="S93" s="50">
        <v>0.49942129629629628</v>
      </c>
      <c r="T93" s="51">
        <v>0.56041666666666667</v>
      </c>
      <c r="U93" s="52">
        <v>58.833333333333314</v>
      </c>
      <c r="V93" s="53">
        <v>87.833333333333371</v>
      </c>
      <c r="W93" s="54"/>
      <c r="X93" s="94"/>
      <c r="Y93" s="266"/>
      <c r="Z93" s="267"/>
      <c r="AA93" s="55">
        <f>M93-J93</f>
        <v>-478.38899430740139</v>
      </c>
      <c r="AB93" s="49">
        <f>M93/J93</f>
        <v>0.85383776525896693</v>
      </c>
      <c r="AC93" s="279"/>
    </row>
    <row r="94" spans="1:29" ht="15.75" customHeight="1">
      <c r="A94" s="269"/>
      <c r="B94" s="38"/>
      <c r="C94" s="264"/>
      <c r="D94" s="265"/>
      <c r="E94" s="39"/>
      <c r="F94" s="40"/>
      <c r="G94" s="60"/>
      <c r="H94" s="61"/>
      <c r="I94" s="43"/>
      <c r="J94" s="44"/>
      <c r="K94" s="45"/>
      <c r="L94" s="46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4"/>
      <c r="I95" s="43"/>
      <c r="J95" s="44"/>
      <c r="K95" s="45"/>
      <c r="L95" s="59"/>
      <c r="M95" s="44"/>
      <c r="N95" s="45"/>
      <c r="O95" s="65"/>
      <c r="P95" s="66"/>
      <c r="Q95" s="67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110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110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110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110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110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110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110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110"/>
      <c r="Y104" s="266"/>
      <c r="Z104" s="267"/>
      <c r="AA104" s="55"/>
      <c r="AB104" s="49"/>
      <c r="AC104" s="279"/>
    </row>
    <row r="105" spans="1:29" ht="15.75" customHeight="1">
      <c r="A105" s="269"/>
      <c r="B105" s="99"/>
      <c r="C105" s="264"/>
      <c r="D105" s="265"/>
      <c r="E105" s="109"/>
      <c r="F105" s="71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44">AVERAGE(I90:I105)</f>
        <v>12.5</v>
      </c>
      <c r="J106" s="81">
        <f t="shared" si="44"/>
        <v>3136.5</v>
      </c>
      <c r="K106" s="82">
        <f t="shared" ref="K106" si="45">J106/I106</f>
        <v>250.92</v>
      </c>
      <c r="L106" s="80">
        <f t="shared" ref="L106:M106" si="46">AVERAGE(L90:L105)</f>
        <v>12.5</v>
      </c>
      <c r="M106" s="81">
        <f t="shared" si="46"/>
        <v>2671.552878492676</v>
      </c>
      <c r="N106" s="82">
        <f>M106/L106</f>
        <v>213.72423027941409</v>
      </c>
      <c r="O106" s="83">
        <f>L106-I106</f>
        <v>0</v>
      </c>
      <c r="P106" s="84">
        <f>N106-K106</f>
        <v>-37.195769720585901</v>
      </c>
      <c r="Q106" s="85">
        <f>N106/K106</f>
        <v>0.85176243535554796</v>
      </c>
      <c r="R106" s="275"/>
      <c r="S106" s="182">
        <f>S90</f>
        <v>0.25</v>
      </c>
      <c r="T106" s="183">
        <f>INDEX(T90:T105,COUNTA(T90:T105))</f>
        <v>0.56041666666666667</v>
      </c>
      <c r="U106" s="86"/>
      <c r="V106" s="96"/>
      <c r="W106" s="78"/>
      <c r="X106" s="82"/>
      <c r="Y106" s="262"/>
      <c r="Z106" s="263"/>
      <c r="AA106" s="97">
        <f>M106-J106</f>
        <v>-464.94712150732403</v>
      </c>
      <c r="AB106" s="85">
        <f>M106/J106</f>
        <v>0.85176243535554785</v>
      </c>
      <c r="AC106" s="280"/>
    </row>
    <row r="107" spans="1:29" ht="15.75" customHeight="1">
      <c r="A107" s="281" t="s">
        <v>42</v>
      </c>
      <c r="B107" s="16" t="s">
        <v>69</v>
      </c>
      <c r="C107" s="271" t="s">
        <v>102</v>
      </c>
      <c r="D107" s="272"/>
      <c r="E107" s="21">
        <v>26.63</v>
      </c>
      <c r="F107" s="15">
        <v>811</v>
      </c>
      <c r="G107" s="22">
        <f t="shared" ref="G107:G110" si="47">E107*F107</f>
        <v>21596.93</v>
      </c>
      <c r="H107" s="23"/>
      <c r="I107" s="24">
        <v>6</v>
      </c>
      <c r="J107" s="25">
        <v>2600</v>
      </c>
      <c r="K107" s="26">
        <f>J107/I107</f>
        <v>433.33333333333331</v>
      </c>
      <c r="L107" s="27">
        <v>6</v>
      </c>
      <c r="M107" s="25">
        <f>F107/V107*60</f>
        <v>2106.493506493498</v>
      </c>
      <c r="N107" s="26">
        <f>M107/L107</f>
        <v>351.08225108224968</v>
      </c>
      <c r="O107" s="91">
        <f>L107-I107</f>
        <v>0</v>
      </c>
      <c r="P107" s="92">
        <f>N107-K107</f>
        <v>-82.251082251083631</v>
      </c>
      <c r="Q107" s="31">
        <f>N107/K107</f>
        <v>0.81018981018980696</v>
      </c>
      <c r="R107" s="273">
        <f>Q123</f>
        <v>0.82958231363297419</v>
      </c>
      <c r="S107" s="117">
        <v>0.34027777777777773</v>
      </c>
      <c r="T107" s="118">
        <v>0.35631944444444447</v>
      </c>
      <c r="U107" s="34"/>
      <c r="V107" s="35">
        <v>23.100000000000094</v>
      </c>
      <c r="W107" s="33"/>
      <c r="X107" s="107"/>
      <c r="Y107" s="276"/>
      <c r="Z107" s="277"/>
      <c r="AA107" s="36">
        <f>M107-J107</f>
        <v>-493.50649350650201</v>
      </c>
      <c r="AB107" s="31">
        <f>M107/J107</f>
        <v>0.81018981018980696</v>
      </c>
      <c r="AC107" s="278">
        <f>AB123</f>
        <v>0.82958231363297408</v>
      </c>
    </row>
    <row r="108" spans="1:29" ht="15.75" customHeight="1">
      <c r="A108" s="282"/>
      <c r="B108" s="38" t="s">
        <v>76</v>
      </c>
      <c r="C108" s="264" t="s">
        <v>99</v>
      </c>
      <c r="D108" s="265"/>
      <c r="E108" s="39">
        <v>24.73</v>
      </c>
      <c r="F108" s="40">
        <v>1199</v>
      </c>
      <c r="G108" s="41">
        <f t="shared" si="47"/>
        <v>29651.27</v>
      </c>
      <c r="H108" s="42"/>
      <c r="I108" s="43">
        <v>6</v>
      </c>
      <c r="J108" s="44">
        <v>2600</v>
      </c>
      <c r="K108" s="45">
        <f t="shared" si="39"/>
        <v>433.33333333333331</v>
      </c>
      <c r="L108" s="46">
        <v>6</v>
      </c>
      <c r="M108" s="44">
        <f>F108/V108*60</f>
        <v>2173.4138972809628</v>
      </c>
      <c r="N108" s="45">
        <f>M108/L108</f>
        <v>362.23564954682712</v>
      </c>
      <c r="O108" s="47">
        <f>L108-I108</f>
        <v>0</v>
      </c>
      <c r="P108" s="48">
        <f>N108-K108</f>
        <v>-71.097683786506195</v>
      </c>
      <c r="Q108" s="49">
        <f>N108/K108</f>
        <v>0.8359284220311396</v>
      </c>
      <c r="R108" s="274"/>
      <c r="S108" s="50">
        <v>0.36041666666666661</v>
      </c>
      <c r="T108" s="51">
        <v>0.38340277777777776</v>
      </c>
      <c r="U108" s="52">
        <v>5.8999999999998831</v>
      </c>
      <c r="V108" s="53">
        <v>33.100000000000058</v>
      </c>
      <c r="W108" s="54"/>
      <c r="X108" s="58"/>
      <c r="Y108" s="266"/>
      <c r="Z108" s="267"/>
      <c r="AA108" s="55">
        <f>M108-J108</f>
        <v>-426.58610271903717</v>
      </c>
      <c r="AB108" s="49">
        <f>M108/J108</f>
        <v>0.8359284220311396</v>
      </c>
      <c r="AC108" s="279"/>
    </row>
    <row r="109" spans="1:29" ht="15.75" customHeight="1">
      <c r="A109" s="282"/>
      <c r="B109" s="38" t="s">
        <v>76</v>
      </c>
      <c r="C109" s="264" t="s">
        <v>100</v>
      </c>
      <c r="D109" s="265"/>
      <c r="E109" s="39">
        <v>24.94</v>
      </c>
      <c r="F109" s="40">
        <v>1388</v>
      </c>
      <c r="G109" s="41">
        <f t="shared" si="47"/>
        <v>34616.720000000001</v>
      </c>
      <c r="H109" s="42"/>
      <c r="I109" s="43">
        <v>6</v>
      </c>
      <c r="J109" s="44">
        <v>2600</v>
      </c>
      <c r="K109" s="45">
        <f t="shared" si="39"/>
        <v>433.33333333333331</v>
      </c>
      <c r="L109" s="46">
        <v>6</v>
      </c>
      <c r="M109" s="44">
        <f>F109/V109*60</f>
        <v>2158.444924406047</v>
      </c>
      <c r="N109" s="45">
        <f>M109/L109</f>
        <v>359.74082073434118</v>
      </c>
      <c r="O109" s="47">
        <f>L109-I109</f>
        <v>0</v>
      </c>
      <c r="P109" s="48">
        <f>N109-K109</f>
        <v>-73.59251259899213</v>
      </c>
      <c r="Q109" s="49">
        <f>N109/K109</f>
        <v>0.83017112477155663</v>
      </c>
      <c r="R109" s="274"/>
      <c r="S109" s="50">
        <v>0.38917824074074076</v>
      </c>
      <c r="T109" s="51">
        <v>0.41597222222222224</v>
      </c>
      <c r="U109" s="52">
        <v>8.3166666666667144</v>
      </c>
      <c r="V109" s="53">
        <v>38.583333333333343</v>
      </c>
      <c r="W109" s="54"/>
      <c r="X109" s="94"/>
      <c r="Y109" s="266"/>
      <c r="Z109" s="267"/>
      <c r="AA109" s="55">
        <f>M109-J109</f>
        <v>-441.55507559395301</v>
      </c>
      <c r="AB109" s="49">
        <f>M109/J109</f>
        <v>0.83017112477155652</v>
      </c>
      <c r="AC109" s="279"/>
    </row>
    <row r="110" spans="1:29" ht="15.75" customHeight="1">
      <c r="A110" s="282"/>
      <c r="B110" s="38" t="s">
        <v>76</v>
      </c>
      <c r="C110" s="264" t="s">
        <v>101</v>
      </c>
      <c r="D110" s="265"/>
      <c r="E110" s="39">
        <v>24.73</v>
      </c>
      <c r="F110" s="40">
        <v>1808</v>
      </c>
      <c r="G110" s="41">
        <f t="shared" si="47"/>
        <v>44711.840000000004</v>
      </c>
      <c r="H110" s="42"/>
      <c r="I110" s="43">
        <v>6</v>
      </c>
      <c r="J110" s="44">
        <v>2600</v>
      </c>
      <c r="K110" s="45">
        <f t="shared" si="39"/>
        <v>433.33333333333331</v>
      </c>
      <c r="L110" s="46">
        <v>6</v>
      </c>
      <c r="M110" s="44">
        <f>F110/V110*60</f>
        <v>2189.3037336024227</v>
      </c>
      <c r="N110" s="45">
        <f>M110/L110</f>
        <v>364.88395560040379</v>
      </c>
      <c r="O110" s="47">
        <f>L110-I110</f>
        <v>0</v>
      </c>
      <c r="P110" s="48">
        <f>N110-K110</f>
        <v>-68.44937773292952</v>
      </c>
      <c r="Q110" s="49">
        <f>N110/K110</f>
        <v>0.84203989753939346</v>
      </c>
      <c r="R110" s="274"/>
      <c r="S110" s="50">
        <v>0.41975694444444445</v>
      </c>
      <c r="T110" s="51">
        <v>0.45416666666666666</v>
      </c>
      <c r="U110" s="52">
        <v>5.4499999999999726</v>
      </c>
      <c r="V110" s="53">
        <v>49.54999999999999</v>
      </c>
      <c r="W110" s="54"/>
      <c r="X110" s="58"/>
      <c r="Y110" s="266"/>
      <c r="Z110" s="267"/>
      <c r="AA110" s="55">
        <f>M110-J110</f>
        <v>-410.69626639757735</v>
      </c>
      <c r="AB110" s="49">
        <f>M110/J110</f>
        <v>0.84203989753939334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58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58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58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58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58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58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58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58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58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58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78"/>
      <c r="G123" s="79"/>
      <c r="H123" s="20"/>
      <c r="I123" s="80">
        <f t="shared" ref="I123:J123" si="48">AVERAGE(I107:I122)</f>
        <v>6</v>
      </c>
      <c r="J123" s="81">
        <f t="shared" si="48"/>
        <v>2600</v>
      </c>
      <c r="K123" s="82">
        <f t="shared" ref="K123" si="49">J123/I123</f>
        <v>433.33333333333331</v>
      </c>
      <c r="L123" s="80">
        <f t="shared" ref="L123:M123" si="50">AVERAGE(L107:L122)</f>
        <v>6</v>
      </c>
      <c r="M123" s="81">
        <f t="shared" si="50"/>
        <v>2156.9140154457327</v>
      </c>
      <c r="N123" s="82">
        <f>M123/L123</f>
        <v>359.48566924095547</v>
      </c>
      <c r="O123" s="83">
        <f>L123-I123</f>
        <v>0</v>
      </c>
      <c r="P123" s="84">
        <f>N123-K123</f>
        <v>-73.84766409237784</v>
      </c>
      <c r="Q123" s="85">
        <f>N123/K123</f>
        <v>0.82958231363297419</v>
      </c>
      <c r="R123" s="275"/>
      <c r="S123" s="182">
        <f>S107</f>
        <v>0.34027777777777773</v>
      </c>
      <c r="T123" s="183">
        <f>INDEX(T107:T122,COUNTA(T107:T122))</f>
        <v>0.45416666666666666</v>
      </c>
      <c r="U123" s="86"/>
      <c r="V123" s="96"/>
      <c r="W123" s="78"/>
      <c r="X123" s="82"/>
      <c r="Y123" s="262"/>
      <c r="Z123" s="263"/>
      <c r="AA123" s="97">
        <f>M123-J123</f>
        <v>-443.08598455426727</v>
      </c>
      <c r="AB123" s="85">
        <f>M123/J123</f>
        <v>0.82958231363297408</v>
      </c>
      <c r="AC123" s="280"/>
    </row>
    <row r="124" spans="1:29" ht="15.75" customHeight="1">
      <c r="A124" s="268" t="s">
        <v>214</v>
      </c>
      <c r="B124" s="98" t="s">
        <v>70</v>
      </c>
      <c r="C124" s="271" t="s">
        <v>211</v>
      </c>
      <c r="D124" s="272"/>
      <c r="E124" s="21">
        <v>47.6</v>
      </c>
      <c r="F124" s="15">
        <v>2505</v>
      </c>
      <c r="G124" s="22">
        <f t="shared" ref="G124:G126" si="51">E124*F124</f>
        <v>119238</v>
      </c>
      <c r="H124" s="23"/>
      <c r="I124" s="24">
        <v>23</v>
      </c>
      <c r="J124" s="25">
        <v>2000</v>
      </c>
      <c r="K124" s="26">
        <f>J124/I124</f>
        <v>86.956521739130437</v>
      </c>
      <c r="L124" s="27">
        <v>23</v>
      </c>
      <c r="M124" s="25">
        <f>F124/V124*60</f>
        <v>1711.195445920303</v>
      </c>
      <c r="N124" s="26">
        <f>M124/L124</f>
        <v>74.399801996534919</v>
      </c>
      <c r="O124" s="91">
        <f>L124-I124</f>
        <v>0</v>
      </c>
      <c r="P124" s="92">
        <f>N124-K124</f>
        <v>-12.556719742595519</v>
      </c>
      <c r="Q124" s="31">
        <f>N124/K124</f>
        <v>0.85559772296015157</v>
      </c>
      <c r="R124" s="273">
        <f>Q140</f>
        <v>0.85369474239252796</v>
      </c>
      <c r="S124" s="32">
        <v>0.70844907407407409</v>
      </c>
      <c r="T124" s="33">
        <v>0.76944444444444449</v>
      </c>
      <c r="U124" s="34"/>
      <c r="V124" s="35">
        <v>87.833333333333371</v>
      </c>
      <c r="W124" s="33"/>
      <c r="X124" s="107"/>
      <c r="Y124" s="276"/>
      <c r="Z124" s="277"/>
      <c r="AA124" s="36">
        <f>M124-J124</f>
        <v>-288.80455407969703</v>
      </c>
      <c r="AB124" s="31">
        <f>M124/J124</f>
        <v>0.85559772296015146</v>
      </c>
      <c r="AC124" s="278">
        <f>AB140</f>
        <v>0.85369474239252807</v>
      </c>
    </row>
    <row r="125" spans="1:29" ht="15.75" customHeight="1">
      <c r="A125" s="269"/>
      <c r="B125" s="99" t="s">
        <v>70</v>
      </c>
      <c r="C125" s="264" t="s">
        <v>224</v>
      </c>
      <c r="D125" s="265"/>
      <c r="E125" s="39">
        <v>50.67</v>
      </c>
      <c r="F125" s="40">
        <v>2023</v>
      </c>
      <c r="G125" s="41">
        <f t="shared" si="51"/>
        <v>102505.41</v>
      </c>
      <c r="H125" s="42"/>
      <c r="I125" s="43">
        <v>22</v>
      </c>
      <c r="J125" s="44">
        <v>2000</v>
      </c>
      <c r="K125" s="45">
        <f t="shared" ref="K125:K126" si="52">J125/I125</f>
        <v>90.909090909090907</v>
      </c>
      <c r="L125" s="46">
        <v>22</v>
      </c>
      <c r="M125" s="44">
        <f>F125/V125*60</f>
        <v>1706.3730084348645</v>
      </c>
      <c r="N125" s="45">
        <f>M125/L125</f>
        <v>77.56240947431202</v>
      </c>
      <c r="O125" s="47">
        <f>L125-I125</f>
        <v>0</v>
      </c>
      <c r="P125" s="48">
        <f>N125-K125</f>
        <v>-13.346681434778887</v>
      </c>
      <c r="Q125" s="49">
        <f>N125/K125</f>
        <v>0.85318650421743225</v>
      </c>
      <c r="R125" s="274"/>
      <c r="S125" s="50">
        <v>0.77430555555555558</v>
      </c>
      <c r="T125" s="51">
        <v>0.82370370370370372</v>
      </c>
      <c r="U125" s="52">
        <v>6.9999999999999751</v>
      </c>
      <c r="V125" s="53">
        <v>71.133333333333312</v>
      </c>
      <c r="W125" s="54"/>
      <c r="X125" s="94"/>
      <c r="Y125" s="266"/>
      <c r="Z125" s="267"/>
      <c r="AA125" s="55">
        <f>M125-J125</f>
        <v>-293.62699156513554</v>
      </c>
      <c r="AB125" s="49">
        <f>M125/J125</f>
        <v>0.85318650421743225</v>
      </c>
      <c r="AC125" s="279"/>
    </row>
    <row r="126" spans="1:29" ht="15.75" customHeight="1">
      <c r="A126" s="269"/>
      <c r="B126" s="99" t="s">
        <v>70</v>
      </c>
      <c r="C126" s="264" t="s">
        <v>115</v>
      </c>
      <c r="D126" s="265"/>
      <c r="E126" s="39">
        <v>56.87</v>
      </c>
      <c r="F126" s="40">
        <v>1894</v>
      </c>
      <c r="G126" s="41">
        <f t="shared" si="51"/>
        <v>107711.78</v>
      </c>
      <c r="H126" s="42"/>
      <c r="I126" s="43">
        <v>23</v>
      </c>
      <c r="J126" s="44">
        <v>2000</v>
      </c>
      <c r="K126" s="45">
        <f t="shared" si="52"/>
        <v>86.956521739130437</v>
      </c>
      <c r="L126" s="46">
        <v>23</v>
      </c>
      <c r="M126" s="44">
        <f>F126/V126*60</f>
        <v>1704.6000000000006</v>
      </c>
      <c r="N126" s="45">
        <f>M126/L126</f>
        <v>74.113043478260892</v>
      </c>
      <c r="O126" s="47">
        <f>L126-I126</f>
        <v>0</v>
      </c>
      <c r="P126" s="48">
        <f>N126-K126</f>
        <v>-12.843478260869546</v>
      </c>
      <c r="Q126" s="49">
        <f>N126/K126</f>
        <v>0.85230000000000028</v>
      </c>
      <c r="R126" s="274"/>
      <c r="S126" s="50">
        <v>0.82939814814814816</v>
      </c>
      <c r="T126" s="51">
        <v>0.87569444444444444</v>
      </c>
      <c r="U126" s="52">
        <v>8.2000000000000028</v>
      </c>
      <c r="V126" s="53">
        <v>66.666666666666643</v>
      </c>
      <c r="W126" s="54"/>
      <c r="X126" s="94"/>
      <c r="Y126" s="266"/>
      <c r="Z126" s="267"/>
      <c r="AA126" s="55">
        <f>M126-J126</f>
        <v>-295.39999999999941</v>
      </c>
      <c r="AB126" s="49">
        <f>M126/J126</f>
        <v>0.85230000000000028</v>
      </c>
      <c r="AC126" s="279"/>
    </row>
    <row r="127" spans="1:29" ht="15.75" customHeight="1">
      <c r="A127" s="269"/>
      <c r="B127" s="99"/>
      <c r="C127" s="264"/>
      <c r="D127" s="265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79"/>
    </row>
    <row r="128" spans="1:29" ht="15.75" customHeight="1">
      <c r="A128" s="269"/>
      <c r="B128" s="99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99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94"/>
      <c r="Y129" s="266"/>
      <c r="Z129" s="267"/>
      <c r="AA129" s="55"/>
      <c r="AB129" s="49"/>
      <c r="AC129" s="279"/>
    </row>
    <row r="130" spans="1:29" ht="15.75" customHeight="1">
      <c r="A130" s="269"/>
      <c r="B130" s="99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62"/>
      <c r="T130" s="63"/>
      <c r="U130" s="52"/>
      <c r="V130" s="53"/>
      <c r="W130" s="63"/>
      <c r="X130" s="108"/>
      <c r="Y130" s="266"/>
      <c r="Z130" s="267"/>
      <c r="AA130" s="55"/>
      <c r="AB130" s="49"/>
      <c r="AC130" s="279"/>
    </row>
    <row r="131" spans="1:29" ht="15.75" customHeight="1">
      <c r="A131" s="269"/>
      <c r="B131" s="99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62"/>
      <c r="T131" s="63"/>
      <c r="U131" s="52"/>
      <c r="V131" s="53"/>
      <c r="W131" s="63"/>
      <c r="X131" s="108"/>
      <c r="Y131" s="266"/>
      <c r="Z131" s="267"/>
      <c r="AA131" s="55"/>
      <c r="AB131" s="49"/>
      <c r="AC131" s="279"/>
    </row>
    <row r="132" spans="1:29" ht="15.75" customHeight="1">
      <c r="A132" s="269"/>
      <c r="B132" s="99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62"/>
      <c r="T132" s="63"/>
      <c r="U132" s="52"/>
      <c r="V132" s="53"/>
      <c r="W132" s="63"/>
      <c r="X132" s="108"/>
      <c r="Y132" s="266"/>
      <c r="Z132" s="267"/>
      <c r="AA132" s="55"/>
      <c r="AB132" s="49"/>
      <c r="AC132" s="279"/>
    </row>
    <row r="133" spans="1:29" ht="15.75" customHeight="1">
      <c r="A133" s="269"/>
      <c r="B133" s="99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62"/>
      <c r="T133" s="63"/>
      <c r="U133" s="52"/>
      <c r="V133" s="53"/>
      <c r="W133" s="63"/>
      <c r="X133" s="108"/>
      <c r="Y133" s="266"/>
      <c r="Z133" s="267"/>
      <c r="AA133" s="55"/>
      <c r="AB133" s="49"/>
      <c r="AC133" s="279"/>
    </row>
    <row r="134" spans="1:29" ht="15.75" customHeight="1">
      <c r="A134" s="269"/>
      <c r="B134" s="99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62"/>
      <c r="T134" s="63"/>
      <c r="U134" s="52"/>
      <c r="V134" s="53"/>
      <c r="W134" s="63"/>
      <c r="X134" s="108"/>
      <c r="Y134" s="266"/>
      <c r="Z134" s="267"/>
      <c r="AA134" s="55"/>
      <c r="AB134" s="49"/>
      <c r="AC134" s="279"/>
    </row>
    <row r="135" spans="1:29" ht="15.75" customHeight="1">
      <c r="A135" s="269"/>
      <c r="B135" s="99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62"/>
      <c r="T135" s="63"/>
      <c r="U135" s="52"/>
      <c r="V135" s="53"/>
      <c r="W135" s="63"/>
      <c r="X135" s="108"/>
      <c r="Y135" s="266"/>
      <c r="Z135" s="267"/>
      <c r="AA135" s="55"/>
      <c r="AB135" s="49"/>
      <c r="AC135" s="279"/>
    </row>
    <row r="136" spans="1:29" ht="15.75" customHeight="1">
      <c r="A136" s="269"/>
      <c r="B136" s="99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62"/>
      <c r="T136" s="63"/>
      <c r="U136" s="52"/>
      <c r="V136" s="53"/>
      <c r="W136" s="63"/>
      <c r="X136" s="108"/>
      <c r="Y136" s="266"/>
      <c r="Z136" s="267"/>
      <c r="AA136" s="55"/>
      <c r="AB136" s="49"/>
      <c r="AC136" s="279"/>
    </row>
    <row r="137" spans="1:29" ht="15.75" customHeight="1">
      <c r="A137" s="269"/>
      <c r="B137" s="99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62"/>
      <c r="T137" s="63"/>
      <c r="U137" s="52"/>
      <c r="V137" s="53"/>
      <c r="W137" s="63"/>
      <c r="X137" s="108"/>
      <c r="Y137" s="266"/>
      <c r="Z137" s="267"/>
      <c r="AA137" s="55"/>
      <c r="AB137" s="49"/>
      <c r="AC137" s="279"/>
    </row>
    <row r="138" spans="1:29" ht="15.75" customHeight="1">
      <c r="A138" s="269"/>
      <c r="B138" s="99"/>
      <c r="C138" s="264"/>
      <c r="D138" s="265"/>
      <c r="E138" s="39"/>
      <c r="F138" s="71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62"/>
      <c r="T138" s="63"/>
      <c r="U138" s="52"/>
      <c r="V138" s="53"/>
      <c r="W138" s="63"/>
      <c r="X138" s="108"/>
      <c r="Y138" s="266"/>
      <c r="Z138" s="267"/>
      <c r="AA138" s="55"/>
      <c r="AB138" s="49"/>
      <c r="AC138" s="279"/>
    </row>
    <row r="139" spans="1:29" ht="15.75" customHeight="1">
      <c r="A139" s="269"/>
      <c r="B139" s="99"/>
      <c r="C139" s="264"/>
      <c r="D139" s="265"/>
      <c r="E139" s="109"/>
      <c r="F139" s="71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53">AVERAGE(I124:I139)</f>
        <v>22.666666666666668</v>
      </c>
      <c r="J140" s="81">
        <f t="shared" si="53"/>
        <v>2000</v>
      </c>
      <c r="K140" s="82">
        <f t="shared" ref="K140" si="54">J140/I140</f>
        <v>88.235294117647058</v>
      </c>
      <c r="L140" s="80">
        <f t="shared" ref="L140:M140" si="55">AVERAGE(L124:L139)</f>
        <v>22.666666666666668</v>
      </c>
      <c r="M140" s="81">
        <f t="shared" si="55"/>
        <v>1707.3894847850561</v>
      </c>
      <c r="N140" s="82">
        <f>M140/L140</f>
        <v>75.326006681693642</v>
      </c>
      <c r="O140" s="83">
        <f>L140-I140</f>
        <v>0</v>
      </c>
      <c r="P140" s="84">
        <f>N140-K140</f>
        <v>-12.909287435953416</v>
      </c>
      <c r="Q140" s="85">
        <f>N140/K140</f>
        <v>0.85369474239252796</v>
      </c>
      <c r="R140" s="275"/>
      <c r="S140" s="182">
        <f>S124</f>
        <v>0.70844907407407409</v>
      </c>
      <c r="T140" s="183">
        <f>INDEX(T124:T139,COUNTA(T124:T139))</f>
        <v>0.87569444444444444</v>
      </c>
      <c r="U140" s="86"/>
      <c r="V140" s="96"/>
      <c r="W140" s="78"/>
      <c r="X140" s="82"/>
      <c r="Y140" s="262"/>
      <c r="Z140" s="263"/>
      <c r="AA140" s="97">
        <f>M140-J140</f>
        <v>-292.61051521494392</v>
      </c>
      <c r="AB140" s="85">
        <f>M140/J140</f>
        <v>0.85369474239252807</v>
      </c>
      <c r="AC140" s="280"/>
    </row>
    <row r="141" spans="1:29" ht="15.75" customHeight="1">
      <c r="A141" s="281" t="s">
        <v>47</v>
      </c>
      <c r="B141" s="98" t="s">
        <v>70</v>
      </c>
      <c r="C141" s="271" t="s">
        <v>203</v>
      </c>
      <c r="D141" s="272"/>
      <c r="E141" s="21">
        <v>49.91</v>
      </c>
      <c r="F141" s="34">
        <v>1667</v>
      </c>
      <c r="G141" s="22">
        <f t="shared" ref="G141:G143" si="56">E141*F141</f>
        <v>83199.97</v>
      </c>
      <c r="H141" s="23"/>
      <c r="I141" s="24">
        <v>26</v>
      </c>
      <c r="J141" s="25">
        <v>2000</v>
      </c>
      <c r="K141" s="26">
        <f>J141/I141</f>
        <v>76.92307692307692</v>
      </c>
      <c r="L141" s="27">
        <v>26</v>
      </c>
      <c r="M141" s="25">
        <f>F141/V141*60</f>
        <v>1698.1324278438049</v>
      </c>
      <c r="N141" s="26">
        <f>M141/L141</f>
        <v>65.312785686300188</v>
      </c>
      <c r="O141" s="91">
        <f>L141-I141</f>
        <v>0</v>
      </c>
      <c r="P141" s="92">
        <f>N141-K141</f>
        <v>-11.610291236776732</v>
      </c>
      <c r="Q141" s="31">
        <f>N141/K141</f>
        <v>0.84906621392190251</v>
      </c>
      <c r="R141" s="273">
        <f>Q157</f>
        <v>0.85454720137832718</v>
      </c>
      <c r="S141" s="32">
        <v>0.70840277777777783</v>
      </c>
      <c r="T141" s="33">
        <v>0.74930555555555556</v>
      </c>
      <c r="U141" s="34"/>
      <c r="V141" s="35">
        <v>58.899999999999935</v>
      </c>
      <c r="W141" s="15"/>
      <c r="X141" s="17"/>
      <c r="Y141" s="276"/>
      <c r="Z141" s="277"/>
      <c r="AA141" s="36">
        <f>M141-J141</f>
        <v>-301.86757215619514</v>
      </c>
      <c r="AB141" s="31">
        <f>M141/J141</f>
        <v>0.8490662139219024</v>
      </c>
      <c r="AC141" s="348">
        <f>AB157</f>
        <v>0.85454720137832729</v>
      </c>
    </row>
    <row r="142" spans="1:29" ht="15.75" customHeight="1">
      <c r="A142" s="282"/>
      <c r="B142" s="99" t="s">
        <v>70</v>
      </c>
      <c r="C142" s="264" t="s">
        <v>219</v>
      </c>
      <c r="D142" s="265"/>
      <c r="E142" s="39">
        <v>44.3</v>
      </c>
      <c r="F142" s="52">
        <v>2328</v>
      </c>
      <c r="G142" s="41">
        <f t="shared" si="56"/>
        <v>103130.4</v>
      </c>
      <c r="H142" s="42"/>
      <c r="I142" s="43">
        <v>17</v>
      </c>
      <c r="J142" s="44">
        <v>2000</v>
      </c>
      <c r="K142" s="45">
        <f t="shared" ref="K142:K143" si="57">J142/I142</f>
        <v>117.64705882352941</v>
      </c>
      <c r="L142" s="46">
        <v>17</v>
      </c>
      <c r="M142" s="44">
        <f>F142/V142*60</f>
        <v>1714.2155860094088</v>
      </c>
      <c r="N142" s="45">
        <f>M142/L142</f>
        <v>100.83621094172993</v>
      </c>
      <c r="O142" s="47">
        <f>L142-I142</f>
        <v>0</v>
      </c>
      <c r="P142" s="48">
        <f>N142-K142</f>
        <v>-16.810847881799475</v>
      </c>
      <c r="Q142" s="49">
        <f>N142/K142</f>
        <v>0.85710779300470441</v>
      </c>
      <c r="R142" s="274"/>
      <c r="S142" s="50">
        <v>0.75347222222222221</v>
      </c>
      <c r="T142" s="51">
        <v>0.81005787037037036</v>
      </c>
      <c r="U142" s="52">
        <v>5.9999999999999787</v>
      </c>
      <c r="V142" s="53">
        <v>81.483333333333334</v>
      </c>
      <c r="W142" s="54"/>
      <c r="X142" s="94"/>
      <c r="Y142" s="266"/>
      <c r="Z142" s="267"/>
      <c r="AA142" s="55">
        <f>M142-J142</f>
        <v>-285.78441399059125</v>
      </c>
      <c r="AB142" s="49">
        <f>M142/J142</f>
        <v>0.85710779300470441</v>
      </c>
      <c r="AC142" s="294"/>
    </row>
    <row r="143" spans="1:29" ht="15.75" customHeight="1">
      <c r="A143" s="282"/>
      <c r="B143" s="99" t="s">
        <v>70</v>
      </c>
      <c r="C143" s="264" t="s">
        <v>116</v>
      </c>
      <c r="D143" s="265"/>
      <c r="E143" s="39">
        <v>56.79</v>
      </c>
      <c r="F143" s="52">
        <v>2389</v>
      </c>
      <c r="G143" s="41">
        <f t="shared" si="56"/>
        <v>135671.31</v>
      </c>
      <c r="H143" s="42"/>
      <c r="I143" s="43">
        <v>23</v>
      </c>
      <c r="J143" s="44">
        <v>2000</v>
      </c>
      <c r="K143" s="45">
        <f t="shared" si="57"/>
        <v>86.956521739130437</v>
      </c>
      <c r="L143" s="46">
        <v>23</v>
      </c>
      <c r="M143" s="44">
        <f>F143/V143*60</f>
        <v>1714.9351944167495</v>
      </c>
      <c r="N143" s="45">
        <f>M143/L143</f>
        <v>74.562399757249977</v>
      </c>
      <c r="O143" s="47">
        <f>L143-I143</f>
        <v>0</v>
      </c>
      <c r="P143" s="48">
        <f>N143-K143</f>
        <v>-12.39412198188046</v>
      </c>
      <c r="Q143" s="49">
        <f>N143/K143</f>
        <v>0.85746759720837473</v>
      </c>
      <c r="R143" s="274"/>
      <c r="S143" s="50">
        <v>0.8134837962962963</v>
      </c>
      <c r="T143" s="51">
        <v>0.87152777777777779</v>
      </c>
      <c r="U143" s="52">
        <v>4.9333333333333584</v>
      </c>
      <c r="V143" s="53">
        <v>83.583333333333343</v>
      </c>
      <c r="W143" s="54"/>
      <c r="X143" s="94"/>
      <c r="Y143" s="266"/>
      <c r="Z143" s="267"/>
      <c r="AA143" s="55">
        <f>M143-J143</f>
        <v>-285.06480558325052</v>
      </c>
      <c r="AB143" s="49">
        <f>M143/J143</f>
        <v>0.85746759720837473</v>
      </c>
      <c r="AC143" s="294"/>
    </row>
    <row r="144" spans="1:29" ht="15.75" customHeight="1">
      <c r="A144" s="282"/>
      <c r="B144" s="99"/>
      <c r="C144" s="264"/>
      <c r="D144" s="265"/>
      <c r="E144" s="39"/>
      <c r="F144" s="52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94"/>
    </row>
    <row r="145" spans="1:29" ht="15.75" customHeight="1">
      <c r="A145" s="283"/>
      <c r="B145" s="99"/>
      <c r="C145" s="264"/>
      <c r="D145" s="265"/>
      <c r="E145" s="39"/>
      <c r="F145" s="52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94"/>
    </row>
    <row r="146" spans="1:29" ht="15.75" customHeight="1">
      <c r="A146" s="283"/>
      <c r="B146" s="99"/>
      <c r="C146" s="264"/>
      <c r="D146" s="265"/>
      <c r="E146" s="39"/>
      <c r="F146" s="52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94"/>
      <c r="Y146" s="266"/>
      <c r="Z146" s="267"/>
      <c r="AA146" s="55"/>
      <c r="AB146" s="49"/>
      <c r="AC146" s="294"/>
    </row>
    <row r="147" spans="1:29" ht="15.75" customHeight="1">
      <c r="A147" s="283"/>
      <c r="B147" s="99"/>
      <c r="C147" s="264"/>
      <c r="D147" s="265"/>
      <c r="E147" s="39"/>
      <c r="F147" s="52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94"/>
    </row>
    <row r="148" spans="1:29" ht="15.75" customHeight="1">
      <c r="A148" s="283"/>
      <c r="B148" s="99"/>
      <c r="C148" s="264"/>
      <c r="D148" s="265"/>
      <c r="E148" s="39"/>
      <c r="F148" s="52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94"/>
    </row>
    <row r="149" spans="1:29" ht="15.75" customHeight="1">
      <c r="A149" s="283"/>
      <c r="B149" s="99"/>
      <c r="C149" s="264"/>
      <c r="D149" s="265"/>
      <c r="E149" s="39"/>
      <c r="F149" s="52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54"/>
      <c r="X149" s="94"/>
      <c r="Y149" s="266"/>
      <c r="Z149" s="267"/>
      <c r="AA149" s="55"/>
      <c r="AB149" s="49"/>
      <c r="AC149" s="294"/>
    </row>
    <row r="150" spans="1:29" ht="15.75" customHeight="1">
      <c r="A150" s="283"/>
      <c r="B150" s="99"/>
      <c r="C150" s="264"/>
      <c r="D150" s="265"/>
      <c r="E150" s="39"/>
      <c r="F150" s="52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54"/>
      <c r="X150" s="94"/>
      <c r="Y150" s="266"/>
      <c r="Z150" s="267"/>
      <c r="AA150" s="55"/>
      <c r="AB150" s="49"/>
      <c r="AC150" s="294"/>
    </row>
    <row r="151" spans="1:29" ht="15.75" customHeight="1">
      <c r="A151" s="283"/>
      <c r="B151" s="99"/>
      <c r="C151" s="264"/>
      <c r="D151" s="265"/>
      <c r="E151" s="39"/>
      <c r="F151" s="52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54"/>
      <c r="X151" s="94"/>
      <c r="Y151" s="266"/>
      <c r="Z151" s="267"/>
      <c r="AA151" s="55"/>
      <c r="AB151" s="49"/>
      <c r="AC151" s="294"/>
    </row>
    <row r="152" spans="1:29" ht="15.75" customHeight="1">
      <c r="A152" s="283"/>
      <c r="B152" s="99"/>
      <c r="C152" s="264"/>
      <c r="D152" s="265"/>
      <c r="E152" s="39"/>
      <c r="F152" s="52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54"/>
      <c r="X152" s="94"/>
      <c r="Y152" s="266"/>
      <c r="Z152" s="267"/>
      <c r="AA152" s="55"/>
      <c r="AB152" s="49"/>
      <c r="AC152" s="294"/>
    </row>
    <row r="153" spans="1:29" ht="15.75" customHeight="1">
      <c r="A153" s="283"/>
      <c r="B153" s="99"/>
      <c r="C153" s="264"/>
      <c r="D153" s="265"/>
      <c r="E153" s="39"/>
      <c r="F153" s="52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54"/>
      <c r="X153" s="94"/>
      <c r="Y153" s="266"/>
      <c r="Z153" s="267"/>
      <c r="AA153" s="55"/>
      <c r="AB153" s="49"/>
      <c r="AC153" s="294"/>
    </row>
    <row r="154" spans="1:29" ht="15.75" customHeight="1">
      <c r="A154" s="283"/>
      <c r="B154" s="99"/>
      <c r="C154" s="264"/>
      <c r="D154" s="265"/>
      <c r="E154" s="39"/>
      <c r="F154" s="52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100"/>
      <c r="X154" s="101"/>
      <c r="Y154" s="266"/>
      <c r="Z154" s="267"/>
      <c r="AA154" s="55"/>
      <c r="AB154" s="49"/>
      <c r="AC154" s="294"/>
    </row>
    <row r="155" spans="1:29" ht="15.75" customHeight="1">
      <c r="A155" s="283"/>
      <c r="B155" s="99"/>
      <c r="C155" s="264"/>
      <c r="D155" s="265"/>
      <c r="E155" s="39"/>
      <c r="F155" s="52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102"/>
      <c r="X155" s="103"/>
      <c r="Y155" s="266"/>
      <c r="Z155" s="267"/>
      <c r="AA155" s="55"/>
      <c r="AB155" s="49"/>
      <c r="AC155" s="294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50"/>
      <c r="T156" s="51"/>
      <c r="U156" s="73"/>
      <c r="V156" s="53"/>
      <c r="W156" s="102"/>
      <c r="X156" s="103"/>
      <c r="Y156" s="266"/>
      <c r="Z156" s="267"/>
      <c r="AA156" s="55"/>
      <c r="AB156" s="49"/>
      <c r="AC156" s="294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58">AVERAGE(I141:I156)</f>
        <v>22</v>
      </c>
      <c r="J157" s="81">
        <f t="shared" si="58"/>
        <v>2000</v>
      </c>
      <c r="K157" s="82">
        <f t="shared" ref="K157" si="59">J157/I157</f>
        <v>90.909090909090907</v>
      </c>
      <c r="L157" s="80">
        <f t="shared" ref="L157:M157" si="60">AVERAGE(L141:L156)</f>
        <v>22</v>
      </c>
      <c r="M157" s="81">
        <f t="shared" si="60"/>
        <v>1709.0944027566545</v>
      </c>
      <c r="N157" s="82">
        <f>M157/L157</f>
        <v>77.686109216211563</v>
      </c>
      <c r="O157" s="83">
        <f>L157-I157</f>
        <v>0</v>
      </c>
      <c r="P157" s="84">
        <f>N157-K157</f>
        <v>-13.222981692879344</v>
      </c>
      <c r="Q157" s="85">
        <f>N157/K157</f>
        <v>0.85454720137832718</v>
      </c>
      <c r="R157" s="275"/>
      <c r="S157" s="182">
        <f>S141</f>
        <v>0.70840277777777783</v>
      </c>
      <c r="T157" s="183">
        <f>INDEX(T141:T156,COUNTA(T141:T156))</f>
        <v>0.87152777777777779</v>
      </c>
      <c r="U157" s="86"/>
      <c r="V157" s="96"/>
      <c r="W157" s="105"/>
      <c r="X157" s="106"/>
      <c r="Y157" s="262"/>
      <c r="Z157" s="263"/>
      <c r="AA157" s="97">
        <f>M157-J157</f>
        <v>-290.90559724334548</v>
      </c>
      <c r="AB157" s="85">
        <f>M157/J157</f>
        <v>0.85454720137832729</v>
      </c>
      <c r="AC157" s="295"/>
    </row>
    <row r="159" spans="1:29">
      <c r="Y159" s="260" t="s">
        <v>54</v>
      </c>
      <c r="Z159" s="260"/>
    </row>
    <row r="160" spans="1:29">
      <c r="Y160" s="260" t="s">
        <v>55</v>
      </c>
      <c r="Z160" s="260"/>
    </row>
    <row r="161" spans="25:26">
      <c r="Y161" s="260" t="s">
        <v>56</v>
      </c>
      <c r="Z161" s="260"/>
    </row>
    <row r="162" spans="25:26">
      <c r="Y162" s="260" t="s">
        <v>57</v>
      </c>
      <c r="Z162" s="260"/>
    </row>
    <row r="163" spans="25:26">
      <c r="Y163" s="260" t="s">
        <v>58</v>
      </c>
      <c r="Z163" s="260"/>
    </row>
    <row r="164" spans="25:26">
      <c r="Y164" s="260" t="s">
        <v>59</v>
      </c>
      <c r="Z164" s="260"/>
    </row>
    <row r="165" spans="25:26">
      <c r="Y165" s="260" t="s">
        <v>60</v>
      </c>
      <c r="Z165" s="260"/>
    </row>
    <row r="166" spans="25:26">
      <c r="Y166" s="260" t="s">
        <v>61</v>
      </c>
      <c r="Z166" s="260"/>
    </row>
    <row r="167" spans="25:26">
      <c r="Y167" s="260" t="s">
        <v>62</v>
      </c>
      <c r="Z167" s="260"/>
    </row>
    <row r="168" spans="25:26">
      <c r="Y168" s="260" t="s">
        <v>63</v>
      </c>
      <c r="Z168" s="260"/>
    </row>
    <row r="169" spans="25:26">
      <c r="Y169" s="260" t="s">
        <v>64</v>
      </c>
      <c r="Z169" s="260"/>
    </row>
    <row r="170" spans="25:26">
      <c r="Y170" s="260" t="s">
        <v>65</v>
      </c>
      <c r="Z170" s="260"/>
    </row>
    <row r="171" spans="25:26">
      <c r="Y171" s="260" t="s">
        <v>66</v>
      </c>
      <c r="Z171" s="260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429" priority="3" operator="greaterThan">
      <formula>0</formula>
    </cfRule>
  </conditionalFormatting>
  <conditionalFormatting sqref="P5:P157 AA5:AA157">
    <cfRule type="cellIs" dxfId="428" priority="7" operator="lessThan">
      <formula>0</formula>
    </cfRule>
  </conditionalFormatting>
  <conditionalFormatting sqref="Q5:Q157 AB5:AB157">
    <cfRule type="cellIs" dxfId="427" priority="5" operator="greaterThan">
      <formula>1</formula>
    </cfRule>
    <cfRule type="cellIs" dxfId="426" priority="6" operator="lessThan">
      <formula>0.8</formula>
    </cfRule>
  </conditionalFormatting>
  <conditionalFormatting sqref="AC5:AC22 R5:R157 AC56:AC91">
    <cfRule type="cellIs" dxfId="425" priority="8" operator="lessThan">
      <formula>0.8</formula>
    </cfRule>
  </conditionalFormatting>
  <conditionalFormatting sqref="AC39">
    <cfRule type="cellIs" dxfId="424" priority="11" operator="lessThan">
      <formula>0.8</formula>
    </cfRule>
  </conditionalFormatting>
  <conditionalFormatting sqref="AC54">
    <cfRule type="cellIs" dxfId="423" priority="10" operator="lessThan">
      <formula>0.8</formula>
    </cfRule>
  </conditionalFormatting>
  <conditionalFormatting sqref="AC97:AC105">
    <cfRule type="cellIs" dxfId="422" priority="9" operator="lessThan">
      <formula>0.8</formula>
    </cfRule>
  </conditionalFormatting>
  <conditionalFormatting sqref="AC107:AC112">
    <cfRule type="cellIs" dxfId="421" priority="4" operator="lessThan">
      <formula>0.8</formula>
    </cfRule>
  </conditionalFormatting>
  <conditionalFormatting sqref="AC124:AC141">
    <cfRule type="cellIs" dxfId="420" priority="1" operator="lessThan">
      <formula>0.8</formula>
    </cfRule>
  </conditionalFormatting>
  <conditionalFormatting sqref="AC156">
    <cfRule type="cellIs" dxfId="419" priority="2" operator="lessThan">
      <formula>0.8</formula>
    </cfRule>
  </conditionalFormatting>
  <dataValidations count="1">
    <dataValidation type="list" allowBlank="1" showInputMessage="1" showErrorMessage="1" sqref="Y5:Z157" xr:uid="{D2CA1DDC-C6A7-4385-8904-9E512FACA071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F2BEC-1311-4ABA-A149-4962C9173A7B}">
  <sheetPr>
    <tabColor theme="9" tint="0.59999389629810485"/>
  </sheetPr>
  <dimension ref="B1:AR36"/>
  <sheetViews>
    <sheetView zoomScale="70" zoomScaleNormal="70" workbookViewId="0">
      <selection activeCell="V42" sqref="V42"/>
    </sheetView>
  </sheetViews>
  <sheetFormatPr defaultColWidth="7.6640625" defaultRowHeight="15.75"/>
  <cols>
    <col min="1" max="1" width="7.6640625" style="125"/>
    <col min="2" max="2" width="15.6640625" style="125" customWidth="1"/>
    <col min="3" max="3" width="8.109375" style="131" customWidth="1"/>
    <col min="4" max="34" width="11.109375" style="125" customWidth="1"/>
    <col min="35" max="16384" width="7.6640625" style="125"/>
  </cols>
  <sheetData>
    <row r="1" spans="2:44" ht="27.75" customHeight="1">
      <c r="B1" s="247" t="s">
        <v>132</v>
      </c>
      <c r="C1" s="247"/>
      <c r="D1" s="247"/>
      <c r="E1" s="247"/>
      <c r="F1" s="247"/>
      <c r="G1" s="247"/>
      <c r="H1" s="247"/>
      <c r="I1" s="247"/>
      <c r="J1" s="247"/>
      <c r="K1" s="124"/>
      <c r="L1" s="124"/>
      <c r="M1" s="124"/>
      <c r="N1" s="124"/>
      <c r="O1" s="124"/>
      <c r="P1" s="124"/>
    </row>
    <row r="2" spans="2:44" ht="27.75" customHeight="1">
      <c r="B2" s="248"/>
      <c r="C2" s="248"/>
      <c r="D2" s="248"/>
      <c r="E2" s="248"/>
      <c r="F2" s="248"/>
      <c r="G2" s="248"/>
      <c r="H2" s="248"/>
      <c r="I2" s="248"/>
      <c r="J2" s="248"/>
      <c r="K2" s="124"/>
      <c r="L2" s="124"/>
      <c r="M2" s="124"/>
      <c r="N2" s="124"/>
      <c r="O2" s="124"/>
      <c r="P2" s="124"/>
    </row>
    <row r="3" spans="2:44" ht="46.5" customHeight="1">
      <c r="B3" s="126" t="s">
        <v>133</v>
      </c>
      <c r="C3" s="249" t="s">
        <v>311</v>
      </c>
      <c r="D3" s="250"/>
      <c r="E3" s="126" t="s">
        <v>134</v>
      </c>
      <c r="F3" s="251">
        <f>'0714(18度C)'!D1+'0714(4度C)'!D1</f>
        <v>246887</v>
      </c>
      <c r="G3" s="252"/>
      <c r="H3" s="126" t="s">
        <v>2</v>
      </c>
      <c r="I3" s="253">
        <f>'0714(18度C)'!F1+'0714(4度C)'!F1</f>
        <v>8075036.8200000003</v>
      </c>
      <c r="J3" s="254"/>
      <c r="K3" s="127"/>
      <c r="L3" s="128"/>
      <c r="M3" s="124"/>
      <c r="N3" s="124"/>
      <c r="O3" s="124"/>
      <c r="P3" s="124"/>
    </row>
    <row r="4" spans="2:44" ht="28.5" customHeight="1">
      <c r="B4" s="255" t="s">
        <v>135</v>
      </c>
      <c r="C4" s="235" t="s">
        <v>136</v>
      </c>
      <c r="D4" s="236"/>
      <c r="E4" s="258" t="s">
        <v>137</v>
      </c>
      <c r="F4" s="259"/>
      <c r="G4" s="258" t="s">
        <v>138</v>
      </c>
      <c r="H4" s="259"/>
      <c r="I4" s="258" t="s">
        <v>139</v>
      </c>
      <c r="J4" s="259"/>
      <c r="K4" s="233" t="s">
        <v>140</v>
      </c>
      <c r="L4" s="234"/>
      <c r="M4" s="233" t="s">
        <v>141</v>
      </c>
      <c r="N4" s="234"/>
      <c r="P4" s="128"/>
      <c r="Q4" s="124"/>
      <c r="R4" s="124"/>
    </row>
    <row r="5" spans="2:44" ht="28.5" customHeight="1">
      <c r="B5" s="256"/>
      <c r="C5" s="235" t="s">
        <v>142</v>
      </c>
      <c r="D5" s="236"/>
      <c r="E5" s="237" t="s">
        <v>143</v>
      </c>
      <c r="F5" s="238"/>
      <c r="G5" s="239" t="s">
        <v>144</v>
      </c>
      <c r="H5" s="240"/>
      <c r="I5" s="241" t="s">
        <v>145</v>
      </c>
      <c r="J5" s="242"/>
      <c r="K5" s="243" t="s">
        <v>146</v>
      </c>
      <c r="L5" s="244"/>
      <c r="M5" s="245" t="s">
        <v>147</v>
      </c>
      <c r="N5" s="246"/>
      <c r="O5" s="128"/>
      <c r="P5" s="128"/>
      <c r="Q5" s="128"/>
      <c r="R5" s="128"/>
    </row>
    <row r="6" spans="2:44" ht="28.5" customHeight="1">
      <c r="B6" s="256"/>
      <c r="C6" s="235" t="s">
        <v>148</v>
      </c>
      <c r="D6" s="236"/>
      <c r="E6" s="227">
        <f>AVERAGE(D13:O13,D27:X27)</f>
        <v>473.29802893183978</v>
      </c>
      <c r="F6" s="228" t="e">
        <f>AVERAGE(#REF!,D13:K13)</f>
        <v>#REF!</v>
      </c>
      <c r="G6" s="229">
        <f>AVERAGE(D13:K13)</f>
        <v>177.32298524489099</v>
      </c>
      <c r="H6" s="230"/>
      <c r="I6" s="229">
        <f>AVERAGE(L13:O13)</f>
        <v>89.622888813990926</v>
      </c>
      <c r="J6" s="230"/>
      <c r="K6" s="229">
        <f>AVERAGE(D27:O27)</f>
        <v>645.82683982683977</v>
      </c>
      <c r="L6" s="230"/>
      <c r="M6" s="229">
        <f>AVERAGE(P27:X27)</f>
        <v>751.64660028303808</v>
      </c>
      <c r="N6" s="230"/>
      <c r="O6" s="128"/>
      <c r="P6" s="128"/>
      <c r="Q6" s="128"/>
      <c r="R6" s="128"/>
    </row>
    <row r="7" spans="2:44" ht="28.5" customHeight="1">
      <c r="B7" s="256"/>
      <c r="C7" s="221" t="s">
        <v>149</v>
      </c>
      <c r="D7" s="222"/>
      <c r="E7" s="231">
        <f>AVERAGE(D14:O14,D28:X28)</f>
        <v>398.27862150197842</v>
      </c>
      <c r="F7" s="232" t="e">
        <f>AVERAGE(#REF!,D14:K14)</f>
        <v>#REF!</v>
      </c>
      <c r="G7" s="219">
        <f>AVERAGE(D14:K14)</f>
        <v>149.34479762577467</v>
      </c>
      <c r="H7" s="220"/>
      <c r="I7" s="219">
        <f>AVERAGE(L14:O14)</f>
        <v>76.555861383788127</v>
      </c>
      <c r="J7" s="220"/>
      <c r="K7" s="219">
        <f>AVERAGE(D28:O28)</f>
        <v>543.36887466380017</v>
      </c>
      <c r="L7" s="220"/>
      <c r="M7" s="219">
        <f>AVERAGE(P28:X28)</f>
        <v>631.92741634057859</v>
      </c>
      <c r="N7" s="220"/>
      <c r="O7" s="128"/>
      <c r="P7" s="128"/>
      <c r="Q7" s="128"/>
      <c r="R7" s="128"/>
    </row>
    <row r="8" spans="2:44" ht="28.5" customHeight="1">
      <c r="B8" s="257"/>
      <c r="C8" s="221" t="s">
        <v>150</v>
      </c>
      <c r="D8" s="222"/>
      <c r="E8" s="223">
        <f>AVERAGE(D15:O15,D29:X29)</f>
        <v>0.84532007970421319</v>
      </c>
      <c r="F8" s="224" t="e">
        <f>AVERAGE(D15:K15,#REF!)</f>
        <v>#REF!</v>
      </c>
      <c r="G8" s="225">
        <f>AVERAGE(D15:K15)</f>
        <v>0.84512375083156488</v>
      </c>
      <c r="H8" s="226"/>
      <c r="I8" s="225">
        <f>AVERAGE(L15:O15)</f>
        <v>0.85422425488147768</v>
      </c>
      <c r="J8" s="226"/>
      <c r="K8" s="225">
        <f>AVERAGE(D29:O29)</f>
        <v>0.8434111584530708</v>
      </c>
      <c r="L8" s="226"/>
      <c r="M8" s="225">
        <f>AVERAGE(P29:X29)</f>
        <v>0.84396042434371699</v>
      </c>
      <c r="N8" s="226"/>
      <c r="O8" s="130" t="s">
        <v>151</v>
      </c>
      <c r="P8" s="128"/>
      <c r="Q8" s="128"/>
      <c r="R8" s="128"/>
    </row>
    <row r="9" spans="2:44" ht="28.5" customHeight="1" thickBot="1">
      <c r="H9" s="132"/>
      <c r="N9" s="128"/>
      <c r="O9" s="128"/>
      <c r="P9" s="128"/>
    </row>
    <row r="10" spans="2:44" ht="30" customHeight="1">
      <c r="B10" s="209" t="s">
        <v>152</v>
      </c>
      <c r="C10" s="210"/>
      <c r="D10" s="214" t="s">
        <v>153</v>
      </c>
      <c r="E10" s="215"/>
      <c r="F10" s="215"/>
      <c r="G10" s="215"/>
      <c r="H10" s="215"/>
      <c r="I10" s="215"/>
      <c r="J10" s="215"/>
      <c r="K10" s="215"/>
      <c r="L10" s="216" t="s">
        <v>154</v>
      </c>
      <c r="M10" s="217"/>
      <c r="N10" s="217"/>
      <c r="O10" s="218"/>
    </row>
    <row r="11" spans="2:44" ht="17.25" customHeight="1">
      <c r="B11" s="205" t="s">
        <v>155</v>
      </c>
      <c r="C11" s="206"/>
      <c r="D11" s="135">
        <v>1</v>
      </c>
      <c r="E11" s="136">
        <v>2</v>
      </c>
      <c r="F11" s="136">
        <v>3</v>
      </c>
      <c r="G11" s="136">
        <v>4</v>
      </c>
      <c r="H11" s="136">
        <v>5</v>
      </c>
      <c r="I11" s="136">
        <v>6</v>
      </c>
      <c r="J11" s="136">
        <v>7</v>
      </c>
      <c r="K11" s="171">
        <v>8</v>
      </c>
      <c r="L11" s="135">
        <v>1</v>
      </c>
      <c r="M11" s="164">
        <v>2</v>
      </c>
      <c r="N11" s="136">
        <v>3</v>
      </c>
      <c r="O11" s="137">
        <v>4</v>
      </c>
    </row>
    <row r="12" spans="2:44" ht="46.5" customHeight="1">
      <c r="B12" s="205"/>
      <c r="C12" s="206"/>
      <c r="D12" s="138" t="s">
        <v>156</v>
      </c>
      <c r="E12" s="139" t="s">
        <v>157</v>
      </c>
      <c r="F12" s="139" t="s">
        <v>158</v>
      </c>
      <c r="G12" s="139" t="s">
        <v>159</v>
      </c>
      <c r="H12" s="139" t="s">
        <v>160</v>
      </c>
      <c r="I12" s="139" t="s">
        <v>161</v>
      </c>
      <c r="J12" s="139" t="s">
        <v>162</v>
      </c>
      <c r="K12" s="172" t="s">
        <v>163</v>
      </c>
      <c r="L12" s="180" t="s">
        <v>225</v>
      </c>
      <c r="M12" s="187" t="s">
        <v>157</v>
      </c>
      <c r="N12" s="139" t="s">
        <v>164</v>
      </c>
      <c r="O12" s="140" t="s">
        <v>159</v>
      </c>
    </row>
    <row r="13" spans="2:44" ht="40.15" customHeight="1">
      <c r="B13" s="207" t="s">
        <v>10</v>
      </c>
      <c r="C13" s="141" t="s">
        <v>165</v>
      </c>
      <c r="D13" s="142">
        <v>100.16853932584269</v>
      </c>
      <c r="E13" s="143">
        <v>82.758620689655174</v>
      </c>
      <c r="F13" s="143">
        <v>115.94202898550725</v>
      </c>
      <c r="G13" s="143">
        <v>85.889570552147248</v>
      </c>
      <c r="H13" s="143">
        <v>172.2488038277512</v>
      </c>
      <c r="I13" s="143">
        <v>250.92</v>
      </c>
      <c r="J13" s="143" t="s">
        <v>77</v>
      </c>
      <c r="K13" s="173">
        <v>433.33333333333331</v>
      </c>
      <c r="L13" s="142" t="s">
        <v>77</v>
      </c>
      <c r="M13" s="188">
        <v>88.888888888888886</v>
      </c>
      <c r="N13" s="143">
        <v>93.023255813953483</v>
      </c>
      <c r="O13" s="144">
        <v>86.956521739130437</v>
      </c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</row>
    <row r="14" spans="2:44" ht="39.6" customHeight="1">
      <c r="B14" s="207"/>
      <c r="C14" s="145" t="s">
        <v>166</v>
      </c>
      <c r="D14" s="146">
        <v>84.808336308998477</v>
      </c>
      <c r="E14" s="147">
        <v>70.004804164229569</v>
      </c>
      <c r="F14" s="147">
        <v>98.290655675760263</v>
      </c>
      <c r="G14" s="147">
        <v>72.362285646863256</v>
      </c>
      <c r="H14" s="147">
        <v>146.6812059334334</v>
      </c>
      <c r="I14" s="147">
        <v>213.73437229253187</v>
      </c>
      <c r="J14" s="147" t="s">
        <v>77</v>
      </c>
      <c r="K14" s="174">
        <v>359.53192335860604</v>
      </c>
      <c r="L14" s="146" t="s">
        <v>77</v>
      </c>
      <c r="M14" s="189">
        <v>75.925423989643676</v>
      </c>
      <c r="N14" s="147">
        <v>79.364129465128968</v>
      </c>
      <c r="O14" s="148">
        <v>74.37803069659175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</row>
    <row r="15" spans="2:44" ht="40.15" customHeight="1">
      <c r="B15" s="207"/>
      <c r="C15" s="149" t="s">
        <v>167</v>
      </c>
      <c r="D15" s="150">
        <f t="shared" ref="D15:I15" si="0">D14/D13</f>
        <v>0.8466564140774947</v>
      </c>
      <c r="E15" s="151">
        <f t="shared" si="0"/>
        <v>0.84589138365110728</v>
      </c>
      <c r="F15" s="151">
        <f t="shared" si="0"/>
        <v>0.84775690520343228</v>
      </c>
      <c r="G15" s="151">
        <f t="shared" si="0"/>
        <v>0.84250375431705071</v>
      </c>
      <c r="H15" s="151">
        <f t="shared" si="0"/>
        <v>0.85156589000243277</v>
      </c>
      <c r="I15" s="151">
        <f t="shared" si="0"/>
        <v>0.85180285466496053</v>
      </c>
      <c r="J15" s="151" t="s">
        <v>77</v>
      </c>
      <c r="K15" s="175">
        <f t="shared" ref="K15" si="1">K14/K13</f>
        <v>0.82968905390447556</v>
      </c>
      <c r="L15" s="150" t="s">
        <v>77</v>
      </c>
      <c r="M15" s="190">
        <f>M14/M13</f>
        <v>0.85416101988349136</v>
      </c>
      <c r="N15" s="151">
        <f>N14/N13</f>
        <v>0.85316439175013647</v>
      </c>
      <c r="O15" s="152">
        <f>O14/O13</f>
        <v>0.85534735301080511</v>
      </c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</row>
    <row r="16" spans="2:44" ht="17.25" customHeight="1">
      <c r="B16" s="208" t="s">
        <v>168</v>
      </c>
      <c r="C16" s="134" t="s">
        <v>169</v>
      </c>
      <c r="D16" s="50">
        <v>0.16693287037037038</v>
      </c>
      <c r="E16" s="51">
        <v>0.16666666666666666</v>
      </c>
      <c r="F16" s="51">
        <v>0.25</v>
      </c>
      <c r="G16" s="51">
        <v>0.16666666666666666</v>
      </c>
      <c r="H16" s="51">
        <v>0.16666666666666666</v>
      </c>
      <c r="I16" s="51">
        <v>0.25</v>
      </c>
      <c r="J16" s="51" t="s">
        <v>77</v>
      </c>
      <c r="K16" s="57">
        <v>0.33959490740740739</v>
      </c>
      <c r="L16" s="50" t="s">
        <v>77</v>
      </c>
      <c r="M16" s="191">
        <v>0.70833333333333337</v>
      </c>
      <c r="N16" s="51">
        <v>0.70856481481481481</v>
      </c>
      <c r="O16" s="116">
        <v>0.70833333333333337</v>
      </c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</row>
    <row r="17" spans="2:44" ht="17.25" customHeight="1">
      <c r="B17" s="205"/>
      <c r="C17" s="134" t="s">
        <v>170</v>
      </c>
      <c r="D17" s="50">
        <v>0.60555555555555551</v>
      </c>
      <c r="E17" s="51">
        <v>0.66353009259259255</v>
      </c>
      <c r="F17" s="51">
        <v>0.59513888888888888</v>
      </c>
      <c r="G17" s="51">
        <v>0.64061342592592596</v>
      </c>
      <c r="H17" s="51">
        <v>0.69652777777777775</v>
      </c>
      <c r="I17" s="51">
        <v>0.56666666666666665</v>
      </c>
      <c r="J17" s="51" t="s">
        <v>77</v>
      </c>
      <c r="K17" s="57">
        <v>0.45833333333333331</v>
      </c>
      <c r="L17" s="50" t="s">
        <v>77</v>
      </c>
      <c r="M17" s="191">
        <v>0.82986111111111116</v>
      </c>
      <c r="N17" s="51">
        <v>0.81402777777777779</v>
      </c>
      <c r="O17" s="116">
        <v>0.81978009259259255</v>
      </c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</row>
    <row r="18" spans="2:44" ht="17.25" customHeight="1">
      <c r="B18" s="205" t="s">
        <v>171</v>
      </c>
      <c r="C18" s="206"/>
      <c r="D18" s="153">
        <v>17.8</v>
      </c>
      <c r="E18" s="154">
        <v>24.166666666666668</v>
      </c>
      <c r="F18" s="154">
        <v>17.25</v>
      </c>
      <c r="G18" s="154">
        <v>23.285714285714285</v>
      </c>
      <c r="H18" s="154">
        <v>20.9</v>
      </c>
      <c r="I18" s="154">
        <v>12.5</v>
      </c>
      <c r="J18" s="154" t="s">
        <v>77</v>
      </c>
      <c r="K18" s="176">
        <v>6</v>
      </c>
      <c r="L18" s="153" t="s">
        <v>77</v>
      </c>
      <c r="M18" s="192">
        <v>22.5</v>
      </c>
      <c r="N18" s="154">
        <v>21.5</v>
      </c>
      <c r="O18" s="155">
        <v>23</v>
      </c>
    </row>
    <row r="19" spans="2:44" ht="17.25" customHeight="1">
      <c r="B19" s="198" t="s">
        <v>172</v>
      </c>
      <c r="C19" s="199"/>
      <c r="D19" s="156" t="s">
        <v>173</v>
      </c>
      <c r="E19" s="157" t="s">
        <v>174</v>
      </c>
      <c r="F19" s="157" t="s">
        <v>174</v>
      </c>
      <c r="G19" s="157" t="s">
        <v>174</v>
      </c>
      <c r="H19" s="157" t="s">
        <v>175</v>
      </c>
      <c r="I19" s="157" t="s">
        <v>176</v>
      </c>
      <c r="J19" s="157" t="s">
        <v>176</v>
      </c>
      <c r="K19" s="177" t="s">
        <v>176</v>
      </c>
      <c r="L19" s="156" t="s">
        <v>173</v>
      </c>
      <c r="M19" s="193" t="s">
        <v>174</v>
      </c>
      <c r="N19" s="157" t="s">
        <v>174</v>
      </c>
      <c r="O19" s="158" t="s">
        <v>174</v>
      </c>
    </row>
    <row r="20" spans="2:44" ht="17.25" customHeight="1">
      <c r="B20" s="198" t="s">
        <v>177</v>
      </c>
      <c r="C20" s="199"/>
      <c r="D20" s="156" t="s">
        <v>176</v>
      </c>
      <c r="E20" s="157"/>
      <c r="F20" s="157"/>
      <c r="G20" s="157"/>
      <c r="H20" s="157" t="s">
        <v>176</v>
      </c>
      <c r="I20" s="157"/>
      <c r="J20" s="157"/>
      <c r="K20" s="177"/>
      <c r="L20" s="135"/>
      <c r="M20" s="164"/>
      <c r="N20" s="157"/>
      <c r="O20" s="158"/>
    </row>
    <row r="21" spans="2:44" ht="17.25" customHeight="1" thickBot="1">
      <c r="B21" s="200" t="s">
        <v>178</v>
      </c>
      <c r="C21" s="201"/>
      <c r="D21" s="160"/>
      <c r="E21" s="161"/>
      <c r="F21" s="162"/>
      <c r="G21" s="162"/>
      <c r="H21" s="161" t="s">
        <v>179</v>
      </c>
      <c r="I21" s="161" t="s">
        <v>180</v>
      </c>
      <c r="J21" s="161"/>
      <c r="K21" s="178" t="s">
        <v>181</v>
      </c>
      <c r="L21" s="181"/>
      <c r="M21" s="194"/>
      <c r="N21" s="161"/>
      <c r="O21" s="163"/>
    </row>
    <row r="23" spans="2:44" ht="16.5" thickBot="1"/>
    <row r="24" spans="2:44" ht="30" customHeight="1">
      <c r="B24" s="209" t="s">
        <v>152</v>
      </c>
      <c r="C24" s="210"/>
      <c r="D24" s="211" t="s">
        <v>182</v>
      </c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3"/>
      <c r="P24" s="202" t="s">
        <v>183</v>
      </c>
      <c r="Q24" s="203"/>
      <c r="R24" s="203"/>
      <c r="S24" s="203"/>
      <c r="T24" s="203"/>
      <c r="U24" s="203"/>
      <c r="V24" s="203"/>
      <c r="W24" s="203"/>
      <c r="X24" s="204"/>
    </row>
    <row r="25" spans="2:44" ht="17.25" customHeight="1">
      <c r="B25" s="205" t="s">
        <v>155</v>
      </c>
      <c r="C25" s="206"/>
      <c r="D25" s="135">
        <v>1</v>
      </c>
      <c r="E25" s="164">
        <v>2</v>
      </c>
      <c r="F25" s="136">
        <v>3</v>
      </c>
      <c r="G25" s="136">
        <v>4</v>
      </c>
      <c r="H25" s="164">
        <v>5</v>
      </c>
      <c r="I25" s="136">
        <v>6</v>
      </c>
      <c r="J25" s="136">
        <v>7</v>
      </c>
      <c r="K25" s="164">
        <v>8</v>
      </c>
      <c r="L25" s="136">
        <v>9</v>
      </c>
      <c r="M25" s="136">
        <v>10</v>
      </c>
      <c r="N25" s="164">
        <v>11</v>
      </c>
      <c r="O25" s="136">
        <v>12</v>
      </c>
      <c r="P25" s="135">
        <v>1</v>
      </c>
      <c r="Q25" s="136">
        <v>2</v>
      </c>
      <c r="R25" s="136">
        <v>3</v>
      </c>
      <c r="S25" s="136">
        <v>4</v>
      </c>
      <c r="T25" s="136">
        <v>5</v>
      </c>
      <c r="U25" s="136">
        <v>6</v>
      </c>
      <c r="V25" s="136">
        <v>7</v>
      </c>
      <c r="W25" s="136">
        <v>8</v>
      </c>
      <c r="X25" s="137">
        <v>9</v>
      </c>
    </row>
    <row r="26" spans="2:44" ht="46.5" customHeight="1">
      <c r="B26" s="205"/>
      <c r="C26" s="206"/>
      <c r="D26" s="165" t="s">
        <v>156</v>
      </c>
      <c r="E26" s="166" t="s">
        <v>164</v>
      </c>
      <c r="F26" s="139" t="s">
        <v>160</v>
      </c>
      <c r="G26" s="139" t="s">
        <v>161</v>
      </c>
      <c r="H26" s="139" t="s">
        <v>184</v>
      </c>
      <c r="I26" s="139" t="s">
        <v>163</v>
      </c>
      <c r="J26" s="139" t="s">
        <v>185</v>
      </c>
      <c r="K26" s="139" t="s">
        <v>186</v>
      </c>
      <c r="L26" s="139" t="s">
        <v>187</v>
      </c>
      <c r="M26" s="139" t="s">
        <v>188</v>
      </c>
      <c r="N26" s="167" t="s">
        <v>45</v>
      </c>
      <c r="O26" s="168" t="s">
        <v>189</v>
      </c>
      <c r="P26" s="138" t="s">
        <v>190</v>
      </c>
      <c r="Q26" s="139" t="s">
        <v>162</v>
      </c>
      <c r="R26" s="139" t="s">
        <v>191</v>
      </c>
      <c r="S26" s="139" t="s">
        <v>192</v>
      </c>
      <c r="T26" s="139" t="s">
        <v>193</v>
      </c>
      <c r="U26" s="139" t="s">
        <v>187</v>
      </c>
      <c r="V26" s="139" t="s">
        <v>194</v>
      </c>
      <c r="W26" s="167" t="s">
        <v>45</v>
      </c>
      <c r="X26" s="168" t="s">
        <v>46</v>
      </c>
    </row>
    <row r="27" spans="2:44" ht="40.15" customHeight="1">
      <c r="B27" s="207" t="s">
        <v>10</v>
      </c>
      <c r="C27" s="141" t="s">
        <v>165</v>
      </c>
      <c r="D27" s="143">
        <v>416.66666666666669</v>
      </c>
      <c r="E27" s="143">
        <v>192.52941176470588</v>
      </c>
      <c r="F27" s="143" t="s">
        <v>77</v>
      </c>
      <c r="G27" s="143">
        <v>272.72727272727275</v>
      </c>
      <c r="H27" s="143">
        <v>433.33333333333331</v>
      </c>
      <c r="I27" s="143" t="s">
        <v>77</v>
      </c>
      <c r="J27" s="143">
        <v>675</v>
      </c>
      <c r="K27" s="143">
        <v>1100</v>
      </c>
      <c r="L27" s="143" t="s">
        <v>77</v>
      </c>
      <c r="M27" s="143">
        <v>776.47058823529414</v>
      </c>
      <c r="N27" s="143">
        <v>985.71428571428567</v>
      </c>
      <c r="O27" s="143">
        <v>960</v>
      </c>
      <c r="P27" s="142">
        <v>261.06172839506172</v>
      </c>
      <c r="Q27" s="143" t="s">
        <v>77</v>
      </c>
      <c r="R27" s="143" t="s">
        <v>77</v>
      </c>
      <c r="S27" s="143">
        <v>675</v>
      </c>
      <c r="T27" s="143">
        <v>768.75</v>
      </c>
      <c r="U27" s="143" t="s">
        <v>77</v>
      </c>
      <c r="V27" s="143">
        <v>761.53846153846155</v>
      </c>
      <c r="W27" s="143">
        <v>1020</v>
      </c>
      <c r="X27" s="144">
        <v>1023.5294117647059</v>
      </c>
    </row>
    <row r="28" spans="2:44" ht="39.6" customHeight="1">
      <c r="B28" s="207"/>
      <c r="C28" s="145" t="s">
        <v>166</v>
      </c>
      <c r="D28" s="147">
        <v>354.6661748432312</v>
      </c>
      <c r="E28" s="147">
        <v>163.73466201771183</v>
      </c>
      <c r="F28" s="147" t="s">
        <v>77</v>
      </c>
      <c r="G28" s="147">
        <v>232.80295147100549</v>
      </c>
      <c r="H28" s="147">
        <v>356.12542320845836</v>
      </c>
      <c r="I28" s="147" t="s">
        <v>77</v>
      </c>
      <c r="J28" s="147">
        <v>589.29977335082913</v>
      </c>
      <c r="K28" s="147">
        <v>935.23441275978712</v>
      </c>
      <c r="L28" s="147" t="s">
        <v>77</v>
      </c>
      <c r="M28" s="147">
        <v>649.34312501721649</v>
      </c>
      <c r="N28" s="147">
        <v>811.86799193372201</v>
      </c>
      <c r="O28" s="147">
        <v>797.24535737223982</v>
      </c>
      <c r="P28" s="146">
        <v>221.74514090566231</v>
      </c>
      <c r="Q28" s="147" t="s">
        <v>77</v>
      </c>
      <c r="R28" s="147" t="s">
        <v>77</v>
      </c>
      <c r="S28" s="147">
        <v>598.7393221273079</v>
      </c>
      <c r="T28" s="147">
        <v>638.77360312164592</v>
      </c>
      <c r="U28" s="147" t="s">
        <v>77</v>
      </c>
      <c r="V28" s="147">
        <v>639.24664954955892</v>
      </c>
      <c r="W28" s="147">
        <v>847.55674212635404</v>
      </c>
      <c r="X28" s="148">
        <v>845.50304021294244</v>
      </c>
    </row>
    <row r="29" spans="2:44" ht="40.15" customHeight="1">
      <c r="B29" s="207"/>
      <c r="C29" s="149" t="s">
        <v>167</v>
      </c>
      <c r="D29" s="151">
        <f>D28/D27</f>
        <v>0.85119881962375488</v>
      </c>
      <c r="E29" s="151">
        <f>E28/E27</f>
        <v>0.85043973550293339</v>
      </c>
      <c r="F29" s="151" t="s">
        <v>77</v>
      </c>
      <c r="G29" s="151">
        <f>G28/G27</f>
        <v>0.85361082206035344</v>
      </c>
      <c r="H29" s="151">
        <f>H28/H27</f>
        <v>0.82182789971182701</v>
      </c>
      <c r="I29" s="151" t="s">
        <v>77</v>
      </c>
      <c r="J29" s="151">
        <f>J28/J27</f>
        <v>0.8730367012604876</v>
      </c>
      <c r="K29" s="151">
        <f>K28/K27</f>
        <v>0.85021310250889737</v>
      </c>
      <c r="L29" s="151" t="s">
        <v>77</v>
      </c>
      <c r="M29" s="151">
        <f>M28/M27</f>
        <v>0.83627523676459692</v>
      </c>
      <c r="N29" s="151">
        <f>N28/N27</f>
        <v>0.82363419471537025</v>
      </c>
      <c r="O29" s="151">
        <f>O28/O27</f>
        <v>0.83046391392941643</v>
      </c>
      <c r="P29" s="150">
        <f>P28/P27</f>
        <v>0.84939735237674485</v>
      </c>
      <c r="Q29" s="151" t="s">
        <v>77</v>
      </c>
      <c r="R29" s="151" t="s">
        <v>77</v>
      </c>
      <c r="S29" s="151">
        <f>S28/S27</f>
        <v>0.88702121796638211</v>
      </c>
      <c r="T29" s="151">
        <f>T28/T27</f>
        <v>0.83092501219075887</v>
      </c>
      <c r="U29" s="151" t="s">
        <v>77</v>
      </c>
      <c r="V29" s="151">
        <f>V28/V27</f>
        <v>0.83941479233780469</v>
      </c>
      <c r="W29" s="151">
        <f>W28/W27</f>
        <v>0.83093798247681772</v>
      </c>
      <c r="X29" s="152">
        <f>X28/X27</f>
        <v>0.82606618871379434</v>
      </c>
    </row>
    <row r="30" spans="2:44" ht="17.25" customHeight="1">
      <c r="B30" s="208" t="s">
        <v>168</v>
      </c>
      <c r="C30" s="134" t="s">
        <v>169</v>
      </c>
      <c r="D30" s="51">
        <v>0.41114583333333332</v>
      </c>
      <c r="E30" s="51">
        <v>0.38472222222222213</v>
      </c>
      <c r="F30" s="51" t="s">
        <v>77</v>
      </c>
      <c r="G30" s="51">
        <v>0.32430555555555551</v>
      </c>
      <c r="H30" s="51">
        <v>0.25017361111111114</v>
      </c>
      <c r="I30" s="51" t="s">
        <v>77</v>
      </c>
      <c r="J30" s="51">
        <v>0.25019675925925927</v>
      </c>
      <c r="K30" s="51">
        <v>0.35210648148148149</v>
      </c>
      <c r="L30" s="51" t="s">
        <v>77</v>
      </c>
      <c r="M30" s="51">
        <v>0.25</v>
      </c>
      <c r="N30" s="51">
        <v>0.25</v>
      </c>
      <c r="O30" s="51">
        <v>0.25</v>
      </c>
      <c r="P30" s="50">
        <v>0.70844907407407409</v>
      </c>
      <c r="Q30" s="51" t="s">
        <v>77</v>
      </c>
      <c r="R30" s="51" t="s">
        <v>77</v>
      </c>
      <c r="S30" s="51">
        <v>0.70840277777777783</v>
      </c>
      <c r="T30" s="51">
        <v>0.70833333333333337</v>
      </c>
      <c r="U30" s="51" t="s">
        <v>77</v>
      </c>
      <c r="V30" s="51">
        <v>0.70833333333333337</v>
      </c>
      <c r="W30" s="51">
        <v>0.70844907407407409</v>
      </c>
      <c r="X30" s="116">
        <v>0.70855324074074078</v>
      </c>
    </row>
    <row r="31" spans="2:44" ht="17.25" customHeight="1">
      <c r="B31" s="205"/>
      <c r="C31" s="134" t="s">
        <v>170</v>
      </c>
      <c r="D31" s="51">
        <v>0.47390046296296295</v>
      </c>
      <c r="E31" s="51">
        <v>0.46041666666666664</v>
      </c>
      <c r="F31" s="51" t="s">
        <v>77</v>
      </c>
      <c r="G31" s="51">
        <v>0.37991898148148145</v>
      </c>
      <c r="H31" s="51">
        <v>0.3215277777777778</v>
      </c>
      <c r="I31" s="51" t="s">
        <v>77</v>
      </c>
      <c r="J31" s="51">
        <v>0.34722222222222221</v>
      </c>
      <c r="K31" s="51">
        <v>0.4</v>
      </c>
      <c r="L31" s="51" t="s">
        <v>77</v>
      </c>
      <c r="M31" s="51">
        <v>0.43125000000000002</v>
      </c>
      <c r="N31" s="51">
        <v>0.47013888888888888</v>
      </c>
      <c r="O31" s="51">
        <v>0.45023148148148145</v>
      </c>
      <c r="P31" s="50">
        <v>0.95695601851851853</v>
      </c>
      <c r="Q31" s="51" t="s">
        <v>77</v>
      </c>
      <c r="R31" s="51" t="s">
        <v>77</v>
      </c>
      <c r="S31" s="51">
        <v>0.87641203703703707</v>
      </c>
      <c r="T31" s="51">
        <v>0.88402777777777775</v>
      </c>
      <c r="U31" s="51" t="s">
        <v>77</v>
      </c>
      <c r="V31" s="51">
        <v>0.88124999999999998</v>
      </c>
      <c r="W31" s="51">
        <v>0.97662037037037042</v>
      </c>
      <c r="X31" s="116">
        <v>0.9604166666666667</v>
      </c>
    </row>
    <row r="32" spans="2:44" ht="17.25" customHeight="1">
      <c r="B32" s="205" t="s">
        <v>171</v>
      </c>
      <c r="C32" s="206"/>
      <c r="D32" s="154">
        <v>6</v>
      </c>
      <c r="E32" s="154">
        <v>17</v>
      </c>
      <c r="F32" s="154" t="s">
        <v>77</v>
      </c>
      <c r="G32" s="154">
        <v>11</v>
      </c>
      <c r="H32" s="154">
        <v>6</v>
      </c>
      <c r="I32" s="154" t="s">
        <v>77</v>
      </c>
      <c r="J32" s="154">
        <v>4</v>
      </c>
      <c r="K32" s="154">
        <v>3</v>
      </c>
      <c r="L32" s="154" t="s">
        <v>77</v>
      </c>
      <c r="M32" s="154">
        <v>4.25</v>
      </c>
      <c r="N32" s="154">
        <v>3.5</v>
      </c>
      <c r="O32" s="154">
        <v>3.3333333333333335</v>
      </c>
      <c r="P32" s="153">
        <v>11.571428571428571</v>
      </c>
      <c r="Q32" s="154" t="s">
        <v>77</v>
      </c>
      <c r="R32" s="154" t="s">
        <v>77</v>
      </c>
      <c r="S32" s="154">
        <v>4</v>
      </c>
      <c r="T32" s="154">
        <v>4</v>
      </c>
      <c r="U32" s="51" t="s">
        <v>77</v>
      </c>
      <c r="V32" s="154">
        <v>4.333333333333333</v>
      </c>
      <c r="W32" s="154">
        <v>3.3333333333333335</v>
      </c>
      <c r="X32" s="155">
        <v>3.4</v>
      </c>
    </row>
    <row r="33" spans="2:24" ht="17.25" customHeight="1">
      <c r="B33" s="198" t="s">
        <v>172</v>
      </c>
      <c r="C33" s="199"/>
      <c r="D33" s="133" t="s">
        <v>176</v>
      </c>
      <c r="E33" s="157" t="s">
        <v>174</v>
      </c>
      <c r="F33" s="157" t="s">
        <v>175</v>
      </c>
      <c r="G33" s="157" t="s">
        <v>195</v>
      </c>
      <c r="H33" s="157" t="s">
        <v>176</v>
      </c>
      <c r="I33" s="157" t="s">
        <v>176</v>
      </c>
      <c r="J33" s="157" t="s">
        <v>195</v>
      </c>
      <c r="K33" s="157" t="s">
        <v>196</v>
      </c>
      <c r="L33" s="157" t="s">
        <v>196</v>
      </c>
      <c r="M33" s="157" t="s">
        <v>196</v>
      </c>
      <c r="N33" s="157" t="s">
        <v>109</v>
      </c>
      <c r="O33" s="158" t="s">
        <v>109</v>
      </c>
      <c r="P33" s="156" t="s">
        <v>195</v>
      </c>
      <c r="Q33" s="157" t="s">
        <v>176</v>
      </c>
      <c r="R33" s="157" t="s">
        <v>176</v>
      </c>
      <c r="S33" s="157" t="s">
        <v>195</v>
      </c>
      <c r="T33" s="157" t="s">
        <v>196</v>
      </c>
      <c r="U33" s="157" t="s">
        <v>196</v>
      </c>
      <c r="V33" s="157" t="s">
        <v>196</v>
      </c>
      <c r="W33" s="157" t="s">
        <v>109</v>
      </c>
      <c r="X33" s="158" t="s">
        <v>109</v>
      </c>
    </row>
    <row r="34" spans="2:24" ht="17.25" customHeight="1">
      <c r="B34" s="198" t="s">
        <v>177</v>
      </c>
      <c r="C34" s="199"/>
      <c r="D34" s="133"/>
      <c r="E34" s="129"/>
      <c r="F34" s="157"/>
      <c r="G34" s="157"/>
      <c r="H34" s="157"/>
      <c r="I34" s="157"/>
      <c r="J34" s="157"/>
      <c r="K34" s="157"/>
      <c r="L34" s="157"/>
      <c r="M34" s="157"/>
      <c r="N34" s="157"/>
      <c r="O34" s="158"/>
      <c r="P34" s="156"/>
      <c r="Q34" s="157"/>
      <c r="R34" s="157"/>
      <c r="S34" s="157"/>
      <c r="T34" s="157"/>
      <c r="U34" s="157"/>
      <c r="V34" s="157"/>
      <c r="W34" s="157"/>
      <c r="X34" s="158"/>
    </row>
    <row r="35" spans="2:24" ht="17.25" customHeight="1" thickBot="1">
      <c r="B35" s="200" t="s">
        <v>178</v>
      </c>
      <c r="C35" s="201"/>
      <c r="D35" s="159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3"/>
      <c r="P35" s="170"/>
      <c r="Q35" s="161"/>
      <c r="R35" s="161"/>
      <c r="S35" s="161"/>
      <c r="T35" s="161"/>
      <c r="U35" s="161"/>
      <c r="V35" s="161"/>
      <c r="W35" s="161"/>
      <c r="X35" s="163"/>
    </row>
    <row r="36" spans="2:24">
      <c r="T36" s="131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09103-78BF-42D2-81CF-018A40DDEF83}">
  <sheetPr>
    <tabColor theme="9" tint="0.59999389629810485"/>
    <pageSetUpPr fitToPage="1"/>
  </sheetPr>
  <dimension ref="A1:AC278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SUM(F5:F259)</f>
        <v>126441</v>
      </c>
      <c r="E1" s="5" t="s">
        <v>2</v>
      </c>
      <c r="F1" s="6">
        <f>SUM(G5:G259)</f>
        <v>2568325.6199999996</v>
      </c>
      <c r="G1" s="7" t="s">
        <v>3</v>
      </c>
      <c r="H1" s="8">
        <f>L21+L38+L55+L72+L89+L106+L123+L140+L157+L174+L191+L208+L225+L242+L259</f>
        <v>88.721428571428575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45852</v>
      </c>
      <c r="B2" s="326"/>
      <c r="C2" s="10" t="s">
        <v>10</v>
      </c>
      <c r="D2" s="11">
        <f>AVERAGE(N21,N38,N55,N72,N89,N106,N123,N140,N157,N174,N191,N208,N225,N242,N259)</f>
        <v>578.79229133451156</v>
      </c>
      <c r="E2" s="11" t="s">
        <v>11</v>
      </c>
      <c r="F2" s="12">
        <f>F1/D1</f>
        <v>20.3124431157615</v>
      </c>
      <c r="G2" s="13" t="s">
        <v>12</v>
      </c>
      <c r="H2" s="14">
        <f>COUNT(H5:H259)</f>
        <v>5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38" t="s">
        <v>69</v>
      </c>
      <c r="C5" s="285" t="s">
        <v>283</v>
      </c>
      <c r="D5" s="286"/>
      <c r="E5" s="39">
        <v>21.61</v>
      </c>
      <c r="F5" s="40">
        <v>3205</v>
      </c>
      <c r="G5" s="41">
        <f t="shared" ref="G5" si="0">E5*F5</f>
        <v>69260.05</v>
      </c>
      <c r="H5" s="42"/>
      <c r="I5" s="43">
        <v>6</v>
      </c>
      <c r="J5" s="44">
        <v>2500</v>
      </c>
      <c r="K5" s="45">
        <f t="shared" ref="K5" si="1">J5/I5</f>
        <v>416.66666666666669</v>
      </c>
      <c r="L5" s="46">
        <v>6</v>
      </c>
      <c r="M5" s="44">
        <f>F5/V5*60</f>
        <v>2127.9970490593873</v>
      </c>
      <c r="N5" s="45">
        <f>M5/L5</f>
        <v>354.6661748432312</v>
      </c>
      <c r="O5" s="47">
        <f>L5-I5</f>
        <v>0</v>
      </c>
      <c r="P5" s="48">
        <f>N5-K5</f>
        <v>-62.000491823435482</v>
      </c>
      <c r="Q5" s="49">
        <f>N5/K5</f>
        <v>0.85119881962375488</v>
      </c>
      <c r="R5" s="274">
        <f>Q21</f>
        <v>0.85119881962375488</v>
      </c>
      <c r="S5" s="50">
        <v>0.41114583333333332</v>
      </c>
      <c r="T5" s="51">
        <v>0.47390046296296295</v>
      </c>
      <c r="U5" s="52">
        <v>4.0499999999999936</v>
      </c>
      <c r="V5" s="53">
        <v>90.366666666666674</v>
      </c>
      <c r="W5" s="54">
        <v>0.47390046296296295</v>
      </c>
      <c r="X5" s="94">
        <v>0.51556712962962958</v>
      </c>
      <c r="Y5" s="276"/>
      <c r="Z5" s="277"/>
      <c r="AA5" s="36">
        <f>M5-J5</f>
        <v>-372.00295094061266</v>
      </c>
      <c r="AB5" s="37">
        <f>M5/J5</f>
        <v>0.85119881962375499</v>
      </c>
      <c r="AC5" s="292">
        <f>AB21</f>
        <v>0.85119881962375499</v>
      </c>
    </row>
    <row r="6" spans="1:29" ht="15.75" customHeight="1">
      <c r="A6" s="282"/>
      <c r="B6" s="38"/>
      <c r="C6" s="285"/>
      <c r="D6" s="286"/>
      <c r="E6" s="39"/>
      <c r="F6" s="40"/>
      <c r="G6" s="41"/>
      <c r="H6" s="42"/>
      <c r="I6" s="43"/>
      <c r="J6" s="44"/>
      <c r="K6" s="45"/>
      <c r="L6" s="46"/>
      <c r="M6" s="44"/>
      <c r="N6" s="45"/>
      <c r="O6" s="47"/>
      <c r="P6" s="48"/>
      <c r="Q6" s="49"/>
      <c r="R6" s="274"/>
      <c r="S6" s="50"/>
      <c r="T6" s="51"/>
      <c r="U6" s="52"/>
      <c r="V6" s="53"/>
      <c r="W6" s="54"/>
      <c r="X6" s="94"/>
      <c r="Y6" s="266"/>
      <c r="Z6" s="267"/>
      <c r="AA6" s="55"/>
      <c r="AB6" s="56"/>
      <c r="AC6" s="293"/>
    </row>
    <row r="7" spans="1:29" ht="15.75" customHeight="1">
      <c r="A7" s="282"/>
      <c r="B7" s="38"/>
      <c r="C7" s="285"/>
      <c r="D7" s="286"/>
      <c r="E7" s="39"/>
      <c r="F7" s="40"/>
      <c r="G7" s="41"/>
      <c r="H7" s="42"/>
      <c r="I7" s="43"/>
      <c r="J7" s="44"/>
      <c r="K7" s="45"/>
      <c r="L7" s="46"/>
      <c r="M7" s="44"/>
      <c r="N7" s="45"/>
      <c r="O7" s="47"/>
      <c r="P7" s="48"/>
      <c r="Q7" s="49"/>
      <c r="R7" s="274"/>
      <c r="S7" s="50"/>
      <c r="T7" s="51"/>
      <c r="U7" s="52"/>
      <c r="V7" s="53"/>
      <c r="W7" s="54"/>
      <c r="X7" s="94"/>
      <c r="Y7" s="266"/>
      <c r="Z7" s="267"/>
      <c r="AA7" s="55"/>
      <c r="AB7" s="56"/>
      <c r="AC7" s="293"/>
    </row>
    <row r="8" spans="1:29" ht="15.75" customHeight="1">
      <c r="A8" s="282"/>
      <c r="B8" s="38"/>
      <c r="C8" s="285"/>
      <c r="D8" s="286"/>
      <c r="E8" s="39"/>
      <c r="F8" s="40"/>
      <c r="G8" s="41"/>
      <c r="H8" s="42"/>
      <c r="I8" s="43"/>
      <c r="J8" s="44"/>
      <c r="K8" s="45"/>
      <c r="L8" s="46"/>
      <c r="M8" s="44"/>
      <c r="N8" s="45"/>
      <c r="O8" s="47"/>
      <c r="P8" s="48"/>
      <c r="Q8" s="49"/>
      <c r="R8" s="274"/>
      <c r="S8" s="50"/>
      <c r="T8" s="51"/>
      <c r="U8" s="52"/>
      <c r="V8" s="53"/>
      <c r="W8" s="54"/>
      <c r="X8" s="94"/>
      <c r="Y8" s="266"/>
      <c r="Z8" s="267"/>
      <c r="AA8" s="55"/>
      <c r="AB8" s="56"/>
      <c r="AC8" s="293"/>
    </row>
    <row r="9" spans="1:29" ht="15.75" customHeight="1">
      <c r="A9" s="283"/>
      <c r="B9" s="38"/>
      <c r="C9" s="285"/>
      <c r="D9" s="286"/>
      <c r="E9" s="39"/>
      <c r="F9" s="40"/>
      <c r="G9" s="41"/>
      <c r="H9" s="58"/>
      <c r="I9" s="43"/>
      <c r="J9" s="44"/>
      <c r="K9" s="45"/>
      <c r="L9" s="59"/>
      <c r="M9" s="44"/>
      <c r="N9" s="45"/>
      <c r="O9" s="47"/>
      <c r="P9" s="48"/>
      <c r="Q9" s="49"/>
      <c r="R9" s="274"/>
      <c r="S9" s="50"/>
      <c r="T9" s="51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5"/>
      <c r="D10" s="286"/>
      <c r="E10" s="39"/>
      <c r="F10" s="40"/>
      <c r="G10" s="60"/>
      <c r="H10" s="61"/>
      <c r="I10" s="43"/>
      <c r="J10" s="44"/>
      <c r="K10" s="45"/>
      <c r="L10" s="46"/>
      <c r="M10" s="44"/>
      <c r="N10" s="45"/>
      <c r="O10" s="47"/>
      <c r="P10" s="48"/>
      <c r="Q10" s="49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29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29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29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29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29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6</v>
      </c>
      <c r="J21" s="81">
        <f t="shared" si="2"/>
        <v>2500</v>
      </c>
      <c r="K21" s="82">
        <f t="shared" ref="K21:K23" si="3">J21/I21</f>
        <v>416.66666666666669</v>
      </c>
      <c r="L21" s="80">
        <f t="shared" ref="L21:M21" si="4">AVERAGE(L5:L20)</f>
        <v>6</v>
      </c>
      <c r="M21" s="81">
        <f t="shared" si="4"/>
        <v>2127.9970490593873</v>
      </c>
      <c r="N21" s="82">
        <f>M21/L21</f>
        <v>354.6661748432312</v>
      </c>
      <c r="O21" s="83">
        <f>L21-I21</f>
        <v>0</v>
      </c>
      <c r="P21" s="84">
        <f>N21-K21</f>
        <v>-62.000491823435482</v>
      </c>
      <c r="Q21" s="85">
        <f>N21/K21</f>
        <v>0.85119881962375488</v>
      </c>
      <c r="R21" s="275"/>
      <c r="S21" s="182">
        <f>S5</f>
        <v>0.41114583333333332</v>
      </c>
      <c r="T21" s="183">
        <f>INDEX(T5:T20,COUNTA(T5:T20))</f>
        <v>0.47390046296296295</v>
      </c>
      <c r="U21" s="86"/>
      <c r="V21" s="86"/>
      <c r="W21" s="87"/>
      <c r="X21" s="179"/>
      <c r="Y21" s="262"/>
      <c r="Z21" s="263"/>
      <c r="AA21" s="88">
        <f>M21-J21</f>
        <v>-372.00295094061266</v>
      </c>
      <c r="AB21" s="89">
        <f>M21/J21</f>
        <v>0.85119881962375499</v>
      </c>
      <c r="AC21" s="295"/>
    </row>
    <row r="22" spans="1:29" ht="15.75" customHeight="1">
      <c r="A22" s="268" t="s">
        <v>37</v>
      </c>
      <c r="B22" s="99" t="s">
        <v>69</v>
      </c>
      <c r="C22" s="271" t="s">
        <v>205</v>
      </c>
      <c r="D22" s="272"/>
      <c r="E22" s="39">
        <v>29.52</v>
      </c>
      <c r="F22" s="52">
        <v>2383</v>
      </c>
      <c r="G22" s="41">
        <f t="shared" ref="G22:G23" si="5">E22*F22</f>
        <v>70346.16</v>
      </c>
      <c r="H22" s="42"/>
      <c r="I22" s="43">
        <v>17</v>
      </c>
      <c r="J22" s="44">
        <v>3273</v>
      </c>
      <c r="K22" s="45">
        <f t="shared" si="3"/>
        <v>192.52941176470588</v>
      </c>
      <c r="L22" s="46">
        <v>17</v>
      </c>
      <c r="M22" s="44">
        <f>F22/V22*60</f>
        <v>2785.3246753246663</v>
      </c>
      <c r="N22" s="45">
        <f>M22/L22</f>
        <v>163.84262796027448</v>
      </c>
      <c r="O22" s="47">
        <f>L22-I22</f>
        <v>0</v>
      </c>
      <c r="P22" s="48">
        <f>N22-K22</f>
        <v>-28.6867838044314</v>
      </c>
      <c r="Q22" s="49">
        <f>N22/K22</f>
        <v>0.8510005118621039</v>
      </c>
      <c r="R22" s="273">
        <f>Q38</f>
        <v>0.85043973550293339</v>
      </c>
      <c r="S22" s="50">
        <v>0.38472222222222213</v>
      </c>
      <c r="T22" s="51">
        <v>0.42037037037037039</v>
      </c>
      <c r="U22" s="52">
        <v>6.9666666666665034</v>
      </c>
      <c r="V22" s="53">
        <v>51.333333333333499</v>
      </c>
      <c r="W22" s="54"/>
      <c r="X22" s="94"/>
      <c r="Y22" s="276"/>
      <c r="Z22" s="277"/>
      <c r="AA22" s="36">
        <f>M22-J22</f>
        <v>-487.67532467533374</v>
      </c>
      <c r="AB22" s="31">
        <f>M22/J22</f>
        <v>0.85100051186210401</v>
      </c>
      <c r="AC22" s="348">
        <f>AB38</f>
        <v>0.85043973550293339</v>
      </c>
    </row>
    <row r="23" spans="1:29" ht="15.75" customHeight="1">
      <c r="A23" s="269"/>
      <c r="B23" s="99" t="s">
        <v>69</v>
      </c>
      <c r="C23" s="264" t="s">
        <v>204</v>
      </c>
      <c r="D23" s="265"/>
      <c r="E23" s="39">
        <v>29.85</v>
      </c>
      <c r="F23" s="52">
        <v>2308</v>
      </c>
      <c r="G23" s="41">
        <f t="shared" si="5"/>
        <v>68893.8</v>
      </c>
      <c r="H23" s="58"/>
      <c r="I23" s="43">
        <v>17</v>
      </c>
      <c r="J23" s="44">
        <v>3273</v>
      </c>
      <c r="K23" s="45">
        <f t="shared" si="3"/>
        <v>192.52941176470588</v>
      </c>
      <c r="L23" s="59">
        <v>17</v>
      </c>
      <c r="M23" s="44">
        <f>F23/V23*60</f>
        <v>2781.6538332775363</v>
      </c>
      <c r="N23" s="45">
        <f>M23/L23</f>
        <v>163.6266960751492</v>
      </c>
      <c r="O23" s="47">
        <f>L23-I23</f>
        <v>0</v>
      </c>
      <c r="P23" s="48">
        <f>N23-K23</f>
        <v>-28.902715689556686</v>
      </c>
      <c r="Q23" s="49">
        <f>N23/K23</f>
        <v>0.84987895914376299</v>
      </c>
      <c r="R23" s="274"/>
      <c r="S23" s="50">
        <v>0.42584490740740738</v>
      </c>
      <c r="T23" s="51">
        <v>0.46041666666666664</v>
      </c>
      <c r="U23" s="52">
        <v>7.88333333333326</v>
      </c>
      <c r="V23" s="53">
        <v>49.783333333333331</v>
      </c>
      <c r="W23" s="54">
        <v>0.46041666666666664</v>
      </c>
      <c r="X23" s="94">
        <v>0.50069444444444433</v>
      </c>
      <c r="Y23" s="266"/>
      <c r="Z23" s="267"/>
      <c r="AA23" s="55">
        <f>M23-J23</f>
        <v>-491.34616672246375</v>
      </c>
      <c r="AB23" s="49">
        <f>M23/J23</f>
        <v>0.84987895914376299</v>
      </c>
      <c r="AC23" s="294"/>
    </row>
    <row r="24" spans="1:29" ht="15.75" customHeight="1">
      <c r="A24" s="269"/>
      <c r="B24" s="99"/>
      <c r="C24" s="264"/>
      <c r="D24" s="265"/>
      <c r="E24" s="39"/>
      <c r="F24" s="52"/>
      <c r="G24" s="60"/>
      <c r="H24" s="61"/>
      <c r="I24" s="43"/>
      <c r="J24" s="44"/>
      <c r="K24" s="45"/>
      <c r="L24" s="46"/>
      <c r="M24" s="44"/>
      <c r="N24" s="45"/>
      <c r="O24" s="47"/>
      <c r="P24" s="48"/>
      <c r="Q24" s="49"/>
      <c r="R24" s="274"/>
      <c r="S24" s="50"/>
      <c r="T24" s="51"/>
      <c r="U24" s="52"/>
      <c r="V24" s="53"/>
      <c r="W24" s="54"/>
      <c r="X24" s="94"/>
      <c r="Y24" s="266"/>
      <c r="Z24" s="267"/>
      <c r="AA24" s="55"/>
      <c r="AB24" s="49"/>
      <c r="AC24" s="294"/>
    </row>
    <row r="25" spans="1:29" ht="15.75" customHeight="1">
      <c r="A25" s="269"/>
      <c r="B25" s="99"/>
      <c r="C25" s="264"/>
      <c r="D25" s="265"/>
      <c r="E25" s="39"/>
      <c r="F25" s="52"/>
      <c r="G25" s="60"/>
      <c r="H25" s="64"/>
      <c r="I25" s="43"/>
      <c r="J25" s="44"/>
      <c r="K25" s="45"/>
      <c r="L25" s="59"/>
      <c r="M25" s="44"/>
      <c r="N25" s="45"/>
      <c r="O25" s="65"/>
      <c r="P25" s="66"/>
      <c r="Q25" s="67"/>
      <c r="R25" s="274"/>
      <c r="S25" s="50"/>
      <c r="T25" s="51"/>
      <c r="U25" s="52"/>
      <c r="V25" s="53"/>
      <c r="W25" s="54"/>
      <c r="X25" s="94"/>
      <c r="Y25" s="266"/>
      <c r="Z25" s="267"/>
      <c r="AA25" s="55"/>
      <c r="AB25" s="49"/>
      <c r="AC25" s="294"/>
    </row>
    <row r="26" spans="1:29" ht="15.75" customHeight="1">
      <c r="A26" s="269"/>
      <c r="B26" s="99"/>
      <c r="C26" s="264"/>
      <c r="D26" s="265"/>
      <c r="E26" s="39"/>
      <c r="F26" s="52"/>
      <c r="G26" s="60"/>
      <c r="H26" s="64"/>
      <c r="I26" s="43"/>
      <c r="J26" s="44"/>
      <c r="K26" s="45"/>
      <c r="L26" s="59"/>
      <c r="M26" s="44"/>
      <c r="N26" s="45"/>
      <c r="O26" s="65"/>
      <c r="P26" s="66"/>
      <c r="Q26" s="67"/>
      <c r="R26" s="274"/>
      <c r="S26" s="50"/>
      <c r="T26" s="51"/>
      <c r="U26" s="52"/>
      <c r="V26" s="53"/>
      <c r="W26" s="54"/>
      <c r="X26" s="94"/>
      <c r="Y26" s="266"/>
      <c r="Z26" s="267"/>
      <c r="AA26" s="55"/>
      <c r="AB26" s="49"/>
      <c r="AC26" s="294"/>
    </row>
    <row r="27" spans="1:29" ht="15.75" customHeight="1">
      <c r="A27" s="269"/>
      <c r="B27" s="99"/>
      <c r="C27" s="264"/>
      <c r="D27" s="265"/>
      <c r="E27" s="39"/>
      <c r="F27" s="52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94"/>
    </row>
    <row r="28" spans="1:29" ht="15.75" customHeight="1">
      <c r="A28" s="269"/>
      <c r="B28" s="99"/>
      <c r="C28" s="264"/>
      <c r="D28" s="265"/>
      <c r="E28" s="39"/>
      <c r="F28" s="52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94"/>
    </row>
    <row r="29" spans="1:29" ht="15.75" customHeight="1">
      <c r="A29" s="269"/>
      <c r="B29" s="99"/>
      <c r="C29" s="264"/>
      <c r="D29" s="265"/>
      <c r="E29" s="39"/>
      <c r="F29" s="52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</row>
    <row r="30" spans="1:29" ht="15.75" customHeight="1">
      <c r="A30" s="269"/>
      <c r="B30" s="99"/>
      <c r="C30" s="264"/>
      <c r="D30" s="265"/>
      <c r="E30" s="39"/>
      <c r="F30" s="52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29" ht="15.75" customHeight="1">
      <c r="A31" s="269"/>
      <c r="B31" s="99"/>
      <c r="C31" s="264"/>
      <c r="D31" s="265"/>
      <c r="E31" s="39"/>
      <c r="F31" s="52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29" ht="15.75" customHeight="1">
      <c r="A32" s="269"/>
      <c r="B32" s="99"/>
      <c r="C32" s="264"/>
      <c r="D32" s="265"/>
      <c r="E32" s="39"/>
      <c r="F32" s="52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99"/>
      <c r="C33" s="264"/>
      <c r="D33" s="265"/>
      <c r="E33" s="39"/>
      <c r="F33" s="52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99"/>
      <c r="C34" s="264"/>
      <c r="D34" s="265"/>
      <c r="E34" s="39"/>
      <c r="F34" s="52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99"/>
      <c r="C35" s="264"/>
      <c r="D35" s="265"/>
      <c r="E35" s="39"/>
      <c r="F35" s="52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100"/>
      <c r="X35" s="101"/>
      <c r="Y35" s="266"/>
      <c r="Z35" s="267"/>
      <c r="AA35" s="55"/>
      <c r="AB35" s="49"/>
      <c r="AC35" s="294"/>
    </row>
    <row r="36" spans="1:29" ht="15.75" customHeight="1">
      <c r="A36" s="269"/>
      <c r="B36" s="99"/>
      <c r="C36" s="264"/>
      <c r="D36" s="265"/>
      <c r="E36" s="39"/>
      <c r="F36" s="52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102"/>
      <c r="X36" s="103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64"/>
      <c r="D37" s="265"/>
      <c r="E37" s="104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102"/>
      <c r="X37" s="103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6">AVERAGE(I22:I37)</f>
        <v>17</v>
      </c>
      <c r="J38" s="81">
        <f t="shared" si="6"/>
        <v>3273</v>
      </c>
      <c r="K38" s="82">
        <f t="shared" ref="K38:K39" si="7">J38/I38</f>
        <v>192.52941176470588</v>
      </c>
      <c r="L38" s="80">
        <f t="shared" ref="L38:M38" si="8">AVERAGE(L22:L37)</f>
        <v>17</v>
      </c>
      <c r="M38" s="81">
        <f t="shared" si="8"/>
        <v>2783.489254301101</v>
      </c>
      <c r="N38" s="82">
        <f>M38/L38</f>
        <v>163.73466201771183</v>
      </c>
      <c r="O38" s="83">
        <f>L38-I38</f>
        <v>0</v>
      </c>
      <c r="P38" s="84">
        <f>N38-K38</f>
        <v>-28.794749746994057</v>
      </c>
      <c r="Q38" s="85">
        <f>N38/K38</f>
        <v>0.85043973550293339</v>
      </c>
      <c r="R38" s="275"/>
      <c r="S38" s="182">
        <f>S22</f>
        <v>0.38472222222222213</v>
      </c>
      <c r="T38" s="183">
        <f>INDEX(T22:T37,COUNTA(T22:T37))</f>
        <v>0.46041666666666664</v>
      </c>
      <c r="U38" s="86"/>
      <c r="V38" s="96"/>
      <c r="W38" s="105"/>
      <c r="X38" s="106"/>
      <c r="Y38" s="262"/>
      <c r="Z38" s="263"/>
      <c r="AA38" s="97">
        <f>M38-J38</f>
        <v>-489.51074569889897</v>
      </c>
      <c r="AB38" s="85">
        <f>M38/J38</f>
        <v>0.85043973550293339</v>
      </c>
      <c r="AC38" s="295"/>
    </row>
    <row r="39" spans="1:29" ht="15.75" customHeight="1">
      <c r="A39" s="281" t="s">
        <v>40</v>
      </c>
      <c r="B39" s="38" t="s">
        <v>69</v>
      </c>
      <c r="C39" s="271" t="s">
        <v>282</v>
      </c>
      <c r="D39" s="272"/>
      <c r="E39" s="39">
        <v>25.64</v>
      </c>
      <c r="F39" s="40">
        <v>3418</v>
      </c>
      <c r="G39" s="41">
        <f t="shared" ref="G39" si="9">E39*F39</f>
        <v>87637.52</v>
      </c>
      <c r="H39" s="42"/>
      <c r="I39" s="43">
        <v>11</v>
      </c>
      <c r="J39" s="44">
        <v>3000</v>
      </c>
      <c r="K39" s="45">
        <f t="shared" si="7"/>
        <v>272.72727272727275</v>
      </c>
      <c r="L39" s="46">
        <v>11</v>
      </c>
      <c r="M39" s="44">
        <f>F39/V39*60</f>
        <v>2560.8324661810602</v>
      </c>
      <c r="N39" s="45">
        <f>M39/L39</f>
        <v>232.80295147100549</v>
      </c>
      <c r="O39" s="47">
        <f>L39-I39</f>
        <v>0</v>
      </c>
      <c r="P39" s="48">
        <f>N39-K39</f>
        <v>-39.924321256267262</v>
      </c>
      <c r="Q39" s="49">
        <f>N39/K39</f>
        <v>0.85361082206035344</v>
      </c>
      <c r="R39" s="273">
        <f>Q55</f>
        <v>0.85361082206035344</v>
      </c>
      <c r="S39" s="50">
        <v>0.32430555555555551</v>
      </c>
      <c r="T39" s="51">
        <v>0.37991898148148145</v>
      </c>
      <c r="U39" s="52">
        <v>7.7333333333332366</v>
      </c>
      <c r="V39" s="53">
        <v>80.083333333333357</v>
      </c>
      <c r="W39" s="54"/>
      <c r="X39" s="115"/>
      <c r="Y39" s="276"/>
      <c r="Z39" s="277"/>
      <c r="AA39" s="36">
        <f>M39-J39</f>
        <v>-439.16753381893977</v>
      </c>
      <c r="AB39" s="31">
        <f>M39/J39</f>
        <v>0.85361082206035344</v>
      </c>
      <c r="AC39" s="278">
        <f>AB55</f>
        <v>0.85361082206035344</v>
      </c>
    </row>
    <row r="40" spans="1:29" ht="15.75" customHeight="1">
      <c r="A40" s="282"/>
      <c r="B40" s="38"/>
      <c r="C40" s="264"/>
      <c r="D40" s="265"/>
      <c r="E40" s="39"/>
      <c r="F40" s="40"/>
      <c r="G40" s="41"/>
      <c r="H40" s="42"/>
      <c r="I40" s="43"/>
      <c r="J40" s="44"/>
      <c r="K40" s="45"/>
      <c r="L40" s="46"/>
      <c r="M40" s="44"/>
      <c r="N40" s="45"/>
      <c r="O40" s="47"/>
      <c r="P40" s="48"/>
      <c r="Q40" s="49"/>
      <c r="R40" s="274"/>
      <c r="S40" s="50"/>
      <c r="T40" s="51"/>
      <c r="U40" s="52"/>
      <c r="V40" s="53"/>
      <c r="W40" s="54"/>
      <c r="X40" s="94"/>
      <c r="Y40" s="266"/>
      <c r="Z40" s="267"/>
      <c r="AA40" s="55"/>
      <c r="AB40" s="49"/>
      <c r="AC40" s="279"/>
    </row>
    <row r="41" spans="1:29" ht="15.75" customHeight="1">
      <c r="A41" s="282"/>
      <c r="B41" s="38"/>
      <c r="C41" s="264"/>
      <c r="D41" s="265"/>
      <c r="E41" s="39"/>
      <c r="F41" s="40"/>
      <c r="G41" s="41"/>
      <c r="H41" s="58"/>
      <c r="I41" s="43"/>
      <c r="J41" s="44"/>
      <c r="K41" s="45"/>
      <c r="L41" s="59"/>
      <c r="M41" s="44"/>
      <c r="N41" s="45"/>
      <c r="O41" s="47"/>
      <c r="P41" s="48"/>
      <c r="Q41" s="49"/>
      <c r="R41" s="274"/>
      <c r="S41" s="50"/>
      <c r="T41" s="51"/>
      <c r="U41" s="52"/>
      <c r="V41" s="53"/>
      <c r="W41" s="54"/>
      <c r="X41" s="94"/>
      <c r="Y41" s="266"/>
      <c r="Z41" s="267"/>
      <c r="AA41" s="55"/>
      <c r="AB41" s="49"/>
      <c r="AC41" s="279"/>
    </row>
    <row r="42" spans="1:29" ht="15.75" customHeight="1">
      <c r="A42" s="282"/>
      <c r="B42" s="38"/>
      <c r="C42" s="264"/>
      <c r="D42" s="265"/>
      <c r="E42" s="39"/>
      <c r="F42" s="40"/>
      <c r="G42" s="60"/>
      <c r="H42" s="61"/>
      <c r="I42" s="43"/>
      <c r="J42" s="44"/>
      <c r="K42" s="45"/>
      <c r="L42" s="46"/>
      <c r="M42" s="44"/>
      <c r="N42" s="45"/>
      <c r="O42" s="47"/>
      <c r="P42" s="48"/>
      <c r="Q42" s="49"/>
      <c r="R42" s="274"/>
      <c r="S42" s="50"/>
      <c r="T42" s="51"/>
      <c r="U42" s="52"/>
      <c r="V42" s="53"/>
      <c r="W42" s="54"/>
      <c r="X42" s="94"/>
      <c r="Y42" s="266"/>
      <c r="Z42" s="267"/>
      <c r="AA42" s="55"/>
      <c r="AB42" s="49"/>
      <c r="AC42" s="279"/>
    </row>
    <row r="43" spans="1:29" ht="15.75" customHeight="1">
      <c r="A43" s="283"/>
      <c r="B43" s="38"/>
      <c r="C43" s="264"/>
      <c r="D43" s="265"/>
      <c r="E43" s="39"/>
      <c r="F43" s="40"/>
      <c r="G43" s="41"/>
      <c r="H43" s="58"/>
      <c r="I43" s="43"/>
      <c r="J43" s="44"/>
      <c r="K43" s="45"/>
      <c r="L43" s="59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94"/>
      <c r="Y43" s="266"/>
      <c r="Z43" s="267"/>
      <c r="AA43" s="55"/>
      <c r="AB43" s="49"/>
      <c r="AC43" s="279"/>
    </row>
    <row r="44" spans="1:29" ht="15.75" customHeight="1">
      <c r="A44" s="283"/>
      <c r="B44" s="38"/>
      <c r="C44" s="264"/>
      <c r="D44" s="265"/>
      <c r="E44" s="39"/>
      <c r="F44" s="40"/>
      <c r="G44" s="60"/>
      <c r="H44" s="61"/>
      <c r="I44" s="43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94"/>
      <c r="Y44" s="266"/>
      <c r="Z44" s="267"/>
      <c r="AA44" s="55"/>
      <c r="AB44" s="49"/>
      <c r="AC44" s="279"/>
    </row>
    <row r="45" spans="1:29" ht="15.75" customHeight="1">
      <c r="A45" s="283"/>
      <c r="B45" s="38"/>
      <c r="C45" s="264"/>
      <c r="D45" s="265"/>
      <c r="E45" s="39"/>
      <c r="F45" s="40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79"/>
    </row>
    <row r="46" spans="1:29" ht="15.75" customHeight="1">
      <c r="A46" s="283"/>
      <c r="B46" s="38"/>
      <c r="C46" s="264"/>
      <c r="D46" s="265"/>
      <c r="E46" s="39"/>
      <c r="F46" s="40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79"/>
    </row>
    <row r="47" spans="1:29" ht="15.75" customHeight="1">
      <c r="A47" s="283"/>
      <c r="B47" s="38"/>
      <c r="C47" s="264"/>
      <c r="D47" s="265"/>
      <c r="E47" s="39"/>
      <c r="F47" s="40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110"/>
      <c r="Y47" s="266"/>
      <c r="Z47" s="267"/>
      <c r="AA47" s="55"/>
      <c r="AB47" s="49"/>
      <c r="AC47" s="279"/>
    </row>
    <row r="48" spans="1:29" ht="15.75" customHeight="1">
      <c r="A48" s="283"/>
      <c r="B48" s="38"/>
      <c r="C48" s="264"/>
      <c r="D48" s="265"/>
      <c r="E48" s="39"/>
      <c r="F48" s="40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110"/>
      <c r="Y48" s="266"/>
      <c r="Z48" s="267"/>
      <c r="AA48" s="55"/>
      <c r="AB48" s="49"/>
      <c r="AC48" s="279"/>
    </row>
    <row r="49" spans="1:29" ht="15.75" customHeight="1">
      <c r="A49" s="283"/>
      <c r="B49" s="38"/>
      <c r="C49" s="264"/>
      <c r="D49" s="265"/>
      <c r="E49" s="39"/>
      <c r="F49" s="40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110"/>
      <c r="Y49" s="266"/>
      <c r="Z49" s="267"/>
      <c r="AA49" s="55"/>
      <c r="AB49" s="49"/>
      <c r="AC49" s="279"/>
    </row>
    <row r="50" spans="1:29" ht="15.75" customHeight="1">
      <c r="A50" s="283"/>
      <c r="B50" s="38"/>
      <c r="C50" s="264"/>
      <c r="D50" s="265"/>
      <c r="E50" s="39"/>
      <c r="F50" s="40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110"/>
      <c r="Y50" s="266"/>
      <c r="Z50" s="267"/>
      <c r="AA50" s="55"/>
      <c r="AB50" s="49"/>
      <c r="AC50" s="279"/>
    </row>
    <row r="51" spans="1:29" ht="15.75" customHeight="1">
      <c r="A51" s="283"/>
      <c r="B51" s="38"/>
      <c r="C51" s="264"/>
      <c r="D51" s="265"/>
      <c r="E51" s="39"/>
      <c r="F51" s="40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110"/>
      <c r="Y51" s="266"/>
      <c r="Z51" s="267"/>
      <c r="AA51" s="55"/>
      <c r="AB51" s="49"/>
      <c r="AC51" s="279"/>
    </row>
    <row r="52" spans="1:29" ht="15.75" customHeight="1">
      <c r="A52" s="283"/>
      <c r="B52" s="38"/>
      <c r="C52" s="264"/>
      <c r="D52" s="265"/>
      <c r="E52" s="39"/>
      <c r="F52" s="40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54"/>
      <c r="X52" s="110"/>
      <c r="Y52" s="266"/>
      <c r="Z52" s="267"/>
      <c r="AA52" s="55"/>
      <c r="AB52" s="49"/>
      <c r="AC52" s="279"/>
    </row>
    <row r="53" spans="1:29" ht="15.75" customHeight="1">
      <c r="A53" s="283"/>
      <c r="B53" s="38"/>
      <c r="C53" s="264"/>
      <c r="D53" s="265"/>
      <c r="E53" s="39"/>
      <c r="F53" s="40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54"/>
      <c r="X53" s="110"/>
      <c r="Y53" s="266"/>
      <c r="Z53" s="267"/>
      <c r="AA53" s="55"/>
      <c r="AB53" s="49"/>
      <c r="AC53" s="279"/>
    </row>
    <row r="54" spans="1:29" ht="15.75" customHeight="1">
      <c r="A54" s="283"/>
      <c r="B54" s="99"/>
      <c r="C54" s="264"/>
      <c r="D54" s="265"/>
      <c r="E54" s="109"/>
      <c r="F54" s="71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62"/>
      <c r="T54" s="63"/>
      <c r="U54" s="73"/>
      <c r="V54" s="74"/>
      <c r="W54" s="68"/>
      <c r="X54" s="110"/>
      <c r="Y54" s="266"/>
      <c r="Z54" s="267"/>
      <c r="AA54" s="111"/>
      <c r="AB54" s="67"/>
      <c r="AC54" s="279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10">AVERAGE(I39:I54)</f>
        <v>11</v>
      </c>
      <c r="J55" s="81">
        <f t="shared" si="10"/>
        <v>3000</v>
      </c>
      <c r="K55" s="82">
        <f t="shared" ref="K55" si="11">J55/I55</f>
        <v>272.72727272727275</v>
      </c>
      <c r="L55" s="80">
        <f t="shared" ref="L55:M55" si="12">AVERAGE(L39:L54)</f>
        <v>11</v>
      </c>
      <c r="M55" s="81">
        <f t="shared" si="12"/>
        <v>2560.8324661810602</v>
      </c>
      <c r="N55" s="82">
        <f>M55/L55</f>
        <v>232.80295147100549</v>
      </c>
      <c r="O55" s="83">
        <f>L55-I55</f>
        <v>0</v>
      </c>
      <c r="P55" s="84">
        <f>N55-K55</f>
        <v>-39.924321256267262</v>
      </c>
      <c r="Q55" s="85">
        <f>N55/K55</f>
        <v>0.85361082206035344</v>
      </c>
      <c r="R55" s="275"/>
      <c r="S55" s="182">
        <f>S39</f>
        <v>0.32430555555555551</v>
      </c>
      <c r="T55" s="183">
        <f>INDEX(T39:T54,COUNTA(T39:T54))</f>
        <v>0.37991898148148145</v>
      </c>
      <c r="U55" s="86"/>
      <c r="V55" s="96"/>
      <c r="W55" s="78"/>
      <c r="X55" s="82"/>
      <c r="Y55" s="262"/>
      <c r="Z55" s="263"/>
      <c r="AA55" s="97">
        <f>M55-J55</f>
        <v>-439.16753381893977</v>
      </c>
      <c r="AB55" s="85">
        <f>M55/J55</f>
        <v>0.85361082206035344</v>
      </c>
      <c r="AC55" s="280"/>
    </row>
    <row r="56" spans="1:29" ht="15.75" customHeight="1">
      <c r="A56" s="268" t="s">
        <v>41</v>
      </c>
      <c r="B56" s="16" t="s">
        <v>69</v>
      </c>
      <c r="C56" s="271" t="s">
        <v>96</v>
      </c>
      <c r="D56" s="272"/>
      <c r="E56" s="21">
        <v>14.06</v>
      </c>
      <c r="F56" s="15">
        <v>1171</v>
      </c>
      <c r="G56" s="22">
        <f t="shared" ref="G56:G58" si="13">E56*F56</f>
        <v>16464.260000000002</v>
      </c>
      <c r="H56" s="23"/>
      <c r="I56" s="24">
        <v>6</v>
      </c>
      <c r="J56" s="25">
        <v>2600</v>
      </c>
      <c r="K56" s="26">
        <f>J56/I56</f>
        <v>433.33333333333331</v>
      </c>
      <c r="L56" s="27">
        <v>6</v>
      </c>
      <c r="M56" s="25">
        <f>F56/V56*60</f>
        <v>2145.3435114503868</v>
      </c>
      <c r="N56" s="26">
        <f>M56/L56</f>
        <v>357.5572519083978</v>
      </c>
      <c r="O56" s="91">
        <f>L56-I56</f>
        <v>0</v>
      </c>
      <c r="P56" s="92">
        <f>N56-K56</f>
        <v>-75.776081424935512</v>
      </c>
      <c r="Q56" s="31">
        <f>N56/K56</f>
        <v>0.82513211978861034</v>
      </c>
      <c r="R56" s="273">
        <f>Q72</f>
        <v>0.82182789971182701</v>
      </c>
      <c r="S56" s="32">
        <v>0.25017361111111114</v>
      </c>
      <c r="T56" s="33">
        <v>0.27291666666666664</v>
      </c>
      <c r="U56" s="34"/>
      <c r="V56" s="35">
        <v>32.749999999999922</v>
      </c>
      <c r="W56" s="33"/>
      <c r="X56" s="107"/>
      <c r="Y56" s="276"/>
      <c r="Z56" s="277"/>
      <c r="AA56" s="36">
        <f>M56-J56</f>
        <v>-454.65648854961319</v>
      </c>
      <c r="AB56" s="31">
        <f>M56/J56</f>
        <v>0.82513211978861034</v>
      </c>
      <c r="AC56" s="278">
        <f>AB72</f>
        <v>0.8218278997118269</v>
      </c>
    </row>
    <row r="57" spans="1:29" ht="15.75" customHeight="1">
      <c r="A57" s="269"/>
      <c r="B57" s="38" t="s">
        <v>69</v>
      </c>
      <c r="C57" s="264" t="s">
        <v>97</v>
      </c>
      <c r="D57" s="265"/>
      <c r="E57" s="39">
        <v>14.81</v>
      </c>
      <c r="F57" s="40">
        <v>1367</v>
      </c>
      <c r="G57" s="41">
        <f t="shared" si="13"/>
        <v>20245.27</v>
      </c>
      <c r="H57" s="42"/>
      <c r="I57" s="43">
        <v>6</v>
      </c>
      <c r="J57" s="44">
        <v>2600</v>
      </c>
      <c r="K57" s="45">
        <f t="shared" ref="K57:K58" si="14">J57/I57</f>
        <v>433.33333333333331</v>
      </c>
      <c r="L57" s="46">
        <v>6</v>
      </c>
      <c r="M57" s="44">
        <f>F57/V57*60</f>
        <v>2163.1648351648373</v>
      </c>
      <c r="N57" s="45">
        <f>M57/L57</f>
        <v>360.52747252747287</v>
      </c>
      <c r="O57" s="47">
        <f>L57-I57</f>
        <v>0</v>
      </c>
      <c r="P57" s="48">
        <f>N57-K57</f>
        <v>-72.805860805860448</v>
      </c>
      <c r="Q57" s="49">
        <f>N57/K57</f>
        <v>0.83198647506339896</v>
      </c>
      <c r="R57" s="274"/>
      <c r="S57" s="50">
        <v>0.27575231481481483</v>
      </c>
      <c r="T57" s="51">
        <v>0.30208333333333331</v>
      </c>
      <c r="U57" s="52">
        <v>4.0833333333333854</v>
      </c>
      <c r="V57" s="53">
        <v>37.916666666666629</v>
      </c>
      <c r="W57" s="54"/>
      <c r="X57" s="58"/>
      <c r="Y57" s="266"/>
      <c r="Z57" s="267"/>
      <c r="AA57" s="55">
        <f>M57-J57</f>
        <v>-436.83516483516269</v>
      </c>
      <c r="AB57" s="49">
        <f>M57/J57</f>
        <v>0.83198647506339896</v>
      </c>
      <c r="AC57" s="279"/>
    </row>
    <row r="58" spans="1:29" ht="15.75" customHeight="1">
      <c r="A58" s="269"/>
      <c r="B58" s="38" t="s">
        <v>69</v>
      </c>
      <c r="C58" s="264" t="s">
        <v>98</v>
      </c>
      <c r="D58" s="265"/>
      <c r="E58" s="39">
        <v>17.87</v>
      </c>
      <c r="F58" s="40">
        <v>801</v>
      </c>
      <c r="G58" s="41">
        <f t="shared" si="13"/>
        <v>14313.87</v>
      </c>
      <c r="H58" s="42"/>
      <c r="I58" s="43">
        <v>6</v>
      </c>
      <c r="J58" s="44">
        <v>2600</v>
      </c>
      <c r="K58" s="45">
        <f t="shared" si="14"/>
        <v>433.33333333333331</v>
      </c>
      <c r="L58" s="46">
        <v>6</v>
      </c>
      <c r="M58" s="44">
        <f>F58/V58*60</f>
        <v>2101.7492711370255</v>
      </c>
      <c r="N58" s="45">
        <f>M58/L58</f>
        <v>350.29154518950423</v>
      </c>
      <c r="O58" s="47">
        <f>L58-I58</f>
        <v>0</v>
      </c>
      <c r="P58" s="48">
        <f>N58-K58</f>
        <v>-83.041788143829081</v>
      </c>
      <c r="Q58" s="49">
        <f>N58/K58</f>
        <v>0.8083651042834713</v>
      </c>
      <c r="R58" s="274"/>
      <c r="S58" s="50">
        <v>0.30564814814814817</v>
      </c>
      <c r="T58" s="51">
        <v>0.3215277777777778</v>
      </c>
      <c r="U58" s="52">
        <v>5.1333333333333897</v>
      </c>
      <c r="V58" s="53">
        <v>22.866666666666671</v>
      </c>
      <c r="W58" s="54"/>
      <c r="X58" s="58"/>
      <c r="Y58" s="266"/>
      <c r="Z58" s="267"/>
      <c r="AA58" s="55">
        <f>M58-J58</f>
        <v>-498.25072886297448</v>
      </c>
      <c r="AB58" s="49">
        <f>M58/J58</f>
        <v>0.8083651042834713</v>
      </c>
      <c r="AC58" s="279"/>
    </row>
    <row r="59" spans="1:29" ht="15.75" customHeight="1">
      <c r="A59" s="269"/>
      <c r="B59" s="38"/>
      <c r="C59" s="264"/>
      <c r="D59" s="265"/>
      <c r="E59" s="39"/>
      <c r="F59" s="40"/>
      <c r="G59" s="41"/>
      <c r="H59" s="42"/>
      <c r="I59" s="43"/>
      <c r="J59" s="44"/>
      <c r="K59" s="45"/>
      <c r="L59" s="46"/>
      <c r="M59" s="44"/>
      <c r="N59" s="45"/>
      <c r="O59" s="47"/>
      <c r="P59" s="48"/>
      <c r="Q59" s="49"/>
      <c r="R59" s="274"/>
      <c r="S59" s="50"/>
      <c r="T59" s="51"/>
      <c r="U59" s="52"/>
      <c r="V59" s="53"/>
      <c r="W59" s="54"/>
      <c r="X59" s="94"/>
      <c r="Y59" s="266"/>
      <c r="Z59" s="267"/>
      <c r="AA59" s="55"/>
      <c r="AB59" s="49"/>
      <c r="AC59" s="279"/>
    </row>
    <row r="60" spans="1:29" ht="15.75" customHeight="1">
      <c r="A60" s="269"/>
      <c r="B60" s="38"/>
      <c r="C60" s="264"/>
      <c r="D60" s="265"/>
      <c r="E60" s="39"/>
      <c r="F60" s="40"/>
      <c r="G60" s="41"/>
      <c r="H60" s="58"/>
      <c r="I60" s="43"/>
      <c r="J60" s="44"/>
      <c r="K60" s="45"/>
      <c r="L60" s="59"/>
      <c r="M60" s="44"/>
      <c r="N60" s="45"/>
      <c r="O60" s="47"/>
      <c r="P60" s="48"/>
      <c r="Q60" s="49"/>
      <c r="R60" s="274"/>
      <c r="S60" s="50"/>
      <c r="T60" s="51"/>
      <c r="U60" s="52"/>
      <c r="V60" s="53"/>
      <c r="W60" s="54"/>
      <c r="X60" s="58"/>
      <c r="Y60" s="266"/>
      <c r="Z60" s="267"/>
      <c r="AA60" s="55"/>
      <c r="AB60" s="49"/>
      <c r="AC60" s="279"/>
    </row>
    <row r="61" spans="1:29" ht="15.75" customHeight="1">
      <c r="A61" s="269"/>
      <c r="B61" s="38"/>
      <c r="C61" s="264"/>
      <c r="D61" s="265"/>
      <c r="E61" s="39"/>
      <c r="F61" s="40"/>
      <c r="G61" s="60"/>
      <c r="H61" s="61"/>
      <c r="I61" s="43"/>
      <c r="J61" s="44"/>
      <c r="K61" s="45"/>
      <c r="L61" s="46"/>
      <c r="M61" s="44"/>
      <c r="N61" s="45"/>
      <c r="O61" s="47"/>
      <c r="P61" s="48"/>
      <c r="Q61" s="49"/>
      <c r="R61" s="274"/>
      <c r="S61" s="50"/>
      <c r="T61" s="51"/>
      <c r="U61" s="52"/>
      <c r="V61" s="53"/>
      <c r="W61" s="54"/>
      <c r="X61" s="116"/>
      <c r="Y61" s="266"/>
      <c r="Z61" s="267"/>
      <c r="AA61" s="55"/>
      <c r="AB61" s="49"/>
      <c r="AC61" s="279"/>
    </row>
    <row r="62" spans="1:29" ht="15.75" customHeight="1">
      <c r="A62" s="269"/>
      <c r="B62" s="38"/>
      <c r="C62" s="264"/>
      <c r="D62" s="265"/>
      <c r="E62" s="39"/>
      <c r="F62" s="40"/>
      <c r="G62" s="60"/>
      <c r="H62" s="64"/>
      <c r="I62" s="43"/>
      <c r="J62" s="44"/>
      <c r="K62" s="45"/>
      <c r="L62" s="59"/>
      <c r="M62" s="44"/>
      <c r="N62" s="45"/>
      <c r="O62" s="65"/>
      <c r="P62" s="66"/>
      <c r="Q62" s="67"/>
      <c r="R62" s="274"/>
      <c r="S62" s="50"/>
      <c r="T62" s="51"/>
      <c r="U62" s="52"/>
      <c r="V62" s="53"/>
      <c r="W62" s="54"/>
      <c r="X62" s="94"/>
      <c r="Y62" s="266"/>
      <c r="Z62" s="267"/>
      <c r="AA62" s="55"/>
      <c r="AB62" s="49"/>
      <c r="AC62" s="279"/>
    </row>
    <row r="63" spans="1:29" ht="15.75" customHeight="1">
      <c r="A63" s="269"/>
      <c r="B63" s="38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50"/>
      <c r="T63" s="51"/>
      <c r="U63" s="52"/>
      <c r="V63" s="53"/>
      <c r="W63" s="54"/>
      <c r="X63" s="94"/>
      <c r="Y63" s="266"/>
      <c r="Z63" s="267"/>
      <c r="AA63" s="55"/>
      <c r="AB63" s="49"/>
      <c r="AC63" s="279"/>
    </row>
    <row r="64" spans="1:29" ht="15.75" customHeight="1">
      <c r="A64" s="269"/>
      <c r="B64" s="38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74"/>
      <c r="W64" s="54"/>
      <c r="X64" s="94"/>
      <c r="Y64" s="266"/>
      <c r="Z64" s="267"/>
      <c r="AA64" s="55"/>
      <c r="AB64" s="49"/>
      <c r="AC64" s="279"/>
    </row>
    <row r="65" spans="1:29" ht="15.75" customHeight="1">
      <c r="A65" s="269"/>
      <c r="B65" s="38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74"/>
      <c r="W65" s="68"/>
      <c r="X65" s="110"/>
      <c r="Y65" s="266"/>
      <c r="Z65" s="267"/>
      <c r="AA65" s="55"/>
      <c r="AB65" s="49"/>
      <c r="AC65" s="279"/>
    </row>
    <row r="66" spans="1:29" ht="15.75" customHeight="1">
      <c r="A66" s="269"/>
      <c r="B66" s="38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74"/>
      <c r="W66" s="68"/>
      <c r="X66" s="110"/>
      <c r="Y66" s="266"/>
      <c r="Z66" s="267"/>
      <c r="AA66" s="55"/>
      <c r="AB66" s="49"/>
      <c r="AC66" s="279"/>
    </row>
    <row r="67" spans="1:29" ht="15.75" customHeight="1">
      <c r="A67" s="269"/>
      <c r="B67" s="38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74"/>
      <c r="W67" s="68"/>
      <c r="X67" s="110"/>
      <c r="Y67" s="266"/>
      <c r="Z67" s="267"/>
      <c r="AA67" s="55"/>
      <c r="AB67" s="49"/>
      <c r="AC67" s="279"/>
    </row>
    <row r="68" spans="1:29" ht="15.75" customHeight="1">
      <c r="A68" s="269"/>
      <c r="B68" s="38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74"/>
      <c r="W68" s="68"/>
      <c r="X68" s="110"/>
      <c r="Y68" s="266"/>
      <c r="Z68" s="267"/>
      <c r="AA68" s="55"/>
      <c r="AB68" s="49"/>
      <c r="AC68" s="279"/>
    </row>
    <row r="69" spans="1:29" ht="15.75" customHeight="1">
      <c r="A69" s="269"/>
      <c r="B69" s="38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74"/>
      <c r="W69" s="68"/>
      <c r="X69" s="110"/>
      <c r="Y69" s="266"/>
      <c r="Z69" s="267"/>
      <c r="AA69" s="55"/>
      <c r="AB69" s="49"/>
      <c r="AC69" s="279"/>
    </row>
    <row r="70" spans="1:29" ht="15.75" customHeight="1">
      <c r="A70" s="269"/>
      <c r="B70" s="38"/>
      <c r="C70" s="264"/>
      <c r="D70" s="265"/>
      <c r="E70" s="39"/>
      <c r="F70" s="40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74"/>
      <c r="W70" s="68"/>
      <c r="X70" s="110"/>
      <c r="Y70" s="266"/>
      <c r="Z70" s="267"/>
      <c r="AA70" s="55"/>
      <c r="AB70" s="49"/>
      <c r="AC70" s="279"/>
    </row>
    <row r="71" spans="1:29" ht="15.75" customHeight="1">
      <c r="A71" s="269"/>
      <c r="B71" s="38"/>
      <c r="C71" s="264"/>
      <c r="D71" s="265"/>
      <c r="E71" s="104"/>
      <c r="F71" s="40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15">AVERAGE(I56:I71)</f>
        <v>6</v>
      </c>
      <c r="J72" s="81">
        <f t="shared" si="15"/>
        <v>2600</v>
      </c>
      <c r="K72" s="82">
        <f t="shared" ref="K72" si="16">J72/I72</f>
        <v>433.33333333333331</v>
      </c>
      <c r="L72" s="80">
        <f t="shared" ref="L72:M72" si="17">AVERAGE(L56:L71)</f>
        <v>6</v>
      </c>
      <c r="M72" s="81">
        <f t="shared" si="17"/>
        <v>2136.75253925075</v>
      </c>
      <c r="N72" s="82">
        <f>M72/L72</f>
        <v>356.12542320845836</v>
      </c>
      <c r="O72" s="83">
        <f>L72-I72</f>
        <v>0</v>
      </c>
      <c r="P72" s="84">
        <f>N72-K72</f>
        <v>-77.207910124874957</v>
      </c>
      <c r="Q72" s="85">
        <f>N72/K72</f>
        <v>0.82182789971182701</v>
      </c>
      <c r="R72" s="275"/>
      <c r="S72" s="182">
        <f>S56</f>
        <v>0.25017361111111114</v>
      </c>
      <c r="T72" s="183">
        <f>INDEX(T56:T71,COUNTA(T56:T71))</f>
        <v>0.3215277777777778</v>
      </c>
      <c r="U72" s="86"/>
      <c r="V72" s="96"/>
      <c r="W72" s="78"/>
      <c r="X72" s="82"/>
      <c r="Y72" s="262"/>
      <c r="Z72" s="263"/>
      <c r="AA72" s="97">
        <f>M72-J72</f>
        <v>-463.24746074924997</v>
      </c>
      <c r="AB72" s="85">
        <f>M72/J72</f>
        <v>0.8218278997118269</v>
      </c>
      <c r="AC72" s="280"/>
    </row>
    <row r="73" spans="1:29" ht="15.75" customHeight="1">
      <c r="A73" s="281" t="s">
        <v>43</v>
      </c>
      <c r="B73" s="16" t="s">
        <v>76</v>
      </c>
      <c r="C73" s="271" t="s">
        <v>103</v>
      </c>
      <c r="D73" s="272"/>
      <c r="E73" s="21">
        <v>14.03</v>
      </c>
      <c r="F73" s="15">
        <v>5489</v>
      </c>
      <c r="G73" s="22">
        <f t="shared" ref="G73" si="18">E73*F73</f>
        <v>77010.67</v>
      </c>
      <c r="H73" s="23"/>
      <c r="I73" s="24">
        <v>4</v>
      </c>
      <c r="J73" s="25">
        <v>2700</v>
      </c>
      <c r="K73" s="26">
        <f>J73/I73</f>
        <v>675</v>
      </c>
      <c r="L73" s="27">
        <v>4</v>
      </c>
      <c r="M73" s="25">
        <f>F73/V73*60</f>
        <v>2357.1990934033165</v>
      </c>
      <c r="N73" s="26">
        <f>M73/L73</f>
        <v>589.29977335082913</v>
      </c>
      <c r="O73" s="91">
        <f>L73-I73</f>
        <v>0</v>
      </c>
      <c r="P73" s="92">
        <f>N73-K73</f>
        <v>-85.700226649170872</v>
      </c>
      <c r="Q73" s="31">
        <f>N73/K73</f>
        <v>0.8730367012604876</v>
      </c>
      <c r="R73" s="273">
        <f>Q89</f>
        <v>0.8730367012604876</v>
      </c>
      <c r="S73" s="32">
        <v>0.25019675925925927</v>
      </c>
      <c r="T73" s="33">
        <v>0.34722222222222221</v>
      </c>
      <c r="U73" s="34"/>
      <c r="V73" s="35">
        <v>139.71666666666664</v>
      </c>
      <c r="W73" s="114"/>
      <c r="X73" s="115"/>
      <c r="Y73" s="276"/>
      <c r="Z73" s="277"/>
      <c r="AA73" s="36">
        <f>M73-J73</f>
        <v>-342.80090659668349</v>
      </c>
      <c r="AB73" s="31">
        <f>M73/J73</f>
        <v>0.8730367012604876</v>
      </c>
      <c r="AC73" s="278">
        <f>AB89</f>
        <v>0.8730367012604876</v>
      </c>
    </row>
    <row r="74" spans="1:29" ht="15.75" customHeight="1">
      <c r="A74" s="282"/>
      <c r="B74" s="38"/>
      <c r="C74" s="264"/>
      <c r="D74" s="265"/>
      <c r="E74" s="39"/>
      <c r="F74" s="40"/>
      <c r="G74" s="41"/>
      <c r="H74" s="42"/>
      <c r="I74" s="43"/>
      <c r="J74" s="44"/>
      <c r="K74" s="45"/>
      <c r="L74" s="46"/>
      <c r="M74" s="44"/>
      <c r="N74" s="45"/>
      <c r="O74" s="47"/>
      <c r="P74" s="48"/>
      <c r="Q74" s="49"/>
      <c r="R74" s="274"/>
      <c r="S74" s="50"/>
      <c r="T74" s="51"/>
      <c r="U74" s="52"/>
      <c r="V74" s="53"/>
      <c r="W74" s="54"/>
      <c r="X74" s="94"/>
      <c r="Y74" s="266"/>
      <c r="Z74" s="267"/>
      <c r="AA74" s="55"/>
      <c r="AB74" s="49"/>
      <c r="AC74" s="279"/>
    </row>
    <row r="75" spans="1:29" ht="15.75" customHeight="1">
      <c r="A75" s="282"/>
      <c r="B75" s="38"/>
      <c r="C75" s="264"/>
      <c r="D75" s="265"/>
      <c r="E75" s="39"/>
      <c r="F75" s="40"/>
      <c r="G75" s="41"/>
      <c r="H75" s="42"/>
      <c r="I75" s="43"/>
      <c r="J75" s="44"/>
      <c r="K75" s="45"/>
      <c r="L75" s="46"/>
      <c r="M75" s="44"/>
      <c r="N75" s="45"/>
      <c r="O75" s="47"/>
      <c r="P75" s="48"/>
      <c r="Q75" s="49"/>
      <c r="R75" s="274"/>
      <c r="S75" s="50"/>
      <c r="T75" s="51"/>
      <c r="U75" s="52"/>
      <c r="V75" s="53"/>
      <c r="W75" s="54"/>
      <c r="X75" s="94"/>
      <c r="Y75" s="266"/>
      <c r="Z75" s="267"/>
      <c r="AA75" s="55"/>
      <c r="AB75" s="49"/>
      <c r="AC75" s="279"/>
    </row>
    <row r="76" spans="1:29" ht="15.75" customHeight="1">
      <c r="A76" s="282"/>
      <c r="B76" s="38"/>
      <c r="C76" s="264"/>
      <c r="D76" s="265"/>
      <c r="E76" s="39"/>
      <c r="F76" s="40"/>
      <c r="G76" s="41"/>
      <c r="H76" s="42"/>
      <c r="I76" s="43"/>
      <c r="J76" s="44"/>
      <c r="K76" s="45"/>
      <c r="L76" s="46"/>
      <c r="M76" s="44"/>
      <c r="N76" s="45"/>
      <c r="O76" s="47"/>
      <c r="P76" s="48"/>
      <c r="Q76" s="49"/>
      <c r="R76" s="274"/>
      <c r="S76" s="50"/>
      <c r="T76" s="51"/>
      <c r="U76" s="52"/>
      <c r="V76" s="53"/>
      <c r="W76" s="54"/>
      <c r="X76" s="94"/>
      <c r="Y76" s="266"/>
      <c r="Z76" s="267"/>
      <c r="AA76" s="55"/>
      <c r="AB76" s="49"/>
      <c r="AC76" s="279"/>
    </row>
    <row r="77" spans="1:29" ht="15.75" customHeight="1">
      <c r="A77" s="283"/>
      <c r="B77" s="38"/>
      <c r="C77" s="264"/>
      <c r="D77" s="265"/>
      <c r="E77" s="39"/>
      <c r="F77" s="40"/>
      <c r="G77" s="41"/>
      <c r="H77" s="58"/>
      <c r="I77" s="43"/>
      <c r="J77" s="44"/>
      <c r="K77" s="45"/>
      <c r="L77" s="59"/>
      <c r="M77" s="44"/>
      <c r="N77" s="45"/>
      <c r="O77" s="47"/>
      <c r="P77" s="48"/>
      <c r="Q77" s="49"/>
      <c r="R77" s="274"/>
      <c r="S77" s="50"/>
      <c r="T77" s="51"/>
      <c r="U77" s="52"/>
      <c r="V77" s="53"/>
      <c r="W77" s="54"/>
      <c r="X77" s="94"/>
      <c r="Y77" s="266"/>
      <c r="Z77" s="267"/>
      <c r="AA77" s="55"/>
      <c r="AB77" s="49"/>
      <c r="AC77" s="279"/>
    </row>
    <row r="78" spans="1:29" ht="15.75" customHeight="1">
      <c r="A78" s="283"/>
      <c r="B78" s="38"/>
      <c r="C78" s="264"/>
      <c r="D78" s="265"/>
      <c r="E78" s="39"/>
      <c r="F78" s="40"/>
      <c r="G78" s="60"/>
      <c r="H78" s="61"/>
      <c r="I78" s="43"/>
      <c r="J78" s="44"/>
      <c r="K78" s="45"/>
      <c r="L78" s="46"/>
      <c r="M78" s="44"/>
      <c r="N78" s="45"/>
      <c r="O78" s="47"/>
      <c r="P78" s="48"/>
      <c r="Q78" s="49"/>
      <c r="R78" s="274"/>
      <c r="S78" s="50"/>
      <c r="T78" s="51"/>
      <c r="U78" s="52"/>
      <c r="V78" s="53"/>
      <c r="W78" s="54"/>
      <c r="X78" s="94"/>
      <c r="Y78" s="266"/>
      <c r="Z78" s="267"/>
      <c r="AA78" s="55"/>
      <c r="AB78" s="49"/>
      <c r="AC78" s="279"/>
    </row>
    <row r="79" spans="1:29" ht="15.75" customHeight="1">
      <c r="A79" s="283"/>
      <c r="B79" s="38"/>
      <c r="C79" s="264"/>
      <c r="D79" s="265"/>
      <c r="E79" s="39"/>
      <c r="F79" s="40"/>
      <c r="G79" s="60"/>
      <c r="H79" s="64"/>
      <c r="I79" s="43"/>
      <c r="J79" s="44"/>
      <c r="K79" s="45"/>
      <c r="L79" s="59"/>
      <c r="M79" s="44"/>
      <c r="N79" s="45"/>
      <c r="O79" s="65"/>
      <c r="P79" s="66"/>
      <c r="Q79" s="67"/>
      <c r="R79" s="274"/>
      <c r="S79" s="50"/>
      <c r="T79" s="51"/>
      <c r="U79" s="52"/>
      <c r="V79" s="53"/>
      <c r="W79" s="54"/>
      <c r="X79" s="94"/>
      <c r="Y79" s="266"/>
      <c r="Z79" s="267"/>
      <c r="AA79" s="55"/>
      <c r="AB79" s="49"/>
      <c r="AC79" s="279"/>
    </row>
    <row r="80" spans="1:29" ht="15.75" customHeight="1">
      <c r="A80" s="283"/>
      <c r="B80" s="38"/>
      <c r="C80" s="264"/>
      <c r="D80" s="265"/>
      <c r="E80" s="39"/>
      <c r="F80" s="40"/>
      <c r="G80" s="60"/>
      <c r="H80" s="64"/>
      <c r="I80" s="43"/>
      <c r="J80" s="44"/>
      <c r="K80" s="45"/>
      <c r="L80" s="59"/>
      <c r="M80" s="44"/>
      <c r="N80" s="45"/>
      <c r="O80" s="65"/>
      <c r="P80" s="66"/>
      <c r="Q80" s="67"/>
      <c r="R80" s="274"/>
      <c r="S80" s="50"/>
      <c r="T80" s="51"/>
      <c r="U80" s="52"/>
      <c r="V80" s="53"/>
      <c r="W80" s="54"/>
      <c r="X80" s="94"/>
      <c r="Y80" s="266"/>
      <c r="Z80" s="267"/>
      <c r="AA80" s="55"/>
      <c r="AB80" s="49"/>
      <c r="AC80" s="279"/>
    </row>
    <row r="81" spans="1:29" ht="15.75" customHeight="1">
      <c r="A81" s="283"/>
      <c r="B81" s="38"/>
      <c r="C81" s="264"/>
      <c r="D81" s="265"/>
      <c r="E81" s="39"/>
      <c r="F81" s="40"/>
      <c r="G81" s="60"/>
      <c r="H81" s="64"/>
      <c r="I81" s="43"/>
      <c r="J81" s="44"/>
      <c r="K81" s="45"/>
      <c r="L81" s="59"/>
      <c r="M81" s="44"/>
      <c r="N81" s="45"/>
      <c r="O81" s="65"/>
      <c r="P81" s="66"/>
      <c r="Q81" s="67"/>
      <c r="R81" s="274"/>
      <c r="S81" s="50"/>
      <c r="T81" s="51"/>
      <c r="U81" s="52"/>
      <c r="V81" s="53"/>
      <c r="W81" s="54"/>
      <c r="X81" s="94"/>
      <c r="Y81" s="266"/>
      <c r="Z81" s="267"/>
      <c r="AA81" s="55"/>
      <c r="AB81" s="49"/>
      <c r="AC81" s="279"/>
    </row>
    <row r="82" spans="1:29" ht="15.75" customHeight="1">
      <c r="A82" s="283"/>
      <c r="B82" s="38"/>
      <c r="C82" s="264"/>
      <c r="D82" s="265"/>
      <c r="E82" s="39"/>
      <c r="F82" s="40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55"/>
      <c r="AB82" s="49"/>
      <c r="AC82" s="279"/>
    </row>
    <row r="83" spans="1:29" ht="15.75" customHeight="1">
      <c r="A83" s="283"/>
      <c r="B83" s="38"/>
      <c r="C83" s="264"/>
      <c r="D83" s="265"/>
      <c r="E83" s="39"/>
      <c r="F83" s="40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55"/>
      <c r="AB83" s="49"/>
      <c r="AC83" s="279"/>
    </row>
    <row r="84" spans="1:29" ht="15.75" customHeight="1">
      <c r="A84" s="283"/>
      <c r="B84" s="38"/>
      <c r="C84" s="264"/>
      <c r="D84" s="265"/>
      <c r="E84" s="39"/>
      <c r="F84" s="40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55"/>
      <c r="AB84" s="49"/>
      <c r="AC84" s="279"/>
    </row>
    <row r="85" spans="1:29" ht="15.75" customHeight="1">
      <c r="A85" s="283"/>
      <c r="B85" s="38"/>
      <c r="C85" s="264"/>
      <c r="D85" s="265"/>
      <c r="E85" s="39"/>
      <c r="F85" s="40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55"/>
      <c r="AB85" s="49"/>
      <c r="AC85" s="279"/>
    </row>
    <row r="86" spans="1:29" ht="15.75" customHeight="1">
      <c r="A86" s="283"/>
      <c r="B86" s="38"/>
      <c r="C86" s="264"/>
      <c r="D86" s="265"/>
      <c r="E86" s="39"/>
      <c r="F86" s="40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55"/>
      <c r="AB86" s="49"/>
      <c r="AC86" s="279"/>
    </row>
    <row r="87" spans="1:29" ht="15.75" customHeight="1">
      <c r="A87" s="283"/>
      <c r="B87" s="38"/>
      <c r="C87" s="264"/>
      <c r="D87" s="265"/>
      <c r="E87" s="39"/>
      <c r="F87" s="40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55"/>
      <c r="AB87" s="49"/>
      <c r="AC87" s="279"/>
    </row>
    <row r="88" spans="1:29" ht="15.75" customHeight="1">
      <c r="A88" s="283"/>
      <c r="B88" s="38"/>
      <c r="C88" s="264"/>
      <c r="D88" s="265"/>
      <c r="E88" s="104"/>
      <c r="F88" s="40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18"/>
      <c r="G89" s="79"/>
      <c r="H89" s="20"/>
      <c r="I89" s="80">
        <f t="shared" ref="I89:J89" si="19">AVERAGE(I73:I88)</f>
        <v>4</v>
      </c>
      <c r="J89" s="81">
        <f t="shared" si="19"/>
        <v>2700</v>
      </c>
      <c r="K89" s="82">
        <f t="shared" ref="K89" si="20">J89/I89</f>
        <v>675</v>
      </c>
      <c r="L89" s="80">
        <f t="shared" ref="L89:M89" si="21">AVERAGE(L73:L88)</f>
        <v>4</v>
      </c>
      <c r="M89" s="81">
        <f t="shared" si="21"/>
        <v>2357.1990934033165</v>
      </c>
      <c r="N89" s="82">
        <f>M89/L89</f>
        <v>589.29977335082913</v>
      </c>
      <c r="O89" s="83">
        <f>L89-I89</f>
        <v>0</v>
      </c>
      <c r="P89" s="84">
        <f>N89-K89</f>
        <v>-85.700226649170872</v>
      </c>
      <c r="Q89" s="85">
        <f>N89/K89</f>
        <v>0.8730367012604876</v>
      </c>
      <c r="R89" s="275"/>
      <c r="S89" s="182">
        <f>S73</f>
        <v>0.25019675925925927</v>
      </c>
      <c r="T89" s="183">
        <f>INDEX(T73:T88,COUNTA(T73:T88))</f>
        <v>0.34722222222222221</v>
      </c>
      <c r="U89" s="86"/>
      <c r="V89" s="96"/>
      <c r="W89" s="18"/>
      <c r="X89" s="20"/>
      <c r="Y89" s="262"/>
      <c r="Z89" s="263"/>
      <c r="AA89" s="97">
        <f>M89-J89</f>
        <v>-342.80090659668349</v>
      </c>
      <c r="AB89" s="85">
        <f>M89/J89</f>
        <v>0.8730367012604876</v>
      </c>
      <c r="AC89" s="280"/>
    </row>
    <row r="90" spans="1:29" ht="15.75" customHeight="1">
      <c r="A90" s="268" t="s">
        <v>197</v>
      </c>
      <c r="B90" s="16" t="s">
        <v>76</v>
      </c>
      <c r="C90" s="271" t="s">
        <v>226</v>
      </c>
      <c r="D90" s="272"/>
      <c r="E90" s="21">
        <v>21.45</v>
      </c>
      <c r="F90" s="15">
        <v>3225</v>
      </c>
      <c r="G90" s="22">
        <f t="shared" ref="G90" si="22">E90*F90</f>
        <v>69176.25</v>
      </c>
      <c r="H90" s="23"/>
      <c r="I90" s="24">
        <v>3</v>
      </c>
      <c r="J90" s="25">
        <v>3300</v>
      </c>
      <c r="K90" s="26">
        <f>J90/I90</f>
        <v>1100</v>
      </c>
      <c r="L90" s="27">
        <v>3</v>
      </c>
      <c r="M90" s="25">
        <f>F90/V90*60</f>
        <v>2805.7032382793614</v>
      </c>
      <c r="N90" s="26">
        <f>M90/L90</f>
        <v>935.23441275978712</v>
      </c>
      <c r="O90" s="91">
        <f>L90-I90</f>
        <v>0</v>
      </c>
      <c r="P90" s="92">
        <f>N90-K90</f>
        <v>-164.76558724021288</v>
      </c>
      <c r="Q90" s="31">
        <f>N90/K90</f>
        <v>0.85021310250889737</v>
      </c>
      <c r="R90" s="273">
        <f>Q106</f>
        <v>0.85021310250889737</v>
      </c>
      <c r="S90" s="32">
        <v>0.35210648148148149</v>
      </c>
      <c r="T90" s="33">
        <v>0.4</v>
      </c>
      <c r="U90" s="34"/>
      <c r="V90" s="35">
        <v>68.966666666666683</v>
      </c>
      <c r="W90" s="33"/>
      <c r="X90" s="107"/>
      <c r="Y90" s="276"/>
      <c r="Z90" s="277"/>
      <c r="AA90" s="36">
        <f>M90-J90</f>
        <v>-494.29676172063864</v>
      </c>
      <c r="AB90" s="31">
        <f>M90/J90</f>
        <v>0.85021310250889737</v>
      </c>
      <c r="AC90" s="278">
        <f>AB106</f>
        <v>0.85021310250889737</v>
      </c>
    </row>
    <row r="91" spans="1:29" ht="15.75" customHeight="1">
      <c r="A91" s="269"/>
      <c r="B91" s="38"/>
      <c r="C91" s="264"/>
      <c r="D91" s="265"/>
      <c r="E91" s="39"/>
      <c r="F91" s="40"/>
      <c r="G91" s="41"/>
      <c r="H91" s="42"/>
      <c r="I91" s="43"/>
      <c r="J91" s="44"/>
      <c r="K91" s="45"/>
      <c r="L91" s="46"/>
      <c r="M91" s="44"/>
      <c r="N91" s="45"/>
      <c r="O91" s="47"/>
      <c r="P91" s="48"/>
      <c r="Q91" s="49"/>
      <c r="R91" s="274"/>
      <c r="S91" s="50"/>
      <c r="T91" s="51"/>
      <c r="U91" s="52"/>
      <c r="V91" s="53"/>
      <c r="W91" s="54"/>
      <c r="X91" s="94"/>
      <c r="Y91" s="266"/>
      <c r="Z91" s="267"/>
      <c r="AA91" s="55"/>
      <c r="AB91" s="49"/>
      <c r="AC91" s="279"/>
    </row>
    <row r="92" spans="1:29" ht="15.75" customHeight="1">
      <c r="A92" s="269"/>
      <c r="B92" s="38"/>
      <c r="C92" s="264"/>
      <c r="D92" s="265"/>
      <c r="E92" s="39"/>
      <c r="F92" s="40"/>
      <c r="G92" s="41"/>
      <c r="H92" s="42"/>
      <c r="I92" s="43"/>
      <c r="J92" s="44"/>
      <c r="K92" s="45"/>
      <c r="L92" s="46"/>
      <c r="M92" s="44"/>
      <c r="N92" s="45"/>
      <c r="O92" s="47"/>
      <c r="P92" s="48"/>
      <c r="Q92" s="49"/>
      <c r="R92" s="274"/>
      <c r="S92" s="50"/>
      <c r="T92" s="51"/>
      <c r="U92" s="52"/>
      <c r="V92" s="53"/>
      <c r="W92" s="54"/>
      <c r="X92" s="58"/>
      <c r="Y92" s="266"/>
      <c r="Z92" s="267"/>
      <c r="AA92" s="55"/>
      <c r="AB92" s="49"/>
      <c r="AC92" s="279"/>
    </row>
    <row r="93" spans="1:29" ht="15.75" customHeight="1">
      <c r="A93" s="269"/>
      <c r="B93" s="38"/>
      <c r="C93" s="264"/>
      <c r="D93" s="265"/>
      <c r="E93" s="39"/>
      <c r="F93" s="40"/>
      <c r="G93" s="41"/>
      <c r="H93" s="42"/>
      <c r="I93" s="43"/>
      <c r="J93" s="44"/>
      <c r="K93" s="45"/>
      <c r="L93" s="46"/>
      <c r="M93" s="44"/>
      <c r="N93" s="45"/>
      <c r="O93" s="47"/>
      <c r="P93" s="48"/>
      <c r="Q93" s="49"/>
      <c r="R93" s="274"/>
      <c r="S93" s="50"/>
      <c r="T93" s="51"/>
      <c r="U93" s="52"/>
      <c r="V93" s="53"/>
      <c r="W93" s="54"/>
      <c r="X93" s="58"/>
      <c r="Y93" s="266"/>
      <c r="Z93" s="267"/>
      <c r="AA93" s="55"/>
      <c r="AB93" s="49"/>
      <c r="AC93" s="279"/>
    </row>
    <row r="94" spans="1:29" ht="15.75" customHeight="1">
      <c r="A94" s="269"/>
      <c r="B94" s="38"/>
      <c r="C94" s="264"/>
      <c r="D94" s="265"/>
      <c r="E94" s="39"/>
      <c r="F94" s="40"/>
      <c r="G94" s="41"/>
      <c r="H94" s="58"/>
      <c r="I94" s="43"/>
      <c r="J94" s="44"/>
      <c r="K94" s="45"/>
      <c r="L94" s="59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58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1"/>
      <c r="I95" s="43"/>
      <c r="J95" s="44"/>
      <c r="K95" s="45"/>
      <c r="L95" s="46"/>
      <c r="M95" s="44"/>
      <c r="N95" s="45"/>
      <c r="O95" s="47"/>
      <c r="P95" s="48"/>
      <c r="Q95" s="49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94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94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94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94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94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94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94"/>
      <c r="Y104" s="266"/>
      <c r="Z104" s="267"/>
      <c r="AA104" s="55"/>
      <c r="AB104" s="49"/>
      <c r="AC104" s="279"/>
    </row>
    <row r="105" spans="1:29" ht="15.75" customHeight="1">
      <c r="A105" s="269"/>
      <c r="B105" s="38"/>
      <c r="C105" s="264"/>
      <c r="D105" s="265"/>
      <c r="E105" s="104"/>
      <c r="F105" s="40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23">AVERAGE(I90:I105)</f>
        <v>3</v>
      </c>
      <c r="J106" s="81">
        <f t="shared" si="23"/>
        <v>3300</v>
      </c>
      <c r="K106" s="82">
        <f t="shared" ref="K106" si="24">J106/I106</f>
        <v>1100</v>
      </c>
      <c r="L106" s="80">
        <f t="shared" ref="L106:M106" si="25">AVERAGE(L90:L105)</f>
        <v>3</v>
      </c>
      <c r="M106" s="81">
        <f t="shared" si="25"/>
        <v>2805.7032382793614</v>
      </c>
      <c r="N106" s="82">
        <f>M106/L106</f>
        <v>935.23441275978712</v>
      </c>
      <c r="O106" s="83">
        <f>L106-I106</f>
        <v>0</v>
      </c>
      <c r="P106" s="84">
        <f>N106-K106</f>
        <v>-164.76558724021288</v>
      </c>
      <c r="Q106" s="85">
        <f>N106/K106</f>
        <v>0.85021310250889737</v>
      </c>
      <c r="R106" s="275"/>
      <c r="S106" s="182">
        <f>S90</f>
        <v>0.35210648148148149</v>
      </c>
      <c r="T106" s="183">
        <f>INDEX(T90:T105,COUNTA(T90:T105))</f>
        <v>0.4</v>
      </c>
      <c r="U106" s="86"/>
      <c r="V106" s="96"/>
      <c r="W106" s="78"/>
      <c r="X106" s="82"/>
      <c r="Y106" s="262"/>
      <c r="Z106" s="263"/>
      <c r="AA106" s="97">
        <f>M106-J106</f>
        <v>-494.29676172063864</v>
      </c>
      <c r="AB106" s="85">
        <f>M106/J106</f>
        <v>0.85021310250889737</v>
      </c>
      <c r="AC106" s="280"/>
    </row>
    <row r="107" spans="1:29" ht="15.75" customHeight="1">
      <c r="A107" s="281" t="s">
        <v>44</v>
      </c>
      <c r="B107" s="16" t="s">
        <v>76</v>
      </c>
      <c r="C107" s="271" t="s">
        <v>105</v>
      </c>
      <c r="D107" s="272"/>
      <c r="E107" s="21">
        <v>22.28</v>
      </c>
      <c r="F107" s="15">
        <v>1509</v>
      </c>
      <c r="G107" s="22">
        <f t="shared" ref="G107:G110" si="26">E107*F107</f>
        <v>33620.520000000004</v>
      </c>
      <c r="H107" s="23"/>
      <c r="I107" s="24">
        <v>5</v>
      </c>
      <c r="J107" s="25">
        <v>3300</v>
      </c>
      <c r="K107" s="26">
        <f>J107/I107</f>
        <v>660</v>
      </c>
      <c r="L107" s="27">
        <v>5</v>
      </c>
      <c r="M107" s="25">
        <f>F107/V107*60</f>
        <v>2733.9708102667332</v>
      </c>
      <c r="N107" s="26">
        <f>M107/L107</f>
        <v>546.79416205334667</v>
      </c>
      <c r="O107" s="91">
        <f>L107-I107</f>
        <v>0</v>
      </c>
      <c r="P107" s="92">
        <f>N107-K107</f>
        <v>-113.20583794665333</v>
      </c>
      <c r="Q107" s="31">
        <f>N107/K107</f>
        <v>0.82847600311113134</v>
      </c>
      <c r="R107" s="273">
        <f>Q123</f>
        <v>0.83627523676459692</v>
      </c>
      <c r="S107" s="32">
        <v>0.25</v>
      </c>
      <c r="T107" s="33">
        <v>0.27299768518518519</v>
      </c>
      <c r="U107" s="34"/>
      <c r="V107" s="35">
        <v>33.116666666666674</v>
      </c>
      <c r="W107" s="114"/>
      <c r="X107" s="115"/>
      <c r="Y107" s="276"/>
      <c r="Z107" s="277"/>
      <c r="AA107" s="36">
        <f>M107-J107</f>
        <v>-566.02918973326678</v>
      </c>
      <c r="AB107" s="31">
        <f>M107/J107</f>
        <v>0.82847600311113123</v>
      </c>
      <c r="AC107" s="278">
        <f>AB123</f>
        <v>0.83627523676459692</v>
      </c>
    </row>
    <row r="108" spans="1:29" ht="15.75" customHeight="1">
      <c r="A108" s="282"/>
      <c r="B108" s="38" t="s">
        <v>76</v>
      </c>
      <c r="C108" s="264" t="s">
        <v>106</v>
      </c>
      <c r="D108" s="265"/>
      <c r="E108" s="39">
        <v>23.38</v>
      </c>
      <c r="F108" s="40">
        <v>1259</v>
      </c>
      <c r="G108" s="41">
        <f t="shared" si="26"/>
        <v>29435.42</v>
      </c>
      <c r="H108" s="42"/>
      <c r="I108" s="43">
        <v>4</v>
      </c>
      <c r="J108" s="44">
        <v>3300</v>
      </c>
      <c r="K108" s="45">
        <f t="shared" ref="K108:K110" si="27">J108/I108</f>
        <v>825</v>
      </c>
      <c r="L108" s="46">
        <v>4</v>
      </c>
      <c r="M108" s="44">
        <f>F108/V108*60</f>
        <v>2727.0758122743669</v>
      </c>
      <c r="N108" s="45">
        <f>M108/L108</f>
        <v>681.76895306859171</v>
      </c>
      <c r="O108" s="47">
        <f>L108-I108</f>
        <v>0</v>
      </c>
      <c r="P108" s="48">
        <f>N108-K108</f>
        <v>-143.23104693140829</v>
      </c>
      <c r="Q108" s="49">
        <f>N108/K108</f>
        <v>0.82638660978011114</v>
      </c>
      <c r="R108" s="274"/>
      <c r="S108" s="50">
        <v>0.27799768518518519</v>
      </c>
      <c r="T108" s="51">
        <v>0.29723379629629632</v>
      </c>
      <c r="U108" s="52">
        <v>7.2000000000000064</v>
      </c>
      <c r="V108" s="53">
        <v>27.700000000000014</v>
      </c>
      <c r="W108" s="54"/>
      <c r="X108" s="94"/>
      <c r="Y108" s="266"/>
      <c r="Z108" s="267"/>
      <c r="AA108" s="55">
        <f>M108-J108</f>
        <v>-572.92418772563315</v>
      </c>
      <c r="AB108" s="49">
        <f>M108/J108</f>
        <v>0.82638660978011114</v>
      </c>
      <c r="AC108" s="279"/>
    </row>
    <row r="109" spans="1:29" ht="15.75" customHeight="1">
      <c r="A109" s="282"/>
      <c r="B109" s="38" t="s">
        <v>76</v>
      </c>
      <c r="C109" s="264" t="s">
        <v>104</v>
      </c>
      <c r="D109" s="265"/>
      <c r="E109" s="39">
        <v>17.89</v>
      </c>
      <c r="F109" s="40">
        <v>3176</v>
      </c>
      <c r="G109" s="41">
        <f t="shared" si="26"/>
        <v>56818.64</v>
      </c>
      <c r="H109" s="42"/>
      <c r="I109" s="43">
        <v>4</v>
      </c>
      <c r="J109" s="44">
        <v>3300</v>
      </c>
      <c r="K109" s="45">
        <f t="shared" si="27"/>
        <v>825</v>
      </c>
      <c r="L109" s="46">
        <v>4</v>
      </c>
      <c r="M109" s="44">
        <f>F109/V109*60</f>
        <v>2761.7391304347798</v>
      </c>
      <c r="N109" s="45">
        <f>M109/L109</f>
        <v>690.43478260869495</v>
      </c>
      <c r="O109" s="47">
        <f>L109-I109</f>
        <v>0</v>
      </c>
      <c r="P109" s="48">
        <f>N109-K109</f>
        <v>-134.56521739130505</v>
      </c>
      <c r="Q109" s="49">
        <f>N109/K109</f>
        <v>0.83689064558629689</v>
      </c>
      <c r="R109" s="274"/>
      <c r="S109" s="50">
        <v>0.30138888888888882</v>
      </c>
      <c r="T109" s="51">
        <v>0.34930555555555554</v>
      </c>
      <c r="U109" s="52">
        <v>5.9833333333332028</v>
      </c>
      <c r="V109" s="53">
        <v>69.000000000000071</v>
      </c>
      <c r="W109" s="54"/>
      <c r="X109" s="94"/>
      <c r="Y109" s="266"/>
      <c r="Z109" s="267"/>
      <c r="AA109" s="55">
        <f>M109-J109</f>
        <v>-538.26086956522022</v>
      </c>
      <c r="AB109" s="49">
        <f>M109/J109</f>
        <v>0.83689064558629689</v>
      </c>
      <c r="AC109" s="279"/>
    </row>
    <row r="110" spans="1:29" ht="15.75" customHeight="1">
      <c r="A110" s="282"/>
      <c r="B110" s="38" t="s">
        <v>76</v>
      </c>
      <c r="C110" s="264" t="s">
        <v>312</v>
      </c>
      <c r="D110" s="265"/>
      <c r="E110" s="39">
        <v>16.66</v>
      </c>
      <c r="F110" s="40">
        <v>5284</v>
      </c>
      <c r="G110" s="41">
        <f t="shared" si="26"/>
        <v>88031.44</v>
      </c>
      <c r="H110" s="42"/>
      <c r="I110" s="43">
        <v>4</v>
      </c>
      <c r="J110" s="44">
        <v>3300</v>
      </c>
      <c r="K110" s="45">
        <f t="shared" si="27"/>
        <v>825</v>
      </c>
      <c r="L110" s="46">
        <v>4</v>
      </c>
      <c r="M110" s="44">
        <f>F110/V110*60</f>
        <v>2816.0473723168006</v>
      </c>
      <c r="N110" s="45">
        <f>M110/L110</f>
        <v>704.01184307920016</v>
      </c>
      <c r="O110" s="47">
        <f>L110-I110</f>
        <v>0</v>
      </c>
      <c r="P110" s="48">
        <f>N110-K110</f>
        <v>-120.98815692079984</v>
      </c>
      <c r="Q110" s="49">
        <f>N110/K110</f>
        <v>0.85334768858084864</v>
      </c>
      <c r="R110" s="274"/>
      <c r="S110" s="50">
        <v>0.35306712962962961</v>
      </c>
      <c r="T110" s="51">
        <v>0.43125000000000002</v>
      </c>
      <c r="U110" s="52">
        <v>5.4166666666666607</v>
      </c>
      <c r="V110" s="53">
        <v>112.5833333333334</v>
      </c>
      <c r="W110" s="54"/>
      <c r="X110" s="94"/>
      <c r="Y110" s="266"/>
      <c r="Z110" s="267"/>
      <c r="AA110" s="55">
        <f>M110-J110</f>
        <v>-483.95262768319935</v>
      </c>
      <c r="AB110" s="49">
        <f>M110/J110</f>
        <v>0.85334768858084864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94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94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94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94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94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94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94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94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94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94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18"/>
      <c r="G123" s="79"/>
      <c r="H123" s="20"/>
      <c r="I123" s="80">
        <f t="shared" ref="I123:J123" si="28">AVERAGE(I107:I122)</f>
        <v>4.25</v>
      </c>
      <c r="J123" s="81">
        <f t="shared" si="28"/>
        <v>3300</v>
      </c>
      <c r="K123" s="82">
        <f t="shared" ref="K123" si="29">J123/I123</f>
        <v>776.47058823529414</v>
      </c>
      <c r="L123" s="80">
        <f t="shared" ref="L123:M123" si="30">AVERAGE(L107:L122)</f>
        <v>4.25</v>
      </c>
      <c r="M123" s="81">
        <f t="shared" si="30"/>
        <v>2759.70828132317</v>
      </c>
      <c r="N123" s="82">
        <f>M123/L123</f>
        <v>649.34312501721649</v>
      </c>
      <c r="O123" s="83">
        <f>L123-I123</f>
        <v>0</v>
      </c>
      <c r="P123" s="84">
        <f>N123-K123</f>
        <v>-127.12746321807765</v>
      </c>
      <c r="Q123" s="85">
        <f>N123/K123</f>
        <v>0.83627523676459692</v>
      </c>
      <c r="R123" s="275"/>
      <c r="S123" s="182">
        <f>S107</f>
        <v>0.25</v>
      </c>
      <c r="T123" s="183">
        <f>INDEX(T107:T122,COUNTA(T107:T122))</f>
        <v>0.43125000000000002</v>
      </c>
      <c r="U123" s="86"/>
      <c r="V123" s="96"/>
      <c r="W123" s="18"/>
      <c r="X123" s="20"/>
      <c r="Y123" s="262"/>
      <c r="Z123" s="263"/>
      <c r="AA123" s="97">
        <f>M123-J123</f>
        <v>-540.29171867682999</v>
      </c>
      <c r="AB123" s="85">
        <f>M123/J123</f>
        <v>0.83627523676459692</v>
      </c>
      <c r="AC123" s="280"/>
    </row>
    <row r="124" spans="1:29" ht="15.75" customHeight="1">
      <c r="A124" s="268" t="s">
        <v>45</v>
      </c>
      <c r="B124" s="16" t="s">
        <v>76</v>
      </c>
      <c r="C124" s="271" t="s">
        <v>112</v>
      </c>
      <c r="D124" s="272"/>
      <c r="E124" s="21">
        <v>25.03</v>
      </c>
      <c r="F124" s="15">
        <v>2107</v>
      </c>
      <c r="G124" s="22">
        <f t="shared" ref="G124:G127" si="31">E124*F124</f>
        <v>52738.21</v>
      </c>
      <c r="H124" s="23"/>
      <c r="I124" s="24">
        <v>4</v>
      </c>
      <c r="J124" s="25">
        <v>3300</v>
      </c>
      <c r="K124" s="26">
        <f>J124/I124</f>
        <v>825</v>
      </c>
      <c r="L124" s="27">
        <v>4</v>
      </c>
      <c r="M124" s="25">
        <f>F124/V124*60</f>
        <v>2724.5689655172428</v>
      </c>
      <c r="N124" s="26">
        <f>M124/L124</f>
        <v>681.14224137931069</v>
      </c>
      <c r="O124" s="91">
        <f>L124-I124</f>
        <v>0</v>
      </c>
      <c r="P124" s="92">
        <f>N124-K124</f>
        <v>-143.85775862068931</v>
      </c>
      <c r="Q124" s="31">
        <f>N124/K124</f>
        <v>0.82562695924764928</v>
      </c>
      <c r="R124" s="273">
        <f>Q140</f>
        <v>0.82363419471537025</v>
      </c>
      <c r="S124" s="32">
        <v>0.25</v>
      </c>
      <c r="T124" s="33">
        <v>0.28222222222222221</v>
      </c>
      <c r="U124" s="34"/>
      <c r="V124" s="35">
        <v>46.399999999999977</v>
      </c>
      <c r="W124" s="114"/>
      <c r="X124" s="115"/>
      <c r="Y124" s="276"/>
      <c r="Z124" s="277"/>
      <c r="AA124" s="36">
        <f>M124-J124</f>
        <v>-575.43103448275724</v>
      </c>
      <c r="AB124" s="31">
        <f>M124/J124</f>
        <v>0.82562695924764928</v>
      </c>
      <c r="AC124" s="278">
        <f>AB140</f>
        <v>0.82363419471537014</v>
      </c>
    </row>
    <row r="125" spans="1:29" ht="15.75" customHeight="1">
      <c r="A125" s="269"/>
      <c r="B125" s="38" t="s">
        <v>76</v>
      </c>
      <c r="C125" s="264" t="s">
        <v>110</v>
      </c>
      <c r="D125" s="265"/>
      <c r="E125" s="39">
        <v>24.83</v>
      </c>
      <c r="F125" s="40">
        <v>2396</v>
      </c>
      <c r="G125" s="41">
        <f t="shared" si="31"/>
        <v>59492.679999999993</v>
      </c>
      <c r="H125" s="42"/>
      <c r="I125" s="43">
        <v>4</v>
      </c>
      <c r="J125" s="44">
        <v>3300</v>
      </c>
      <c r="K125" s="45">
        <f t="shared" ref="K125:K164" si="32">J125/I125</f>
        <v>825</v>
      </c>
      <c r="L125" s="46">
        <v>4</v>
      </c>
      <c r="M125" s="44">
        <f>F125/V125*60</f>
        <v>2736.5482233502562</v>
      </c>
      <c r="N125" s="45">
        <f>M125/L125</f>
        <v>684.13705583756405</v>
      </c>
      <c r="O125" s="47">
        <f>L125-I125</f>
        <v>0</v>
      </c>
      <c r="P125" s="48">
        <f>N125-K125</f>
        <v>-140.86294416243595</v>
      </c>
      <c r="Q125" s="49">
        <f>N125/K125</f>
        <v>0.82925703737886547</v>
      </c>
      <c r="R125" s="274"/>
      <c r="S125" s="50">
        <v>0.29476851851851854</v>
      </c>
      <c r="T125" s="51">
        <v>0.33124999999999999</v>
      </c>
      <c r="U125" s="52">
        <v>18.06666666666672</v>
      </c>
      <c r="V125" s="53">
        <v>52.533333333333289</v>
      </c>
      <c r="W125" s="54"/>
      <c r="X125" s="94"/>
      <c r="Y125" s="266"/>
      <c r="Z125" s="267"/>
      <c r="AA125" s="55">
        <f>M125-J125</f>
        <v>-563.45177664974381</v>
      </c>
      <c r="AB125" s="49">
        <f>M125/J125</f>
        <v>0.82925703737886547</v>
      </c>
      <c r="AC125" s="279"/>
    </row>
    <row r="126" spans="1:29" ht="15.75" customHeight="1">
      <c r="A126" s="269"/>
      <c r="B126" s="38" t="s">
        <v>76</v>
      </c>
      <c r="C126" s="264" t="s">
        <v>111</v>
      </c>
      <c r="D126" s="265"/>
      <c r="E126" s="39">
        <v>18.18</v>
      </c>
      <c r="F126" s="40">
        <v>1572</v>
      </c>
      <c r="G126" s="41">
        <f t="shared" si="31"/>
        <v>28578.959999999999</v>
      </c>
      <c r="H126" s="42"/>
      <c r="I126" s="43">
        <v>3</v>
      </c>
      <c r="J126" s="44">
        <v>3600</v>
      </c>
      <c r="K126" s="45">
        <f t="shared" si="32"/>
        <v>1200</v>
      </c>
      <c r="L126" s="46">
        <v>3</v>
      </c>
      <c r="M126" s="44">
        <f>F126/V126*60</f>
        <v>2921.6313887454839</v>
      </c>
      <c r="N126" s="45">
        <f>M126/L126</f>
        <v>973.87712958182794</v>
      </c>
      <c r="O126" s="47">
        <f>L126-I126</f>
        <v>0</v>
      </c>
      <c r="P126" s="48">
        <f>N126-K126</f>
        <v>-226.12287041817206</v>
      </c>
      <c r="Q126" s="49">
        <f>N126/K126</f>
        <v>0.81156427465152325</v>
      </c>
      <c r="R126" s="274"/>
      <c r="S126" s="50">
        <v>0.34445601851851854</v>
      </c>
      <c r="T126" s="51">
        <v>0.36687500000000001</v>
      </c>
      <c r="U126" s="52">
        <v>19.016666666666708</v>
      </c>
      <c r="V126" s="53">
        <v>32.283333333333317</v>
      </c>
      <c r="W126" s="54"/>
      <c r="X126" s="94"/>
      <c r="Y126" s="266"/>
      <c r="Z126" s="267"/>
      <c r="AA126" s="55">
        <f>M126-J126</f>
        <v>-678.36861125451605</v>
      </c>
      <c r="AB126" s="49">
        <f>M126/J126</f>
        <v>0.81156427465152337</v>
      </c>
      <c r="AC126" s="279"/>
    </row>
    <row r="127" spans="1:29" ht="15.75" customHeight="1">
      <c r="A127" s="269"/>
      <c r="B127" s="38" t="s">
        <v>76</v>
      </c>
      <c r="C127" s="264" t="s">
        <v>113</v>
      </c>
      <c r="D127" s="265"/>
      <c r="E127" s="39">
        <v>14.28</v>
      </c>
      <c r="F127" s="40">
        <v>6711</v>
      </c>
      <c r="G127" s="41">
        <f t="shared" si="31"/>
        <v>95833.08</v>
      </c>
      <c r="H127" s="42"/>
      <c r="I127" s="43">
        <v>3</v>
      </c>
      <c r="J127" s="44">
        <v>3600</v>
      </c>
      <c r="K127" s="45">
        <f t="shared" si="32"/>
        <v>1200</v>
      </c>
      <c r="L127" s="46">
        <v>3</v>
      </c>
      <c r="M127" s="44">
        <f>F127/V127*60</f>
        <v>2983.403309459125</v>
      </c>
      <c r="N127" s="45">
        <f>M127/L127</f>
        <v>994.46776981970834</v>
      </c>
      <c r="O127" s="47">
        <f>L127-I127</f>
        <v>0</v>
      </c>
      <c r="P127" s="48">
        <f>N127-K127</f>
        <v>-205.53223018029166</v>
      </c>
      <c r="Q127" s="49">
        <f>N127/K127</f>
        <v>0.82872314151642357</v>
      </c>
      <c r="R127" s="274"/>
      <c r="S127" s="50">
        <v>0.37641203703703702</v>
      </c>
      <c r="T127" s="51">
        <v>0.47013888888888888</v>
      </c>
      <c r="U127" s="52">
        <v>13.733333333333295</v>
      </c>
      <c r="V127" s="53">
        <v>134.9666666666667</v>
      </c>
      <c r="W127" s="54"/>
      <c r="X127" s="94"/>
      <c r="Y127" s="266"/>
      <c r="Z127" s="267"/>
      <c r="AA127" s="55">
        <f>M127-J127</f>
        <v>-616.59669054087499</v>
      </c>
      <c r="AB127" s="49">
        <f>M127/J127</f>
        <v>0.82872314151642357</v>
      </c>
      <c r="AC127" s="279"/>
    </row>
    <row r="128" spans="1:29" ht="15.75" customHeight="1">
      <c r="A128" s="269"/>
      <c r="B128" s="38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38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94"/>
      <c r="Y129" s="266"/>
      <c r="Z129" s="267"/>
      <c r="AA129" s="55"/>
      <c r="AB129" s="49"/>
      <c r="AC129" s="279"/>
    </row>
    <row r="130" spans="1:29" ht="15.75" customHeight="1">
      <c r="A130" s="269"/>
      <c r="B130" s="38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79"/>
    </row>
    <row r="131" spans="1:29" ht="15.75" customHeight="1">
      <c r="A131" s="269"/>
      <c r="B131" s="38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79"/>
    </row>
    <row r="132" spans="1:29" ht="15.75" customHeight="1">
      <c r="A132" s="269"/>
      <c r="B132" s="38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54"/>
      <c r="X132" s="94"/>
      <c r="Y132" s="266"/>
      <c r="Z132" s="267"/>
      <c r="AA132" s="55"/>
      <c r="AB132" s="49"/>
      <c r="AC132" s="279"/>
    </row>
    <row r="133" spans="1:29" ht="15.75" customHeight="1">
      <c r="A133" s="269"/>
      <c r="B133" s="38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54"/>
      <c r="X133" s="94"/>
      <c r="Y133" s="266"/>
      <c r="Z133" s="267"/>
      <c r="AA133" s="55"/>
      <c r="AB133" s="49"/>
      <c r="AC133" s="279"/>
    </row>
    <row r="134" spans="1:29" ht="15.75" customHeight="1">
      <c r="A134" s="269"/>
      <c r="B134" s="38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68"/>
      <c r="X134" s="110"/>
      <c r="Y134" s="266"/>
      <c r="Z134" s="267"/>
      <c r="AA134" s="55"/>
      <c r="AB134" s="49"/>
      <c r="AC134" s="279"/>
    </row>
    <row r="135" spans="1:29" ht="15.75" customHeight="1">
      <c r="A135" s="269"/>
      <c r="B135" s="38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68"/>
      <c r="X135" s="110"/>
      <c r="Y135" s="266"/>
      <c r="Z135" s="267"/>
      <c r="AA135" s="55"/>
      <c r="AB135" s="49"/>
      <c r="AC135" s="279"/>
    </row>
    <row r="136" spans="1:29" ht="15.75" customHeight="1">
      <c r="A136" s="269"/>
      <c r="B136" s="38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68"/>
      <c r="X136" s="110"/>
      <c r="Y136" s="266"/>
      <c r="Z136" s="267"/>
      <c r="AA136" s="55"/>
      <c r="AB136" s="49"/>
      <c r="AC136" s="279"/>
    </row>
    <row r="137" spans="1:29" ht="15.75" customHeight="1">
      <c r="A137" s="269"/>
      <c r="B137" s="38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68"/>
      <c r="X137" s="110"/>
      <c r="Y137" s="266"/>
      <c r="Z137" s="267"/>
      <c r="AA137" s="55"/>
      <c r="AB137" s="49"/>
      <c r="AC137" s="279"/>
    </row>
    <row r="138" spans="1:29" ht="15.75" customHeight="1">
      <c r="A138" s="269"/>
      <c r="B138" s="38"/>
      <c r="C138" s="264"/>
      <c r="D138" s="265"/>
      <c r="E138" s="39"/>
      <c r="F138" s="40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68"/>
      <c r="X138" s="110"/>
      <c r="Y138" s="266"/>
      <c r="Z138" s="267"/>
      <c r="AA138" s="55"/>
      <c r="AB138" s="49"/>
      <c r="AC138" s="279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18"/>
      <c r="G140" s="79"/>
      <c r="H140" s="20"/>
      <c r="I140" s="80">
        <f t="shared" ref="I140:J140" si="33">AVERAGE(I124:I139)</f>
        <v>3.5</v>
      </c>
      <c r="J140" s="81">
        <f t="shared" si="33"/>
        <v>3450</v>
      </c>
      <c r="K140" s="82">
        <f t="shared" ref="K140" si="34">J140/I140</f>
        <v>985.71428571428567</v>
      </c>
      <c r="L140" s="80">
        <f t="shared" ref="L140:M140" si="35">AVERAGE(L124:L139)</f>
        <v>3.5</v>
      </c>
      <c r="M140" s="81">
        <f t="shared" si="35"/>
        <v>2841.5379717680271</v>
      </c>
      <c r="N140" s="82">
        <f>M140/L140</f>
        <v>811.86799193372201</v>
      </c>
      <c r="O140" s="83">
        <f>L140-I140</f>
        <v>0</v>
      </c>
      <c r="P140" s="84">
        <f>N140-K140</f>
        <v>-173.84629378056366</v>
      </c>
      <c r="Q140" s="85">
        <f>N140/K140</f>
        <v>0.82363419471537025</v>
      </c>
      <c r="R140" s="275"/>
      <c r="S140" s="182">
        <f>S124</f>
        <v>0.25</v>
      </c>
      <c r="T140" s="183">
        <f>INDEX(T124:T139,COUNTA(T124:T139))</f>
        <v>0.47013888888888888</v>
      </c>
      <c r="U140" s="86"/>
      <c r="V140" s="96"/>
      <c r="W140" s="18"/>
      <c r="X140" s="20"/>
      <c r="Y140" s="262"/>
      <c r="Z140" s="263"/>
      <c r="AA140" s="97">
        <f>M140-J140</f>
        <v>-608.46202823197291</v>
      </c>
      <c r="AB140" s="85">
        <f>M140/J140</f>
        <v>0.82363419471537014</v>
      </c>
      <c r="AC140" s="280"/>
    </row>
    <row r="141" spans="1:29" ht="15.75" customHeight="1">
      <c r="A141" s="281" t="s">
        <v>46</v>
      </c>
      <c r="B141" s="16" t="s">
        <v>76</v>
      </c>
      <c r="C141" s="271" t="s">
        <v>284</v>
      </c>
      <c r="D141" s="272"/>
      <c r="E141" s="21">
        <v>27.91</v>
      </c>
      <c r="F141" s="15">
        <v>4033</v>
      </c>
      <c r="G141" s="22">
        <f t="shared" ref="G141:G143" si="36">E141*F141</f>
        <v>112561.03</v>
      </c>
      <c r="H141" s="23"/>
      <c r="I141" s="24">
        <v>4</v>
      </c>
      <c r="J141" s="25">
        <v>3000</v>
      </c>
      <c r="K141" s="26">
        <f>J141/I141</f>
        <v>750</v>
      </c>
      <c r="L141" s="27">
        <v>4</v>
      </c>
      <c r="M141" s="25">
        <f>F141/V141*60</f>
        <v>2486.0958904109589</v>
      </c>
      <c r="N141" s="26">
        <f>M141/L141</f>
        <v>621.52397260273972</v>
      </c>
      <c r="O141" s="91">
        <f>L141-I141</f>
        <v>0</v>
      </c>
      <c r="P141" s="92">
        <f>N141-K141</f>
        <v>-128.47602739726028</v>
      </c>
      <c r="Q141" s="31">
        <f>N141/K141</f>
        <v>0.8286986301369863</v>
      </c>
      <c r="R141" s="273">
        <f>Q157</f>
        <v>0.83046391392941643</v>
      </c>
      <c r="S141" s="32">
        <v>0.25</v>
      </c>
      <c r="T141" s="33">
        <v>0.31759259259259259</v>
      </c>
      <c r="U141" s="34"/>
      <c r="V141" s="35">
        <v>97.333333333333329</v>
      </c>
      <c r="W141" s="33"/>
      <c r="X141" s="107"/>
      <c r="Y141" s="276"/>
      <c r="Z141" s="277"/>
      <c r="AA141" s="36">
        <f>M141-J141</f>
        <v>-513.90410958904113</v>
      </c>
      <c r="AB141" s="31">
        <f>M141/J141</f>
        <v>0.8286986301369863</v>
      </c>
      <c r="AC141" s="278">
        <f>AB157</f>
        <v>0.83046391392941654</v>
      </c>
    </row>
    <row r="142" spans="1:29" ht="15.75" customHeight="1">
      <c r="A142" s="282"/>
      <c r="B142" s="38" t="s">
        <v>76</v>
      </c>
      <c r="C142" s="264" t="s">
        <v>217</v>
      </c>
      <c r="D142" s="265"/>
      <c r="E142" s="39">
        <v>30</v>
      </c>
      <c r="F142" s="40">
        <v>4237</v>
      </c>
      <c r="G142" s="41">
        <f t="shared" si="36"/>
        <v>127110</v>
      </c>
      <c r="H142" s="42"/>
      <c r="I142" s="43">
        <v>3</v>
      </c>
      <c r="J142" s="44">
        <v>3000</v>
      </c>
      <c r="K142" s="45">
        <f t="shared" si="32"/>
        <v>1000</v>
      </c>
      <c r="L142" s="46">
        <v>3</v>
      </c>
      <c r="M142" s="44">
        <f>F142/V142*60</f>
        <v>2478.5830354241129</v>
      </c>
      <c r="N142" s="45">
        <f>M142/L142</f>
        <v>826.19434514137095</v>
      </c>
      <c r="O142" s="47">
        <f>L142-I142</f>
        <v>0</v>
      </c>
      <c r="P142" s="48">
        <f>N142-K142</f>
        <v>-173.80565485862905</v>
      </c>
      <c r="Q142" s="49">
        <f>N142/K142</f>
        <v>0.82619434514137091</v>
      </c>
      <c r="R142" s="274"/>
      <c r="S142" s="50">
        <v>0.32807870370370368</v>
      </c>
      <c r="T142" s="51">
        <v>0.39930555555555558</v>
      </c>
      <c r="U142" s="52">
        <v>15.099999999999962</v>
      </c>
      <c r="V142" s="53">
        <v>102.56666666666673</v>
      </c>
      <c r="W142" s="54"/>
      <c r="X142" s="58"/>
      <c r="Y142" s="266" t="s">
        <v>272</v>
      </c>
      <c r="Z142" s="267"/>
      <c r="AA142" s="55">
        <f>M142-J142</f>
        <v>-521.41696457588705</v>
      </c>
      <c r="AB142" s="49">
        <f>M142/J142</f>
        <v>0.82619434514137102</v>
      </c>
      <c r="AC142" s="279"/>
    </row>
    <row r="143" spans="1:29" ht="15.75" customHeight="1">
      <c r="A143" s="282"/>
      <c r="B143" s="38" t="s">
        <v>76</v>
      </c>
      <c r="C143" s="264" t="s">
        <v>107</v>
      </c>
      <c r="D143" s="265"/>
      <c r="E143" s="39">
        <v>18.18</v>
      </c>
      <c r="F143" s="40">
        <v>2966</v>
      </c>
      <c r="G143" s="41">
        <f t="shared" si="36"/>
        <v>53921.88</v>
      </c>
      <c r="H143" s="42"/>
      <c r="I143" s="43">
        <v>3</v>
      </c>
      <c r="J143" s="44">
        <v>3600</v>
      </c>
      <c r="K143" s="45">
        <f t="shared" si="32"/>
        <v>1200</v>
      </c>
      <c r="L143" s="46">
        <v>3</v>
      </c>
      <c r="M143" s="44">
        <f>F143/V143*60</f>
        <v>3007.7746478873282</v>
      </c>
      <c r="N143" s="45">
        <f>M143/L143</f>
        <v>1002.5915492957761</v>
      </c>
      <c r="O143" s="47">
        <f>L143-I143</f>
        <v>0</v>
      </c>
      <c r="P143" s="48">
        <f>N143-K143</f>
        <v>-197.40845070422392</v>
      </c>
      <c r="Q143" s="49">
        <f>N143/K143</f>
        <v>0.83549295774648002</v>
      </c>
      <c r="R143" s="274"/>
      <c r="S143" s="50">
        <v>0.40914351851851855</v>
      </c>
      <c r="T143" s="51">
        <v>0.45023148148148145</v>
      </c>
      <c r="U143" s="52">
        <v>14.16666666666667</v>
      </c>
      <c r="V143" s="53">
        <v>59.166666666666586</v>
      </c>
      <c r="W143" s="54"/>
      <c r="X143" s="58"/>
      <c r="Y143" s="266" t="s">
        <v>265</v>
      </c>
      <c r="Z143" s="267"/>
      <c r="AA143" s="55">
        <f>M143-J143</f>
        <v>-592.22535211267177</v>
      </c>
      <c r="AB143" s="49">
        <f>M143/J143</f>
        <v>0.83549295774648002</v>
      </c>
      <c r="AC143" s="279"/>
    </row>
    <row r="144" spans="1:29" ht="15.75" customHeight="1">
      <c r="A144" s="282"/>
      <c r="B144" s="38"/>
      <c r="C144" s="264"/>
      <c r="D144" s="265"/>
      <c r="E144" s="39"/>
      <c r="F144" s="40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79"/>
    </row>
    <row r="145" spans="1:29" ht="15.75" customHeight="1">
      <c r="A145" s="283"/>
      <c r="B145" s="38"/>
      <c r="C145" s="264"/>
      <c r="D145" s="265"/>
      <c r="E145" s="39"/>
      <c r="F145" s="40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79"/>
    </row>
    <row r="146" spans="1:29" ht="15.75" customHeight="1">
      <c r="A146" s="283"/>
      <c r="B146" s="38"/>
      <c r="C146" s="264"/>
      <c r="D146" s="265"/>
      <c r="E146" s="39"/>
      <c r="F146" s="40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116"/>
      <c r="Y146" s="266"/>
      <c r="Z146" s="267"/>
      <c r="AA146" s="55"/>
      <c r="AB146" s="49"/>
      <c r="AC146" s="279"/>
    </row>
    <row r="147" spans="1:29" ht="15.75" customHeight="1">
      <c r="A147" s="283"/>
      <c r="B147" s="38"/>
      <c r="C147" s="264"/>
      <c r="D147" s="265"/>
      <c r="E147" s="39"/>
      <c r="F147" s="40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79"/>
    </row>
    <row r="148" spans="1:29" ht="15.75" customHeight="1">
      <c r="A148" s="283"/>
      <c r="B148" s="38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79"/>
    </row>
    <row r="149" spans="1:29" ht="15.75" customHeight="1">
      <c r="A149" s="283"/>
      <c r="B149" s="38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68"/>
      <c r="X149" s="110"/>
      <c r="Y149" s="266"/>
      <c r="Z149" s="267"/>
      <c r="AA149" s="55"/>
      <c r="AB149" s="49"/>
      <c r="AC149" s="279"/>
    </row>
    <row r="150" spans="1:29" ht="15.75" customHeight="1">
      <c r="A150" s="283"/>
      <c r="B150" s="38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68"/>
      <c r="X150" s="110"/>
      <c r="Y150" s="266"/>
      <c r="Z150" s="267"/>
      <c r="AA150" s="55"/>
      <c r="AB150" s="49"/>
      <c r="AC150" s="279"/>
    </row>
    <row r="151" spans="1:29" ht="15.75" customHeight="1">
      <c r="A151" s="283"/>
      <c r="B151" s="38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68"/>
      <c r="X151" s="110"/>
      <c r="Y151" s="266"/>
      <c r="Z151" s="267"/>
      <c r="AA151" s="55"/>
      <c r="AB151" s="49"/>
      <c r="AC151" s="279"/>
    </row>
    <row r="152" spans="1:29" ht="15.75" customHeight="1">
      <c r="A152" s="283"/>
      <c r="B152" s="38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68"/>
      <c r="X152" s="110"/>
      <c r="Y152" s="266"/>
      <c r="Z152" s="267"/>
      <c r="AA152" s="55"/>
      <c r="AB152" s="49"/>
      <c r="AC152" s="279"/>
    </row>
    <row r="153" spans="1:29" ht="15.75" customHeight="1">
      <c r="A153" s="283"/>
      <c r="B153" s="38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68"/>
      <c r="X153" s="110"/>
      <c r="Y153" s="266"/>
      <c r="Z153" s="267"/>
      <c r="AA153" s="55"/>
      <c r="AB153" s="49"/>
      <c r="AC153" s="279"/>
    </row>
    <row r="154" spans="1:29" ht="15.75" customHeight="1">
      <c r="A154" s="283"/>
      <c r="B154" s="38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68"/>
      <c r="X154" s="110"/>
      <c r="Y154" s="266"/>
      <c r="Z154" s="267"/>
      <c r="AA154" s="55"/>
      <c r="AB154" s="49"/>
      <c r="AC154" s="279"/>
    </row>
    <row r="155" spans="1:29" ht="15.75" customHeight="1">
      <c r="A155" s="283"/>
      <c r="B155" s="38"/>
      <c r="C155" s="264"/>
      <c r="D155" s="265"/>
      <c r="E155" s="39"/>
      <c r="F155" s="40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68"/>
      <c r="X155" s="110"/>
      <c r="Y155" s="266"/>
      <c r="Z155" s="267"/>
      <c r="AA155" s="55"/>
      <c r="AB155" s="49"/>
      <c r="AC155" s="279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37">AVERAGE(I141:I156)</f>
        <v>3.3333333333333335</v>
      </c>
      <c r="J157" s="81">
        <f t="shared" si="37"/>
        <v>3200</v>
      </c>
      <c r="K157" s="82">
        <f t="shared" ref="K157" si="38">J157/I157</f>
        <v>960</v>
      </c>
      <c r="L157" s="80">
        <f t="shared" ref="L157:M157" si="39">AVERAGE(L141:L156)</f>
        <v>3.3333333333333335</v>
      </c>
      <c r="M157" s="81">
        <f t="shared" si="39"/>
        <v>2657.484524574133</v>
      </c>
      <c r="N157" s="82">
        <f t="shared" ref="N157:N164" si="40">M157/L157</f>
        <v>797.24535737223982</v>
      </c>
      <c r="O157" s="83">
        <f t="shared" ref="O157:O164" si="41">L157-I157</f>
        <v>0</v>
      </c>
      <c r="P157" s="84">
        <f t="shared" ref="P157:P164" si="42">N157-K157</f>
        <v>-162.75464262776018</v>
      </c>
      <c r="Q157" s="85">
        <f t="shared" ref="Q157:Q164" si="43">N157/K157</f>
        <v>0.83046391392941643</v>
      </c>
      <c r="R157" s="275"/>
      <c r="S157" s="182">
        <f>S141</f>
        <v>0.25</v>
      </c>
      <c r="T157" s="183">
        <f>INDEX(T141:T156,COUNTA(T141:T156))</f>
        <v>0.45023148148148145</v>
      </c>
      <c r="U157" s="86"/>
      <c r="V157" s="96"/>
      <c r="W157" s="78"/>
      <c r="X157" s="82"/>
      <c r="Y157" s="262"/>
      <c r="Z157" s="263"/>
      <c r="AA157" s="97">
        <f t="shared" ref="AA157:AA164" si="44">M157-J157</f>
        <v>-542.51547542586695</v>
      </c>
      <c r="AB157" s="85">
        <f t="shared" ref="AB157:AB164" si="45">M157/J157</f>
        <v>0.83046391392941654</v>
      </c>
      <c r="AC157" s="280"/>
    </row>
    <row r="158" spans="1:29" ht="15.75" customHeight="1">
      <c r="A158" s="268" t="s">
        <v>48</v>
      </c>
      <c r="B158" s="16" t="s">
        <v>118</v>
      </c>
      <c r="C158" s="271" t="s">
        <v>280</v>
      </c>
      <c r="D158" s="272"/>
      <c r="E158" s="21">
        <v>25.64</v>
      </c>
      <c r="F158" s="15">
        <v>1060</v>
      </c>
      <c r="G158" s="22">
        <f t="shared" ref="G158:G164" si="46">E158*F158</f>
        <v>27178.400000000001</v>
      </c>
      <c r="H158" s="23">
        <v>2</v>
      </c>
      <c r="I158" s="24">
        <v>11</v>
      </c>
      <c r="J158" s="25">
        <v>3000</v>
      </c>
      <c r="K158" s="26">
        <f>J158/I158</f>
        <v>272.72727272727275</v>
      </c>
      <c r="L158" s="27">
        <v>11</v>
      </c>
      <c r="M158" s="25">
        <f t="shared" ref="M158:M164" si="47">F158/V158*60</f>
        <v>2557.6407506702417</v>
      </c>
      <c r="N158" s="26">
        <f t="shared" si="40"/>
        <v>232.51279551547651</v>
      </c>
      <c r="O158" s="91">
        <f t="shared" si="41"/>
        <v>0</v>
      </c>
      <c r="P158" s="92">
        <f t="shared" si="42"/>
        <v>-40.214477211796236</v>
      </c>
      <c r="Q158" s="31">
        <f t="shared" si="43"/>
        <v>0.85254691689008044</v>
      </c>
      <c r="R158" s="273">
        <f>Q174</f>
        <v>0.84939735237674485</v>
      </c>
      <c r="S158" s="32">
        <v>0.70844907407407409</v>
      </c>
      <c r="T158" s="33">
        <v>0.72571759259259261</v>
      </c>
      <c r="U158" s="34"/>
      <c r="V158" s="35">
        <v>24.866666666666664</v>
      </c>
      <c r="W158" s="33"/>
      <c r="X158" s="107"/>
      <c r="Y158" s="276"/>
      <c r="Z158" s="277"/>
      <c r="AA158" s="36">
        <f t="shared" si="44"/>
        <v>-442.35924932975831</v>
      </c>
      <c r="AB158" s="31">
        <f t="shared" si="45"/>
        <v>0.85254691689008055</v>
      </c>
      <c r="AC158" s="278">
        <f>AB174</f>
        <v>0.84939735237674496</v>
      </c>
    </row>
    <row r="159" spans="1:29" ht="15.75" customHeight="1">
      <c r="A159" s="269"/>
      <c r="B159" s="38" t="s">
        <v>118</v>
      </c>
      <c r="C159" s="264" t="s">
        <v>281</v>
      </c>
      <c r="D159" s="265"/>
      <c r="E159" s="39">
        <v>27.36</v>
      </c>
      <c r="F159" s="40">
        <v>377</v>
      </c>
      <c r="G159" s="41">
        <f t="shared" si="46"/>
        <v>10314.719999999999</v>
      </c>
      <c r="H159" s="42">
        <v>2</v>
      </c>
      <c r="I159" s="43">
        <v>6</v>
      </c>
      <c r="J159" s="44">
        <v>2500</v>
      </c>
      <c r="K159" s="45">
        <f t="shared" si="32"/>
        <v>416.66666666666669</v>
      </c>
      <c r="L159" s="46">
        <v>6</v>
      </c>
      <c r="M159" s="44">
        <f t="shared" si="47"/>
        <v>2120.6249999999968</v>
      </c>
      <c r="N159" s="45">
        <f t="shared" si="40"/>
        <v>353.43749999999949</v>
      </c>
      <c r="O159" s="47">
        <f t="shared" si="41"/>
        <v>0</v>
      </c>
      <c r="P159" s="48">
        <f t="shared" si="42"/>
        <v>-63.229166666667197</v>
      </c>
      <c r="Q159" s="49">
        <f t="shared" si="43"/>
        <v>0.84824999999999873</v>
      </c>
      <c r="R159" s="274"/>
      <c r="S159" s="50">
        <v>0.72939814814814818</v>
      </c>
      <c r="T159" s="51">
        <v>0.7368055555555556</v>
      </c>
      <c r="U159" s="52">
        <v>5.3000000000000291</v>
      </c>
      <c r="V159" s="53">
        <v>10.666666666666682</v>
      </c>
      <c r="W159" s="54"/>
      <c r="X159" s="58"/>
      <c r="Y159" s="266"/>
      <c r="Z159" s="267"/>
      <c r="AA159" s="55">
        <f t="shared" si="44"/>
        <v>-379.37500000000318</v>
      </c>
      <c r="AB159" s="49">
        <f t="shared" si="45"/>
        <v>0.84824999999999873</v>
      </c>
      <c r="AC159" s="279"/>
    </row>
    <row r="160" spans="1:29" ht="15.75" customHeight="1">
      <c r="A160" s="269"/>
      <c r="B160" s="38" t="s">
        <v>118</v>
      </c>
      <c r="C160" s="264" t="s">
        <v>313</v>
      </c>
      <c r="D160" s="265"/>
      <c r="E160" s="39">
        <v>29.52</v>
      </c>
      <c r="F160" s="40">
        <v>2318</v>
      </c>
      <c r="G160" s="41">
        <f t="shared" si="46"/>
        <v>68427.360000000001</v>
      </c>
      <c r="H160" s="42"/>
      <c r="I160" s="43">
        <v>17</v>
      </c>
      <c r="J160" s="44">
        <v>3273</v>
      </c>
      <c r="K160" s="45">
        <f t="shared" si="32"/>
        <v>192.52941176470588</v>
      </c>
      <c r="L160" s="46">
        <v>17</v>
      </c>
      <c r="M160" s="44">
        <f t="shared" si="47"/>
        <v>2806.8617558022161</v>
      </c>
      <c r="N160" s="45">
        <f t="shared" si="40"/>
        <v>165.10951504718918</v>
      </c>
      <c r="O160" s="47">
        <f t="shared" si="41"/>
        <v>0</v>
      </c>
      <c r="P160" s="48">
        <f t="shared" si="42"/>
        <v>-27.419896717516707</v>
      </c>
      <c r="Q160" s="49">
        <f t="shared" si="43"/>
        <v>0.8575807381002799</v>
      </c>
      <c r="R160" s="274"/>
      <c r="S160" s="50">
        <v>0.74128472222222219</v>
      </c>
      <c r="T160" s="51">
        <v>0.77569444444444446</v>
      </c>
      <c r="U160" s="52">
        <v>6.4499999999998892</v>
      </c>
      <c r="V160" s="53">
        <v>49.550000000000068</v>
      </c>
      <c r="W160" s="54"/>
      <c r="X160" s="58"/>
      <c r="Y160" s="266"/>
      <c r="Z160" s="267"/>
      <c r="AA160" s="55">
        <f t="shared" si="44"/>
        <v>-466.13824419778393</v>
      </c>
      <c r="AB160" s="49">
        <f t="shared" si="45"/>
        <v>0.8575807381002799</v>
      </c>
      <c r="AC160" s="279"/>
    </row>
    <row r="161" spans="1:29" ht="15.75" customHeight="1">
      <c r="A161" s="269"/>
      <c r="B161" s="38" t="s">
        <v>118</v>
      </c>
      <c r="C161" s="264" t="s">
        <v>201</v>
      </c>
      <c r="D161" s="265"/>
      <c r="E161" s="39">
        <v>29.85</v>
      </c>
      <c r="F161" s="40">
        <v>2343</v>
      </c>
      <c r="G161" s="41">
        <f t="shared" si="46"/>
        <v>69938.55</v>
      </c>
      <c r="H161" s="42"/>
      <c r="I161" s="43">
        <v>17</v>
      </c>
      <c r="J161" s="44">
        <v>3273</v>
      </c>
      <c r="K161" s="45">
        <f t="shared" si="32"/>
        <v>192.52941176470588</v>
      </c>
      <c r="L161" s="46">
        <v>17</v>
      </c>
      <c r="M161" s="44">
        <f t="shared" si="47"/>
        <v>2809.726848767486</v>
      </c>
      <c r="N161" s="45">
        <f t="shared" si="40"/>
        <v>165.27804992749918</v>
      </c>
      <c r="O161" s="47">
        <f t="shared" si="41"/>
        <v>0</v>
      </c>
      <c r="P161" s="48">
        <f t="shared" si="42"/>
        <v>-27.251361837206701</v>
      </c>
      <c r="Q161" s="49">
        <f t="shared" si="43"/>
        <v>0.8584561102253242</v>
      </c>
      <c r="R161" s="274"/>
      <c r="S161" s="50">
        <v>0.77916666666666667</v>
      </c>
      <c r="T161" s="51">
        <v>0.81391203703703707</v>
      </c>
      <c r="U161" s="52">
        <v>4.9999999999999822</v>
      </c>
      <c r="V161" s="53">
        <v>50.033333333333374</v>
      </c>
      <c r="W161" s="54"/>
      <c r="X161" s="94"/>
      <c r="Y161" s="266"/>
      <c r="Z161" s="267"/>
      <c r="AA161" s="55">
        <f t="shared" si="44"/>
        <v>-463.27315123251401</v>
      </c>
      <c r="AB161" s="49">
        <f t="shared" si="45"/>
        <v>0.8584561102253242</v>
      </c>
      <c r="AC161" s="279"/>
    </row>
    <row r="162" spans="1:29" ht="15.75" customHeight="1">
      <c r="A162" s="269"/>
      <c r="B162" s="38" t="s">
        <v>76</v>
      </c>
      <c r="C162" s="264" t="s">
        <v>117</v>
      </c>
      <c r="D162" s="265"/>
      <c r="E162" s="39">
        <v>28.57</v>
      </c>
      <c r="F162" s="40">
        <v>2457</v>
      </c>
      <c r="G162" s="41">
        <f t="shared" si="46"/>
        <v>70196.490000000005</v>
      </c>
      <c r="H162" s="58"/>
      <c r="I162" s="43">
        <v>13</v>
      </c>
      <c r="J162" s="44">
        <v>3600</v>
      </c>
      <c r="K162" s="45">
        <f t="shared" si="32"/>
        <v>276.92307692307691</v>
      </c>
      <c r="L162" s="59">
        <v>13</v>
      </c>
      <c r="M162" s="44">
        <f t="shared" si="47"/>
        <v>2983.2040472175377</v>
      </c>
      <c r="N162" s="45">
        <f t="shared" si="40"/>
        <v>229.47723440134905</v>
      </c>
      <c r="O162" s="47">
        <f t="shared" si="41"/>
        <v>0</v>
      </c>
      <c r="P162" s="48">
        <f t="shared" si="42"/>
        <v>-47.445842521727855</v>
      </c>
      <c r="Q162" s="49">
        <f t="shared" si="43"/>
        <v>0.82866779089376053</v>
      </c>
      <c r="R162" s="274"/>
      <c r="S162" s="50">
        <v>0.81736111111111109</v>
      </c>
      <c r="T162" s="51">
        <v>0.85167824074074072</v>
      </c>
      <c r="U162" s="52">
        <v>4.9666666666665904</v>
      </c>
      <c r="V162" s="53">
        <v>49.416666666666664</v>
      </c>
      <c r="W162" s="54">
        <v>0.85167824074074072</v>
      </c>
      <c r="X162" s="94">
        <v>0.89097222222222217</v>
      </c>
      <c r="Y162" s="266"/>
      <c r="Z162" s="267"/>
      <c r="AA162" s="55">
        <f t="shared" si="44"/>
        <v>-616.79595278246234</v>
      </c>
      <c r="AB162" s="49">
        <f t="shared" si="45"/>
        <v>0.82866779089376041</v>
      </c>
      <c r="AC162" s="279"/>
    </row>
    <row r="163" spans="1:29" ht="15.75" customHeight="1">
      <c r="A163" s="269"/>
      <c r="B163" s="38" t="s">
        <v>118</v>
      </c>
      <c r="C163" s="264" t="s">
        <v>280</v>
      </c>
      <c r="D163" s="265"/>
      <c r="E163" s="39">
        <v>25.64</v>
      </c>
      <c r="F163" s="40">
        <v>1466</v>
      </c>
      <c r="G163" s="60">
        <f t="shared" si="46"/>
        <v>37588.239999999998</v>
      </c>
      <c r="H163" s="61"/>
      <c r="I163" s="43">
        <v>11</v>
      </c>
      <c r="J163" s="44">
        <v>3000</v>
      </c>
      <c r="K163" s="45">
        <f t="shared" si="32"/>
        <v>272.72727272727275</v>
      </c>
      <c r="L163" s="46">
        <v>11</v>
      </c>
      <c r="M163" s="44">
        <f t="shared" si="47"/>
        <v>2558.2161900145306</v>
      </c>
      <c r="N163" s="45">
        <f t="shared" si="40"/>
        <v>232.56510818313916</v>
      </c>
      <c r="O163" s="47">
        <f t="shared" si="41"/>
        <v>0</v>
      </c>
      <c r="P163" s="48">
        <f t="shared" si="42"/>
        <v>-40.162164544133589</v>
      </c>
      <c r="Q163" s="49">
        <f t="shared" si="43"/>
        <v>0.85273873000484357</v>
      </c>
      <c r="R163" s="274"/>
      <c r="S163" s="50">
        <v>0.89097222222222217</v>
      </c>
      <c r="T163" s="51">
        <v>0.91484953703703709</v>
      </c>
      <c r="U163" s="52">
        <v>56.583333333333279</v>
      </c>
      <c r="V163" s="53">
        <v>34.383333333333482</v>
      </c>
      <c r="W163" s="54"/>
      <c r="X163" s="116"/>
      <c r="Y163" s="266"/>
      <c r="Z163" s="267"/>
      <c r="AA163" s="55">
        <f t="shared" si="44"/>
        <v>-441.78380998546936</v>
      </c>
      <c r="AB163" s="49">
        <f t="shared" si="45"/>
        <v>0.85273873000484357</v>
      </c>
      <c r="AC163" s="279"/>
    </row>
    <row r="164" spans="1:29" ht="15.75" customHeight="1">
      <c r="A164" s="269"/>
      <c r="B164" s="38" t="s">
        <v>118</v>
      </c>
      <c r="C164" s="264" t="s">
        <v>281</v>
      </c>
      <c r="D164" s="265"/>
      <c r="E164" s="39">
        <v>27.36</v>
      </c>
      <c r="F164" s="40">
        <v>1984</v>
      </c>
      <c r="G164" s="60">
        <f t="shared" si="46"/>
        <v>54282.239999999998</v>
      </c>
      <c r="H164" s="64"/>
      <c r="I164" s="43">
        <v>6</v>
      </c>
      <c r="J164" s="44">
        <v>2500</v>
      </c>
      <c r="K164" s="45">
        <f t="shared" si="32"/>
        <v>416.66666666666669</v>
      </c>
      <c r="L164" s="59">
        <v>6</v>
      </c>
      <c r="M164" s="44">
        <f t="shared" si="47"/>
        <v>2125.0818208866381</v>
      </c>
      <c r="N164" s="45">
        <f t="shared" si="40"/>
        <v>354.18030348110636</v>
      </c>
      <c r="O164" s="65">
        <f t="shared" si="41"/>
        <v>0</v>
      </c>
      <c r="P164" s="66">
        <f t="shared" si="42"/>
        <v>-62.486363185560322</v>
      </c>
      <c r="Q164" s="67">
        <f t="shared" si="43"/>
        <v>0.85003272835465526</v>
      </c>
      <c r="R164" s="274"/>
      <c r="S164" s="50">
        <v>0.91805555555555551</v>
      </c>
      <c r="T164" s="51">
        <v>0.95695601851851853</v>
      </c>
      <c r="U164" s="52">
        <v>4.6166666666665357</v>
      </c>
      <c r="V164" s="53">
        <v>56.016666666666737</v>
      </c>
      <c r="W164" s="54"/>
      <c r="X164" s="94"/>
      <c r="Y164" s="266"/>
      <c r="Z164" s="267"/>
      <c r="AA164" s="55">
        <f t="shared" si="44"/>
        <v>-374.91817911336193</v>
      </c>
      <c r="AB164" s="49">
        <f t="shared" si="45"/>
        <v>0.85003272835465526</v>
      </c>
      <c r="AC164" s="279"/>
    </row>
    <row r="165" spans="1:29" ht="15.75" customHeight="1">
      <c r="A165" s="269"/>
      <c r="B165" s="38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50"/>
      <c r="T165" s="51"/>
      <c r="U165" s="52"/>
      <c r="V165" s="53"/>
      <c r="W165" s="54"/>
      <c r="X165" s="94"/>
      <c r="Y165" s="266"/>
      <c r="Z165" s="267"/>
      <c r="AA165" s="55"/>
      <c r="AB165" s="49"/>
      <c r="AC165" s="279"/>
    </row>
    <row r="166" spans="1:29" ht="15.75" customHeight="1">
      <c r="A166" s="269"/>
      <c r="B166" s="38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50"/>
      <c r="T166" s="51"/>
      <c r="U166" s="52"/>
      <c r="V166" s="53"/>
      <c r="W166" s="68"/>
      <c r="X166" s="110"/>
      <c r="Y166" s="266"/>
      <c r="Z166" s="267"/>
      <c r="AA166" s="55"/>
      <c r="AB166" s="49"/>
      <c r="AC166" s="279"/>
    </row>
    <row r="167" spans="1:29" ht="15.75" customHeight="1">
      <c r="A167" s="269"/>
      <c r="B167" s="38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50"/>
      <c r="T167" s="51"/>
      <c r="U167" s="52"/>
      <c r="V167" s="53"/>
      <c r="W167" s="68"/>
      <c r="X167" s="110"/>
      <c r="Y167" s="266"/>
      <c r="Z167" s="267"/>
      <c r="AA167" s="55"/>
      <c r="AB167" s="49"/>
      <c r="AC167" s="279"/>
    </row>
    <row r="168" spans="1:29" ht="15.75" customHeight="1">
      <c r="A168" s="269"/>
      <c r="B168" s="38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50"/>
      <c r="T168" s="51"/>
      <c r="U168" s="52"/>
      <c r="V168" s="53"/>
      <c r="W168" s="68"/>
      <c r="X168" s="110"/>
      <c r="Y168" s="266"/>
      <c r="Z168" s="267"/>
      <c r="AA168" s="55"/>
      <c r="AB168" s="49"/>
      <c r="AC168" s="279"/>
    </row>
    <row r="169" spans="1:29" ht="15.75" customHeight="1">
      <c r="A169" s="269"/>
      <c r="B169" s="38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50"/>
      <c r="T169" s="51"/>
      <c r="U169" s="52"/>
      <c r="V169" s="53"/>
      <c r="W169" s="68"/>
      <c r="X169" s="110"/>
      <c r="Y169" s="266"/>
      <c r="Z169" s="267"/>
      <c r="AA169" s="55"/>
      <c r="AB169" s="49"/>
      <c r="AC169" s="279"/>
    </row>
    <row r="170" spans="1:29" ht="15.75" customHeight="1">
      <c r="A170" s="269"/>
      <c r="B170" s="38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50"/>
      <c r="T170" s="51"/>
      <c r="U170" s="52"/>
      <c r="V170" s="53"/>
      <c r="W170" s="68"/>
      <c r="X170" s="110"/>
      <c r="Y170" s="266"/>
      <c r="Z170" s="267"/>
      <c r="AA170" s="55"/>
      <c r="AB170" s="49"/>
      <c r="AC170" s="279"/>
    </row>
    <row r="171" spans="1:29" ht="15.75" customHeight="1">
      <c r="A171" s="269"/>
      <c r="B171" s="38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50"/>
      <c r="T171" s="51"/>
      <c r="U171" s="52"/>
      <c r="V171" s="53"/>
      <c r="W171" s="68"/>
      <c r="X171" s="110"/>
      <c r="Y171" s="266"/>
      <c r="Z171" s="267"/>
      <c r="AA171" s="55"/>
      <c r="AB171" s="49"/>
      <c r="AC171" s="279"/>
    </row>
    <row r="172" spans="1:29" ht="15.75" customHeight="1">
      <c r="A172" s="269"/>
      <c r="B172" s="38"/>
      <c r="C172" s="264"/>
      <c r="D172" s="265"/>
      <c r="E172" s="39"/>
      <c r="F172" s="40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50"/>
      <c r="T172" s="51"/>
      <c r="U172" s="52"/>
      <c r="V172" s="53"/>
      <c r="W172" s="68"/>
      <c r="X172" s="110"/>
      <c r="Y172" s="266"/>
      <c r="Z172" s="267"/>
      <c r="AA172" s="55"/>
      <c r="AB172" s="49"/>
      <c r="AC172" s="279"/>
    </row>
    <row r="173" spans="1:29" ht="15.75" customHeight="1">
      <c r="A173" s="269"/>
      <c r="B173" s="38"/>
      <c r="C173" s="264"/>
      <c r="D173" s="265"/>
      <c r="E173" s="104"/>
      <c r="F173" s="40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48">AVERAGE(I158:I173)</f>
        <v>11.571428571428571</v>
      </c>
      <c r="J174" s="81">
        <f t="shared" si="48"/>
        <v>3020.8571428571427</v>
      </c>
      <c r="K174" s="82">
        <f t="shared" ref="K174" si="49">J174/I174</f>
        <v>261.06172839506172</v>
      </c>
      <c r="L174" s="80">
        <f t="shared" ref="L174:M174" si="50">AVERAGE(L158:L173)</f>
        <v>11.571428571428571</v>
      </c>
      <c r="M174" s="81">
        <f t="shared" si="50"/>
        <v>2565.9080590512353</v>
      </c>
      <c r="N174" s="82">
        <f>M174/L174</f>
        <v>221.74514090566231</v>
      </c>
      <c r="O174" s="83">
        <f>L174-I174</f>
        <v>0</v>
      </c>
      <c r="P174" s="84">
        <f>N174-K174</f>
        <v>-39.31658748939941</v>
      </c>
      <c r="Q174" s="85">
        <f>N174/K174</f>
        <v>0.84939735237674485</v>
      </c>
      <c r="R174" s="275"/>
      <c r="S174" s="182">
        <f>S158</f>
        <v>0.70844907407407409</v>
      </c>
      <c r="T174" s="183">
        <f>INDEX(T158:T173,COUNTA(T158:T173))</f>
        <v>0.95695601851851853</v>
      </c>
      <c r="U174" s="86"/>
      <c r="V174" s="96"/>
      <c r="W174" s="78"/>
      <c r="X174" s="82"/>
      <c r="Y174" s="262"/>
      <c r="Z174" s="263"/>
      <c r="AA174" s="97">
        <f>M174-J174</f>
        <v>-454.94908380590732</v>
      </c>
      <c r="AB174" s="85">
        <f>M174/J174</f>
        <v>0.84939735237674496</v>
      </c>
      <c r="AC174" s="280"/>
    </row>
    <row r="175" spans="1:29" ht="15.75" customHeight="1">
      <c r="A175" s="281" t="s">
        <v>49</v>
      </c>
      <c r="B175" s="16" t="s">
        <v>76</v>
      </c>
      <c r="C175" s="271" t="s">
        <v>120</v>
      </c>
      <c r="D175" s="272"/>
      <c r="E175" s="21">
        <v>14.03</v>
      </c>
      <c r="F175" s="15">
        <v>9657</v>
      </c>
      <c r="G175" s="22">
        <f t="shared" ref="G175" si="51">E175*F175</f>
        <v>135487.71</v>
      </c>
      <c r="H175" s="23"/>
      <c r="I175" s="24">
        <v>4</v>
      </c>
      <c r="J175" s="25">
        <v>2700</v>
      </c>
      <c r="K175" s="26">
        <f>J175/I175</f>
        <v>675</v>
      </c>
      <c r="L175" s="27">
        <v>4</v>
      </c>
      <c r="M175" s="25">
        <f>F175/V175*60</f>
        <v>2394.9572885092316</v>
      </c>
      <c r="N175" s="26">
        <f>M175/L175</f>
        <v>598.7393221273079</v>
      </c>
      <c r="O175" s="91">
        <f>L175-I175</f>
        <v>0</v>
      </c>
      <c r="P175" s="92">
        <f>N175-K175</f>
        <v>-76.260677872692099</v>
      </c>
      <c r="Q175" s="31">
        <f>N175/K175</f>
        <v>0.88702121796638211</v>
      </c>
      <c r="R175" s="273">
        <f>Q191</f>
        <v>0.88702121796638211</v>
      </c>
      <c r="S175" s="32">
        <v>0.70840277777777783</v>
      </c>
      <c r="T175" s="33">
        <v>0.87641203703703707</v>
      </c>
      <c r="U175" s="34"/>
      <c r="V175" s="35">
        <v>241.93333333333331</v>
      </c>
      <c r="W175" s="33"/>
      <c r="X175" s="107"/>
      <c r="Y175" s="276"/>
      <c r="Z175" s="277"/>
      <c r="AA175" s="36">
        <f>M175-J175</f>
        <v>-305.0427114907684</v>
      </c>
      <c r="AB175" s="31">
        <f>M175/J175</f>
        <v>0.88702121796638211</v>
      </c>
      <c r="AC175" s="278">
        <f>AB191</f>
        <v>0.88702121796638211</v>
      </c>
    </row>
    <row r="176" spans="1:29" ht="15.75" customHeight="1">
      <c r="A176" s="282"/>
      <c r="B176" s="38"/>
      <c r="C176" s="264"/>
      <c r="D176" s="265"/>
      <c r="E176" s="39"/>
      <c r="F176" s="40"/>
      <c r="G176" s="41"/>
      <c r="H176" s="42"/>
      <c r="I176" s="43"/>
      <c r="J176" s="44"/>
      <c r="K176" s="45"/>
      <c r="L176" s="46"/>
      <c r="M176" s="44"/>
      <c r="N176" s="45"/>
      <c r="O176" s="47"/>
      <c r="P176" s="48"/>
      <c r="Q176" s="49"/>
      <c r="R176" s="274"/>
      <c r="S176" s="50"/>
      <c r="T176" s="51"/>
      <c r="U176" s="52"/>
      <c r="V176" s="53"/>
      <c r="W176" s="54"/>
      <c r="X176" s="94"/>
      <c r="Y176" s="266"/>
      <c r="Z176" s="267"/>
      <c r="AA176" s="55"/>
      <c r="AB176" s="49"/>
      <c r="AC176" s="279"/>
    </row>
    <row r="177" spans="1:29" ht="15.75" customHeight="1">
      <c r="A177" s="282"/>
      <c r="B177" s="38"/>
      <c r="C177" s="264"/>
      <c r="D177" s="265"/>
      <c r="E177" s="39"/>
      <c r="F177" s="40"/>
      <c r="G177" s="41"/>
      <c r="H177" s="42"/>
      <c r="I177" s="43"/>
      <c r="J177" s="44"/>
      <c r="K177" s="45"/>
      <c r="L177" s="46"/>
      <c r="M177" s="44"/>
      <c r="N177" s="45"/>
      <c r="O177" s="47"/>
      <c r="P177" s="48"/>
      <c r="Q177" s="49"/>
      <c r="R177" s="274"/>
      <c r="S177" s="50"/>
      <c r="T177" s="51"/>
      <c r="U177" s="52"/>
      <c r="V177" s="53"/>
      <c r="W177" s="54"/>
      <c r="X177" s="58"/>
      <c r="Y177" s="266"/>
      <c r="Z177" s="267"/>
      <c r="AA177" s="55"/>
      <c r="AB177" s="49"/>
      <c r="AC177" s="279"/>
    </row>
    <row r="178" spans="1:29" ht="15.75" customHeight="1">
      <c r="A178" s="282"/>
      <c r="B178" s="38"/>
      <c r="C178" s="264"/>
      <c r="D178" s="265"/>
      <c r="E178" s="39"/>
      <c r="F178" s="40"/>
      <c r="G178" s="41"/>
      <c r="H178" s="42"/>
      <c r="I178" s="43"/>
      <c r="J178" s="44"/>
      <c r="K178" s="45"/>
      <c r="L178" s="46"/>
      <c r="M178" s="44"/>
      <c r="N178" s="45"/>
      <c r="O178" s="47"/>
      <c r="P178" s="48"/>
      <c r="Q178" s="49"/>
      <c r="R178" s="274"/>
      <c r="S178" s="50"/>
      <c r="T178" s="51"/>
      <c r="U178" s="52"/>
      <c r="V178" s="53"/>
      <c r="W178" s="54"/>
      <c r="X178" s="58"/>
      <c r="Y178" s="266"/>
      <c r="Z178" s="267"/>
      <c r="AA178" s="55"/>
      <c r="AB178" s="49"/>
      <c r="AC178" s="279"/>
    </row>
    <row r="179" spans="1:29" ht="15.75" customHeight="1">
      <c r="A179" s="283"/>
      <c r="B179" s="38"/>
      <c r="C179" s="264"/>
      <c r="D179" s="265"/>
      <c r="E179" s="39"/>
      <c r="F179" s="40"/>
      <c r="G179" s="41"/>
      <c r="H179" s="58"/>
      <c r="I179" s="43"/>
      <c r="J179" s="44"/>
      <c r="K179" s="45"/>
      <c r="L179" s="59"/>
      <c r="M179" s="44"/>
      <c r="N179" s="45"/>
      <c r="O179" s="47"/>
      <c r="P179" s="48"/>
      <c r="Q179" s="49"/>
      <c r="R179" s="274"/>
      <c r="S179" s="50"/>
      <c r="T179" s="51"/>
      <c r="U179" s="52"/>
      <c r="V179" s="53"/>
      <c r="W179" s="54"/>
      <c r="X179" s="58"/>
      <c r="Y179" s="266"/>
      <c r="Z179" s="267"/>
      <c r="AA179" s="55"/>
      <c r="AB179" s="49"/>
      <c r="AC179" s="279"/>
    </row>
    <row r="180" spans="1:29" ht="15.75" customHeight="1">
      <c r="A180" s="283"/>
      <c r="B180" s="38"/>
      <c r="C180" s="264"/>
      <c r="D180" s="265"/>
      <c r="E180" s="39"/>
      <c r="F180" s="40"/>
      <c r="G180" s="60"/>
      <c r="H180" s="61"/>
      <c r="I180" s="43"/>
      <c r="J180" s="44"/>
      <c r="K180" s="45"/>
      <c r="L180" s="46"/>
      <c r="M180" s="44"/>
      <c r="N180" s="45"/>
      <c r="O180" s="47"/>
      <c r="P180" s="48"/>
      <c r="Q180" s="49"/>
      <c r="R180" s="274"/>
      <c r="S180" s="50"/>
      <c r="T180" s="51"/>
      <c r="U180" s="52"/>
      <c r="V180" s="53"/>
      <c r="W180" s="54"/>
      <c r="X180" s="58"/>
      <c r="Y180" s="266"/>
      <c r="Z180" s="267"/>
      <c r="AA180" s="55"/>
      <c r="AB180" s="49"/>
      <c r="AC180" s="279"/>
    </row>
    <row r="181" spans="1:29" ht="15.75" customHeight="1">
      <c r="A181" s="283"/>
      <c r="B181" s="38"/>
      <c r="C181" s="264"/>
      <c r="D181" s="265"/>
      <c r="E181" s="39"/>
      <c r="F181" s="40"/>
      <c r="G181" s="60"/>
      <c r="H181" s="64"/>
      <c r="I181" s="43"/>
      <c r="J181" s="44"/>
      <c r="K181" s="45"/>
      <c r="L181" s="59"/>
      <c r="M181" s="44"/>
      <c r="N181" s="45"/>
      <c r="O181" s="65"/>
      <c r="P181" s="66"/>
      <c r="Q181" s="67"/>
      <c r="R181" s="274"/>
      <c r="S181" s="50"/>
      <c r="T181" s="51"/>
      <c r="U181" s="52"/>
      <c r="V181" s="53"/>
      <c r="W181" s="54"/>
      <c r="X181" s="58"/>
      <c r="Y181" s="266"/>
      <c r="Z181" s="267"/>
      <c r="AA181" s="55"/>
      <c r="AB181" s="49"/>
      <c r="AC181" s="279"/>
    </row>
    <row r="182" spans="1:29" ht="15.75" customHeight="1">
      <c r="A182" s="283"/>
      <c r="B182" s="38"/>
      <c r="C182" s="264"/>
      <c r="D182" s="265"/>
      <c r="E182" s="39"/>
      <c r="F182" s="40"/>
      <c r="G182" s="60"/>
      <c r="H182" s="64"/>
      <c r="I182" s="43"/>
      <c r="J182" s="44"/>
      <c r="K182" s="45"/>
      <c r="L182" s="59"/>
      <c r="M182" s="44"/>
      <c r="N182" s="45"/>
      <c r="O182" s="65"/>
      <c r="P182" s="66"/>
      <c r="Q182" s="67"/>
      <c r="R182" s="274"/>
      <c r="S182" s="50"/>
      <c r="T182" s="51"/>
      <c r="U182" s="52"/>
      <c r="V182" s="53"/>
      <c r="W182" s="54"/>
      <c r="X182" s="58"/>
      <c r="Y182" s="266"/>
      <c r="Z182" s="267"/>
      <c r="AA182" s="55"/>
      <c r="AB182" s="49"/>
      <c r="AC182" s="279"/>
    </row>
    <row r="183" spans="1:29" ht="15.75" customHeight="1">
      <c r="A183" s="283"/>
      <c r="B183" s="38"/>
      <c r="C183" s="264"/>
      <c r="D183" s="265"/>
      <c r="E183" s="39"/>
      <c r="F183" s="40"/>
      <c r="G183" s="60"/>
      <c r="H183" s="64"/>
      <c r="I183" s="43"/>
      <c r="J183" s="44"/>
      <c r="K183" s="45"/>
      <c r="L183" s="59"/>
      <c r="M183" s="44"/>
      <c r="N183" s="45"/>
      <c r="O183" s="65"/>
      <c r="P183" s="66"/>
      <c r="Q183" s="67"/>
      <c r="R183" s="274"/>
      <c r="S183" s="50"/>
      <c r="T183" s="51"/>
      <c r="U183" s="52"/>
      <c r="V183" s="53"/>
      <c r="W183" s="54"/>
      <c r="X183" s="58"/>
      <c r="Y183" s="266"/>
      <c r="Z183" s="267"/>
      <c r="AA183" s="55"/>
      <c r="AB183" s="49"/>
      <c r="AC183" s="279"/>
    </row>
    <row r="184" spans="1:29" ht="15.75" customHeight="1">
      <c r="A184" s="283"/>
      <c r="B184" s="38"/>
      <c r="C184" s="264"/>
      <c r="D184" s="265"/>
      <c r="E184" s="39"/>
      <c r="F184" s="40"/>
      <c r="G184" s="60"/>
      <c r="H184" s="64"/>
      <c r="I184" s="43"/>
      <c r="J184" s="44"/>
      <c r="K184" s="45"/>
      <c r="L184" s="59"/>
      <c r="M184" s="44"/>
      <c r="N184" s="45"/>
      <c r="O184" s="65"/>
      <c r="P184" s="66"/>
      <c r="Q184" s="67"/>
      <c r="R184" s="274"/>
      <c r="S184" s="50"/>
      <c r="T184" s="51"/>
      <c r="U184" s="52"/>
      <c r="V184" s="53"/>
      <c r="W184" s="54"/>
      <c r="X184" s="58"/>
      <c r="Y184" s="266"/>
      <c r="Z184" s="267"/>
      <c r="AA184" s="55"/>
      <c r="AB184" s="49"/>
      <c r="AC184" s="279"/>
    </row>
    <row r="185" spans="1:29" ht="15.75" customHeight="1">
      <c r="A185" s="283"/>
      <c r="B185" s="38"/>
      <c r="C185" s="264"/>
      <c r="D185" s="265"/>
      <c r="E185" s="39"/>
      <c r="F185" s="40"/>
      <c r="G185" s="60"/>
      <c r="H185" s="64"/>
      <c r="I185" s="43"/>
      <c r="J185" s="44"/>
      <c r="K185" s="45"/>
      <c r="L185" s="59"/>
      <c r="M185" s="44"/>
      <c r="N185" s="45"/>
      <c r="O185" s="65"/>
      <c r="P185" s="66"/>
      <c r="Q185" s="67"/>
      <c r="R185" s="274"/>
      <c r="S185" s="50"/>
      <c r="T185" s="51"/>
      <c r="U185" s="52"/>
      <c r="V185" s="53"/>
      <c r="W185" s="54"/>
      <c r="X185" s="58"/>
      <c r="Y185" s="266"/>
      <c r="Z185" s="267"/>
      <c r="AA185" s="55"/>
      <c r="AB185" s="49"/>
      <c r="AC185" s="279"/>
    </row>
    <row r="186" spans="1:29" ht="15.75" customHeight="1">
      <c r="A186" s="283"/>
      <c r="B186" s="38"/>
      <c r="C186" s="264"/>
      <c r="D186" s="265"/>
      <c r="E186" s="39"/>
      <c r="F186" s="40"/>
      <c r="G186" s="60"/>
      <c r="H186" s="64"/>
      <c r="I186" s="43"/>
      <c r="J186" s="44"/>
      <c r="K186" s="45"/>
      <c r="L186" s="59"/>
      <c r="M186" s="44"/>
      <c r="N186" s="45"/>
      <c r="O186" s="65"/>
      <c r="P186" s="66"/>
      <c r="Q186" s="67"/>
      <c r="R186" s="274"/>
      <c r="S186" s="50"/>
      <c r="T186" s="51"/>
      <c r="U186" s="52"/>
      <c r="V186" s="53"/>
      <c r="W186" s="54"/>
      <c r="X186" s="58"/>
      <c r="Y186" s="266"/>
      <c r="Z186" s="267"/>
      <c r="AA186" s="55"/>
      <c r="AB186" s="49"/>
      <c r="AC186" s="279"/>
    </row>
    <row r="187" spans="1:29" ht="15.75" customHeight="1">
      <c r="A187" s="283"/>
      <c r="B187" s="38"/>
      <c r="C187" s="264"/>
      <c r="D187" s="265"/>
      <c r="E187" s="39"/>
      <c r="F187" s="40"/>
      <c r="G187" s="60"/>
      <c r="H187" s="64"/>
      <c r="I187" s="43"/>
      <c r="J187" s="44"/>
      <c r="K187" s="45"/>
      <c r="L187" s="59"/>
      <c r="M187" s="44"/>
      <c r="N187" s="45"/>
      <c r="O187" s="65"/>
      <c r="P187" s="66"/>
      <c r="Q187" s="67"/>
      <c r="R187" s="274"/>
      <c r="S187" s="50"/>
      <c r="T187" s="51"/>
      <c r="U187" s="52"/>
      <c r="V187" s="53"/>
      <c r="W187" s="54"/>
      <c r="X187" s="58"/>
      <c r="Y187" s="266"/>
      <c r="Z187" s="267"/>
      <c r="AA187" s="55"/>
      <c r="AB187" s="49"/>
      <c r="AC187" s="279"/>
    </row>
    <row r="188" spans="1:29" ht="15.75" customHeight="1">
      <c r="A188" s="283"/>
      <c r="B188" s="38"/>
      <c r="C188" s="264"/>
      <c r="D188" s="265"/>
      <c r="E188" s="39"/>
      <c r="F188" s="40"/>
      <c r="G188" s="60"/>
      <c r="H188" s="64"/>
      <c r="I188" s="43"/>
      <c r="J188" s="44"/>
      <c r="K188" s="45"/>
      <c r="L188" s="59"/>
      <c r="M188" s="44"/>
      <c r="N188" s="45"/>
      <c r="O188" s="65"/>
      <c r="P188" s="66"/>
      <c r="Q188" s="67"/>
      <c r="R188" s="274"/>
      <c r="S188" s="50"/>
      <c r="T188" s="51"/>
      <c r="U188" s="52"/>
      <c r="V188" s="53"/>
      <c r="W188" s="54"/>
      <c r="X188" s="58"/>
      <c r="Y188" s="266"/>
      <c r="Z188" s="267"/>
      <c r="AA188" s="55"/>
      <c r="AB188" s="49"/>
      <c r="AC188" s="279"/>
    </row>
    <row r="189" spans="1:29" ht="15.75" customHeight="1">
      <c r="A189" s="283"/>
      <c r="B189" s="38"/>
      <c r="C189" s="264"/>
      <c r="D189" s="265"/>
      <c r="E189" s="39"/>
      <c r="F189" s="40"/>
      <c r="G189" s="60"/>
      <c r="H189" s="64"/>
      <c r="I189" s="43"/>
      <c r="J189" s="44"/>
      <c r="K189" s="45"/>
      <c r="L189" s="59"/>
      <c r="M189" s="44"/>
      <c r="N189" s="45"/>
      <c r="O189" s="65"/>
      <c r="P189" s="66"/>
      <c r="Q189" s="67"/>
      <c r="R189" s="274"/>
      <c r="S189" s="50"/>
      <c r="T189" s="51"/>
      <c r="U189" s="52"/>
      <c r="V189" s="53"/>
      <c r="W189" s="54"/>
      <c r="X189" s="58"/>
      <c r="Y189" s="266"/>
      <c r="Z189" s="267"/>
      <c r="AA189" s="55"/>
      <c r="AB189" s="49"/>
      <c r="AC189" s="279"/>
    </row>
    <row r="190" spans="1:29" ht="15.75" customHeight="1">
      <c r="A190" s="283"/>
      <c r="B190" s="38"/>
      <c r="C190" s="264"/>
      <c r="D190" s="265"/>
      <c r="E190" s="104"/>
      <c r="F190" s="40"/>
      <c r="G190" s="72"/>
      <c r="H190" s="64"/>
      <c r="I190" s="43"/>
      <c r="J190" s="44"/>
      <c r="K190" s="45"/>
      <c r="L190" s="59"/>
      <c r="M190" s="44"/>
      <c r="N190" s="45"/>
      <c r="O190" s="65"/>
      <c r="P190" s="66"/>
      <c r="Q190" s="67"/>
      <c r="R190" s="274"/>
      <c r="S190" s="62"/>
      <c r="T190" s="63"/>
      <c r="U190" s="73"/>
      <c r="V190" s="74"/>
      <c r="W190" s="68"/>
      <c r="X190" s="110"/>
      <c r="Y190" s="266"/>
      <c r="Z190" s="267"/>
      <c r="AA190" s="111"/>
      <c r="AB190" s="67"/>
      <c r="AC190" s="279"/>
    </row>
    <row r="191" spans="1:29" ht="15.75" customHeight="1" thickBot="1">
      <c r="A191" s="284"/>
      <c r="B191" s="76" t="s">
        <v>35</v>
      </c>
      <c r="C191" s="261"/>
      <c r="D191" s="261"/>
      <c r="E191" s="77"/>
      <c r="F191" s="78"/>
      <c r="G191" s="79"/>
      <c r="H191" s="20"/>
      <c r="I191" s="80">
        <f t="shared" ref="I191:J191" si="52">AVERAGE(I175:I190)</f>
        <v>4</v>
      </c>
      <c r="J191" s="81">
        <f t="shared" si="52"/>
        <v>2700</v>
      </c>
      <c r="K191" s="82">
        <f t="shared" ref="K191" si="53">J191/I191</f>
        <v>675</v>
      </c>
      <c r="L191" s="80">
        <f t="shared" ref="L191:M191" si="54">AVERAGE(L175:L190)</f>
        <v>4</v>
      </c>
      <c r="M191" s="81">
        <f t="shared" si="54"/>
        <v>2394.9572885092316</v>
      </c>
      <c r="N191" s="82">
        <f>M191/L191</f>
        <v>598.7393221273079</v>
      </c>
      <c r="O191" s="83">
        <f>L191-I191</f>
        <v>0</v>
      </c>
      <c r="P191" s="84">
        <f>N191-K191</f>
        <v>-76.260677872692099</v>
      </c>
      <c r="Q191" s="85">
        <f>N191/K191</f>
        <v>0.88702121796638211</v>
      </c>
      <c r="R191" s="275"/>
      <c r="S191" s="182">
        <f>S175</f>
        <v>0.70840277777777783</v>
      </c>
      <c r="T191" s="183">
        <f>INDEX(T175:T190,COUNTA(T175:T190))</f>
        <v>0.87641203703703707</v>
      </c>
      <c r="U191" s="86"/>
      <c r="V191" s="96"/>
      <c r="W191" s="78"/>
      <c r="X191" s="82"/>
      <c r="Y191" s="262"/>
      <c r="Z191" s="263"/>
      <c r="AA191" s="97">
        <f>M191-J191</f>
        <v>-305.0427114907684</v>
      </c>
      <c r="AB191" s="85">
        <f>M191/J191</f>
        <v>0.88702121796638211</v>
      </c>
      <c r="AC191" s="280"/>
    </row>
    <row r="192" spans="1:29" ht="15.75" customHeight="1">
      <c r="A192" s="268" t="s">
        <v>50</v>
      </c>
      <c r="B192" s="16" t="s">
        <v>76</v>
      </c>
      <c r="C192" s="271" t="s">
        <v>124</v>
      </c>
      <c r="D192" s="272"/>
      <c r="E192" s="21">
        <v>24.15</v>
      </c>
      <c r="F192" s="15">
        <v>1207</v>
      </c>
      <c r="G192" s="22">
        <f t="shared" ref="G192:G195" si="55">E192*F192</f>
        <v>29149.05</v>
      </c>
      <c r="H192" s="23"/>
      <c r="I192" s="24">
        <v>4</v>
      </c>
      <c r="J192" s="25">
        <v>3000</v>
      </c>
      <c r="K192" s="26">
        <f>J192/I192</f>
        <v>750</v>
      </c>
      <c r="L192" s="27">
        <v>4</v>
      </c>
      <c r="M192" s="25">
        <f>F192/V192*60</f>
        <v>2487.2352604464777</v>
      </c>
      <c r="N192" s="26">
        <f>M192/L192</f>
        <v>621.80881511161942</v>
      </c>
      <c r="O192" s="91">
        <f>L192-I192</f>
        <v>0</v>
      </c>
      <c r="P192" s="92">
        <f>N192-K192</f>
        <v>-128.19118488838058</v>
      </c>
      <c r="Q192" s="31">
        <f>N192/K192</f>
        <v>0.82907842014882593</v>
      </c>
      <c r="R192" s="273">
        <f>Q208</f>
        <v>0.83092501219075887</v>
      </c>
      <c r="S192" s="32">
        <v>0.70833333333333337</v>
      </c>
      <c r="T192" s="33">
        <v>0.72855324074074079</v>
      </c>
      <c r="U192" s="34"/>
      <c r="V192" s="35">
        <v>29.116666666666688</v>
      </c>
      <c r="W192" s="114"/>
      <c r="X192" s="115"/>
      <c r="Y192" s="276"/>
      <c r="Z192" s="277"/>
      <c r="AA192" s="36">
        <f>M192-J192</f>
        <v>-512.7647395535223</v>
      </c>
      <c r="AB192" s="31">
        <f>M192/J192</f>
        <v>0.82907842014882593</v>
      </c>
      <c r="AC192" s="278">
        <f>AB208</f>
        <v>0.83092501219075887</v>
      </c>
    </row>
    <row r="193" spans="1:29" ht="15.75" customHeight="1">
      <c r="A193" s="269"/>
      <c r="B193" s="38" t="s">
        <v>76</v>
      </c>
      <c r="C193" s="264" t="s">
        <v>209</v>
      </c>
      <c r="D193" s="265"/>
      <c r="E193" s="39">
        <v>24.15</v>
      </c>
      <c r="F193" s="40">
        <v>1824</v>
      </c>
      <c r="G193" s="41">
        <f t="shared" si="55"/>
        <v>44049.599999999999</v>
      </c>
      <c r="H193" s="42"/>
      <c r="I193" s="43">
        <v>4</v>
      </c>
      <c r="J193" s="44">
        <v>3000</v>
      </c>
      <c r="K193" s="45">
        <f t="shared" ref="K193:K195" si="56">J193/I193</f>
        <v>750</v>
      </c>
      <c r="L193" s="46">
        <v>4</v>
      </c>
      <c r="M193" s="44">
        <f>F193/V193*60</f>
        <v>2500.5331302361051</v>
      </c>
      <c r="N193" s="45">
        <f>M193/L193</f>
        <v>625.13328255902627</v>
      </c>
      <c r="O193" s="47">
        <f>L193-I193</f>
        <v>0</v>
      </c>
      <c r="P193" s="48">
        <f>N193-K193</f>
        <v>-124.86671744097373</v>
      </c>
      <c r="Q193" s="49">
        <f>N193/K193</f>
        <v>0.83351104341203508</v>
      </c>
      <c r="R193" s="274"/>
      <c r="S193" s="50">
        <v>0.7321064814814815</v>
      </c>
      <c r="T193" s="51">
        <v>0.76249999999999996</v>
      </c>
      <c r="U193" s="52">
        <v>5.1166666666666138</v>
      </c>
      <c r="V193" s="53">
        <v>43.76666666666658</v>
      </c>
      <c r="W193" s="54"/>
      <c r="X193" s="94"/>
      <c r="Y193" s="266"/>
      <c r="Z193" s="267"/>
      <c r="AA193" s="55">
        <f>M193-J193</f>
        <v>-499.46686976389492</v>
      </c>
      <c r="AB193" s="49">
        <f>M193/J193</f>
        <v>0.83351104341203508</v>
      </c>
      <c r="AC193" s="279"/>
    </row>
    <row r="194" spans="1:29" ht="15.75" customHeight="1">
      <c r="A194" s="269"/>
      <c r="B194" s="38" t="s">
        <v>76</v>
      </c>
      <c r="C194" s="264" t="s">
        <v>210</v>
      </c>
      <c r="D194" s="265"/>
      <c r="E194" s="39">
        <v>27.58</v>
      </c>
      <c r="F194" s="40">
        <v>2062</v>
      </c>
      <c r="G194" s="41">
        <f t="shared" si="55"/>
        <v>56869.96</v>
      </c>
      <c r="H194" s="42"/>
      <c r="I194" s="43">
        <v>4</v>
      </c>
      <c r="J194" s="44">
        <v>3000</v>
      </c>
      <c r="K194" s="45">
        <f t="shared" si="56"/>
        <v>750</v>
      </c>
      <c r="L194" s="46">
        <v>4</v>
      </c>
      <c r="M194" s="44">
        <f>F194/V194*60</f>
        <v>2478.5308848080172</v>
      </c>
      <c r="N194" s="45">
        <f>M194/L194</f>
        <v>619.63272120200429</v>
      </c>
      <c r="O194" s="47">
        <f>L194-I194</f>
        <v>0</v>
      </c>
      <c r="P194" s="48">
        <f>N194-K194</f>
        <v>-130.36727879799571</v>
      </c>
      <c r="Q194" s="49">
        <f>N194/K194</f>
        <v>0.8261769616026724</v>
      </c>
      <c r="R194" s="274"/>
      <c r="S194" s="50">
        <v>0.76539351851851856</v>
      </c>
      <c r="T194" s="51">
        <v>0.80005787037037035</v>
      </c>
      <c r="U194" s="52">
        <v>4.1666666666667851</v>
      </c>
      <c r="V194" s="53">
        <v>49.916666666666586</v>
      </c>
      <c r="W194" s="54">
        <v>0.80005787037037035</v>
      </c>
      <c r="X194" s="94">
        <v>0.80428240740740742</v>
      </c>
      <c r="Y194" s="266"/>
      <c r="Z194" s="267"/>
      <c r="AA194" s="55">
        <f>M194-J194</f>
        <v>-521.46911519198284</v>
      </c>
      <c r="AB194" s="49">
        <f>M194/J194</f>
        <v>0.8261769616026724</v>
      </c>
      <c r="AC194" s="279"/>
    </row>
    <row r="195" spans="1:29" ht="15.75" customHeight="1">
      <c r="A195" s="269"/>
      <c r="B195" s="38" t="s">
        <v>76</v>
      </c>
      <c r="C195" s="264" t="s">
        <v>126</v>
      </c>
      <c r="D195" s="265"/>
      <c r="E195" s="39">
        <v>16.66</v>
      </c>
      <c r="F195" s="40">
        <v>5271</v>
      </c>
      <c r="G195" s="41">
        <f t="shared" si="55"/>
        <v>87814.86</v>
      </c>
      <c r="H195" s="42">
        <v>2</v>
      </c>
      <c r="I195" s="43">
        <v>4</v>
      </c>
      <c r="J195" s="44">
        <v>3300</v>
      </c>
      <c r="K195" s="45">
        <f t="shared" si="56"/>
        <v>825</v>
      </c>
      <c r="L195" s="46">
        <v>4</v>
      </c>
      <c r="M195" s="44">
        <f>F195/V195*60</f>
        <v>2754.0783744557348</v>
      </c>
      <c r="N195" s="45">
        <f>M195/L195</f>
        <v>688.51959361393369</v>
      </c>
      <c r="O195" s="47">
        <f>L195-I195</f>
        <v>0</v>
      </c>
      <c r="P195" s="48">
        <f>N195-K195</f>
        <v>-136.48040638606631</v>
      </c>
      <c r="Q195" s="49">
        <f>N195/K195</f>
        <v>0.83456920438052573</v>
      </c>
      <c r="R195" s="274"/>
      <c r="S195" s="50">
        <v>0.80428240740740742</v>
      </c>
      <c r="T195" s="51">
        <v>0.88402777777777775</v>
      </c>
      <c r="U195" s="52">
        <v>6.0833333333333783</v>
      </c>
      <c r="V195" s="53">
        <v>114.83333333333327</v>
      </c>
      <c r="W195" s="54"/>
      <c r="X195" s="94"/>
      <c r="Y195" s="266"/>
      <c r="Z195" s="267"/>
      <c r="AA195" s="55">
        <f>M195-J195</f>
        <v>-545.92162554426523</v>
      </c>
      <c r="AB195" s="49">
        <f>M195/J195</f>
        <v>0.83456920438052573</v>
      </c>
      <c r="AC195" s="279"/>
    </row>
    <row r="196" spans="1:29" ht="15.75" customHeight="1">
      <c r="A196" s="269"/>
      <c r="B196" s="38"/>
      <c r="C196" s="264"/>
      <c r="D196" s="265"/>
      <c r="E196" s="39"/>
      <c r="F196" s="40"/>
      <c r="G196" s="41"/>
      <c r="H196" s="58"/>
      <c r="I196" s="43"/>
      <c r="J196" s="44"/>
      <c r="K196" s="45"/>
      <c r="L196" s="59"/>
      <c r="M196" s="44"/>
      <c r="N196" s="45"/>
      <c r="O196" s="47"/>
      <c r="P196" s="48"/>
      <c r="Q196" s="49"/>
      <c r="R196" s="274"/>
      <c r="S196" s="50"/>
      <c r="T196" s="51"/>
      <c r="U196" s="52"/>
      <c r="V196" s="53"/>
      <c r="W196" s="54"/>
      <c r="X196" s="94"/>
      <c r="Y196" s="266"/>
      <c r="Z196" s="267"/>
      <c r="AA196" s="55"/>
      <c r="AB196" s="49"/>
      <c r="AC196" s="279"/>
    </row>
    <row r="197" spans="1:29" ht="15.75" customHeight="1">
      <c r="A197" s="269"/>
      <c r="B197" s="38"/>
      <c r="C197" s="264"/>
      <c r="D197" s="265"/>
      <c r="E197" s="39"/>
      <c r="F197" s="40"/>
      <c r="G197" s="60"/>
      <c r="H197" s="61"/>
      <c r="I197" s="43"/>
      <c r="J197" s="44"/>
      <c r="K197" s="45"/>
      <c r="L197" s="46"/>
      <c r="M197" s="44"/>
      <c r="N197" s="45"/>
      <c r="O197" s="47"/>
      <c r="P197" s="48"/>
      <c r="Q197" s="49"/>
      <c r="R197" s="274"/>
      <c r="S197" s="50"/>
      <c r="T197" s="51"/>
      <c r="U197" s="52"/>
      <c r="V197" s="53"/>
      <c r="W197" s="54"/>
      <c r="X197" s="94"/>
      <c r="Y197" s="266"/>
      <c r="Z197" s="267"/>
      <c r="AA197" s="55"/>
      <c r="AB197" s="49"/>
      <c r="AC197" s="279"/>
    </row>
    <row r="198" spans="1:29" ht="15.75" customHeight="1">
      <c r="A198" s="269"/>
      <c r="B198" s="38"/>
      <c r="C198" s="264"/>
      <c r="D198" s="265"/>
      <c r="E198" s="39"/>
      <c r="F198" s="40"/>
      <c r="G198" s="60"/>
      <c r="H198" s="64"/>
      <c r="I198" s="43"/>
      <c r="J198" s="44"/>
      <c r="K198" s="45"/>
      <c r="L198" s="59"/>
      <c r="M198" s="44"/>
      <c r="N198" s="45"/>
      <c r="O198" s="65"/>
      <c r="P198" s="66"/>
      <c r="Q198" s="67"/>
      <c r="R198" s="274"/>
      <c r="S198" s="50"/>
      <c r="T198" s="51"/>
      <c r="U198" s="52"/>
      <c r="V198" s="53"/>
      <c r="W198" s="54"/>
      <c r="X198" s="94"/>
      <c r="Y198" s="266"/>
      <c r="Z198" s="267"/>
      <c r="AA198" s="55"/>
      <c r="AB198" s="49"/>
      <c r="AC198" s="279"/>
    </row>
    <row r="199" spans="1:29" ht="15.75" customHeight="1">
      <c r="A199" s="269"/>
      <c r="B199" s="38"/>
      <c r="C199" s="264"/>
      <c r="D199" s="265"/>
      <c r="E199" s="39"/>
      <c r="F199" s="40"/>
      <c r="G199" s="60"/>
      <c r="H199" s="64"/>
      <c r="I199" s="43"/>
      <c r="J199" s="44"/>
      <c r="K199" s="45"/>
      <c r="L199" s="59"/>
      <c r="M199" s="44"/>
      <c r="N199" s="45"/>
      <c r="O199" s="65"/>
      <c r="P199" s="66"/>
      <c r="Q199" s="67"/>
      <c r="R199" s="274"/>
      <c r="S199" s="50"/>
      <c r="T199" s="51"/>
      <c r="U199" s="52"/>
      <c r="V199" s="53"/>
      <c r="W199" s="54"/>
      <c r="X199" s="94"/>
      <c r="Y199" s="266"/>
      <c r="Z199" s="267"/>
      <c r="AA199" s="55"/>
      <c r="AB199" s="49"/>
      <c r="AC199" s="279"/>
    </row>
    <row r="200" spans="1:29" ht="15.75" customHeight="1">
      <c r="A200" s="269"/>
      <c r="B200" s="38"/>
      <c r="C200" s="264"/>
      <c r="D200" s="265"/>
      <c r="E200" s="39"/>
      <c r="F200" s="40"/>
      <c r="G200" s="60"/>
      <c r="H200" s="64"/>
      <c r="I200" s="43"/>
      <c r="J200" s="44"/>
      <c r="K200" s="45"/>
      <c r="L200" s="59"/>
      <c r="M200" s="44"/>
      <c r="N200" s="45"/>
      <c r="O200" s="65"/>
      <c r="P200" s="66"/>
      <c r="Q200" s="67"/>
      <c r="R200" s="274"/>
      <c r="S200" s="50"/>
      <c r="T200" s="51"/>
      <c r="U200" s="52"/>
      <c r="V200" s="53"/>
      <c r="W200" s="54"/>
      <c r="X200" s="94"/>
      <c r="Y200" s="266"/>
      <c r="Z200" s="267"/>
      <c r="AA200" s="55"/>
      <c r="AB200" s="49"/>
      <c r="AC200" s="279"/>
    </row>
    <row r="201" spans="1:29" ht="15.75" customHeight="1">
      <c r="A201" s="269"/>
      <c r="B201" s="38"/>
      <c r="C201" s="264"/>
      <c r="D201" s="265"/>
      <c r="E201" s="39"/>
      <c r="F201" s="40"/>
      <c r="G201" s="60"/>
      <c r="H201" s="64"/>
      <c r="I201" s="43"/>
      <c r="J201" s="44"/>
      <c r="K201" s="45"/>
      <c r="L201" s="59"/>
      <c r="M201" s="44"/>
      <c r="N201" s="45"/>
      <c r="O201" s="65"/>
      <c r="P201" s="66"/>
      <c r="Q201" s="67"/>
      <c r="R201" s="274"/>
      <c r="S201" s="50"/>
      <c r="T201" s="51"/>
      <c r="U201" s="52"/>
      <c r="V201" s="53"/>
      <c r="W201" s="54"/>
      <c r="X201" s="94"/>
      <c r="Y201" s="266"/>
      <c r="Z201" s="267"/>
      <c r="AA201" s="55"/>
      <c r="AB201" s="49"/>
      <c r="AC201" s="279"/>
    </row>
    <row r="202" spans="1:29" ht="15.75" customHeight="1">
      <c r="A202" s="269"/>
      <c r="B202" s="38"/>
      <c r="C202" s="264"/>
      <c r="D202" s="265"/>
      <c r="E202" s="39"/>
      <c r="F202" s="40"/>
      <c r="G202" s="60"/>
      <c r="H202" s="64"/>
      <c r="I202" s="43"/>
      <c r="J202" s="44"/>
      <c r="K202" s="45"/>
      <c r="L202" s="59"/>
      <c r="M202" s="44"/>
      <c r="N202" s="45"/>
      <c r="O202" s="65"/>
      <c r="P202" s="66"/>
      <c r="Q202" s="67"/>
      <c r="R202" s="274"/>
      <c r="S202" s="50"/>
      <c r="T202" s="51"/>
      <c r="U202" s="52"/>
      <c r="V202" s="53"/>
      <c r="W202" s="54"/>
      <c r="X202" s="94"/>
      <c r="Y202" s="266"/>
      <c r="Z202" s="267"/>
      <c r="AA202" s="55"/>
      <c r="AB202" s="49"/>
      <c r="AC202" s="279"/>
    </row>
    <row r="203" spans="1:29" ht="15.75" customHeight="1">
      <c r="A203" s="269"/>
      <c r="B203" s="38"/>
      <c r="C203" s="264"/>
      <c r="D203" s="265"/>
      <c r="E203" s="39"/>
      <c r="F203" s="40"/>
      <c r="G203" s="60"/>
      <c r="H203" s="64"/>
      <c r="I203" s="43"/>
      <c r="J203" s="44"/>
      <c r="K203" s="45"/>
      <c r="L203" s="59"/>
      <c r="M203" s="44"/>
      <c r="N203" s="45"/>
      <c r="O203" s="65"/>
      <c r="P203" s="66"/>
      <c r="Q203" s="67"/>
      <c r="R203" s="274"/>
      <c r="S203" s="50"/>
      <c r="T203" s="51"/>
      <c r="U203" s="52"/>
      <c r="V203" s="53"/>
      <c r="W203" s="54"/>
      <c r="X203" s="94"/>
      <c r="Y203" s="266"/>
      <c r="Z203" s="267"/>
      <c r="AA203" s="55"/>
      <c r="AB203" s="49"/>
      <c r="AC203" s="279"/>
    </row>
    <row r="204" spans="1:29" ht="15.75" customHeight="1">
      <c r="A204" s="269"/>
      <c r="B204" s="38"/>
      <c r="C204" s="264"/>
      <c r="D204" s="265"/>
      <c r="E204" s="39"/>
      <c r="F204" s="40"/>
      <c r="G204" s="60"/>
      <c r="H204" s="64"/>
      <c r="I204" s="43"/>
      <c r="J204" s="44"/>
      <c r="K204" s="45"/>
      <c r="L204" s="59"/>
      <c r="M204" s="44"/>
      <c r="N204" s="45"/>
      <c r="O204" s="65"/>
      <c r="P204" s="66"/>
      <c r="Q204" s="67"/>
      <c r="R204" s="274"/>
      <c r="S204" s="50"/>
      <c r="T204" s="51"/>
      <c r="U204" s="52"/>
      <c r="V204" s="53"/>
      <c r="W204" s="54"/>
      <c r="X204" s="94"/>
      <c r="Y204" s="266"/>
      <c r="Z204" s="267"/>
      <c r="AA204" s="55"/>
      <c r="AB204" s="49"/>
      <c r="AC204" s="279"/>
    </row>
    <row r="205" spans="1:29" ht="15.75" customHeight="1">
      <c r="A205" s="269"/>
      <c r="B205" s="38"/>
      <c r="C205" s="264"/>
      <c r="D205" s="265"/>
      <c r="E205" s="39"/>
      <c r="F205" s="40"/>
      <c r="G205" s="60"/>
      <c r="H205" s="64"/>
      <c r="I205" s="43"/>
      <c r="J205" s="44"/>
      <c r="K205" s="45"/>
      <c r="L205" s="59"/>
      <c r="M205" s="44"/>
      <c r="N205" s="45"/>
      <c r="O205" s="65"/>
      <c r="P205" s="66"/>
      <c r="Q205" s="67"/>
      <c r="R205" s="274"/>
      <c r="S205" s="50"/>
      <c r="T205" s="51"/>
      <c r="U205" s="52"/>
      <c r="V205" s="53"/>
      <c r="W205" s="54"/>
      <c r="X205" s="94"/>
      <c r="Y205" s="266"/>
      <c r="Z205" s="267"/>
      <c r="AA205" s="55"/>
      <c r="AB205" s="49"/>
      <c r="AC205" s="279"/>
    </row>
    <row r="206" spans="1:29" ht="15.75" customHeight="1">
      <c r="A206" s="269"/>
      <c r="B206" s="38"/>
      <c r="C206" s="264"/>
      <c r="D206" s="265"/>
      <c r="E206" s="39"/>
      <c r="F206" s="40"/>
      <c r="G206" s="60"/>
      <c r="H206" s="64"/>
      <c r="I206" s="43"/>
      <c r="J206" s="44"/>
      <c r="K206" s="45"/>
      <c r="L206" s="59"/>
      <c r="M206" s="44"/>
      <c r="N206" s="45"/>
      <c r="O206" s="65"/>
      <c r="P206" s="66"/>
      <c r="Q206" s="67"/>
      <c r="R206" s="274"/>
      <c r="S206" s="50"/>
      <c r="T206" s="51"/>
      <c r="U206" s="52"/>
      <c r="V206" s="53"/>
      <c r="W206" s="54"/>
      <c r="X206" s="94"/>
      <c r="Y206" s="266"/>
      <c r="Z206" s="267"/>
      <c r="AA206" s="55"/>
      <c r="AB206" s="49"/>
      <c r="AC206" s="279"/>
    </row>
    <row r="207" spans="1:29" ht="15.75" customHeight="1">
      <c r="A207" s="269"/>
      <c r="B207" s="38"/>
      <c r="C207" s="264"/>
      <c r="D207" s="265"/>
      <c r="E207" s="104"/>
      <c r="F207" s="40"/>
      <c r="G207" s="72"/>
      <c r="H207" s="64"/>
      <c r="I207" s="43"/>
      <c r="J207" s="44"/>
      <c r="K207" s="45"/>
      <c r="L207" s="59"/>
      <c r="M207" s="44"/>
      <c r="N207" s="45"/>
      <c r="O207" s="65"/>
      <c r="P207" s="66"/>
      <c r="Q207" s="67"/>
      <c r="R207" s="274"/>
      <c r="S207" s="62"/>
      <c r="T207" s="63"/>
      <c r="U207" s="73"/>
      <c r="V207" s="74"/>
      <c r="W207" s="68"/>
      <c r="X207" s="110"/>
      <c r="Y207" s="266"/>
      <c r="Z207" s="267"/>
      <c r="AA207" s="111"/>
      <c r="AB207" s="67"/>
      <c r="AC207" s="279"/>
    </row>
    <row r="208" spans="1:29" ht="15.75" customHeight="1" thickBot="1">
      <c r="A208" s="270"/>
      <c r="B208" s="76" t="s">
        <v>35</v>
      </c>
      <c r="C208" s="261"/>
      <c r="D208" s="261"/>
      <c r="E208" s="77"/>
      <c r="F208" s="18"/>
      <c r="G208" s="79"/>
      <c r="H208" s="20"/>
      <c r="I208" s="80">
        <f t="shared" ref="I208:J208" si="57">AVERAGE(I192:I207)</f>
        <v>4</v>
      </c>
      <c r="J208" s="81">
        <f t="shared" si="57"/>
        <v>3075</v>
      </c>
      <c r="K208" s="82">
        <f t="shared" ref="K208" si="58">J208/I208</f>
        <v>768.75</v>
      </c>
      <c r="L208" s="80">
        <f t="shared" ref="L208:M208" si="59">AVERAGE(L192:L207)</f>
        <v>4</v>
      </c>
      <c r="M208" s="81">
        <f t="shared" si="59"/>
        <v>2555.0944124865837</v>
      </c>
      <c r="N208" s="82">
        <f>M208/L208</f>
        <v>638.77360312164592</v>
      </c>
      <c r="O208" s="83">
        <f>L208-I208</f>
        <v>0</v>
      </c>
      <c r="P208" s="84">
        <f>N208-K208</f>
        <v>-129.97639687835408</v>
      </c>
      <c r="Q208" s="85">
        <f>N208/K208</f>
        <v>0.83092501219075887</v>
      </c>
      <c r="R208" s="275"/>
      <c r="S208" s="182">
        <f>S192</f>
        <v>0.70833333333333337</v>
      </c>
      <c r="T208" s="183">
        <f>INDEX(T192:T207,COUNTA(T192:T207))</f>
        <v>0.88402777777777775</v>
      </c>
      <c r="U208" s="86"/>
      <c r="V208" s="96"/>
      <c r="W208" s="18"/>
      <c r="X208" s="20"/>
      <c r="Y208" s="262"/>
      <c r="Z208" s="263"/>
      <c r="AA208" s="97">
        <f>M208-J208</f>
        <v>-519.90558751341632</v>
      </c>
      <c r="AB208" s="85">
        <f>M208/J208</f>
        <v>0.83092501219075887</v>
      </c>
      <c r="AC208" s="280"/>
    </row>
    <row r="209" spans="1:29" ht="15.75" customHeight="1">
      <c r="A209" s="281" t="s">
        <v>51</v>
      </c>
      <c r="B209" s="16" t="s">
        <v>76</v>
      </c>
      <c r="C209" s="271" t="s">
        <v>125</v>
      </c>
      <c r="D209" s="272"/>
      <c r="E209" s="21">
        <v>17.89</v>
      </c>
      <c r="F209" s="15">
        <v>5521</v>
      </c>
      <c r="G209" s="22">
        <f t="shared" ref="G209:G211" si="60">E209*F209</f>
        <v>98770.69</v>
      </c>
      <c r="H209" s="23"/>
      <c r="I209" s="24">
        <v>4</v>
      </c>
      <c r="J209" s="25">
        <v>3300</v>
      </c>
      <c r="K209" s="26">
        <f>J209/I209</f>
        <v>825</v>
      </c>
      <c r="L209" s="27">
        <v>4</v>
      </c>
      <c r="M209" s="25">
        <f>F209/V209*60</f>
        <v>2797.4102744546117</v>
      </c>
      <c r="N209" s="26">
        <f>M209/L209</f>
        <v>699.35256861365292</v>
      </c>
      <c r="O209" s="91">
        <f>L209-I209</f>
        <v>0</v>
      </c>
      <c r="P209" s="92">
        <f>N209-K209</f>
        <v>-125.64743138634708</v>
      </c>
      <c r="Q209" s="31">
        <f>N209/K209</f>
        <v>0.84770008316806411</v>
      </c>
      <c r="R209" s="273">
        <f>Q225</f>
        <v>0.83941479233780469</v>
      </c>
      <c r="S209" s="32">
        <v>0.70833333333333337</v>
      </c>
      <c r="T209" s="33">
        <v>0.79056712962962961</v>
      </c>
      <c r="U209" s="34"/>
      <c r="V209" s="35">
        <v>118.41666666666657</v>
      </c>
      <c r="W209" s="114"/>
      <c r="X209" s="115"/>
      <c r="Y209" s="276"/>
      <c r="Z209" s="277"/>
      <c r="AA209" s="36">
        <f>M209-J209</f>
        <v>-502.58972554538832</v>
      </c>
      <c r="AB209" s="31">
        <f>M209/J209</f>
        <v>0.84770008316806411</v>
      </c>
      <c r="AC209" s="278">
        <f>AB225</f>
        <v>0.83941479233780458</v>
      </c>
    </row>
    <row r="210" spans="1:29" ht="15.75" customHeight="1">
      <c r="A210" s="282"/>
      <c r="B210" s="38" t="s">
        <v>76</v>
      </c>
      <c r="C210" s="264" t="s">
        <v>121</v>
      </c>
      <c r="D210" s="265"/>
      <c r="E210" s="39">
        <v>22.28</v>
      </c>
      <c r="F210" s="40">
        <v>1832</v>
      </c>
      <c r="G210" s="41">
        <f t="shared" si="60"/>
        <v>40816.959999999999</v>
      </c>
      <c r="H210" s="42"/>
      <c r="I210" s="43">
        <v>5</v>
      </c>
      <c r="J210" s="44">
        <v>3300</v>
      </c>
      <c r="K210" s="45">
        <f t="shared" ref="K210:K247" si="61">J210/I210</f>
        <v>660</v>
      </c>
      <c r="L210" s="46">
        <v>5</v>
      </c>
      <c r="M210" s="44">
        <f>F210/V210*60</f>
        <v>2761.8090452261317</v>
      </c>
      <c r="N210" s="45">
        <f>M210/L210</f>
        <v>552.36180904522632</v>
      </c>
      <c r="O210" s="47">
        <f>L210-I210</f>
        <v>0</v>
      </c>
      <c r="P210" s="48">
        <f>N210-K210</f>
        <v>-107.63819095477368</v>
      </c>
      <c r="Q210" s="49">
        <f>N210/K210</f>
        <v>0.83691183188670659</v>
      </c>
      <c r="R210" s="274"/>
      <c r="S210" s="50">
        <v>0.79458333333333331</v>
      </c>
      <c r="T210" s="51">
        <v>0.82222222222222219</v>
      </c>
      <c r="U210" s="52">
        <v>5.7833333333333314</v>
      </c>
      <c r="V210" s="53">
        <v>39.799999999999983</v>
      </c>
      <c r="W210" s="54"/>
      <c r="X210" s="94"/>
      <c r="Y210" s="266"/>
      <c r="Z210" s="267"/>
      <c r="AA210" s="55">
        <f>M210-J210</f>
        <v>-538.19095477386827</v>
      </c>
      <c r="AB210" s="49">
        <f>M210/J210</f>
        <v>0.83691183188670659</v>
      </c>
      <c r="AC210" s="279"/>
    </row>
    <row r="211" spans="1:29" ht="15.75" customHeight="1">
      <c r="A211" s="282"/>
      <c r="B211" s="38" t="s">
        <v>76</v>
      </c>
      <c r="C211" s="264" t="s">
        <v>126</v>
      </c>
      <c r="D211" s="265"/>
      <c r="E211" s="39">
        <v>16.66</v>
      </c>
      <c r="F211" s="40">
        <v>3561</v>
      </c>
      <c r="G211" s="41">
        <f t="shared" si="60"/>
        <v>59326.26</v>
      </c>
      <c r="H211" s="42"/>
      <c r="I211" s="43">
        <v>4</v>
      </c>
      <c r="J211" s="44">
        <v>3300</v>
      </c>
      <c r="K211" s="45">
        <f t="shared" si="61"/>
        <v>825</v>
      </c>
      <c r="L211" s="46">
        <v>4</v>
      </c>
      <c r="M211" s="44">
        <f>F211/V211*60</f>
        <v>2750.9871244635219</v>
      </c>
      <c r="N211" s="45">
        <f>M211/L211</f>
        <v>687.74678111588048</v>
      </c>
      <c r="O211" s="47">
        <f>L211-I211</f>
        <v>0</v>
      </c>
      <c r="P211" s="48">
        <f>N211-K211</f>
        <v>-137.25321888411952</v>
      </c>
      <c r="Q211" s="49">
        <f>N211/K211</f>
        <v>0.83363246195864305</v>
      </c>
      <c r="R211" s="274"/>
      <c r="S211" s="50">
        <v>0.82731481481481484</v>
      </c>
      <c r="T211" s="51">
        <v>0.88124999999999998</v>
      </c>
      <c r="U211" s="52">
        <v>7.3333333333334139</v>
      </c>
      <c r="V211" s="53">
        <v>77.6666666666666</v>
      </c>
      <c r="W211" s="54"/>
      <c r="X211" s="94"/>
      <c r="Y211" s="266"/>
      <c r="Z211" s="267"/>
      <c r="AA211" s="55">
        <f>M211-J211</f>
        <v>-549.01287553647808</v>
      </c>
      <c r="AB211" s="49">
        <f>M211/J211</f>
        <v>0.83363246195864305</v>
      </c>
      <c r="AC211" s="279"/>
    </row>
    <row r="212" spans="1:29" ht="15.75" customHeight="1">
      <c r="A212" s="282"/>
      <c r="B212" s="38"/>
      <c r="C212" s="264"/>
      <c r="D212" s="265"/>
      <c r="E212" s="39"/>
      <c r="F212" s="40"/>
      <c r="G212" s="41"/>
      <c r="H212" s="42"/>
      <c r="I212" s="43"/>
      <c r="J212" s="44"/>
      <c r="K212" s="45"/>
      <c r="L212" s="46"/>
      <c r="M212" s="44"/>
      <c r="N212" s="45"/>
      <c r="O212" s="47"/>
      <c r="P212" s="48"/>
      <c r="Q212" s="49"/>
      <c r="R212" s="274"/>
      <c r="S212" s="50"/>
      <c r="T212" s="51"/>
      <c r="U212" s="52"/>
      <c r="V212" s="53"/>
      <c r="W212" s="54"/>
      <c r="X212" s="94"/>
      <c r="Y212" s="266"/>
      <c r="Z212" s="267"/>
      <c r="AA212" s="55"/>
      <c r="AB212" s="49"/>
      <c r="AC212" s="279"/>
    </row>
    <row r="213" spans="1:29" ht="15.75" customHeight="1">
      <c r="A213" s="283"/>
      <c r="B213" s="38"/>
      <c r="C213" s="264"/>
      <c r="D213" s="265"/>
      <c r="E213" s="39"/>
      <c r="F213" s="40"/>
      <c r="G213" s="41"/>
      <c r="H213" s="58"/>
      <c r="I213" s="43"/>
      <c r="J213" s="44"/>
      <c r="K213" s="45"/>
      <c r="L213" s="59"/>
      <c r="M213" s="44"/>
      <c r="N213" s="45"/>
      <c r="O213" s="47"/>
      <c r="P213" s="48"/>
      <c r="Q213" s="49"/>
      <c r="R213" s="274"/>
      <c r="S213" s="50"/>
      <c r="T213" s="51"/>
      <c r="U213" s="52"/>
      <c r="V213" s="53"/>
      <c r="W213" s="54"/>
      <c r="X213" s="94"/>
      <c r="Y213" s="266"/>
      <c r="Z213" s="267"/>
      <c r="AA213" s="55"/>
      <c r="AB213" s="49"/>
      <c r="AC213" s="279"/>
    </row>
    <row r="214" spans="1:29" ht="15.75" customHeight="1">
      <c r="A214" s="283"/>
      <c r="B214" s="38"/>
      <c r="C214" s="264"/>
      <c r="D214" s="265"/>
      <c r="E214" s="39"/>
      <c r="F214" s="40"/>
      <c r="G214" s="60"/>
      <c r="H214" s="61"/>
      <c r="I214" s="43"/>
      <c r="J214" s="44"/>
      <c r="K214" s="45"/>
      <c r="L214" s="46"/>
      <c r="M214" s="44"/>
      <c r="N214" s="45"/>
      <c r="O214" s="47"/>
      <c r="P214" s="48"/>
      <c r="Q214" s="49"/>
      <c r="R214" s="274"/>
      <c r="S214" s="50"/>
      <c r="T214" s="51"/>
      <c r="U214" s="52"/>
      <c r="V214" s="53"/>
      <c r="W214" s="54"/>
      <c r="X214" s="94"/>
      <c r="Y214" s="266"/>
      <c r="Z214" s="267"/>
      <c r="AA214" s="55"/>
      <c r="AB214" s="49"/>
      <c r="AC214" s="279"/>
    </row>
    <row r="215" spans="1:29" ht="15.75" customHeight="1">
      <c r="A215" s="283"/>
      <c r="B215" s="38"/>
      <c r="C215" s="264"/>
      <c r="D215" s="265"/>
      <c r="E215" s="39"/>
      <c r="F215" s="40"/>
      <c r="G215" s="60"/>
      <c r="H215" s="64"/>
      <c r="I215" s="43"/>
      <c r="J215" s="44"/>
      <c r="K215" s="45"/>
      <c r="L215" s="59"/>
      <c r="M215" s="44"/>
      <c r="N215" s="45"/>
      <c r="O215" s="65"/>
      <c r="P215" s="66"/>
      <c r="Q215" s="67"/>
      <c r="R215" s="274"/>
      <c r="S215" s="50"/>
      <c r="T215" s="51"/>
      <c r="U215" s="52"/>
      <c r="V215" s="53"/>
      <c r="W215" s="54"/>
      <c r="X215" s="94"/>
      <c r="Y215" s="266"/>
      <c r="Z215" s="267"/>
      <c r="AA215" s="55"/>
      <c r="AB215" s="49"/>
      <c r="AC215" s="279"/>
    </row>
    <row r="216" spans="1:29" ht="15.75" customHeight="1">
      <c r="A216" s="283"/>
      <c r="B216" s="38"/>
      <c r="C216" s="264"/>
      <c r="D216" s="265"/>
      <c r="E216" s="39"/>
      <c r="F216" s="40"/>
      <c r="G216" s="60"/>
      <c r="H216" s="64"/>
      <c r="I216" s="43"/>
      <c r="J216" s="44"/>
      <c r="K216" s="45"/>
      <c r="L216" s="59"/>
      <c r="M216" s="44"/>
      <c r="N216" s="45"/>
      <c r="O216" s="65"/>
      <c r="P216" s="66"/>
      <c r="Q216" s="67"/>
      <c r="R216" s="274"/>
      <c r="S216" s="50"/>
      <c r="T216" s="51"/>
      <c r="U216" s="52"/>
      <c r="V216" s="53"/>
      <c r="W216" s="54"/>
      <c r="X216" s="94"/>
      <c r="Y216" s="266"/>
      <c r="Z216" s="267"/>
      <c r="AA216" s="55"/>
      <c r="AB216" s="49"/>
      <c r="AC216" s="279"/>
    </row>
    <row r="217" spans="1:29" ht="15.75" customHeight="1">
      <c r="A217" s="283"/>
      <c r="B217" s="38"/>
      <c r="C217" s="264"/>
      <c r="D217" s="265"/>
      <c r="E217" s="39"/>
      <c r="F217" s="40"/>
      <c r="G217" s="60"/>
      <c r="H217" s="64"/>
      <c r="I217" s="43"/>
      <c r="J217" s="44"/>
      <c r="K217" s="45"/>
      <c r="L217" s="59"/>
      <c r="M217" s="44"/>
      <c r="N217" s="45"/>
      <c r="O217" s="65"/>
      <c r="P217" s="66"/>
      <c r="Q217" s="67"/>
      <c r="R217" s="274"/>
      <c r="S217" s="50"/>
      <c r="T217" s="51"/>
      <c r="U217" s="52"/>
      <c r="V217" s="53"/>
      <c r="W217" s="54"/>
      <c r="X217" s="94"/>
      <c r="Y217" s="266"/>
      <c r="Z217" s="267"/>
      <c r="AA217" s="55"/>
      <c r="AB217" s="49"/>
      <c r="AC217" s="279"/>
    </row>
    <row r="218" spans="1:29" ht="15.75" customHeight="1">
      <c r="A218" s="283"/>
      <c r="B218" s="38"/>
      <c r="C218" s="264"/>
      <c r="D218" s="265"/>
      <c r="E218" s="39"/>
      <c r="F218" s="40"/>
      <c r="G218" s="60"/>
      <c r="H218" s="64"/>
      <c r="I218" s="43"/>
      <c r="J218" s="44"/>
      <c r="K218" s="45"/>
      <c r="L218" s="59"/>
      <c r="M218" s="44"/>
      <c r="N218" s="45"/>
      <c r="O218" s="65"/>
      <c r="P218" s="66"/>
      <c r="Q218" s="67"/>
      <c r="R218" s="274"/>
      <c r="S218" s="50"/>
      <c r="T218" s="51"/>
      <c r="U218" s="52"/>
      <c r="V218" s="53"/>
      <c r="W218" s="54"/>
      <c r="X218" s="94"/>
      <c r="Y218" s="266"/>
      <c r="Z218" s="267"/>
      <c r="AA218" s="55"/>
      <c r="AB218" s="49"/>
      <c r="AC218" s="279"/>
    </row>
    <row r="219" spans="1:29" ht="15.75" customHeight="1">
      <c r="A219" s="283"/>
      <c r="B219" s="38"/>
      <c r="C219" s="264"/>
      <c r="D219" s="265"/>
      <c r="E219" s="39"/>
      <c r="F219" s="40"/>
      <c r="G219" s="60"/>
      <c r="H219" s="64"/>
      <c r="I219" s="43"/>
      <c r="J219" s="44"/>
      <c r="K219" s="45"/>
      <c r="L219" s="59"/>
      <c r="M219" s="44"/>
      <c r="N219" s="45"/>
      <c r="O219" s="65"/>
      <c r="P219" s="66"/>
      <c r="Q219" s="67"/>
      <c r="R219" s="274"/>
      <c r="S219" s="50"/>
      <c r="T219" s="51"/>
      <c r="U219" s="52"/>
      <c r="V219" s="53"/>
      <c r="W219" s="68"/>
      <c r="X219" s="110"/>
      <c r="Y219" s="266"/>
      <c r="Z219" s="267"/>
      <c r="AA219" s="55"/>
      <c r="AB219" s="49"/>
      <c r="AC219" s="279"/>
    </row>
    <row r="220" spans="1:29" ht="15.75" customHeight="1">
      <c r="A220" s="283"/>
      <c r="B220" s="38"/>
      <c r="C220" s="264"/>
      <c r="D220" s="265"/>
      <c r="E220" s="39"/>
      <c r="F220" s="40"/>
      <c r="G220" s="60"/>
      <c r="H220" s="64"/>
      <c r="I220" s="43"/>
      <c r="J220" s="44"/>
      <c r="K220" s="45"/>
      <c r="L220" s="59"/>
      <c r="M220" s="44"/>
      <c r="N220" s="45"/>
      <c r="O220" s="65"/>
      <c r="P220" s="66"/>
      <c r="Q220" s="67"/>
      <c r="R220" s="274"/>
      <c r="S220" s="50"/>
      <c r="T220" s="51"/>
      <c r="U220" s="52"/>
      <c r="V220" s="53"/>
      <c r="W220" s="68"/>
      <c r="X220" s="110"/>
      <c r="Y220" s="266"/>
      <c r="Z220" s="267"/>
      <c r="AA220" s="55"/>
      <c r="AB220" s="49"/>
      <c r="AC220" s="279"/>
    </row>
    <row r="221" spans="1:29" ht="15.75" customHeight="1">
      <c r="A221" s="283"/>
      <c r="B221" s="38"/>
      <c r="C221" s="264"/>
      <c r="D221" s="265"/>
      <c r="E221" s="39"/>
      <c r="F221" s="40"/>
      <c r="G221" s="60"/>
      <c r="H221" s="64"/>
      <c r="I221" s="43"/>
      <c r="J221" s="44"/>
      <c r="K221" s="45"/>
      <c r="L221" s="59"/>
      <c r="M221" s="44"/>
      <c r="N221" s="45"/>
      <c r="O221" s="65"/>
      <c r="P221" s="66"/>
      <c r="Q221" s="67"/>
      <c r="R221" s="274"/>
      <c r="S221" s="50"/>
      <c r="T221" s="51"/>
      <c r="U221" s="52"/>
      <c r="V221" s="53"/>
      <c r="W221" s="68"/>
      <c r="X221" s="110"/>
      <c r="Y221" s="266"/>
      <c r="Z221" s="267"/>
      <c r="AA221" s="55"/>
      <c r="AB221" s="49"/>
      <c r="AC221" s="279"/>
    </row>
    <row r="222" spans="1:29" ht="15.75" customHeight="1">
      <c r="A222" s="283"/>
      <c r="B222" s="38"/>
      <c r="C222" s="264"/>
      <c r="D222" s="265"/>
      <c r="E222" s="39"/>
      <c r="F222" s="40"/>
      <c r="G222" s="60"/>
      <c r="H222" s="64"/>
      <c r="I222" s="43"/>
      <c r="J222" s="44"/>
      <c r="K222" s="45"/>
      <c r="L222" s="59"/>
      <c r="M222" s="44"/>
      <c r="N222" s="45"/>
      <c r="O222" s="65"/>
      <c r="P222" s="66"/>
      <c r="Q222" s="67"/>
      <c r="R222" s="274"/>
      <c r="S222" s="50"/>
      <c r="T222" s="51"/>
      <c r="U222" s="52"/>
      <c r="V222" s="53"/>
      <c r="W222" s="68"/>
      <c r="X222" s="110"/>
      <c r="Y222" s="266"/>
      <c r="Z222" s="267"/>
      <c r="AA222" s="55"/>
      <c r="AB222" s="49"/>
      <c r="AC222" s="279"/>
    </row>
    <row r="223" spans="1:29" ht="15.75" customHeight="1">
      <c r="A223" s="283"/>
      <c r="B223" s="38"/>
      <c r="C223" s="264"/>
      <c r="D223" s="265"/>
      <c r="E223" s="39"/>
      <c r="F223" s="40"/>
      <c r="G223" s="60"/>
      <c r="H223" s="64"/>
      <c r="I223" s="43"/>
      <c r="J223" s="44"/>
      <c r="K223" s="45"/>
      <c r="L223" s="59"/>
      <c r="M223" s="44"/>
      <c r="N223" s="45"/>
      <c r="O223" s="65"/>
      <c r="P223" s="66"/>
      <c r="Q223" s="67"/>
      <c r="R223" s="274"/>
      <c r="S223" s="50"/>
      <c r="T223" s="51"/>
      <c r="U223" s="52"/>
      <c r="V223" s="53"/>
      <c r="W223" s="68"/>
      <c r="X223" s="110"/>
      <c r="Y223" s="266"/>
      <c r="Z223" s="267"/>
      <c r="AA223" s="55"/>
      <c r="AB223" s="49"/>
      <c r="AC223" s="279"/>
    </row>
    <row r="224" spans="1:29" ht="15.75" customHeight="1">
      <c r="A224" s="283"/>
      <c r="B224" s="38"/>
      <c r="C224" s="264"/>
      <c r="D224" s="265"/>
      <c r="E224" s="104"/>
      <c r="F224" s="40"/>
      <c r="G224" s="72"/>
      <c r="H224" s="64"/>
      <c r="I224" s="43"/>
      <c r="J224" s="44"/>
      <c r="K224" s="45"/>
      <c r="L224" s="59"/>
      <c r="M224" s="44"/>
      <c r="N224" s="45"/>
      <c r="O224" s="65"/>
      <c r="P224" s="66"/>
      <c r="Q224" s="67"/>
      <c r="R224" s="274"/>
      <c r="S224" s="62"/>
      <c r="T224" s="63"/>
      <c r="U224" s="73"/>
      <c r="V224" s="74"/>
      <c r="W224" s="68"/>
      <c r="X224" s="110"/>
      <c r="Y224" s="266"/>
      <c r="Z224" s="267"/>
      <c r="AA224" s="111"/>
      <c r="AB224" s="67"/>
      <c r="AC224" s="279"/>
    </row>
    <row r="225" spans="1:29" ht="15.75" customHeight="1" thickBot="1">
      <c r="A225" s="284"/>
      <c r="B225" s="76" t="s">
        <v>35</v>
      </c>
      <c r="C225" s="261"/>
      <c r="D225" s="261"/>
      <c r="E225" s="77"/>
      <c r="F225" s="18"/>
      <c r="G225" s="79"/>
      <c r="H225" s="20"/>
      <c r="I225" s="80">
        <f t="shared" ref="I225:J225" si="62">AVERAGE(I209:I224)</f>
        <v>4.333333333333333</v>
      </c>
      <c r="J225" s="81">
        <f t="shared" si="62"/>
        <v>3300</v>
      </c>
      <c r="K225" s="82">
        <f t="shared" ref="K225" si="63">J225/I225</f>
        <v>761.53846153846155</v>
      </c>
      <c r="L225" s="80">
        <f t="shared" ref="L225:M225" si="64">AVERAGE(L209:L224)</f>
        <v>4.333333333333333</v>
      </c>
      <c r="M225" s="81">
        <f t="shared" si="64"/>
        <v>2770.0688147147553</v>
      </c>
      <c r="N225" s="82">
        <f>M225/L225</f>
        <v>639.24664954955892</v>
      </c>
      <c r="O225" s="83">
        <f>L225-I225</f>
        <v>0</v>
      </c>
      <c r="P225" s="84">
        <f>N225-K225</f>
        <v>-122.29181198890262</v>
      </c>
      <c r="Q225" s="85">
        <f>N225/K225</f>
        <v>0.83941479233780469</v>
      </c>
      <c r="R225" s="275"/>
      <c r="S225" s="182">
        <f>S209</f>
        <v>0.70833333333333337</v>
      </c>
      <c r="T225" s="183">
        <f>INDEX(T209:T224,COUNTA(T209:T224))</f>
        <v>0.88124999999999998</v>
      </c>
      <c r="U225" s="86"/>
      <c r="V225" s="96"/>
      <c r="W225" s="18"/>
      <c r="X225" s="20"/>
      <c r="Y225" s="262"/>
      <c r="Z225" s="263"/>
      <c r="AA225" s="97">
        <f>M225-J225</f>
        <v>-529.93118528524474</v>
      </c>
      <c r="AB225" s="85">
        <f>M225/J225</f>
        <v>0.83941479233780458</v>
      </c>
      <c r="AC225" s="280"/>
    </row>
    <row r="226" spans="1:29" ht="15.75" customHeight="1">
      <c r="A226" s="268" t="s">
        <v>52</v>
      </c>
      <c r="B226" s="16" t="s">
        <v>76</v>
      </c>
      <c r="C226" s="271" t="s">
        <v>131</v>
      </c>
      <c r="D226" s="272"/>
      <c r="E226" s="21">
        <v>18.18</v>
      </c>
      <c r="F226" s="15">
        <v>2900</v>
      </c>
      <c r="G226" s="22">
        <f t="shared" ref="G226:G228" si="65">E226*F226</f>
        <v>52722</v>
      </c>
      <c r="H226" s="23"/>
      <c r="I226" s="24">
        <v>4</v>
      </c>
      <c r="J226" s="25">
        <v>3000</v>
      </c>
      <c r="K226" s="26">
        <f>J226/I226</f>
        <v>750</v>
      </c>
      <c r="L226" s="27">
        <v>4</v>
      </c>
      <c r="M226" s="25">
        <f>F226/V226*60</f>
        <v>2491.6467780429616</v>
      </c>
      <c r="N226" s="26">
        <f>M226/L226</f>
        <v>622.9116945107404</v>
      </c>
      <c r="O226" s="91">
        <f>L226-I226</f>
        <v>0</v>
      </c>
      <c r="P226" s="92">
        <f>N226-K226</f>
        <v>-127.0883054892596</v>
      </c>
      <c r="Q226" s="31">
        <f>N226/K226</f>
        <v>0.83054892601432051</v>
      </c>
      <c r="R226" s="273">
        <f>Q242</f>
        <v>0.83093798247681772</v>
      </c>
      <c r="S226" s="32">
        <v>0.70844907407407409</v>
      </c>
      <c r="T226" s="33">
        <v>0.75694444444444442</v>
      </c>
      <c r="U226" s="34"/>
      <c r="V226" s="35">
        <v>69.833333333333272</v>
      </c>
      <c r="W226" s="114"/>
      <c r="X226" s="115"/>
      <c r="Y226" s="276"/>
      <c r="Z226" s="277"/>
      <c r="AA226" s="36">
        <f>M226-J226</f>
        <v>-508.35322195703839</v>
      </c>
      <c r="AB226" s="31">
        <f>M226/J226</f>
        <v>0.83054892601432051</v>
      </c>
      <c r="AC226" s="278">
        <f>AB242</f>
        <v>0.83093798247681772</v>
      </c>
    </row>
    <row r="227" spans="1:29" ht="15.75" customHeight="1">
      <c r="A227" s="269"/>
      <c r="B227" s="38" t="s">
        <v>76</v>
      </c>
      <c r="C227" s="264" t="s">
        <v>128</v>
      </c>
      <c r="D227" s="265"/>
      <c r="E227" s="39">
        <v>14.28</v>
      </c>
      <c r="F227" s="40">
        <v>6219</v>
      </c>
      <c r="G227" s="41">
        <f t="shared" si="65"/>
        <v>88807.319999999992</v>
      </c>
      <c r="H227" s="42">
        <v>2</v>
      </c>
      <c r="I227" s="43">
        <v>3</v>
      </c>
      <c r="J227" s="44">
        <v>3600</v>
      </c>
      <c r="K227" s="45">
        <f t="shared" si="61"/>
        <v>1200</v>
      </c>
      <c r="L227" s="46">
        <v>3</v>
      </c>
      <c r="M227" s="44">
        <f>F227/V227*60</f>
        <v>2991.5018706574051</v>
      </c>
      <c r="N227" s="45">
        <f>M227/L227</f>
        <v>997.167290219135</v>
      </c>
      <c r="O227" s="47">
        <f>L227-I227</f>
        <v>0</v>
      </c>
      <c r="P227" s="48">
        <f>N227-K227</f>
        <v>-202.832709780865</v>
      </c>
      <c r="Q227" s="49">
        <f>N227/K227</f>
        <v>0.83097274184927916</v>
      </c>
      <c r="R227" s="274"/>
      <c r="S227" s="50">
        <v>0.76962962962962966</v>
      </c>
      <c r="T227" s="51">
        <v>0.85624999999999996</v>
      </c>
      <c r="U227" s="52">
        <v>18.266666666666751</v>
      </c>
      <c r="V227" s="53">
        <v>124.73333333333322</v>
      </c>
      <c r="W227" s="54">
        <v>0.85624999999999996</v>
      </c>
      <c r="X227" s="94">
        <v>0.91249999999999998</v>
      </c>
      <c r="Y227" s="266" t="s">
        <v>274</v>
      </c>
      <c r="Z227" s="267"/>
      <c r="AA227" s="55">
        <f>M227-J227</f>
        <v>-608.49812934259489</v>
      </c>
      <c r="AB227" s="49">
        <f>M227/J227</f>
        <v>0.83097274184927916</v>
      </c>
      <c r="AC227" s="279"/>
    </row>
    <row r="228" spans="1:29" ht="15.75" customHeight="1">
      <c r="A228" s="269"/>
      <c r="B228" s="38" t="s">
        <v>76</v>
      </c>
      <c r="C228" s="264" t="s">
        <v>128</v>
      </c>
      <c r="D228" s="265"/>
      <c r="E228" s="39">
        <v>14.28</v>
      </c>
      <c r="F228" s="40">
        <v>4605</v>
      </c>
      <c r="G228" s="41">
        <f t="shared" si="65"/>
        <v>65759.399999999994</v>
      </c>
      <c r="H228" s="42"/>
      <c r="I228" s="43">
        <v>3</v>
      </c>
      <c r="J228" s="44">
        <v>3600</v>
      </c>
      <c r="K228" s="45">
        <f t="shared" si="61"/>
        <v>1200</v>
      </c>
      <c r="L228" s="46">
        <v>3</v>
      </c>
      <c r="M228" s="44">
        <f>F228/V228*60</f>
        <v>2992.4187725631737</v>
      </c>
      <c r="N228" s="45">
        <f>M228/L228</f>
        <v>997.47292418772452</v>
      </c>
      <c r="O228" s="47">
        <f>L228-I228</f>
        <v>0</v>
      </c>
      <c r="P228" s="48">
        <f>N228-K228</f>
        <v>-202.52707581227548</v>
      </c>
      <c r="Q228" s="49">
        <f>N228/K228</f>
        <v>0.83122743682310374</v>
      </c>
      <c r="R228" s="274"/>
      <c r="S228" s="50">
        <v>0.91249999999999998</v>
      </c>
      <c r="T228" s="51">
        <v>0.97662037037037042</v>
      </c>
      <c r="U228" s="52">
        <v>81.000000000000028</v>
      </c>
      <c r="V228" s="53">
        <v>92.333333333333428</v>
      </c>
      <c r="W228" s="54"/>
      <c r="X228" s="94"/>
      <c r="Y228" s="266"/>
      <c r="Z228" s="267"/>
      <c r="AA228" s="55">
        <f>M228-J228</f>
        <v>-607.58122743682634</v>
      </c>
      <c r="AB228" s="49">
        <f>M228/J228</f>
        <v>0.83122743682310385</v>
      </c>
      <c r="AC228" s="279"/>
    </row>
    <row r="229" spans="1:29" ht="15.75" customHeight="1">
      <c r="A229" s="269"/>
      <c r="B229" s="38"/>
      <c r="C229" s="264"/>
      <c r="D229" s="265"/>
      <c r="E229" s="39"/>
      <c r="F229" s="40"/>
      <c r="G229" s="41"/>
      <c r="H229" s="42"/>
      <c r="I229" s="43"/>
      <c r="J229" s="44"/>
      <c r="K229" s="45"/>
      <c r="L229" s="46"/>
      <c r="M229" s="44"/>
      <c r="N229" s="45"/>
      <c r="O229" s="47"/>
      <c r="P229" s="48"/>
      <c r="Q229" s="49"/>
      <c r="R229" s="274"/>
      <c r="S229" s="50"/>
      <c r="T229" s="51"/>
      <c r="U229" s="52"/>
      <c r="V229" s="53"/>
      <c r="W229" s="54"/>
      <c r="X229" s="94"/>
      <c r="Y229" s="266"/>
      <c r="Z229" s="267"/>
      <c r="AA229" s="55"/>
      <c r="AB229" s="49"/>
      <c r="AC229" s="279"/>
    </row>
    <row r="230" spans="1:29" ht="15.75" customHeight="1">
      <c r="A230" s="269"/>
      <c r="B230" s="38"/>
      <c r="C230" s="264"/>
      <c r="D230" s="265"/>
      <c r="E230" s="39"/>
      <c r="F230" s="40"/>
      <c r="G230" s="41"/>
      <c r="H230" s="58"/>
      <c r="I230" s="43"/>
      <c r="J230" s="44"/>
      <c r="K230" s="45"/>
      <c r="L230" s="59"/>
      <c r="M230" s="44"/>
      <c r="N230" s="45"/>
      <c r="O230" s="47"/>
      <c r="P230" s="48"/>
      <c r="Q230" s="49"/>
      <c r="R230" s="274"/>
      <c r="S230" s="50"/>
      <c r="T230" s="51"/>
      <c r="U230" s="52"/>
      <c r="V230" s="53"/>
      <c r="W230" s="54"/>
      <c r="X230" s="94"/>
      <c r="Y230" s="266"/>
      <c r="Z230" s="267"/>
      <c r="AA230" s="55"/>
      <c r="AB230" s="49"/>
      <c r="AC230" s="279"/>
    </row>
    <row r="231" spans="1:29" ht="15.75" customHeight="1">
      <c r="A231" s="269"/>
      <c r="B231" s="38"/>
      <c r="C231" s="264"/>
      <c r="D231" s="265"/>
      <c r="E231" s="39"/>
      <c r="F231" s="40"/>
      <c r="G231" s="60"/>
      <c r="H231" s="61"/>
      <c r="I231" s="43"/>
      <c r="J231" s="44"/>
      <c r="K231" s="45"/>
      <c r="L231" s="46"/>
      <c r="M231" s="44"/>
      <c r="N231" s="45"/>
      <c r="O231" s="47"/>
      <c r="P231" s="48"/>
      <c r="Q231" s="49"/>
      <c r="R231" s="274"/>
      <c r="S231" s="50"/>
      <c r="T231" s="51"/>
      <c r="U231" s="52"/>
      <c r="V231" s="53"/>
      <c r="W231" s="54"/>
      <c r="X231" s="94"/>
      <c r="Y231" s="266"/>
      <c r="Z231" s="267"/>
      <c r="AA231" s="55"/>
      <c r="AB231" s="49"/>
      <c r="AC231" s="279"/>
    </row>
    <row r="232" spans="1:29" ht="15.75" customHeight="1">
      <c r="A232" s="269"/>
      <c r="B232" s="38"/>
      <c r="C232" s="264"/>
      <c r="D232" s="265"/>
      <c r="E232" s="39"/>
      <c r="F232" s="40"/>
      <c r="G232" s="60"/>
      <c r="H232" s="64"/>
      <c r="I232" s="43"/>
      <c r="J232" s="44"/>
      <c r="K232" s="45"/>
      <c r="L232" s="59"/>
      <c r="M232" s="44"/>
      <c r="N232" s="45"/>
      <c r="O232" s="65"/>
      <c r="P232" s="66"/>
      <c r="Q232" s="67"/>
      <c r="R232" s="274"/>
      <c r="S232" s="50"/>
      <c r="T232" s="51"/>
      <c r="U232" s="52"/>
      <c r="V232" s="53"/>
      <c r="W232" s="54"/>
      <c r="X232" s="94"/>
      <c r="Y232" s="266"/>
      <c r="Z232" s="267"/>
      <c r="AA232" s="55"/>
      <c r="AB232" s="49"/>
      <c r="AC232" s="279"/>
    </row>
    <row r="233" spans="1:29" ht="15.75" customHeight="1">
      <c r="A233" s="269"/>
      <c r="B233" s="38"/>
      <c r="C233" s="264"/>
      <c r="D233" s="265"/>
      <c r="E233" s="39"/>
      <c r="F233" s="40"/>
      <c r="G233" s="60"/>
      <c r="H233" s="64"/>
      <c r="I233" s="43"/>
      <c r="J233" s="44"/>
      <c r="K233" s="45"/>
      <c r="L233" s="59"/>
      <c r="M233" s="44"/>
      <c r="N233" s="45"/>
      <c r="O233" s="65"/>
      <c r="P233" s="66"/>
      <c r="Q233" s="67"/>
      <c r="R233" s="274"/>
      <c r="S233" s="50"/>
      <c r="T233" s="51"/>
      <c r="U233" s="52"/>
      <c r="V233" s="53"/>
      <c r="W233" s="54"/>
      <c r="X233" s="94"/>
      <c r="Y233" s="266"/>
      <c r="Z233" s="267"/>
      <c r="AA233" s="55"/>
      <c r="AB233" s="49"/>
      <c r="AC233" s="279"/>
    </row>
    <row r="234" spans="1:29" ht="15.75" customHeight="1">
      <c r="A234" s="269"/>
      <c r="B234" s="38"/>
      <c r="C234" s="264"/>
      <c r="D234" s="265"/>
      <c r="E234" s="39"/>
      <c r="F234" s="40"/>
      <c r="G234" s="60"/>
      <c r="H234" s="64"/>
      <c r="I234" s="43"/>
      <c r="J234" s="44"/>
      <c r="K234" s="45"/>
      <c r="L234" s="59"/>
      <c r="M234" s="44"/>
      <c r="N234" s="45"/>
      <c r="O234" s="65"/>
      <c r="P234" s="66"/>
      <c r="Q234" s="67"/>
      <c r="R234" s="274"/>
      <c r="S234" s="50"/>
      <c r="T234" s="51"/>
      <c r="U234" s="52"/>
      <c r="V234" s="53"/>
      <c r="W234" s="54"/>
      <c r="X234" s="94"/>
      <c r="Y234" s="266"/>
      <c r="Z234" s="267"/>
      <c r="AA234" s="55"/>
      <c r="AB234" s="49"/>
      <c r="AC234" s="279"/>
    </row>
    <row r="235" spans="1:29" ht="15.75" customHeight="1">
      <c r="A235" s="269"/>
      <c r="B235" s="38"/>
      <c r="C235" s="264"/>
      <c r="D235" s="265"/>
      <c r="E235" s="39"/>
      <c r="F235" s="40"/>
      <c r="G235" s="60"/>
      <c r="H235" s="64"/>
      <c r="I235" s="43"/>
      <c r="J235" s="44"/>
      <c r="K235" s="45"/>
      <c r="L235" s="59"/>
      <c r="M235" s="44"/>
      <c r="N235" s="45"/>
      <c r="O235" s="65"/>
      <c r="P235" s="66"/>
      <c r="Q235" s="67"/>
      <c r="R235" s="274"/>
      <c r="S235" s="50"/>
      <c r="T235" s="51"/>
      <c r="U235" s="52"/>
      <c r="V235" s="53"/>
      <c r="W235" s="54"/>
      <c r="X235" s="94"/>
      <c r="Y235" s="266"/>
      <c r="Z235" s="267"/>
      <c r="AA235" s="55"/>
      <c r="AB235" s="49"/>
      <c r="AC235" s="279"/>
    </row>
    <row r="236" spans="1:29" ht="15.75" customHeight="1">
      <c r="A236" s="269"/>
      <c r="B236" s="38"/>
      <c r="C236" s="264"/>
      <c r="D236" s="265"/>
      <c r="E236" s="39"/>
      <c r="F236" s="40"/>
      <c r="G236" s="60"/>
      <c r="H236" s="64"/>
      <c r="I236" s="43"/>
      <c r="J236" s="44"/>
      <c r="K236" s="45"/>
      <c r="L236" s="59"/>
      <c r="M236" s="44"/>
      <c r="N236" s="45"/>
      <c r="O236" s="65"/>
      <c r="P236" s="66"/>
      <c r="Q236" s="67"/>
      <c r="R236" s="274"/>
      <c r="S236" s="50"/>
      <c r="T236" s="51"/>
      <c r="U236" s="52"/>
      <c r="V236" s="53"/>
      <c r="W236" s="68"/>
      <c r="X236" s="110"/>
      <c r="Y236" s="266"/>
      <c r="Z236" s="267"/>
      <c r="AA236" s="55"/>
      <c r="AB236" s="49"/>
      <c r="AC236" s="279"/>
    </row>
    <row r="237" spans="1:29" ht="15.75" customHeight="1">
      <c r="A237" s="269"/>
      <c r="B237" s="38"/>
      <c r="C237" s="264"/>
      <c r="D237" s="265"/>
      <c r="E237" s="39"/>
      <c r="F237" s="40"/>
      <c r="G237" s="60"/>
      <c r="H237" s="64"/>
      <c r="I237" s="43"/>
      <c r="J237" s="44"/>
      <c r="K237" s="45"/>
      <c r="L237" s="59"/>
      <c r="M237" s="44"/>
      <c r="N237" s="45"/>
      <c r="O237" s="65"/>
      <c r="P237" s="66"/>
      <c r="Q237" s="67"/>
      <c r="R237" s="274"/>
      <c r="S237" s="50"/>
      <c r="T237" s="51"/>
      <c r="U237" s="52"/>
      <c r="V237" s="53"/>
      <c r="W237" s="68"/>
      <c r="X237" s="110"/>
      <c r="Y237" s="266"/>
      <c r="Z237" s="267"/>
      <c r="AA237" s="55"/>
      <c r="AB237" s="49"/>
      <c r="AC237" s="279"/>
    </row>
    <row r="238" spans="1:29" ht="15.75" customHeight="1">
      <c r="A238" s="269"/>
      <c r="B238" s="38"/>
      <c r="C238" s="264"/>
      <c r="D238" s="265"/>
      <c r="E238" s="39"/>
      <c r="F238" s="40"/>
      <c r="G238" s="60"/>
      <c r="H238" s="64"/>
      <c r="I238" s="43"/>
      <c r="J238" s="44"/>
      <c r="K238" s="45"/>
      <c r="L238" s="59"/>
      <c r="M238" s="44"/>
      <c r="N238" s="45"/>
      <c r="O238" s="65"/>
      <c r="P238" s="66"/>
      <c r="Q238" s="67"/>
      <c r="R238" s="274"/>
      <c r="S238" s="50"/>
      <c r="T238" s="51"/>
      <c r="U238" s="52"/>
      <c r="V238" s="53"/>
      <c r="W238" s="68"/>
      <c r="X238" s="110"/>
      <c r="Y238" s="266"/>
      <c r="Z238" s="267"/>
      <c r="AA238" s="55"/>
      <c r="AB238" s="49"/>
      <c r="AC238" s="279"/>
    </row>
    <row r="239" spans="1:29" ht="15.75" customHeight="1">
      <c r="A239" s="269"/>
      <c r="B239" s="38"/>
      <c r="C239" s="264"/>
      <c r="D239" s="265"/>
      <c r="E239" s="39"/>
      <c r="F239" s="40"/>
      <c r="G239" s="60"/>
      <c r="H239" s="64"/>
      <c r="I239" s="43"/>
      <c r="J239" s="44"/>
      <c r="K239" s="45"/>
      <c r="L239" s="59"/>
      <c r="M239" s="44"/>
      <c r="N239" s="45"/>
      <c r="O239" s="65"/>
      <c r="P239" s="66"/>
      <c r="Q239" s="67"/>
      <c r="R239" s="274"/>
      <c r="S239" s="50"/>
      <c r="T239" s="51"/>
      <c r="U239" s="52"/>
      <c r="V239" s="53"/>
      <c r="W239" s="68"/>
      <c r="X239" s="110"/>
      <c r="Y239" s="266"/>
      <c r="Z239" s="267"/>
      <c r="AA239" s="55"/>
      <c r="AB239" s="49"/>
      <c r="AC239" s="279"/>
    </row>
    <row r="240" spans="1:29" ht="15.75" customHeight="1">
      <c r="A240" s="269"/>
      <c r="B240" s="38"/>
      <c r="C240" s="264"/>
      <c r="D240" s="265"/>
      <c r="E240" s="39"/>
      <c r="F240" s="40"/>
      <c r="G240" s="60"/>
      <c r="H240" s="64"/>
      <c r="I240" s="43"/>
      <c r="J240" s="44"/>
      <c r="K240" s="45"/>
      <c r="L240" s="59"/>
      <c r="M240" s="44"/>
      <c r="N240" s="45"/>
      <c r="O240" s="65"/>
      <c r="P240" s="66"/>
      <c r="Q240" s="67"/>
      <c r="R240" s="274"/>
      <c r="S240" s="50"/>
      <c r="T240" s="51"/>
      <c r="U240" s="52"/>
      <c r="V240" s="53"/>
      <c r="W240" s="68"/>
      <c r="X240" s="110"/>
      <c r="Y240" s="266"/>
      <c r="Z240" s="267"/>
      <c r="AA240" s="55"/>
      <c r="AB240" s="49"/>
      <c r="AC240" s="279"/>
    </row>
    <row r="241" spans="1:29" ht="15.75" customHeight="1">
      <c r="A241" s="269"/>
      <c r="B241" s="38"/>
      <c r="C241" s="264"/>
      <c r="D241" s="265"/>
      <c r="E241" s="104"/>
      <c r="F241" s="40"/>
      <c r="G241" s="72"/>
      <c r="H241" s="64"/>
      <c r="I241" s="43"/>
      <c r="J241" s="44"/>
      <c r="K241" s="45"/>
      <c r="L241" s="59"/>
      <c r="M241" s="44"/>
      <c r="N241" s="45"/>
      <c r="O241" s="65"/>
      <c r="P241" s="66"/>
      <c r="Q241" s="67"/>
      <c r="R241" s="274"/>
      <c r="S241" s="62"/>
      <c r="T241" s="63"/>
      <c r="U241" s="73"/>
      <c r="V241" s="74"/>
      <c r="W241" s="68"/>
      <c r="X241" s="110"/>
      <c r="Y241" s="266"/>
      <c r="Z241" s="267"/>
      <c r="AA241" s="111"/>
      <c r="AB241" s="67"/>
      <c r="AC241" s="279"/>
    </row>
    <row r="242" spans="1:29" ht="15.75" customHeight="1" thickBot="1">
      <c r="A242" s="270"/>
      <c r="B242" s="76" t="s">
        <v>35</v>
      </c>
      <c r="C242" s="261"/>
      <c r="D242" s="261"/>
      <c r="E242" s="77"/>
      <c r="F242" s="18"/>
      <c r="G242" s="79"/>
      <c r="H242" s="20"/>
      <c r="I242" s="80">
        <f t="shared" ref="I242:J242" si="66">AVERAGE(I226:I241)</f>
        <v>3.3333333333333335</v>
      </c>
      <c r="J242" s="81">
        <f t="shared" si="66"/>
        <v>3400</v>
      </c>
      <c r="K242" s="82">
        <f t="shared" ref="K242" si="67">J242/I242</f>
        <v>1020</v>
      </c>
      <c r="L242" s="80">
        <f t="shared" ref="L242:M242" si="68">AVERAGE(L226:L241)</f>
        <v>3.3333333333333335</v>
      </c>
      <c r="M242" s="81">
        <f t="shared" si="68"/>
        <v>2825.1891404211801</v>
      </c>
      <c r="N242" s="82">
        <f t="shared" ref="N242:N247" si="69">M242/L242</f>
        <v>847.55674212635404</v>
      </c>
      <c r="O242" s="83">
        <f t="shared" ref="O242:O247" si="70">L242-I242</f>
        <v>0</v>
      </c>
      <c r="P242" s="84">
        <f t="shared" ref="P242:P247" si="71">N242-K242</f>
        <v>-172.44325787364596</v>
      </c>
      <c r="Q242" s="85">
        <f t="shared" ref="Q242:Q247" si="72">N242/K242</f>
        <v>0.83093798247681772</v>
      </c>
      <c r="R242" s="275"/>
      <c r="S242" s="182">
        <f>S226</f>
        <v>0.70844907407407409</v>
      </c>
      <c r="T242" s="183">
        <f>INDEX(T226:T241,COUNTA(T226:T241))</f>
        <v>0.97662037037037042</v>
      </c>
      <c r="U242" s="86"/>
      <c r="V242" s="96"/>
      <c r="W242" s="18"/>
      <c r="X242" s="20"/>
      <c r="Y242" s="262"/>
      <c r="Z242" s="263"/>
      <c r="AA242" s="97">
        <f t="shared" ref="AA242:AA247" si="73">M242-J242</f>
        <v>-574.81085957881987</v>
      </c>
      <c r="AB242" s="85">
        <f t="shared" ref="AB242:AB247" si="74">M242/J242</f>
        <v>0.83093798247681772</v>
      </c>
      <c r="AC242" s="280"/>
    </row>
    <row r="243" spans="1:29" ht="15.75" customHeight="1">
      <c r="A243" s="281" t="s">
        <v>53</v>
      </c>
      <c r="B243" s="16" t="s">
        <v>76</v>
      </c>
      <c r="C243" s="271" t="s">
        <v>127</v>
      </c>
      <c r="D243" s="272"/>
      <c r="E243" s="21">
        <v>18.18</v>
      </c>
      <c r="F243" s="15">
        <v>1517</v>
      </c>
      <c r="G243" s="22">
        <f t="shared" ref="G243:G247" si="75">E243*F243</f>
        <v>27579.06</v>
      </c>
      <c r="H243" s="23"/>
      <c r="I243" s="24">
        <v>3</v>
      </c>
      <c r="J243" s="25">
        <v>3600</v>
      </c>
      <c r="K243" s="26">
        <f>J243/I243</f>
        <v>1200</v>
      </c>
      <c r="L243" s="27">
        <v>3</v>
      </c>
      <c r="M243" s="25">
        <f>F243/V243*60</f>
        <v>2959.9999999999991</v>
      </c>
      <c r="N243" s="26">
        <f t="shared" si="69"/>
        <v>986.6666666666664</v>
      </c>
      <c r="O243" s="91">
        <f t="shared" si="70"/>
        <v>0</v>
      </c>
      <c r="P243" s="92">
        <f t="shared" si="71"/>
        <v>-213.3333333333336</v>
      </c>
      <c r="Q243" s="31">
        <f t="shared" si="72"/>
        <v>0.82222222222222197</v>
      </c>
      <c r="R243" s="273">
        <f>Q259</f>
        <v>0.82606618871379434</v>
      </c>
      <c r="S243" s="32">
        <v>0.70855324074074078</v>
      </c>
      <c r="T243" s="33">
        <v>0.72990740740740745</v>
      </c>
      <c r="U243" s="34"/>
      <c r="V243" s="35">
        <v>30.750000000000011</v>
      </c>
      <c r="W243" s="33"/>
      <c r="X243" s="107"/>
      <c r="Y243" s="276"/>
      <c r="Z243" s="277"/>
      <c r="AA243" s="119">
        <f t="shared" si="73"/>
        <v>-640.00000000000091</v>
      </c>
      <c r="AB243" s="31">
        <f t="shared" si="74"/>
        <v>0.82222222222222197</v>
      </c>
      <c r="AC243" s="278">
        <f>AB259</f>
        <v>0.82606618871379434</v>
      </c>
    </row>
    <row r="244" spans="1:29" ht="15.75" customHeight="1">
      <c r="A244" s="282"/>
      <c r="B244" s="38" t="s">
        <v>76</v>
      </c>
      <c r="C244" s="264" t="s">
        <v>122</v>
      </c>
      <c r="D244" s="265"/>
      <c r="E244" s="39">
        <v>18.18</v>
      </c>
      <c r="F244" s="40">
        <v>1185</v>
      </c>
      <c r="G244" s="41">
        <f t="shared" si="75"/>
        <v>21543.3</v>
      </c>
      <c r="H244" s="42">
        <v>2</v>
      </c>
      <c r="I244" s="43">
        <v>3</v>
      </c>
      <c r="J244" s="44">
        <v>3600</v>
      </c>
      <c r="K244" s="45">
        <f t="shared" si="61"/>
        <v>1200</v>
      </c>
      <c r="L244" s="46">
        <v>3</v>
      </c>
      <c r="M244" s="44">
        <f>F244/V244*60</f>
        <v>2972.8222996515669</v>
      </c>
      <c r="N244" s="45">
        <f t="shared" si="69"/>
        <v>990.94076655052231</v>
      </c>
      <c r="O244" s="47">
        <f t="shared" si="70"/>
        <v>0</v>
      </c>
      <c r="P244" s="48">
        <f t="shared" si="71"/>
        <v>-209.05923344947769</v>
      </c>
      <c r="Q244" s="49">
        <f t="shared" si="72"/>
        <v>0.82578397212543531</v>
      </c>
      <c r="R244" s="274"/>
      <c r="S244" s="50">
        <v>0.74108796296296298</v>
      </c>
      <c r="T244" s="51">
        <v>0.75769675925925928</v>
      </c>
      <c r="U244" s="52">
        <v>16.099999999999959</v>
      </c>
      <c r="V244" s="53">
        <v>23.916666666666675</v>
      </c>
      <c r="W244" s="54"/>
      <c r="X244" s="58"/>
      <c r="Y244" s="266" t="s">
        <v>263</v>
      </c>
      <c r="Z244" s="267"/>
      <c r="AA244" s="120">
        <f t="shared" si="73"/>
        <v>-627.17770034843306</v>
      </c>
      <c r="AB244" s="49">
        <f t="shared" si="74"/>
        <v>0.82578397212543531</v>
      </c>
      <c r="AC244" s="279"/>
    </row>
    <row r="245" spans="1:29" ht="15.75" customHeight="1">
      <c r="A245" s="282"/>
      <c r="B245" s="38" t="s">
        <v>76</v>
      </c>
      <c r="C245" s="264" t="s">
        <v>129</v>
      </c>
      <c r="D245" s="265"/>
      <c r="E245" s="39">
        <v>25.03</v>
      </c>
      <c r="F245" s="40">
        <v>2354</v>
      </c>
      <c r="G245" s="41">
        <f t="shared" si="75"/>
        <v>58920.62</v>
      </c>
      <c r="H245" s="42"/>
      <c r="I245" s="43">
        <v>4</v>
      </c>
      <c r="J245" s="44">
        <v>3300</v>
      </c>
      <c r="K245" s="45">
        <f t="shared" si="61"/>
        <v>825</v>
      </c>
      <c r="L245" s="46">
        <v>4</v>
      </c>
      <c r="M245" s="44">
        <f>F245/V245*60</f>
        <v>2716.1538461538476</v>
      </c>
      <c r="N245" s="45">
        <f t="shared" si="69"/>
        <v>679.03846153846189</v>
      </c>
      <c r="O245" s="47">
        <f t="shared" si="70"/>
        <v>0</v>
      </c>
      <c r="P245" s="48">
        <f t="shared" si="71"/>
        <v>-145.96153846153811</v>
      </c>
      <c r="Q245" s="49">
        <f t="shared" si="72"/>
        <v>0.82307692307692348</v>
      </c>
      <c r="R245" s="274"/>
      <c r="S245" s="50">
        <v>0.77013888888888893</v>
      </c>
      <c r="T245" s="51">
        <v>0.80625000000000002</v>
      </c>
      <c r="U245" s="52">
        <v>17.916666666666696</v>
      </c>
      <c r="V245" s="53">
        <v>51.999999999999972</v>
      </c>
      <c r="W245" s="54"/>
      <c r="X245" s="58"/>
      <c r="Y245" s="266"/>
      <c r="Z245" s="267"/>
      <c r="AA245" s="120">
        <f t="shared" si="73"/>
        <v>-583.84615384615245</v>
      </c>
      <c r="AB245" s="49">
        <f t="shared" si="74"/>
        <v>0.82307692307692348</v>
      </c>
      <c r="AC245" s="279"/>
    </row>
    <row r="246" spans="1:29" ht="15.75" customHeight="1">
      <c r="A246" s="282"/>
      <c r="B246" s="38" t="s">
        <v>76</v>
      </c>
      <c r="C246" s="264" t="s">
        <v>130</v>
      </c>
      <c r="D246" s="265"/>
      <c r="E246" s="39">
        <v>24.83</v>
      </c>
      <c r="F246" s="40">
        <v>3056</v>
      </c>
      <c r="G246" s="41">
        <f t="shared" si="75"/>
        <v>75880.479999999996</v>
      </c>
      <c r="H246" s="42"/>
      <c r="I246" s="43">
        <v>4</v>
      </c>
      <c r="J246" s="44">
        <v>3300</v>
      </c>
      <c r="K246" s="45">
        <f t="shared" si="61"/>
        <v>825</v>
      </c>
      <c r="L246" s="46">
        <v>4</v>
      </c>
      <c r="M246" s="44">
        <f>F246/V246*60</f>
        <v>2726.5427509293695</v>
      </c>
      <c r="N246" s="45">
        <f t="shared" si="69"/>
        <v>681.63568773234238</v>
      </c>
      <c r="O246" s="47">
        <f t="shared" si="70"/>
        <v>0</v>
      </c>
      <c r="P246" s="48">
        <f t="shared" si="71"/>
        <v>-143.36431226765762</v>
      </c>
      <c r="Q246" s="49">
        <f t="shared" si="72"/>
        <v>0.82622507603920292</v>
      </c>
      <c r="R246" s="274"/>
      <c r="S246" s="50">
        <v>0.81874999999999998</v>
      </c>
      <c r="T246" s="51">
        <v>0.86545138888888884</v>
      </c>
      <c r="U246" s="52">
        <v>17.999999999999936</v>
      </c>
      <c r="V246" s="53">
        <v>67.249999999999957</v>
      </c>
      <c r="W246" s="54">
        <v>0.86545138888888884</v>
      </c>
      <c r="X246" s="94">
        <v>0.91805555555555551</v>
      </c>
      <c r="Y246" s="266" t="s">
        <v>257</v>
      </c>
      <c r="Z246" s="267"/>
      <c r="AA246" s="120">
        <f t="shared" si="73"/>
        <v>-573.4572490706305</v>
      </c>
      <c r="AB246" s="49">
        <f t="shared" si="74"/>
        <v>0.82622507603920292</v>
      </c>
      <c r="AC246" s="279"/>
    </row>
    <row r="247" spans="1:29" ht="15.75" customHeight="1">
      <c r="A247" s="283"/>
      <c r="B247" s="38" t="s">
        <v>76</v>
      </c>
      <c r="C247" s="264" t="s">
        <v>314</v>
      </c>
      <c r="D247" s="265"/>
      <c r="E247" s="39">
        <v>18.18</v>
      </c>
      <c r="F247" s="40">
        <v>3048</v>
      </c>
      <c r="G247" s="41">
        <f t="shared" si="75"/>
        <v>55412.639999999999</v>
      </c>
      <c r="H247" s="58"/>
      <c r="I247" s="43">
        <v>3</v>
      </c>
      <c r="J247" s="44">
        <v>3600</v>
      </c>
      <c r="K247" s="45">
        <f t="shared" si="61"/>
        <v>1200</v>
      </c>
      <c r="L247" s="59">
        <v>3</v>
      </c>
      <c r="M247" s="44">
        <f>F247/V247*60</f>
        <v>2998.032786885241</v>
      </c>
      <c r="N247" s="45">
        <f t="shared" si="69"/>
        <v>999.34426229508028</v>
      </c>
      <c r="O247" s="47">
        <f t="shared" si="70"/>
        <v>0</v>
      </c>
      <c r="P247" s="48">
        <f t="shared" si="71"/>
        <v>-200.65573770491972</v>
      </c>
      <c r="Q247" s="49">
        <f t="shared" si="72"/>
        <v>0.83278688524590028</v>
      </c>
      <c r="R247" s="274"/>
      <c r="S247" s="50">
        <v>0.91805555555555551</v>
      </c>
      <c r="T247" s="51">
        <v>0.9604166666666667</v>
      </c>
      <c r="U247" s="52">
        <v>75.750000000000014</v>
      </c>
      <c r="V247" s="53">
        <v>61.000000000000099</v>
      </c>
      <c r="W247" s="54"/>
      <c r="X247" s="94"/>
      <c r="Y247" s="266"/>
      <c r="Z247" s="267"/>
      <c r="AA247" s="120">
        <f t="shared" si="73"/>
        <v>-601.96721311475903</v>
      </c>
      <c r="AB247" s="49">
        <f t="shared" si="74"/>
        <v>0.83278688524590028</v>
      </c>
      <c r="AC247" s="279"/>
    </row>
    <row r="248" spans="1:29" ht="15.75" customHeight="1">
      <c r="A248" s="283"/>
      <c r="B248" s="38"/>
      <c r="C248" s="264"/>
      <c r="D248" s="265"/>
      <c r="E248" s="39"/>
      <c r="F248" s="40"/>
      <c r="G248" s="60"/>
      <c r="H248" s="61"/>
      <c r="I248" s="43"/>
      <c r="J248" s="44"/>
      <c r="K248" s="45"/>
      <c r="L248" s="46"/>
      <c r="M248" s="44"/>
      <c r="N248" s="45"/>
      <c r="O248" s="47"/>
      <c r="P248" s="48"/>
      <c r="Q248" s="49"/>
      <c r="R248" s="274"/>
      <c r="S248" s="50"/>
      <c r="T248" s="51"/>
      <c r="U248" s="52"/>
      <c r="V248" s="53"/>
      <c r="W248" s="54"/>
      <c r="X248" s="116"/>
      <c r="Y248" s="266"/>
      <c r="Z248" s="267"/>
      <c r="AA248" s="120"/>
      <c r="AB248" s="49"/>
      <c r="AC248" s="279"/>
    </row>
    <row r="249" spans="1:29" ht="15.75" customHeight="1">
      <c r="A249" s="283"/>
      <c r="B249" s="38"/>
      <c r="C249" s="264"/>
      <c r="D249" s="265"/>
      <c r="E249" s="39"/>
      <c r="F249" s="40"/>
      <c r="G249" s="60"/>
      <c r="H249" s="64"/>
      <c r="I249" s="43"/>
      <c r="J249" s="44"/>
      <c r="K249" s="45"/>
      <c r="L249" s="59"/>
      <c r="M249" s="44"/>
      <c r="N249" s="45"/>
      <c r="O249" s="65"/>
      <c r="P249" s="66"/>
      <c r="Q249" s="67"/>
      <c r="R249" s="274"/>
      <c r="S249" s="50"/>
      <c r="T249" s="51"/>
      <c r="U249" s="52"/>
      <c r="V249" s="53"/>
      <c r="W249" s="54"/>
      <c r="X249" s="94"/>
      <c r="Y249" s="266"/>
      <c r="Z249" s="267"/>
      <c r="AA249" s="120"/>
      <c r="AB249" s="49"/>
      <c r="AC249" s="279"/>
    </row>
    <row r="250" spans="1:29" ht="15.75" customHeight="1">
      <c r="A250" s="283"/>
      <c r="B250" s="38"/>
      <c r="C250" s="264"/>
      <c r="D250" s="265"/>
      <c r="E250" s="39"/>
      <c r="F250" s="40"/>
      <c r="G250" s="60"/>
      <c r="H250" s="64"/>
      <c r="I250" s="43"/>
      <c r="J250" s="44"/>
      <c r="K250" s="45"/>
      <c r="L250" s="59"/>
      <c r="M250" s="44"/>
      <c r="N250" s="45"/>
      <c r="O250" s="65"/>
      <c r="P250" s="66"/>
      <c r="Q250" s="67"/>
      <c r="R250" s="274"/>
      <c r="S250" s="50"/>
      <c r="T250" s="51"/>
      <c r="U250" s="52"/>
      <c r="V250" s="53"/>
      <c r="W250" s="54"/>
      <c r="X250" s="94"/>
      <c r="Y250" s="266"/>
      <c r="Z250" s="267"/>
      <c r="AA250" s="120"/>
      <c r="AB250" s="49"/>
      <c r="AC250" s="279"/>
    </row>
    <row r="251" spans="1:29" ht="15.75" customHeight="1">
      <c r="A251" s="283"/>
      <c r="B251" s="38"/>
      <c r="C251" s="264"/>
      <c r="D251" s="265"/>
      <c r="E251" s="39"/>
      <c r="F251" s="40"/>
      <c r="G251" s="60"/>
      <c r="H251" s="64"/>
      <c r="I251" s="43"/>
      <c r="J251" s="44"/>
      <c r="K251" s="45"/>
      <c r="L251" s="59"/>
      <c r="M251" s="44"/>
      <c r="N251" s="45"/>
      <c r="O251" s="65"/>
      <c r="P251" s="66"/>
      <c r="Q251" s="67"/>
      <c r="R251" s="274"/>
      <c r="S251" s="50"/>
      <c r="T251" s="51"/>
      <c r="U251" s="52"/>
      <c r="V251" s="53"/>
      <c r="W251" s="68"/>
      <c r="X251" s="110"/>
      <c r="Y251" s="266"/>
      <c r="Z251" s="267"/>
      <c r="AA251" s="120"/>
      <c r="AB251" s="49"/>
      <c r="AC251" s="279"/>
    </row>
    <row r="252" spans="1:29" ht="15.75" customHeight="1">
      <c r="A252" s="283"/>
      <c r="B252" s="38"/>
      <c r="C252" s="264"/>
      <c r="D252" s="265"/>
      <c r="E252" s="39"/>
      <c r="F252" s="40"/>
      <c r="G252" s="60"/>
      <c r="H252" s="64"/>
      <c r="I252" s="43"/>
      <c r="J252" s="44"/>
      <c r="K252" s="45"/>
      <c r="L252" s="59"/>
      <c r="M252" s="44"/>
      <c r="N252" s="45"/>
      <c r="O252" s="65"/>
      <c r="P252" s="66"/>
      <c r="Q252" s="67"/>
      <c r="R252" s="274"/>
      <c r="S252" s="50"/>
      <c r="T252" s="51"/>
      <c r="U252" s="52"/>
      <c r="V252" s="53"/>
      <c r="W252" s="68"/>
      <c r="X252" s="110"/>
      <c r="Y252" s="266"/>
      <c r="Z252" s="267"/>
      <c r="AA252" s="120"/>
      <c r="AB252" s="49"/>
      <c r="AC252" s="279"/>
    </row>
    <row r="253" spans="1:29" ht="15.75" customHeight="1">
      <c r="A253" s="283"/>
      <c r="B253" s="38"/>
      <c r="C253" s="264"/>
      <c r="D253" s="265"/>
      <c r="E253" s="39"/>
      <c r="F253" s="40"/>
      <c r="G253" s="60"/>
      <c r="H253" s="64"/>
      <c r="I253" s="43"/>
      <c r="J253" s="44"/>
      <c r="K253" s="45"/>
      <c r="L253" s="59"/>
      <c r="M253" s="44"/>
      <c r="N253" s="45"/>
      <c r="O253" s="65"/>
      <c r="P253" s="66"/>
      <c r="Q253" s="67"/>
      <c r="R253" s="274"/>
      <c r="S253" s="50"/>
      <c r="T253" s="51"/>
      <c r="U253" s="52"/>
      <c r="V253" s="53"/>
      <c r="W253" s="68"/>
      <c r="X253" s="110"/>
      <c r="Y253" s="266"/>
      <c r="Z253" s="267"/>
      <c r="AA253" s="120"/>
      <c r="AB253" s="49"/>
      <c r="AC253" s="279"/>
    </row>
    <row r="254" spans="1:29" ht="15.75" customHeight="1">
      <c r="A254" s="283"/>
      <c r="B254" s="38"/>
      <c r="C254" s="264"/>
      <c r="D254" s="265"/>
      <c r="E254" s="39"/>
      <c r="F254" s="40"/>
      <c r="G254" s="60"/>
      <c r="H254" s="64"/>
      <c r="I254" s="43"/>
      <c r="J254" s="44"/>
      <c r="K254" s="45"/>
      <c r="L254" s="59"/>
      <c r="M254" s="44"/>
      <c r="N254" s="45"/>
      <c r="O254" s="65"/>
      <c r="P254" s="66"/>
      <c r="Q254" s="67"/>
      <c r="R254" s="274"/>
      <c r="S254" s="50"/>
      <c r="T254" s="51"/>
      <c r="U254" s="52"/>
      <c r="V254" s="53"/>
      <c r="W254" s="68"/>
      <c r="X254" s="110"/>
      <c r="Y254" s="266"/>
      <c r="Z254" s="267"/>
      <c r="AA254" s="120"/>
      <c r="AB254" s="49"/>
      <c r="AC254" s="279"/>
    </row>
    <row r="255" spans="1:29" ht="15.75" customHeight="1">
      <c r="A255" s="283"/>
      <c r="B255" s="38"/>
      <c r="C255" s="264"/>
      <c r="D255" s="265"/>
      <c r="E255" s="39"/>
      <c r="F255" s="40"/>
      <c r="G255" s="60"/>
      <c r="H255" s="64"/>
      <c r="I255" s="43"/>
      <c r="J255" s="44"/>
      <c r="K255" s="45"/>
      <c r="L255" s="59"/>
      <c r="M255" s="44"/>
      <c r="N255" s="45"/>
      <c r="O255" s="65"/>
      <c r="P255" s="66"/>
      <c r="Q255" s="67"/>
      <c r="R255" s="274"/>
      <c r="S255" s="50"/>
      <c r="T255" s="51"/>
      <c r="U255" s="52"/>
      <c r="V255" s="53"/>
      <c r="W255" s="68"/>
      <c r="X255" s="110"/>
      <c r="Y255" s="266"/>
      <c r="Z255" s="267"/>
      <c r="AA255" s="120"/>
      <c r="AB255" s="49"/>
      <c r="AC255" s="279"/>
    </row>
    <row r="256" spans="1:29" ht="15.75" customHeight="1">
      <c r="A256" s="283"/>
      <c r="B256" s="38"/>
      <c r="C256" s="264"/>
      <c r="D256" s="265"/>
      <c r="E256" s="39"/>
      <c r="F256" s="40"/>
      <c r="G256" s="60"/>
      <c r="H256" s="64"/>
      <c r="I256" s="43"/>
      <c r="J256" s="44"/>
      <c r="K256" s="45"/>
      <c r="L256" s="59"/>
      <c r="M256" s="44"/>
      <c r="N256" s="45"/>
      <c r="O256" s="65"/>
      <c r="P256" s="66"/>
      <c r="Q256" s="67"/>
      <c r="R256" s="274"/>
      <c r="S256" s="50"/>
      <c r="T256" s="51"/>
      <c r="U256" s="52"/>
      <c r="V256" s="53"/>
      <c r="W256" s="54"/>
      <c r="X256" s="94"/>
      <c r="Y256" s="266"/>
      <c r="Z256" s="267"/>
      <c r="AA256" s="120"/>
      <c r="AB256" s="49"/>
      <c r="AC256" s="279"/>
    </row>
    <row r="257" spans="1:29" ht="15.75" customHeight="1">
      <c r="A257" s="283"/>
      <c r="B257" s="38"/>
      <c r="C257" s="264"/>
      <c r="D257" s="265"/>
      <c r="E257" s="39"/>
      <c r="F257" s="40"/>
      <c r="G257" s="60"/>
      <c r="H257" s="64"/>
      <c r="I257" s="43"/>
      <c r="J257" s="44"/>
      <c r="K257" s="45"/>
      <c r="L257" s="59"/>
      <c r="M257" s="44"/>
      <c r="N257" s="45"/>
      <c r="O257" s="65"/>
      <c r="P257" s="66"/>
      <c r="Q257" s="67"/>
      <c r="R257" s="274"/>
      <c r="S257" s="50"/>
      <c r="T257" s="51"/>
      <c r="U257" s="52"/>
      <c r="V257" s="53"/>
      <c r="W257" s="68"/>
      <c r="X257" s="110"/>
      <c r="Y257" s="266"/>
      <c r="Z257" s="267"/>
      <c r="AA257" s="120"/>
      <c r="AB257" s="49"/>
      <c r="AC257" s="279"/>
    </row>
    <row r="258" spans="1:29" ht="15.75" customHeight="1">
      <c r="A258" s="283"/>
      <c r="B258" s="38"/>
      <c r="C258" s="264"/>
      <c r="D258" s="265"/>
      <c r="E258" s="104"/>
      <c r="F258" s="40"/>
      <c r="G258" s="72"/>
      <c r="H258" s="64"/>
      <c r="I258" s="43"/>
      <c r="J258" s="44"/>
      <c r="K258" s="45"/>
      <c r="L258" s="59"/>
      <c r="M258" s="44"/>
      <c r="N258" s="45"/>
      <c r="O258" s="65"/>
      <c r="P258" s="66"/>
      <c r="Q258" s="67"/>
      <c r="R258" s="274"/>
      <c r="S258" s="62"/>
      <c r="T258" s="63"/>
      <c r="U258" s="73"/>
      <c r="V258" s="74"/>
      <c r="W258" s="68"/>
      <c r="X258" s="110"/>
      <c r="Y258" s="266"/>
      <c r="Z258" s="267"/>
      <c r="AA258" s="121"/>
      <c r="AB258" s="67"/>
      <c r="AC258" s="279"/>
    </row>
    <row r="259" spans="1:29" ht="15.75" customHeight="1" thickBot="1">
      <c r="A259" s="284"/>
      <c r="B259" s="76" t="s">
        <v>35</v>
      </c>
      <c r="C259" s="261"/>
      <c r="D259" s="261"/>
      <c r="E259" s="77"/>
      <c r="F259" s="78"/>
      <c r="G259" s="79"/>
      <c r="H259" s="20"/>
      <c r="I259" s="80">
        <f t="shared" ref="I259:J259" si="76">AVERAGE(I243:I258)</f>
        <v>3.4</v>
      </c>
      <c r="J259" s="81">
        <f t="shared" si="76"/>
        <v>3480</v>
      </c>
      <c r="K259" s="82">
        <f t="shared" ref="K259" si="77">J259/I259</f>
        <v>1023.5294117647059</v>
      </c>
      <c r="L259" s="80">
        <f t="shared" ref="L259:M259" si="78">AVERAGE(L243:L258)</f>
        <v>3.4</v>
      </c>
      <c r="M259" s="81">
        <f t="shared" si="78"/>
        <v>2874.7103367240043</v>
      </c>
      <c r="N259" s="82">
        <f>M259/L259</f>
        <v>845.50304021294244</v>
      </c>
      <c r="O259" s="83">
        <f>L259-I259</f>
        <v>0</v>
      </c>
      <c r="P259" s="84">
        <f>N259-K259</f>
        <v>-178.02637155176342</v>
      </c>
      <c r="Q259" s="85">
        <f>N259/K259</f>
        <v>0.82606618871379434</v>
      </c>
      <c r="R259" s="275"/>
      <c r="S259" s="182">
        <f>S243</f>
        <v>0.70855324074074078</v>
      </c>
      <c r="T259" s="183">
        <f>INDEX(T243:T258,COUNTA(T243:T258))</f>
        <v>0.9604166666666667</v>
      </c>
      <c r="U259" s="86"/>
      <c r="V259" s="96"/>
      <c r="W259" s="78"/>
      <c r="X259" s="82"/>
      <c r="Y259" s="262"/>
      <c r="Z259" s="263"/>
      <c r="AA259" s="122">
        <f>M259-J259</f>
        <v>-605.28966327599574</v>
      </c>
      <c r="AB259" s="85">
        <f>M259/J259</f>
        <v>0.82606618871379434</v>
      </c>
      <c r="AC259" s="280"/>
    </row>
    <row r="261" spans="1:29">
      <c r="Y261" s="260" t="s">
        <v>54</v>
      </c>
      <c r="Z261" s="260"/>
    </row>
    <row r="262" spans="1:29">
      <c r="Y262" s="260" t="s">
        <v>55</v>
      </c>
      <c r="Z262" s="260"/>
    </row>
    <row r="263" spans="1:29">
      <c r="Y263" s="260" t="s">
        <v>56</v>
      </c>
      <c r="Z263" s="260"/>
    </row>
    <row r="264" spans="1:29">
      <c r="Y264" s="260" t="s">
        <v>57</v>
      </c>
      <c r="Z264" s="260"/>
    </row>
    <row r="265" spans="1:29">
      <c r="Y265" s="260" t="s">
        <v>58</v>
      </c>
      <c r="Z265" s="260"/>
    </row>
    <row r="266" spans="1:29">
      <c r="Y266" s="260" t="s">
        <v>59</v>
      </c>
      <c r="Z266" s="260"/>
    </row>
    <row r="267" spans="1:29">
      <c r="Y267" s="260" t="s">
        <v>60</v>
      </c>
      <c r="Z267" s="260"/>
    </row>
    <row r="268" spans="1:29">
      <c r="Y268" s="260" t="s">
        <v>61</v>
      </c>
      <c r="Z268" s="260"/>
    </row>
    <row r="269" spans="1:29">
      <c r="Y269" s="260" t="s">
        <v>62</v>
      </c>
      <c r="Z269" s="260"/>
    </row>
    <row r="270" spans="1:29">
      <c r="Y270" s="260" t="s">
        <v>63</v>
      </c>
      <c r="Z270" s="260"/>
    </row>
    <row r="271" spans="1:29">
      <c r="Y271" s="260" t="s">
        <v>64</v>
      </c>
      <c r="Z271" s="260"/>
    </row>
    <row r="272" spans="1:29">
      <c r="Y272" s="260" t="s">
        <v>65</v>
      </c>
      <c r="Z272" s="260"/>
    </row>
    <row r="273" spans="25:26">
      <c r="Y273" s="260" t="s">
        <v>66</v>
      </c>
      <c r="Z273" s="260"/>
    </row>
    <row r="274" spans="25:26">
      <c r="Y274" s="9" t="s">
        <v>276</v>
      </c>
    </row>
    <row r="275" spans="25:26">
      <c r="Y275" s="9" t="s">
        <v>260</v>
      </c>
    </row>
    <row r="276" spans="25:26">
      <c r="Y276" s="9" t="s">
        <v>277</v>
      </c>
    </row>
    <row r="277" spans="25:26">
      <c r="Y277" s="9" t="s">
        <v>270</v>
      </c>
    </row>
    <row r="278" spans="25:26">
      <c r="Y278" s="9" t="s">
        <v>268</v>
      </c>
    </row>
  </sheetData>
  <mergeCells count="600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C231:D231"/>
    <mergeCell ref="Y231:Z231"/>
    <mergeCell ref="C232:D232"/>
    <mergeCell ref="Y232:Z232"/>
    <mergeCell ref="R226:R242"/>
    <mergeCell ref="Y226:Z226"/>
    <mergeCell ref="C239:D239"/>
    <mergeCell ref="Y239:Z239"/>
    <mergeCell ref="C240:D240"/>
    <mergeCell ref="Y240:Z240"/>
    <mergeCell ref="C241:D241"/>
    <mergeCell ref="Y241:Z241"/>
    <mergeCell ref="C236:D236"/>
    <mergeCell ref="Y236:Z236"/>
    <mergeCell ref="C237:D237"/>
    <mergeCell ref="Y237:Z237"/>
    <mergeCell ref="C238:D238"/>
    <mergeCell ref="Y238:Z238"/>
    <mergeCell ref="C242:D242"/>
    <mergeCell ref="Y242:Z242"/>
    <mergeCell ref="A243:A259"/>
    <mergeCell ref="C243:D243"/>
    <mergeCell ref="R243:R259"/>
    <mergeCell ref="Y243:Z243"/>
    <mergeCell ref="Y248:Z248"/>
    <mergeCell ref="C249:D249"/>
    <mergeCell ref="Y249:Z249"/>
    <mergeCell ref="C250:D250"/>
    <mergeCell ref="A226:A242"/>
    <mergeCell ref="C226:D226"/>
    <mergeCell ref="Y250:Z250"/>
    <mergeCell ref="C251:D251"/>
    <mergeCell ref="Y251:Z251"/>
    <mergeCell ref="C252:D252"/>
    <mergeCell ref="Y252:Z252"/>
    <mergeCell ref="C253:D253"/>
    <mergeCell ref="Y253:Z253"/>
    <mergeCell ref="C233:D233"/>
    <mergeCell ref="Y233:Z233"/>
    <mergeCell ref="C234:D234"/>
    <mergeCell ref="Y234:Z234"/>
    <mergeCell ref="C235:D235"/>
    <mergeCell ref="Y235:Z235"/>
    <mergeCell ref="Y230:Z230"/>
    <mergeCell ref="AC243:AC259"/>
    <mergeCell ref="C244:D244"/>
    <mergeCell ref="Y244:Z244"/>
    <mergeCell ref="C245:D245"/>
    <mergeCell ref="Y245:Z245"/>
    <mergeCell ref="C246:D246"/>
    <mergeCell ref="Y246:Z246"/>
    <mergeCell ref="C247:D247"/>
    <mergeCell ref="Y247:Z247"/>
    <mergeCell ref="C248:D248"/>
    <mergeCell ref="C257:D257"/>
    <mergeCell ref="Y257:Z257"/>
    <mergeCell ref="C258:D258"/>
    <mergeCell ref="Y258:Z258"/>
    <mergeCell ref="C259:D259"/>
    <mergeCell ref="Y259:Z259"/>
    <mergeCell ref="C254:D254"/>
    <mergeCell ref="Y254:Z254"/>
    <mergeCell ref="C255:D255"/>
    <mergeCell ref="Y255:Z255"/>
    <mergeCell ref="C256:D256"/>
    <mergeCell ref="Y256:Z256"/>
    <mergeCell ref="Y273:Z273"/>
    <mergeCell ref="Y267:Z267"/>
    <mergeCell ref="Y268:Z268"/>
    <mergeCell ref="Y269:Z269"/>
    <mergeCell ref="Y270:Z270"/>
    <mergeCell ref="Y271:Z271"/>
    <mergeCell ref="Y272:Z272"/>
    <mergeCell ref="Y261:Z261"/>
    <mergeCell ref="Y262:Z262"/>
    <mergeCell ref="Y263:Z263"/>
    <mergeCell ref="Y264:Z264"/>
    <mergeCell ref="Y265:Z265"/>
    <mergeCell ref="Y266:Z266"/>
  </mergeCells>
  <phoneticPr fontId="4" type="noConversion"/>
  <conditionalFormatting sqref="O5:O259">
    <cfRule type="cellIs" dxfId="418" priority="1" operator="greaterThan">
      <formula>0</formula>
    </cfRule>
  </conditionalFormatting>
  <conditionalFormatting sqref="P5:P259 AA5:AA259">
    <cfRule type="cellIs" dxfId="417" priority="14" operator="lessThan">
      <formula>0</formula>
    </cfRule>
  </conditionalFormatting>
  <conditionalFormatting sqref="Q5:Q259 AB5:AB259">
    <cfRule type="cellIs" dxfId="416" priority="12" operator="greaterThan">
      <formula>1</formula>
    </cfRule>
    <cfRule type="cellIs" dxfId="415" priority="13" operator="lessThan">
      <formula>0.8</formula>
    </cfRule>
  </conditionalFormatting>
  <conditionalFormatting sqref="AC5:AC22 R5:R259 AC39:AC40">
    <cfRule type="cellIs" dxfId="414" priority="16" operator="lessThan">
      <formula>0.8</formula>
    </cfRule>
  </conditionalFormatting>
  <conditionalFormatting sqref="AC37">
    <cfRule type="cellIs" dxfId="413" priority="19" operator="lessThan">
      <formula>0.8</formula>
    </cfRule>
  </conditionalFormatting>
  <conditionalFormatting sqref="AC46:AC54">
    <cfRule type="cellIs" dxfId="412" priority="17" operator="lessThan">
      <formula>0.8</formula>
    </cfRule>
  </conditionalFormatting>
  <conditionalFormatting sqref="AC56:AC61">
    <cfRule type="cellIs" dxfId="411" priority="15" operator="lessThan">
      <formula>0.8</formula>
    </cfRule>
  </conditionalFormatting>
  <conditionalFormatting sqref="AC73">
    <cfRule type="cellIs" dxfId="410" priority="18" operator="lessThan">
      <formula>0.8</formula>
    </cfRule>
  </conditionalFormatting>
  <conditionalFormatting sqref="AC90:AC95">
    <cfRule type="cellIs" dxfId="409" priority="10" operator="lessThan">
      <formula>0.8</formula>
    </cfRule>
  </conditionalFormatting>
  <conditionalFormatting sqref="AC107">
    <cfRule type="cellIs" dxfId="408" priority="11" operator="lessThan">
      <formula>0.8</formula>
    </cfRule>
  </conditionalFormatting>
  <conditionalFormatting sqref="AC124">
    <cfRule type="cellIs" dxfId="407" priority="3" operator="lessThan">
      <formula>0.8</formula>
    </cfRule>
  </conditionalFormatting>
  <conditionalFormatting sqref="AC141:AC146">
    <cfRule type="cellIs" dxfId="406" priority="2" operator="lessThan">
      <formula>0.8</formula>
    </cfRule>
  </conditionalFormatting>
  <conditionalFormatting sqref="AC158:AC163">
    <cfRule type="cellIs" dxfId="405" priority="6" operator="lessThan">
      <formula>0.8</formula>
    </cfRule>
  </conditionalFormatting>
  <conditionalFormatting sqref="AC175:AC180">
    <cfRule type="cellIs" dxfId="404" priority="9" operator="lessThan">
      <formula>0.8</formula>
    </cfRule>
  </conditionalFormatting>
  <conditionalFormatting sqref="AC192">
    <cfRule type="cellIs" dxfId="403" priority="8" operator="lessThan">
      <formula>0.8</formula>
    </cfRule>
  </conditionalFormatting>
  <conditionalFormatting sqref="AC209">
    <cfRule type="cellIs" dxfId="402" priority="7" operator="lessThan">
      <formula>0.8</formula>
    </cfRule>
  </conditionalFormatting>
  <conditionalFormatting sqref="AC226">
    <cfRule type="cellIs" dxfId="401" priority="5" operator="lessThan">
      <formula>0.8</formula>
    </cfRule>
  </conditionalFormatting>
  <conditionalFormatting sqref="AC243:AC248">
    <cfRule type="cellIs" dxfId="400" priority="4" operator="lessThan">
      <formula>0.8</formula>
    </cfRule>
  </conditionalFormatting>
  <dataValidations count="1">
    <dataValidation type="list" allowBlank="1" showInputMessage="1" showErrorMessage="1" sqref="Y5:Z259" xr:uid="{4E70DFD8-44FC-4F35-A588-73244DE5684A}">
      <formula1>$Y$261:$Y$289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B6970-363C-4C60-BBAA-CE64DBCF051D}">
  <sheetPr>
    <tabColor theme="9" tint="0.59999389629810485"/>
    <pageSetUpPr fitToPage="1"/>
  </sheetPr>
  <dimension ref="A1:AQ188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SUM(F5:F174)</f>
        <v>120446</v>
      </c>
      <c r="E1" s="5" t="s">
        <v>2</v>
      </c>
      <c r="F1" s="6">
        <f>SUM(G5:G174)</f>
        <v>5506711.2000000002</v>
      </c>
      <c r="G1" s="7" t="s">
        <v>3</v>
      </c>
      <c r="H1" s="8">
        <f>L21+L38+L55+L72+L89+L106+L123+L140+L157+L174</f>
        <v>188.90238095238095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45852</v>
      </c>
      <c r="B2" s="326"/>
      <c r="C2" s="10" t="s">
        <v>10</v>
      </c>
      <c r="D2" s="11">
        <f>AVERAGE(N21,N38,N55,N72,N89,N106,N123,N140,N157,N174)</f>
        <v>127.50811675317873</v>
      </c>
      <c r="E2" s="11" t="s">
        <v>11</v>
      </c>
      <c r="F2" s="12">
        <f>F1/D1</f>
        <v>45.719336466134202</v>
      </c>
      <c r="G2" s="13" t="s">
        <v>12</v>
      </c>
      <c r="H2" s="14">
        <f>COUNT(H5:H174)</f>
        <v>1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16" t="s">
        <v>67</v>
      </c>
      <c r="C5" s="350" t="s">
        <v>68</v>
      </c>
      <c r="D5" s="351"/>
      <c r="E5" s="21">
        <v>19.7</v>
      </c>
      <c r="F5" s="15">
        <v>3144</v>
      </c>
      <c r="G5" s="22">
        <f t="shared" ref="G5:G9" si="0">E5*F5</f>
        <v>61936.799999999996</v>
      </c>
      <c r="H5" s="23"/>
      <c r="I5" s="24">
        <v>13</v>
      </c>
      <c r="J5" s="25">
        <v>1200</v>
      </c>
      <c r="K5" s="26">
        <f>J5/I5</f>
        <v>92.307692307692307</v>
      </c>
      <c r="L5" s="27">
        <v>13</v>
      </c>
      <c r="M5" s="25">
        <f>F5/V5*60</f>
        <v>1056.1164504992068</v>
      </c>
      <c r="N5" s="26">
        <f>M5/L5</f>
        <v>81.239726961477444</v>
      </c>
      <c r="O5" s="28">
        <f>L5-I5</f>
        <v>0</v>
      </c>
      <c r="P5" s="29">
        <f>N5-K5</f>
        <v>-11.067965346214862</v>
      </c>
      <c r="Q5" s="30">
        <f>N5/K5</f>
        <v>0.88009704208267237</v>
      </c>
      <c r="R5" s="274">
        <f>Q21</f>
        <v>0.8466564140774947</v>
      </c>
      <c r="S5" s="32">
        <v>0.16693287037037038</v>
      </c>
      <c r="T5" s="33">
        <v>0.29097222222222224</v>
      </c>
      <c r="U5" s="34"/>
      <c r="V5" s="35">
        <v>178.61666666666667</v>
      </c>
      <c r="W5" s="15"/>
      <c r="X5" s="17"/>
      <c r="Y5" s="276"/>
      <c r="Z5" s="277"/>
      <c r="AA5" s="36">
        <f>M5-J5</f>
        <v>-143.88354950079315</v>
      </c>
      <c r="AB5" s="37">
        <f>M5/J5</f>
        <v>0.88009704208267237</v>
      </c>
      <c r="AC5" s="292">
        <f>AB21</f>
        <v>0.84665641407749459</v>
      </c>
    </row>
    <row r="6" spans="1:29" ht="15.75" customHeight="1">
      <c r="A6" s="282"/>
      <c r="B6" s="38" t="s">
        <v>74</v>
      </c>
      <c r="C6" s="285" t="s">
        <v>200</v>
      </c>
      <c r="D6" s="286"/>
      <c r="E6" s="39">
        <v>59.36</v>
      </c>
      <c r="F6" s="40">
        <v>416</v>
      </c>
      <c r="G6" s="41">
        <f t="shared" si="0"/>
        <v>24693.759999999998</v>
      </c>
      <c r="H6" s="42"/>
      <c r="I6" s="43">
        <v>17</v>
      </c>
      <c r="J6" s="44">
        <v>1565</v>
      </c>
      <c r="K6" s="45">
        <f t="shared" ref="K6:K62" si="1">J6/I6</f>
        <v>92.058823529411768</v>
      </c>
      <c r="L6" s="46">
        <v>17</v>
      </c>
      <c r="M6" s="44">
        <f>F6/V6*60</f>
        <v>1278.9069171648136</v>
      </c>
      <c r="N6" s="45">
        <f>M6/L6</f>
        <v>75.22981865675375</v>
      </c>
      <c r="O6" s="47">
        <f>L6-I6</f>
        <v>0</v>
      </c>
      <c r="P6" s="48">
        <f>N6-K6</f>
        <v>-16.829004872658018</v>
      </c>
      <c r="Q6" s="49">
        <f>N6/K6</f>
        <v>0.81719291831617491</v>
      </c>
      <c r="R6" s="274"/>
      <c r="S6" s="50">
        <v>0.29616898148148146</v>
      </c>
      <c r="T6" s="51">
        <v>0.30972222222222223</v>
      </c>
      <c r="U6" s="52">
        <v>7.4833333333332774</v>
      </c>
      <c r="V6" s="53">
        <v>19.516666666666708</v>
      </c>
      <c r="W6" s="54"/>
      <c r="X6" s="94"/>
      <c r="Y6" s="266"/>
      <c r="Z6" s="267"/>
      <c r="AA6" s="55">
        <f>M6-J6</f>
        <v>-286.09308283518635</v>
      </c>
      <c r="AB6" s="56">
        <f>M6/J6</f>
        <v>0.81719291831617491</v>
      </c>
      <c r="AC6" s="293"/>
    </row>
    <row r="7" spans="1:29" ht="15.75" customHeight="1">
      <c r="A7" s="282"/>
      <c r="B7" s="38" t="s">
        <v>67</v>
      </c>
      <c r="C7" s="285" t="s">
        <v>291</v>
      </c>
      <c r="D7" s="286"/>
      <c r="E7" s="39">
        <v>51.82</v>
      </c>
      <c r="F7" s="40">
        <v>3509</v>
      </c>
      <c r="G7" s="41">
        <f t="shared" si="0"/>
        <v>181836.38</v>
      </c>
      <c r="H7" s="42"/>
      <c r="I7" s="43">
        <v>23</v>
      </c>
      <c r="J7" s="44">
        <v>1800</v>
      </c>
      <c r="K7" s="45">
        <f t="shared" si="1"/>
        <v>78.260869565217391</v>
      </c>
      <c r="L7" s="46">
        <v>23</v>
      </c>
      <c r="M7" s="44">
        <f>F7/V7*60</f>
        <v>1526.5740181268882</v>
      </c>
      <c r="N7" s="45">
        <f>M7/L7</f>
        <v>66.37278339682122</v>
      </c>
      <c r="O7" s="47">
        <f>L7-I7</f>
        <v>0</v>
      </c>
      <c r="P7" s="48">
        <f>N7-K7</f>
        <v>-11.888086168396171</v>
      </c>
      <c r="Q7" s="49">
        <f>N7/K7</f>
        <v>0.84809667673716005</v>
      </c>
      <c r="R7" s="274"/>
      <c r="S7" s="50">
        <v>0.31255787037037036</v>
      </c>
      <c r="T7" s="51">
        <v>0.40833333333333333</v>
      </c>
      <c r="U7" s="52">
        <v>4.0833333333333055</v>
      </c>
      <c r="V7" s="53">
        <v>137.91666666666666</v>
      </c>
      <c r="W7" s="54"/>
      <c r="X7" s="94"/>
      <c r="Y7" s="266"/>
      <c r="Z7" s="267"/>
      <c r="AA7" s="55">
        <f>M7-J7</f>
        <v>-273.42598187311182</v>
      </c>
      <c r="AB7" s="56">
        <f>M7/J7</f>
        <v>0.84809667673716005</v>
      </c>
      <c r="AC7" s="293"/>
    </row>
    <row r="8" spans="1:29" ht="15.75" customHeight="1">
      <c r="A8" s="282"/>
      <c r="B8" s="38" t="s">
        <v>69</v>
      </c>
      <c r="C8" s="285" t="s">
        <v>222</v>
      </c>
      <c r="D8" s="286"/>
      <c r="E8" s="39">
        <v>30.55</v>
      </c>
      <c r="F8" s="40">
        <v>1366</v>
      </c>
      <c r="G8" s="41">
        <f t="shared" si="0"/>
        <v>41731.300000000003</v>
      </c>
      <c r="H8" s="58"/>
      <c r="I8" s="43">
        <v>16</v>
      </c>
      <c r="J8" s="44">
        <v>1750</v>
      </c>
      <c r="K8" s="45">
        <f t="shared" si="1"/>
        <v>109.375</v>
      </c>
      <c r="L8" s="59">
        <v>16</v>
      </c>
      <c r="M8" s="44">
        <f>F8/V8*60</f>
        <v>1448.4830633284214</v>
      </c>
      <c r="N8" s="45">
        <f>M8/L8</f>
        <v>90.530191458026337</v>
      </c>
      <c r="O8" s="47">
        <f>L8-I8</f>
        <v>0</v>
      </c>
      <c r="P8" s="48">
        <f>N8-K8</f>
        <v>-18.844808541973663</v>
      </c>
      <c r="Q8" s="49">
        <f>N8/K8</f>
        <v>0.82770460761624076</v>
      </c>
      <c r="R8" s="274"/>
      <c r="S8" s="50">
        <v>0.51556712962962958</v>
      </c>
      <c r="T8" s="51">
        <v>0.55486111111111114</v>
      </c>
      <c r="U8" s="52">
        <v>59.999999999999943</v>
      </c>
      <c r="V8" s="53">
        <v>56.583333333333442</v>
      </c>
      <c r="W8" s="54"/>
      <c r="X8" s="94"/>
      <c r="Y8" s="266"/>
      <c r="Z8" s="267"/>
      <c r="AA8" s="55">
        <f>M8-J8</f>
        <v>-301.51693667157861</v>
      </c>
      <c r="AB8" s="56">
        <f>M8/J8</f>
        <v>0.82770460761624076</v>
      </c>
      <c r="AC8" s="293"/>
    </row>
    <row r="9" spans="1:29" ht="15.75" customHeight="1">
      <c r="A9" s="283"/>
      <c r="B9" s="38" t="s">
        <v>76</v>
      </c>
      <c r="C9" s="285" t="s">
        <v>78</v>
      </c>
      <c r="D9" s="286"/>
      <c r="E9" s="39">
        <v>29.97</v>
      </c>
      <c r="F9" s="40">
        <v>2558</v>
      </c>
      <c r="G9" s="60">
        <f t="shared" si="0"/>
        <v>76663.259999999995</v>
      </c>
      <c r="H9" s="61"/>
      <c r="I9" s="43">
        <v>20</v>
      </c>
      <c r="J9" s="44">
        <v>2600</v>
      </c>
      <c r="K9" s="45">
        <f t="shared" si="1"/>
        <v>130</v>
      </c>
      <c r="L9" s="46">
        <v>20</v>
      </c>
      <c r="M9" s="44">
        <f>F9/V9*60</f>
        <v>2237.8614823815342</v>
      </c>
      <c r="N9" s="45">
        <f>M9/L9</f>
        <v>111.89307411907672</v>
      </c>
      <c r="O9" s="47">
        <f>L9-I9</f>
        <v>0</v>
      </c>
      <c r="P9" s="48">
        <f>N9-K9</f>
        <v>-18.106925880923285</v>
      </c>
      <c r="Q9" s="49">
        <f>N9/K9</f>
        <v>0.86071595476212859</v>
      </c>
      <c r="R9" s="274"/>
      <c r="S9" s="62">
        <v>0.55792824074074077</v>
      </c>
      <c r="T9" s="63">
        <v>0.60555555555555551</v>
      </c>
      <c r="U9" s="52">
        <v>4.4166666666666643</v>
      </c>
      <c r="V9" s="53">
        <v>68.583333333333229</v>
      </c>
      <c r="W9" s="54"/>
      <c r="X9" s="94"/>
      <c r="Y9" s="266"/>
      <c r="Z9" s="267"/>
      <c r="AA9" s="55">
        <f>M9-J9</f>
        <v>-362.13851761846581</v>
      </c>
      <c r="AB9" s="56">
        <f>M9/J9</f>
        <v>0.86071595476212859</v>
      </c>
      <c r="AC9" s="293"/>
    </row>
    <row r="10" spans="1:29" ht="15.75" customHeight="1">
      <c r="A10" s="283"/>
      <c r="B10" s="38"/>
      <c r="C10" s="285"/>
      <c r="D10" s="286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43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43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43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43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43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17.8</v>
      </c>
      <c r="J21" s="81">
        <f t="shared" si="2"/>
        <v>1783</v>
      </c>
      <c r="K21" s="82">
        <f t="shared" ref="K21" si="3">J21/I21</f>
        <v>100.16853932584269</v>
      </c>
      <c r="L21" s="80">
        <f t="shared" ref="L21:M21" si="4">AVERAGE(L5:L20)</f>
        <v>17.8</v>
      </c>
      <c r="M21" s="81">
        <f t="shared" si="4"/>
        <v>1509.5883863001729</v>
      </c>
      <c r="N21" s="82">
        <f t="shared" ref="N21:N27" si="5">M21/L21</f>
        <v>84.808336308998477</v>
      </c>
      <c r="O21" s="83">
        <f t="shared" ref="O21:O27" si="6">L21-I21</f>
        <v>0</v>
      </c>
      <c r="P21" s="84">
        <f t="shared" ref="P21:P27" si="7">N21-K21</f>
        <v>-15.36020301684421</v>
      </c>
      <c r="Q21" s="85">
        <f t="shared" ref="Q21:Q27" si="8">N21/K21</f>
        <v>0.8466564140774947</v>
      </c>
      <c r="R21" s="275"/>
      <c r="S21" s="182">
        <f>S5</f>
        <v>0.16693287037037038</v>
      </c>
      <c r="T21" s="183">
        <f>INDEX(T5:T20,COUNTA(T5:T20))</f>
        <v>0.60555555555555551</v>
      </c>
      <c r="U21" s="86"/>
      <c r="V21" s="86"/>
      <c r="W21" s="87"/>
      <c r="X21" s="179"/>
      <c r="Y21" s="262"/>
      <c r="Z21" s="263"/>
      <c r="AA21" s="88">
        <f t="shared" ref="AA21:AA27" si="9">M21-J21</f>
        <v>-273.41161369982706</v>
      </c>
      <c r="AB21" s="89">
        <f t="shared" ref="AB21:AB27" si="10">M21/J21</f>
        <v>0.84665641407749459</v>
      </c>
      <c r="AC21" s="295"/>
    </row>
    <row r="22" spans="1:43" ht="15.75" customHeight="1">
      <c r="A22" s="268" t="s">
        <v>36</v>
      </c>
      <c r="B22" s="16" t="s">
        <v>70</v>
      </c>
      <c r="C22" s="349" t="s">
        <v>71</v>
      </c>
      <c r="D22" s="349"/>
      <c r="E22" s="21">
        <v>56.43</v>
      </c>
      <c r="F22" s="25">
        <v>2453</v>
      </c>
      <c r="G22" s="22">
        <f t="shared" ref="G22:G27" si="11">E22*F22</f>
        <v>138422.79</v>
      </c>
      <c r="H22" s="23"/>
      <c r="I22" s="24">
        <v>24</v>
      </c>
      <c r="J22" s="25">
        <v>2000</v>
      </c>
      <c r="K22" s="26">
        <f>J22/I22</f>
        <v>83.333333333333329</v>
      </c>
      <c r="L22" s="27">
        <v>24</v>
      </c>
      <c r="M22" s="25">
        <f t="shared" ref="M22:M27" si="12">F22/V22*60</f>
        <v>1688.4894837476097</v>
      </c>
      <c r="N22" s="26">
        <f t="shared" si="5"/>
        <v>70.353728489483743</v>
      </c>
      <c r="O22" s="91">
        <f t="shared" si="6"/>
        <v>0</v>
      </c>
      <c r="P22" s="92">
        <f t="shared" si="7"/>
        <v>-12.979604843849586</v>
      </c>
      <c r="Q22" s="31">
        <f t="shared" si="8"/>
        <v>0.84424474187380494</v>
      </c>
      <c r="R22" s="273">
        <f>Q38</f>
        <v>0.84589138365110728</v>
      </c>
      <c r="S22" s="32">
        <v>0.16666666666666666</v>
      </c>
      <c r="T22" s="33">
        <v>0.22719907407407408</v>
      </c>
      <c r="U22" s="34"/>
      <c r="V22" s="35">
        <v>87.166666666666686</v>
      </c>
      <c r="W22" s="93"/>
      <c r="X22" s="26"/>
      <c r="Y22" s="276"/>
      <c r="Z22" s="277"/>
      <c r="AA22" s="36">
        <f t="shared" si="9"/>
        <v>-311.51051625239029</v>
      </c>
      <c r="AB22" s="31">
        <f t="shared" si="10"/>
        <v>0.84424474187380483</v>
      </c>
      <c r="AC22" s="348">
        <f>AB38</f>
        <v>0.84589138365110739</v>
      </c>
    </row>
    <row r="23" spans="1:43" ht="15.75" customHeight="1">
      <c r="A23" s="269"/>
      <c r="B23" s="38" t="s">
        <v>70</v>
      </c>
      <c r="C23" s="287" t="s">
        <v>73</v>
      </c>
      <c r="D23" s="287"/>
      <c r="E23" s="39">
        <v>51.86</v>
      </c>
      <c r="F23" s="40">
        <v>1530</v>
      </c>
      <c r="G23" s="41">
        <f t="shared" si="11"/>
        <v>79345.8</v>
      </c>
      <c r="H23" s="42"/>
      <c r="I23" s="43">
        <v>26</v>
      </c>
      <c r="J23" s="44">
        <v>2000</v>
      </c>
      <c r="K23" s="45">
        <f t="shared" si="1"/>
        <v>76.92307692307692</v>
      </c>
      <c r="L23" s="46">
        <v>26</v>
      </c>
      <c r="M23" s="44">
        <f t="shared" si="12"/>
        <v>1639.2857142857131</v>
      </c>
      <c r="N23" s="45">
        <f t="shared" si="5"/>
        <v>63.049450549450505</v>
      </c>
      <c r="O23" s="47">
        <f t="shared" si="6"/>
        <v>0</v>
      </c>
      <c r="P23" s="48">
        <f t="shared" si="7"/>
        <v>-13.873626373626415</v>
      </c>
      <c r="Q23" s="49">
        <f t="shared" si="8"/>
        <v>0.81964285714285656</v>
      </c>
      <c r="R23" s="274"/>
      <c r="S23" s="50">
        <v>0.2326388888888889</v>
      </c>
      <c r="T23" s="51">
        <v>0.27152777777777781</v>
      </c>
      <c r="U23" s="52">
        <v>7.8333333333333321</v>
      </c>
      <c r="V23" s="53">
        <v>56.000000000000043</v>
      </c>
      <c r="W23" s="54"/>
      <c r="X23" s="94"/>
      <c r="Y23" s="266"/>
      <c r="Z23" s="267"/>
      <c r="AA23" s="55">
        <f t="shared" si="9"/>
        <v>-360.71428571428692</v>
      </c>
      <c r="AB23" s="49">
        <f t="shared" si="10"/>
        <v>0.81964285714285656</v>
      </c>
      <c r="AC23" s="294"/>
    </row>
    <row r="24" spans="1:43" ht="15.75" customHeight="1">
      <c r="A24" s="269"/>
      <c r="B24" s="38" t="s">
        <v>70</v>
      </c>
      <c r="C24" s="287" t="s">
        <v>72</v>
      </c>
      <c r="D24" s="287"/>
      <c r="E24" s="39">
        <v>56.77</v>
      </c>
      <c r="F24" s="40">
        <v>4663</v>
      </c>
      <c r="G24" s="41">
        <f t="shared" si="11"/>
        <v>264718.51</v>
      </c>
      <c r="H24" s="42"/>
      <c r="I24" s="43">
        <v>26</v>
      </c>
      <c r="J24" s="44">
        <v>2000</v>
      </c>
      <c r="K24" s="45">
        <f t="shared" si="1"/>
        <v>76.92307692307692</v>
      </c>
      <c r="L24" s="46">
        <v>26</v>
      </c>
      <c r="M24" s="44">
        <f t="shared" si="12"/>
        <v>1728.8156539649844</v>
      </c>
      <c r="N24" s="45">
        <f t="shared" si="5"/>
        <v>66.492909767884015</v>
      </c>
      <c r="O24" s="47">
        <f t="shared" si="6"/>
        <v>0</v>
      </c>
      <c r="P24" s="48">
        <f t="shared" si="7"/>
        <v>-10.430167155192905</v>
      </c>
      <c r="Q24" s="49">
        <f t="shared" si="8"/>
        <v>0.86440782698249219</v>
      </c>
      <c r="R24" s="274"/>
      <c r="S24" s="50">
        <v>0.27650462962962963</v>
      </c>
      <c r="T24" s="51">
        <v>0.3888888888888889</v>
      </c>
      <c r="U24" s="52">
        <v>7.1666666666666146</v>
      </c>
      <c r="V24" s="53">
        <v>161.83333333333334</v>
      </c>
      <c r="W24" s="54"/>
      <c r="X24" s="94"/>
      <c r="Y24" s="266"/>
      <c r="Z24" s="267"/>
      <c r="AA24" s="55">
        <f t="shared" si="9"/>
        <v>-271.18434603501555</v>
      </c>
      <c r="AB24" s="49">
        <f t="shared" si="10"/>
        <v>0.86440782698249219</v>
      </c>
      <c r="AC24" s="294"/>
    </row>
    <row r="25" spans="1:43" ht="15.75" customHeight="1">
      <c r="A25" s="269"/>
      <c r="B25" s="38" t="s">
        <v>74</v>
      </c>
      <c r="C25" s="287" t="s">
        <v>292</v>
      </c>
      <c r="D25" s="287"/>
      <c r="E25" s="39">
        <v>102.83</v>
      </c>
      <c r="F25" s="40">
        <v>2617</v>
      </c>
      <c r="G25" s="41">
        <f t="shared" si="11"/>
        <v>269106.11</v>
      </c>
      <c r="H25" s="42"/>
      <c r="I25" s="43">
        <v>20</v>
      </c>
      <c r="J25" s="44">
        <v>2000</v>
      </c>
      <c r="K25" s="45">
        <f t="shared" si="1"/>
        <v>100</v>
      </c>
      <c r="L25" s="46">
        <v>20</v>
      </c>
      <c r="M25" s="44">
        <f t="shared" si="12"/>
        <v>1697.8194269237692</v>
      </c>
      <c r="N25" s="45">
        <f t="shared" si="5"/>
        <v>84.890971346188465</v>
      </c>
      <c r="O25" s="47">
        <f t="shared" si="6"/>
        <v>0</v>
      </c>
      <c r="P25" s="48">
        <f t="shared" si="7"/>
        <v>-15.109028653811535</v>
      </c>
      <c r="Q25" s="49">
        <f t="shared" si="8"/>
        <v>0.8489097134618846</v>
      </c>
      <c r="R25" s="274"/>
      <c r="S25" s="50">
        <v>0.39305555555555555</v>
      </c>
      <c r="T25" s="51">
        <v>0.45728009259259261</v>
      </c>
      <c r="U25" s="52">
        <v>5.9999999999999787</v>
      </c>
      <c r="V25" s="53">
        <v>92.483333333333377</v>
      </c>
      <c r="W25" s="54">
        <v>0.45728009259259261</v>
      </c>
      <c r="X25" s="94">
        <v>0.49546296296296294</v>
      </c>
      <c r="Y25" s="266"/>
      <c r="Z25" s="267"/>
      <c r="AA25" s="55">
        <f t="shared" si="9"/>
        <v>-302.18057307623076</v>
      </c>
      <c r="AB25" s="49">
        <f t="shared" si="10"/>
        <v>0.8489097134618846</v>
      </c>
      <c r="AC25" s="294"/>
    </row>
    <row r="26" spans="1:43" ht="15.75" customHeight="1">
      <c r="A26" s="269"/>
      <c r="B26" s="38" t="s">
        <v>74</v>
      </c>
      <c r="C26" s="287" t="s">
        <v>75</v>
      </c>
      <c r="D26" s="287"/>
      <c r="E26" s="39">
        <v>59.34</v>
      </c>
      <c r="F26" s="40">
        <v>2320</v>
      </c>
      <c r="G26" s="41">
        <f t="shared" si="11"/>
        <v>137668.80000000002</v>
      </c>
      <c r="H26" s="58"/>
      <c r="I26" s="43">
        <v>24</v>
      </c>
      <c r="J26" s="44">
        <v>2000</v>
      </c>
      <c r="K26" s="45">
        <f t="shared" si="1"/>
        <v>83.333333333333329</v>
      </c>
      <c r="L26" s="59">
        <v>24</v>
      </c>
      <c r="M26" s="44">
        <f t="shared" si="12"/>
        <v>1686.5912762520177</v>
      </c>
      <c r="N26" s="45">
        <f t="shared" si="5"/>
        <v>70.274636510500741</v>
      </c>
      <c r="O26" s="47">
        <f t="shared" si="6"/>
        <v>0</v>
      </c>
      <c r="P26" s="48">
        <f t="shared" si="7"/>
        <v>-13.058696822832587</v>
      </c>
      <c r="Q26" s="49">
        <f t="shared" si="8"/>
        <v>0.84329563812600894</v>
      </c>
      <c r="R26" s="274"/>
      <c r="S26" s="50">
        <v>0.49546296296296294</v>
      </c>
      <c r="T26" s="51">
        <v>0.55277777777777781</v>
      </c>
      <c r="U26" s="52">
        <v>54.98333333333327</v>
      </c>
      <c r="V26" s="53">
        <v>82.533333333333417</v>
      </c>
      <c r="W26" s="54"/>
      <c r="X26" s="94"/>
      <c r="Y26" s="266"/>
      <c r="Z26" s="267"/>
      <c r="AA26" s="55">
        <f t="shared" si="9"/>
        <v>-313.40872374798232</v>
      </c>
      <c r="AB26" s="49">
        <f t="shared" si="10"/>
        <v>0.84329563812600883</v>
      </c>
      <c r="AC26" s="294"/>
    </row>
    <row r="27" spans="1:43" ht="15.75" customHeight="1">
      <c r="A27" s="269"/>
      <c r="B27" s="38" t="s">
        <v>74</v>
      </c>
      <c r="C27" s="287" t="s">
        <v>81</v>
      </c>
      <c r="D27" s="287"/>
      <c r="E27" s="39">
        <v>58.67</v>
      </c>
      <c r="F27" s="40">
        <v>4345</v>
      </c>
      <c r="G27" s="60">
        <f t="shared" si="11"/>
        <v>254921.15</v>
      </c>
      <c r="H27" s="61"/>
      <c r="I27" s="43">
        <v>25</v>
      </c>
      <c r="J27" s="44">
        <v>2000</v>
      </c>
      <c r="K27" s="45">
        <f t="shared" si="1"/>
        <v>80</v>
      </c>
      <c r="L27" s="46">
        <v>25</v>
      </c>
      <c r="M27" s="44">
        <f t="shared" si="12"/>
        <v>1709.6950486391947</v>
      </c>
      <c r="N27" s="45">
        <f t="shared" si="5"/>
        <v>68.387801945567787</v>
      </c>
      <c r="O27" s="47">
        <f t="shared" si="6"/>
        <v>0</v>
      </c>
      <c r="P27" s="48">
        <f t="shared" si="7"/>
        <v>-11.612198054432213</v>
      </c>
      <c r="Q27" s="49">
        <f t="shared" si="8"/>
        <v>0.85484752431959732</v>
      </c>
      <c r="R27" s="274"/>
      <c r="S27" s="50">
        <v>0.5576388888888888</v>
      </c>
      <c r="T27" s="51">
        <v>0.66353009259259255</v>
      </c>
      <c r="U27" s="52">
        <v>6.9999999999998153</v>
      </c>
      <c r="V27" s="53">
        <v>152.48333333333341</v>
      </c>
      <c r="W27" s="54"/>
      <c r="X27" s="94"/>
      <c r="Y27" s="266"/>
      <c r="Z27" s="267"/>
      <c r="AA27" s="55">
        <f t="shared" si="9"/>
        <v>-290.30495136080526</v>
      </c>
      <c r="AB27" s="49">
        <f t="shared" si="10"/>
        <v>0.85484752431959732</v>
      </c>
      <c r="AC27" s="294"/>
    </row>
    <row r="28" spans="1:43" ht="15.75" customHeight="1">
      <c r="A28" s="269"/>
      <c r="B28" s="38"/>
      <c r="C28" s="287"/>
      <c r="D28" s="287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94"/>
    </row>
    <row r="29" spans="1:43" ht="15.75" customHeight="1">
      <c r="A29" s="269"/>
      <c r="B29" s="38"/>
      <c r="C29" s="287"/>
      <c r="D29" s="287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  <c r="AQ29" s="9">
        <f>AI8</f>
        <v>0</v>
      </c>
    </row>
    <row r="30" spans="1:43" ht="15.75" customHeight="1">
      <c r="A30" s="269"/>
      <c r="B30" s="38"/>
      <c r="C30" s="287"/>
      <c r="D30" s="287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43" ht="15.75" customHeight="1">
      <c r="A31" s="269"/>
      <c r="B31" s="38"/>
      <c r="C31" s="287"/>
      <c r="D31" s="287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43" ht="15.75" customHeight="1">
      <c r="A32" s="269"/>
      <c r="B32" s="38"/>
      <c r="C32" s="287"/>
      <c r="D32" s="287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38"/>
      <c r="C33" s="287"/>
      <c r="D33" s="287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38"/>
      <c r="C34" s="287"/>
      <c r="D34" s="287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38"/>
      <c r="C35" s="287"/>
      <c r="D35" s="287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94"/>
      <c r="Y35" s="266"/>
      <c r="Z35" s="267"/>
      <c r="AA35" s="55"/>
      <c r="AB35" s="49"/>
      <c r="AC35" s="294"/>
    </row>
    <row r="36" spans="1:29" ht="15.75" customHeight="1">
      <c r="A36" s="269"/>
      <c r="B36" s="38"/>
      <c r="C36" s="287"/>
      <c r="D36" s="287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94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87"/>
      <c r="D37" s="287"/>
      <c r="E37" s="95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54"/>
      <c r="X37" s="94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13">AVERAGE(I22:I37)</f>
        <v>24.166666666666668</v>
      </c>
      <c r="J38" s="81">
        <f t="shared" si="13"/>
        <v>2000</v>
      </c>
      <c r="K38" s="82">
        <f t="shared" ref="K38" si="14">J38/I38</f>
        <v>82.758620689655174</v>
      </c>
      <c r="L38" s="80">
        <f t="shared" ref="L38:M38" si="15">AVERAGE(L22:L37)</f>
        <v>24.166666666666668</v>
      </c>
      <c r="M38" s="81">
        <f t="shared" si="15"/>
        <v>1691.7827673022148</v>
      </c>
      <c r="N38" s="82">
        <f>M38/L38</f>
        <v>70.004804164229569</v>
      </c>
      <c r="O38" s="83">
        <f>L38-I38</f>
        <v>0</v>
      </c>
      <c r="P38" s="84">
        <f>N38-K38</f>
        <v>-12.753816525425606</v>
      </c>
      <c r="Q38" s="85">
        <f>N38/K38</f>
        <v>0.84589138365110728</v>
      </c>
      <c r="R38" s="275"/>
      <c r="S38" s="182">
        <f>S22</f>
        <v>0.16666666666666666</v>
      </c>
      <c r="T38" s="183">
        <f>INDEX(T22:T37,COUNTA(T22:T37))</f>
        <v>0.66353009259259255</v>
      </c>
      <c r="U38" s="86"/>
      <c r="V38" s="96"/>
      <c r="W38" s="78"/>
      <c r="X38" s="82"/>
      <c r="Y38" s="262"/>
      <c r="Z38" s="263"/>
      <c r="AA38" s="97">
        <f>M38-J38</f>
        <v>-308.21723269778522</v>
      </c>
      <c r="AB38" s="85">
        <f>M38/J38</f>
        <v>0.84589138365110739</v>
      </c>
      <c r="AC38" s="295"/>
    </row>
    <row r="39" spans="1:29" ht="15.75" customHeight="1">
      <c r="A39" s="281" t="s">
        <v>37</v>
      </c>
      <c r="B39" s="98" t="s">
        <v>79</v>
      </c>
      <c r="C39" s="271" t="s">
        <v>227</v>
      </c>
      <c r="D39" s="272"/>
      <c r="E39" s="21">
        <v>49.9</v>
      </c>
      <c r="F39" s="34">
        <v>2975</v>
      </c>
      <c r="G39" s="22">
        <f t="shared" ref="G39:G42" si="16">E39*F39</f>
        <v>148452.5</v>
      </c>
      <c r="H39" s="23"/>
      <c r="I39" s="24">
        <v>22</v>
      </c>
      <c r="J39" s="25">
        <v>2000</v>
      </c>
      <c r="K39" s="26">
        <f>J39/I39</f>
        <v>90.909090909090907</v>
      </c>
      <c r="L39" s="27">
        <v>22</v>
      </c>
      <c r="M39" s="25">
        <f>F39/V39*60</f>
        <v>1708.4064444089965</v>
      </c>
      <c r="N39" s="26">
        <f>M39/L39</f>
        <v>77.654838382227112</v>
      </c>
      <c r="O39" s="91">
        <f>L39-I39</f>
        <v>0</v>
      </c>
      <c r="P39" s="92">
        <f>N39-K39</f>
        <v>-13.254252526863795</v>
      </c>
      <c r="Q39" s="31">
        <f>N39/K39</f>
        <v>0.85420322220449829</v>
      </c>
      <c r="R39" s="273">
        <f>Q55</f>
        <v>0.84775690520343228</v>
      </c>
      <c r="S39" s="32">
        <v>0.25</v>
      </c>
      <c r="T39" s="33">
        <v>0.32255787037037037</v>
      </c>
      <c r="U39" s="34"/>
      <c r="V39" s="35">
        <v>104.48333333333333</v>
      </c>
      <c r="W39" s="15"/>
      <c r="X39" s="17"/>
      <c r="Y39" s="276"/>
      <c r="Z39" s="277"/>
      <c r="AA39" s="36">
        <f>M39-J39</f>
        <v>-291.59355559100345</v>
      </c>
      <c r="AB39" s="31">
        <f>M39/J39</f>
        <v>0.85420322220449829</v>
      </c>
      <c r="AC39" s="348">
        <f>AB55</f>
        <v>0.84775690520343217</v>
      </c>
    </row>
    <row r="40" spans="1:29" ht="15.75" customHeight="1">
      <c r="A40" s="282"/>
      <c r="B40" s="99" t="s">
        <v>74</v>
      </c>
      <c r="C40" s="264" t="s">
        <v>206</v>
      </c>
      <c r="D40" s="265"/>
      <c r="E40" s="39">
        <v>59.8</v>
      </c>
      <c r="F40" s="52">
        <v>747</v>
      </c>
      <c r="G40" s="41">
        <f t="shared" si="16"/>
        <v>44670.6</v>
      </c>
      <c r="H40" s="42"/>
      <c r="I40" s="43">
        <v>16</v>
      </c>
      <c r="J40" s="44">
        <v>2000</v>
      </c>
      <c r="K40" s="45">
        <f t="shared" si="1"/>
        <v>125</v>
      </c>
      <c r="L40" s="46">
        <v>16</v>
      </c>
      <c r="M40" s="44">
        <f>F40/V40*60</f>
        <v>1636.7620206938468</v>
      </c>
      <c r="N40" s="45">
        <f>M40/L40</f>
        <v>102.29762629336543</v>
      </c>
      <c r="O40" s="47">
        <f>L40-I40</f>
        <v>0</v>
      </c>
      <c r="P40" s="48">
        <f>N40-K40</f>
        <v>-22.702373706634575</v>
      </c>
      <c r="Q40" s="49">
        <f>N40/K40</f>
        <v>0.81838101034692345</v>
      </c>
      <c r="R40" s="274"/>
      <c r="S40" s="50">
        <v>0.3256944444444444</v>
      </c>
      <c r="T40" s="51">
        <v>0.34471064814814817</v>
      </c>
      <c r="U40" s="52">
        <v>4.5166666666666</v>
      </c>
      <c r="V40" s="53">
        <v>27.383333333333432</v>
      </c>
      <c r="W40" s="54"/>
      <c r="X40" s="94"/>
      <c r="Y40" s="266"/>
      <c r="Z40" s="267"/>
      <c r="AA40" s="55">
        <f>M40-J40</f>
        <v>-363.23797930615319</v>
      </c>
      <c r="AB40" s="49">
        <f>M40/J40</f>
        <v>0.81838101034692345</v>
      </c>
      <c r="AC40" s="294"/>
    </row>
    <row r="41" spans="1:29" ht="15.75" customHeight="1">
      <c r="A41" s="282"/>
      <c r="B41" s="99" t="s">
        <v>74</v>
      </c>
      <c r="C41" s="264" t="s">
        <v>212</v>
      </c>
      <c r="D41" s="265"/>
      <c r="E41" s="39">
        <v>59.8</v>
      </c>
      <c r="F41" s="52">
        <v>1207</v>
      </c>
      <c r="G41" s="41">
        <f t="shared" si="16"/>
        <v>72178.599999999991</v>
      </c>
      <c r="H41" s="42"/>
      <c r="I41" s="43">
        <v>14</v>
      </c>
      <c r="J41" s="44">
        <v>2000</v>
      </c>
      <c r="K41" s="45">
        <f t="shared" si="1"/>
        <v>142.85714285714286</v>
      </c>
      <c r="L41" s="46">
        <v>14</v>
      </c>
      <c r="M41" s="44">
        <f>F41/V41*60</f>
        <v>1662.9161882893222</v>
      </c>
      <c r="N41" s="45">
        <f>M41/L41</f>
        <v>118.77972773495159</v>
      </c>
      <c r="O41" s="47">
        <f>L41-I41</f>
        <v>0</v>
      </c>
      <c r="P41" s="48">
        <f>N41-K41</f>
        <v>-24.077415122191269</v>
      </c>
      <c r="Q41" s="49">
        <f>N41/K41</f>
        <v>0.8314580941446611</v>
      </c>
      <c r="R41" s="274"/>
      <c r="S41" s="50">
        <v>0.34964120370370372</v>
      </c>
      <c r="T41" s="51">
        <v>0.37988425925925928</v>
      </c>
      <c r="U41" s="52">
        <v>7.0999999999999908</v>
      </c>
      <c r="V41" s="53">
        <v>43.550000000000011</v>
      </c>
      <c r="W41" s="54"/>
      <c r="X41" s="94"/>
      <c r="Y41" s="266"/>
      <c r="Z41" s="267"/>
      <c r="AA41" s="55">
        <f>M41-J41</f>
        <v>-337.08381171067776</v>
      </c>
      <c r="AB41" s="49">
        <f>M41/J41</f>
        <v>0.8314580941446611</v>
      </c>
      <c r="AC41" s="294"/>
    </row>
    <row r="42" spans="1:29" ht="15.75" customHeight="1">
      <c r="A42" s="282"/>
      <c r="B42" s="99" t="s">
        <v>85</v>
      </c>
      <c r="C42" s="264" t="s">
        <v>208</v>
      </c>
      <c r="D42" s="265"/>
      <c r="E42" s="39">
        <v>36.86</v>
      </c>
      <c r="F42" s="52">
        <v>4021</v>
      </c>
      <c r="G42" s="60">
        <f t="shared" si="16"/>
        <v>148214.06</v>
      </c>
      <c r="H42" s="61"/>
      <c r="I42" s="43">
        <v>17</v>
      </c>
      <c r="J42" s="44">
        <v>2000</v>
      </c>
      <c r="K42" s="45">
        <f t="shared" si="1"/>
        <v>117.64705882352941</v>
      </c>
      <c r="L42" s="46">
        <v>17</v>
      </c>
      <c r="M42" s="44">
        <f>F42/V42*60</f>
        <v>1773.9705882352921</v>
      </c>
      <c r="N42" s="45">
        <f>M42/L42</f>
        <v>104.35121107266424</v>
      </c>
      <c r="O42" s="47">
        <f>L42-I42</f>
        <v>0</v>
      </c>
      <c r="P42" s="48">
        <f>N42-K42</f>
        <v>-13.295847750865164</v>
      </c>
      <c r="Q42" s="49">
        <f>N42/K42</f>
        <v>0.88698529411764615</v>
      </c>
      <c r="R42" s="274"/>
      <c r="S42" s="50">
        <v>0.50069444444444433</v>
      </c>
      <c r="T42" s="51">
        <v>0.59513888888888888</v>
      </c>
      <c r="U42" s="52">
        <v>57.999999999999872</v>
      </c>
      <c r="V42" s="53">
        <v>136.00000000000017</v>
      </c>
      <c r="W42" s="54"/>
      <c r="X42" s="94"/>
      <c r="Y42" s="266"/>
      <c r="Z42" s="267"/>
      <c r="AA42" s="55">
        <f>M42-J42</f>
        <v>-226.0294117647079</v>
      </c>
      <c r="AB42" s="49">
        <f>M42/J42</f>
        <v>0.88698529411764604</v>
      </c>
      <c r="AC42" s="294"/>
    </row>
    <row r="43" spans="1:29" ht="15.75" customHeight="1">
      <c r="A43" s="283"/>
      <c r="B43" s="99"/>
      <c r="C43" s="264"/>
      <c r="D43" s="265"/>
      <c r="E43" s="39"/>
      <c r="F43" s="52"/>
      <c r="G43" s="60"/>
      <c r="H43" s="64"/>
      <c r="I43" s="43"/>
      <c r="J43" s="44"/>
      <c r="K43" s="45"/>
      <c r="L43" s="59"/>
      <c r="M43" s="44"/>
      <c r="N43" s="45"/>
      <c r="O43" s="65"/>
      <c r="P43" s="66"/>
      <c r="Q43" s="67"/>
      <c r="R43" s="274"/>
      <c r="S43" s="50"/>
      <c r="T43" s="51"/>
      <c r="U43" s="52"/>
      <c r="V43" s="53"/>
      <c r="W43" s="54"/>
      <c r="X43" s="94"/>
      <c r="Y43" s="266"/>
      <c r="Z43" s="267"/>
      <c r="AA43" s="55"/>
      <c r="AB43" s="49"/>
      <c r="AC43" s="294"/>
    </row>
    <row r="44" spans="1:29" ht="15.75" customHeight="1">
      <c r="A44" s="283"/>
      <c r="B44" s="99"/>
      <c r="C44" s="264"/>
      <c r="D44" s="265"/>
      <c r="E44" s="39"/>
      <c r="F44" s="52"/>
      <c r="G44" s="60"/>
      <c r="H44" s="64"/>
      <c r="I44" s="43"/>
      <c r="J44" s="44"/>
      <c r="K44" s="45"/>
      <c r="L44" s="59"/>
      <c r="M44" s="44"/>
      <c r="N44" s="45"/>
      <c r="O44" s="65"/>
      <c r="P44" s="66"/>
      <c r="Q44" s="67"/>
      <c r="R44" s="274"/>
      <c r="S44" s="50"/>
      <c r="T44" s="51"/>
      <c r="U44" s="52"/>
      <c r="V44" s="53"/>
      <c r="W44" s="54"/>
      <c r="X44" s="94"/>
      <c r="Y44" s="266"/>
      <c r="Z44" s="267"/>
      <c r="AA44" s="55"/>
      <c r="AB44" s="49"/>
      <c r="AC44" s="294"/>
    </row>
    <row r="45" spans="1:29" ht="15.75" customHeight="1">
      <c r="A45" s="283"/>
      <c r="B45" s="99"/>
      <c r="C45" s="264"/>
      <c r="D45" s="265"/>
      <c r="E45" s="39"/>
      <c r="F45" s="52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94"/>
    </row>
    <row r="46" spans="1:29" ht="15.75" customHeight="1">
      <c r="A46" s="283"/>
      <c r="B46" s="99"/>
      <c r="C46" s="264"/>
      <c r="D46" s="265"/>
      <c r="E46" s="39"/>
      <c r="F46" s="52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94"/>
    </row>
    <row r="47" spans="1:29" ht="15.75" customHeight="1">
      <c r="A47" s="283"/>
      <c r="B47" s="99"/>
      <c r="C47" s="264"/>
      <c r="D47" s="265"/>
      <c r="E47" s="39"/>
      <c r="F47" s="52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94"/>
      <c r="Y47" s="266"/>
      <c r="Z47" s="267"/>
      <c r="AA47" s="55"/>
      <c r="AB47" s="49"/>
      <c r="AC47" s="294"/>
    </row>
    <row r="48" spans="1:29" ht="15.75" customHeight="1">
      <c r="A48" s="283"/>
      <c r="B48" s="99"/>
      <c r="C48" s="264"/>
      <c r="D48" s="265"/>
      <c r="E48" s="39"/>
      <c r="F48" s="52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94"/>
      <c r="Y48" s="266"/>
      <c r="Z48" s="267"/>
      <c r="AA48" s="55"/>
      <c r="AB48" s="49"/>
      <c r="AC48" s="294"/>
    </row>
    <row r="49" spans="1:29" ht="15.75" customHeight="1">
      <c r="A49" s="283"/>
      <c r="B49" s="99"/>
      <c r="C49" s="264"/>
      <c r="D49" s="265"/>
      <c r="E49" s="39"/>
      <c r="F49" s="52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94"/>
      <c r="Y49" s="266"/>
      <c r="Z49" s="267"/>
      <c r="AA49" s="55"/>
      <c r="AB49" s="49"/>
      <c r="AC49" s="294"/>
    </row>
    <row r="50" spans="1:29" ht="15.75" customHeight="1">
      <c r="A50" s="283"/>
      <c r="B50" s="99"/>
      <c r="C50" s="264"/>
      <c r="D50" s="265"/>
      <c r="E50" s="39"/>
      <c r="F50" s="52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94"/>
      <c r="Y50" s="266"/>
      <c r="Z50" s="267"/>
      <c r="AA50" s="55"/>
      <c r="AB50" s="49"/>
      <c r="AC50" s="294"/>
    </row>
    <row r="51" spans="1:29" ht="15.75" customHeight="1">
      <c r="A51" s="283"/>
      <c r="B51" s="99"/>
      <c r="C51" s="264"/>
      <c r="D51" s="265"/>
      <c r="E51" s="39"/>
      <c r="F51" s="52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94"/>
      <c r="Y51" s="266"/>
      <c r="Z51" s="267"/>
      <c r="AA51" s="55"/>
      <c r="AB51" s="49"/>
      <c r="AC51" s="294"/>
    </row>
    <row r="52" spans="1:29" ht="15.75" customHeight="1">
      <c r="A52" s="283"/>
      <c r="B52" s="99"/>
      <c r="C52" s="264"/>
      <c r="D52" s="265"/>
      <c r="E52" s="39"/>
      <c r="F52" s="52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100"/>
      <c r="X52" s="101"/>
      <c r="Y52" s="266"/>
      <c r="Z52" s="267"/>
      <c r="AA52" s="55"/>
      <c r="AB52" s="49"/>
      <c r="AC52" s="294"/>
    </row>
    <row r="53" spans="1:29" ht="15.75" customHeight="1">
      <c r="A53" s="283"/>
      <c r="B53" s="99"/>
      <c r="C53" s="264"/>
      <c r="D53" s="265"/>
      <c r="E53" s="39"/>
      <c r="F53" s="52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102"/>
      <c r="X53" s="103"/>
      <c r="Y53" s="266"/>
      <c r="Z53" s="267"/>
      <c r="AA53" s="55"/>
      <c r="AB53" s="49"/>
      <c r="AC53" s="294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50"/>
      <c r="T54" s="51"/>
      <c r="U54" s="73"/>
      <c r="V54" s="53"/>
      <c r="W54" s="102"/>
      <c r="X54" s="103"/>
      <c r="Y54" s="266"/>
      <c r="Z54" s="267"/>
      <c r="AA54" s="55"/>
      <c r="AB54" s="49"/>
      <c r="AC54" s="294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17">AVERAGE(I39:I54)</f>
        <v>17.25</v>
      </c>
      <c r="J55" s="81">
        <f t="shared" si="17"/>
        <v>2000</v>
      </c>
      <c r="K55" s="82">
        <f t="shared" ref="K55" si="18">J55/I55</f>
        <v>115.94202898550725</v>
      </c>
      <c r="L55" s="80">
        <f t="shared" ref="L55:M55" si="19">AVERAGE(L39:L54)</f>
        <v>17.25</v>
      </c>
      <c r="M55" s="81">
        <f t="shared" si="19"/>
        <v>1695.5138104068644</v>
      </c>
      <c r="N55" s="82">
        <f t="shared" ref="N55:N62" si="20">M55/L55</f>
        <v>98.290655675760263</v>
      </c>
      <c r="O55" s="83">
        <f t="shared" ref="O55:O62" si="21">L55-I55</f>
        <v>0</v>
      </c>
      <c r="P55" s="84">
        <f t="shared" ref="P55:P62" si="22">N55-K55</f>
        <v>-17.651373309746987</v>
      </c>
      <c r="Q55" s="85">
        <f t="shared" ref="Q55:Q62" si="23">N55/K55</f>
        <v>0.84775690520343228</v>
      </c>
      <c r="R55" s="275"/>
      <c r="S55" s="182">
        <f>S39</f>
        <v>0.25</v>
      </c>
      <c r="T55" s="183">
        <f>INDEX(T39:T54,COUNTA(T39:T54))</f>
        <v>0.59513888888888888</v>
      </c>
      <c r="U55" s="86"/>
      <c r="V55" s="96"/>
      <c r="W55" s="105"/>
      <c r="X55" s="106"/>
      <c r="Y55" s="262"/>
      <c r="Z55" s="263"/>
      <c r="AA55" s="97">
        <f t="shared" ref="AA55:AA62" si="24">M55-J55</f>
        <v>-304.48618959313558</v>
      </c>
      <c r="AB55" s="85">
        <f t="shared" ref="AB55:AB62" si="25">M55/J55</f>
        <v>0.84775690520343217</v>
      </c>
      <c r="AC55" s="295"/>
    </row>
    <row r="56" spans="1:29" ht="15.75" customHeight="1">
      <c r="A56" s="268" t="s">
        <v>38</v>
      </c>
      <c r="B56" s="98" t="s">
        <v>74</v>
      </c>
      <c r="C56" s="271" t="s">
        <v>82</v>
      </c>
      <c r="D56" s="272"/>
      <c r="E56" s="21">
        <v>47.37</v>
      </c>
      <c r="F56" s="15">
        <v>2010</v>
      </c>
      <c r="G56" s="22">
        <f t="shared" ref="G56:G62" si="26">E56*F56</f>
        <v>95213.7</v>
      </c>
      <c r="H56" s="23"/>
      <c r="I56" s="24">
        <v>21</v>
      </c>
      <c r="J56" s="25">
        <v>2000</v>
      </c>
      <c r="K56" s="26">
        <f>J56/I56</f>
        <v>95.238095238095241</v>
      </c>
      <c r="L56" s="27">
        <v>21</v>
      </c>
      <c r="M56" s="25">
        <f t="shared" ref="M56:M62" si="27">F56/V56*60</f>
        <v>1667.2811059907831</v>
      </c>
      <c r="N56" s="26">
        <f t="shared" si="20"/>
        <v>79.394338380513474</v>
      </c>
      <c r="O56" s="91">
        <f t="shared" si="21"/>
        <v>0</v>
      </c>
      <c r="P56" s="92">
        <f t="shared" si="22"/>
        <v>-15.843756857581766</v>
      </c>
      <c r="Q56" s="31">
        <f t="shared" si="23"/>
        <v>0.83364055299539142</v>
      </c>
      <c r="R56" s="273">
        <f>Q72</f>
        <v>0.84250375431705071</v>
      </c>
      <c r="S56" s="32">
        <v>0.16666666666666666</v>
      </c>
      <c r="T56" s="33">
        <v>0.21689814814814815</v>
      </c>
      <c r="U56" s="34"/>
      <c r="V56" s="35">
        <v>72.333333333333343</v>
      </c>
      <c r="W56" s="33"/>
      <c r="X56" s="107"/>
      <c r="Y56" s="276"/>
      <c r="Z56" s="277"/>
      <c r="AA56" s="36">
        <f t="shared" si="24"/>
        <v>-332.71889400921691</v>
      </c>
      <c r="AB56" s="31">
        <f t="shared" si="25"/>
        <v>0.83364055299539153</v>
      </c>
      <c r="AC56" s="278">
        <f>AB72</f>
        <v>0.84250375431705071</v>
      </c>
    </row>
    <row r="57" spans="1:29" ht="15.75" customHeight="1">
      <c r="A57" s="269"/>
      <c r="B57" s="99" t="s">
        <v>70</v>
      </c>
      <c r="C57" s="264" t="s">
        <v>83</v>
      </c>
      <c r="D57" s="265"/>
      <c r="E57" s="39">
        <v>56.85</v>
      </c>
      <c r="F57" s="40">
        <v>1097</v>
      </c>
      <c r="G57" s="41">
        <f t="shared" si="26"/>
        <v>62364.450000000004</v>
      </c>
      <c r="H57" s="42"/>
      <c r="I57" s="43">
        <v>21</v>
      </c>
      <c r="J57" s="44">
        <v>2000</v>
      </c>
      <c r="K57" s="45">
        <f t="shared" si="1"/>
        <v>95.238095238095241</v>
      </c>
      <c r="L57" s="46">
        <v>21</v>
      </c>
      <c r="M57" s="44">
        <f t="shared" si="27"/>
        <v>1631.2267657992568</v>
      </c>
      <c r="N57" s="45">
        <f t="shared" si="20"/>
        <v>77.67746503805985</v>
      </c>
      <c r="O57" s="47">
        <f t="shared" si="21"/>
        <v>0</v>
      </c>
      <c r="P57" s="48">
        <f t="shared" si="22"/>
        <v>-17.560630200035391</v>
      </c>
      <c r="Q57" s="49">
        <f t="shared" si="23"/>
        <v>0.81561338289962837</v>
      </c>
      <c r="R57" s="274"/>
      <c r="S57" s="50">
        <v>0.22013888888888888</v>
      </c>
      <c r="T57" s="51">
        <v>0.24815972222222221</v>
      </c>
      <c r="U57" s="52">
        <v>4.6666666666666634</v>
      </c>
      <c r="V57" s="53">
        <v>40.349999999999994</v>
      </c>
      <c r="W57" s="54"/>
      <c r="X57" s="94"/>
      <c r="Y57" s="266"/>
      <c r="Z57" s="267"/>
      <c r="AA57" s="55">
        <f t="shared" si="24"/>
        <v>-368.77323420074322</v>
      </c>
      <c r="AB57" s="49">
        <f t="shared" si="25"/>
        <v>0.81561338289962837</v>
      </c>
      <c r="AC57" s="279"/>
    </row>
    <row r="58" spans="1:29" ht="15.75" customHeight="1">
      <c r="A58" s="269"/>
      <c r="B58" s="99" t="s">
        <v>74</v>
      </c>
      <c r="C58" s="264" t="s">
        <v>220</v>
      </c>
      <c r="D58" s="265"/>
      <c r="E58" s="39">
        <v>65.55</v>
      </c>
      <c r="F58" s="40">
        <v>1209</v>
      </c>
      <c r="G58" s="41">
        <f t="shared" si="26"/>
        <v>79249.95</v>
      </c>
      <c r="H58" s="42"/>
      <c r="I58" s="43">
        <v>22</v>
      </c>
      <c r="J58" s="44">
        <v>2000</v>
      </c>
      <c r="K58" s="45">
        <f t="shared" si="1"/>
        <v>90.909090909090907</v>
      </c>
      <c r="L58" s="46">
        <v>22</v>
      </c>
      <c r="M58" s="44">
        <f t="shared" si="27"/>
        <v>1695.5200623295666</v>
      </c>
      <c r="N58" s="45">
        <f t="shared" si="20"/>
        <v>77.069093742253031</v>
      </c>
      <c r="O58" s="47">
        <f t="shared" si="21"/>
        <v>0</v>
      </c>
      <c r="P58" s="48">
        <f t="shared" si="22"/>
        <v>-13.839997166837875</v>
      </c>
      <c r="Q58" s="49">
        <f t="shared" si="23"/>
        <v>0.84776003116478338</v>
      </c>
      <c r="R58" s="274"/>
      <c r="S58" s="50">
        <v>0.25362268518518516</v>
      </c>
      <c r="T58" s="51">
        <v>0.28333333333333333</v>
      </c>
      <c r="U58" s="52">
        <v>7.866666666666644</v>
      </c>
      <c r="V58" s="53">
        <v>42.78333333333336</v>
      </c>
      <c r="W58" s="54"/>
      <c r="X58" s="94"/>
      <c r="Y58" s="266"/>
      <c r="Z58" s="267"/>
      <c r="AA58" s="55">
        <f t="shared" si="24"/>
        <v>-304.4799376704334</v>
      </c>
      <c r="AB58" s="49">
        <f t="shared" si="25"/>
        <v>0.84776003116478327</v>
      </c>
      <c r="AC58" s="279"/>
    </row>
    <row r="59" spans="1:29" ht="15.75" customHeight="1">
      <c r="A59" s="269"/>
      <c r="B59" s="99" t="s">
        <v>74</v>
      </c>
      <c r="C59" s="264" t="s">
        <v>223</v>
      </c>
      <c r="D59" s="265"/>
      <c r="E59" s="39">
        <v>59.36</v>
      </c>
      <c r="F59" s="40">
        <v>2144</v>
      </c>
      <c r="G59" s="41">
        <f t="shared" si="26"/>
        <v>127267.84</v>
      </c>
      <c r="H59" s="42"/>
      <c r="I59" s="43">
        <v>23</v>
      </c>
      <c r="J59" s="44">
        <v>2000</v>
      </c>
      <c r="K59" s="45">
        <f t="shared" si="1"/>
        <v>86.956521739130437</v>
      </c>
      <c r="L59" s="46">
        <v>23</v>
      </c>
      <c r="M59" s="44">
        <f t="shared" si="27"/>
        <v>1701.2122547939161</v>
      </c>
      <c r="N59" s="45">
        <f t="shared" si="20"/>
        <v>73.965750208431132</v>
      </c>
      <c r="O59" s="47">
        <f t="shared" si="21"/>
        <v>0</v>
      </c>
      <c r="P59" s="48">
        <f t="shared" si="22"/>
        <v>-12.990771530699305</v>
      </c>
      <c r="Q59" s="49">
        <f t="shared" si="23"/>
        <v>0.85060612739695796</v>
      </c>
      <c r="R59" s="274"/>
      <c r="S59" s="50">
        <v>0.2870949074074074</v>
      </c>
      <c r="T59" s="51">
        <v>0.33960648148148148</v>
      </c>
      <c r="U59" s="52">
        <v>5.4166666666666607</v>
      </c>
      <c r="V59" s="53">
        <v>75.616666666666688</v>
      </c>
      <c r="W59" s="54"/>
      <c r="X59" s="94"/>
      <c r="Y59" s="266"/>
      <c r="Z59" s="267"/>
      <c r="AA59" s="55">
        <f t="shared" si="24"/>
        <v>-298.78774520608386</v>
      </c>
      <c r="AB59" s="49">
        <f t="shared" si="25"/>
        <v>0.85060612739695807</v>
      </c>
      <c r="AC59" s="279"/>
    </row>
    <row r="60" spans="1:29" ht="15.75" customHeight="1">
      <c r="A60" s="269"/>
      <c r="B60" s="99" t="s">
        <v>74</v>
      </c>
      <c r="C60" s="264" t="s">
        <v>213</v>
      </c>
      <c r="D60" s="265"/>
      <c r="E60" s="39">
        <v>77.34</v>
      </c>
      <c r="F60" s="40">
        <v>2938</v>
      </c>
      <c r="G60" s="41">
        <f t="shared" si="26"/>
        <v>227224.92</v>
      </c>
      <c r="H60" s="58"/>
      <c r="I60" s="43">
        <v>25</v>
      </c>
      <c r="J60" s="44">
        <v>2000</v>
      </c>
      <c r="K60" s="45">
        <f t="shared" si="1"/>
        <v>80</v>
      </c>
      <c r="L60" s="59">
        <v>25</v>
      </c>
      <c r="M60" s="44">
        <f t="shared" si="27"/>
        <v>1671.1644809606562</v>
      </c>
      <c r="N60" s="45">
        <f t="shared" si="20"/>
        <v>66.846579238426244</v>
      </c>
      <c r="O60" s="47">
        <f t="shared" si="21"/>
        <v>0</v>
      </c>
      <c r="P60" s="48">
        <f t="shared" si="22"/>
        <v>-13.153420761573756</v>
      </c>
      <c r="Q60" s="49">
        <f t="shared" si="23"/>
        <v>0.83558224048032803</v>
      </c>
      <c r="R60" s="274"/>
      <c r="S60" s="50">
        <v>0.34374999999999994</v>
      </c>
      <c r="T60" s="51">
        <v>0.41700231481481481</v>
      </c>
      <c r="U60" s="52">
        <v>5.9666666666665868</v>
      </c>
      <c r="V60" s="53">
        <v>105.48333333333341</v>
      </c>
      <c r="W60" s="54"/>
      <c r="X60" s="94"/>
      <c r="Y60" s="266"/>
      <c r="Z60" s="267"/>
      <c r="AA60" s="55">
        <f t="shared" si="24"/>
        <v>-328.83551903934381</v>
      </c>
      <c r="AB60" s="49">
        <f t="shared" si="25"/>
        <v>0.83558224048032814</v>
      </c>
      <c r="AC60" s="279"/>
    </row>
    <row r="61" spans="1:29" ht="15.75" customHeight="1">
      <c r="A61" s="269"/>
      <c r="B61" s="99" t="s">
        <v>74</v>
      </c>
      <c r="C61" s="264" t="s">
        <v>234</v>
      </c>
      <c r="D61" s="265"/>
      <c r="E61" s="39">
        <v>53.37</v>
      </c>
      <c r="F61" s="40">
        <v>2215</v>
      </c>
      <c r="G61" s="60">
        <f t="shared" si="26"/>
        <v>118214.54999999999</v>
      </c>
      <c r="H61" s="61"/>
      <c r="I61" s="43">
        <v>25</v>
      </c>
      <c r="J61" s="44">
        <v>2000</v>
      </c>
      <c r="K61" s="45">
        <f t="shared" si="1"/>
        <v>80</v>
      </c>
      <c r="L61" s="46">
        <v>25</v>
      </c>
      <c r="M61" s="44">
        <f t="shared" si="27"/>
        <v>1697.6793698105162</v>
      </c>
      <c r="N61" s="45">
        <f t="shared" si="20"/>
        <v>67.907174792420648</v>
      </c>
      <c r="O61" s="47">
        <f t="shared" si="21"/>
        <v>0</v>
      </c>
      <c r="P61" s="48">
        <f t="shared" si="22"/>
        <v>-12.092825207579352</v>
      </c>
      <c r="Q61" s="49">
        <f t="shared" si="23"/>
        <v>0.84883968490525807</v>
      </c>
      <c r="R61" s="274"/>
      <c r="S61" s="50">
        <v>0.42222222222222217</v>
      </c>
      <c r="T61" s="51">
        <v>0.47658564814814813</v>
      </c>
      <c r="U61" s="52">
        <v>7.5166666666665893</v>
      </c>
      <c r="V61" s="53">
        <v>78.283333333333388</v>
      </c>
      <c r="W61" s="54">
        <v>0.47658564814814813</v>
      </c>
      <c r="X61" s="94">
        <v>0.51597222222222217</v>
      </c>
      <c r="Y61" s="266"/>
      <c r="Z61" s="267"/>
      <c r="AA61" s="55">
        <f t="shared" si="24"/>
        <v>-302.32063018948384</v>
      </c>
      <c r="AB61" s="49">
        <f t="shared" si="25"/>
        <v>0.84883968490525807</v>
      </c>
      <c r="AC61" s="279"/>
    </row>
    <row r="62" spans="1:29" ht="15.75" customHeight="1">
      <c r="A62" s="269"/>
      <c r="B62" s="99" t="s">
        <v>74</v>
      </c>
      <c r="C62" s="264" t="s">
        <v>84</v>
      </c>
      <c r="D62" s="265"/>
      <c r="E62" s="39">
        <v>59.52</v>
      </c>
      <c r="F62" s="40">
        <v>5178</v>
      </c>
      <c r="G62" s="60">
        <f t="shared" si="26"/>
        <v>308194.56</v>
      </c>
      <c r="H62" s="64"/>
      <c r="I62" s="43">
        <v>26</v>
      </c>
      <c r="J62" s="44">
        <v>2000</v>
      </c>
      <c r="K62" s="45">
        <f t="shared" si="1"/>
        <v>76.92307692307692</v>
      </c>
      <c r="L62" s="59">
        <v>26</v>
      </c>
      <c r="M62" s="44">
        <f t="shared" si="27"/>
        <v>1730.9685207540149</v>
      </c>
      <c r="N62" s="45">
        <f t="shared" si="20"/>
        <v>66.575712336692874</v>
      </c>
      <c r="O62" s="65">
        <f t="shared" si="21"/>
        <v>0</v>
      </c>
      <c r="P62" s="66">
        <f t="shared" si="22"/>
        <v>-10.347364586384046</v>
      </c>
      <c r="Q62" s="67">
        <f t="shared" si="23"/>
        <v>0.86548426037700743</v>
      </c>
      <c r="R62" s="274"/>
      <c r="S62" s="62">
        <v>0.51597222222222217</v>
      </c>
      <c r="T62" s="63">
        <v>0.64061342592592596</v>
      </c>
      <c r="U62" s="52">
        <v>56.716666666666605</v>
      </c>
      <c r="V62" s="53">
        <v>179.48333333333346</v>
      </c>
      <c r="W62" s="63"/>
      <c r="X62" s="108"/>
      <c r="Y62" s="266"/>
      <c r="Z62" s="267"/>
      <c r="AA62" s="55">
        <f t="shared" si="24"/>
        <v>-269.03147924598511</v>
      </c>
      <c r="AB62" s="49">
        <f t="shared" si="25"/>
        <v>0.86548426037700743</v>
      </c>
      <c r="AC62" s="279"/>
    </row>
    <row r="63" spans="1:29" ht="15.75" customHeight="1">
      <c r="A63" s="269"/>
      <c r="B63" s="99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62"/>
      <c r="T63" s="63"/>
      <c r="U63" s="52"/>
      <c r="V63" s="53"/>
      <c r="W63" s="63"/>
      <c r="X63" s="108"/>
      <c r="Y63" s="266"/>
      <c r="Z63" s="267"/>
      <c r="AA63" s="55"/>
      <c r="AB63" s="49"/>
      <c r="AC63" s="279"/>
    </row>
    <row r="64" spans="1:29" ht="15.75" customHeight="1">
      <c r="A64" s="269"/>
      <c r="B64" s="99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53"/>
      <c r="W64" s="63"/>
      <c r="X64" s="108"/>
      <c r="Y64" s="266"/>
      <c r="Z64" s="267"/>
      <c r="AA64" s="55"/>
      <c r="AB64" s="49"/>
      <c r="AC64" s="279"/>
    </row>
    <row r="65" spans="1:29" ht="15.75" customHeight="1">
      <c r="A65" s="269"/>
      <c r="B65" s="99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53"/>
      <c r="W65" s="63"/>
      <c r="X65" s="108"/>
      <c r="Y65" s="266"/>
      <c r="Z65" s="267"/>
      <c r="AA65" s="55"/>
      <c r="AB65" s="49"/>
      <c r="AC65" s="279"/>
    </row>
    <row r="66" spans="1:29" ht="15.75" customHeight="1">
      <c r="A66" s="269"/>
      <c r="B66" s="99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53"/>
      <c r="W66" s="63"/>
      <c r="X66" s="108"/>
      <c r="Y66" s="266"/>
      <c r="Z66" s="267"/>
      <c r="AA66" s="55"/>
      <c r="AB66" s="49"/>
      <c r="AC66" s="279"/>
    </row>
    <row r="67" spans="1:29" ht="15.75" customHeight="1">
      <c r="A67" s="269"/>
      <c r="B67" s="99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53"/>
      <c r="W67" s="63"/>
      <c r="X67" s="108"/>
      <c r="Y67" s="266"/>
      <c r="Z67" s="267"/>
      <c r="AA67" s="55"/>
      <c r="AB67" s="49"/>
      <c r="AC67" s="279"/>
    </row>
    <row r="68" spans="1:29" ht="15.75" customHeight="1">
      <c r="A68" s="269"/>
      <c r="B68" s="99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53"/>
      <c r="W68" s="63"/>
      <c r="X68" s="108"/>
      <c r="Y68" s="266"/>
      <c r="Z68" s="267"/>
      <c r="AA68" s="55"/>
      <c r="AB68" s="49"/>
      <c r="AC68" s="279"/>
    </row>
    <row r="69" spans="1:29" ht="15.75" customHeight="1">
      <c r="A69" s="269"/>
      <c r="B69" s="99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53"/>
      <c r="W69" s="63"/>
      <c r="X69" s="108"/>
      <c r="Y69" s="266"/>
      <c r="Z69" s="267"/>
      <c r="AA69" s="55"/>
      <c r="AB69" s="49"/>
      <c r="AC69" s="279"/>
    </row>
    <row r="70" spans="1:29" ht="15.75" customHeight="1">
      <c r="A70" s="269"/>
      <c r="B70" s="99"/>
      <c r="C70" s="264"/>
      <c r="D70" s="265"/>
      <c r="E70" s="39"/>
      <c r="F70" s="71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53"/>
      <c r="W70" s="63"/>
      <c r="X70" s="108"/>
      <c r="Y70" s="266"/>
      <c r="Z70" s="267"/>
      <c r="AA70" s="55"/>
      <c r="AB70" s="49"/>
      <c r="AC70" s="279"/>
    </row>
    <row r="71" spans="1:29" ht="15.75" customHeight="1">
      <c r="A71" s="269"/>
      <c r="B71" s="99"/>
      <c r="C71" s="264"/>
      <c r="D71" s="265"/>
      <c r="E71" s="109"/>
      <c r="F71" s="71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28">AVERAGE(I56:I71)</f>
        <v>23.285714285714285</v>
      </c>
      <c r="J72" s="81">
        <f t="shared" si="28"/>
        <v>2000</v>
      </c>
      <c r="K72" s="82">
        <f t="shared" ref="K72" si="29">J72/I72</f>
        <v>85.889570552147248</v>
      </c>
      <c r="L72" s="80">
        <f t="shared" ref="L72:M72" si="30">AVERAGE(L56:L71)</f>
        <v>23.285714285714285</v>
      </c>
      <c r="M72" s="81">
        <f t="shared" si="30"/>
        <v>1685.0075086341014</v>
      </c>
      <c r="N72" s="82">
        <f t="shared" ref="N72:N82" si="31">M72/L72</f>
        <v>72.362285646863256</v>
      </c>
      <c r="O72" s="83">
        <f t="shared" ref="O72:O82" si="32">L72-I72</f>
        <v>0</v>
      </c>
      <c r="P72" s="84">
        <f t="shared" ref="P72:P82" si="33">N72-K72</f>
        <v>-13.527284905283992</v>
      </c>
      <c r="Q72" s="85">
        <f t="shared" ref="Q72:Q82" si="34">N72/K72</f>
        <v>0.84250375431705071</v>
      </c>
      <c r="R72" s="275"/>
      <c r="S72" s="182">
        <f>S56</f>
        <v>0.16666666666666666</v>
      </c>
      <c r="T72" s="183">
        <f>INDEX(T56:T71,COUNTA(T56:T71))</f>
        <v>0.64061342592592596</v>
      </c>
      <c r="U72" s="86"/>
      <c r="V72" s="96"/>
      <c r="W72" s="78"/>
      <c r="X72" s="82"/>
      <c r="Y72" s="262"/>
      <c r="Z72" s="263"/>
      <c r="AA72" s="97">
        <f t="shared" ref="AA72:AA82" si="35">M72-J72</f>
        <v>-314.99249136589856</v>
      </c>
      <c r="AB72" s="85">
        <f t="shared" ref="AB72:AB82" si="36">M72/J72</f>
        <v>0.84250375431705071</v>
      </c>
      <c r="AC72" s="280"/>
    </row>
    <row r="73" spans="1:29" ht="15.75" customHeight="1">
      <c r="A73" s="281" t="s">
        <v>39</v>
      </c>
      <c r="B73" s="16" t="s">
        <v>85</v>
      </c>
      <c r="C73" s="349" t="s">
        <v>86</v>
      </c>
      <c r="D73" s="349"/>
      <c r="E73" s="21">
        <v>37.94</v>
      </c>
      <c r="F73" s="15">
        <v>5005</v>
      </c>
      <c r="G73" s="22">
        <f t="shared" ref="G73:G82" si="37">E73*F73</f>
        <v>189889.69999999998</v>
      </c>
      <c r="H73" s="23"/>
      <c r="I73" s="24">
        <v>21</v>
      </c>
      <c r="J73" s="25">
        <v>3600</v>
      </c>
      <c r="K73" s="26">
        <f>J73/I73</f>
        <v>171.42857142857142</v>
      </c>
      <c r="L73" s="27">
        <v>21</v>
      </c>
      <c r="M73" s="25">
        <f t="shared" ref="M73:M82" si="38">F73/V73*60</f>
        <v>2995.5112219451371</v>
      </c>
      <c r="N73" s="26">
        <f t="shared" si="31"/>
        <v>142.643391521197</v>
      </c>
      <c r="O73" s="91">
        <f t="shared" si="32"/>
        <v>0</v>
      </c>
      <c r="P73" s="92">
        <f t="shared" si="33"/>
        <v>-28.785179907374413</v>
      </c>
      <c r="Q73" s="31">
        <f t="shared" si="34"/>
        <v>0.83208645054031594</v>
      </c>
      <c r="R73" s="273">
        <f>Q89</f>
        <v>0.85156589000243277</v>
      </c>
      <c r="S73" s="32">
        <v>0.16666666666666666</v>
      </c>
      <c r="T73" s="33">
        <v>0.23628472222222222</v>
      </c>
      <c r="U73" s="34"/>
      <c r="V73" s="35">
        <v>100.25</v>
      </c>
      <c r="W73" s="33"/>
      <c r="X73" s="107"/>
      <c r="Y73" s="276"/>
      <c r="Z73" s="277"/>
      <c r="AA73" s="36">
        <f t="shared" si="35"/>
        <v>-604.48877805486291</v>
      </c>
      <c r="AB73" s="31">
        <f t="shared" si="36"/>
        <v>0.83208645054031583</v>
      </c>
      <c r="AC73" s="278">
        <f>AB89</f>
        <v>0.85156589000243277</v>
      </c>
    </row>
    <row r="74" spans="1:29" ht="15.75" customHeight="1">
      <c r="A74" s="282"/>
      <c r="B74" s="38" t="s">
        <v>85</v>
      </c>
      <c r="C74" s="287" t="s">
        <v>207</v>
      </c>
      <c r="D74" s="287"/>
      <c r="E74" s="39">
        <v>28.29</v>
      </c>
      <c r="F74" s="40">
        <v>3921</v>
      </c>
      <c r="G74" s="41">
        <f t="shared" si="37"/>
        <v>110925.09</v>
      </c>
      <c r="H74" s="42"/>
      <c r="I74" s="43">
        <v>19</v>
      </c>
      <c r="J74" s="44">
        <v>3600</v>
      </c>
      <c r="K74" s="45">
        <f t="shared" ref="K74:K110" si="39">J74/I74</f>
        <v>189.47368421052633</v>
      </c>
      <c r="L74" s="46">
        <v>19</v>
      </c>
      <c r="M74" s="44">
        <f t="shared" si="38"/>
        <v>2974.8366701791369</v>
      </c>
      <c r="N74" s="45">
        <f t="shared" si="31"/>
        <v>156.57035106205984</v>
      </c>
      <c r="O74" s="47">
        <f t="shared" si="32"/>
        <v>0</v>
      </c>
      <c r="P74" s="48">
        <f t="shared" si="33"/>
        <v>-32.903333148466487</v>
      </c>
      <c r="Q74" s="49">
        <f t="shared" si="34"/>
        <v>0.8263435194942047</v>
      </c>
      <c r="R74" s="274"/>
      <c r="S74" s="50">
        <v>0.24166666666666667</v>
      </c>
      <c r="T74" s="51">
        <v>0.29658564814814814</v>
      </c>
      <c r="U74" s="52">
        <v>7.7500000000000124</v>
      </c>
      <c r="V74" s="53">
        <v>79.083333333333314</v>
      </c>
      <c r="W74" s="54"/>
      <c r="X74" s="94"/>
      <c r="Y74" s="266"/>
      <c r="Z74" s="267"/>
      <c r="AA74" s="55">
        <f t="shared" si="35"/>
        <v>-625.16332982086305</v>
      </c>
      <c r="AB74" s="49">
        <f t="shared" si="36"/>
        <v>0.8263435194942047</v>
      </c>
      <c r="AC74" s="279"/>
    </row>
    <row r="75" spans="1:29" ht="15.75" customHeight="1">
      <c r="A75" s="282"/>
      <c r="B75" s="38" t="s">
        <v>85</v>
      </c>
      <c r="C75" s="287" t="s">
        <v>221</v>
      </c>
      <c r="D75" s="287"/>
      <c r="E75" s="39">
        <v>38.1</v>
      </c>
      <c r="F75" s="40">
        <v>721</v>
      </c>
      <c r="G75" s="41">
        <f t="shared" si="37"/>
        <v>27470.100000000002</v>
      </c>
      <c r="H75" s="42"/>
      <c r="I75" s="43">
        <v>21</v>
      </c>
      <c r="J75" s="44">
        <v>3600</v>
      </c>
      <c r="K75" s="45">
        <f t="shared" si="39"/>
        <v>171.42857142857142</v>
      </c>
      <c r="L75" s="46">
        <v>21</v>
      </c>
      <c r="M75" s="44">
        <f t="shared" si="38"/>
        <v>2919.6850393700738</v>
      </c>
      <c r="N75" s="45">
        <f t="shared" si="31"/>
        <v>139.03262092238447</v>
      </c>
      <c r="O75" s="47">
        <f t="shared" si="32"/>
        <v>0</v>
      </c>
      <c r="P75" s="48">
        <f t="shared" si="33"/>
        <v>-32.395950506186949</v>
      </c>
      <c r="Q75" s="49">
        <f t="shared" si="34"/>
        <v>0.81102362204724276</v>
      </c>
      <c r="R75" s="274"/>
      <c r="S75" s="50">
        <v>0.3001388888888889</v>
      </c>
      <c r="T75" s="51">
        <v>0.31042824074074077</v>
      </c>
      <c r="U75" s="52">
        <v>5.1166666666666938</v>
      </c>
      <c r="V75" s="53">
        <v>14.816666666666691</v>
      </c>
      <c r="W75" s="54"/>
      <c r="X75" s="94"/>
      <c r="Y75" s="266"/>
      <c r="Z75" s="267"/>
      <c r="AA75" s="55">
        <f t="shared" si="35"/>
        <v>-680.31496062992619</v>
      </c>
      <c r="AB75" s="49">
        <f t="shared" si="36"/>
        <v>0.81102362204724276</v>
      </c>
      <c r="AC75" s="279"/>
    </row>
    <row r="76" spans="1:29" ht="15.75" customHeight="1">
      <c r="A76" s="282"/>
      <c r="B76" s="38" t="s">
        <v>85</v>
      </c>
      <c r="C76" s="287" t="s">
        <v>87</v>
      </c>
      <c r="D76" s="287"/>
      <c r="E76" s="39">
        <v>38.99</v>
      </c>
      <c r="F76" s="40">
        <v>2647</v>
      </c>
      <c r="G76" s="41">
        <f t="shared" si="37"/>
        <v>103206.53</v>
      </c>
      <c r="H76" s="42"/>
      <c r="I76" s="43">
        <v>19</v>
      </c>
      <c r="J76" s="44">
        <v>3600</v>
      </c>
      <c r="K76" s="45">
        <f t="shared" si="39"/>
        <v>189.47368421052633</v>
      </c>
      <c r="L76" s="46">
        <v>19</v>
      </c>
      <c r="M76" s="44">
        <f t="shared" si="38"/>
        <v>2954.7906976744225</v>
      </c>
      <c r="N76" s="45">
        <f t="shared" si="31"/>
        <v>155.51529987760119</v>
      </c>
      <c r="O76" s="47">
        <f t="shared" si="32"/>
        <v>0</v>
      </c>
      <c r="P76" s="48">
        <f t="shared" si="33"/>
        <v>-33.958384332925135</v>
      </c>
      <c r="Q76" s="49">
        <f t="shared" si="34"/>
        <v>0.82077519379845065</v>
      </c>
      <c r="R76" s="274"/>
      <c r="S76" s="50">
        <v>0.31336805555555558</v>
      </c>
      <c r="T76" s="51">
        <v>0.35069444444444442</v>
      </c>
      <c r="U76" s="52">
        <v>4.233333333333329</v>
      </c>
      <c r="V76" s="53">
        <v>53.749999999999929</v>
      </c>
      <c r="W76" s="54"/>
      <c r="X76" s="94"/>
      <c r="Y76" s="266"/>
      <c r="Z76" s="267"/>
      <c r="AA76" s="112">
        <f t="shared" si="35"/>
        <v>-645.20930232557748</v>
      </c>
      <c r="AB76" s="113">
        <f t="shared" si="36"/>
        <v>0.82077519379845065</v>
      </c>
      <c r="AC76" s="279"/>
    </row>
    <row r="77" spans="1:29" ht="15.75" customHeight="1">
      <c r="A77" s="283"/>
      <c r="B77" s="38" t="s">
        <v>85</v>
      </c>
      <c r="C77" s="287" t="s">
        <v>88</v>
      </c>
      <c r="D77" s="287"/>
      <c r="E77" s="39">
        <v>31.27</v>
      </c>
      <c r="F77" s="44">
        <v>3458</v>
      </c>
      <c r="G77" s="41">
        <f t="shared" si="37"/>
        <v>108131.66</v>
      </c>
      <c r="H77" s="58"/>
      <c r="I77" s="43">
        <v>19</v>
      </c>
      <c r="J77" s="44">
        <v>3600</v>
      </c>
      <c r="K77" s="45">
        <f t="shared" si="39"/>
        <v>189.47368421052633</v>
      </c>
      <c r="L77" s="59">
        <v>19</v>
      </c>
      <c r="M77" s="44">
        <f t="shared" si="38"/>
        <v>2992.4999999999991</v>
      </c>
      <c r="N77" s="45">
        <f t="shared" si="31"/>
        <v>157.49999999999994</v>
      </c>
      <c r="O77" s="47">
        <f t="shared" si="32"/>
        <v>0</v>
      </c>
      <c r="P77" s="48">
        <f t="shared" si="33"/>
        <v>-31.973684210526386</v>
      </c>
      <c r="Q77" s="49">
        <f t="shared" si="34"/>
        <v>0.8312499999999996</v>
      </c>
      <c r="R77" s="274"/>
      <c r="S77" s="50">
        <v>0.35486111111111107</v>
      </c>
      <c r="T77" s="51">
        <v>0.40300925925925923</v>
      </c>
      <c r="U77" s="52">
        <v>5.9999999999999787</v>
      </c>
      <c r="V77" s="53">
        <v>69.333333333333357</v>
      </c>
      <c r="W77" s="54"/>
      <c r="X77" s="94"/>
      <c r="Y77" s="266"/>
      <c r="Z77" s="267"/>
      <c r="AA77" s="112">
        <f t="shared" si="35"/>
        <v>-607.50000000000091</v>
      </c>
      <c r="AB77" s="113">
        <f t="shared" si="36"/>
        <v>0.83124999999999971</v>
      </c>
      <c r="AC77" s="279"/>
    </row>
    <row r="78" spans="1:29" ht="15.75" customHeight="1">
      <c r="A78" s="283"/>
      <c r="B78" s="38" t="s">
        <v>85</v>
      </c>
      <c r="C78" s="287" t="s">
        <v>235</v>
      </c>
      <c r="D78" s="287"/>
      <c r="E78" s="39">
        <v>43.61</v>
      </c>
      <c r="F78" s="44">
        <v>1988</v>
      </c>
      <c r="G78" s="60">
        <f t="shared" si="37"/>
        <v>86696.68</v>
      </c>
      <c r="H78" s="61"/>
      <c r="I78" s="43">
        <v>22</v>
      </c>
      <c r="J78" s="44">
        <v>3600</v>
      </c>
      <c r="K78" s="45">
        <f t="shared" si="39"/>
        <v>163.63636363636363</v>
      </c>
      <c r="L78" s="46">
        <v>22</v>
      </c>
      <c r="M78" s="44">
        <f t="shared" si="38"/>
        <v>3144.4639718804865</v>
      </c>
      <c r="N78" s="45">
        <f t="shared" si="31"/>
        <v>142.93018054002212</v>
      </c>
      <c r="O78" s="47">
        <f t="shared" si="32"/>
        <v>0</v>
      </c>
      <c r="P78" s="48">
        <f t="shared" si="33"/>
        <v>-20.706183096341505</v>
      </c>
      <c r="Q78" s="49">
        <f t="shared" si="34"/>
        <v>0.87346221441124638</v>
      </c>
      <c r="R78" s="274"/>
      <c r="S78" s="50">
        <v>0.40908564814814813</v>
      </c>
      <c r="T78" s="51">
        <v>0.43542824074074077</v>
      </c>
      <c r="U78" s="52">
        <v>8.7500000000000089</v>
      </c>
      <c r="V78" s="53">
        <v>37.933333333333401</v>
      </c>
      <c r="W78" s="54"/>
      <c r="X78" s="94"/>
      <c r="Y78" s="266"/>
      <c r="Z78" s="267"/>
      <c r="AA78" s="112">
        <f t="shared" si="35"/>
        <v>-455.5360281195135</v>
      </c>
      <c r="AB78" s="113">
        <f t="shared" si="36"/>
        <v>0.87346221441124627</v>
      </c>
      <c r="AC78" s="279"/>
    </row>
    <row r="79" spans="1:29" ht="15.75" customHeight="1">
      <c r="A79" s="283"/>
      <c r="B79" s="38" t="s">
        <v>85</v>
      </c>
      <c r="C79" s="287" t="s">
        <v>236</v>
      </c>
      <c r="D79" s="287"/>
      <c r="E79" s="39">
        <v>46.93</v>
      </c>
      <c r="F79" s="44">
        <v>2273</v>
      </c>
      <c r="G79" s="60">
        <f t="shared" si="37"/>
        <v>106671.89</v>
      </c>
      <c r="H79" s="64"/>
      <c r="I79" s="43">
        <v>26</v>
      </c>
      <c r="J79" s="44">
        <v>3600</v>
      </c>
      <c r="K79" s="45">
        <f t="shared" si="39"/>
        <v>138.46153846153845</v>
      </c>
      <c r="L79" s="59">
        <v>26</v>
      </c>
      <c r="M79" s="44">
        <f t="shared" si="38"/>
        <v>3169.1711851278028</v>
      </c>
      <c r="N79" s="45">
        <f t="shared" si="31"/>
        <v>121.89119942799242</v>
      </c>
      <c r="O79" s="65">
        <f t="shared" si="32"/>
        <v>0</v>
      </c>
      <c r="P79" s="66">
        <f t="shared" si="33"/>
        <v>-16.570339033546034</v>
      </c>
      <c r="Q79" s="67">
        <f t="shared" si="34"/>
        <v>0.88032532920216755</v>
      </c>
      <c r="R79" s="274"/>
      <c r="S79" s="50">
        <v>0.43888888888888883</v>
      </c>
      <c r="T79" s="51">
        <v>0.46877314814814813</v>
      </c>
      <c r="U79" s="52">
        <v>4.9833333333332064</v>
      </c>
      <c r="V79" s="53">
        <v>43.033333333333402</v>
      </c>
      <c r="W79" s="54">
        <v>0.46877314814814813</v>
      </c>
      <c r="X79" s="94">
        <v>0.50763888888888875</v>
      </c>
      <c r="Y79" s="266"/>
      <c r="Z79" s="267"/>
      <c r="AA79" s="112">
        <f t="shared" si="35"/>
        <v>-430.8288148721972</v>
      </c>
      <c r="AB79" s="113">
        <f t="shared" si="36"/>
        <v>0.88032532920216744</v>
      </c>
      <c r="AC79" s="279"/>
    </row>
    <row r="80" spans="1:29" ht="15.75" customHeight="1">
      <c r="A80" s="283"/>
      <c r="B80" s="38" t="s">
        <v>85</v>
      </c>
      <c r="C80" s="287" t="s">
        <v>90</v>
      </c>
      <c r="D80" s="287"/>
      <c r="E80" s="39">
        <v>38</v>
      </c>
      <c r="F80" s="44">
        <v>2231</v>
      </c>
      <c r="G80" s="60">
        <f t="shared" si="37"/>
        <v>84778</v>
      </c>
      <c r="H80" s="64">
        <v>2</v>
      </c>
      <c r="I80" s="43">
        <v>21</v>
      </c>
      <c r="J80" s="44">
        <v>3600</v>
      </c>
      <c r="K80" s="45">
        <f t="shared" si="39"/>
        <v>171.42857142857142</v>
      </c>
      <c r="L80" s="59">
        <v>21</v>
      </c>
      <c r="M80" s="44">
        <f t="shared" si="38"/>
        <v>3160.8028335300896</v>
      </c>
      <c r="N80" s="45">
        <f t="shared" si="31"/>
        <v>150.51442064428997</v>
      </c>
      <c r="O80" s="65">
        <f t="shared" si="32"/>
        <v>0</v>
      </c>
      <c r="P80" s="66">
        <f t="shared" si="33"/>
        <v>-20.914150784281446</v>
      </c>
      <c r="Q80" s="67">
        <f t="shared" si="34"/>
        <v>0.8780007870916916</v>
      </c>
      <c r="R80" s="274"/>
      <c r="S80" s="50">
        <v>0.50763888888888875</v>
      </c>
      <c r="T80" s="51">
        <v>0.53704861111111113</v>
      </c>
      <c r="U80" s="52">
        <v>55.966666666666491</v>
      </c>
      <c r="V80" s="53">
        <v>42.350000000000222</v>
      </c>
      <c r="W80" s="54"/>
      <c r="X80" s="94"/>
      <c r="Y80" s="266"/>
      <c r="Z80" s="267"/>
      <c r="AA80" s="112">
        <f t="shared" si="35"/>
        <v>-439.19716646991037</v>
      </c>
      <c r="AB80" s="113">
        <f t="shared" si="36"/>
        <v>0.8780007870916916</v>
      </c>
      <c r="AC80" s="279"/>
    </row>
    <row r="81" spans="1:29" ht="15.75" customHeight="1">
      <c r="A81" s="283"/>
      <c r="B81" s="38" t="s">
        <v>85</v>
      </c>
      <c r="C81" s="287" t="s">
        <v>89</v>
      </c>
      <c r="D81" s="287"/>
      <c r="E81" s="39">
        <v>38.630000000000003</v>
      </c>
      <c r="F81" s="44">
        <v>5790</v>
      </c>
      <c r="G81" s="60">
        <f t="shared" si="37"/>
        <v>223667.7</v>
      </c>
      <c r="H81" s="64"/>
      <c r="I81" s="43">
        <v>20</v>
      </c>
      <c r="J81" s="44">
        <v>3600</v>
      </c>
      <c r="K81" s="45">
        <f t="shared" si="39"/>
        <v>180</v>
      </c>
      <c r="L81" s="59">
        <v>20</v>
      </c>
      <c r="M81" s="44">
        <f t="shared" si="38"/>
        <v>3181.3186813186726</v>
      </c>
      <c r="N81" s="45">
        <f t="shared" si="31"/>
        <v>159.06593406593362</v>
      </c>
      <c r="O81" s="65">
        <f t="shared" si="32"/>
        <v>0</v>
      </c>
      <c r="P81" s="66">
        <f t="shared" si="33"/>
        <v>-20.934065934066382</v>
      </c>
      <c r="Q81" s="67">
        <f t="shared" si="34"/>
        <v>0.88369963369963123</v>
      </c>
      <c r="R81" s="274"/>
      <c r="S81" s="50">
        <v>0.54166666666666652</v>
      </c>
      <c r="T81" s="51">
        <v>0.61750000000000005</v>
      </c>
      <c r="U81" s="52">
        <v>6.6499999999997605</v>
      </c>
      <c r="V81" s="53">
        <v>109.20000000000029</v>
      </c>
      <c r="W81" s="54"/>
      <c r="X81" s="94"/>
      <c r="Y81" s="266"/>
      <c r="Z81" s="267"/>
      <c r="AA81" s="112">
        <f t="shared" si="35"/>
        <v>-418.68131868132741</v>
      </c>
      <c r="AB81" s="113">
        <f t="shared" si="36"/>
        <v>0.88369963369963123</v>
      </c>
      <c r="AC81" s="279"/>
    </row>
    <row r="82" spans="1:29" ht="15.75" customHeight="1">
      <c r="A82" s="283"/>
      <c r="B82" s="38" t="s">
        <v>85</v>
      </c>
      <c r="C82" s="287" t="s">
        <v>90</v>
      </c>
      <c r="D82" s="287"/>
      <c r="E82" s="39">
        <v>38</v>
      </c>
      <c r="F82" s="44">
        <v>5563</v>
      </c>
      <c r="G82" s="60">
        <f t="shared" si="37"/>
        <v>211394</v>
      </c>
      <c r="H82" s="64"/>
      <c r="I82" s="43">
        <v>21</v>
      </c>
      <c r="J82" s="44">
        <v>3600</v>
      </c>
      <c r="K82" s="45">
        <f t="shared" si="39"/>
        <v>171.42857142857142</v>
      </c>
      <c r="L82" s="59">
        <v>21</v>
      </c>
      <c r="M82" s="44">
        <f t="shared" si="38"/>
        <v>3163.2917390617608</v>
      </c>
      <c r="N82" s="45">
        <f t="shared" si="31"/>
        <v>150.63293995532194</v>
      </c>
      <c r="O82" s="65">
        <f t="shared" si="32"/>
        <v>0</v>
      </c>
      <c r="P82" s="66">
        <f t="shared" si="33"/>
        <v>-20.795631473249472</v>
      </c>
      <c r="Q82" s="67">
        <f t="shared" si="34"/>
        <v>0.87869214973937804</v>
      </c>
      <c r="R82" s="274"/>
      <c r="S82" s="50">
        <v>0.6232523148148148</v>
      </c>
      <c r="T82" s="51">
        <v>0.69652777777777775</v>
      </c>
      <c r="U82" s="52">
        <v>8.2833333333332426</v>
      </c>
      <c r="V82" s="53">
        <v>105.51666666666664</v>
      </c>
      <c r="W82" s="54"/>
      <c r="X82" s="94"/>
      <c r="Y82" s="266"/>
      <c r="Z82" s="267"/>
      <c r="AA82" s="112">
        <f t="shared" si="35"/>
        <v>-436.70826093823916</v>
      </c>
      <c r="AB82" s="113">
        <f t="shared" si="36"/>
        <v>0.87869214973937804</v>
      </c>
      <c r="AC82" s="279"/>
    </row>
    <row r="83" spans="1:29" ht="15.75" customHeight="1">
      <c r="A83" s="283"/>
      <c r="B83" s="38"/>
      <c r="C83" s="287"/>
      <c r="D83" s="287"/>
      <c r="E83" s="39"/>
      <c r="F83" s="44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112"/>
      <c r="AB83" s="113"/>
      <c r="AC83" s="279"/>
    </row>
    <row r="84" spans="1:29" ht="15.75" customHeight="1">
      <c r="A84" s="283"/>
      <c r="B84" s="38"/>
      <c r="C84" s="287"/>
      <c r="D84" s="287"/>
      <c r="E84" s="39"/>
      <c r="F84" s="44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112"/>
      <c r="AB84" s="113"/>
      <c r="AC84" s="279"/>
    </row>
    <row r="85" spans="1:29" ht="15.75" customHeight="1">
      <c r="A85" s="283"/>
      <c r="B85" s="38"/>
      <c r="C85" s="287"/>
      <c r="D85" s="287"/>
      <c r="E85" s="39"/>
      <c r="F85" s="44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112"/>
      <c r="AB85" s="113"/>
      <c r="AC85" s="279"/>
    </row>
    <row r="86" spans="1:29" ht="15.75" customHeight="1">
      <c r="A86" s="283"/>
      <c r="B86" s="38"/>
      <c r="C86" s="287"/>
      <c r="D86" s="287"/>
      <c r="E86" s="39"/>
      <c r="F86" s="44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112"/>
      <c r="AB86" s="113"/>
      <c r="AC86" s="279"/>
    </row>
    <row r="87" spans="1:29" ht="15.75" customHeight="1">
      <c r="A87" s="283"/>
      <c r="B87" s="38"/>
      <c r="C87" s="287"/>
      <c r="D87" s="287"/>
      <c r="E87" s="39"/>
      <c r="F87" s="44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112"/>
      <c r="AB87" s="113"/>
      <c r="AC87" s="279"/>
    </row>
    <row r="88" spans="1:29" ht="15.75" customHeight="1">
      <c r="A88" s="283"/>
      <c r="B88" s="38"/>
      <c r="C88" s="287"/>
      <c r="D88" s="287"/>
      <c r="E88" s="95"/>
      <c r="F88" s="44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40">AVERAGE(I73:I88)</f>
        <v>20.9</v>
      </c>
      <c r="J89" s="81">
        <f t="shared" si="40"/>
        <v>3600</v>
      </c>
      <c r="K89" s="82">
        <f t="shared" ref="K89" si="41">J89/I89</f>
        <v>172.2488038277512</v>
      </c>
      <c r="L89" s="80">
        <f t="shared" ref="L89:M89" si="42">AVERAGE(L73:L88)</f>
        <v>20.9</v>
      </c>
      <c r="M89" s="81">
        <f t="shared" si="42"/>
        <v>3065.6372040087581</v>
      </c>
      <c r="N89" s="82">
        <f>M89/L89</f>
        <v>146.6812059334334</v>
      </c>
      <c r="O89" s="83">
        <f>L89-I89</f>
        <v>0</v>
      </c>
      <c r="P89" s="84">
        <f>N89-K89</f>
        <v>-25.5675978943178</v>
      </c>
      <c r="Q89" s="85">
        <f>N89/K89</f>
        <v>0.85156589000243277</v>
      </c>
      <c r="R89" s="275"/>
      <c r="S89" s="182">
        <f>S73</f>
        <v>0.16666666666666666</v>
      </c>
      <c r="T89" s="183">
        <f>INDEX(T73:T88,COUNTA(T73:T88))</f>
        <v>0.69652777777777775</v>
      </c>
      <c r="U89" s="86"/>
      <c r="V89" s="96"/>
      <c r="W89" s="78"/>
      <c r="X89" s="82"/>
      <c r="Y89" s="262"/>
      <c r="Z89" s="263"/>
      <c r="AA89" s="97">
        <f>M89-J89</f>
        <v>-534.36279599124191</v>
      </c>
      <c r="AB89" s="85">
        <f>M89/J89</f>
        <v>0.85156589000243277</v>
      </c>
      <c r="AC89" s="280"/>
    </row>
    <row r="90" spans="1:29" ht="15.75" customHeight="1">
      <c r="A90" s="268" t="s">
        <v>40</v>
      </c>
      <c r="B90" s="98" t="s">
        <v>76</v>
      </c>
      <c r="C90" s="271" t="s">
        <v>91</v>
      </c>
      <c r="D90" s="272"/>
      <c r="E90" s="21">
        <v>34.229999999999997</v>
      </c>
      <c r="F90" s="15">
        <v>2202</v>
      </c>
      <c r="G90" s="22">
        <f t="shared" ref="G90:G93" si="43">E90*F90</f>
        <v>75374.459999999992</v>
      </c>
      <c r="H90" s="23"/>
      <c r="I90" s="24">
        <v>16</v>
      </c>
      <c r="J90" s="25">
        <v>3000</v>
      </c>
      <c r="K90" s="26">
        <f>J90/I90</f>
        <v>187.5</v>
      </c>
      <c r="L90" s="27">
        <v>16</v>
      </c>
      <c r="M90" s="25">
        <f>F90/V90*60</f>
        <v>2536.704000000002</v>
      </c>
      <c r="N90" s="26">
        <f>M90/L90</f>
        <v>158.54400000000012</v>
      </c>
      <c r="O90" s="91">
        <f>L90-I90</f>
        <v>0</v>
      </c>
      <c r="P90" s="92">
        <f>N90-K90</f>
        <v>-28.955999999999875</v>
      </c>
      <c r="Q90" s="31">
        <f>N90/K90</f>
        <v>0.84556800000000065</v>
      </c>
      <c r="R90" s="273">
        <f>Q106</f>
        <v>0.85180285466496053</v>
      </c>
      <c r="S90" s="32">
        <v>0.25</v>
      </c>
      <c r="T90" s="33">
        <v>0.28616898148148145</v>
      </c>
      <c r="U90" s="34"/>
      <c r="V90" s="35">
        <v>52.083333333333293</v>
      </c>
      <c r="W90" s="114"/>
      <c r="X90" s="115"/>
      <c r="Y90" s="276"/>
      <c r="Z90" s="277"/>
      <c r="AA90" s="36">
        <f>M90-J90</f>
        <v>-463.295999999998</v>
      </c>
      <c r="AB90" s="31">
        <f>M90/J90</f>
        <v>0.84556800000000065</v>
      </c>
      <c r="AC90" s="278">
        <f>AB106</f>
        <v>0.85180285466496042</v>
      </c>
    </row>
    <row r="91" spans="1:29" ht="15.75" customHeight="1">
      <c r="A91" s="269"/>
      <c r="B91" s="38" t="s">
        <v>76</v>
      </c>
      <c r="C91" s="264" t="s">
        <v>92</v>
      </c>
      <c r="D91" s="265"/>
      <c r="E91" s="39">
        <v>34.770000000000003</v>
      </c>
      <c r="F91" s="40">
        <v>1648</v>
      </c>
      <c r="G91" s="41">
        <f t="shared" si="43"/>
        <v>57300.960000000006</v>
      </c>
      <c r="H91" s="42"/>
      <c r="I91" s="43">
        <v>11</v>
      </c>
      <c r="J91" s="44">
        <v>3000</v>
      </c>
      <c r="K91" s="45">
        <f t="shared" si="39"/>
        <v>272.72727272727275</v>
      </c>
      <c r="L91" s="46">
        <v>11</v>
      </c>
      <c r="M91" s="44">
        <f>F91/V91*60</f>
        <v>2518.1663837011829</v>
      </c>
      <c r="N91" s="45">
        <f>M91/L91</f>
        <v>228.92421670010754</v>
      </c>
      <c r="O91" s="47">
        <f>L91-I91</f>
        <v>0</v>
      </c>
      <c r="P91" s="48">
        <f>N91-K91</f>
        <v>-43.803056027165212</v>
      </c>
      <c r="Q91" s="49">
        <f>N91/K91</f>
        <v>0.83938879456706095</v>
      </c>
      <c r="R91" s="274"/>
      <c r="S91" s="50">
        <v>0.29166666666666663</v>
      </c>
      <c r="T91" s="51">
        <v>0.31893518518518521</v>
      </c>
      <c r="U91" s="52">
        <v>7.9166666666666519</v>
      </c>
      <c r="V91" s="53">
        <v>39.266666666666758</v>
      </c>
      <c r="W91" s="54"/>
      <c r="X91" s="94"/>
      <c r="Y91" s="266"/>
      <c r="Z91" s="267"/>
      <c r="AA91" s="55">
        <f>M91-J91</f>
        <v>-481.83361629881711</v>
      </c>
      <c r="AB91" s="49">
        <f>M91/J91</f>
        <v>0.83938879456706095</v>
      </c>
      <c r="AC91" s="279"/>
    </row>
    <row r="92" spans="1:29" ht="15.75" customHeight="1">
      <c r="A92" s="269"/>
      <c r="B92" s="38" t="s">
        <v>76</v>
      </c>
      <c r="C92" s="264" t="s">
        <v>94</v>
      </c>
      <c r="D92" s="265"/>
      <c r="E92" s="39">
        <v>35.83</v>
      </c>
      <c r="F92" s="40">
        <v>5395</v>
      </c>
      <c r="G92" s="41">
        <f t="shared" si="43"/>
        <v>193302.84999999998</v>
      </c>
      <c r="H92" s="42"/>
      <c r="I92" s="43">
        <v>12</v>
      </c>
      <c r="J92" s="44">
        <v>3273</v>
      </c>
      <c r="K92" s="45">
        <f t="shared" si="39"/>
        <v>272.75</v>
      </c>
      <c r="L92" s="46">
        <v>12</v>
      </c>
      <c r="M92" s="44">
        <f>F92/V92*60</f>
        <v>2837.3995617238847</v>
      </c>
      <c r="N92" s="45">
        <f>M92/L92</f>
        <v>236.4499634769904</v>
      </c>
      <c r="O92" s="47">
        <f>L92-I92</f>
        <v>0</v>
      </c>
      <c r="P92" s="48">
        <f>N92-K92</f>
        <v>-36.300036523009595</v>
      </c>
      <c r="Q92" s="49">
        <f>N92/K92</f>
        <v>0.86691095683589514</v>
      </c>
      <c r="R92" s="274"/>
      <c r="S92" s="50">
        <v>0.38472222222222219</v>
      </c>
      <c r="T92" s="51">
        <v>0.46394675925925927</v>
      </c>
      <c r="U92" s="52">
        <v>6.9166666666666554</v>
      </c>
      <c r="V92" s="53">
        <v>114.0833333333334</v>
      </c>
      <c r="W92" s="54">
        <v>0.46394675925925927</v>
      </c>
      <c r="X92" s="94">
        <v>0.50578703703703709</v>
      </c>
      <c r="Y92" s="266"/>
      <c r="Z92" s="267"/>
      <c r="AA92" s="55">
        <f>M92-J92</f>
        <v>-435.60043827611526</v>
      </c>
      <c r="AB92" s="49">
        <f>M92/J92</f>
        <v>0.86691095683589514</v>
      </c>
      <c r="AC92" s="279"/>
    </row>
    <row r="93" spans="1:29" ht="15.75" customHeight="1">
      <c r="A93" s="269"/>
      <c r="B93" s="38" t="s">
        <v>76</v>
      </c>
      <c r="C93" s="264" t="s">
        <v>95</v>
      </c>
      <c r="D93" s="265"/>
      <c r="E93" s="39">
        <v>36.409999999999997</v>
      </c>
      <c r="F93" s="40">
        <v>4083</v>
      </c>
      <c r="G93" s="41">
        <f t="shared" si="43"/>
        <v>148662.03</v>
      </c>
      <c r="H93" s="58"/>
      <c r="I93" s="43">
        <v>11</v>
      </c>
      <c r="J93" s="44">
        <v>3273</v>
      </c>
      <c r="K93" s="45">
        <f t="shared" si="39"/>
        <v>297.54545454545456</v>
      </c>
      <c r="L93" s="59">
        <v>11</v>
      </c>
      <c r="M93" s="44">
        <f>F93/V93*60</f>
        <v>2794.4486692015239</v>
      </c>
      <c r="N93" s="45">
        <f>M93/L93</f>
        <v>254.04078810922945</v>
      </c>
      <c r="O93" s="47">
        <f>L93-I93</f>
        <v>0</v>
      </c>
      <c r="P93" s="48">
        <f>N93-K93</f>
        <v>-43.504666436225108</v>
      </c>
      <c r="Q93" s="49">
        <f>N93/K93</f>
        <v>0.85378816657547318</v>
      </c>
      <c r="R93" s="274"/>
      <c r="S93" s="50">
        <v>0.50578703703703709</v>
      </c>
      <c r="T93" s="51">
        <v>0.56666666666666665</v>
      </c>
      <c r="U93" s="52">
        <v>60.250000000000064</v>
      </c>
      <c r="V93" s="53">
        <v>87.666666666666572</v>
      </c>
      <c r="W93" s="54"/>
      <c r="X93" s="94"/>
      <c r="Y93" s="266"/>
      <c r="Z93" s="267"/>
      <c r="AA93" s="55">
        <f>M93-J93</f>
        <v>-478.5513307984761</v>
      </c>
      <c r="AB93" s="49">
        <f>M93/J93</f>
        <v>0.85378816657547318</v>
      </c>
      <c r="AC93" s="279"/>
    </row>
    <row r="94" spans="1:29" ht="15.75" customHeight="1">
      <c r="A94" s="269"/>
      <c r="B94" s="38"/>
      <c r="C94" s="264"/>
      <c r="D94" s="265"/>
      <c r="E94" s="39"/>
      <c r="F94" s="40"/>
      <c r="G94" s="60"/>
      <c r="H94" s="61"/>
      <c r="I94" s="43"/>
      <c r="J94" s="44"/>
      <c r="K94" s="45"/>
      <c r="L94" s="46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4"/>
      <c r="I95" s="43"/>
      <c r="J95" s="44"/>
      <c r="K95" s="45"/>
      <c r="L95" s="59"/>
      <c r="M95" s="44"/>
      <c r="N95" s="45"/>
      <c r="O95" s="65"/>
      <c r="P95" s="66"/>
      <c r="Q95" s="67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110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110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110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110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110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110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110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110"/>
      <c r="Y104" s="266"/>
      <c r="Z104" s="267"/>
      <c r="AA104" s="55"/>
      <c r="AB104" s="49"/>
      <c r="AC104" s="279"/>
    </row>
    <row r="105" spans="1:29" ht="15.75" customHeight="1">
      <c r="A105" s="269"/>
      <c r="B105" s="99"/>
      <c r="C105" s="264"/>
      <c r="D105" s="265"/>
      <c r="E105" s="109"/>
      <c r="F105" s="71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44">AVERAGE(I90:I105)</f>
        <v>12.5</v>
      </c>
      <c r="J106" s="81">
        <f t="shared" si="44"/>
        <v>3136.5</v>
      </c>
      <c r="K106" s="82">
        <f t="shared" ref="K106" si="45">J106/I106</f>
        <v>250.92</v>
      </c>
      <c r="L106" s="80">
        <f t="shared" ref="L106:M106" si="46">AVERAGE(L90:L105)</f>
        <v>12.5</v>
      </c>
      <c r="M106" s="81">
        <f t="shared" si="46"/>
        <v>2671.6796536566485</v>
      </c>
      <c r="N106" s="82">
        <f>M106/L106</f>
        <v>213.73437229253187</v>
      </c>
      <c r="O106" s="83">
        <f>L106-I106</f>
        <v>0</v>
      </c>
      <c r="P106" s="84">
        <f>N106-K106</f>
        <v>-37.185627707468115</v>
      </c>
      <c r="Q106" s="85">
        <f>N106/K106</f>
        <v>0.85180285466496053</v>
      </c>
      <c r="R106" s="275"/>
      <c r="S106" s="182">
        <f>S90</f>
        <v>0.25</v>
      </c>
      <c r="T106" s="183">
        <f>INDEX(T90:T105,COUNTA(T90:T105))</f>
        <v>0.56666666666666665</v>
      </c>
      <c r="U106" s="86"/>
      <c r="V106" s="96"/>
      <c r="W106" s="78"/>
      <c r="X106" s="82"/>
      <c r="Y106" s="262"/>
      <c r="Z106" s="263"/>
      <c r="AA106" s="97">
        <f>M106-J106</f>
        <v>-464.8203463433515</v>
      </c>
      <c r="AB106" s="85">
        <f>M106/J106</f>
        <v>0.85180285466496042</v>
      </c>
      <c r="AC106" s="280"/>
    </row>
    <row r="107" spans="1:29" ht="15.75" customHeight="1">
      <c r="A107" s="281" t="s">
        <v>42</v>
      </c>
      <c r="B107" s="16" t="s">
        <v>69</v>
      </c>
      <c r="C107" s="271" t="s">
        <v>102</v>
      </c>
      <c r="D107" s="272"/>
      <c r="E107" s="21">
        <v>26.63</v>
      </c>
      <c r="F107" s="15">
        <v>842</v>
      </c>
      <c r="G107" s="22">
        <f t="shared" ref="G107:G110" si="47">E107*F107</f>
        <v>22422.46</v>
      </c>
      <c r="H107" s="23"/>
      <c r="I107" s="24">
        <v>6</v>
      </c>
      <c r="J107" s="25">
        <v>2600</v>
      </c>
      <c r="K107" s="26">
        <f>J107/I107</f>
        <v>433.33333333333331</v>
      </c>
      <c r="L107" s="27">
        <v>6</v>
      </c>
      <c r="M107" s="25">
        <f>F107/V107*60</f>
        <v>2106.4628214037489</v>
      </c>
      <c r="N107" s="26">
        <f>M107/L107</f>
        <v>351.07713690062479</v>
      </c>
      <c r="O107" s="91">
        <f>L107-I107</f>
        <v>0</v>
      </c>
      <c r="P107" s="92">
        <f>N107-K107</f>
        <v>-82.256196432708521</v>
      </c>
      <c r="Q107" s="31">
        <f>N107/K107</f>
        <v>0.81017800823221109</v>
      </c>
      <c r="R107" s="273">
        <f>Q123</f>
        <v>0.82968905390447556</v>
      </c>
      <c r="S107" s="117">
        <v>0.33959490740740739</v>
      </c>
      <c r="T107" s="118">
        <v>0.35625000000000001</v>
      </c>
      <c r="U107" s="34"/>
      <c r="V107" s="35">
        <v>23.983333333333377</v>
      </c>
      <c r="W107" s="33"/>
      <c r="X107" s="107"/>
      <c r="Y107" s="276"/>
      <c r="Z107" s="277"/>
      <c r="AA107" s="36">
        <f>M107-J107</f>
        <v>-493.53717859625112</v>
      </c>
      <c r="AB107" s="31">
        <f>M107/J107</f>
        <v>0.81017800823221109</v>
      </c>
      <c r="AC107" s="278">
        <f>AB123</f>
        <v>0.82968905390447545</v>
      </c>
    </row>
    <row r="108" spans="1:29" ht="15.75" customHeight="1">
      <c r="A108" s="282"/>
      <c r="B108" s="38" t="s">
        <v>76</v>
      </c>
      <c r="C108" s="264" t="s">
        <v>99</v>
      </c>
      <c r="D108" s="265"/>
      <c r="E108" s="39">
        <v>24.73</v>
      </c>
      <c r="F108" s="40">
        <v>1279</v>
      </c>
      <c r="G108" s="41">
        <f t="shared" si="47"/>
        <v>31629.670000000002</v>
      </c>
      <c r="H108" s="42"/>
      <c r="I108" s="43">
        <v>6</v>
      </c>
      <c r="J108" s="44">
        <v>2600</v>
      </c>
      <c r="K108" s="45">
        <f t="shared" si="39"/>
        <v>433.33333333333331</v>
      </c>
      <c r="L108" s="46">
        <v>6</v>
      </c>
      <c r="M108" s="44">
        <f>F108/V108*60</f>
        <v>2173.9376770538242</v>
      </c>
      <c r="N108" s="45">
        <f>M108/L108</f>
        <v>362.32294617563736</v>
      </c>
      <c r="O108" s="47">
        <f>L108-I108</f>
        <v>0</v>
      </c>
      <c r="P108" s="48">
        <f>N108-K108</f>
        <v>-71.010387157695959</v>
      </c>
      <c r="Q108" s="49">
        <f>N108/K108</f>
        <v>0.83612987578993236</v>
      </c>
      <c r="R108" s="274"/>
      <c r="S108" s="50">
        <v>0.35905092592592591</v>
      </c>
      <c r="T108" s="51">
        <v>0.3835648148148148</v>
      </c>
      <c r="U108" s="52">
        <v>4.0333333333332977</v>
      </c>
      <c r="V108" s="53">
        <v>35.300000000000004</v>
      </c>
      <c r="W108" s="54"/>
      <c r="X108" s="58"/>
      <c r="Y108" s="266"/>
      <c r="Z108" s="267"/>
      <c r="AA108" s="55">
        <f>M108-J108</f>
        <v>-426.06232294617575</v>
      </c>
      <c r="AB108" s="49">
        <f>M108/J108</f>
        <v>0.83612987578993236</v>
      </c>
      <c r="AC108" s="279"/>
    </row>
    <row r="109" spans="1:29" ht="15.75" customHeight="1">
      <c r="A109" s="282"/>
      <c r="B109" s="38" t="s">
        <v>76</v>
      </c>
      <c r="C109" s="264" t="s">
        <v>101</v>
      </c>
      <c r="D109" s="265"/>
      <c r="E109" s="39">
        <v>24.73</v>
      </c>
      <c r="F109" s="40">
        <v>1952</v>
      </c>
      <c r="G109" s="41">
        <f t="shared" si="47"/>
        <v>48272.959999999999</v>
      </c>
      <c r="H109" s="42"/>
      <c r="I109" s="43">
        <v>6</v>
      </c>
      <c r="J109" s="44">
        <v>2600</v>
      </c>
      <c r="K109" s="45">
        <f t="shared" si="39"/>
        <v>433.33333333333331</v>
      </c>
      <c r="L109" s="46">
        <v>6</v>
      </c>
      <c r="M109" s="44">
        <f>F109/V109*60</f>
        <v>2189.8410719850381</v>
      </c>
      <c r="N109" s="45">
        <f>M109/L109</f>
        <v>364.97351199750636</v>
      </c>
      <c r="O109" s="47">
        <f>L109-I109</f>
        <v>0</v>
      </c>
      <c r="P109" s="48">
        <f>N109-K109</f>
        <v>-68.35982133582695</v>
      </c>
      <c r="Q109" s="49">
        <f>N109/K109</f>
        <v>0.84224656614809168</v>
      </c>
      <c r="R109" s="274"/>
      <c r="S109" s="50">
        <v>0.38888888888888884</v>
      </c>
      <c r="T109" s="51">
        <v>0.42603009259259261</v>
      </c>
      <c r="U109" s="52">
        <v>7.6666666666666128</v>
      </c>
      <c r="V109" s="53">
        <v>53.483333333333434</v>
      </c>
      <c r="W109" s="54"/>
      <c r="X109" s="94"/>
      <c r="Y109" s="266"/>
      <c r="Z109" s="267"/>
      <c r="AA109" s="55">
        <f>M109-J109</f>
        <v>-410.15892801496193</v>
      </c>
      <c r="AB109" s="49">
        <f>M109/J109</f>
        <v>0.84224656614809157</v>
      </c>
      <c r="AC109" s="279"/>
    </row>
    <row r="110" spans="1:29" ht="15.75" customHeight="1">
      <c r="A110" s="282"/>
      <c r="B110" s="38" t="s">
        <v>76</v>
      </c>
      <c r="C110" s="264" t="s">
        <v>100</v>
      </c>
      <c r="D110" s="265"/>
      <c r="E110" s="39">
        <v>24.94</v>
      </c>
      <c r="F110" s="40">
        <v>1463</v>
      </c>
      <c r="G110" s="41">
        <f t="shared" si="47"/>
        <v>36487.22</v>
      </c>
      <c r="H110" s="42"/>
      <c r="I110" s="43">
        <v>6</v>
      </c>
      <c r="J110" s="44">
        <v>2600</v>
      </c>
      <c r="K110" s="45">
        <f t="shared" si="39"/>
        <v>433.33333333333331</v>
      </c>
      <c r="L110" s="46">
        <v>6</v>
      </c>
      <c r="M110" s="44">
        <f>F110/V110*60</f>
        <v>2158.5245901639346</v>
      </c>
      <c r="N110" s="45">
        <f>M110/L110</f>
        <v>359.75409836065575</v>
      </c>
      <c r="O110" s="47">
        <f>L110-I110</f>
        <v>0</v>
      </c>
      <c r="P110" s="48">
        <f>N110-K110</f>
        <v>-73.579234972677568</v>
      </c>
      <c r="Q110" s="49">
        <f>N110/K110</f>
        <v>0.83020176544766711</v>
      </c>
      <c r="R110" s="274"/>
      <c r="S110" s="50">
        <v>0.43009259259259258</v>
      </c>
      <c r="T110" s="51">
        <v>0.45833333333333331</v>
      </c>
      <c r="U110" s="52">
        <v>5.8499999999999552</v>
      </c>
      <c r="V110" s="53">
        <v>40.666666666666657</v>
      </c>
      <c r="W110" s="54"/>
      <c r="X110" s="58"/>
      <c r="Y110" s="266"/>
      <c r="Z110" s="267"/>
      <c r="AA110" s="55">
        <f>M110-J110</f>
        <v>-441.47540983606541</v>
      </c>
      <c r="AB110" s="49">
        <f>M110/J110</f>
        <v>0.83020176544766711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58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58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58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58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58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58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58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58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58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58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78"/>
      <c r="G123" s="79"/>
      <c r="H123" s="20"/>
      <c r="I123" s="80">
        <f t="shared" ref="I123:J123" si="48">AVERAGE(I107:I122)</f>
        <v>6</v>
      </c>
      <c r="J123" s="81">
        <f t="shared" si="48"/>
        <v>2600</v>
      </c>
      <c r="K123" s="82">
        <f t="shared" ref="K123" si="49">J123/I123</f>
        <v>433.33333333333331</v>
      </c>
      <c r="L123" s="80">
        <f t="shared" ref="L123:M123" si="50">AVERAGE(L107:L122)</f>
        <v>6</v>
      </c>
      <c r="M123" s="81">
        <f t="shared" si="50"/>
        <v>2157.1915401516362</v>
      </c>
      <c r="N123" s="82">
        <f>M123/L123</f>
        <v>359.53192335860604</v>
      </c>
      <c r="O123" s="83">
        <f>L123-I123</f>
        <v>0</v>
      </c>
      <c r="P123" s="84">
        <f>N123-K123</f>
        <v>-73.801409974727278</v>
      </c>
      <c r="Q123" s="85">
        <f>N123/K123</f>
        <v>0.82968905390447556</v>
      </c>
      <c r="R123" s="275"/>
      <c r="S123" s="182">
        <f>S107</f>
        <v>0.33959490740740739</v>
      </c>
      <c r="T123" s="183">
        <f>INDEX(T107:T122,COUNTA(T107:T122))</f>
        <v>0.45833333333333331</v>
      </c>
      <c r="U123" s="86"/>
      <c r="V123" s="96"/>
      <c r="W123" s="78"/>
      <c r="X123" s="82"/>
      <c r="Y123" s="262"/>
      <c r="Z123" s="263"/>
      <c r="AA123" s="97">
        <f>M123-J123</f>
        <v>-442.80845984836378</v>
      </c>
      <c r="AB123" s="85">
        <f>M123/J123</f>
        <v>0.82968905390447545</v>
      </c>
      <c r="AC123" s="280"/>
    </row>
    <row r="124" spans="1:29" ht="15.75" customHeight="1">
      <c r="A124" s="268" t="s">
        <v>214</v>
      </c>
      <c r="B124" s="98" t="s">
        <v>70</v>
      </c>
      <c r="C124" s="271" t="s">
        <v>211</v>
      </c>
      <c r="D124" s="272"/>
      <c r="E124" s="21">
        <v>47.6</v>
      </c>
      <c r="F124" s="15">
        <v>2605</v>
      </c>
      <c r="G124" s="22">
        <f t="shared" ref="G124:G125" si="51">E124*F124</f>
        <v>123998</v>
      </c>
      <c r="H124" s="23"/>
      <c r="I124" s="24">
        <v>23</v>
      </c>
      <c r="J124" s="25">
        <v>2000</v>
      </c>
      <c r="K124" s="26">
        <f>J124/I124</f>
        <v>86.956521739130437</v>
      </c>
      <c r="L124" s="27">
        <v>23</v>
      </c>
      <c r="M124" s="25">
        <f>F124/V124*60</f>
        <v>1710.3775305489705</v>
      </c>
      <c r="N124" s="26">
        <f>M124/L124</f>
        <v>74.364240458650897</v>
      </c>
      <c r="O124" s="91">
        <f>L124-I124</f>
        <v>0</v>
      </c>
      <c r="P124" s="92">
        <f>N124-K124</f>
        <v>-12.59228128047954</v>
      </c>
      <c r="Q124" s="31">
        <f>N124/K124</f>
        <v>0.85518876527448529</v>
      </c>
      <c r="R124" s="273">
        <f>Q140</f>
        <v>0.85416101988349136</v>
      </c>
      <c r="S124" s="32">
        <v>0.70833333333333337</v>
      </c>
      <c r="T124" s="33">
        <v>0.77179398148148148</v>
      </c>
      <c r="U124" s="34"/>
      <c r="V124" s="35">
        <v>91.383333333333283</v>
      </c>
      <c r="W124" s="33"/>
      <c r="X124" s="107"/>
      <c r="Y124" s="276"/>
      <c r="Z124" s="277"/>
      <c r="AA124" s="36">
        <f>M124-J124</f>
        <v>-289.62246945102947</v>
      </c>
      <c r="AB124" s="31">
        <f>M124/J124</f>
        <v>0.85518876527448529</v>
      </c>
      <c r="AC124" s="278">
        <f>AB140</f>
        <v>0.85416101988349136</v>
      </c>
    </row>
    <row r="125" spans="1:29" ht="15.75" customHeight="1">
      <c r="A125" s="269"/>
      <c r="B125" s="99" t="s">
        <v>70</v>
      </c>
      <c r="C125" s="264" t="s">
        <v>224</v>
      </c>
      <c r="D125" s="265"/>
      <c r="E125" s="39">
        <v>50.67</v>
      </c>
      <c r="F125" s="40">
        <v>2148</v>
      </c>
      <c r="G125" s="41">
        <f t="shared" si="51"/>
        <v>108839.16</v>
      </c>
      <c r="H125" s="42"/>
      <c r="I125" s="43">
        <v>22</v>
      </c>
      <c r="J125" s="44">
        <v>2000</v>
      </c>
      <c r="K125" s="45">
        <f t="shared" ref="K125" si="52">J125/I125</f>
        <v>90.909090909090907</v>
      </c>
      <c r="L125" s="46">
        <v>22</v>
      </c>
      <c r="M125" s="44">
        <f>F125/V125*60</f>
        <v>1706.2665489849949</v>
      </c>
      <c r="N125" s="45">
        <f>M125/L125</f>
        <v>77.557570408408864</v>
      </c>
      <c r="O125" s="47">
        <f>L125-I125</f>
        <v>0</v>
      </c>
      <c r="P125" s="48">
        <f>N125-K125</f>
        <v>-13.351520500682042</v>
      </c>
      <c r="Q125" s="49">
        <f>N125/K125</f>
        <v>0.85313327449249754</v>
      </c>
      <c r="R125" s="274"/>
      <c r="S125" s="50">
        <v>0.77740740740740744</v>
      </c>
      <c r="T125" s="51">
        <v>0.82986111111111116</v>
      </c>
      <c r="U125" s="52">
        <v>8.0833333333333712</v>
      </c>
      <c r="V125" s="53">
        <v>75.53333333333336</v>
      </c>
      <c r="W125" s="54"/>
      <c r="X125" s="94"/>
      <c r="Y125" s="266"/>
      <c r="Z125" s="267"/>
      <c r="AA125" s="55">
        <f>M125-J125</f>
        <v>-293.73345101500513</v>
      </c>
      <c r="AB125" s="49">
        <f>M125/J125</f>
        <v>0.85313327449249743</v>
      </c>
      <c r="AC125" s="279"/>
    </row>
    <row r="126" spans="1:29" ht="15.75" customHeight="1">
      <c r="A126" s="269"/>
      <c r="B126" s="99"/>
      <c r="C126" s="264"/>
      <c r="D126" s="265"/>
      <c r="E126" s="39"/>
      <c r="F126" s="40"/>
      <c r="G126" s="41"/>
      <c r="H126" s="42"/>
      <c r="I126" s="43"/>
      <c r="J126" s="44"/>
      <c r="K126" s="45"/>
      <c r="L126" s="46"/>
      <c r="M126" s="44"/>
      <c r="N126" s="45"/>
      <c r="O126" s="47"/>
      <c r="P126" s="48"/>
      <c r="Q126" s="49"/>
      <c r="R126" s="274"/>
      <c r="S126" s="50"/>
      <c r="T126" s="51"/>
      <c r="U126" s="52"/>
      <c r="V126" s="53"/>
      <c r="W126" s="54"/>
      <c r="X126" s="94"/>
      <c r="Y126" s="266"/>
      <c r="Z126" s="267"/>
      <c r="AA126" s="55"/>
      <c r="AB126" s="49"/>
      <c r="AC126" s="279"/>
    </row>
    <row r="127" spans="1:29" ht="15.75" customHeight="1">
      <c r="A127" s="269"/>
      <c r="B127" s="99"/>
      <c r="C127" s="264"/>
      <c r="D127" s="265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79"/>
    </row>
    <row r="128" spans="1:29" ht="15.75" customHeight="1">
      <c r="A128" s="269"/>
      <c r="B128" s="99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99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94"/>
      <c r="Y129" s="266"/>
      <c r="Z129" s="267"/>
      <c r="AA129" s="55"/>
      <c r="AB129" s="49"/>
      <c r="AC129" s="279"/>
    </row>
    <row r="130" spans="1:29" ht="15.75" customHeight="1">
      <c r="A130" s="269"/>
      <c r="B130" s="99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62"/>
      <c r="T130" s="63"/>
      <c r="U130" s="52"/>
      <c r="V130" s="53"/>
      <c r="W130" s="63"/>
      <c r="X130" s="108"/>
      <c r="Y130" s="266"/>
      <c r="Z130" s="267"/>
      <c r="AA130" s="55"/>
      <c r="AB130" s="49"/>
      <c r="AC130" s="279"/>
    </row>
    <row r="131" spans="1:29" ht="15.75" customHeight="1">
      <c r="A131" s="269"/>
      <c r="B131" s="99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62"/>
      <c r="T131" s="63"/>
      <c r="U131" s="52"/>
      <c r="V131" s="53"/>
      <c r="W131" s="63"/>
      <c r="X131" s="108"/>
      <c r="Y131" s="266"/>
      <c r="Z131" s="267"/>
      <c r="AA131" s="55"/>
      <c r="AB131" s="49"/>
      <c r="AC131" s="279"/>
    </row>
    <row r="132" spans="1:29" ht="15.75" customHeight="1">
      <c r="A132" s="269"/>
      <c r="B132" s="99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62"/>
      <c r="T132" s="63"/>
      <c r="U132" s="52"/>
      <c r="V132" s="53"/>
      <c r="W132" s="63"/>
      <c r="X132" s="108"/>
      <c r="Y132" s="266"/>
      <c r="Z132" s="267"/>
      <c r="AA132" s="55"/>
      <c r="AB132" s="49"/>
      <c r="AC132" s="279"/>
    </row>
    <row r="133" spans="1:29" ht="15.75" customHeight="1">
      <c r="A133" s="269"/>
      <c r="B133" s="99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62"/>
      <c r="T133" s="63"/>
      <c r="U133" s="52"/>
      <c r="V133" s="53"/>
      <c r="W133" s="63"/>
      <c r="X133" s="108"/>
      <c r="Y133" s="266"/>
      <c r="Z133" s="267"/>
      <c r="AA133" s="55"/>
      <c r="AB133" s="49"/>
      <c r="AC133" s="279"/>
    </row>
    <row r="134" spans="1:29" ht="15.75" customHeight="1">
      <c r="A134" s="269"/>
      <c r="B134" s="99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62"/>
      <c r="T134" s="63"/>
      <c r="U134" s="52"/>
      <c r="V134" s="53"/>
      <c r="W134" s="63"/>
      <c r="X134" s="108"/>
      <c r="Y134" s="266"/>
      <c r="Z134" s="267"/>
      <c r="AA134" s="55"/>
      <c r="AB134" s="49"/>
      <c r="AC134" s="279"/>
    </row>
    <row r="135" spans="1:29" ht="15.75" customHeight="1">
      <c r="A135" s="269"/>
      <c r="B135" s="99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62"/>
      <c r="T135" s="63"/>
      <c r="U135" s="52"/>
      <c r="V135" s="53"/>
      <c r="W135" s="63"/>
      <c r="X135" s="108"/>
      <c r="Y135" s="266"/>
      <c r="Z135" s="267"/>
      <c r="AA135" s="55"/>
      <c r="AB135" s="49"/>
      <c r="AC135" s="279"/>
    </row>
    <row r="136" spans="1:29" ht="15.75" customHeight="1">
      <c r="A136" s="269"/>
      <c r="B136" s="99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62"/>
      <c r="T136" s="63"/>
      <c r="U136" s="52"/>
      <c r="V136" s="53"/>
      <c r="W136" s="63"/>
      <c r="X136" s="108"/>
      <c r="Y136" s="266"/>
      <c r="Z136" s="267"/>
      <c r="AA136" s="55"/>
      <c r="AB136" s="49"/>
      <c r="AC136" s="279"/>
    </row>
    <row r="137" spans="1:29" ht="15.75" customHeight="1">
      <c r="A137" s="269"/>
      <c r="B137" s="99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62"/>
      <c r="T137" s="63"/>
      <c r="U137" s="52"/>
      <c r="V137" s="53"/>
      <c r="W137" s="63"/>
      <c r="X137" s="108"/>
      <c r="Y137" s="266"/>
      <c r="Z137" s="267"/>
      <c r="AA137" s="55"/>
      <c r="AB137" s="49"/>
      <c r="AC137" s="279"/>
    </row>
    <row r="138" spans="1:29" ht="15.75" customHeight="1">
      <c r="A138" s="269"/>
      <c r="B138" s="99"/>
      <c r="C138" s="264"/>
      <c r="D138" s="265"/>
      <c r="E138" s="39"/>
      <c r="F138" s="71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62"/>
      <c r="T138" s="63"/>
      <c r="U138" s="52"/>
      <c r="V138" s="53"/>
      <c r="W138" s="63"/>
      <c r="X138" s="108"/>
      <c r="Y138" s="266"/>
      <c r="Z138" s="267"/>
      <c r="AA138" s="55"/>
      <c r="AB138" s="49"/>
      <c r="AC138" s="279"/>
    </row>
    <row r="139" spans="1:29" ht="15.75" customHeight="1">
      <c r="A139" s="269"/>
      <c r="B139" s="99"/>
      <c r="C139" s="264"/>
      <c r="D139" s="265"/>
      <c r="E139" s="109"/>
      <c r="F139" s="71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53">AVERAGE(I124:I139)</f>
        <v>22.5</v>
      </c>
      <c r="J140" s="81">
        <f t="shared" si="53"/>
        <v>2000</v>
      </c>
      <c r="K140" s="82">
        <f t="shared" ref="K140" si="54">J140/I140</f>
        <v>88.888888888888886</v>
      </c>
      <c r="L140" s="80">
        <f t="shared" ref="L140:M140" si="55">AVERAGE(L124:L139)</f>
        <v>22.5</v>
      </c>
      <c r="M140" s="81">
        <f t="shared" si="55"/>
        <v>1708.3220397669827</v>
      </c>
      <c r="N140" s="82">
        <f>M140/L140</f>
        <v>75.925423989643676</v>
      </c>
      <c r="O140" s="83">
        <f>L140-I140</f>
        <v>0</v>
      </c>
      <c r="P140" s="84">
        <f>N140-K140</f>
        <v>-12.96346489924521</v>
      </c>
      <c r="Q140" s="85">
        <f>N140/K140</f>
        <v>0.85416101988349136</v>
      </c>
      <c r="R140" s="275"/>
      <c r="S140" s="182">
        <f>S124</f>
        <v>0.70833333333333337</v>
      </c>
      <c r="T140" s="183">
        <f>INDEX(T124:T139,COUNTA(T124:T139))</f>
        <v>0.82986111111111116</v>
      </c>
      <c r="U140" s="86"/>
      <c r="V140" s="96"/>
      <c r="W140" s="78"/>
      <c r="X140" s="82"/>
      <c r="Y140" s="262"/>
      <c r="Z140" s="263"/>
      <c r="AA140" s="97">
        <f>M140-J140</f>
        <v>-291.6779602330173</v>
      </c>
      <c r="AB140" s="85">
        <f>M140/J140</f>
        <v>0.85416101988349136</v>
      </c>
      <c r="AC140" s="280"/>
    </row>
    <row r="141" spans="1:29" ht="15.75" customHeight="1">
      <c r="A141" s="281" t="s">
        <v>47</v>
      </c>
      <c r="B141" s="98" t="s">
        <v>70</v>
      </c>
      <c r="C141" s="271" t="s">
        <v>203</v>
      </c>
      <c r="D141" s="272"/>
      <c r="E141" s="21">
        <v>49.91</v>
      </c>
      <c r="F141" s="34">
        <v>1774</v>
      </c>
      <c r="G141" s="22">
        <f t="shared" ref="G141:G142" si="56">E141*F141</f>
        <v>88540.34</v>
      </c>
      <c r="H141" s="23"/>
      <c r="I141" s="24">
        <v>26</v>
      </c>
      <c r="J141" s="25">
        <v>2000</v>
      </c>
      <c r="K141" s="26">
        <f>J141/I141</f>
        <v>76.92307692307692</v>
      </c>
      <c r="L141" s="27">
        <v>26</v>
      </c>
      <c r="M141" s="25">
        <f>F141/V141*60</f>
        <v>1698.0590268545616</v>
      </c>
      <c r="N141" s="26">
        <f>M141/L141</f>
        <v>65.309962571329294</v>
      </c>
      <c r="O141" s="91">
        <f>L141-I141</f>
        <v>0</v>
      </c>
      <c r="P141" s="92">
        <f>N141-K141</f>
        <v>-11.613114351747626</v>
      </c>
      <c r="Q141" s="31">
        <f>N141/K141</f>
        <v>0.84902951342728084</v>
      </c>
      <c r="R141" s="273">
        <f>Q157</f>
        <v>0.85316439175013647</v>
      </c>
      <c r="S141" s="32">
        <v>0.70856481481481481</v>
      </c>
      <c r="T141" s="33">
        <v>0.75209490740740736</v>
      </c>
      <c r="U141" s="34"/>
      <c r="V141" s="35">
        <v>62.683333333333273</v>
      </c>
      <c r="W141" s="15"/>
      <c r="X141" s="17"/>
      <c r="Y141" s="276"/>
      <c r="Z141" s="277"/>
      <c r="AA141" s="36">
        <f>M141-J141</f>
        <v>-301.94097314543842</v>
      </c>
      <c r="AB141" s="31">
        <f>M141/J141</f>
        <v>0.84902951342728084</v>
      </c>
      <c r="AC141" s="348">
        <f>AB157</f>
        <v>0.85316439175013647</v>
      </c>
    </row>
    <row r="142" spans="1:29" ht="15.75" customHeight="1">
      <c r="A142" s="282"/>
      <c r="B142" s="99" t="s">
        <v>70</v>
      </c>
      <c r="C142" s="264" t="s">
        <v>219</v>
      </c>
      <c r="D142" s="265"/>
      <c r="E142" s="39">
        <v>44.3</v>
      </c>
      <c r="F142" s="52">
        <v>2349</v>
      </c>
      <c r="G142" s="41">
        <f t="shared" si="56"/>
        <v>104060.7</v>
      </c>
      <c r="H142" s="42"/>
      <c r="I142" s="43">
        <v>17</v>
      </c>
      <c r="J142" s="44">
        <v>2000</v>
      </c>
      <c r="K142" s="45">
        <f t="shared" ref="K142" si="57">J142/I142</f>
        <v>117.64705882352941</v>
      </c>
      <c r="L142" s="46">
        <v>17</v>
      </c>
      <c r="M142" s="44">
        <f>F142/V142*60</f>
        <v>1714.5985401459841</v>
      </c>
      <c r="N142" s="45">
        <f>M142/L142</f>
        <v>100.85873765564612</v>
      </c>
      <c r="O142" s="47">
        <f>L142-I142</f>
        <v>0</v>
      </c>
      <c r="P142" s="48">
        <f>N142-K142</f>
        <v>-16.788321167883282</v>
      </c>
      <c r="Q142" s="49">
        <f>N142/K142</f>
        <v>0.85729927007299211</v>
      </c>
      <c r="R142" s="274"/>
      <c r="S142" s="50">
        <v>0.75694444444444442</v>
      </c>
      <c r="T142" s="51">
        <v>0.81402777777777779</v>
      </c>
      <c r="U142" s="52">
        <v>6.9833333333333591</v>
      </c>
      <c r="V142" s="53">
        <v>82.20000000000006</v>
      </c>
      <c r="W142" s="54"/>
      <c r="X142" s="94"/>
      <c r="Y142" s="266"/>
      <c r="Z142" s="267"/>
      <c r="AA142" s="55">
        <f>M142-J142</f>
        <v>-285.40145985401591</v>
      </c>
      <c r="AB142" s="49">
        <f>M142/J142</f>
        <v>0.857299270072992</v>
      </c>
      <c r="AC142" s="294"/>
    </row>
    <row r="143" spans="1:29" ht="15.75" customHeight="1">
      <c r="A143" s="282"/>
      <c r="B143" s="99"/>
      <c r="C143" s="264"/>
      <c r="D143" s="265"/>
      <c r="E143" s="39"/>
      <c r="F143" s="52"/>
      <c r="G143" s="41"/>
      <c r="H143" s="42"/>
      <c r="I143" s="43"/>
      <c r="J143" s="44"/>
      <c r="K143" s="45"/>
      <c r="L143" s="46"/>
      <c r="M143" s="44"/>
      <c r="N143" s="45"/>
      <c r="O143" s="47"/>
      <c r="P143" s="48"/>
      <c r="Q143" s="49"/>
      <c r="R143" s="274"/>
      <c r="S143" s="50"/>
      <c r="T143" s="51"/>
      <c r="U143" s="52"/>
      <c r="V143" s="53"/>
      <c r="W143" s="54"/>
      <c r="X143" s="94"/>
      <c r="Y143" s="266"/>
      <c r="Z143" s="267"/>
      <c r="AA143" s="55"/>
      <c r="AB143" s="49"/>
      <c r="AC143" s="294"/>
    </row>
    <row r="144" spans="1:29" ht="15.75" customHeight="1">
      <c r="A144" s="282"/>
      <c r="B144" s="99"/>
      <c r="C144" s="264"/>
      <c r="D144" s="265"/>
      <c r="E144" s="39"/>
      <c r="F144" s="52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94"/>
    </row>
    <row r="145" spans="1:29" ht="15.75" customHeight="1">
      <c r="A145" s="283"/>
      <c r="B145" s="99"/>
      <c r="C145" s="264"/>
      <c r="D145" s="265"/>
      <c r="E145" s="39"/>
      <c r="F145" s="52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94"/>
    </row>
    <row r="146" spans="1:29" ht="15.75" customHeight="1">
      <c r="A146" s="283"/>
      <c r="B146" s="99"/>
      <c r="C146" s="264"/>
      <c r="D146" s="265"/>
      <c r="E146" s="39"/>
      <c r="F146" s="52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94"/>
      <c r="Y146" s="266"/>
      <c r="Z146" s="267"/>
      <c r="AA146" s="55"/>
      <c r="AB146" s="49"/>
      <c r="AC146" s="294"/>
    </row>
    <row r="147" spans="1:29" ht="15.75" customHeight="1">
      <c r="A147" s="283"/>
      <c r="B147" s="99"/>
      <c r="C147" s="264"/>
      <c r="D147" s="265"/>
      <c r="E147" s="39"/>
      <c r="F147" s="52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94"/>
    </row>
    <row r="148" spans="1:29" ht="15.75" customHeight="1">
      <c r="A148" s="283"/>
      <c r="B148" s="99"/>
      <c r="C148" s="264"/>
      <c r="D148" s="265"/>
      <c r="E148" s="39"/>
      <c r="F148" s="52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94"/>
    </row>
    <row r="149" spans="1:29" ht="15.75" customHeight="1">
      <c r="A149" s="283"/>
      <c r="B149" s="99"/>
      <c r="C149" s="264"/>
      <c r="D149" s="265"/>
      <c r="E149" s="39"/>
      <c r="F149" s="52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54"/>
      <c r="X149" s="94"/>
      <c r="Y149" s="266"/>
      <c r="Z149" s="267"/>
      <c r="AA149" s="55"/>
      <c r="AB149" s="49"/>
      <c r="AC149" s="294"/>
    </row>
    <row r="150" spans="1:29" ht="15.75" customHeight="1">
      <c r="A150" s="283"/>
      <c r="B150" s="99"/>
      <c r="C150" s="264"/>
      <c r="D150" s="265"/>
      <c r="E150" s="39"/>
      <c r="F150" s="52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54"/>
      <c r="X150" s="94"/>
      <c r="Y150" s="266"/>
      <c r="Z150" s="267"/>
      <c r="AA150" s="55"/>
      <c r="AB150" s="49"/>
      <c r="AC150" s="294"/>
    </row>
    <row r="151" spans="1:29" ht="15.75" customHeight="1">
      <c r="A151" s="283"/>
      <c r="B151" s="99"/>
      <c r="C151" s="264"/>
      <c r="D151" s="265"/>
      <c r="E151" s="39"/>
      <c r="F151" s="52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54"/>
      <c r="X151" s="94"/>
      <c r="Y151" s="266"/>
      <c r="Z151" s="267"/>
      <c r="AA151" s="55"/>
      <c r="AB151" s="49"/>
      <c r="AC151" s="294"/>
    </row>
    <row r="152" spans="1:29" ht="15.75" customHeight="1">
      <c r="A152" s="283"/>
      <c r="B152" s="99"/>
      <c r="C152" s="264"/>
      <c r="D152" s="265"/>
      <c r="E152" s="39"/>
      <c r="F152" s="52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54"/>
      <c r="X152" s="94"/>
      <c r="Y152" s="266"/>
      <c r="Z152" s="267"/>
      <c r="AA152" s="55"/>
      <c r="AB152" s="49"/>
      <c r="AC152" s="294"/>
    </row>
    <row r="153" spans="1:29" ht="15.75" customHeight="1">
      <c r="A153" s="283"/>
      <c r="B153" s="99"/>
      <c r="C153" s="264"/>
      <c r="D153" s="265"/>
      <c r="E153" s="39"/>
      <c r="F153" s="52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54"/>
      <c r="X153" s="94"/>
      <c r="Y153" s="266"/>
      <c r="Z153" s="267"/>
      <c r="AA153" s="55"/>
      <c r="AB153" s="49"/>
      <c r="AC153" s="294"/>
    </row>
    <row r="154" spans="1:29" ht="15.75" customHeight="1">
      <c r="A154" s="283"/>
      <c r="B154" s="99"/>
      <c r="C154" s="264"/>
      <c r="D154" s="265"/>
      <c r="E154" s="39"/>
      <c r="F154" s="52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100"/>
      <c r="X154" s="101"/>
      <c r="Y154" s="266"/>
      <c r="Z154" s="267"/>
      <c r="AA154" s="55"/>
      <c r="AB154" s="49"/>
      <c r="AC154" s="294"/>
    </row>
    <row r="155" spans="1:29" ht="15.75" customHeight="1">
      <c r="A155" s="283"/>
      <c r="B155" s="99"/>
      <c r="C155" s="264"/>
      <c r="D155" s="265"/>
      <c r="E155" s="39"/>
      <c r="F155" s="52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102"/>
      <c r="X155" s="103"/>
      <c r="Y155" s="266"/>
      <c r="Z155" s="267"/>
      <c r="AA155" s="55"/>
      <c r="AB155" s="49"/>
      <c r="AC155" s="294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50"/>
      <c r="T156" s="51"/>
      <c r="U156" s="73"/>
      <c r="V156" s="53"/>
      <c r="W156" s="102"/>
      <c r="X156" s="103"/>
      <c r="Y156" s="266"/>
      <c r="Z156" s="267"/>
      <c r="AA156" s="55"/>
      <c r="AB156" s="49"/>
      <c r="AC156" s="294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58">AVERAGE(I141:I156)</f>
        <v>21.5</v>
      </c>
      <c r="J157" s="81">
        <f t="shared" si="58"/>
        <v>2000</v>
      </c>
      <c r="K157" s="82">
        <f t="shared" ref="K157" si="59">J157/I157</f>
        <v>93.023255813953483</v>
      </c>
      <c r="L157" s="80">
        <f t="shared" ref="L157:M157" si="60">AVERAGE(L141:L156)</f>
        <v>21.5</v>
      </c>
      <c r="M157" s="81">
        <f t="shared" si="60"/>
        <v>1706.3287835002729</v>
      </c>
      <c r="N157" s="82">
        <f>M157/L157</f>
        <v>79.364129465128968</v>
      </c>
      <c r="O157" s="83">
        <f>L157-I157</f>
        <v>0</v>
      </c>
      <c r="P157" s="84">
        <f>N157-K157</f>
        <v>-13.659126348824515</v>
      </c>
      <c r="Q157" s="85">
        <f>N157/K157</f>
        <v>0.85316439175013647</v>
      </c>
      <c r="R157" s="275"/>
      <c r="S157" s="182">
        <f>S141</f>
        <v>0.70856481481481481</v>
      </c>
      <c r="T157" s="183">
        <f>INDEX(T141:T156,COUNTA(T141:T156))</f>
        <v>0.81402777777777779</v>
      </c>
      <c r="U157" s="86"/>
      <c r="V157" s="96"/>
      <c r="W157" s="105"/>
      <c r="X157" s="106"/>
      <c r="Y157" s="262"/>
      <c r="Z157" s="263"/>
      <c r="AA157" s="97">
        <f>M157-J157</f>
        <v>-293.67121649972705</v>
      </c>
      <c r="AB157" s="85">
        <f>M157/J157</f>
        <v>0.85316439175013647</v>
      </c>
      <c r="AC157" s="295"/>
    </row>
    <row r="158" spans="1:29" ht="15.75" customHeight="1">
      <c r="A158" s="268" t="s">
        <v>246</v>
      </c>
      <c r="B158" s="98" t="s">
        <v>70</v>
      </c>
      <c r="C158" s="271" t="s">
        <v>116</v>
      </c>
      <c r="D158" s="272"/>
      <c r="E158" s="21">
        <v>56.79</v>
      </c>
      <c r="F158" s="15">
        <v>2528</v>
      </c>
      <c r="G158" s="22">
        <f t="shared" ref="G158:G159" si="61">E158*F158</f>
        <v>143565.12</v>
      </c>
      <c r="H158" s="23"/>
      <c r="I158" s="24">
        <v>23</v>
      </c>
      <c r="J158" s="25">
        <v>2000</v>
      </c>
      <c r="K158" s="26">
        <f>J158/I158</f>
        <v>86.956521739130437</v>
      </c>
      <c r="L158" s="27">
        <v>23</v>
      </c>
      <c r="M158" s="25">
        <f>F158/V158*60</f>
        <v>1715.1903505465516</v>
      </c>
      <c r="N158" s="26">
        <f>M158/L158</f>
        <v>74.573493502023979</v>
      </c>
      <c r="O158" s="91">
        <f>L158-I158</f>
        <v>0</v>
      </c>
      <c r="P158" s="92">
        <f>N158-K158</f>
        <v>-12.383028237106458</v>
      </c>
      <c r="Q158" s="31">
        <f>N158/K158</f>
        <v>0.85759517527327578</v>
      </c>
      <c r="R158" s="273">
        <f>Q174</f>
        <v>0.85534735301080511</v>
      </c>
      <c r="S158" s="32">
        <v>0.70833333333333337</v>
      </c>
      <c r="T158" s="33">
        <v>0.76974537037037039</v>
      </c>
      <c r="U158" s="34"/>
      <c r="V158" s="35">
        <v>88.433333333333309</v>
      </c>
      <c r="W158" s="33"/>
      <c r="X158" s="107"/>
      <c r="Y158" s="276"/>
      <c r="Z158" s="277"/>
      <c r="AA158" s="36">
        <f>M158-J158</f>
        <v>-284.8096494534484</v>
      </c>
      <c r="AB158" s="31">
        <f>M158/J158</f>
        <v>0.85759517527327578</v>
      </c>
      <c r="AC158" s="278">
        <f>AB174</f>
        <v>0.85534735301080511</v>
      </c>
    </row>
    <row r="159" spans="1:29" ht="15.75" customHeight="1">
      <c r="A159" s="269"/>
      <c r="B159" s="99" t="s">
        <v>70</v>
      </c>
      <c r="C159" s="264" t="s">
        <v>115</v>
      </c>
      <c r="D159" s="265"/>
      <c r="E159" s="39">
        <v>56.87</v>
      </c>
      <c r="F159" s="40">
        <v>1919</v>
      </c>
      <c r="G159" s="41">
        <f t="shared" si="61"/>
        <v>109133.53</v>
      </c>
      <c r="H159" s="42"/>
      <c r="I159" s="43">
        <v>23</v>
      </c>
      <c r="J159" s="44">
        <v>2000</v>
      </c>
      <c r="K159" s="45">
        <f t="shared" ref="K159" si="62">J159/I159</f>
        <v>86.956521739130437</v>
      </c>
      <c r="L159" s="46">
        <v>23</v>
      </c>
      <c r="M159" s="44">
        <f>F159/V159*60</f>
        <v>1706.1990614966687</v>
      </c>
      <c r="N159" s="45">
        <f>M159/L159</f>
        <v>74.182567891159508</v>
      </c>
      <c r="O159" s="47">
        <f>L159-I159</f>
        <v>0</v>
      </c>
      <c r="P159" s="48">
        <f>N159-K159</f>
        <v>-12.77395384797093</v>
      </c>
      <c r="Q159" s="49">
        <f>N159/K159</f>
        <v>0.85309953074833433</v>
      </c>
      <c r="R159" s="274"/>
      <c r="S159" s="50">
        <v>0.7729166666666667</v>
      </c>
      <c r="T159" s="51">
        <v>0.81978009259259255</v>
      </c>
      <c r="U159" s="52">
        <v>4.5666666666666877</v>
      </c>
      <c r="V159" s="53">
        <v>67.483333333333221</v>
      </c>
      <c r="W159" s="54"/>
      <c r="X159" s="94"/>
      <c r="Y159" s="266"/>
      <c r="Z159" s="267"/>
      <c r="AA159" s="55">
        <f>M159-J159</f>
        <v>-293.80093850333128</v>
      </c>
      <c r="AB159" s="49">
        <f>M159/J159</f>
        <v>0.85309953074833433</v>
      </c>
      <c r="AC159" s="279"/>
    </row>
    <row r="160" spans="1:29" ht="15.75" customHeight="1">
      <c r="A160" s="269"/>
      <c r="B160" s="99"/>
      <c r="C160" s="264"/>
      <c r="D160" s="265"/>
      <c r="E160" s="39"/>
      <c r="F160" s="40"/>
      <c r="G160" s="41"/>
      <c r="H160" s="42"/>
      <c r="I160" s="43"/>
      <c r="J160" s="44"/>
      <c r="K160" s="45"/>
      <c r="L160" s="46"/>
      <c r="M160" s="44"/>
      <c r="N160" s="45"/>
      <c r="O160" s="47"/>
      <c r="P160" s="48"/>
      <c r="Q160" s="49"/>
      <c r="R160" s="274"/>
      <c r="S160" s="50"/>
      <c r="T160" s="51"/>
      <c r="U160" s="52"/>
      <c r="V160" s="53"/>
      <c r="W160" s="54"/>
      <c r="X160" s="94"/>
      <c r="Y160" s="266"/>
      <c r="Z160" s="267"/>
      <c r="AA160" s="55"/>
      <c r="AB160" s="49"/>
      <c r="AC160" s="279"/>
    </row>
    <row r="161" spans="1:29" ht="15.75" customHeight="1">
      <c r="A161" s="269"/>
      <c r="B161" s="99"/>
      <c r="C161" s="264"/>
      <c r="D161" s="265"/>
      <c r="E161" s="39"/>
      <c r="F161" s="40"/>
      <c r="G161" s="41"/>
      <c r="H161" s="42"/>
      <c r="I161" s="43"/>
      <c r="J161" s="44"/>
      <c r="K161" s="45"/>
      <c r="L161" s="46"/>
      <c r="M161" s="44"/>
      <c r="N161" s="45"/>
      <c r="O161" s="47"/>
      <c r="P161" s="48"/>
      <c r="Q161" s="49"/>
      <c r="R161" s="274"/>
      <c r="S161" s="50"/>
      <c r="T161" s="51"/>
      <c r="U161" s="52"/>
      <c r="V161" s="53"/>
      <c r="W161" s="54"/>
      <c r="X161" s="94"/>
      <c r="Y161" s="266"/>
      <c r="Z161" s="267"/>
      <c r="AA161" s="55"/>
      <c r="AB161" s="49"/>
      <c r="AC161" s="279"/>
    </row>
    <row r="162" spans="1:29" ht="15.75" customHeight="1">
      <c r="A162" s="269"/>
      <c r="B162" s="99"/>
      <c r="C162" s="264"/>
      <c r="D162" s="265"/>
      <c r="E162" s="39"/>
      <c r="F162" s="40"/>
      <c r="G162" s="41"/>
      <c r="H162" s="58"/>
      <c r="I162" s="43"/>
      <c r="J162" s="44"/>
      <c r="K162" s="45"/>
      <c r="L162" s="59"/>
      <c r="M162" s="44"/>
      <c r="N162" s="45"/>
      <c r="O162" s="47"/>
      <c r="P162" s="48"/>
      <c r="Q162" s="49"/>
      <c r="R162" s="274"/>
      <c r="S162" s="50"/>
      <c r="T162" s="51"/>
      <c r="U162" s="52"/>
      <c r="V162" s="53"/>
      <c r="W162" s="54"/>
      <c r="X162" s="94"/>
      <c r="Y162" s="266"/>
      <c r="Z162" s="267"/>
      <c r="AA162" s="55"/>
      <c r="AB162" s="49"/>
      <c r="AC162" s="279"/>
    </row>
    <row r="163" spans="1:29" ht="15.75" customHeight="1">
      <c r="A163" s="269"/>
      <c r="B163" s="99"/>
      <c r="C163" s="264"/>
      <c r="D163" s="265"/>
      <c r="E163" s="39"/>
      <c r="F163" s="40"/>
      <c r="G163" s="60"/>
      <c r="H163" s="61"/>
      <c r="I163" s="43"/>
      <c r="J163" s="44"/>
      <c r="K163" s="45"/>
      <c r="L163" s="46"/>
      <c r="M163" s="44"/>
      <c r="N163" s="45"/>
      <c r="O163" s="47"/>
      <c r="P163" s="48"/>
      <c r="Q163" s="49"/>
      <c r="R163" s="274"/>
      <c r="S163" s="50"/>
      <c r="T163" s="51"/>
      <c r="U163" s="52"/>
      <c r="V163" s="53"/>
      <c r="W163" s="54"/>
      <c r="X163" s="94"/>
      <c r="Y163" s="266"/>
      <c r="Z163" s="267"/>
      <c r="AA163" s="55"/>
      <c r="AB163" s="49"/>
      <c r="AC163" s="279"/>
    </row>
    <row r="164" spans="1:29" ht="15.75" customHeight="1">
      <c r="A164" s="269"/>
      <c r="B164" s="99"/>
      <c r="C164" s="264"/>
      <c r="D164" s="265"/>
      <c r="E164" s="39"/>
      <c r="F164" s="40"/>
      <c r="G164" s="60"/>
      <c r="H164" s="64"/>
      <c r="I164" s="43"/>
      <c r="J164" s="44"/>
      <c r="K164" s="45"/>
      <c r="L164" s="59"/>
      <c r="M164" s="44"/>
      <c r="N164" s="45"/>
      <c r="O164" s="65"/>
      <c r="P164" s="66"/>
      <c r="Q164" s="67"/>
      <c r="R164" s="274"/>
      <c r="S164" s="62"/>
      <c r="T164" s="63"/>
      <c r="U164" s="52"/>
      <c r="V164" s="53"/>
      <c r="W164" s="63"/>
      <c r="X164" s="108"/>
      <c r="Y164" s="266"/>
      <c r="Z164" s="267"/>
      <c r="AA164" s="55"/>
      <c r="AB164" s="49"/>
      <c r="AC164" s="279"/>
    </row>
    <row r="165" spans="1:29" ht="15.75" customHeight="1">
      <c r="A165" s="269"/>
      <c r="B165" s="99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62"/>
      <c r="T165" s="63"/>
      <c r="U165" s="52"/>
      <c r="V165" s="53"/>
      <c r="W165" s="63"/>
      <c r="X165" s="108"/>
      <c r="Y165" s="266"/>
      <c r="Z165" s="267"/>
      <c r="AA165" s="55"/>
      <c r="AB165" s="49"/>
      <c r="AC165" s="279"/>
    </row>
    <row r="166" spans="1:29" ht="15.75" customHeight="1">
      <c r="A166" s="269"/>
      <c r="B166" s="99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62"/>
      <c r="T166" s="63"/>
      <c r="U166" s="52"/>
      <c r="V166" s="53"/>
      <c r="W166" s="63"/>
      <c r="X166" s="108"/>
      <c r="Y166" s="266"/>
      <c r="Z166" s="267"/>
      <c r="AA166" s="55"/>
      <c r="AB166" s="49"/>
      <c r="AC166" s="279"/>
    </row>
    <row r="167" spans="1:29" ht="15.75" customHeight="1">
      <c r="A167" s="269"/>
      <c r="B167" s="99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62"/>
      <c r="T167" s="63"/>
      <c r="U167" s="52"/>
      <c r="V167" s="53"/>
      <c r="W167" s="63"/>
      <c r="X167" s="108"/>
      <c r="Y167" s="266"/>
      <c r="Z167" s="267"/>
      <c r="AA167" s="55"/>
      <c r="AB167" s="49"/>
      <c r="AC167" s="279"/>
    </row>
    <row r="168" spans="1:29" ht="15.75" customHeight="1">
      <c r="A168" s="269"/>
      <c r="B168" s="99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62"/>
      <c r="T168" s="63"/>
      <c r="U168" s="52"/>
      <c r="V168" s="53"/>
      <c r="W168" s="63"/>
      <c r="X168" s="108"/>
      <c r="Y168" s="266"/>
      <c r="Z168" s="267"/>
      <c r="AA168" s="55"/>
      <c r="AB168" s="49"/>
      <c r="AC168" s="279"/>
    </row>
    <row r="169" spans="1:29" ht="15.75" customHeight="1">
      <c r="A169" s="269"/>
      <c r="B169" s="99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62"/>
      <c r="T169" s="63"/>
      <c r="U169" s="52"/>
      <c r="V169" s="53"/>
      <c r="W169" s="63"/>
      <c r="X169" s="108"/>
      <c r="Y169" s="266"/>
      <c r="Z169" s="267"/>
      <c r="AA169" s="55"/>
      <c r="AB169" s="49"/>
      <c r="AC169" s="279"/>
    </row>
    <row r="170" spans="1:29" ht="15.75" customHeight="1">
      <c r="A170" s="269"/>
      <c r="B170" s="99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62"/>
      <c r="T170" s="63"/>
      <c r="U170" s="52"/>
      <c r="V170" s="53"/>
      <c r="W170" s="63"/>
      <c r="X170" s="108"/>
      <c r="Y170" s="266"/>
      <c r="Z170" s="267"/>
      <c r="AA170" s="55"/>
      <c r="AB170" s="49"/>
      <c r="AC170" s="279"/>
    </row>
    <row r="171" spans="1:29" ht="15.75" customHeight="1">
      <c r="A171" s="269"/>
      <c r="B171" s="99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62"/>
      <c r="T171" s="63"/>
      <c r="U171" s="52"/>
      <c r="V171" s="53"/>
      <c r="W171" s="63"/>
      <c r="X171" s="108"/>
      <c r="Y171" s="266"/>
      <c r="Z171" s="267"/>
      <c r="AA171" s="55"/>
      <c r="AB171" s="49"/>
      <c r="AC171" s="279"/>
    </row>
    <row r="172" spans="1:29" ht="15.75" customHeight="1">
      <c r="A172" s="269"/>
      <c r="B172" s="99"/>
      <c r="C172" s="264"/>
      <c r="D172" s="265"/>
      <c r="E172" s="39"/>
      <c r="F172" s="71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62"/>
      <c r="T172" s="63"/>
      <c r="U172" s="52"/>
      <c r="V172" s="53"/>
      <c r="W172" s="63"/>
      <c r="X172" s="108"/>
      <c r="Y172" s="266"/>
      <c r="Z172" s="267"/>
      <c r="AA172" s="55"/>
      <c r="AB172" s="49"/>
      <c r="AC172" s="279"/>
    </row>
    <row r="173" spans="1:29" ht="15.75" customHeight="1">
      <c r="A173" s="269"/>
      <c r="B173" s="99"/>
      <c r="C173" s="264"/>
      <c r="D173" s="265"/>
      <c r="E173" s="109"/>
      <c r="F173" s="71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63">AVERAGE(I158:I173)</f>
        <v>23</v>
      </c>
      <c r="J174" s="81">
        <f t="shared" si="63"/>
        <v>2000</v>
      </c>
      <c r="K174" s="82">
        <f t="shared" ref="K174" si="64">J174/I174</f>
        <v>86.956521739130437</v>
      </c>
      <c r="L174" s="80">
        <f t="shared" ref="L174:M174" si="65">AVERAGE(L158:L173)</f>
        <v>23</v>
      </c>
      <c r="M174" s="81">
        <f t="shared" si="65"/>
        <v>1710.6947060216103</v>
      </c>
      <c r="N174" s="82">
        <f>M174/L174</f>
        <v>74.37803069659175</v>
      </c>
      <c r="O174" s="83">
        <f>L174-I174</f>
        <v>0</v>
      </c>
      <c r="P174" s="84">
        <f>N174-K174</f>
        <v>-12.578491042538687</v>
      </c>
      <c r="Q174" s="85">
        <f>N174/K174</f>
        <v>0.85534735301080511</v>
      </c>
      <c r="R174" s="275"/>
      <c r="S174" s="182">
        <f>S158</f>
        <v>0.70833333333333337</v>
      </c>
      <c r="T174" s="183">
        <f>INDEX(T158:T173,COUNTA(T158:T173))</f>
        <v>0.81978009259259255</v>
      </c>
      <c r="U174" s="86"/>
      <c r="V174" s="96"/>
      <c r="W174" s="78"/>
      <c r="X174" s="82"/>
      <c r="Y174" s="262"/>
      <c r="Z174" s="263"/>
      <c r="AA174" s="97">
        <f>M174-J174</f>
        <v>-289.30529397838973</v>
      </c>
      <c r="AB174" s="85">
        <f>M174/J174</f>
        <v>0.85534735301080511</v>
      </c>
      <c r="AC174" s="280"/>
    </row>
    <row r="176" spans="1:29">
      <c r="Y176" s="260" t="s">
        <v>54</v>
      </c>
      <c r="Z176" s="260"/>
    </row>
    <row r="177" spans="25:26">
      <c r="Y177" s="260" t="s">
        <v>55</v>
      </c>
      <c r="Z177" s="260"/>
    </row>
    <row r="178" spans="25:26">
      <c r="Y178" s="260" t="s">
        <v>56</v>
      </c>
      <c r="Z178" s="260"/>
    </row>
    <row r="179" spans="25:26">
      <c r="Y179" s="260" t="s">
        <v>57</v>
      </c>
      <c r="Z179" s="260"/>
    </row>
    <row r="180" spans="25:26">
      <c r="Y180" s="260" t="s">
        <v>58</v>
      </c>
      <c r="Z180" s="260"/>
    </row>
    <row r="181" spans="25:26">
      <c r="Y181" s="260" t="s">
        <v>59</v>
      </c>
      <c r="Z181" s="260"/>
    </row>
    <row r="182" spans="25:26">
      <c r="Y182" s="260" t="s">
        <v>60</v>
      </c>
      <c r="Z182" s="260"/>
    </row>
    <row r="183" spans="25:26">
      <c r="Y183" s="260" t="s">
        <v>61</v>
      </c>
      <c r="Z183" s="260"/>
    </row>
    <row r="184" spans="25:26">
      <c r="Y184" s="260" t="s">
        <v>62</v>
      </c>
      <c r="Z184" s="260"/>
    </row>
    <row r="185" spans="25:26">
      <c r="Y185" s="260" t="s">
        <v>63</v>
      </c>
      <c r="Z185" s="260"/>
    </row>
    <row r="186" spans="25:26">
      <c r="Y186" s="260" t="s">
        <v>64</v>
      </c>
      <c r="Z186" s="260"/>
    </row>
    <row r="187" spans="25:26">
      <c r="Y187" s="260" t="s">
        <v>65</v>
      </c>
      <c r="Z187" s="260"/>
    </row>
    <row r="188" spans="25:26">
      <c r="Y188" s="260" t="s">
        <v>66</v>
      </c>
      <c r="Z188" s="260"/>
    </row>
  </sheetData>
  <mergeCells count="415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</mergeCells>
  <phoneticPr fontId="4" type="noConversion"/>
  <conditionalFormatting sqref="O5:O174">
    <cfRule type="cellIs" dxfId="399" priority="4" operator="greaterThan">
      <formula>0</formula>
    </cfRule>
  </conditionalFormatting>
  <conditionalFormatting sqref="P5:P174 AA5:AA174">
    <cfRule type="cellIs" dxfId="398" priority="8" operator="lessThan">
      <formula>0</formula>
    </cfRule>
  </conditionalFormatting>
  <conditionalFormatting sqref="Q5:Q174 AB5:AB174">
    <cfRule type="cellIs" dxfId="397" priority="6" operator="greaterThan">
      <formula>1</formula>
    </cfRule>
    <cfRule type="cellIs" dxfId="396" priority="7" operator="lessThan">
      <formula>0.8</formula>
    </cfRule>
  </conditionalFormatting>
  <conditionalFormatting sqref="AC5:AC22 R5:R174 AC56:AC91">
    <cfRule type="cellIs" dxfId="395" priority="9" operator="lessThan">
      <formula>0.8</formula>
    </cfRule>
  </conditionalFormatting>
  <conditionalFormatting sqref="AC39">
    <cfRule type="cellIs" dxfId="394" priority="12" operator="lessThan">
      <formula>0.8</formula>
    </cfRule>
  </conditionalFormatting>
  <conditionalFormatting sqref="AC54">
    <cfRule type="cellIs" dxfId="393" priority="11" operator="lessThan">
      <formula>0.8</formula>
    </cfRule>
  </conditionalFormatting>
  <conditionalFormatting sqref="AC97:AC105">
    <cfRule type="cellIs" dxfId="392" priority="10" operator="lessThan">
      <formula>0.8</formula>
    </cfRule>
  </conditionalFormatting>
  <conditionalFormatting sqref="AC107:AC112">
    <cfRule type="cellIs" dxfId="391" priority="5" operator="lessThan">
      <formula>0.8</formula>
    </cfRule>
  </conditionalFormatting>
  <conditionalFormatting sqref="AC124:AC141">
    <cfRule type="cellIs" dxfId="390" priority="1" operator="lessThan">
      <formula>0.8</formula>
    </cfRule>
  </conditionalFormatting>
  <conditionalFormatting sqref="AC156">
    <cfRule type="cellIs" dxfId="389" priority="3" operator="lessThan">
      <formula>0.8</formula>
    </cfRule>
  </conditionalFormatting>
  <conditionalFormatting sqref="AC158:AC174">
    <cfRule type="cellIs" dxfId="388" priority="2" operator="lessThan">
      <formula>0.8</formula>
    </cfRule>
  </conditionalFormatting>
  <dataValidations count="1">
    <dataValidation type="list" allowBlank="1" showInputMessage="1" showErrorMessage="1" sqref="Y5:Z174" xr:uid="{029C3BB1-AAA6-49B2-B8C5-496B93FA7BA9}">
      <formula1>$Y$176:$Y$204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C268C-25A3-4DB7-BC6A-FD843D435D76}">
  <sheetPr>
    <tabColor theme="8" tint="0.59999389629810485"/>
  </sheetPr>
  <dimension ref="B1:AR36"/>
  <sheetViews>
    <sheetView zoomScale="70" zoomScaleNormal="70" workbookViewId="0">
      <selection activeCell="V42" sqref="V42"/>
    </sheetView>
  </sheetViews>
  <sheetFormatPr defaultColWidth="7.6640625" defaultRowHeight="15.75"/>
  <cols>
    <col min="1" max="1" width="7.6640625" style="125"/>
    <col min="2" max="2" width="15.6640625" style="125" customWidth="1"/>
    <col min="3" max="3" width="8.109375" style="131" customWidth="1"/>
    <col min="4" max="34" width="11.109375" style="125" customWidth="1"/>
    <col min="35" max="16384" width="7.6640625" style="125"/>
  </cols>
  <sheetData>
    <row r="1" spans="2:44" ht="27.75" customHeight="1">
      <c r="B1" s="247" t="s">
        <v>132</v>
      </c>
      <c r="C1" s="247"/>
      <c r="D1" s="247"/>
      <c r="E1" s="247"/>
      <c r="F1" s="247"/>
      <c r="G1" s="247"/>
      <c r="H1" s="247"/>
      <c r="I1" s="247"/>
      <c r="J1" s="247"/>
      <c r="K1" s="124"/>
      <c r="L1" s="124"/>
      <c r="M1" s="124"/>
      <c r="N1" s="124"/>
      <c r="O1" s="124"/>
      <c r="P1" s="124"/>
    </row>
    <row r="2" spans="2:44" ht="27.75" customHeight="1">
      <c r="B2" s="248"/>
      <c r="C2" s="248"/>
      <c r="D2" s="248"/>
      <c r="E2" s="248"/>
      <c r="F2" s="248"/>
      <c r="G2" s="248"/>
      <c r="H2" s="248"/>
      <c r="I2" s="248"/>
      <c r="J2" s="248"/>
      <c r="K2" s="124"/>
      <c r="L2" s="124"/>
      <c r="M2" s="124"/>
      <c r="N2" s="124"/>
      <c r="O2" s="124"/>
      <c r="P2" s="124"/>
    </row>
    <row r="3" spans="2:44" ht="46.5" customHeight="1">
      <c r="B3" s="126" t="s">
        <v>133</v>
      </c>
      <c r="C3" s="249" t="s">
        <v>308</v>
      </c>
      <c r="D3" s="250"/>
      <c r="E3" s="126" t="s">
        <v>134</v>
      </c>
      <c r="F3" s="251">
        <f>'0713(18度C)'!D1+'0713(4度C)'!D1</f>
        <v>258712</v>
      </c>
      <c r="G3" s="252"/>
      <c r="H3" s="126" t="s">
        <v>2</v>
      </c>
      <c r="I3" s="253">
        <f>'0713(18度C)'!F1+'0713(4度C)'!F1</f>
        <v>8498056.9700000007</v>
      </c>
      <c r="J3" s="254"/>
      <c r="K3" s="127"/>
      <c r="L3" s="128"/>
      <c r="M3" s="124"/>
      <c r="N3" s="124"/>
      <c r="O3" s="124"/>
      <c r="P3" s="124"/>
    </row>
    <row r="4" spans="2:44" ht="28.5" customHeight="1">
      <c r="B4" s="255" t="s">
        <v>135</v>
      </c>
      <c r="C4" s="235" t="s">
        <v>136</v>
      </c>
      <c r="D4" s="236"/>
      <c r="E4" s="258" t="s">
        <v>137</v>
      </c>
      <c r="F4" s="259"/>
      <c r="G4" s="258" t="s">
        <v>138</v>
      </c>
      <c r="H4" s="259"/>
      <c r="I4" s="258" t="s">
        <v>139</v>
      </c>
      <c r="J4" s="259"/>
      <c r="K4" s="233" t="s">
        <v>140</v>
      </c>
      <c r="L4" s="234"/>
      <c r="M4" s="233" t="s">
        <v>141</v>
      </c>
      <c r="N4" s="234"/>
      <c r="P4" s="128"/>
      <c r="Q4" s="124"/>
      <c r="R4" s="124"/>
    </row>
    <row r="5" spans="2:44" ht="28.5" customHeight="1">
      <c r="B5" s="256"/>
      <c r="C5" s="235" t="s">
        <v>142</v>
      </c>
      <c r="D5" s="236"/>
      <c r="E5" s="237" t="s">
        <v>143</v>
      </c>
      <c r="F5" s="238"/>
      <c r="G5" s="239" t="s">
        <v>144</v>
      </c>
      <c r="H5" s="240"/>
      <c r="I5" s="241" t="s">
        <v>145</v>
      </c>
      <c r="J5" s="242"/>
      <c r="K5" s="243" t="s">
        <v>146</v>
      </c>
      <c r="L5" s="244"/>
      <c r="M5" s="245" t="s">
        <v>147</v>
      </c>
      <c r="N5" s="246"/>
      <c r="O5" s="128"/>
      <c r="P5" s="128"/>
      <c r="Q5" s="128"/>
      <c r="R5" s="128"/>
    </row>
    <row r="6" spans="2:44" ht="28.5" customHeight="1">
      <c r="B6" s="256"/>
      <c r="C6" s="235" t="s">
        <v>148</v>
      </c>
      <c r="D6" s="236"/>
      <c r="E6" s="227">
        <f>AVERAGE(D13:O13,D27:X27)</f>
        <v>477.69486689845502</v>
      </c>
      <c r="F6" s="228" t="e">
        <f>AVERAGE(#REF!,D13:K13)</f>
        <v>#REF!</v>
      </c>
      <c r="G6" s="229">
        <f>AVERAGE(D13:K13)</f>
        <v>176.89436982114307</v>
      </c>
      <c r="H6" s="230"/>
      <c r="I6" s="229">
        <f>AVERAGE(L13:O13)</f>
        <v>89.622888813990926</v>
      </c>
      <c r="J6" s="230"/>
      <c r="K6" s="229">
        <f>AVERAGE(D27:O27)</f>
        <v>650.27128427128423</v>
      </c>
      <c r="L6" s="230"/>
      <c r="M6" s="229">
        <f>AVERAGE(P27:X27)</f>
        <v>763.80014313830736</v>
      </c>
      <c r="N6" s="230"/>
      <c r="O6" s="128"/>
      <c r="P6" s="128"/>
      <c r="Q6" s="128"/>
      <c r="R6" s="128"/>
    </row>
    <row r="7" spans="2:44" ht="28.5" customHeight="1">
      <c r="B7" s="256"/>
      <c r="C7" s="221" t="s">
        <v>149</v>
      </c>
      <c r="D7" s="222"/>
      <c r="E7" s="231">
        <f>AVERAGE(D14:O14,D28:X28)</f>
        <v>401.30751435805257</v>
      </c>
      <c r="F7" s="232" t="e">
        <f>AVERAGE(#REF!,D14:K14)</f>
        <v>#REF!</v>
      </c>
      <c r="G7" s="219">
        <f>AVERAGE(D14:K14)</f>
        <v>149.04922547194997</v>
      </c>
      <c r="H7" s="220"/>
      <c r="I7" s="219">
        <f>AVERAGE(L14:O14)</f>
        <v>76.55934472270043</v>
      </c>
      <c r="J7" s="220"/>
      <c r="K7" s="219">
        <f>AVERAGE(D28:O28)</f>
        <v>546.07256584049878</v>
      </c>
      <c r="L7" s="220"/>
      <c r="M7" s="219">
        <f>AVERAGE(P28:X28)</f>
        <v>640.83535898584569</v>
      </c>
      <c r="N7" s="220"/>
      <c r="O7" s="128"/>
      <c r="P7" s="128"/>
      <c r="Q7" s="128"/>
      <c r="R7" s="128"/>
    </row>
    <row r="8" spans="2:44" ht="28.5" customHeight="1">
      <c r="B8" s="257"/>
      <c r="C8" s="221" t="s">
        <v>150</v>
      </c>
      <c r="D8" s="222"/>
      <c r="E8" s="223">
        <f>AVERAGE(D15:O15,D29:X29)</f>
        <v>0.84488663151871857</v>
      </c>
      <c r="F8" s="224" t="e">
        <f>AVERAGE(D15:K15,#REF!)</f>
        <v>#REF!</v>
      </c>
      <c r="G8" s="225">
        <f>AVERAGE(D15:K15)</f>
        <v>0.84605235742702389</v>
      </c>
      <c r="H8" s="226"/>
      <c r="I8" s="225">
        <f>AVERAGE(L15:O15)</f>
        <v>0.85426345321449404</v>
      </c>
      <c r="J8" s="226"/>
      <c r="K8" s="225">
        <f>AVERAGE(D29:O29)</f>
        <v>0.84243416560031492</v>
      </c>
      <c r="L8" s="226"/>
      <c r="M8" s="225">
        <f>AVERAGE(P29:X29)</f>
        <v>0.84251690598874696</v>
      </c>
      <c r="N8" s="226"/>
      <c r="O8" s="130" t="s">
        <v>151</v>
      </c>
      <c r="P8" s="128"/>
      <c r="Q8" s="128"/>
      <c r="R8" s="128"/>
    </row>
    <row r="9" spans="2:44" ht="28.5" customHeight="1" thickBot="1">
      <c r="H9" s="132"/>
      <c r="N9" s="128"/>
      <c r="O9" s="128"/>
      <c r="P9" s="128"/>
    </row>
    <row r="10" spans="2:44" ht="30" customHeight="1">
      <c r="B10" s="209" t="s">
        <v>152</v>
      </c>
      <c r="C10" s="210"/>
      <c r="D10" s="214" t="s">
        <v>153</v>
      </c>
      <c r="E10" s="215"/>
      <c r="F10" s="215"/>
      <c r="G10" s="215"/>
      <c r="H10" s="215"/>
      <c r="I10" s="215"/>
      <c r="J10" s="215"/>
      <c r="K10" s="215"/>
      <c r="L10" s="216" t="s">
        <v>154</v>
      </c>
      <c r="M10" s="217"/>
      <c r="N10" s="217"/>
      <c r="O10" s="218"/>
    </row>
    <row r="11" spans="2:44" ht="17.25" customHeight="1">
      <c r="B11" s="205" t="s">
        <v>155</v>
      </c>
      <c r="C11" s="206"/>
      <c r="D11" s="135">
        <v>1</v>
      </c>
      <c r="E11" s="136">
        <v>2</v>
      </c>
      <c r="F11" s="136">
        <v>3</v>
      </c>
      <c r="G11" s="136">
        <v>4</v>
      </c>
      <c r="H11" s="136">
        <v>5</v>
      </c>
      <c r="I11" s="136">
        <v>6</v>
      </c>
      <c r="J11" s="136">
        <v>7</v>
      </c>
      <c r="K11" s="171">
        <v>8</v>
      </c>
      <c r="L11" s="135">
        <v>1</v>
      </c>
      <c r="M11" s="164">
        <v>2</v>
      </c>
      <c r="N11" s="136">
        <v>3</v>
      </c>
      <c r="O11" s="137">
        <v>4</v>
      </c>
    </row>
    <row r="12" spans="2:44" ht="46.5" customHeight="1">
      <c r="B12" s="205"/>
      <c r="C12" s="206"/>
      <c r="D12" s="138" t="s">
        <v>156</v>
      </c>
      <c r="E12" s="139" t="s">
        <v>157</v>
      </c>
      <c r="F12" s="139" t="s">
        <v>158</v>
      </c>
      <c r="G12" s="139" t="s">
        <v>159</v>
      </c>
      <c r="H12" s="139" t="s">
        <v>160</v>
      </c>
      <c r="I12" s="139" t="s">
        <v>161</v>
      </c>
      <c r="J12" s="139" t="s">
        <v>162</v>
      </c>
      <c r="K12" s="172" t="s">
        <v>163</v>
      </c>
      <c r="L12" s="180" t="s">
        <v>225</v>
      </c>
      <c r="M12" s="187" t="s">
        <v>157</v>
      </c>
      <c r="N12" s="139" t="s">
        <v>164</v>
      </c>
      <c r="O12" s="140" t="s">
        <v>159</v>
      </c>
    </row>
    <row r="13" spans="2:44" ht="40.15" customHeight="1">
      <c r="B13" s="207" t="s">
        <v>10</v>
      </c>
      <c r="C13" s="141" t="s">
        <v>165</v>
      </c>
      <c r="D13" s="142">
        <v>99.166666666666657</v>
      </c>
      <c r="E13" s="143">
        <v>82.191780821917817</v>
      </c>
      <c r="F13" s="143">
        <v>114.94252873563219</v>
      </c>
      <c r="G13" s="143">
        <v>85.365853658536594</v>
      </c>
      <c r="H13" s="143">
        <v>172.34042553191489</v>
      </c>
      <c r="I13" s="143">
        <v>250.92</v>
      </c>
      <c r="J13" s="143" t="s">
        <v>77</v>
      </c>
      <c r="K13" s="173">
        <v>433.33333333333331</v>
      </c>
      <c r="L13" s="142" t="s">
        <v>77</v>
      </c>
      <c r="M13" s="188">
        <v>88.888888888888886</v>
      </c>
      <c r="N13" s="143">
        <v>93.023255813953483</v>
      </c>
      <c r="O13" s="144">
        <v>86.956521739130437</v>
      </c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</row>
    <row r="14" spans="2:44" ht="39.6" customHeight="1">
      <c r="B14" s="207"/>
      <c r="C14" s="145" t="s">
        <v>166</v>
      </c>
      <c r="D14" s="146">
        <v>84.355069311503044</v>
      </c>
      <c r="E14" s="147">
        <v>69.515207383636351</v>
      </c>
      <c r="F14" s="147">
        <v>98.127715502818731</v>
      </c>
      <c r="G14" s="147">
        <v>71.910212890205187</v>
      </c>
      <c r="H14" s="147">
        <v>146.24834106021819</v>
      </c>
      <c r="I14" s="147">
        <v>213.70939733742622</v>
      </c>
      <c r="J14" s="147" t="s">
        <v>77</v>
      </c>
      <c r="K14" s="174">
        <v>359.47863481784208</v>
      </c>
      <c r="L14" s="146" t="s">
        <v>77</v>
      </c>
      <c r="M14" s="189">
        <v>75.929444154714105</v>
      </c>
      <c r="N14" s="147">
        <v>79.36622966800509</v>
      </c>
      <c r="O14" s="148">
        <v>74.382360345382097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</row>
    <row r="15" spans="2:44" ht="40.15" customHeight="1">
      <c r="B15" s="207"/>
      <c r="C15" s="149" t="s">
        <v>167</v>
      </c>
      <c r="D15" s="150">
        <f t="shared" ref="D15:I15" si="0">D14/D13</f>
        <v>0.85063935440171146</v>
      </c>
      <c r="E15" s="151">
        <f t="shared" si="0"/>
        <v>0.84576835650090887</v>
      </c>
      <c r="F15" s="151">
        <f t="shared" si="0"/>
        <v>0.85371112487452283</v>
      </c>
      <c r="G15" s="151">
        <f t="shared" si="0"/>
        <v>0.84237677957097501</v>
      </c>
      <c r="H15" s="151">
        <f t="shared" si="0"/>
        <v>0.84860148516422906</v>
      </c>
      <c r="I15" s="151">
        <f t="shared" si="0"/>
        <v>0.8517033211279541</v>
      </c>
      <c r="J15" s="151" t="s">
        <v>77</v>
      </c>
      <c r="K15" s="175">
        <f t="shared" ref="K15" si="1">K14/K13</f>
        <v>0.82956608034886636</v>
      </c>
      <c r="L15" s="150" t="s">
        <v>77</v>
      </c>
      <c r="M15" s="190">
        <f>M14/M13</f>
        <v>0.85420624674053369</v>
      </c>
      <c r="N15" s="151">
        <f>N14/N13</f>
        <v>0.85318696893105472</v>
      </c>
      <c r="O15" s="152">
        <f>O14/O13</f>
        <v>0.85539714397189404</v>
      </c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</row>
    <row r="16" spans="2:44" ht="17.25" customHeight="1">
      <c r="B16" s="208" t="s">
        <v>168</v>
      </c>
      <c r="C16" s="134" t="s">
        <v>169</v>
      </c>
      <c r="D16" s="50">
        <v>0.16695601851851852</v>
      </c>
      <c r="E16" s="51">
        <v>0.16666666666666666</v>
      </c>
      <c r="F16" s="51">
        <v>0.25</v>
      </c>
      <c r="G16" s="51">
        <v>0.166875</v>
      </c>
      <c r="H16" s="51">
        <v>0.166875</v>
      </c>
      <c r="I16" s="51">
        <v>0.25017361111111114</v>
      </c>
      <c r="J16" s="51" t="s">
        <v>77</v>
      </c>
      <c r="K16" s="57">
        <v>0.34379629629629632</v>
      </c>
      <c r="L16" s="50" t="s">
        <v>77</v>
      </c>
      <c r="M16" s="191">
        <v>0.70833333333333337</v>
      </c>
      <c r="N16" s="51">
        <v>0.70833333333333337</v>
      </c>
      <c r="O16" s="116">
        <v>0.70833333333333337</v>
      </c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</row>
    <row r="17" spans="2:44" ht="17.25" customHeight="1">
      <c r="B17" s="205"/>
      <c r="C17" s="134" t="s">
        <v>170</v>
      </c>
      <c r="D17" s="50">
        <v>0.64043981481481482</v>
      </c>
      <c r="E17" s="51">
        <v>0.66533564814814816</v>
      </c>
      <c r="F17" s="51">
        <v>0.6292592592592593</v>
      </c>
      <c r="G17" s="51">
        <v>0.67847222222222225</v>
      </c>
      <c r="H17" s="51">
        <v>0.76458333333333328</v>
      </c>
      <c r="I17" s="51">
        <v>0.56805555555555554</v>
      </c>
      <c r="J17" s="51" t="s">
        <v>77</v>
      </c>
      <c r="K17" s="57">
        <v>0.46527777777777779</v>
      </c>
      <c r="L17" s="50" t="s">
        <v>77</v>
      </c>
      <c r="M17" s="191">
        <v>0.83548611111111115</v>
      </c>
      <c r="N17" s="51">
        <v>0.81388888888888888</v>
      </c>
      <c r="O17" s="116">
        <v>0.8209143518518518</v>
      </c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</row>
    <row r="18" spans="2:44" ht="17.25" customHeight="1">
      <c r="B18" s="205" t="s">
        <v>171</v>
      </c>
      <c r="C18" s="206"/>
      <c r="D18" s="153">
        <v>17</v>
      </c>
      <c r="E18" s="154">
        <v>24.333333333333332</v>
      </c>
      <c r="F18" s="154">
        <v>17.399999999999999</v>
      </c>
      <c r="G18" s="154">
        <v>23.428571428571427</v>
      </c>
      <c r="H18" s="154">
        <v>20.888888888888889</v>
      </c>
      <c r="I18" s="154">
        <v>12.5</v>
      </c>
      <c r="J18" s="154" t="s">
        <v>77</v>
      </c>
      <c r="K18" s="176">
        <v>6</v>
      </c>
      <c r="L18" s="153" t="s">
        <v>77</v>
      </c>
      <c r="M18" s="192">
        <v>22.5</v>
      </c>
      <c r="N18" s="154">
        <v>21.5</v>
      </c>
      <c r="O18" s="155">
        <v>23</v>
      </c>
    </row>
    <row r="19" spans="2:44" ht="17.25" customHeight="1">
      <c r="B19" s="198" t="s">
        <v>172</v>
      </c>
      <c r="C19" s="199"/>
      <c r="D19" s="156" t="s">
        <v>173</v>
      </c>
      <c r="E19" s="157" t="s">
        <v>174</v>
      </c>
      <c r="F19" s="157" t="s">
        <v>174</v>
      </c>
      <c r="G19" s="157" t="s">
        <v>174</v>
      </c>
      <c r="H19" s="157" t="s">
        <v>175</v>
      </c>
      <c r="I19" s="157" t="s">
        <v>176</v>
      </c>
      <c r="J19" s="157" t="s">
        <v>176</v>
      </c>
      <c r="K19" s="177" t="s">
        <v>176</v>
      </c>
      <c r="L19" s="156" t="s">
        <v>173</v>
      </c>
      <c r="M19" s="193" t="s">
        <v>174</v>
      </c>
      <c r="N19" s="157" t="s">
        <v>174</v>
      </c>
      <c r="O19" s="158" t="s">
        <v>174</v>
      </c>
    </row>
    <row r="20" spans="2:44" ht="17.25" customHeight="1">
      <c r="B20" s="198" t="s">
        <v>177</v>
      </c>
      <c r="C20" s="199"/>
      <c r="D20" s="156" t="s">
        <v>176</v>
      </c>
      <c r="E20" s="157"/>
      <c r="F20" s="157"/>
      <c r="G20" s="157"/>
      <c r="H20" s="157" t="s">
        <v>176</v>
      </c>
      <c r="I20" s="157"/>
      <c r="J20" s="157"/>
      <c r="K20" s="177"/>
      <c r="L20" s="135"/>
      <c r="M20" s="164"/>
      <c r="N20" s="157"/>
      <c r="O20" s="158"/>
    </row>
    <row r="21" spans="2:44" ht="17.25" customHeight="1" thickBot="1">
      <c r="B21" s="200" t="s">
        <v>178</v>
      </c>
      <c r="C21" s="201"/>
      <c r="D21" s="160"/>
      <c r="E21" s="161"/>
      <c r="F21" s="162"/>
      <c r="G21" s="162"/>
      <c r="H21" s="161" t="s">
        <v>179</v>
      </c>
      <c r="I21" s="161" t="s">
        <v>180</v>
      </c>
      <c r="J21" s="161"/>
      <c r="K21" s="178" t="s">
        <v>181</v>
      </c>
      <c r="L21" s="181"/>
      <c r="M21" s="194"/>
      <c r="N21" s="161"/>
      <c r="O21" s="163"/>
    </row>
    <row r="23" spans="2:44" ht="16.5" thickBot="1"/>
    <row r="24" spans="2:44" ht="30" customHeight="1">
      <c r="B24" s="209" t="s">
        <v>152</v>
      </c>
      <c r="C24" s="210"/>
      <c r="D24" s="211" t="s">
        <v>182</v>
      </c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3"/>
      <c r="P24" s="202" t="s">
        <v>183</v>
      </c>
      <c r="Q24" s="203"/>
      <c r="R24" s="203"/>
      <c r="S24" s="203"/>
      <c r="T24" s="203"/>
      <c r="U24" s="203"/>
      <c r="V24" s="203"/>
      <c r="W24" s="203"/>
      <c r="X24" s="204"/>
    </row>
    <row r="25" spans="2:44" ht="17.25" customHeight="1">
      <c r="B25" s="205" t="s">
        <v>155</v>
      </c>
      <c r="C25" s="206"/>
      <c r="D25" s="135">
        <v>1</v>
      </c>
      <c r="E25" s="164">
        <v>2</v>
      </c>
      <c r="F25" s="136">
        <v>3</v>
      </c>
      <c r="G25" s="136">
        <v>4</v>
      </c>
      <c r="H25" s="164">
        <v>5</v>
      </c>
      <c r="I25" s="136">
        <v>6</v>
      </c>
      <c r="J25" s="136">
        <v>7</v>
      </c>
      <c r="K25" s="164">
        <v>8</v>
      </c>
      <c r="L25" s="136">
        <v>9</v>
      </c>
      <c r="M25" s="136">
        <v>10</v>
      </c>
      <c r="N25" s="164">
        <v>11</v>
      </c>
      <c r="O25" s="136">
        <v>12</v>
      </c>
      <c r="P25" s="135">
        <v>1</v>
      </c>
      <c r="Q25" s="136">
        <v>2</v>
      </c>
      <c r="R25" s="136">
        <v>3</v>
      </c>
      <c r="S25" s="136">
        <v>4</v>
      </c>
      <c r="T25" s="136">
        <v>5</v>
      </c>
      <c r="U25" s="136">
        <v>6</v>
      </c>
      <c r="V25" s="136">
        <v>7</v>
      </c>
      <c r="W25" s="136">
        <v>8</v>
      </c>
      <c r="X25" s="137">
        <v>9</v>
      </c>
    </row>
    <row r="26" spans="2:44" ht="46.5" customHeight="1">
      <c r="B26" s="205"/>
      <c r="C26" s="206"/>
      <c r="D26" s="165" t="s">
        <v>156</v>
      </c>
      <c r="E26" s="166" t="s">
        <v>164</v>
      </c>
      <c r="F26" s="139" t="s">
        <v>160</v>
      </c>
      <c r="G26" s="139" t="s">
        <v>161</v>
      </c>
      <c r="H26" s="139" t="s">
        <v>184</v>
      </c>
      <c r="I26" s="139" t="s">
        <v>163</v>
      </c>
      <c r="J26" s="139" t="s">
        <v>185</v>
      </c>
      <c r="K26" s="139" t="s">
        <v>186</v>
      </c>
      <c r="L26" s="139" t="s">
        <v>187</v>
      </c>
      <c r="M26" s="139" t="s">
        <v>188</v>
      </c>
      <c r="N26" s="167" t="s">
        <v>45</v>
      </c>
      <c r="O26" s="168" t="s">
        <v>189</v>
      </c>
      <c r="P26" s="138" t="s">
        <v>190</v>
      </c>
      <c r="Q26" s="139" t="s">
        <v>162</v>
      </c>
      <c r="R26" s="139" t="s">
        <v>191</v>
      </c>
      <c r="S26" s="139" t="s">
        <v>192</v>
      </c>
      <c r="T26" s="139" t="s">
        <v>193</v>
      </c>
      <c r="U26" s="139" t="s">
        <v>187</v>
      </c>
      <c r="V26" s="139" t="s">
        <v>194</v>
      </c>
      <c r="W26" s="167" t="s">
        <v>45</v>
      </c>
      <c r="X26" s="168" t="s">
        <v>46</v>
      </c>
    </row>
    <row r="27" spans="2:44" ht="40.15" customHeight="1">
      <c r="B27" s="207" t="s">
        <v>10</v>
      </c>
      <c r="C27" s="141" t="s">
        <v>165</v>
      </c>
      <c r="D27" s="143">
        <v>416.66666666666669</v>
      </c>
      <c r="E27" s="143">
        <v>192.52941176470588</v>
      </c>
      <c r="F27" s="143" t="s">
        <v>77</v>
      </c>
      <c r="G27" s="143">
        <v>272.72727272727275</v>
      </c>
      <c r="H27" s="143">
        <v>433.33333333333331</v>
      </c>
      <c r="I27" s="143" t="s">
        <v>77</v>
      </c>
      <c r="J27" s="143">
        <v>675</v>
      </c>
      <c r="K27" s="143">
        <v>1100</v>
      </c>
      <c r="L27" s="143" t="s">
        <v>77</v>
      </c>
      <c r="M27" s="143">
        <v>776.47058823529414</v>
      </c>
      <c r="N27" s="143">
        <v>985.71428571428567</v>
      </c>
      <c r="O27" s="143">
        <v>1000</v>
      </c>
      <c r="P27" s="142">
        <v>261.06172839506172</v>
      </c>
      <c r="Q27" s="143" t="s">
        <v>77</v>
      </c>
      <c r="R27" s="143" t="s">
        <v>77</v>
      </c>
      <c r="S27" s="143">
        <v>675</v>
      </c>
      <c r="T27" s="143">
        <v>821.73913043478262</v>
      </c>
      <c r="U27" s="143" t="s">
        <v>77</v>
      </c>
      <c r="V27" s="143">
        <v>825</v>
      </c>
      <c r="W27" s="143">
        <v>1200</v>
      </c>
      <c r="X27" s="144">
        <v>800</v>
      </c>
    </row>
    <row r="28" spans="2:44" ht="39.6" customHeight="1">
      <c r="B28" s="207"/>
      <c r="C28" s="145" t="s">
        <v>166</v>
      </c>
      <c r="D28" s="147">
        <v>354.51617850022996</v>
      </c>
      <c r="E28" s="147">
        <v>163.72572660605104</v>
      </c>
      <c r="F28" s="147" t="s">
        <v>77</v>
      </c>
      <c r="G28" s="147">
        <v>232.75440976933507</v>
      </c>
      <c r="H28" s="147">
        <v>356.10561819346123</v>
      </c>
      <c r="I28" s="147" t="s">
        <v>77</v>
      </c>
      <c r="J28" s="147">
        <v>589.26519865964576</v>
      </c>
      <c r="K28" s="147">
        <v>929.89647188240212</v>
      </c>
      <c r="L28" s="147" t="s">
        <v>77</v>
      </c>
      <c r="M28" s="147">
        <v>649.44030716545956</v>
      </c>
      <c r="N28" s="147">
        <v>811.77255376204243</v>
      </c>
      <c r="O28" s="147">
        <v>827.17662802586119</v>
      </c>
      <c r="P28" s="146">
        <v>221.8786719951629</v>
      </c>
      <c r="Q28" s="147" t="s">
        <v>77</v>
      </c>
      <c r="R28" s="147" t="s">
        <v>77</v>
      </c>
      <c r="S28" s="147">
        <v>598.80404151488096</v>
      </c>
      <c r="T28" s="147">
        <v>678.59413430569964</v>
      </c>
      <c r="U28" s="147" t="s">
        <v>77</v>
      </c>
      <c r="V28" s="147">
        <v>691.56829842816296</v>
      </c>
      <c r="W28" s="147">
        <v>992.88061629654032</v>
      </c>
      <c r="X28" s="148">
        <v>661.28639137462721</v>
      </c>
    </row>
    <row r="29" spans="2:44" ht="40.15" customHeight="1">
      <c r="B29" s="207"/>
      <c r="C29" s="149" t="s">
        <v>167</v>
      </c>
      <c r="D29" s="151">
        <f>D28/D27</f>
        <v>0.85083882840055181</v>
      </c>
      <c r="E29" s="151">
        <f>E28/E27</f>
        <v>0.85039332487102581</v>
      </c>
      <c r="F29" s="151" t="s">
        <v>77</v>
      </c>
      <c r="G29" s="151">
        <f>G28/G27</f>
        <v>0.85343283582089524</v>
      </c>
      <c r="H29" s="151">
        <f>H28/H27</f>
        <v>0.82178219583106438</v>
      </c>
      <c r="I29" s="151" t="s">
        <v>77</v>
      </c>
      <c r="J29" s="151">
        <f>J28/J27</f>
        <v>0.87298547949577154</v>
      </c>
      <c r="K29" s="151">
        <f>K28/K27</f>
        <v>0.84536042898400188</v>
      </c>
      <c r="L29" s="151" t="s">
        <v>77</v>
      </c>
      <c r="M29" s="151">
        <f>M28/M27</f>
        <v>0.83640039559187973</v>
      </c>
      <c r="N29" s="151">
        <f>N28/N27</f>
        <v>0.82353737338178223</v>
      </c>
      <c r="O29" s="151">
        <f>O28/O27</f>
        <v>0.82717662802586123</v>
      </c>
      <c r="P29" s="150">
        <f>P28/P27</f>
        <v>0.84990884477481299</v>
      </c>
      <c r="Q29" s="151" t="s">
        <v>77</v>
      </c>
      <c r="R29" s="151" t="s">
        <v>77</v>
      </c>
      <c r="S29" s="151">
        <f>S28/S27</f>
        <v>0.88711709854056442</v>
      </c>
      <c r="T29" s="151">
        <f>T28/T27</f>
        <v>0.82580238566302067</v>
      </c>
      <c r="U29" s="151" t="s">
        <v>77</v>
      </c>
      <c r="V29" s="151">
        <f>V28/V27</f>
        <v>0.83826460415534909</v>
      </c>
      <c r="W29" s="151">
        <f>W28/W27</f>
        <v>0.8274005135804503</v>
      </c>
      <c r="X29" s="152">
        <f>X28/X27</f>
        <v>0.82660798921828404</v>
      </c>
    </row>
    <row r="30" spans="2:44" ht="17.25" customHeight="1">
      <c r="B30" s="208" t="s">
        <v>168</v>
      </c>
      <c r="C30" s="134" t="s">
        <v>169</v>
      </c>
      <c r="D30" s="51">
        <v>0.36828703703703702</v>
      </c>
      <c r="E30" s="51">
        <v>0.38888888888888884</v>
      </c>
      <c r="F30" s="51" t="s">
        <v>77</v>
      </c>
      <c r="G30" s="51">
        <v>0.3208333333333333</v>
      </c>
      <c r="H30" s="51">
        <v>0.25</v>
      </c>
      <c r="I30" s="51" t="s">
        <v>77</v>
      </c>
      <c r="J30" s="51">
        <v>0.25</v>
      </c>
      <c r="K30" s="51">
        <v>0.35223379629629631</v>
      </c>
      <c r="L30" s="51" t="s">
        <v>77</v>
      </c>
      <c r="M30" s="51">
        <v>0.25011574074074072</v>
      </c>
      <c r="N30" s="51">
        <v>0.2502314814814815</v>
      </c>
      <c r="O30" s="51">
        <v>0.25024305555555554</v>
      </c>
      <c r="P30" s="50">
        <v>0.70862268518518523</v>
      </c>
      <c r="Q30" s="51" t="s">
        <v>77</v>
      </c>
      <c r="R30" s="51" t="s">
        <v>77</v>
      </c>
      <c r="S30" s="51">
        <v>0.70833333333333337</v>
      </c>
      <c r="T30" s="51">
        <v>0.70862268518518523</v>
      </c>
      <c r="U30" s="51" t="s">
        <v>77</v>
      </c>
      <c r="V30" s="51">
        <v>0.70833333333333337</v>
      </c>
      <c r="W30" s="51">
        <v>0.70834490740740741</v>
      </c>
      <c r="X30" s="116">
        <v>0.70833333333333337</v>
      </c>
    </row>
    <row r="31" spans="2:44" ht="17.25" customHeight="1">
      <c r="B31" s="205"/>
      <c r="C31" s="134" t="s">
        <v>170</v>
      </c>
      <c r="D31" s="51">
        <v>0.44376157407407407</v>
      </c>
      <c r="E31" s="51">
        <v>0.47986111111111113</v>
      </c>
      <c r="F31" s="51" t="s">
        <v>77</v>
      </c>
      <c r="G31" s="51">
        <v>0.38287037037037036</v>
      </c>
      <c r="H31" s="51">
        <v>0.32458333333333333</v>
      </c>
      <c r="I31" s="51" t="s">
        <v>77</v>
      </c>
      <c r="J31" s="51">
        <v>0.34671296296296295</v>
      </c>
      <c r="K31" s="51">
        <v>0.45075231481481481</v>
      </c>
      <c r="L31" s="51" t="s">
        <v>77</v>
      </c>
      <c r="M31" s="51">
        <v>0.43692129629629628</v>
      </c>
      <c r="N31" s="51">
        <v>0.47295138888888888</v>
      </c>
      <c r="O31" s="51">
        <v>0.40922453703703704</v>
      </c>
      <c r="P31" s="50">
        <v>0.95028935185185182</v>
      </c>
      <c r="Q31" s="51" t="s">
        <v>77</v>
      </c>
      <c r="R31" s="51" t="s">
        <v>77</v>
      </c>
      <c r="S31" s="51">
        <v>0.87672453703703701</v>
      </c>
      <c r="T31" s="51">
        <v>0.94612268518518516</v>
      </c>
      <c r="U31" s="51" t="s">
        <v>77</v>
      </c>
      <c r="V31" s="51">
        <v>0.97013888888888888</v>
      </c>
      <c r="W31" s="51">
        <v>0.89513888888888893</v>
      </c>
      <c r="X31" s="116">
        <v>0.86693287037037037</v>
      </c>
    </row>
    <row r="32" spans="2:44" ht="17.25" customHeight="1">
      <c r="B32" s="205" t="s">
        <v>171</v>
      </c>
      <c r="C32" s="206"/>
      <c r="D32" s="154">
        <v>6</v>
      </c>
      <c r="E32" s="154">
        <v>17</v>
      </c>
      <c r="F32" s="154" t="s">
        <v>77</v>
      </c>
      <c r="G32" s="154">
        <v>11</v>
      </c>
      <c r="H32" s="154">
        <v>6</v>
      </c>
      <c r="I32" s="154" t="s">
        <v>77</v>
      </c>
      <c r="J32" s="154">
        <v>4</v>
      </c>
      <c r="K32" s="154">
        <v>3</v>
      </c>
      <c r="L32" s="154" t="s">
        <v>77</v>
      </c>
      <c r="M32" s="154">
        <v>4.25</v>
      </c>
      <c r="N32" s="154">
        <v>3.5</v>
      </c>
      <c r="O32" s="154">
        <v>3</v>
      </c>
      <c r="P32" s="153">
        <v>11.571428571428571</v>
      </c>
      <c r="Q32" s="154" t="s">
        <v>77</v>
      </c>
      <c r="R32" s="154" t="s">
        <v>77</v>
      </c>
      <c r="S32" s="154">
        <v>4</v>
      </c>
      <c r="T32" s="154">
        <v>3.8333333333333335</v>
      </c>
      <c r="U32" s="51" t="s">
        <v>77</v>
      </c>
      <c r="V32" s="154">
        <v>4</v>
      </c>
      <c r="W32" s="154">
        <v>3</v>
      </c>
      <c r="X32" s="155">
        <v>4</v>
      </c>
    </row>
    <row r="33" spans="2:24" ht="17.25" customHeight="1">
      <c r="B33" s="198" t="s">
        <v>172</v>
      </c>
      <c r="C33" s="199"/>
      <c r="D33" s="133" t="s">
        <v>176</v>
      </c>
      <c r="E33" s="157" t="s">
        <v>174</v>
      </c>
      <c r="F33" s="157" t="s">
        <v>175</v>
      </c>
      <c r="G33" s="157" t="s">
        <v>195</v>
      </c>
      <c r="H33" s="157" t="s">
        <v>176</v>
      </c>
      <c r="I33" s="157" t="s">
        <v>176</v>
      </c>
      <c r="J33" s="157" t="s">
        <v>195</v>
      </c>
      <c r="K33" s="157" t="s">
        <v>196</v>
      </c>
      <c r="L33" s="157" t="s">
        <v>196</v>
      </c>
      <c r="M33" s="157" t="s">
        <v>196</v>
      </c>
      <c r="N33" s="157" t="s">
        <v>109</v>
      </c>
      <c r="O33" s="158" t="s">
        <v>109</v>
      </c>
      <c r="P33" s="156" t="s">
        <v>195</v>
      </c>
      <c r="Q33" s="157" t="s">
        <v>176</v>
      </c>
      <c r="R33" s="157" t="s">
        <v>176</v>
      </c>
      <c r="S33" s="157" t="s">
        <v>195</v>
      </c>
      <c r="T33" s="157" t="s">
        <v>196</v>
      </c>
      <c r="U33" s="157" t="s">
        <v>196</v>
      </c>
      <c r="V33" s="157" t="s">
        <v>196</v>
      </c>
      <c r="W33" s="157" t="s">
        <v>109</v>
      </c>
      <c r="X33" s="158" t="s">
        <v>109</v>
      </c>
    </row>
    <row r="34" spans="2:24" ht="17.25" customHeight="1">
      <c r="B34" s="198" t="s">
        <v>177</v>
      </c>
      <c r="C34" s="199"/>
      <c r="D34" s="133"/>
      <c r="E34" s="129"/>
      <c r="F34" s="157"/>
      <c r="G34" s="157"/>
      <c r="H34" s="157"/>
      <c r="I34" s="157"/>
      <c r="J34" s="157"/>
      <c r="K34" s="157"/>
      <c r="L34" s="157"/>
      <c r="M34" s="157"/>
      <c r="N34" s="157"/>
      <c r="O34" s="158"/>
      <c r="P34" s="156"/>
      <c r="Q34" s="157"/>
      <c r="R34" s="157"/>
      <c r="S34" s="157"/>
      <c r="T34" s="157"/>
      <c r="U34" s="157"/>
      <c r="V34" s="157"/>
      <c r="W34" s="157"/>
      <c r="X34" s="158"/>
    </row>
    <row r="35" spans="2:24" ht="17.25" customHeight="1" thickBot="1">
      <c r="B35" s="200" t="s">
        <v>178</v>
      </c>
      <c r="C35" s="201"/>
      <c r="D35" s="159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3"/>
      <c r="P35" s="170"/>
      <c r="Q35" s="161"/>
      <c r="R35" s="161"/>
      <c r="S35" s="161"/>
      <c r="T35" s="161"/>
      <c r="U35" s="161"/>
      <c r="V35" s="161"/>
      <c r="W35" s="161"/>
      <c r="X35" s="163"/>
    </row>
    <row r="36" spans="2:24">
      <c r="T36" s="131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D266-A98F-4009-9A5F-07D475529CA1}">
  <sheetPr>
    <tabColor theme="8" tint="0.59999389629810485"/>
    <pageSetUpPr fitToPage="1"/>
  </sheetPr>
  <dimension ref="A1:AC276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SUM(F5:F259)</f>
        <v>130123</v>
      </c>
      <c r="E1" s="5" t="s">
        <v>2</v>
      </c>
      <c r="F1" s="6">
        <f>SUM(G5:G259)</f>
        <v>2654245.85</v>
      </c>
      <c r="G1" s="7" t="s">
        <v>3</v>
      </c>
      <c r="H1" s="8">
        <f>L21+L38+L55+L72+L89+L106+L123+L140+L157+L174+L191+L208+L225+L242+L259</f>
        <v>88.154761904761898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45851</v>
      </c>
      <c r="B2" s="326"/>
      <c r="C2" s="10" t="s">
        <v>10</v>
      </c>
      <c r="D2" s="11">
        <f>AVERAGE(N21,N38,N55,N72,N89,N106,N123,N140,N157,N174,N191,N208,N225,N242,N259)</f>
        <v>583.9776830986375</v>
      </c>
      <c r="E2" s="11" t="s">
        <v>11</v>
      </c>
      <c r="F2" s="12">
        <f>F1/D1</f>
        <v>20.397976145646812</v>
      </c>
      <c r="G2" s="13" t="s">
        <v>12</v>
      </c>
      <c r="H2" s="14">
        <f>COUNT(H5:H259)</f>
        <v>4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38" t="s">
        <v>69</v>
      </c>
      <c r="C5" s="285" t="s">
        <v>283</v>
      </c>
      <c r="D5" s="286"/>
      <c r="E5" s="39">
        <v>21.61</v>
      </c>
      <c r="F5" s="40">
        <v>3853</v>
      </c>
      <c r="G5" s="41">
        <f t="shared" ref="G5" si="0">E5*F5</f>
        <v>83263.33</v>
      </c>
      <c r="H5" s="42"/>
      <c r="I5" s="43">
        <v>6</v>
      </c>
      <c r="J5" s="44">
        <v>2500</v>
      </c>
      <c r="K5" s="45">
        <f t="shared" ref="K5" si="1">J5/I5</f>
        <v>416.66666666666669</v>
      </c>
      <c r="L5" s="46">
        <v>6</v>
      </c>
      <c r="M5" s="44">
        <f>F5/V5*60</f>
        <v>2127.0970710013798</v>
      </c>
      <c r="N5" s="45">
        <f t="shared" ref="N5" si="2">M5/L5</f>
        <v>354.51617850022996</v>
      </c>
      <c r="O5" s="47">
        <f t="shared" ref="O5" si="3">L5-I5</f>
        <v>0</v>
      </c>
      <c r="P5" s="48">
        <f t="shared" ref="P5" si="4">N5-K5</f>
        <v>-62.15048816643673</v>
      </c>
      <c r="Q5" s="49">
        <f t="shared" ref="Q5" si="5">N5/K5</f>
        <v>0.85083882840055181</v>
      </c>
      <c r="R5" s="274">
        <f>Q21</f>
        <v>0.85083882840055181</v>
      </c>
      <c r="S5" s="50">
        <v>0.36828703703703702</v>
      </c>
      <c r="T5" s="51">
        <v>0.44376157407407407</v>
      </c>
      <c r="U5" s="52">
        <v>5.3166666666666451</v>
      </c>
      <c r="V5" s="53">
        <v>108.68333333333335</v>
      </c>
      <c r="W5" s="54">
        <v>0.44376157407407407</v>
      </c>
      <c r="X5" s="94">
        <v>0.48263888888888884</v>
      </c>
      <c r="Y5" s="276"/>
      <c r="Z5" s="277"/>
      <c r="AA5" s="36">
        <f t="shared" ref="AA5" si="6">M5-J5</f>
        <v>-372.90292899862015</v>
      </c>
      <c r="AB5" s="37">
        <f t="shared" ref="AB5" si="7">M5/J5</f>
        <v>0.85083882840055192</v>
      </c>
      <c r="AC5" s="292">
        <f>AB21</f>
        <v>0.85083882840055192</v>
      </c>
    </row>
    <row r="6" spans="1:29" ht="15.75" customHeight="1">
      <c r="A6" s="282"/>
      <c r="B6" s="38"/>
      <c r="C6" s="285"/>
      <c r="D6" s="286"/>
      <c r="E6" s="39"/>
      <c r="F6" s="40"/>
      <c r="G6" s="41"/>
      <c r="H6" s="42"/>
      <c r="I6" s="43"/>
      <c r="J6" s="44"/>
      <c r="K6" s="45"/>
      <c r="L6" s="46"/>
      <c r="M6" s="44"/>
      <c r="N6" s="45"/>
      <c r="O6" s="47"/>
      <c r="P6" s="48"/>
      <c r="Q6" s="49"/>
      <c r="R6" s="274"/>
      <c r="S6" s="50"/>
      <c r="T6" s="51"/>
      <c r="U6" s="52"/>
      <c r="V6" s="53"/>
      <c r="W6" s="54"/>
      <c r="X6" s="94"/>
      <c r="Y6" s="266"/>
      <c r="Z6" s="267"/>
      <c r="AA6" s="55"/>
      <c r="AB6" s="56"/>
      <c r="AC6" s="293"/>
    </row>
    <row r="7" spans="1:29" ht="15.75" customHeight="1">
      <c r="A7" s="282"/>
      <c r="B7" s="38"/>
      <c r="C7" s="285"/>
      <c r="D7" s="286"/>
      <c r="E7" s="39"/>
      <c r="F7" s="40"/>
      <c r="G7" s="41"/>
      <c r="H7" s="42"/>
      <c r="I7" s="43"/>
      <c r="J7" s="44"/>
      <c r="K7" s="45"/>
      <c r="L7" s="46"/>
      <c r="M7" s="44"/>
      <c r="N7" s="45"/>
      <c r="O7" s="47"/>
      <c r="P7" s="48"/>
      <c r="Q7" s="49"/>
      <c r="R7" s="274"/>
      <c r="S7" s="62"/>
      <c r="T7" s="63"/>
      <c r="U7" s="52"/>
      <c r="V7" s="53"/>
      <c r="W7" s="54"/>
      <c r="X7" s="94"/>
      <c r="Y7" s="266"/>
      <c r="Z7" s="267"/>
      <c r="AA7" s="55"/>
      <c r="AB7" s="56"/>
      <c r="AC7" s="293"/>
    </row>
    <row r="8" spans="1:29" ht="15.75" customHeight="1">
      <c r="A8" s="282"/>
      <c r="B8" s="38"/>
      <c r="C8" s="285"/>
      <c r="D8" s="286"/>
      <c r="E8" s="39"/>
      <c r="F8" s="40"/>
      <c r="G8" s="41"/>
      <c r="H8" s="42"/>
      <c r="I8" s="43"/>
      <c r="J8" s="44"/>
      <c r="K8" s="45"/>
      <c r="L8" s="46"/>
      <c r="M8" s="44"/>
      <c r="N8" s="45"/>
      <c r="O8" s="47"/>
      <c r="P8" s="48"/>
      <c r="Q8" s="49"/>
      <c r="R8" s="274"/>
      <c r="S8" s="62"/>
      <c r="T8" s="63"/>
      <c r="U8" s="52"/>
      <c r="V8" s="53"/>
      <c r="W8" s="54"/>
      <c r="X8" s="94"/>
      <c r="Y8" s="266"/>
      <c r="Z8" s="267"/>
      <c r="AA8" s="55"/>
      <c r="AB8" s="56"/>
      <c r="AC8" s="293"/>
    </row>
    <row r="9" spans="1:29" ht="15.75" customHeight="1">
      <c r="A9" s="283"/>
      <c r="B9" s="38"/>
      <c r="C9" s="285"/>
      <c r="D9" s="286"/>
      <c r="E9" s="39"/>
      <c r="F9" s="40"/>
      <c r="G9" s="41"/>
      <c r="H9" s="58"/>
      <c r="I9" s="43"/>
      <c r="J9" s="44"/>
      <c r="K9" s="45"/>
      <c r="L9" s="59"/>
      <c r="M9" s="44"/>
      <c r="N9" s="45"/>
      <c r="O9" s="47"/>
      <c r="P9" s="48"/>
      <c r="Q9" s="49"/>
      <c r="R9" s="274"/>
      <c r="S9" s="62"/>
      <c r="T9" s="63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5"/>
      <c r="D10" s="286"/>
      <c r="E10" s="39"/>
      <c r="F10" s="40"/>
      <c r="G10" s="60"/>
      <c r="H10" s="61"/>
      <c r="I10" s="43"/>
      <c r="J10" s="44"/>
      <c r="K10" s="45"/>
      <c r="L10" s="46"/>
      <c r="M10" s="44"/>
      <c r="N10" s="45"/>
      <c r="O10" s="47"/>
      <c r="P10" s="48"/>
      <c r="Q10" s="49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29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29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29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29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29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8">AVERAGE(I5:I20)</f>
        <v>6</v>
      </c>
      <c r="J21" s="81">
        <f t="shared" si="8"/>
        <v>2500</v>
      </c>
      <c r="K21" s="82">
        <f t="shared" ref="K21:K23" si="9">J21/I21</f>
        <v>416.66666666666669</v>
      </c>
      <c r="L21" s="80">
        <f t="shared" ref="L21:M21" si="10">AVERAGE(L5:L20)</f>
        <v>6</v>
      </c>
      <c r="M21" s="81">
        <f t="shared" si="10"/>
        <v>2127.0970710013798</v>
      </c>
      <c r="N21" s="82">
        <f t="shared" ref="N21:N23" si="11">M21/L21</f>
        <v>354.51617850022996</v>
      </c>
      <c r="O21" s="83">
        <f t="shared" ref="O21:O23" si="12">L21-I21</f>
        <v>0</v>
      </c>
      <c r="P21" s="84">
        <f t="shared" ref="P21:P23" si="13">N21-K21</f>
        <v>-62.15048816643673</v>
      </c>
      <c r="Q21" s="85">
        <f t="shared" ref="Q21:Q23" si="14">N21/K21</f>
        <v>0.85083882840055181</v>
      </c>
      <c r="R21" s="275"/>
      <c r="S21" s="182">
        <f>S5</f>
        <v>0.36828703703703702</v>
      </c>
      <c r="T21" s="183">
        <f>INDEX(T5:T20,COUNTA(T5:T20))</f>
        <v>0.44376157407407407</v>
      </c>
      <c r="U21" s="86"/>
      <c r="V21" s="86"/>
      <c r="W21" s="87"/>
      <c r="X21" s="179"/>
      <c r="Y21" s="262"/>
      <c r="Z21" s="263"/>
      <c r="AA21" s="88">
        <f t="shared" ref="AA21:AA23" si="15">M21-J21</f>
        <v>-372.90292899862015</v>
      </c>
      <c r="AB21" s="89">
        <f t="shared" ref="AB21:AB23" si="16">M21/J21</f>
        <v>0.85083882840055192</v>
      </c>
      <c r="AC21" s="295"/>
    </row>
    <row r="22" spans="1:29" ht="15.75" customHeight="1">
      <c r="A22" s="268" t="s">
        <v>37</v>
      </c>
      <c r="B22" s="99" t="s">
        <v>69</v>
      </c>
      <c r="C22" s="285" t="s">
        <v>205</v>
      </c>
      <c r="D22" s="286"/>
      <c r="E22" s="39">
        <v>29.52</v>
      </c>
      <c r="F22" s="52">
        <v>3208</v>
      </c>
      <c r="G22" s="41">
        <f t="shared" ref="G22:G23" si="17">E22*F22</f>
        <v>94700.160000000003</v>
      </c>
      <c r="H22" s="42"/>
      <c r="I22" s="43">
        <v>17</v>
      </c>
      <c r="J22" s="44">
        <v>3273</v>
      </c>
      <c r="K22" s="45">
        <f t="shared" si="9"/>
        <v>192.52941176470588</v>
      </c>
      <c r="L22" s="46">
        <v>17</v>
      </c>
      <c r="M22" s="44">
        <f>F22/V22*60</f>
        <v>2784.8565227875561</v>
      </c>
      <c r="N22" s="45">
        <f t="shared" si="11"/>
        <v>163.8150895757386</v>
      </c>
      <c r="O22" s="47">
        <f t="shared" si="12"/>
        <v>0</v>
      </c>
      <c r="P22" s="48">
        <f t="shared" si="13"/>
        <v>-28.714322188967287</v>
      </c>
      <c r="Q22" s="49">
        <f t="shared" si="14"/>
        <v>0.8508574771730999</v>
      </c>
      <c r="R22" s="273">
        <f>Q38</f>
        <v>0.85039332487102581</v>
      </c>
      <c r="S22" s="50">
        <v>0.38888888888888884</v>
      </c>
      <c r="T22" s="51">
        <v>0.43688657407407405</v>
      </c>
      <c r="U22" s="52">
        <v>4.9999999999999023</v>
      </c>
      <c r="V22" s="53">
        <v>69.116666666666703</v>
      </c>
      <c r="W22" s="54"/>
      <c r="X22" s="94"/>
      <c r="Y22" s="276"/>
      <c r="Z22" s="277"/>
      <c r="AA22" s="36">
        <f t="shared" si="15"/>
        <v>-488.14347721244394</v>
      </c>
      <c r="AB22" s="31">
        <f t="shared" si="16"/>
        <v>0.8508574771730999</v>
      </c>
      <c r="AC22" s="348">
        <f>AB38</f>
        <v>0.85039332487102581</v>
      </c>
    </row>
    <row r="23" spans="1:29" ht="15.75" customHeight="1">
      <c r="A23" s="269"/>
      <c r="B23" s="99" t="s">
        <v>69</v>
      </c>
      <c r="C23" s="264" t="s">
        <v>204</v>
      </c>
      <c r="D23" s="265"/>
      <c r="E23" s="39">
        <v>29.85</v>
      </c>
      <c r="F23" s="52">
        <v>2499</v>
      </c>
      <c r="G23" s="41">
        <f t="shared" si="17"/>
        <v>74595.150000000009</v>
      </c>
      <c r="H23" s="58"/>
      <c r="I23" s="43">
        <v>17</v>
      </c>
      <c r="J23" s="44">
        <v>3273</v>
      </c>
      <c r="K23" s="45">
        <f t="shared" si="9"/>
        <v>192.52941176470588</v>
      </c>
      <c r="L23" s="59">
        <v>17</v>
      </c>
      <c r="M23" s="44">
        <f>F23/V23*60</f>
        <v>2781.8181818181797</v>
      </c>
      <c r="N23" s="45">
        <f t="shared" si="11"/>
        <v>163.63636363636351</v>
      </c>
      <c r="O23" s="47">
        <f t="shared" si="12"/>
        <v>0</v>
      </c>
      <c r="P23" s="48">
        <f t="shared" si="13"/>
        <v>-28.893048128342372</v>
      </c>
      <c r="Q23" s="49">
        <f t="shared" si="14"/>
        <v>0.84992917256895195</v>
      </c>
      <c r="R23" s="274"/>
      <c r="S23" s="50">
        <v>0.44243055555555555</v>
      </c>
      <c r="T23" s="51">
        <v>0.47986111111111113</v>
      </c>
      <c r="U23" s="52">
        <v>7.9833333333333556</v>
      </c>
      <c r="V23" s="53">
        <v>53.900000000000034</v>
      </c>
      <c r="W23" s="54">
        <v>0.47986111111111113</v>
      </c>
      <c r="X23" s="94">
        <v>0.51805555555555538</v>
      </c>
      <c r="Y23" s="266"/>
      <c r="Z23" s="267"/>
      <c r="AA23" s="55">
        <f t="shared" si="15"/>
        <v>-491.18181818182029</v>
      </c>
      <c r="AB23" s="49">
        <f t="shared" si="16"/>
        <v>0.84992917256895195</v>
      </c>
      <c r="AC23" s="294"/>
    </row>
    <row r="24" spans="1:29" ht="15.75" customHeight="1">
      <c r="A24" s="269"/>
      <c r="B24" s="99"/>
      <c r="C24" s="264"/>
      <c r="D24" s="265"/>
      <c r="E24" s="39"/>
      <c r="F24" s="52"/>
      <c r="G24" s="60"/>
      <c r="H24" s="61"/>
      <c r="I24" s="43"/>
      <c r="J24" s="44"/>
      <c r="K24" s="45"/>
      <c r="L24" s="46"/>
      <c r="M24" s="44"/>
      <c r="N24" s="45"/>
      <c r="O24" s="47"/>
      <c r="P24" s="48"/>
      <c r="Q24" s="49"/>
      <c r="R24" s="274"/>
      <c r="S24" s="50"/>
      <c r="T24" s="51"/>
      <c r="U24" s="52"/>
      <c r="V24" s="53"/>
      <c r="W24" s="54"/>
      <c r="X24" s="94"/>
      <c r="Y24" s="266"/>
      <c r="Z24" s="267"/>
      <c r="AA24" s="55"/>
      <c r="AB24" s="49"/>
      <c r="AC24" s="294"/>
    </row>
    <row r="25" spans="1:29" ht="15.75" customHeight="1">
      <c r="A25" s="269"/>
      <c r="B25" s="99"/>
      <c r="C25" s="264"/>
      <c r="D25" s="265"/>
      <c r="E25" s="39"/>
      <c r="F25" s="52"/>
      <c r="G25" s="60"/>
      <c r="H25" s="64"/>
      <c r="I25" s="43"/>
      <c r="J25" s="44"/>
      <c r="K25" s="45"/>
      <c r="L25" s="59"/>
      <c r="M25" s="44"/>
      <c r="N25" s="45"/>
      <c r="O25" s="65"/>
      <c r="P25" s="66"/>
      <c r="Q25" s="67"/>
      <c r="R25" s="274"/>
      <c r="S25" s="50"/>
      <c r="T25" s="51"/>
      <c r="U25" s="52"/>
      <c r="V25" s="53"/>
      <c r="W25" s="54"/>
      <c r="X25" s="94"/>
      <c r="Y25" s="266"/>
      <c r="Z25" s="267"/>
      <c r="AA25" s="55"/>
      <c r="AB25" s="49"/>
      <c r="AC25" s="294"/>
    </row>
    <row r="26" spans="1:29" ht="15.75" customHeight="1">
      <c r="A26" s="269"/>
      <c r="B26" s="99"/>
      <c r="C26" s="264"/>
      <c r="D26" s="265"/>
      <c r="E26" s="39"/>
      <c r="F26" s="52"/>
      <c r="G26" s="60"/>
      <c r="H26" s="64"/>
      <c r="I26" s="43"/>
      <c r="J26" s="44"/>
      <c r="K26" s="45"/>
      <c r="L26" s="59"/>
      <c r="M26" s="44"/>
      <c r="N26" s="45"/>
      <c r="O26" s="65"/>
      <c r="P26" s="66"/>
      <c r="Q26" s="67"/>
      <c r="R26" s="274"/>
      <c r="S26" s="50"/>
      <c r="T26" s="51"/>
      <c r="U26" s="52"/>
      <c r="V26" s="53"/>
      <c r="W26" s="54"/>
      <c r="X26" s="94"/>
      <c r="Y26" s="266"/>
      <c r="Z26" s="267"/>
      <c r="AA26" s="55"/>
      <c r="AB26" s="49"/>
      <c r="AC26" s="294"/>
    </row>
    <row r="27" spans="1:29" ht="15.75" customHeight="1">
      <c r="A27" s="269"/>
      <c r="B27" s="99"/>
      <c r="C27" s="264"/>
      <c r="D27" s="265"/>
      <c r="E27" s="39"/>
      <c r="F27" s="52"/>
      <c r="G27" s="60"/>
      <c r="H27" s="64"/>
      <c r="I27" s="43"/>
      <c r="J27" s="44"/>
      <c r="K27" s="45"/>
      <c r="L27" s="59"/>
      <c r="M27" s="44"/>
      <c r="N27" s="45"/>
      <c r="O27" s="65"/>
      <c r="P27" s="66"/>
      <c r="Q27" s="67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94"/>
    </row>
    <row r="28" spans="1:29" ht="15.75" customHeight="1">
      <c r="A28" s="269"/>
      <c r="B28" s="99"/>
      <c r="C28" s="264"/>
      <c r="D28" s="265"/>
      <c r="E28" s="39"/>
      <c r="F28" s="52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94"/>
    </row>
    <row r="29" spans="1:29" ht="15.75" customHeight="1">
      <c r="A29" s="269"/>
      <c r="B29" s="99"/>
      <c r="C29" s="264"/>
      <c r="D29" s="265"/>
      <c r="E29" s="39"/>
      <c r="F29" s="52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</row>
    <row r="30" spans="1:29" ht="15.75" customHeight="1">
      <c r="A30" s="269"/>
      <c r="B30" s="99"/>
      <c r="C30" s="264"/>
      <c r="D30" s="265"/>
      <c r="E30" s="39"/>
      <c r="F30" s="52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29" ht="15.75" customHeight="1">
      <c r="A31" s="269"/>
      <c r="B31" s="99"/>
      <c r="C31" s="264"/>
      <c r="D31" s="265"/>
      <c r="E31" s="39"/>
      <c r="F31" s="52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29" ht="15.75" customHeight="1">
      <c r="A32" s="269"/>
      <c r="B32" s="99"/>
      <c r="C32" s="264"/>
      <c r="D32" s="265"/>
      <c r="E32" s="39"/>
      <c r="F32" s="52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99"/>
      <c r="C33" s="264"/>
      <c r="D33" s="265"/>
      <c r="E33" s="39"/>
      <c r="F33" s="52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99"/>
      <c r="C34" s="264"/>
      <c r="D34" s="265"/>
      <c r="E34" s="39"/>
      <c r="F34" s="52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99"/>
      <c r="C35" s="264"/>
      <c r="D35" s="265"/>
      <c r="E35" s="39"/>
      <c r="F35" s="52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100"/>
      <c r="X35" s="101"/>
      <c r="Y35" s="266"/>
      <c r="Z35" s="267"/>
      <c r="AA35" s="55"/>
      <c r="AB35" s="49"/>
      <c r="AC35" s="294"/>
    </row>
    <row r="36" spans="1:29" ht="15.75" customHeight="1">
      <c r="A36" s="269"/>
      <c r="B36" s="99"/>
      <c r="C36" s="264"/>
      <c r="D36" s="265"/>
      <c r="E36" s="39"/>
      <c r="F36" s="52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102"/>
      <c r="X36" s="103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64"/>
      <c r="D37" s="265"/>
      <c r="E37" s="104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102"/>
      <c r="X37" s="103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18">AVERAGE(I22:I37)</f>
        <v>17</v>
      </c>
      <c r="J38" s="81">
        <f t="shared" si="18"/>
        <v>3273</v>
      </c>
      <c r="K38" s="82">
        <f t="shared" ref="K38:K39" si="19">J38/I38</f>
        <v>192.52941176470588</v>
      </c>
      <c r="L38" s="80">
        <f t="shared" ref="L38:M38" si="20">AVERAGE(L22:L37)</f>
        <v>17</v>
      </c>
      <c r="M38" s="81">
        <f t="shared" si="20"/>
        <v>2783.3373523028677</v>
      </c>
      <c r="N38" s="82">
        <f t="shared" ref="N38:N39" si="21">M38/L38</f>
        <v>163.72572660605104</v>
      </c>
      <c r="O38" s="83">
        <f t="shared" ref="O38:O39" si="22">L38-I38</f>
        <v>0</v>
      </c>
      <c r="P38" s="84">
        <f t="shared" ref="P38:P39" si="23">N38-K38</f>
        <v>-28.803685158654844</v>
      </c>
      <c r="Q38" s="85">
        <f t="shared" ref="Q38:Q39" si="24">N38/K38</f>
        <v>0.85039332487102581</v>
      </c>
      <c r="R38" s="275"/>
      <c r="S38" s="182">
        <f>S22</f>
        <v>0.38888888888888884</v>
      </c>
      <c r="T38" s="183">
        <f>INDEX(T22:T37,COUNTA(T22:T37))</f>
        <v>0.47986111111111113</v>
      </c>
      <c r="U38" s="86"/>
      <c r="V38" s="96"/>
      <c r="W38" s="105"/>
      <c r="X38" s="106"/>
      <c r="Y38" s="262"/>
      <c r="Z38" s="263"/>
      <c r="AA38" s="97">
        <f t="shared" ref="AA38:AA39" si="25">M38-J38</f>
        <v>-489.66264769713234</v>
      </c>
      <c r="AB38" s="85">
        <f t="shared" ref="AB38:AB39" si="26">M38/J38</f>
        <v>0.85039332487102581</v>
      </c>
      <c r="AC38" s="295"/>
    </row>
    <row r="39" spans="1:29" ht="15.75" customHeight="1">
      <c r="A39" s="281" t="s">
        <v>40</v>
      </c>
      <c r="B39" s="38" t="s">
        <v>69</v>
      </c>
      <c r="C39" s="264" t="s">
        <v>282</v>
      </c>
      <c r="D39" s="265"/>
      <c r="E39" s="39">
        <v>25.64</v>
      </c>
      <c r="F39" s="40">
        <v>3812</v>
      </c>
      <c r="G39" s="41">
        <f t="shared" ref="G39" si="27">E39*F39</f>
        <v>97739.680000000008</v>
      </c>
      <c r="H39" s="42"/>
      <c r="I39" s="43">
        <v>11</v>
      </c>
      <c r="J39" s="44">
        <v>3000</v>
      </c>
      <c r="K39" s="45">
        <f t="shared" si="19"/>
        <v>272.72727272727275</v>
      </c>
      <c r="L39" s="46">
        <v>11</v>
      </c>
      <c r="M39" s="44">
        <f>F39/V39*60</f>
        <v>2560.2985074626858</v>
      </c>
      <c r="N39" s="45">
        <f t="shared" si="21"/>
        <v>232.75440976933507</v>
      </c>
      <c r="O39" s="47">
        <f t="shared" si="22"/>
        <v>0</v>
      </c>
      <c r="P39" s="48">
        <f t="shared" si="23"/>
        <v>-39.972862957937679</v>
      </c>
      <c r="Q39" s="49">
        <f t="shared" si="24"/>
        <v>0.85343283582089524</v>
      </c>
      <c r="R39" s="273">
        <f>Q55</f>
        <v>0.85343283582089524</v>
      </c>
      <c r="S39" s="50">
        <v>0.3208333333333333</v>
      </c>
      <c r="T39" s="51">
        <v>0.38287037037037036</v>
      </c>
      <c r="U39" s="52">
        <v>4.9999999999999822</v>
      </c>
      <c r="V39" s="53">
        <v>89.333333333333357</v>
      </c>
      <c r="W39" s="54"/>
      <c r="X39" s="115"/>
      <c r="Y39" s="276"/>
      <c r="Z39" s="277"/>
      <c r="AA39" s="36">
        <f t="shared" si="25"/>
        <v>-439.70149253731415</v>
      </c>
      <c r="AB39" s="31">
        <f t="shared" si="26"/>
        <v>0.85343283582089524</v>
      </c>
      <c r="AC39" s="278">
        <f>AB55</f>
        <v>0.85343283582089524</v>
      </c>
    </row>
    <row r="40" spans="1:29" ht="15.75" customHeight="1">
      <c r="A40" s="282"/>
      <c r="B40" s="38"/>
      <c r="C40" s="264"/>
      <c r="D40" s="265"/>
      <c r="E40" s="39"/>
      <c r="F40" s="40"/>
      <c r="G40" s="41"/>
      <c r="H40" s="42"/>
      <c r="I40" s="43"/>
      <c r="J40" s="44"/>
      <c r="K40" s="45"/>
      <c r="L40" s="46"/>
      <c r="M40" s="44"/>
      <c r="N40" s="45"/>
      <c r="O40" s="47"/>
      <c r="P40" s="48"/>
      <c r="Q40" s="49"/>
      <c r="R40" s="274"/>
      <c r="S40" s="50"/>
      <c r="T40" s="51"/>
      <c r="U40" s="52"/>
      <c r="V40" s="53"/>
      <c r="W40" s="54"/>
      <c r="X40" s="94"/>
      <c r="Y40" s="266"/>
      <c r="Z40" s="267"/>
      <c r="AA40" s="55"/>
      <c r="AB40" s="49"/>
      <c r="AC40" s="279"/>
    </row>
    <row r="41" spans="1:29" ht="15.75" customHeight="1">
      <c r="A41" s="282"/>
      <c r="B41" s="38"/>
      <c r="C41" s="264"/>
      <c r="D41" s="265"/>
      <c r="E41" s="39"/>
      <c r="F41" s="40"/>
      <c r="G41" s="41"/>
      <c r="H41" s="42"/>
      <c r="I41" s="43"/>
      <c r="J41" s="44"/>
      <c r="K41" s="45"/>
      <c r="L41" s="46"/>
      <c r="M41" s="44"/>
      <c r="N41" s="45"/>
      <c r="O41" s="47"/>
      <c r="P41" s="48"/>
      <c r="Q41" s="49"/>
      <c r="R41" s="274"/>
      <c r="S41" s="50"/>
      <c r="T41" s="51"/>
      <c r="U41" s="52"/>
      <c r="V41" s="53"/>
      <c r="W41" s="54"/>
      <c r="X41" s="94"/>
      <c r="Y41" s="266"/>
      <c r="Z41" s="267"/>
      <c r="AA41" s="55"/>
      <c r="AB41" s="49"/>
      <c r="AC41" s="279"/>
    </row>
    <row r="42" spans="1:29" ht="15.75" customHeight="1">
      <c r="A42" s="282"/>
      <c r="B42" s="38"/>
      <c r="C42" s="264"/>
      <c r="D42" s="265"/>
      <c r="E42" s="39"/>
      <c r="F42" s="40"/>
      <c r="G42" s="41"/>
      <c r="H42" s="42"/>
      <c r="I42" s="43"/>
      <c r="J42" s="44"/>
      <c r="K42" s="45"/>
      <c r="L42" s="46"/>
      <c r="M42" s="44"/>
      <c r="N42" s="45"/>
      <c r="O42" s="47"/>
      <c r="P42" s="48"/>
      <c r="Q42" s="49"/>
      <c r="R42" s="274"/>
      <c r="S42" s="50"/>
      <c r="T42" s="51"/>
      <c r="U42" s="52"/>
      <c r="V42" s="53"/>
      <c r="W42" s="54"/>
      <c r="X42" s="94"/>
      <c r="Y42" s="266"/>
      <c r="Z42" s="267"/>
      <c r="AA42" s="55"/>
      <c r="AB42" s="49"/>
      <c r="AC42" s="279"/>
    </row>
    <row r="43" spans="1:29" ht="15.75" customHeight="1">
      <c r="A43" s="283"/>
      <c r="B43" s="38"/>
      <c r="C43" s="264"/>
      <c r="D43" s="265"/>
      <c r="E43" s="39"/>
      <c r="F43" s="40"/>
      <c r="G43" s="41"/>
      <c r="H43" s="58"/>
      <c r="I43" s="43"/>
      <c r="J43" s="44"/>
      <c r="K43" s="45"/>
      <c r="L43" s="59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94"/>
      <c r="Y43" s="266"/>
      <c r="Z43" s="267"/>
      <c r="AA43" s="55"/>
      <c r="AB43" s="49"/>
      <c r="AC43" s="279"/>
    </row>
    <row r="44" spans="1:29" ht="15.75" customHeight="1">
      <c r="A44" s="283"/>
      <c r="B44" s="38"/>
      <c r="C44" s="264"/>
      <c r="D44" s="265"/>
      <c r="E44" s="39"/>
      <c r="F44" s="40"/>
      <c r="G44" s="60"/>
      <c r="H44" s="61"/>
      <c r="I44" s="43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94"/>
      <c r="Y44" s="266"/>
      <c r="Z44" s="267"/>
      <c r="AA44" s="55"/>
      <c r="AB44" s="49"/>
      <c r="AC44" s="279"/>
    </row>
    <row r="45" spans="1:29" ht="15.75" customHeight="1">
      <c r="A45" s="283"/>
      <c r="B45" s="38"/>
      <c r="C45" s="264"/>
      <c r="D45" s="265"/>
      <c r="E45" s="39"/>
      <c r="F45" s="40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79"/>
    </row>
    <row r="46" spans="1:29" ht="15.75" customHeight="1">
      <c r="A46" s="283"/>
      <c r="B46" s="38"/>
      <c r="C46" s="264"/>
      <c r="D46" s="265"/>
      <c r="E46" s="39"/>
      <c r="F46" s="40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79"/>
    </row>
    <row r="47" spans="1:29" ht="15.75" customHeight="1">
      <c r="A47" s="283"/>
      <c r="B47" s="38"/>
      <c r="C47" s="264"/>
      <c r="D47" s="265"/>
      <c r="E47" s="39"/>
      <c r="F47" s="40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110"/>
      <c r="Y47" s="266"/>
      <c r="Z47" s="267"/>
      <c r="AA47" s="55"/>
      <c r="AB47" s="49"/>
      <c r="AC47" s="279"/>
    </row>
    <row r="48" spans="1:29" ht="15.75" customHeight="1">
      <c r="A48" s="283"/>
      <c r="B48" s="38"/>
      <c r="C48" s="264"/>
      <c r="D48" s="265"/>
      <c r="E48" s="39"/>
      <c r="F48" s="40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110"/>
      <c r="Y48" s="266"/>
      <c r="Z48" s="267"/>
      <c r="AA48" s="55"/>
      <c r="AB48" s="49"/>
      <c r="AC48" s="279"/>
    </row>
    <row r="49" spans="1:29" ht="15.75" customHeight="1">
      <c r="A49" s="283"/>
      <c r="B49" s="38"/>
      <c r="C49" s="264"/>
      <c r="D49" s="265"/>
      <c r="E49" s="39"/>
      <c r="F49" s="40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110"/>
      <c r="Y49" s="266"/>
      <c r="Z49" s="267"/>
      <c r="AA49" s="55"/>
      <c r="AB49" s="49"/>
      <c r="AC49" s="279"/>
    </row>
    <row r="50" spans="1:29" ht="15.75" customHeight="1">
      <c r="A50" s="283"/>
      <c r="B50" s="38"/>
      <c r="C50" s="264"/>
      <c r="D50" s="265"/>
      <c r="E50" s="39"/>
      <c r="F50" s="40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110"/>
      <c r="Y50" s="266"/>
      <c r="Z50" s="267"/>
      <c r="AA50" s="55"/>
      <c r="AB50" s="49"/>
      <c r="AC50" s="279"/>
    </row>
    <row r="51" spans="1:29" ht="15.75" customHeight="1">
      <c r="A51" s="283"/>
      <c r="B51" s="38"/>
      <c r="C51" s="264"/>
      <c r="D51" s="265"/>
      <c r="E51" s="39"/>
      <c r="F51" s="40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110"/>
      <c r="Y51" s="266"/>
      <c r="Z51" s="267"/>
      <c r="AA51" s="55"/>
      <c r="AB51" s="49"/>
      <c r="AC51" s="279"/>
    </row>
    <row r="52" spans="1:29" ht="15.75" customHeight="1">
      <c r="A52" s="283"/>
      <c r="B52" s="38"/>
      <c r="C52" s="264"/>
      <c r="D52" s="265"/>
      <c r="E52" s="39"/>
      <c r="F52" s="40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54"/>
      <c r="X52" s="110"/>
      <c r="Y52" s="266"/>
      <c r="Z52" s="267"/>
      <c r="AA52" s="55"/>
      <c r="AB52" s="49"/>
      <c r="AC52" s="279"/>
    </row>
    <row r="53" spans="1:29" ht="15.75" customHeight="1">
      <c r="A53" s="283"/>
      <c r="B53" s="38"/>
      <c r="C53" s="264"/>
      <c r="D53" s="265"/>
      <c r="E53" s="39"/>
      <c r="F53" s="40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54"/>
      <c r="X53" s="110"/>
      <c r="Y53" s="266"/>
      <c r="Z53" s="267"/>
      <c r="AA53" s="55"/>
      <c r="AB53" s="49"/>
      <c r="AC53" s="279"/>
    </row>
    <row r="54" spans="1:29" ht="15.75" customHeight="1">
      <c r="A54" s="283"/>
      <c r="B54" s="99"/>
      <c r="C54" s="264"/>
      <c r="D54" s="265"/>
      <c r="E54" s="109"/>
      <c r="F54" s="71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62"/>
      <c r="T54" s="63"/>
      <c r="U54" s="73"/>
      <c r="V54" s="74"/>
      <c r="W54" s="68"/>
      <c r="X54" s="110"/>
      <c r="Y54" s="266"/>
      <c r="Z54" s="267"/>
      <c r="AA54" s="111"/>
      <c r="AB54" s="67"/>
      <c r="AC54" s="279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28">AVERAGE(I39:I54)</f>
        <v>11</v>
      </c>
      <c r="J55" s="81">
        <f t="shared" si="28"/>
        <v>3000</v>
      </c>
      <c r="K55" s="82">
        <f t="shared" ref="K55" si="29">J55/I55</f>
        <v>272.72727272727275</v>
      </c>
      <c r="L55" s="80">
        <f t="shared" ref="L55:M55" si="30">AVERAGE(L39:L54)</f>
        <v>11</v>
      </c>
      <c r="M55" s="81">
        <f t="shared" si="30"/>
        <v>2560.2985074626858</v>
      </c>
      <c r="N55" s="82">
        <f>M55/L55</f>
        <v>232.75440976933507</v>
      </c>
      <c r="O55" s="83">
        <f>L55-I55</f>
        <v>0</v>
      </c>
      <c r="P55" s="84">
        <f>N55-K55</f>
        <v>-39.972862957937679</v>
      </c>
      <c r="Q55" s="85">
        <f>N55/K55</f>
        <v>0.85343283582089524</v>
      </c>
      <c r="R55" s="275"/>
      <c r="S55" s="182">
        <f>S39</f>
        <v>0.3208333333333333</v>
      </c>
      <c r="T55" s="183">
        <f>INDEX(T39:T54,COUNTA(T39:T54))</f>
        <v>0.38287037037037036</v>
      </c>
      <c r="U55" s="86"/>
      <c r="V55" s="96"/>
      <c r="W55" s="78"/>
      <c r="X55" s="82"/>
      <c r="Y55" s="262"/>
      <c r="Z55" s="263"/>
      <c r="AA55" s="97">
        <f>M55-J55</f>
        <v>-439.70149253731415</v>
      </c>
      <c r="AB55" s="85">
        <f>M55/J55</f>
        <v>0.85343283582089524</v>
      </c>
      <c r="AC55" s="280"/>
    </row>
    <row r="56" spans="1:29" ht="15.75" customHeight="1">
      <c r="A56" s="268" t="s">
        <v>41</v>
      </c>
      <c r="B56" s="16" t="s">
        <v>69</v>
      </c>
      <c r="C56" s="271" t="s">
        <v>96</v>
      </c>
      <c r="D56" s="272"/>
      <c r="E56" s="21">
        <v>14.06</v>
      </c>
      <c r="F56" s="15">
        <v>1224</v>
      </c>
      <c r="G56" s="22">
        <f t="shared" ref="G56:G58" si="31">E56*F56</f>
        <v>17209.440000000002</v>
      </c>
      <c r="H56" s="23"/>
      <c r="I56" s="24">
        <v>6</v>
      </c>
      <c r="J56" s="25">
        <v>2600</v>
      </c>
      <c r="K56" s="26">
        <f>J56/I56</f>
        <v>433.33333333333331</v>
      </c>
      <c r="L56" s="27">
        <v>6</v>
      </c>
      <c r="M56" s="25">
        <f>F56/V56*60</f>
        <v>2144.2335766423357</v>
      </c>
      <c r="N56" s="26">
        <f>M56/L56</f>
        <v>357.37226277372264</v>
      </c>
      <c r="O56" s="91">
        <f>L56-I56</f>
        <v>0</v>
      </c>
      <c r="P56" s="92">
        <f>N56-K56</f>
        <v>-75.961070559610675</v>
      </c>
      <c r="Q56" s="31">
        <f>N56/K56</f>
        <v>0.82470522178551386</v>
      </c>
      <c r="R56" s="273">
        <f>Q72</f>
        <v>0.82178219583106438</v>
      </c>
      <c r="S56" s="32">
        <v>0.25</v>
      </c>
      <c r="T56" s="33">
        <v>0.27378472222222222</v>
      </c>
      <c r="U56" s="34"/>
      <c r="V56" s="35">
        <v>34.25</v>
      </c>
      <c r="W56" s="33"/>
      <c r="X56" s="107"/>
      <c r="Y56" s="276"/>
      <c r="Z56" s="277"/>
      <c r="AA56" s="36">
        <f>M56-J56</f>
        <v>-455.76642335766428</v>
      </c>
      <c r="AB56" s="31">
        <f>M56/J56</f>
        <v>0.82470522178551375</v>
      </c>
      <c r="AC56" s="278">
        <f>AB72</f>
        <v>0.82178219583106438</v>
      </c>
    </row>
    <row r="57" spans="1:29" ht="15.75" customHeight="1">
      <c r="A57" s="269"/>
      <c r="B57" s="38" t="s">
        <v>69</v>
      </c>
      <c r="C57" s="264" t="s">
        <v>97</v>
      </c>
      <c r="D57" s="265"/>
      <c r="E57" s="39">
        <v>14.81</v>
      </c>
      <c r="F57" s="40">
        <v>1394</v>
      </c>
      <c r="G57" s="41">
        <f t="shared" si="31"/>
        <v>20645.14</v>
      </c>
      <c r="H57" s="42"/>
      <c r="I57" s="43">
        <v>6</v>
      </c>
      <c r="J57" s="44">
        <v>2600</v>
      </c>
      <c r="K57" s="45">
        <f t="shared" ref="K57:K58" si="32">J57/I57</f>
        <v>433.33333333333331</v>
      </c>
      <c r="L57" s="46">
        <v>6</v>
      </c>
      <c r="M57" s="44">
        <f>F57/V57*60</f>
        <v>2163.1034482758623</v>
      </c>
      <c r="N57" s="45">
        <f>M57/L57</f>
        <v>360.51724137931041</v>
      </c>
      <c r="O57" s="47">
        <f>L57-I57</f>
        <v>0</v>
      </c>
      <c r="P57" s="48">
        <f>N57-K57</f>
        <v>-72.816091954022909</v>
      </c>
      <c r="Q57" s="49">
        <f>N57/K57</f>
        <v>0.83196286472148562</v>
      </c>
      <c r="R57" s="274"/>
      <c r="S57" s="50">
        <v>0.27870370370370373</v>
      </c>
      <c r="T57" s="51">
        <v>0.30555555555555558</v>
      </c>
      <c r="U57" s="52">
        <v>7.0833333333333748</v>
      </c>
      <c r="V57" s="53">
        <v>38.666666666666664</v>
      </c>
      <c r="W57" s="54"/>
      <c r="X57" s="58"/>
      <c r="Y57" s="266"/>
      <c r="Z57" s="267"/>
      <c r="AA57" s="55">
        <f>M57-J57</f>
        <v>-436.89655172413768</v>
      </c>
      <c r="AB57" s="49">
        <f>M57/J57</f>
        <v>0.83196286472148551</v>
      </c>
      <c r="AC57" s="279"/>
    </row>
    <row r="58" spans="1:29" ht="15.75" customHeight="1">
      <c r="A58" s="269"/>
      <c r="B58" s="38" t="s">
        <v>69</v>
      </c>
      <c r="C58" s="264" t="s">
        <v>98</v>
      </c>
      <c r="D58" s="265"/>
      <c r="E58" s="39">
        <v>17.87</v>
      </c>
      <c r="F58" s="40">
        <v>820</v>
      </c>
      <c r="G58" s="41">
        <f t="shared" si="31"/>
        <v>14653.400000000001</v>
      </c>
      <c r="H58" s="42"/>
      <c r="I58" s="43">
        <v>6</v>
      </c>
      <c r="J58" s="44">
        <v>2600</v>
      </c>
      <c r="K58" s="45">
        <f t="shared" si="32"/>
        <v>433.33333333333331</v>
      </c>
      <c r="L58" s="46">
        <v>6</v>
      </c>
      <c r="M58" s="44">
        <f>F58/V58*60</f>
        <v>2102.5641025641044</v>
      </c>
      <c r="N58" s="45">
        <f>M58/L58</f>
        <v>350.42735042735075</v>
      </c>
      <c r="O58" s="47">
        <f>L58-I58</f>
        <v>0</v>
      </c>
      <c r="P58" s="48">
        <f>N58-K58</f>
        <v>-82.905982905982569</v>
      </c>
      <c r="Q58" s="49">
        <f>N58/K58</f>
        <v>0.80867850098619409</v>
      </c>
      <c r="R58" s="274"/>
      <c r="S58" s="50">
        <v>0.30833333333333335</v>
      </c>
      <c r="T58" s="51">
        <v>0.32458333333333333</v>
      </c>
      <c r="U58" s="52">
        <v>3.9999999999999858</v>
      </c>
      <c r="V58" s="53">
        <v>23.399999999999981</v>
      </c>
      <c r="W58" s="54"/>
      <c r="X58" s="58"/>
      <c r="Y58" s="266"/>
      <c r="Z58" s="267"/>
      <c r="AA58" s="55">
        <f>M58-J58</f>
        <v>-497.43589743589564</v>
      </c>
      <c r="AB58" s="49">
        <f>M58/J58</f>
        <v>0.80867850098619398</v>
      </c>
      <c r="AC58" s="279"/>
    </row>
    <row r="59" spans="1:29" ht="15.75" customHeight="1">
      <c r="A59" s="269"/>
      <c r="B59" s="38"/>
      <c r="C59" s="264"/>
      <c r="D59" s="265"/>
      <c r="E59" s="39"/>
      <c r="F59" s="40"/>
      <c r="G59" s="41"/>
      <c r="H59" s="42"/>
      <c r="I59" s="43"/>
      <c r="J59" s="44"/>
      <c r="K59" s="45"/>
      <c r="L59" s="46"/>
      <c r="M59" s="44"/>
      <c r="N59" s="45"/>
      <c r="O59" s="47"/>
      <c r="P59" s="48"/>
      <c r="Q59" s="49"/>
      <c r="R59" s="274"/>
      <c r="S59" s="50"/>
      <c r="T59" s="51"/>
      <c r="U59" s="52"/>
      <c r="V59" s="53"/>
      <c r="W59" s="54"/>
      <c r="X59" s="94"/>
      <c r="Y59" s="266"/>
      <c r="Z59" s="267"/>
      <c r="AA59" s="55"/>
      <c r="AB59" s="49"/>
      <c r="AC59" s="279"/>
    </row>
    <row r="60" spans="1:29" ht="15.75" customHeight="1">
      <c r="A60" s="269"/>
      <c r="B60" s="38"/>
      <c r="C60" s="264"/>
      <c r="D60" s="265"/>
      <c r="E60" s="39"/>
      <c r="F60" s="40"/>
      <c r="G60" s="41"/>
      <c r="H60" s="58"/>
      <c r="I60" s="43"/>
      <c r="J60" s="44"/>
      <c r="K60" s="45"/>
      <c r="L60" s="59"/>
      <c r="M60" s="44"/>
      <c r="N60" s="45"/>
      <c r="O60" s="47"/>
      <c r="P60" s="48"/>
      <c r="Q60" s="49"/>
      <c r="R60" s="274"/>
      <c r="S60" s="50"/>
      <c r="T60" s="51"/>
      <c r="U60" s="52"/>
      <c r="V60" s="53"/>
      <c r="W60" s="54"/>
      <c r="X60" s="58"/>
      <c r="Y60" s="266"/>
      <c r="Z60" s="267"/>
      <c r="AA60" s="55"/>
      <c r="AB60" s="49"/>
      <c r="AC60" s="279"/>
    </row>
    <row r="61" spans="1:29" ht="15.75" customHeight="1">
      <c r="A61" s="269"/>
      <c r="B61" s="38"/>
      <c r="C61" s="264"/>
      <c r="D61" s="265"/>
      <c r="E61" s="39"/>
      <c r="F61" s="40"/>
      <c r="G61" s="60"/>
      <c r="H61" s="61"/>
      <c r="I61" s="43"/>
      <c r="J61" s="44"/>
      <c r="K61" s="45"/>
      <c r="L61" s="46"/>
      <c r="M61" s="44"/>
      <c r="N61" s="45"/>
      <c r="O61" s="47"/>
      <c r="P61" s="48"/>
      <c r="Q61" s="49"/>
      <c r="R61" s="274"/>
      <c r="S61" s="50"/>
      <c r="T61" s="51"/>
      <c r="U61" s="52"/>
      <c r="V61" s="53"/>
      <c r="W61" s="54"/>
      <c r="X61" s="116"/>
      <c r="Y61" s="266"/>
      <c r="Z61" s="267"/>
      <c r="AA61" s="55"/>
      <c r="AB61" s="49"/>
      <c r="AC61" s="279"/>
    </row>
    <row r="62" spans="1:29" ht="15.75" customHeight="1">
      <c r="A62" s="269"/>
      <c r="B62" s="38"/>
      <c r="C62" s="264"/>
      <c r="D62" s="265"/>
      <c r="E62" s="39"/>
      <c r="F62" s="40"/>
      <c r="G62" s="60"/>
      <c r="H62" s="64"/>
      <c r="I62" s="43"/>
      <c r="J62" s="44"/>
      <c r="K62" s="45"/>
      <c r="L62" s="59"/>
      <c r="M62" s="44"/>
      <c r="N62" s="45"/>
      <c r="O62" s="65"/>
      <c r="P62" s="66"/>
      <c r="Q62" s="67"/>
      <c r="R62" s="274"/>
      <c r="S62" s="50"/>
      <c r="T62" s="51"/>
      <c r="U62" s="52"/>
      <c r="V62" s="53"/>
      <c r="W62" s="54"/>
      <c r="X62" s="94"/>
      <c r="Y62" s="266"/>
      <c r="Z62" s="267"/>
      <c r="AA62" s="55"/>
      <c r="AB62" s="49"/>
      <c r="AC62" s="279"/>
    </row>
    <row r="63" spans="1:29" ht="15.75" customHeight="1">
      <c r="A63" s="269"/>
      <c r="B63" s="38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50"/>
      <c r="T63" s="51"/>
      <c r="U63" s="52"/>
      <c r="V63" s="53"/>
      <c r="W63" s="54"/>
      <c r="X63" s="94"/>
      <c r="Y63" s="266"/>
      <c r="Z63" s="267"/>
      <c r="AA63" s="55"/>
      <c r="AB63" s="49"/>
      <c r="AC63" s="279"/>
    </row>
    <row r="64" spans="1:29" ht="15.75" customHeight="1">
      <c r="A64" s="269"/>
      <c r="B64" s="38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74"/>
      <c r="W64" s="54"/>
      <c r="X64" s="94"/>
      <c r="Y64" s="266"/>
      <c r="Z64" s="267"/>
      <c r="AA64" s="55"/>
      <c r="AB64" s="49"/>
      <c r="AC64" s="279"/>
    </row>
    <row r="65" spans="1:29" ht="15.75" customHeight="1">
      <c r="A65" s="269"/>
      <c r="B65" s="38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74"/>
      <c r="W65" s="68"/>
      <c r="X65" s="110"/>
      <c r="Y65" s="266"/>
      <c r="Z65" s="267"/>
      <c r="AA65" s="55"/>
      <c r="AB65" s="49"/>
      <c r="AC65" s="279"/>
    </row>
    <row r="66" spans="1:29" ht="15.75" customHeight="1">
      <c r="A66" s="269"/>
      <c r="B66" s="38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74"/>
      <c r="W66" s="68"/>
      <c r="X66" s="110"/>
      <c r="Y66" s="266"/>
      <c r="Z66" s="267"/>
      <c r="AA66" s="55"/>
      <c r="AB66" s="49"/>
      <c r="AC66" s="279"/>
    </row>
    <row r="67" spans="1:29" ht="15.75" customHeight="1">
      <c r="A67" s="269"/>
      <c r="B67" s="38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74"/>
      <c r="W67" s="68"/>
      <c r="X67" s="110"/>
      <c r="Y67" s="266"/>
      <c r="Z67" s="267"/>
      <c r="AA67" s="55"/>
      <c r="AB67" s="49"/>
      <c r="AC67" s="279"/>
    </row>
    <row r="68" spans="1:29" ht="15.75" customHeight="1">
      <c r="A68" s="269"/>
      <c r="B68" s="38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74"/>
      <c r="W68" s="68"/>
      <c r="X68" s="110"/>
      <c r="Y68" s="266"/>
      <c r="Z68" s="267"/>
      <c r="AA68" s="55"/>
      <c r="AB68" s="49"/>
      <c r="AC68" s="279"/>
    </row>
    <row r="69" spans="1:29" ht="15.75" customHeight="1">
      <c r="A69" s="269"/>
      <c r="B69" s="38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74"/>
      <c r="W69" s="68"/>
      <c r="X69" s="110"/>
      <c r="Y69" s="266"/>
      <c r="Z69" s="267"/>
      <c r="AA69" s="55"/>
      <c r="AB69" s="49"/>
      <c r="AC69" s="279"/>
    </row>
    <row r="70" spans="1:29" ht="15.75" customHeight="1">
      <c r="A70" s="269"/>
      <c r="B70" s="38"/>
      <c r="C70" s="264"/>
      <c r="D70" s="265"/>
      <c r="E70" s="39"/>
      <c r="F70" s="40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74"/>
      <c r="W70" s="68"/>
      <c r="X70" s="110"/>
      <c r="Y70" s="266"/>
      <c r="Z70" s="267"/>
      <c r="AA70" s="55"/>
      <c r="AB70" s="49"/>
      <c r="AC70" s="279"/>
    </row>
    <row r="71" spans="1:29" ht="15.75" customHeight="1">
      <c r="A71" s="269"/>
      <c r="B71" s="38"/>
      <c r="C71" s="264"/>
      <c r="D71" s="265"/>
      <c r="E71" s="104"/>
      <c r="F71" s="40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33">AVERAGE(I56:I71)</f>
        <v>6</v>
      </c>
      <c r="J72" s="81">
        <f t="shared" si="33"/>
        <v>2600</v>
      </c>
      <c r="K72" s="82">
        <f t="shared" ref="K72" si="34">J72/I72</f>
        <v>433.33333333333331</v>
      </c>
      <c r="L72" s="80">
        <f t="shared" ref="L72:M72" si="35">AVERAGE(L56:L71)</f>
        <v>6</v>
      </c>
      <c r="M72" s="81">
        <f t="shared" si="35"/>
        <v>2136.6337091607675</v>
      </c>
      <c r="N72" s="82">
        <f>M72/L72</f>
        <v>356.10561819346123</v>
      </c>
      <c r="O72" s="83">
        <f>L72-I72</f>
        <v>0</v>
      </c>
      <c r="P72" s="84">
        <f>N72-K72</f>
        <v>-77.227715139872089</v>
      </c>
      <c r="Q72" s="85">
        <f>N72/K72</f>
        <v>0.82178219583106438</v>
      </c>
      <c r="R72" s="275"/>
      <c r="S72" s="182">
        <f>S56</f>
        <v>0.25</v>
      </c>
      <c r="T72" s="183">
        <f>INDEX(T56:T71,COUNTA(T56:T71))</f>
        <v>0.32458333333333333</v>
      </c>
      <c r="U72" s="86"/>
      <c r="V72" s="96"/>
      <c r="W72" s="78"/>
      <c r="X72" s="82"/>
      <c r="Y72" s="262"/>
      <c r="Z72" s="263"/>
      <c r="AA72" s="97">
        <f>M72-J72</f>
        <v>-463.36629083923253</v>
      </c>
      <c r="AB72" s="85">
        <f>M72/J72</f>
        <v>0.82178219583106438</v>
      </c>
      <c r="AC72" s="280"/>
    </row>
    <row r="73" spans="1:29" ht="15.75" customHeight="1">
      <c r="A73" s="281" t="s">
        <v>43</v>
      </c>
      <c r="B73" s="16" t="s">
        <v>76</v>
      </c>
      <c r="C73" s="271" t="s">
        <v>103</v>
      </c>
      <c r="D73" s="272"/>
      <c r="E73" s="21">
        <v>14.03</v>
      </c>
      <c r="F73" s="15">
        <v>5471</v>
      </c>
      <c r="G73" s="22">
        <f t="shared" ref="G73" si="36">E73*F73</f>
        <v>76758.12999999999</v>
      </c>
      <c r="H73" s="23"/>
      <c r="I73" s="24">
        <v>4</v>
      </c>
      <c r="J73" s="25">
        <v>2700</v>
      </c>
      <c r="K73" s="26">
        <f>J73/I73</f>
        <v>675</v>
      </c>
      <c r="L73" s="27">
        <v>4</v>
      </c>
      <c r="M73" s="25">
        <f>F73/V73*60</f>
        <v>2357.060794638583</v>
      </c>
      <c r="N73" s="26">
        <f>M73/L73</f>
        <v>589.26519865964576</v>
      </c>
      <c r="O73" s="91">
        <f>L73-I73</f>
        <v>0</v>
      </c>
      <c r="P73" s="92">
        <f>N73-K73</f>
        <v>-85.734801340354238</v>
      </c>
      <c r="Q73" s="31">
        <f>N73/K73</f>
        <v>0.87298547949577154</v>
      </c>
      <c r="R73" s="273">
        <f>Q89</f>
        <v>0.87298547949577154</v>
      </c>
      <c r="S73" s="32">
        <v>0.25</v>
      </c>
      <c r="T73" s="33">
        <v>0.34671296296296295</v>
      </c>
      <c r="U73" s="34"/>
      <c r="V73" s="35">
        <v>139.26666666666665</v>
      </c>
      <c r="W73" s="114"/>
      <c r="X73" s="115"/>
      <c r="Y73" s="276"/>
      <c r="Z73" s="277"/>
      <c r="AA73" s="36">
        <f>M73-J73</f>
        <v>-342.93920536141695</v>
      </c>
      <c r="AB73" s="31">
        <f>M73/J73</f>
        <v>0.87298547949577154</v>
      </c>
      <c r="AC73" s="278">
        <f>AB89</f>
        <v>0.87298547949577154</v>
      </c>
    </row>
    <row r="74" spans="1:29" ht="15.75" customHeight="1">
      <c r="A74" s="282"/>
      <c r="B74" s="38"/>
      <c r="C74" s="264"/>
      <c r="D74" s="265"/>
      <c r="E74" s="39"/>
      <c r="F74" s="40"/>
      <c r="G74" s="41"/>
      <c r="H74" s="42"/>
      <c r="I74" s="43"/>
      <c r="J74" s="44"/>
      <c r="K74" s="45"/>
      <c r="L74" s="46"/>
      <c r="M74" s="44"/>
      <c r="N74" s="45"/>
      <c r="O74" s="47"/>
      <c r="P74" s="48"/>
      <c r="Q74" s="49"/>
      <c r="R74" s="274"/>
      <c r="S74" s="50"/>
      <c r="T74" s="51"/>
      <c r="U74" s="52"/>
      <c r="V74" s="53"/>
      <c r="W74" s="54"/>
      <c r="X74" s="94"/>
      <c r="Y74" s="266"/>
      <c r="Z74" s="267"/>
      <c r="AA74" s="55"/>
      <c r="AB74" s="49"/>
      <c r="AC74" s="279"/>
    </row>
    <row r="75" spans="1:29" ht="15.75" customHeight="1">
      <c r="A75" s="282"/>
      <c r="B75" s="38"/>
      <c r="C75" s="264"/>
      <c r="D75" s="265"/>
      <c r="E75" s="39"/>
      <c r="F75" s="40"/>
      <c r="G75" s="41"/>
      <c r="H75" s="42"/>
      <c r="I75" s="43"/>
      <c r="J75" s="44"/>
      <c r="K75" s="45"/>
      <c r="L75" s="46"/>
      <c r="M75" s="44"/>
      <c r="N75" s="45"/>
      <c r="O75" s="47"/>
      <c r="P75" s="48"/>
      <c r="Q75" s="49"/>
      <c r="R75" s="274"/>
      <c r="S75" s="50"/>
      <c r="T75" s="51"/>
      <c r="U75" s="52"/>
      <c r="V75" s="53"/>
      <c r="W75" s="54"/>
      <c r="X75" s="94"/>
      <c r="Y75" s="266"/>
      <c r="Z75" s="267"/>
      <c r="AA75" s="55"/>
      <c r="AB75" s="49"/>
      <c r="AC75" s="279"/>
    </row>
    <row r="76" spans="1:29" ht="15.75" customHeight="1">
      <c r="A76" s="282"/>
      <c r="B76" s="38"/>
      <c r="C76" s="264"/>
      <c r="D76" s="265"/>
      <c r="E76" s="39"/>
      <c r="F76" s="40"/>
      <c r="G76" s="41"/>
      <c r="H76" s="42"/>
      <c r="I76" s="43"/>
      <c r="J76" s="44"/>
      <c r="K76" s="45"/>
      <c r="L76" s="46"/>
      <c r="M76" s="44"/>
      <c r="N76" s="45"/>
      <c r="O76" s="47"/>
      <c r="P76" s="48"/>
      <c r="Q76" s="49"/>
      <c r="R76" s="274"/>
      <c r="S76" s="50"/>
      <c r="T76" s="51"/>
      <c r="U76" s="52"/>
      <c r="V76" s="53"/>
      <c r="W76" s="54"/>
      <c r="X76" s="94"/>
      <c r="Y76" s="266"/>
      <c r="Z76" s="267"/>
      <c r="AA76" s="55"/>
      <c r="AB76" s="49"/>
      <c r="AC76" s="279"/>
    </row>
    <row r="77" spans="1:29" ht="15.75" customHeight="1">
      <c r="A77" s="283"/>
      <c r="B77" s="38"/>
      <c r="C77" s="264"/>
      <c r="D77" s="265"/>
      <c r="E77" s="39"/>
      <c r="F77" s="40"/>
      <c r="G77" s="41"/>
      <c r="H77" s="58"/>
      <c r="I77" s="43"/>
      <c r="J77" s="44"/>
      <c r="K77" s="45"/>
      <c r="L77" s="59"/>
      <c r="M77" s="44"/>
      <c r="N77" s="45"/>
      <c r="O77" s="47"/>
      <c r="P77" s="48"/>
      <c r="Q77" s="49"/>
      <c r="R77" s="274"/>
      <c r="S77" s="50"/>
      <c r="T77" s="51"/>
      <c r="U77" s="52"/>
      <c r="V77" s="53"/>
      <c r="W77" s="54"/>
      <c r="X77" s="94"/>
      <c r="Y77" s="266"/>
      <c r="Z77" s="267"/>
      <c r="AA77" s="55"/>
      <c r="AB77" s="49"/>
      <c r="AC77" s="279"/>
    </row>
    <row r="78" spans="1:29" ht="15.75" customHeight="1">
      <c r="A78" s="283"/>
      <c r="B78" s="38"/>
      <c r="C78" s="264"/>
      <c r="D78" s="265"/>
      <c r="E78" s="39"/>
      <c r="F78" s="40"/>
      <c r="G78" s="60"/>
      <c r="H78" s="61"/>
      <c r="I78" s="43"/>
      <c r="J78" s="44"/>
      <c r="K78" s="45"/>
      <c r="L78" s="46"/>
      <c r="M78" s="44"/>
      <c r="N78" s="45"/>
      <c r="O78" s="47"/>
      <c r="P78" s="48"/>
      <c r="Q78" s="49"/>
      <c r="R78" s="274"/>
      <c r="S78" s="50"/>
      <c r="T78" s="51"/>
      <c r="U78" s="52"/>
      <c r="V78" s="53"/>
      <c r="W78" s="54"/>
      <c r="X78" s="94"/>
      <c r="Y78" s="266"/>
      <c r="Z78" s="267"/>
      <c r="AA78" s="55"/>
      <c r="AB78" s="49"/>
      <c r="AC78" s="279"/>
    </row>
    <row r="79" spans="1:29" ht="15.75" customHeight="1">
      <c r="A79" s="283"/>
      <c r="B79" s="38"/>
      <c r="C79" s="264"/>
      <c r="D79" s="265"/>
      <c r="E79" s="39"/>
      <c r="F79" s="40"/>
      <c r="G79" s="60"/>
      <c r="H79" s="64"/>
      <c r="I79" s="43"/>
      <c r="J79" s="44"/>
      <c r="K79" s="45"/>
      <c r="L79" s="59"/>
      <c r="M79" s="44"/>
      <c r="N79" s="45"/>
      <c r="O79" s="65"/>
      <c r="P79" s="66"/>
      <c r="Q79" s="67"/>
      <c r="R79" s="274"/>
      <c r="S79" s="50"/>
      <c r="T79" s="51"/>
      <c r="U79" s="52"/>
      <c r="V79" s="53"/>
      <c r="W79" s="54"/>
      <c r="X79" s="94"/>
      <c r="Y79" s="266"/>
      <c r="Z79" s="267"/>
      <c r="AA79" s="55"/>
      <c r="AB79" s="49"/>
      <c r="AC79" s="279"/>
    </row>
    <row r="80" spans="1:29" ht="15.75" customHeight="1">
      <c r="A80" s="283"/>
      <c r="B80" s="38"/>
      <c r="C80" s="264"/>
      <c r="D80" s="265"/>
      <c r="E80" s="39"/>
      <c r="F80" s="40"/>
      <c r="G80" s="60"/>
      <c r="H80" s="64"/>
      <c r="I80" s="43"/>
      <c r="J80" s="44"/>
      <c r="K80" s="45"/>
      <c r="L80" s="59"/>
      <c r="M80" s="44"/>
      <c r="N80" s="45"/>
      <c r="O80" s="65"/>
      <c r="P80" s="66"/>
      <c r="Q80" s="67"/>
      <c r="R80" s="274"/>
      <c r="S80" s="50"/>
      <c r="T80" s="51"/>
      <c r="U80" s="52"/>
      <c r="V80" s="53"/>
      <c r="W80" s="54"/>
      <c r="X80" s="94"/>
      <c r="Y80" s="266"/>
      <c r="Z80" s="267"/>
      <c r="AA80" s="55"/>
      <c r="AB80" s="49"/>
      <c r="AC80" s="279"/>
    </row>
    <row r="81" spans="1:29" ht="15.75" customHeight="1">
      <c r="A81" s="283"/>
      <c r="B81" s="38"/>
      <c r="C81" s="264"/>
      <c r="D81" s="265"/>
      <c r="E81" s="39"/>
      <c r="F81" s="40"/>
      <c r="G81" s="60"/>
      <c r="H81" s="64"/>
      <c r="I81" s="43"/>
      <c r="J81" s="44"/>
      <c r="K81" s="45"/>
      <c r="L81" s="59"/>
      <c r="M81" s="44"/>
      <c r="N81" s="45"/>
      <c r="O81" s="65"/>
      <c r="P81" s="66"/>
      <c r="Q81" s="67"/>
      <c r="R81" s="274"/>
      <c r="S81" s="50"/>
      <c r="T81" s="51"/>
      <c r="U81" s="52"/>
      <c r="V81" s="53"/>
      <c r="W81" s="54"/>
      <c r="X81" s="94"/>
      <c r="Y81" s="266"/>
      <c r="Z81" s="267"/>
      <c r="AA81" s="55"/>
      <c r="AB81" s="49"/>
      <c r="AC81" s="279"/>
    </row>
    <row r="82" spans="1:29" ht="15.75" customHeight="1">
      <c r="A82" s="283"/>
      <c r="B82" s="38"/>
      <c r="C82" s="264"/>
      <c r="D82" s="265"/>
      <c r="E82" s="39"/>
      <c r="F82" s="40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55"/>
      <c r="AB82" s="49"/>
      <c r="AC82" s="279"/>
    </row>
    <row r="83" spans="1:29" ht="15.75" customHeight="1">
      <c r="A83" s="283"/>
      <c r="B83" s="38"/>
      <c r="C83" s="264"/>
      <c r="D83" s="265"/>
      <c r="E83" s="39"/>
      <c r="F83" s="40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55"/>
      <c r="AB83" s="49"/>
      <c r="AC83" s="279"/>
    </row>
    <row r="84" spans="1:29" ht="15.75" customHeight="1">
      <c r="A84" s="283"/>
      <c r="B84" s="38"/>
      <c r="C84" s="264"/>
      <c r="D84" s="265"/>
      <c r="E84" s="39"/>
      <c r="F84" s="40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55"/>
      <c r="AB84" s="49"/>
      <c r="AC84" s="279"/>
    </row>
    <row r="85" spans="1:29" ht="15.75" customHeight="1">
      <c r="A85" s="283"/>
      <c r="B85" s="38"/>
      <c r="C85" s="264"/>
      <c r="D85" s="265"/>
      <c r="E85" s="39"/>
      <c r="F85" s="40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55"/>
      <c r="AB85" s="49"/>
      <c r="AC85" s="279"/>
    </row>
    <row r="86" spans="1:29" ht="15.75" customHeight="1">
      <c r="A86" s="283"/>
      <c r="B86" s="38"/>
      <c r="C86" s="264"/>
      <c r="D86" s="265"/>
      <c r="E86" s="39"/>
      <c r="F86" s="40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55"/>
      <c r="AB86" s="49"/>
      <c r="AC86" s="279"/>
    </row>
    <row r="87" spans="1:29" ht="15.75" customHeight="1">
      <c r="A87" s="283"/>
      <c r="B87" s="38"/>
      <c r="C87" s="264"/>
      <c r="D87" s="265"/>
      <c r="E87" s="39"/>
      <c r="F87" s="40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55"/>
      <c r="AB87" s="49"/>
      <c r="AC87" s="279"/>
    </row>
    <row r="88" spans="1:29" ht="15.75" customHeight="1">
      <c r="A88" s="283"/>
      <c r="B88" s="38"/>
      <c r="C88" s="264"/>
      <c r="D88" s="265"/>
      <c r="E88" s="104"/>
      <c r="F88" s="40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18"/>
      <c r="G89" s="79"/>
      <c r="H89" s="20"/>
      <c r="I89" s="80">
        <f t="shared" ref="I89:J89" si="37">AVERAGE(I73:I88)</f>
        <v>4</v>
      </c>
      <c r="J89" s="81">
        <f t="shared" si="37"/>
        <v>2700</v>
      </c>
      <c r="K89" s="82">
        <f t="shared" ref="K89" si="38">J89/I89</f>
        <v>675</v>
      </c>
      <c r="L89" s="80">
        <f t="shared" ref="L89:M89" si="39">AVERAGE(L73:L88)</f>
        <v>4</v>
      </c>
      <c r="M89" s="81">
        <f t="shared" si="39"/>
        <v>2357.060794638583</v>
      </c>
      <c r="N89" s="82">
        <f>M89/L89</f>
        <v>589.26519865964576</v>
      </c>
      <c r="O89" s="83">
        <f>L89-I89</f>
        <v>0</v>
      </c>
      <c r="P89" s="84">
        <f>N89-K89</f>
        <v>-85.734801340354238</v>
      </c>
      <c r="Q89" s="85">
        <f>N89/K89</f>
        <v>0.87298547949577154</v>
      </c>
      <c r="R89" s="275"/>
      <c r="S89" s="182">
        <f>S73</f>
        <v>0.25</v>
      </c>
      <c r="T89" s="183">
        <f>INDEX(T73:T88,COUNTA(T73:T88))</f>
        <v>0.34671296296296295</v>
      </c>
      <c r="U89" s="86"/>
      <c r="V89" s="96"/>
      <c r="W89" s="18"/>
      <c r="X89" s="20"/>
      <c r="Y89" s="262"/>
      <c r="Z89" s="263"/>
      <c r="AA89" s="97">
        <f>M89-J89</f>
        <v>-342.93920536141695</v>
      </c>
      <c r="AB89" s="85">
        <f>M89/J89</f>
        <v>0.87298547949577154</v>
      </c>
      <c r="AC89" s="280"/>
    </row>
    <row r="90" spans="1:29" ht="15.75" customHeight="1">
      <c r="A90" s="268" t="s">
        <v>197</v>
      </c>
      <c r="B90" s="16" t="s">
        <v>76</v>
      </c>
      <c r="C90" s="271" t="s">
        <v>107</v>
      </c>
      <c r="D90" s="272"/>
      <c r="E90" s="21">
        <v>18.18</v>
      </c>
      <c r="F90" s="15">
        <v>2995</v>
      </c>
      <c r="G90" s="22">
        <f t="shared" ref="G90:G91" si="40">E90*F90</f>
        <v>54449.1</v>
      </c>
      <c r="H90" s="23"/>
      <c r="I90" s="24">
        <v>3</v>
      </c>
      <c r="J90" s="25">
        <v>3300</v>
      </c>
      <c r="K90" s="26">
        <f>J90/I90</f>
        <v>1100</v>
      </c>
      <c r="L90" s="27">
        <v>3</v>
      </c>
      <c r="M90" s="25">
        <f>F90/V90*60</f>
        <v>2773.8615899151041</v>
      </c>
      <c r="N90" s="26">
        <f>M90/L90</f>
        <v>924.62052997170133</v>
      </c>
      <c r="O90" s="91">
        <f>L90-I90</f>
        <v>0</v>
      </c>
      <c r="P90" s="92">
        <f>N90-K90</f>
        <v>-175.37947002829867</v>
      </c>
      <c r="Q90" s="31">
        <f>N90/K90</f>
        <v>0.84056411815609211</v>
      </c>
      <c r="R90" s="273">
        <f>Q106</f>
        <v>0.84536042898400188</v>
      </c>
      <c r="S90" s="32">
        <v>0.35223379629629631</v>
      </c>
      <c r="T90" s="33">
        <v>0.3972222222222222</v>
      </c>
      <c r="U90" s="34"/>
      <c r="V90" s="35">
        <v>64.783333333333275</v>
      </c>
      <c r="W90" s="33"/>
      <c r="X90" s="107"/>
      <c r="Y90" s="276"/>
      <c r="Z90" s="277"/>
      <c r="AA90" s="36">
        <f>M90-J90</f>
        <v>-526.1384100848959</v>
      </c>
      <c r="AB90" s="31">
        <f>M90/J90</f>
        <v>0.84056411815609211</v>
      </c>
      <c r="AC90" s="278">
        <f>AB106</f>
        <v>0.84536042898400188</v>
      </c>
    </row>
    <row r="91" spans="1:29" ht="15.75" customHeight="1">
      <c r="A91" s="269"/>
      <c r="B91" s="38" t="s">
        <v>76</v>
      </c>
      <c r="C91" s="264" t="s">
        <v>226</v>
      </c>
      <c r="D91" s="265"/>
      <c r="E91" s="39">
        <v>21.45</v>
      </c>
      <c r="F91" s="40">
        <v>3277</v>
      </c>
      <c r="G91" s="41">
        <f t="shared" si="40"/>
        <v>70291.649999999994</v>
      </c>
      <c r="H91" s="42"/>
      <c r="I91" s="43">
        <v>3</v>
      </c>
      <c r="J91" s="44">
        <v>3300</v>
      </c>
      <c r="K91" s="45">
        <f t="shared" ref="K91:K110" si="41">J91/I91</f>
        <v>1100</v>
      </c>
      <c r="L91" s="46">
        <v>3</v>
      </c>
      <c r="M91" s="44">
        <f>F91/V91*60</f>
        <v>2805.5172413793084</v>
      </c>
      <c r="N91" s="45">
        <f>M91/L91</f>
        <v>935.17241379310281</v>
      </c>
      <c r="O91" s="47">
        <f>L91-I91</f>
        <v>0</v>
      </c>
      <c r="P91" s="48">
        <f>N91-K91</f>
        <v>-164.82758620689719</v>
      </c>
      <c r="Q91" s="49">
        <f>N91/K91</f>
        <v>0.85015673981191164</v>
      </c>
      <c r="R91" s="274"/>
      <c r="S91" s="50">
        <v>0.40208333333333329</v>
      </c>
      <c r="T91" s="51">
        <v>0.45075231481481481</v>
      </c>
      <c r="U91" s="52">
        <v>6.9999999999999751</v>
      </c>
      <c r="V91" s="53">
        <v>70.083333333333385</v>
      </c>
      <c r="W91" s="54"/>
      <c r="X91" s="94"/>
      <c r="Y91" s="266"/>
      <c r="Z91" s="267"/>
      <c r="AA91" s="55">
        <f>M91-J91</f>
        <v>-494.48275862069158</v>
      </c>
      <c r="AB91" s="49">
        <f>M91/J91</f>
        <v>0.85015673981191164</v>
      </c>
      <c r="AC91" s="279"/>
    </row>
    <row r="92" spans="1:29" ht="15.75" customHeight="1">
      <c r="A92" s="269"/>
      <c r="B92" s="38"/>
      <c r="C92" s="264"/>
      <c r="D92" s="265"/>
      <c r="E92" s="39"/>
      <c r="F92" s="40"/>
      <c r="G92" s="41"/>
      <c r="H92" s="42"/>
      <c r="I92" s="43"/>
      <c r="J92" s="44"/>
      <c r="K92" s="45"/>
      <c r="L92" s="46"/>
      <c r="M92" s="44"/>
      <c r="N92" s="45"/>
      <c r="O92" s="47"/>
      <c r="P92" s="48"/>
      <c r="Q92" s="49"/>
      <c r="R92" s="274"/>
      <c r="S92" s="50"/>
      <c r="T92" s="51"/>
      <c r="U92" s="52"/>
      <c r="V92" s="53"/>
      <c r="W92" s="54"/>
      <c r="X92" s="58"/>
      <c r="Y92" s="266"/>
      <c r="Z92" s="267"/>
      <c r="AA92" s="55"/>
      <c r="AB92" s="49"/>
      <c r="AC92" s="279"/>
    </row>
    <row r="93" spans="1:29" ht="15.75" customHeight="1">
      <c r="A93" s="269"/>
      <c r="B93" s="38"/>
      <c r="C93" s="264"/>
      <c r="D93" s="265"/>
      <c r="E93" s="39"/>
      <c r="F93" s="40"/>
      <c r="G93" s="41"/>
      <c r="H93" s="42"/>
      <c r="I93" s="43"/>
      <c r="J93" s="44"/>
      <c r="K93" s="45"/>
      <c r="L93" s="46"/>
      <c r="M93" s="44"/>
      <c r="N93" s="45"/>
      <c r="O93" s="47"/>
      <c r="P93" s="48"/>
      <c r="Q93" s="49"/>
      <c r="R93" s="274"/>
      <c r="S93" s="50"/>
      <c r="T93" s="51"/>
      <c r="U93" s="52"/>
      <c r="V93" s="53"/>
      <c r="W93" s="54"/>
      <c r="X93" s="58"/>
      <c r="Y93" s="266"/>
      <c r="Z93" s="267"/>
      <c r="AA93" s="55"/>
      <c r="AB93" s="49"/>
      <c r="AC93" s="279"/>
    </row>
    <row r="94" spans="1:29" ht="15.75" customHeight="1">
      <c r="A94" s="269"/>
      <c r="B94" s="38"/>
      <c r="C94" s="264"/>
      <c r="D94" s="265"/>
      <c r="E94" s="39"/>
      <c r="F94" s="40"/>
      <c r="G94" s="41"/>
      <c r="H94" s="58"/>
      <c r="I94" s="43"/>
      <c r="J94" s="44"/>
      <c r="K94" s="45"/>
      <c r="L94" s="59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58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1"/>
      <c r="I95" s="43"/>
      <c r="J95" s="44"/>
      <c r="K95" s="45"/>
      <c r="L95" s="46"/>
      <c r="M95" s="44"/>
      <c r="N95" s="45"/>
      <c r="O95" s="47"/>
      <c r="P95" s="48"/>
      <c r="Q95" s="49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94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94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94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94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94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94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94"/>
      <c r="Y104" s="266"/>
      <c r="Z104" s="267"/>
      <c r="AA104" s="55"/>
      <c r="AB104" s="49"/>
      <c r="AC104" s="279"/>
    </row>
    <row r="105" spans="1:29" ht="15.75" customHeight="1">
      <c r="A105" s="269"/>
      <c r="B105" s="38"/>
      <c r="C105" s="264"/>
      <c r="D105" s="265"/>
      <c r="E105" s="104"/>
      <c r="F105" s="40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42">AVERAGE(I90:I105)</f>
        <v>3</v>
      </c>
      <c r="J106" s="81">
        <f t="shared" si="42"/>
        <v>3300</v>
      </c>
      <c r="K106" s="82">
        <f t="shared" ref="K106" si="43">J106/I106</f>
        <v>1100</v>
      </c>
      <c r="L106" s="80">
        <f t="shared" ref="L106:M106" si="44">AVERAGE(L90:L105)</f>
        <v>3</v>
      </c>
      <c r="M106" s="81">
        <f t="shared" si="44"/>
        <v>2789.6894156472063</v>
      </c>
      <c r="N106" s="82">
        <f>M106/L106</f>
        <v>929.89647188240212</v>
      </c>
      <c r="O106" s="83">
        <f>L106-I106</f>
        <v>0</v>
      </c>
      <c r="P106" s="84">
        <f>N106-K106</f>
        <v>-170.10352811759788</v>
      </c>
      <c r="Q106" s="85">
        <f>N106/K106</f>
        <v>0.84536042898400188</v>
      </c>
      <c r="R106" s="275"/>
      <c r="S106" s="182">
        <f>S90</f>
        <v>0.35223379629629631</v>
      </c>
      <c r="T106" s="183">
        <f>INDEX(T90:T105,COUNTA(T90:T105))</f>
        <v>0.45075231481481481</v>
      </c>
      <c r="U106" s="86"/>
      <c r="V106" s="96"/>
      <c r="W106" s="78"/>
      <c r="X106" s="82"/>
      <c r="Y106" s="262"/>
      <c r="Z106" s="263"/>
      <c r="AA106" s="97">
        <f>M106-J106</f>
        <v>-510.31058435279374</v>
      </c>
      <c r="AB106" s="85">
        <f>M106/J106</f>
        <v>0.84536042898400188</v>
      </c>
      <c r="AC106" s="280"/>
    </row>
    <row r="107" spans="1:29" ht="15.75" customHeight="1">
      <c r="A107" s="281" t="s">
        <v>44</v>
      </c>
      <c r="B107" s="16" t="s">
        <v>76</v>
      </c>
      <c r="C107" s="271" t="s">
        <v>105</v>
      </c>
      <c r="D107" s="272"/>
      <c r="E107" s="21">
        <v>22.28</v>
      </c>
      <c r="F107" s="15">
        <v>1495</v>
      </c>
      <c r="G107" s="22">
        <f t="shared" ref="G107:G110" si="45">E107*F107</f>
        <v>33308.6</v>
      </c>
      <c r="H107" s="23"/>
      <c r="I107" s="24">
        <v>5</v>
      </c>
      <c r="J107" s="25">
        <v>3300</v>
      </c>
      <c r="K107" s="26">
        <f>J107/I107</f>
        <v>660</v>
      </c>
      <c r="L107" s="27">
        <v>5</v>
      </c>
      <c r="M107" s="25">
        <f>F107/V107*60</f>
        <v>2731.9796954314729</v>
      </c>
      <c r="N107" s="26">
        <f>M107/L107</f>
        <v>546.39593908629456</v>
      </c>
      <c r="O107" s="91">
        <f>L107-I107</f>
        <v>0</v>
      </c>
      <c r="P107" s="92">
        <f>N107-K107</f>
        <v>-113.60406091370544</v>
      </c>
      <c r="Q107" s="31">
        <f>N107/K107</f>
        <v>0.82787263497923413</v>
      </c>
      <c r="R107" s="273">
        <f>Q123</f>
        <v>0.83640039559187973</v>
      </c>
      <c r="S107" s="32">
        <v>0.25011574074074072</v>
      </c>
      <c r="T107" s="33">
        <v>0.27291666666666664</v>
      </c>
      <c r="U107" s="34"/>
      <c r="V107" s="35">
        <v>32.833333333333321</v>
      </c>
      <c r="W107" s="114"/>
      <c r="X107" s="115"/>
      <c r="Y107" s="276"/>
      <c r="Z107" s="277"/>
      <c r="AA107" s="36">
        <f>M107-J107</f>
        <v>-568.02030456852708</v>
      </c>
      <c r="AB107" s="31">
        <f>M107/J107</f>
        <v>0.82787263497923425</v>
      </c>
      <c r="AC107" s="278">
        <f>AB123</f>
        <v>0.83640039559187973</v>
      </c>
    </row>
    <row r="108" spans="1:29" ht="15.75" customHeight="1">
      <c r="A108" s="282"/>
      <c r="B108" s="38" t="s">
        <v>76</v>
      </c>
      <c r="C108" s="264" t="s">
        <v>106</v>
      </c>
      <c r="D108" s="265"/>
      <c r="E108" s="39">
        <v>23.38</v>
      </c>
      <c r="F108" s="40">
        <v>1304</v>
      </c>
      <c r="G108" s="41">
        <f t="shared" si="45"/>
        <v>30487.52</v>
      </c>
      <c r="H108" s="42"/>
      <c r="I108" s="43">
        <v>4</v>
      </c>
      <c r="J108" s="44">
        <v>3300</v>
      </c>
      <c r="K108" s="45">
        <f t="shared" si="41"/>
        <v>825</v>
      </c>
      <c r="L108" s="46">
        <v>4</v>
      </c>
      <c r="M108" s="44">
        <f>F108/V108*60</f>
        <v>2727.7164439279509</v>
      </c>
      <c r="N108" s="45">
        <f>M108/L108</f>
        <v>681.92911098198772</v>
      </c>
      <c r="O108" s="47">
        <f>L108-I108</f>
        <v>0</v>
      </c>
      <c r="P108" s="48">
        <f>N108-K108</f>
        <v>-143.07088901801228</v>
      </c>
      <c r="Q108" s="49">
        <f>N108/K108</f>
        <v>0.82658074058422759</v>
      </c>
      <c r="R108" s="274"/>
      <c r="S108" s="50">
        <v>0.27591435185185187</v>
      </c>
      <c r="T108" s="51">
        <v>0.29583333333333334</v>
      </c>
      <c r="U108" s="52">
        <v>4.3166666666667286</v>
      </c>
      <c r="V108" s="53">
        <v>28.683333333333316</v>
      </c>
      <c r="W108" s="54"/>
      <c r="X108" s="94"/>
      <c r="Y108" s="266"/>
      <c r="Z108" s="267"/>
      <c r="AA108" s="55">
        <f>M108-J108</f>
        <v>-572.28355607204912</v>
      </c>
      <c r="AB108" s="49">
        <f>M108/J108</f>
        <v>0.82658074058422759</v>
      </c>
      <c r="AC108" s="279"/>
    </row>
    <row r="109" spans="1:29" ht="15.75" customHeight="1">
      <c r="A109" s="282"/>
      <c r="B109" s="38" t="s">
        <v>76</v>
      </c>
      <c r="C109" s="264" t="s">
        <v>104</v>
      </c>
      <c r="D109" s="265"/>
      <c r="E109" s="39">
        <v>17.89</v>
      </c>
      <c r="F109" s="40">
        <v>3408</v>
      </c>
      <c r="G109" s="41">
        <f t="shared" si="45"/>
        <v>60969.120000000003</v>
      </c>
      <c r="H109" s="42"/>
      <c r="I109" s="43">
        <v>4</v>
      </c>
      <c r="J109" s="44">
        <v>3300</v>
      </c>
      <c r="K109" s="45">
        <f t="shared" si="41"/>
        <v>825</v>
      </c>
      <c r="L109" s="46">
        <v>4</v>
      </c>
      <c r="M109" s="44">
        <f>F109/V109*60</f>
        <v>2763.2432432432379</v>
      </c>
      <c r="N109" s="45">
        <f>M109/L109</f>
        <v>690.81081081080947</v>
      </c>
      <c r="O109" s="47">
        <f>L109-I109</f>
        <v>0</v>
      </c>
      <c r="P109" s="48">
        <f>N109-K109</f>
        <v>-134.18918918919053</v>
      </c>
      <c r="Q109" s="49">
        <f>N109/K109</f>
        <v>0.83734643734643577</v>
      </c>
      <c r="R109" s="274"/>
      <c r="S109" s="50">
        <v>0.30069444444444438</v>
      </c>
      <c r="T109" s="51">
        <v>0.35208333333333336</v>
      </c>
      <c r="U109" s="52">
        <v>6.9999999999998952</v>
      </c>
      <c r="V109" s="53">
        <v>74.000000000000142</v>
      </c>
      <c r="W109" s="54"/>
      <c r="X109" s="94"/>
      <c r="Y109" s="266"/>
      <c r="Z109" s="267"/>
      <c r="AA109" s="55">
        <f>M109-J109</f>
        <v>-536.75675675676212</v>
      </c>
      <c r="AB109" s="49">
        <f>M109/J109</f>
        <v>0.83734643734643577</v>
      </c>
      <c r="AC109" s="279"/>
    </row>
    <row r="110" spans="1:29" ht="15.75" customHeight="1">
      <c r="A110" s="282"/>
      <c r="B110" s="38" t="s">
        <v>76</v>
      </c>
      <c r="C110" s="264" t="s">
        <v>108</v>
      </c>
      <c r="D110" s="265"/>
      <c r="E110" s="39">
        <v>16.66</v>
      </c>
      <c r="F110" s="40">
        <v>5549</v>
      </c>
      <c r="G110" s="41">
        <f t="shared" si="45"/>
        <v>92446.34</v>
      </c>
      <c r="H110" s="42"/>
      <c r="I110" s="43">
        <v>4</v>
      </c>
      <c r="J110" s="44">
        <v>3300</v>
      </c>
      <c r="K110" s="45">
        <f t="shared" si="41"/>
        <v>825</v>
      </c>
      <c r="L110" s="46">
        <v>4</v>
      </c>
      <c r="M110" s="44">
        <f>F110/V110*60</f>
        <v>2817.5458392101523</v>
      </c>
      <c r="N110" s="45">
        <f>M110/L110</f>
        <v>704.38645980253807</v>
      </c>
      <c r="O110" s="47">
        <f>L110-I110</f>
        <v>0</v>
      </c>
      <c r="P110" s="48">
        <f>N110-K110</f>
        <v>-120.61354019746193</v>
      </c>
      <c r="Q110" s="49">
        <f>N110/K110</f>
        <v>0.85380176945762187</v>
      </c>
      <c r="R110" s="274"/>
      <c r="S110" s="50">
        <v>0.35486111111111102</v>
      </c>
      <c r="T110" s="51">
        <v>0.43692129629629628</v>
      </c>
      <c r="U110" s="52">
        <v>3.9999999999998259</v>
      </c>
      <c r="V110" s="53">
        <v>118.16666666666679</v>
      </c>
      <c r="W110" s="54"/>
      <c r="X110" s="94"/>
      <c r="Y110" s="266"/>
      <c r="Z110" s="267"/>
      <c r="AA110" s="55">
        <f>M110-J110</f>
        <v>-482.45416078984772</v>
      </c>
      <c r="AB110" s="49">
        <f>M110/J110</f>
        <v>0.85380176945762187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94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94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94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94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94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94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94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94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94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94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18"/>
      <c r="G123" s="79"/>
      <c r="H123" s="20"/>
      <c r="I123" s="80">
        <f t="shared" ref="I123:J123" si="46">AVERAGE(I107:I122)</f>
        <v>4.25</v>
      </c>
      <c r="J123" s="81">
        <f t="shared" si="46"/>
        <v>3300</v>
      </c>
      <c r="K123" s="82">
        <f t="shared" ref="K123" si="47">J123/I123</f>
        <v>776.47058823529414</v>
      </c>
      <c r="L123" s="80">
        <f t="shared" ref="L123:M123" si="48">AVERAGE(L107:L122)</f>
        <v>4.25</v>
      </c>
      <c r="M123" s="81">
        <f t="shared" si="48"/>
        <v>2760.1213054532031</v>
      </c>
      <c r="N123" s="82">
        <f>M123/L123</f>
        <v>649.44030716545956</v>
      </c>
      <c r="O123" s="83">
        <f>L123-I123</f>
        <v>0</v>
      </c>
      <c r="P123" s="84">
        <f>N123-K123</f>
        <v>-127.03028106983459</v>
      </c>
      <c r="Q123" s="85">
        <f>N123/K123</f>
        <v>0.83640039559187973</v>
      </c>
      <c r="R123" s="275"/>
      <c r="S123" s="182">
        <f>S107</f>
        <v>0.25011574074074072</v>
      </c>
      <c r="T123" s="183">
        <f>INDEX(T107:T122,COUNTA(T107:T122))</f>
        <v>0.43692129629629628</v>
      </c>
      <c r="U123" s="86"/>
      <c r="V123" s="96"/>
      <c r="W123" s="18"/>
      <c r="X123" s="20"/>
      <c r="Y123" s="262"/>
      <c r="Z123" s="263"/>
      <c r="AA123" s="97">
        <f>M123-J123</f>
        <v>-539.87869454679685</v>
      </c>
      <c r="AB123" s="85">
        <f>M123/J123</f>
        <v>0.83640039559187973</v>
      </c>
      <c r="AC123" s="280"/>
    </row>
    <row r="124" spans="1:29" ht="15.75" customHeight="1">
      <c r="A124" s="268" t="s">
        <v>45</v>
      </c>
      <c r="B124" s="16" t="s">
        <v>76</v>
      </c>
      <c r="C124" s="271" t="s">
        <v>112</v>
      </c>
      <c r="D124" s="272"/>
      <c r="E124" s="21">
        <v>25.03</v>
      </c>
      <c r="F124" s="15">
        <v>2075</v>
      </c>
      <c r="G124" s="22">
        <f t="shared" ref="G124:G127" si="49">E124*F124</f>
        <v>51937.25</v>
      </c>
      <c r="H124" s="23"/>
      <c r="I124" s="24">
        <v>4</v>
      </c>
      <c r="J124" s="25">
        <v>3300</v>
      </c>
      <c r="K124" s="26">
        <f>J124/I124</f>
        <v>825</v>
      </c>
      <c r="L124" s="27">
        <v>4</v>
      </c>
      <c r="M124" s="25">
        <f>F124/V124*60</f>
        <v>2726.2773722627758</v>
      </c>
      <c r="N124" s="26">
        <f>M124/L124</f>
        <v>681.56934306569394</v>
      </c>
      <c r="O124" s="91">
        <f>L124-I124</f>
        <v>0</v>
      </c>
      <c r="P124" s="92">
        <f>N124-K124</f>
        <v>-143.43065693430606</v>
      </c>
      <c r="Q124" s="31">
        <f>N124/K124</f>
        <v>0.82614465826144723</v>
      </c>
      <c r="R124" s="273">
        <f>Q140</f>
        <v>0.82353737338178223</v>
      </c>
      <c r="S124" s="32">
        <v>0.2502314814814815</v>
      </c>
      <c r="T124" s="33">
        <v>0.28194444444444444</v>
      </c>
      <c r="U124" s="34"/>
      <c r="V124" s="35">
        <v>45.666666666666636</v>
      </c>
      <c r="W124" s="114"/>
      <c r="X124" s="115"/>
      <c r="Y124" s="276"/>
      <c r="Z124" s="277"/>
      <c r="AA124" s="36">
        <f>M124-J124</f>
        <v>-573.72262773722423</v>
      </c>
      <c r="AB124" s="31">
        <f>M124/J124</f>
        <v>0.82614465826144723</v>
      </c>
      <c r="AC124" s="278">
        <f>AB140</f>
        <v>0.82353737338178212</v>
      </c>
    </row>
    <row r="125" spans="1:29" ht="15.75" customHeight="1">
      <c r="A125" s="269"/>
      <c r="B125" s="38" t="s">
        <v>76</v>
      </c>
      <c r="C125" s="264" t="s">
        <v>110</v>
      </c>
      <c r="D125" s="265"/>
      <c r="E125" s="39">
        <v>24.83</v>
      </c>
      <c r="F125" s="40">
        <v>2360</v>
      </c>
      <c r="G125" s="41">
        <f t="shared" si="49"/>
        <v>58598.799999999996</v>
      </c>
      <c r="H125" s="42"/>
      <c r="I125" s="43">
        <v>4</v>
      </c>
      <c r="J125" s="44">
        <v>3300</v>
      </c>
      <c r="K125" s="45">
        <f t="shared" ref="K125:K164" si="50">J125/I125</f>
        <v>825</v>
      </c>
      <c r="L125" s="46">
        <v>4</v>
      </c>
      <c r="M125" s="44">
        <f>F125/V125*60</f>
        <v>2736.2318840579705</v>
      </c>
      <c r="N125" s="45">
        <f>M125/L125</f>
        <v>684.05797101449264</v>
      </c>
      <c r="O125" s="47">
        <f>L125-I125</f>
        <v>0</v>
      </c>
      <c r="P125" s="48">
        <f>N125-K125</f>
        <v>-140.94202898550736</v>
      </c>
      <c r="Q125" s="49">
        <f>N125/K125</f>
        <v>0.82916117698726377</v>
      </c>
      <c r="R125" s="274"/>
      <c r="S125" s="50">
        <v>0.29531249999999998</v>
      </c>
      <c r="T125" s="51">
        <v>0.33124999999999999</v>
      </c>
      <c r="U125" s="52">
        <v>19.249999999999972</v>
      </c>
      <c r="V125" s="53">
        <v>51.750000000000014</v>
      </c>
      <c r="W125" s="54"/>
      <c r="X125" s="94"/>
      <c r="Y125" s="266"/>
      <c r="Z125" s="267"/>
      <c r="AA125" s="55">
        <f>M125-J125</f>
        <v>-563.76811594202945</v>
      </c>
      <c r="AB125" s="49">
        <f>M125/J125</f>
        <v>0.82916117698726377</v>
      </c>
      <c r="AC125" s="279"/>
    </row>
    <row r="126" spans="1:29" ht="15.75" customHeight="1">
      <c r="A126" s="269"/>
      <c r="B126" s="38" t="s">
        <v>76</v>
      </c>
      <c r="C126" s="264" t="s">
        <v>111</v>
      </c>
      <c r="D126" s="265"/>
      <c r="E126" s="39">
        <v>18.18</v>
      </c>
      <c r="F126" s="40">
        <v>1661</v>
      </c>
      <c r="G126" s="41">
        <f t="shared" si="49"/>
        <v>30196.98</v>
      </c>
      <c r="H126" s="42"/>
      <c r="I126" s="43">
        <v>3</v>
      </c>
      <c r="J126" s="44">
        <v>3600</v>
      </c>
      <c r="K126" s="45">
        <f t="shared" si="50"/>
        <v>1200</v>
      </c>
      <c r="L126" s="46">
        <v>3</v>
      </c>
      <c r="M126" s="44">
        <f>F126/V126*60</f>
        <v>2919.7265624999968</v>
      </c>
      <c r="N126" s="45">
        <f>M126/L126</f>
        <v>973.24218749999898</v>
      </c>
      <c r="O126" s="47">
        <f>L126-I126</f>
        <v>0</v>
      </c>
      <c r="P126" s="48">
        <f>N126-K126</f>
        <v>-226.75781250000102</v>
      </c>
      <c r="Q126" s="49">
        <f>N126/K126</f>
        <v>0.81103515624999911</v>
      </c>
      <c r="R126" s="274"/>
      <c r="S126" s="50">
        <v>0.34305555555555556</v>
      </c>
      <c r="T126" s="51">
        <v>0.36675925925925928</v>
      </c>
      <c r="U126" s="52">
        <v>17.000000000000021</v>
      </c>
      <c r="V126" s="53">
        <v>34.133333333333368</v>
      </c>
      <c r="W126" s="54"/>
      <c r="X126" s="94"/>
      <c r="Y126" s="266"/>
      <c r="Z126" s="267"/>
      <c r="AA126" s="55">
        <f>M126-J126</f>
        <v>-680.27343750000318</v>
      </c>
      <c r="AB126" s="49">
        <f>M126/J126</f>
        <v>0.81103515624999911</v>
      </c>
      <c r="AC126" s="279"/>
    </row>
    <row r="127" spans="1:29" ht="15.75" customHeight="1">
      <c r="A127" s="269"/>
      <c r="B127" s="38" t="s">
        <v>76</v>
      </c>
      <c r="C127" s="264" t="s">
        <v>113</v>
      </c>
      <c r="D127" s="265"/>
      <c r="E127" s="39">
        <v>14.28</v>
      </c>
      <c r="F127" s="40">
        <v>6763</v>
      </c>
      <c r="G127" s="41">
        <f t="shared" si="49"/>
        <v>96575.64</v>
      </c>
      <c r="H127" s="42"/>
      <c r="I127" s="43">
        <v>3</v>
      </c>
      <c r="J127" s="44">
        <v>3600</v>
      </c>
      <c r="K127" s="45">
        <f t="shared" si="50"/>
        <v>1200</v>
      </c>
      <c r="L127" s="46">
        <v>3</v>
      </c>
      <c r="M127" s="44">
        <f>F127/V127*60</f>
        <v>2982.57993384785</v>
      </c>
      <c r="N127" s="45">
        <f>M127/L127</f>
        <v>994.19331128261672</v>
      </c>
      <c r="O127" s="47">
        <f>L127-I127</f>
        <v>0</v>
      </c>
      <c r="P127" s="48">
        <f>N127-K127</f>
        <v>-205.80668871738328</v>
      </c>
      <c r="Q127" s="49">
        <f>N127/K127</f>
        <v>0.82849442606884727</v>
      </c>
      <c r="R127" s="274"/>
      <c r="S127" s="50">
        <v>0.37847222222222221</v>
      </c>
      <c r="T127" s="51">
        <v>0.47295138888888888</v>
      </c>
      <c r="U127" s="52">
        <v>16.86666666666661</v>
      </c>
      <c r="V127" s="53">
        <v>136.05000000000001</v>
      </c>
      <c r="W127" s="54"/>
      <c r="X127" s="94"/>
      <c r="Y127" s="266"/>
      <c r="Z127" s="267"/>
      <c r="AA127" s="55">
        <f>M127-J127</f>
        <v>-617.42006615214996</v>
      </c>
      <c r="AB127" s="49">
        <f>M127/J127</f>
        <v>0.82849442606884727</v>
      </c>
      <c r="AC127" s="279"/>
    </row>
    <row r="128" spans="1:29" ht="15.75" customHeight="1">
      <c r="A128" s="269"/>
      <c r="B128" s="38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38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94"/>
      <c r="Y129" s="266"/>
      <c r="Z129" s="267"/>
      <c r="AA129" s="55"/>
      <c r="AB129" s="49"/>
      <c r="AC129" s="279"/>
    </row>
    <row r="130" spans="1:29" ht="15.75" customHeight="1">
      <c r="A130" s="269"/>
      <c r="B130" s="38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79"/>
    </row>
    <row r="131" spans="1:29" ht="15.75" customHeight="1">
      <c r="A131" s="269"/>
      <c r="B131" s="38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79"/>
    </row>
    <row r="132" spans="1:29" ht="15.75" customHeight="1">
      <c r="A132" s="269"/>
      <c r="B132" s="38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54"/>
      <c r="X132" s="94"/>
      <c r="Y132" s="266"/>
      <c r="Z132" s="267"/>
      <c r="AA132" s="55"/>
      <c r="AB132" s="49"/>
      <c r="AC132" s="279"/>
    </row>
    <row r="133" spans="1:29" ht="15.75" customHeight="1">
      <c r="A133" s="269"/>
      <c r="B133" s="38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54"/>
      <c r="X133" s="94"/>
      <c r="Y133" s="266"/>
      <c r="Z133" s="267"/>
      <c r="AA133" s="55"/>
      <c r="AB133" s="49"/>
      <c r="AC133" s="279"/>
    </row>
    <row r="134" spans="1:29" ht="15.75" customHeight="1">
      <c r="A134" s="269"/>
      <c r="B134" s="38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68"/>
      <c r="X134" s="110"/>
      <c r="Y134" s="266"/>
      <c r="Z134" s="267"/>
      <c r="AA134" s="55"/>
      <c r="AB134" s="49"/>
      <c r="AC134" s="279"/>
    </row>
    <row r="135" spans="1:29" ht="15.75" customHeight="1">
      <c r="A135" s="269"/>
      <c r="B135" s="38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68"/>
      <c r="X135" s="110"/>
      <c r="Y135" s="266"/>
      <c r="Z135" s="267"/>
      <c r="AA135" s="55"/>
      <c r="AB135" s="49"/>
      <c r="AC135" s="279"/>
    </row>
    <row r="136" spans="1:29" ht="15.75" customHeight="1">
      <c r="A136" s="269"/>
      <c r="B136" s="38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68"/>
      <c r="X136" s="110"/>
      <c r="Y136" s="266"/>
      <c r="Z136" s="267"/>
      <c r="AA136" s="55"/>
      <c r="AB136" s="49"/>
      <c r="AC136" s="279"/>
    </row>
    <row r="137" spans="1:29" ht="15.75" customHeight="1">
      <c r="A137" s="269"/>
      <c r="B137" s="38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68"/>
      <c r="X137" s="110"/>
      <c r="Y137" s="266"/>
      <c r="Z137" s="267"/>
      <c r="AA137" s="55"/>
      <c r="AB137" s="49"/>
      <c r="AC137" s="279"/>
    </row>
    <row r="138" spans="1:29" ht="15.75" customHeight="1">
      <c r="A138" s="269"/>
      <c r="B138" s="38"/>
      <c r="C138" s="264"/>
      <c r="D138" s="265"/>
      <c r="E138" s="39"/>
      <c r="F138" s="40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68"/>
      <c r="X138" s="110"/>
      <c r="Y138" s="266"/>
      <c r="Z138" s="267"/>
      <c r="AA138" s="55"/>
      <c r="AB138" s="49"/>
      <c r="AC138" s="279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18"/>
      <c r="G140" s="79"/>
      <c r="H140" s="20"/>
      <c r="I140" s="80">
        <f t="shared" ref="I140:J140" si="51">AVERAGE(I124:I139)</f>
        <v>3.5</v>
      </c>
      <c r="J140" s="81">
        <f t="shared" si="51"/>
        <v>3450</v>
      </c>
      <c r="K140" s="82">
        <f t="shared" ref="K140" si="52">J140/I140</f>
        <v>985.71428571428567</v>
      </c>
      <c r="L140" s="80">
        <f t="shared" ref="L140:M140" si="53">AVERAGE(L124:L139)</f>
        <v>3.5</v>
      </c>
      <c r="M140" s="81">
        <f t="shared" si="53"/>
        <v>2841.2039381671484</v>
      </c>
      <c r="N140" s="82">
        <f>M140/L140</f>
        <v>811.77255376204243</v>
      </c>
      <c r="O140" s="83">
        <f>L140-I140</f>
        <v>0</v>
      </c>
      <c r="P140" s="84">
        <f>N140-K140</f>
        <v>-173.94173195224323</v>
      </c>
      <c r="Q140" s="85">
        <f>N140/K140</f>
        <v>0.82353737338178223</v>
      </c>
      <c r="R140" s="275"/>
      <c r="S140" s="182">
        <f>S124</f>
        <v>0.2502314814814815</v>
      </c>
      <c r="T140" s="183">
        <f>INDEX(T124:T139,COUNTA(T124:T139))</f>
        <v>0.47295138888888888</v>
      </c>
      <c r="U140" s="86"/>
      <c r="V140" s="96"/>
      <c r="W140" s="18"/>
      <c r="X140" s="20"/>
      <c r="Y140" s="262"/>
      <c r="Z140" s="263"/>
      <c r="AA140" s="97">
        <f>M140-J140</f>
        <v>-608.79606183285159</v>
      </c>
      <c r="AB140" s="85">
        <f>M140/J140</f>
        <v>0.82353737338178212</v>
      </c>
      <c r="AC140" s="280"/>
    </row>
    <row r="141" spans="1:29" ht="15.75" customHeight="1">
      <c r="A141" s="281" t="s">
        <v>46</v>
      </c>
      <c r="B141" s="16" t="s">
        <v>76</v>
      </c>
      <c r="C141" s="271" t="s">
        <v>217</v>
      </c>
      <c r="D141" s="272"/>
      <c r="E141" s="21">
        <v>30</v>
      </c>
      <c r="F141" s="15">
        <v>4239</v>
      </c>
      <c r="G141" s="22">
        <f t="shared" ref="G141:G142" si="54">E141*F141</f>
        <v>127170</v>
      </c>
      <c r="H141" s="23"/>
      <c r="I141" s="24">
        <v>3</v>
      </c>
      <c r="J141" s="25">
        <v>3000</v>
      </c>
      <c r="K141" s="26">
        <f>J141/I141</f>
        <v>1000</v>
      </c>
      <c r="L141" s="27">
        <v>3</v>
      </c>
      <c r="M141" s="25">
        <f>F141/V141*60</f>
        <v>2477.7398928397452</v>
      </c>
      <c r="N141" s="26">
        <f>M141/L141</f>
        <v>825.91329761324835</v>
      </c>
      <c r="O141" s="91">
        <f>L141-I141</f>
        <v>0</v>
      </c>
      <c r="P141" s="92">
        <f>N141-K141</f>
        <v>-174.08670238675165</v>
      </c>
      <c r="Q141" s="31">
        <f>N141/K141</f>
        <v>0.82591329761324839</v>
      </c>
      <c r="R141" s="273">
        <f>Q157</f>
        <v>0.82717662802586123</v>
      </c>
      <c r="S141" s="32">
        <v>0.25024305555555554</v>
      </c>
      <c r="T141" s="33">
        <v>0.3215277777777778</v>
      </c>
      <c r="U141" s="34"/>
      <c r="V141" s="35">
        <v>102.65000000000006</v>
      </c>
      <c r="W141" s="33"/>
      <c r="X141" s="107"/>
      <c r="Y141" s="276" t="s">
        <v>265</v>
      </c>
      <c r="Z141" s="277"/>
      <c r="AA141" s="36">
        <f>M141-J141</f>
        <v>-522.26010716025485</v>
      </c>
      <c r="AB141" s="31">
        <f>M141/J141</f>
        <v>0.82591329761324839</v>
      </c>
      <c r="AC141" s="278">
        <f>AB157</f>
        <v>0.82717662802586123</v>
      </c>
    </row>
    <row r="142" spans="1:29" ht="15.75" customHeight="1">
      <c r="A142" s="282"/>
      <c r="B142" s="38" t="s">
        <v>76</v>
      </c>
      <c r="C142" s="264" t="s">
        <v>284</v>
      </c>
      <c r="D142" s="265"/>
      <c r="E142" s="39">
        <v>27.91</v>
      </c>
      <c r="F142" s="40">
        <v>4651</v>
      </c>
      <c r="G142" s="41">
        <f t="shared" si="54"/>
        <v>129809.41</v>
      </c>
      <c r="H142" s="42"/>
      <c r="I142" s="43">
        <v>3</v>
      </c>
      <c r="J142" s="44">
        <v>3000</v>
      </c>
      <c r="K142" s="45">
        <f t="shared" si="50"/>
        <v>1000</v>
      </c>
      <c r="L142" s="46">
        <v>3</v>
      </c>
      <c r="M142" s="44">
        <f>F142/V142*60</f>
        <v>2485.319875315422</v>
      </c>
      <c r="N142" s="45">
        <f>M142/L142</f>
        <v>828.43995843847404</v>
      </c>
      <c r="O142" s="47">
        <f>L142-I142</f>
        <v>0</v>
      </c>
      <c r="P142" s="48">
        <f>N142-K142</f>
        <v>-171.56004156152596</v>
      </c>
      <c r="Q142" s="49">
        <f>N142/K142</f>
        <v>0.82843995843847407</v>
      </c>
      <c r="R142" s="274"/>
      <c r="S142" s="50">
        <v>0.33124999999999999</v>
      </c>
      <c r="T142" s="51">
        <v>0.40922453703703704</v>
      </c>
      <c r="U142" s="52">
        <v>13.99999999999995</v>
      </c>
      <c r="V142" s="53">
        <v>112.28333333333336</v>
      </c>
      <c r="W142" s="54"/>
      <c r="X142" s="58"/>
      <c r="Y142" s="266" t="s">
        <v>309</v>
      </c>
      <c r="Z142" s="267"/>
      <c r="AA142" s="55">
        <f>M142-J142</f>
        <v>-514.680124684578</v>
      </c>
      <c r="AB142" s="49">
        <f>M142/J142</f>
        <v>0.82843995843847396</v>
      </c>
      <c r="AC142" s="279"/>
    </row>
    <row r="143" spans="1:29" ht="15.75" customHeight="1">
      <c r="A143" s="282"/>
      <c r="B143" s="38"/>
      <c r="C143" s="264"/>
      <c r="D143" s="265"/>
      <c r="E143" s="39"/>
      <c r="F143" s="40"/>
      <c r="G143" s="41"/>
      <c r="H143" s="42"/>
      <c r="I143" s="43"/>
      <c r="J143" s="44"/>
      <c r="K143" s="45"/>
      <c r="L143" s="46"/>
      <c r="M143" s="44"/>
      <c r="N143" s="45"/>
      <c r="O143" s="47"/>
      <c r="P143" s="48"/>
      <c r="Q143" s="49"/>
      <c r="R143" s="274"/>
      <c r="S143" s="50"/>
      <c r="T143" s="51"/>
      <c r="U143" s="52"/>
      <c r="V143" s="53"/>
      <c r="W143" s="54"/>
      <c r="X143" s="58"/>
      <c r="Y143" s="266"/>
      <c r="Z143" s="267"/>
      <c r="AA143" s="55"/>
      <c r="AB143" s="49"/>
      <c r="AC143" s="279"/>
    </row>
    <row r="144" spans="1:29" ht="15.75" customHeight="1">
      <c r="A144" s="282"/>
      <c r="B144" s="38"/>
      <c r="C144" s="264"/>
      <c r="D144" s="265"/>
      <c r="E144" s="39"/>
      <c r="F144" s="40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79"/>
    </row>
    <row r="145" spans="1:29" ht="15.75" customHeight="1">
      <c r="A145" s="283"/>
      <c r="B145" s="38"/>
      <c r="C145" s="264"/>
      <c r="D145" s="265"/>
      <c r="E145" s="39"/>
      <c r="F145" s="40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79"/>
    </row>
    <row r="146" spans="1:29" ht="15.75" customHeight="1">
      <c r="A146" s="283"/>
      <c r="B146" s="38"/>
      <c r="C146" s="264"/>
      <c r="D146" s="265"/>
      <c r="E146" s="39"/>
      <c r="F146" s="40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116"/>
      <c r="Y146" s="266"/>
      <c r="Z146" s="267"/>
      <c r="AA146" s="55"/>
      <c r="AB146" s="49"/>
      <c r="AC146" s="279"/>
    </row>
    <row r="147" spans="1:29" ht="15.75" customHeight="1">
      <c r="A147" s="283"/>
      <c r="B147" s="38"/>
      <c r="C147" s="264"/>
      <c r="D147" s="265"/>
      <c r="E147" s="39"/>
      <c r="F147" s="40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79"/>
    </row>
    <row r="148" spans="1:29" ht="15.75" customHeight="1">
      <c r="A148" s="283"/>
      <c r="B148" s="38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79"/>
    </row>
    <row r="149" spans="1:29" ht="15.75" customHeight="1">
      <c r="A149" s="283"/>
      <c r="B149" s="38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68"/>
      <c r="X149" s="110"/>
      <c r="Y149" s="266"/>
      <c r="Z149" s="267"/>
      <c r="AA149" s="55"/>
      <c r="AB149" s="49"/>
      <c r="AC149" s="279"/>
    </row>
    <row r="150" spans="1:29" ht="15.75" customHeight="1">
      <c r="A150" s="283"/>
      <c r="B150" s="38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68"/>
      <c r="X150" s="110"/>
      <c r="Y150" s="266"/>
      <c r="Z150" s="267"/>
      <c r="AA150" s="55"/>
      <c r="AB150" s="49"/>
      <c r="AC150" s="279"/>
    </row>
    <row r="151" spans="1:29" ht="15.75" customHeight="1">
      <c r="A151" s="283"/>
      <c r="B151" s="38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68"/>
      <c r="X151" s="110"/>
      <c r="Y151" s="266"/>
      <c r="Z151" s="267"/>
      <c r="AA151" s="55"/>
      <c r="AB151" s="49"/>
      <c r="AC151" s="279"/>
    </row>
    <row r="152" spans="1:29" ht="15.75" customHeight="1">
      <c r="A152" s="283"/>
      <c r="B152" s="38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68"/>
      <c r="X152" s="110"/>
      <c r="Y152" s="266"/>
      <c r="Z152" s="267"/>
      <c r="AA152" s="55"/>
      <c r="AB152" s="49"/>
      <c r="AC152" s="279"/>
    </row>
    <row r="153" spans="1:29" ht="15.75" customHeight="1">
      <c r="A153" s="283"/>
      <c r="B153" s="38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68"/>
      <c r="X153" s="110"/>
      <c r="Y153" s="266"/>
      <c r="Z153" s="267"/>
      <c r="AA153" s="55"/>
      <c r="AB153" s="49"/>
      <c r="AC153" s="279"/>
    </row>
    <row r="154" spans="1:29" ht="15.75" customHeight="1">
      <c r="A154" s="283"/>
      <c r="B154" s="38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68"/>
      <c r="X154" s="110"/>
      <c r="Y154" s="266"/>
      <c r="Z154" s="267"/>
      <c r="AA154" s="55"/>
      <c r="AB154" s="49"/>
      <c r="AC154" s="279"/>
    </row>
    <row r="155" spans="1:29" ht="15.75" customHeight="1">
      <c r="A155" s="283"/>
      <c r="B155" s="38"/>
      <c r="C155" s="264"/>
      <c r="D155" s="265"/>
      <c r="E155" s="39"/>
      <c r="F155" s="40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68"/>
      <c r="X155" s="110"/>
      <c r="Y155" s="266"/>
      <c r="Z155" s="267"/>
      <c r="AA155" s="55"/>
      <c r="AB155" s="49"/>
      <c r="AC155" s="279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55">AVERAGE(I141:I156)</f>
        <v>3</v>
      </c>
      <c r="J157" s="81">
        <f t="shared" si="55"/>
        <v>3000</v>
      </c>
      <c r="K157" s="82">
        <f t="shared" ref="K157" si="56">J157/I157</f>
        <v>1000</v>
      </c>
      <c r="L157" s="80">
        <f t="shared" ref="L157:M157" si="57">AVERAGE(L141:L156)</f>
        <v>3</v>
      </c>
      <c r="M157" s="81">
        <f t="shared" si="57"/>
        <v>2481.5298840775836</v>
      </c>
      <c r="N157" s="82">
        <f>M157/L157</f>
        <v>827.17662802586119</v>
      </c>
      <c r="O157" s="83">
        <f>L157-I157</f>
        <v>0</v>
      </c>
      <c r="P157" s="84">
        <f>N157-K157</f>
        <v>-172.82337197413881</v>
      </c>
      <c r="Q157" s="85">
        <f>N157/K157</f>
        <v>0.82717662802586123</v>
      </c>
      <c r="R157" s="275"/>
      <c r="S157" s="182">
        <f>S141</f>
        <v>0.25024305555555554</v>
      </c>
      <c r="T157" s="183">
        <f>INDEX(T141:T156,COUNTA(T141:T156))</f>
        <v>0.40922453703703704</v>
      </c>
      <c r="U157" s="86"/>
      <c r="V157" s="96"/>
      <c r="W157" s="78"/>
      <c r="X157" s="82"/>
      <c r="Y157" s="262"/>
      <c r="Z157" s="263"/>
      <c r="AA157" s="97">
        <f>M157-J157</f>
        <v>-518.47011592241643</v>
      </c>
      <c r="AB157" s="85">
        <f>M157/J157</f>
        <v>0.82717662802586123</v>
      </c>
      <c r="AC157" s="280"/>
    </row>
    <row r="158" spans="1:29" ht="15.75" customHeight="1">
      <c r="A158" s="268" t="s">
        <v>48</v>
      </c>
      <c r="B158" s="16" t="s">
        <v>118</v>
      </c>
      <c r="C158" s="271" t="s">
        <v>280</v>
      </c>
      <c r="D158" s="272"/>
      <c r="E158" s="21">
        <v>25.64</v>
      </c>
      <c r="F158" s="15">
        <v>709</v>
      </c>
      <c r="G158" s="22">
        <f t="shared" ref="G158:G164" si="58">E158*F158</f>
        <v>18178.760000000002</v>
      </c>
      <c r="H158" s="23">
        <v>2</v>
      </c>
      <c r="I158" s="24">
        <v>11</v>
      </c>
      <c r="J158" s="25">
        <v>3000</v>
      </c>
      <c r="K158" s="26">
        <f>J158/I158</f>
        <v>272.72727272727275</v>
      </c>
      <c r="L158" s="27">
        <v>11</v>
      </c>
      <c r="M158" s="25">
        <f t="shared" ref="M158:M164" si="59">F158/V158*60</f>
        <v>2557.5150300601304</v>
      </c>
      <c r="N158" s="26">
        <f t="shared" ref="N158:N164" si="60">M158/L158</f>
        <v>232.50136636910275</v>
      </c>
      <c r="O158" s="91">
        <f t="shared" ref="O158:O164" si="61">L158-I158</f>
        <v>0</v>
      </c>
      <c r="P158" s="92">
        <f t="shared" ref="P158:P164" si="62">N158-K158</f>
        <v>-40.225906358169993</v>
      </c>
      <c r="Q158" s="31">
        <f t="shared" ref="Q158:Q164" si="63">N158/K158</f>
        <v>0.85250501002004342</v>
      </c>
      <c r="R158" s="273">
        <f>Q174</f>
        <v>0.84990884477481299</v>
      </c>
      <c r="S158" s="32">
        <v>0.70862268518518523</v>
      </c>
      <c r="T158" s="33">
        <v>0.72017361111111111</v>
      </c>
      <c r="U158" s="34"/>
      <c r="V158" s="35">
        <v>16.633333333333269</v>
      </c>
      <c r="W158" s="33"/>
      <c r="X158" s="107"/>
      <c r="Y158" s="276"/>
      <c r="Z158" s="277"/>
      <c r="AA158" s="36">
        <f t="shared" ref="AA158:AA164" si="64">M158-J158</f>
        <v>-442.48496993986964</v>
      </c>
      <c r="AB158" s="31">
        <f t="shared" ref="AB158:AB164" si="65">M158/J158</f>
        <v>0.85250501002004342</v>
      </c>
      <c r="AC158" s="278">
        <f>AB174</f>
        <v>0.84990884477481299</v>
      </c>
    </row>
    <row r="159" spans="1:29" ht="15.75" customHeight="1">
      <c r="A159" s="269"/>
      <c r="B159" s="38" t="s">
        <v>118</v>
      </c>
      <c r="C159" s="264" t="s">
        <v>281</v>
      </c>
      <c r="D159" s="265"/>
      <c r="E159" s="39">
        <v>27.36</v>
      </c>
      <c r="F159" s="40">
        <v>1211</v>
      </c>
      <c r="G159" s="41">
        <f t="shared" si="58"/>
        <v>33132.959999999999</v>
      </c>
      <c r="H159" s="42">
        <v>2</v>
      </c>
      <c r="I159" s="43">
        <v>6</v>
      </c>
      <c r="J159" s="44">
        <v>2500</v>
      </c>
      <c r="K159" s="45">
        <f t="shared" si="50"/>
        <v>416.66666666666669</v>
      </c>
      <c r="L159" s="46">
        <v>6</v>
      </c>
      <c r="M159" s="44">
        <f t="shared" si="59"/>
        <v>2124.5614035087674</v>
      </c>
      <c r="N159" s="45">
        <f t="shared" si="60"/>
        <v>354.09356725146125</v>
      </c>
      <c r="O159" s="47">
        <f t="shared" si="61"/>
        <v>0</v>
      </c>
      <c r="P159" s="48">
        <f t="shared" si="62"/>
        <v>-62.573099415205434</v>
      </c>
      <c r="Q159" s="49">
        <f t="shared" si="63"/>
        <v>0.84982456140350693</v>
      </c>
      <c r="R159" s="274"/>
      <c r="S159" s="50">
        <v>0.72361111111111109</v>
      </c>
      <c r="T159" s="51">
        <v>0.74736111111111114</v>
      </c>
      <c r="U159" s="52">
        <v>4.9499999999999744</v>
      </c>
      <c r="V159" s="53">
        <v>34.200000000000074</v>
      </c>
      <c r="W159" s="54"/>
      <c r="X159" s="58"/>
      <c r="Y159" s="266"/>
      <c r="Z159" s="267"/>
      <c r="AA159" s="55">
        <f t="shared" si="64"/>
        <v>-375.4385964912326</v>
      </c>
      <c r="AB159" s="49">
        <f t="shared" si="65"/>
        <v>0.84982456140350693</v>
      </c>
      <c r="AC159" s="279"/>
    </row>
    <row r="160" spans="1:29" ht="15.75" customHeight="1">
      <c r="A160" s="269"/>
      <c r="B160" s="38" t="s">
        <v>118</v>
      </c>
      <c r="C160" s="264" t="s">
        <v>202</v>
      </c>
      <c r="D160" s="265"/>
      <c r="E160" s="39">
        <v>29.52</v>
      </c>
      <c r="F160" s="40">
        <v>2234</v>
      </c>
      <c r="G160" s="41">
        <f t="shared" si="58"/>
        <v>65947.679999999993</v>
      </c>
      <c r="H160" s="42"/>
      <c r="I160" s="43">
        <v>17</v>
      </c>
      <c r="J160" s="44">
        <v>3273</v>
      </c>
      <c r="K160" s="45">
        <f t="shared" si="50"/>
        <v>192.52941176470588</v>
      </c>
      <c r="L160" s="46">
        <v>17</v>
      </c>
      <c r="M160" s="44">
        <f t="shared" si="59"/>
        <v>2808.1005586592178</v>
      </c>
      <c r="N160" s="45">
        <f t="shared" si="60"/>
        <v>165.18238580348338</v>
      </c>
      <c r="O160" s="47">
        <f t="shared" si="61"/>
        <v>0</v>
      </c>
      <c r="P160" s="48">
        <f t="shared" si="62"/>
        <v>-27.347025961222499</v>
      </c>
      <c r="Q160" s="49">
        <f t="shared" si="63"/>
        <v>0.85795922965451188</v>
      </c>
      <c r="R160" s="274"/>
      <c r="S160" s="50">
        <v>0.75092592592592589</v>
      </c>
      <c r="T160" s="51">
        <v>0.78407407407407403</v>
      </c>
      <c r="U160" s="52">
        <v>5.1333333333332298</v>
      </c>
      <c r="V160" s="53">
        <v>47.733333333333334</v>
      </c>
      <c r="W160" s="54"/>
      <c r="X160" s="58"/>
      <c r="Y160" s="266"/>
      <c r="Z160" s="267"/>
      <c r="AA160" s="55">
        <f t="shared" si="64"/>
        <v>-464.89944134078223</v>
      </c>
      <c r="AB160" s="49">
        <f t="shared" si="65"/>
        <v>0.85795922965451199</v>
      </c>
      <c r="AC160" s="279"/>
    </row>
    <row r="161" spans="1:29" ht="15.75" customHeight="1">
      <c r="A161" s="269"/>
      <c r="B161" s="38" t="s">
        <v>118</v>
      </c>
      <c r="C161" s="264" t="s">
        <v>201</v>
      </c>
      <c r="D161" s="265"/>
      <c r="E161" s="39">
        <v>29.85</v>
      </c>
      <c r="F161" s="40">
        <v>2268</v>
      </c>
      <c r="G161" s="41">
        <f t="shared" si="58"/>
        <v>67699.8</v>
      </c>
      <c r="H161" s="42"/>
      <c r="I161" s="43">
        <v>17</v>
      </c>
      <c r="J161" s="44">
        <v>3273</v>
      </c>
      <c r="K161" s="45">
        <f t="shared" si="50"/>
        <v>192.52941176470588</v>
      </c>
      <c r="L161" s="46">
        <v>17</v>
      </c>
      <c r="M161" s="44">
        <f t="shared" si="59"/>
        <v>2810.6024096385536</v>
      </c>
      <c r="N161" s="45">
        <f t="shared" si="60"/>
        <v>165.32955350815021</v>
      </c>
      <c r="O161" s="47">
        <f t="shared" si="61"/>
        <v>0</v>
      </c>
      <c r="P161" s="48">
        <f t="shared" si="62"/>
        <v>-27.199858256555672</v>
      </c>
      <c r="Q161" s="49">
        <f t="shared" si="63"/>
        <v>0.85872362042118966</v>
      </c>
      <c r="R161" s="274"/>
      <c r="S161" s="50">
        <v>0.78680555555555554</v>
      </c>
      <c r="T161" s="51">
        <v>0.82042824074074072</v>
      </c>
      <c r="U161" s="52">
        <v>3.933333333333362</v>
      </c>
      <c r="V161" s="53">
        <v>48.416666666666671</v>
      </c>
      <c r="W161" s="54"/>
      <c r="X161" s="94"/>
      <c r="Y161" s="266"/>
      <c r="Z161" s="267"/>
      <c r="AA161" s="55">
        <f t="shared" si="64"/>
        <v>-462.39759036144642</v>
      </c>
      <c r="AB161" s="49">
        <f t="shared" si="65"/>
        <v>0.85872362042118966</v>
      </c>
      <c r="AC161" s="279"/>
    </row>
    <row r="162" spans="1:29" ht="15.75" customHeight="1">
      <c r="A162" s="269"/>
      <c r="B162" s="38" t="s">
        <v>76</v>
      </c>
      <c r="C162" s="264" t="s">
        <v>117</v>
      </c>
      <c r="D162" s="265"/>
      <c r="E162" s="39">
        <v>28.57</v>
      </c>
      <c r="F162" s="40">
        <v>2513</v>
      </c>
      <c r="G162" s="41">
        <f t="shared" si="58"/>
        <v>71796.41</v>
      </c>
      <c r="H162" s="58"/>
      <c r="I162" s="43">
        <v>13</v>
      </c>
      <c r="J162" s="44">
        <v>3600</v>
      </c>
      <c r="K162" s="45">
        <f t="shared" si="50"/>
        <v>276.92307692307691</v>
      </c>
      <c r="L162" s="59">
        <v>13</v>
      </c>
      <c r="M162" s="44">
        <f t="shared" si="59"/>
        <v>2982.7893175074237</v>
      </c>
      <c r="N162" s="45">
        <f t="shared" si="60"/>
        <v>229.44533211595567</v>
      </c>
      <c r="O162" s="47">
        <f t="shared" si="61"/>
        <v>0</v>
      </c>
      <c r="P162" s="48">
        <f t="shared" si="62"/>
        <v>-47.47774480712124</v>
      </c>
      <c r="Q162" s="49">
        <f t="shared" si="63"/>
        <v>0.82855258819650657</v>
      </c>
      <c r="R162" s="274"/>
      <c r="S162" s="50">
        <v>0.82603009259259264</v>
      </c>
      <c r="T162" s="51">
        <v>0.86113425925925924</v>
      </c>
      <c r="U162" s="52">
        <v>8.0666666666667552</v>
      </c>
      <c r="V162" s="53">
        <v>50.549999999999912</v>
      </c>
      <c r="W162" s="54">
        <v>0.86113425925925924</v>
      </c>
      <c r="X162" s="94">
        <v>0.9013888888888888</v>
      </c>
      <c r="Y162" s="266"/>
      <c r="Z162" s="267"/>
      <c r="AA162" s="55">
        <f t="shared" si="64"/>
        <v>-617.21068249257632</v>
      </c>
      <c r="AB162" s="49">
        <f t="shared" si="65"/>
        <v>0.82855258819650657</v>
      </c>
      <c r="AC162" s="279"/>
    </row>
    <row r="163" spans="1:29" ht="15.75" customHeight="1">
      <c r="A163" s="269"/>
      <c r="B163" s="38" t="s">
        <v>118</v>
      </c>
      <c r="C163" s="264" t="s">
        <v>280</v>
      </c>
      <c r="D163" s="265"/>
      <c r="E163" s="39">
        <v>25.64</v>
      </c>
      <c r="F163" s="40">
        <v>1722</v>
      </c>
      <c r="G163" s="60">
        <f t="shared" si="58"/>
        <v>44152.08</v>
      </c>
      <c r="H163" s="61"/>
      <c r="I163" s="43">
        <v>11</v>
      </c>
      <c r="J163" s="44">
        <v>3000</v>
      </c>
      <c r="K163" s="45">
        <f t="shared" si="50"/>
        <v>272.72727272727275</v>
      </c>
      <c r="L163" s="46">
        <v>11</v>
      </c>
      <c r="M163" s="44">
        <f t="shared" si="59"/>
        <v>2561.6528925619759</v>
      </c>
      <c r="N163" s="45">
        <f t="shared" si="60"/>
        <v>232.87753568745237</v>
      </c>
      <c r="O163" s="47">
        <f t="shared" si="61"/>
        <v>0</v>
      </c>
      <c r="P163" s="48">
        <f t="shared" si="62"/>
        <v>-39.849737039820383</v>
      </c>
      <c r="Q163" s="49">
        <f t="shared" si="63"/>
        <v>0.85388429752065864</v>
      </c>
      <c r="R163" s="274"/>
      <c r="S163" s="50">
        <v>0.9013888888888888</v>
      </c>
      <c r="T163" s="51">
        <v>0.92939814814814814</v>
      </c>
      <c r="U163" s="52">
        <v>57.966666666666562</v>
      </c>
      <c r="V163" s="53">
        <v>40.333333333333456</v>
      </c>
      <c r="W163" s="54"/>
      <c r="X163" s="116"/>
      <c r="Y163" s="266"/>
      <c r="Z163" s="267"/>
      <c r="AA163" s="55">
        <f t="shared" si="64"/>
        <v>-438.34710743802407</v>
      </c>
      <c r="AB163" s="49">
        <f t="shared" si="65"/>
        <v>0.85388429752065864</v>
      </c>
      <c r="AC163" s="279"/>
    </row>
    <row r="164" spans="1:29" ht="15.75" customHeight="1">
      <c r="A164" s="269"/>
      <c r="B164" s="38" t="s">
        <v>118</v>
      </c>
      <c r="C164" s="264" t="s">
        <v>281</v>
      </c>
      <c r="D164" s="265"/>
      <c r="E164" s="39">
        <v>27.36</v>
      </c>
      <c r="F164" s="40">
        <v>901</v>
      </c>
      <c r="G164" s="60">
        <f t="shared" si="58"/>
        <v>24651.360000000001</v>
      </c>
      <c r="H164" s="64"/>
      <c r="I164" s="43">
        <v>6</v>
      </c>
      <c r="J164" s="44">
        <v>2500</v>
      </c>
      <c r="K164" s="45">
        <f t="shared" si="50"/>
        <v>416.66666666666669</v>
      </c>
      <c r="L164" s="59">
        <v>6</v>
      </c>
      <c r="M164" s="44">
        <f t="shared" si="59"/>
        <v>2126.9508196721245</v>
      </c>
      <c r="N164" s="45">
        <f t="shared" si="60"/>
        <v>354.49180327868743</v>
      </c>
      <c r="O164" s="65">
        <f t="shared" si="61"/>
        <v>0</v>
      </c>
      <c r="P164" s="66">
        <f t="shared" si="62"/>
        <v>-62.174863387979258</v>
      </c>
      <c r="Q164" s="67">
        <f t="shared" si="63"/>
        <v>0.85078032786884983</v>
      </c>
      <c r="R164" s="274"/>
      <c r="S164" s="50">
        <v>0.9326388888888888</v>
      </c>
      <c r="T164" s="51">
        <v>0.95028935185185182</v>
      </c>
      <c r="U164" s="52">
        <v>4.6666666666665435</v>
      </c>
      <c r="V164" s="53">
        <v>25.41666666666675</v>
      </c>
      <c r="W164" s="54"/>
      <c r="X164" s="94"/>
      <c r="Y164" s="266"/>
      <c r="Z164" s="267"/>
      <c r="AA164" s="55">
        <f t="shared" si="64"/>
        <v>-373.04918032787555</v>
      </c>
      <c r="AB164" s="49">
        <f t="shared" si="65"/>
        <v>0.85078032786884983</v>
      </c>
      <c r="AC164" s="279"/>
    </row>
    <row r="165" spans="1:29" ht="15.75" customHeight="1">
      <c r="A165" s="269"/>
      <c r="B165" s="38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50"/>
      <c r="T165" s="51"/>
      <c r="U165" s="52"/>
      <c r="V165" s="53"/>
      <c r="W165" s="54"/>
      <c r="X165" s="94"/>
      <c r="Y165" s="266"/>
      <c r="Z165" s="267"/>
      <c r="AA165" s="55"/>
      <c r="AB165" s="49"/>
      <c r="AC165" s="279"/>
    </row>
    <row r="166" spans="1:29" ht="15.75" customHeight="1">
      <c r="A166" s="269"/>
      <c r="B166" s="38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50"/>
      <c r="T166" s="51"/>
      <c r="U166" s="52"/>
      <c r="V166" s="53"/>
      <c r="W166" s="68"/>
      <c r="X166" s="110"/>
      <c r="Y166" s="266"/>
      <c r="Z166" s="267"/>
      <c r="AA166" s="55"/>
      <c r="AB166" s="49"/>
      <c r="AC166" s="279"/>
    </row>
    <row r="167" spans="1:29" ht="15.75" customHeight="1">
      <c r="A167" s="269"/>
      <c r="B167" s="38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50"/>
      <c r="T167" s="51"/>
      <c r="U167" s="52"/>
      <c r="V167" s="53"/>
      <c r="W167" s="68"/>
      <c r="X167" s="110"/>
      <c r="Y167" s="266"/>
      <c r="Z167" s="267"/>
      <c r="AA167" s="55"/>
      <c r="AB167" s="49"/>
      <c r="AC167" s="279"/>
    </row>
    <row r="168" spans="1:29" ht="15.75" customHeight="1">
      <c r="A168" s="269"/>
      <c r="B168" s="38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50"/>
      <c r="T168" s="51"/>
      <c r="U168" s="52"/>
      <c r="V168" s="53"/>
      <c r="W168" s="68"/>
      <c r="X168" s="110"/>
      <c r="Y168" s="266"/>
      <c r="Z168" s="267"/>
      <c r="AA168" s="55"/>
      <c r="AB168" s="49"/>
      <c r="AC168" s="279"/>
    </row>
    <row r="169" spans="1:29" ht="15.75" customHeight="1">
      <c r="A169" s="269"/>
      <c r="B169" s="38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50"/>
      <c r="T169" s="51"/>
      <c r="U169" s="52"/>
      <c r="V169" s="53"/>
      <c r="W169" s="68"/>
      <c r="X169" s="110"/>
      <c r="Y169" s="266"/>
      <c r="Z169" s="267"/>
      <c r="AA169" s="55"/>
      <c r="AB169" s="49"/>
      <c r="AC169" s="279"/>
    </row>
    <row r="170" spans="1:29" ht="15.75" customHeight="1">
      <c r="A170" s="269"/>
      <c r="B170" s="38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50"/>
      <c r="T170" s="51"/>
      <c r="U170" s="52"/>
      <c r="V170" s="53"/>
      <c r="W170" s="68"/>
      <c r="X170" s="110"/>
      <c r="Y170" s="266"/>
      <c r="Z170" s="267"/>
      <c r="AA170" s="55"/>
      <c r="AB170" s="49"/>
      <c r="AC170" s="279"/>
    </row>
    <row r="171" spans="1:29" ht="15.75" customHeight="1">
      <c r="A171" s="269"/>
      <c r="B171" s="38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50"/>
      <c r="T171" s="51"/>
      <c r="U171" s="52"/>
      <c r="V171" s="53"/>
      <c r="W171" s="68"/>
      <c r="X171" s="110"/>
      <c r="Y171" s="266"/>
      <c r="Z171" s="267"/>
      <c r="AA171" s="55"/>
      <c r="AB171" s="49"/>
      <c r="AC171" s="279"/>
    </row>
    <row r="172" spans="1:29" ht="15.75" customHeight="1">
      <c r="A172" s="269"/>
      <c r="B172" s="38"/>
      <c r="C172" s="264"/>
      <c r="D172" s="265"/>
      <c r="E172" s="39"/>
      <c r="F172" s="40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50"/>
      <c r="T172" s="51"/>
      <c r="U172" s="52"/>
      <c r="V172" s="53"/>
      <c r="W172" s="68"/>
      <c r="X172" s="110"/>
      <c r="Y172" s="266"/>
      <c r="Z172" s="267"/>
      <c r="AA172" s="55"/>
      <c r="AB172" s="49"/>
      <c r="AC172" s="279"/>
    </row>
    <row r="173" spans="1:29" ht="15.75" customHeight="1">
      <c r="A173" s="269"/>
      <c r="B173" s="38"/>
      <c r="C173" s="264"/>
      <c r="D173" s="265"/>
      <c r="E173" s="104"/>
      <c r="F173" s="40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66">AVERAGE(I158:I173)</f>
        <v>11.571428571428571</v>
      </c>
      <c r="J174" s="81">
        <f t="shared" si="66"/>
        <v>3020.8571428571427</v>
      </c>
      <c r="K174" s="82">
        <f t="shared" ref="K174" si="67">J174/I174</f>
        <v>261.06172839506172</v>
      </c>
      <c r="L174" s="80">
        <f t="shared" ref="L174:M174" si="68">AVERAGE(L158:L173)</f>
        <v>11.571428571428571</v>
      </c>
      <c r="M174" s="81">
        <f t="shared" si="68"/>
        <v>2567.4532045154565</v>
      </c>
      <c r="N174" s="82">
        <f>M174/L174</f>
        <v>221.8786719951629</v>
      </c>
      <c r="O174" s="83">
        <f>L174-I174</f>
        <v>0</v>
      </c>
      <c r="P174" s="84">
        <f>N174-K174</f>
        <v>-39.183056399898817</v>
      </c>
      <c r="Q174" s="85">
        <f>N174/K174</f>
        <v>0.84990884477481299</v>
      </c>
      <c r="R174" s="275"/>
      <c r="S174" s="182">
        <f>S158</f>
        <v>0.70862268518518523</v>
      </c>
      <c r="T174" s="183">
        <f>INDEX(T158:T173,COUNTA(T158:T173))</f>
        <v>0.95028935185185182</v>
      </c>
      <c r="U174" s="86"/>
      <c r="V174" s="96"/>
      <c r="W174" s="78"/>
      <c r="X174" s="82"/>
      <c r="Y174" s="262"/>
      <c r="Z174" s="263"/>
      <c r="AA174" s="97">
        <f>M174-J174</f>
        <v>-453.40393834168617</v>
      </c>
      <c r="AB174" s="85">
        <f>M174/J174</f>
        <v>0.84990884477481299</v>
      </c>
      <c r="AC174" s="280"/>
    </row>
    <row r="175" spans="1:29" ht="15.75" customHeight="1">
      <c r="A175" s="281" t="s">
        <v>49</v>
      </c>
      <c r="B175" s="16" t="s">
        <v>76</v>
      </c>
      <c r="C175" s="271" t="s">
        <v>120</v>
      </c>
      <c r="D175" s="272"/>
      <c r="E175" s="21">
        <v>14.03</v>
      </c>
      <c r="F175" s="15">
        <v>9680</v>
      </c>
      <c r="G175" s="22">
        <f t="shared" ref="G175" si="69">E175*F175</f>
        <v>135810.4</v>
      </c>
      <c r="H175" s="23"/>
      <c r="I175" s="24">
        <v>4</v>
      </c>
      <c r="J175" s="25">
        <v>2700</v>
      </c>
      <c r="K175" s="26">
        <f>J175/I175</f>
        <v>675</v>
      </c>
      <c r="L175" s="27">
        <v>4</v>
      </c>
      <c r="M175" s="25">
        <f>F175/V175*60</f>
        <v>2395.2161660595239</v>
      </c>
      <c r="N175" s="26">
        <f>M175/L175</f>
        <v>598.80404151488096</v>
      </c>
      <c r="O175" s="91">
        <f>L175-I175</f>
        <v>0</v>
      </c>
      <c r="P175" s="92">
        <f>N175-K175</f>
        <v>-76.195958485119036</v>
      </c>
      <c r="Q175" s="31">
        <f>N175/K175</f>
        <v>0.88711709854056442</v>
      </c>
      <c r="R175" s="273">
        <f>Q191</f>
        <v>0.88711709854056442</v>
      </c>
      <c r="S175" s="32">
        <v>0.70833333333333337</v>
      </c>
      <c r="T175" s="33">
        <v>0.87672453703703701</v>
      </c>
      <c r="U175" s="34"/>
      <c r="V175" s="35">
        <v>242.48333333333323</v>
      </c>
      <c r="W175" s="33"/>
      <c r="X175" s="107"/>
      <c r="Y175" s="276"/>
      <c r="Z175" s="277"/>
      <c r="AA175" s="36">
        <f>M175-J175</f>
        <v>-304.78383394047614</v>
      </c>
      <c r="AB175" s="31">
        <f>M175/J175</f>
        <v>0.88711709854056442</v>
      </c>
      <c r="AC175" s="278">
        <f>AB191</f>
        <v>0.88711709854056442</v>
      </c>
    </row>
    <row r="176" spans="1:29" ht="15.75" customHeight="1">
      <c r="A176" s="282"/>
      <c r="B176" s="38"/>
      <c r="C176" s="264"/>
      <c r="D176" s="265"/>
      <c r="E176" s="39"/>
      <c r="F176" s="40"/>
      <c r="G176" s="41"/>
      <c r="H176" s="42"/>
      <c r="I176" s="43"/>
      <c r="J176" s="44"/>
      <c r="K176" s="45"/>
      <c r="L176" s="46"/>
      <c r="M176" s="44"/>
      <c r="N176" s="45"/>
      <c r="O176" s="47"/>
      <c r="P176" s="48"/>
      <c r="Q176" s="49"/>
      <c r="R176" s="274"/>
      <c r="S176" s="50"/>
      <c r="T176" s="51"/>
      <c r="U176" s="52"/>
      <c r="V176" s="53"/>
      <c r="W176" s="54"/>
      <c r="X176" s="94"/>
      <c r="Y176" s="266"/>
      <c r="Z176" s="267"/>
      <c r="AA176" s="55"/>
      <c r="AB176" s="49"/>
      <c r="AC176" s="279"/>
    </row>
    <row r="177" spans="1:29" ht="15.75" customHeight="1">
      <c r="A177" s="282"/>
      <c r="B177" s="38"/>
      <c r="C177" s="264"/>
      <c r="D177" s="265"/>
      <c r="E177" s="39"/>
      <c r="F177" s="40"/>
      <c r="G177" s="41"/>
      <c r="H177" s="42"/>
      <c r="I177" s="43"/>
      <c r="J177" s="44"/>
      <c r="K177" s="45"/>
      <c r="L177" s="46"/>
      <c r="M177" s="44"/>
      <c r="N177" s="45"/>
      <c r="O177" s="47"/>
      <c r="P177" s="48"/>
      <c r="Q177" s="49"/>
      <c r="R177" s="274"/>
      <c r="S177" s="50"/>
      <c r="T177" s="51"/>
      <c r="U177" s="52"/>
      <c r="V177" s="53"/>
      <c r="W177" s="54"/>
      <c r="X177" s="58"/>
      <c r="Y177" s="266"/>
      <c r="Z177" s="267"/>
      <c r="AA177" s="55"/>
      <c r="AB177" s="49"/>
      <c r="AC177" s="279"/>
    </row>
    <row r="178" spans="1:29" ht="15.75" customHeight="1">
      <c r="A178" s="282"/>
      <c r="B178" s="38"/>
      <c r="C178" s="264"/>
      <c r="D178" s="265"/>
      <c r="E178" s="39"/>
      <c r="F178" s="40"/>
      <c r="G178" s="41"/>
      <c r="H178" s="42"/>
      <c r="I178" s="43"/>
      <c r="J178" s="44"/>
      <c r="K178" s="45"/>
      <c r="L178" s="46"/>
      <c r="M178" s="44"/>
      <c r="N178" s="45"/>
      <c r="O178" s="47"/>
      <c r="P178" s="48"/>
      <c r="Q178" s="49"/>
      <c r="R178" s="274"/>
      <c r="S178" s="50"/>
      <c r="T178" s="51"/>
      <c r="U178" s="52"/>
      <c r="V178" s="53"/>
      <c r="W178" s="54"/>
      <c r="X178" s="58"/>
      <c r="Y178" s="266"/>
      <c r="Z178" s="267"/>
      <c r="AA178" s="55"/>
      <c r="AB178" s="49"/>
      <c r="AC178" s="279"/>
    </row>
    <row r="179" spans="1:29" ht="15.75" customHeight="1">
      <c r="A179" s="283"/>
      <c r="B179" s="38"/>
      <c r="C179" s="264"/>
      <c r="D179" s="265"/>
      <c r="E179" s="39"/>
      <c r="F179" s="40"/>
      <c r="G179" s="41"/>
      <c r="H179" s="58"/>
      <c r="I179" s="43"/>
      <c r="J179" s="44"/>
      <c r="K179" s="45"/>
      <c r="L179" s="59"/>
      <c r="M179" s="44"/>
      <c r="N179" s="45"/>
      <c r="O179" s="47"/>
      <c r="P179" s="48"/>
      <c r="Q179" s="49"/>
      <c r="R179" s="274"/>
      <c r="S179" s="50"/>
      <c r="T179" s="51"/>
      <c r="U179" s="52"/>
      <c r="V179" s="53"/>
      <c r="W179" s="54"/>
      <c r="X179" s="58"/>
      <c r="Y179" s="266"/>
      <c r="Z179" s="267"/>
      <c r="AA179" s="55"/>
      <c r="AB179" s="49"/>
      <c r="AC179" s="279"/>
    </row>
    <row r="180" spans="1:29" ht="15.75" customHeight="1">
      <c r="A180" s="283"/>
      <c r="B180" s="38"/>
      <c r="C180" s="264"/>
      <c r="D180" s="265"/>
      <c r="E180" s="39"/>
      <c r="F180" s="40"/>
      <c r="G180" s="60"/>
      <c r="H180" s="61"/>
      <c r="I180" s="43"/>
      <c r="J180" s="44"/>
      <c r="K180" s="45"/>
      <c r="L180" s="46"/>
      <c r="M180" s="44"/>
      <c r="N180" s="45"/>
      <c r="O180" s="47"/>
      <c r="P180" s="48"/>
      <c r="Q180" s="49"/>
      <c r="R180" s="274"/>
      <c r="S180" s="50"/>
      <c r="T180" s="51"/>
      <c r="U180" s="52"/>
      <c r="V180" s="53"/>
      <c r="W180" s="54"/>
      <c r="X180" s="58"/>
      <c r="Y180" s="266"/>
      <c r="Z180" s="267"/>
      <c r="AA180" s="55"/>
      <c r="AB180" s="49"/>
      <c r="AC180" s="279"/>
    </row>
    <row r="181" spans="1:29" ht="15.75" customHeight="1">
      <c r="A181" s="283"/>
      <c r="B181" s="38"/>
      <c r="C181" s="264"/>
      <c r="D181" s="265"/>
      <c r="E181" s="39"/>
      <c r="F181" s="40"/>
      <c r="G181" s="60"/>
      <c r="H181" s="64"/>
      <c r="I181" s="43"/>
      <c r="J181" s="44"/>
      <c r="K181" s="45"/>
      <c r="L181" s="59"/>
      <c r="M181" s="44"/>
      <c r="N181" s="45"/>
      <c r="O181" s="65"/>
      <c r="P181" s="66"/>
      <c r="Q181" s="67"/>
      <c r="R181" s="274"/>
      <c r="S181" s="50"/>
      <c r="T181" s="51"/>
      <c r="U181" s="52"/>
      <c r="V181" s="53"/>
      <c r="W181" s="54"/>
      <c r="X181" s="58"/>
      <c r="Y181" s="266"/>
      <c r="Z181" s="267"/>
      <c r="AA181" s="55"/>
      <c r="AB181" s="49"/>
      <c r="AC181" s="279"/>
    </row>
    <row r="182" spans="1:29" ht="15.75" customHeight="1">
      <c r="A182" s="283"/>
      <c r="B182" s="38"/>
      <c r="C182" s="264"/>
      <c r="D182" s="265"/>
      <c r="E182" s="39"/>
      <c r="F182" s="40"/>
      <c r="G182" s="60"/>
      <c r="H182" s="64"/>
      <c r="I182" s="43"/>
      <c r="J182" s="44"/>
      <c r="K182" s="45"/>
      <c r="L182" s="59"/>
      <c r="M182" s="44"/>
      <c r="N182" s="45"/>
      <c r="O182" s="65"/>
      <c r="P182" s="66"/>
      <c r="Q182" s="67"/>
      <c r="R182" s="274"/>
      <c r="S182" s="50"/>
      <c r="T182" s="51"/>
      <c r="U182" s="52"/>
      <c r="V182" s="53"/>
      <c r="W182" s="54"/>
      <c r="X182" s="58"/>
      <c r="Y182" s="266"/>
      <c r="Z182" s="267"/>
      <c r="AA182" s="55"/>
      <c r="AB182" s="49"/>
      <c r="AC182" s="279"/>
    </row>
    <row r="183" spans="1:29" ht="15.75" customHeight="1">
      <c r="A183" s="283"/>
      <c r="B183" s="38"/>
      <c r="C183" s="264"/>
      <c r="D183" s="265"/>
      <c r="E183" s="39"/>
      <c r="F183" s="40"/>
      <c r="G183" s="60"/>
      <c r="H183" s="64"/>
      <c r="I183" s="43"/>
      <c r="J183" s="44"/>
      <c r="K183" s="45"/>
      <c r="L183" s="59"/>
      <c r="M183" s="44"/>
      <c r="N183" s="45"/>
      <c r="O183" s="65"/>
      <c r="P183" s="66"/>
      <c r="Q183" s="67"/>
      <c r="R183" s="274"/>
      <c r="S183" s="50"/>
      <c r="T183" s="51"/>
      <c r="U183" s="52"/>
      <c r="V183" s="53"/>
      <c r="W183" s="54"/>
      <c r="X183" s="58"/>
      <c r="Y183" s="266"/>
      <c r="Z183" s="267"/>
      <c r="AA183" s="55"/>
      <c r="AB183" s="49"/>
      <c r="AC183" s="279"/>
    </row>
    <row r="184" spans="1:29" ht="15.75" customHeight="1">
      <c r="A184" s="283"/>
      <c r="B184" s="38"/>
      <c r="C184" s="264"/>
      <c r="D184" s="265"/>
      <c r="E184" s="39"/>
      <c r="F184" s="40"/>
      <c r="G184" s="60"/>
      <c r="H184" s="64"/>
      <c r="I184" s="43"/>
      <c r="J184" s="44"/>
      <c r="K184" s="45"/>
      <c r="L184" s="59"/>
      <c r="M184" s="44"/>
      <c r="N184" s="45"/>
      <c r="O184" s="65"/>
      <c r="P184" s="66"/>
      <c r="Q184" s="67"/>
      <c r="R184" s="274"/>
      <c r="S184" s="50"/>
      <c r="T184" s="51"/>
      <c r="U184" s="52"/>
      <c r="V184" s="53"/>
      <c r="W184" s="54"/>
      <c r="X184" s="58"/>
      <c r="Y184" s="266"/>
      <c r="Z184" s="267"/>
      <c r="AA184" s="55"/>
      <c r="AB184" s="49"/>
      <c r="AC184" s="279"/>
    </row>
    <row r="185" spans="1:29" ht="15.75" customHeight="1">
      <c r="A185" s="283"/>
      <c r="B185" s="38"/>
      <c r="C185" s="264"/>
      <c r="D185" s="265"/>
      <c r="E185" s="39"/>
      <c r="F185" s="40"/>
      <c r="G185" s="60"/>
      <c r="H185" s="64"/>
      <c r="I185" s="43"/>
      <c r="J185" s="44"/>
      <c r="K185" s="45"/>
      <c r="L185" s="59"/>
      <c r="M185" s="44"/>
      <c r="N185" s="45"/>
      <c r="O185" s="65"/>
      <c r="P185" s="66"/>
      <c r="Q185" s="67"/>
      <c r="R185" s="274"/>
      <c r="S185" s="50"/>
      <c r="T185" s="51"/>
      <c r="U185" s="52"/>
      <c r="V185" s="53"/>
      <c r="W185" s="54"/>
      <c r="X185" s="58"/>
      <c r="Y185" s="266"/>
      <c r="Z185" s="267"/>
      <c r="AA185" s="55"/>
      <c r="AB185" s="49"/>
      <c r="AC185" s="279"/>
    </row>
    <row r="186" spans="1:29" ht="15.75" customHeight="1">
      <c r="A186" s="283"/>
      <c r="B186" s="38"/>
      <c r="C186" s="264"/>
      <c r="D186" s="265"/>
      <c r="E186" s="39"/>
      <c r="F186" s="40"/>
      <c r="G186" s="60"/>
      <c r="H186" s="64"/>
      <c r="I186" s="43"/>
      <c r="J186" s="44"/>
      <c r="K186" s="45"/>
      <c r="L186" s="59"/>
      <c r="M186" s="44"/>
      <c r="N186" s="45"/>
      <c r="O186" s="65"/>
      <c r="P186" s="66"/>
      <c r="Q186" s="67"/>
      <c r="R186" s="274"/>
      <c r="S186" s="50"/>
      <c r="T186" s="51"/>
      <c r="U186" s="52"/>
      <c r="V186" s="53"/>
      <c r="W186" s="54"/>
      <c r="X186" s="58"/>
      <c r="Y186" s="266"/>
      <c r="Z186" s="267"/>
      <c r="AA186" s="55"/>
      <c r="AB186" s="49"/>
      <c r="AC186" s="279"/>
    </row>
    <row r="187" spans="1:29" ht="15.75" customHeight="1">
      <c r="A187" s="283"/>
      <c r="B187" s="38"/>
      <c r="C187" s="264"/>
      <c r="D187" s="265"/>
      <c r="E187" s="39"/>
      <c r="F187" s="40"/>
      <c r="G187" s="60"/>
      <c r="H187" s="64"/>
      <c r="I187" s="43"/>
      <c r="J187" s="44"/>
      <c r="K187" s="45"/>
      <c r="L187" s="59"/>
      <c r="M187" s="44"/>
      <c r="N187" s="45"/>
      <c r="O187" s="65"/>
      <c r="P187" s="66"/>
      <c r="Q187" s="67"/>
      <c r="R187" s="274"/>
      <c r="S187" s="50"/>
      <c r="T187" s="51"/>
      <c r="U187" s="52"/>
      <c r="V187" s="53"/>
      <c r="W187" s="54"/>
      <c r="X187" s="58"/>
      <c r="Y187" s="266"/>
      <c r="Z187" s="267"/>
      <c r="AA187" s="55"/>
      <c r="AB187" s="49"/>
      <c r="AC187" s="279"/>
    </row>
    <row r="188" spans="1:29" ht="15.75" customHeight="1">
      <c r="A188" s="283"/>
      <c r="B188" s="38"/>
      <c r="C188" s="264"/>
      <c r="D188" s="265"/>
      <c r="E188" s="39"/>
      <c r="F188" s="40"/>
      <c r="G188" s="60"/>
      <c r="H188" s="64"/>
      <c r="I188" s="43"/>
      <c r="J188" s="44"/>
      <c r="K188" s="45"/>
      <c r="L188" s="59"/>
      <c r="M188" s="44"/>
      <c r="N188" s="45"/>
      <c r="O188" s="65"/>
      <c r="P188" s="66"/>
      <c r="Q188" s="67"/>
      <c r="R188" s="274"/>
      <c r="S188" s="50"/>
      <c r="T188" s="51"/>
      <c r="U188" s="52"/>
      <c r="V188" s="53"/>
      <c r="W188" s="54"/>
      <c r="X188" s="58"/>
      <c r="Y188" s="266"/>
      <c r="Z188" s="267"/>
      <c r="AA188" s="55"/>
      <c r="AB188" s="49"/>
      <c r="AC188" s="279"/>
    </row>
    <row r="189" spans="1:29" ht="15.75" customHeight="1">
      <c r="A189" s="283"/>
      <c r="B189" s="38"/>
      <c r="C189" s="264"/>
      <c r="D189" s="265"/>
      <c r="E189" s="39"/>
      <c r="F189" s="40"/>
      <c r="G189" s="60"/>
      <c r="H189" s="64"/>
      <c r="I189" s="43"/>
      <c r="J189" s="44"/>
      <c r="K189" s="45"/>
      <c r="L189" s="59"/>
      <c r="M189" s="44"/>
      <c r="N189" s="45"/>
      <c r="O189" s="65"/>
      <c r="P189" s="66"/>
      <c r="Q189" s="67"/>
      <c r="R189" s="274"/>
      <c r="S189" s="50"/>
      <c r="T189" s="51"/>
      <c r="U189" s="52"/>
      <c r="V189" s="53"/>
      <c r="W189" s="54"/>
      <c r="X189" s="58"/>
      <c r="Y189" s="266"/>
      <c r="Z189" s="267"/>
      <c r="AA189" s="55"/>
      <c r="AB189" s="49"/>
      <c r="AC189" s="279"/>
    </row>
    <row r="190" spans="1:29" ht="15.75" customHeight="1">
      <c r="A190" s="283"/>
      <c r="B190" s="38"/>
      <c r="C190" s="264"/>
      <c r="D190" s="265"/>
      <c r="E190" s="104"/>
      <c r="F190" s="40"/>
      <c r="G190" s="72"/>
      <c r="H190" s="64"/>
      <c r="I190" s="43"/>
      <c r="J190" s="44"/>
      <c r="K190" s="45"/>
      <c r="L190" s="59"/>
      <c r="M190" s="44"/>
      <c r="N190" s="45"/>
      <c r="O190" s="65"/>
      <c r="P190" s="66"/>
      <c r="Q190" s="67"/>
      <c r="R190" s="274"/>
      <c r="S190" s="62"/>
      <c r="T190" s="63"/>
      <c r="U190" s="73"/>
      <c r="V190" s="74"/>
      <c r="W190" s="68"/>
      <c r="X190" s="110"/>
      <c r="Y190" s="266"/>
      <c r="Z190" s="267"/>
      <c r="AA190" s="111"/>
      <c r="AB190" s="67"/>
      <c r="AC190" s="279"/>
    </row>
    <row r="191" spans="1:29" ht="15.75" customHeight="1" thickBot="1">
      <c r="A191" s="284"/>
      <c r="B191" s="76" t="s">
        <v>35</v>
      </c>
      <c r="C191" s="261"/>
      <c r="D191" s="261"/>
      <c r="E191" s="77"/>
      <c r="F191" s="78"/>
      <c r="G191" s="79"/>
      <c r="H191" s="20"/>
      <c r="I191" s="80">
        <f t="shared" ref="I191:J191" si="70">AVERAGE(I175:I190)</f>
        <v>4</v>
      </c>
      <c r="J191" s="81">
        <f t="shared" si="70"/>
        <v>2700</v>
      </c>
      <c r="K191" s="82">
        <f t="shared" ref="K191" si="71">J191/I191</f>
        <v>675</v>
      </c>
      <c r="L191" s="80">
        <f t="shared" ref="L191:M191" si="72">AVERAGE(L175:L190)</f>
        <v>4</v>
      </c>
      <c r="M191" s="81">
        <f t="shared" si="72"/>
        <v>2395.2161660595239</v>
      </c>
      <c r="N191" s="82">
        <f t="shared" ref="N191:N197" si="73">M191/L191</f>
        <v>598.80404151488096</v>
      </c>
      <c r="O191" s="83">
        <f t="shared" ref="O191:O197" si="74">L191-I191</f>
        <v>0</v>
      </c>
      <c r="P191" s="84">
        <f t="shared" ref="P191:P197" si="75">N191-K191</f>
        <v>-76.195958485119036</v>
      </c>
      <c r="Q191" s="85">
        <f t="shared" ref="Q191:Q197" si="76">N191/K191</f>
        <v>0.88711709854056442</v>
      </c>
      <c r="R191" s="275"/>
      <c r="S191" s="182">
        <f>S175</f>
        <v>0.70833333333333337</v>
      </c>
      <c r="T191" s="183">
        <f>INDEX(T175:T190,COUNTA(T175:T190))</f>
        <v>0.87672453703703701</v>
      </c>
      <c r="U191" s="86"/>
      <c r="V191" s="96"/>
      <c r="W191" s="78"/>
      <c r="X191" s="82"/>
      <c r="Y191" s="262"/>
      <c r="Z191" s="263"/>
      <c r="AA191" s="97">
        <f t="shared" ref="AA191:AA197" si="77">M191-J191</f>
        <v>-304.78383394047614</v>
      </c>
      <c r="AB191" s="85">
        <f t="shared" ref="AB191:AB197" si="78">M191/J191</f>
        <v>0.88711709854056442</v>
      </c>
      <c r="AC191" s="280"/>
    </row>
    <row r="192" spans="1:29" ht="15.75" customHeight="1">
      <c r="A192" s="268" t="s">
        <v>50</v>
      </c>
      <c r="B192" s="16" t="s">
        <v>76</v>
      </c>
      <c r="C192" s="271" t="s">
        <v>121</v>
      </c>
      <c r="D192" s="272"/>
      <c r="E192" s="21">
        <v>22.28</v>
      </c>
      <c r="F192" s="15">
        <v>1868</v>
      </c>
      <c r="G192" s="22">
        <f t="shared" ref="G192:G197" si="79">E192*F192</f>
        <v>41619.040000000001</v>
      </c>
      <c r="H192" s="23"/>
      <c r="I192" s="24">
        <v>5</v>
      </c>
      <c r="J192" s="25">
        <v>3300</v>
      </c>
      <c r="K192" s="26">
        <f>J192/I192</f>
        <v>660</v>
      </c>
      <c r="L192" s="27">
        <v>5</v>
      </c>
      <c r="M192" s="25">
        <f t="shared" ref="M192:M197" si="80">F192/V192*60</f>
        <v>2761.7248459958928</v>
      </c>
      <c r="N192" s="26">
        <f t="shared" si="73"/>
        <v>552.34496919917854</v>
      </c>
      <c r="O192" s="91">
        <f t="shared" si="74"/>
        <v>0</v>
      </c>
      <c r="P192" s="92">
        <f t="shared" si="75"/>
        <v>-107.65503080082146</v>
      </c>
      <c r="Q192" s="31">
        <f t="shared" si="76"/>
        <v>0.83688631696845228</v>
      </c>
      <c r="R192" s="273">
        <f>Q208</f>
        <v>0.82580238566302067</v>
      </c>
      <c r="S192" s="32">
        <v>0.70862268518518523</v>
      </c>
      <c r="T192" s="33">
        <v>0.7368055555555556</v>
      </c>
      <c r="U192" s="34"/>
      <c r="V192" s="35">
        <v>40.583333333333336</v>
      </c>
      <c r="W192" s="114"/>
      <c r="X192" s="115"/>
      <c r="Y192" s="276"/>
      <c r="Z192" s="277"/>
      <c r="AA192" s="36">
        <f t="shared" si="77"/>
        <v>-538.27515400410721</v>
      </c>
      <c r="AB192" s="31">
        <f t="shared" si="78"/>
        <v>0.83688631696845239</v>
      </c>
      <c r="AC192" s="278">
        <f>AB208</f>
        <v>0.82580238566302078</v>
      </c>
    </row>
    <row r="193" spans="1:29" ht="15.75" customHeight="1">
      <c r="A193" s="269"/>
      <c r="B193" s="38" t="s">
        <v>76</v>
      </c>
      <c r="C193" s="264" t="s">
        <v>122</v>
      </c>
      <c r="D193" s="265"/>
      <c r="E193" s="39">
        <v>18.18</v>
      </c>
      <c r="F193" s="40">
        <v>1191</v>
      </c>
      <c r="G193" s="41">
        <f t="shared" si="79"/>
        <v>21652.38</v>
      </c>
      <c r="H193" s="42">
        <v>2</v>
      </c>
      <c r="I193" s="43">
        <v>3</v>
      </c>
      <c r="J193" s="44">
        <v>3300</v>
      </c>
      <c r="K193" s="45">
        <f t="shared" ref="K193:K197" si="81">J193/I193</f>
        <v>1100</v>
      </c>
      <c r="L193" s="46">
        <v>3</v>
      </c>
      <c r="M193" s="44">
        <f t="shared" si="80"/>
        <v>2688.1504702194466</v>
      </c>
      <c r="N193" s="45">
        <f t="shared" si="73"/>
        <v>896.05015673981552</v>
      </c>
      <c r="O193" s="47">
        <f t="shared" si="74"/>
        <v>0</v>
      </c>
      <c r="P193" s="48">
        <f t="shared" si="75"/>
        <v>-203.94984326018448</v>
      </c>
      <c r="Q193" s="49">
        <f t="shared" si="76"/>
        <v>0.81459105158165046</v>
      </c>
      <c r="R193" s="274"/>
      <c r="S193" s="50">
        <v>0.74056712962962967</v>
      </c>
      <c r="T193" s="51">
        <v>0.75902777777777775</v>
      </c>
      <c r="U193" s="52">
        <v>5.4166666666666607</v>
      </c>
      <c r="V193" s="53">
        <v>26.583333333333226</v>
      </c>
      <c r="W193" s="54"/>
      <c r="X193" s="94"/>
      <c r="Y193" s="266"/>
      <c r="Z193" s="267"/>
      <c r="AA193" s="55">
        <f t="shared" si="77"/>
        <v>-611.84952978055344</v>
      </c>
      <c r="AB193" s="49">
        <f t="shared" si="78"/>
        <v>0.81459105158165046</v>
      </c>
      <c r="AC193" s="279"/>
    </row>
    <row r="194" spans="1:29" ht="15.75" customHeight="1">
      <c r="A194" s="269"/>
      <c r="B194" s="38" t="s">
        <v>76</v>
      </c>
      <c r="C194" s="264" t="s">
        <v>124</v>
      </c>
      <c r="D194" s="265"/>
      <c r="E194" s="39">
        <v>24.15</v>
      </c>
      <c r="F194" s="40">
        <v>1253</v>
      </c>
      <c r="G194" s="41">
        <f t="shared" si="79"/>
        <v>30259.949999999997</v>
      </c>
      <c r="H194" s="42"/>
      <c r="I194" s="43">
        <v>4</v>
      </c>
      <c r="J194" s="44">
        <v>3000</v>
      </c>
      <c r="K194" s="45">
        <f t="shared" si="81"/>
        <v>750</v>
      </c>
      <c r="L194" s="46">
        <v>4</v>
      </c>
      <c r="M194" s="44">
        <f t="shared" si="80"/>
        <v>2490.7785753727244</v>
      </c>
      <c r="N194" s="45">
        <f t="shared" si="73"/>
        <v>622.6946438431811</v>
      </c>
      <c r="O194" s="47">
        <f t="shared" si="74"/>
        <v>0</v>
      </c>
      <c r="P194" s="48">
        <f t="shared" si="75"/>
        <v>-127.3053561568189</v>
      </c>
      <c r="Q194" s="49">
        <f t="shared" si="76"/>
        <v>0.8302595251242415</v>
      </c>
      <c r="R194" s="274"/>
      <c r="S194" s="50">
        <v>0.76319444444444451</v>
      </c>
      <c r="T194" s="51">
        <v>0.78415509259259264</v>
      </c>
      <c r="U194" s="52">
        <v>6.0000000000001386</v>
      </c>
      <c r="V194" s="53">
        <v>30.183333333333309</v>
      </c>
      <c r="W194" s="54"/>
      <c r="X194" s="94"/>
      <c r="Y194" s="266"/>
      <c r="Z194" s="267"/>
      <c r="AA194" s="55">
        <f t="shared" si="77"/>
        <v>-509.22142462727561</v>
      </c>
      <c r="AB194" s="49">
        <f t="shared" si="78"/>
        <v>0.8302595251242415</v>
      </c>
      <c r="AC194" s="279"/>
    </row>
    <row r="195" spans="1:29" ht="15.75" customHeight="1">
      <c r="A195" s="269"/>
      <c r="B195" s="38" t="s">
        <v>76</v>
      </c>
      <c r="C195" s="264" t="s">
        <v>209</v>
      </c>
      <c r="D195" s="265"/>
      <c r="E195" s="39">
        <v>24.15</v>
      </c>
      <c r="F195" s="40">
        <v>1879</v>
      </c>
      <c r="G195" s="41">
        <f t="shared" si="79"/>
        <v>45377.85</v>
      </c>
      <c r="H195" s="42"/>
      <c r="I195" s="43">
        <v>4</v>
      </c>
      <c r="J195" s="44">
        <v>3000</v>
      </c>
      <c r="K195" s="45">
        <f t="shared" si="81"/>
        <v>750</v>
      </c>
      <c r="L195" s="46">
        <v>4</v>
      </c>
      <c r="M195" s="44">
        <f t="shared" si="80"/>
        <v>2500.7024029574914</v>
      </c>
      <c r="N195" s="45">
        <f t="shared" si="73"/>
        <v>625.17560073937284</v>
      </c>
      <c r="O195" s="47">
        <f t="shared" si="74"/>
        <v>0</v>
      </c>
      <c r="P195" s="48">
        <f t="shared" si="75"/>
        <v>-124.82439926062716</v>
      </c>
      <c r="Q195" s="49">
        <f t="shared" si="76"/>
        <v>0.83356746765249712</v>
      </c>
      <c r="R195" s="274"/>
      <c r="S195" s="50">
        <v>0.78888888888888897</v>
      </c>
      <c r="T195" s="51">
        <v>0.82019675925925928</v>
      </c>
      <c r="U195" s="52">
        <v>6.8166666666667197</v>
      </c>
      <c r="V195" s="53">
        <v>45.083333333333243</v>
      </c>
      <c r="W195" s="54"/>
      <c r="X195" s="94"/>
      <c r="Y195" s="266"/>
      <c r="Z195" s="267"/>
      <c r="AA195" s="55">
        <f t="shared" si="77"/>
        <v>-499.29759704250864</v>
      </c>
      <c r="AB195" s="49">
        <f t="shared" si="78"/>
        <v>0.83356746765249712</v>
      </c>
      <c r="AC195" s="279"/>
    </row>
    <row r="196" spans="1:29" ht="15.75" customHeight="1">
      <c r="A196" s="269"/>
      <c r="B196" s="38" t="s">
        <v>76</v>
      </c>
      <c r="C196" s="264" t="s">
        <v>210</v>
      </c>
      <c r="D196" s="265"/>
      <c r="E196" s="39">
        <v>27.58</v>
      </c>
      <c r="F196" s="40">
        <v>2134</v>
      </c>
      <c r="G196" s="41">
        <f t="shared" si="79"/>
        <v>58855.719999999994</v>
      </c>
      <c r="H196" s="58"/>
      <c r="I196" s="43">
        <v>4</v>
      </c>
      <c r="J196" s="44">
        <v>3000</v>
      </c>
      <c r="K196" s="45">
        <f t="shared" si="81"/>
        <v>750</v>
      </c>
      <c r="L196" s="59">
        <v>4</v>
      </c>
      <c r="M196" s="44">
        <f t="shared" si="80"/>
        <v>2478.1935483870952</v>
      </c>
      <c r="N196" s="45">
        <f t="shared" si="73"/>
        <v>619.54838709677381</v>
      </c>
      <c r="O196" s="47">
        <f t="shared" si="74"/>
        <v>0</v>
      </c>
      <c r="P196" s="48">
        <f t="shared" si="75"/>
        <v>-130.45161290322619</v>
      </c>
      <c r="Q196" s="49">
        <f t="shared" si="76"/>
        <v>0.82606451612903176</v>
      </c>
      <c r="R196" s="274"/>
      <c r="S196" s="50">
        <v>0.82384259259259263</v>
      </c>
      <c r="T196" s="51">
        <v>0.85972222222222228</v>
      </c>
      <c r="U196" s="52">
        <v>5.2500000000000213</v>
      </c>
      <c r="V196" s="53">
        <v>51.6666666666667</v>
      </c>
      <c r="W196" s="54">
        <v>0.85972222222222228</v>
      </c>
      <c r="X196" s="94">
        <v>0.8979166666666667</v>
      </c>
      <c r="Y196" s="266"/>
      <c r="Z196" s="267"/>
      <c r="AA196" s="55">
        <f t="shared" si="77"/>
        <v>-521.80645161290477</v>
      </c>
      <c r="AB196" s="49">
        <f t="shared" si="78"/>
        <v>0.82606451612903176</v>
      </c>
      <c r="AC196" s="279"/>
    </row>
    <row r="197" spans="1:29" ht="15.75" customHeight="1">
      <c r="A197" s="269"/>
      <c r="B197" s="38" t="s">
        <v>76</v>
      </c>
      <c r="C197" s="264" t="s">
        <v>122</v>
      </c>
      <c r="D197" s="265"/>
      <c r="E197" s="39">
        <v>18.18</v>
      </c>
      <c r="F197" s="40">
        <v>3110</v>
      </c>
      <c r="G197" s="60">
        <f t="shared" si="79"/>
        <v>56539.799999999996</v>
      </c>
      <c r="H197" s="61"/>
      <c r="I197" s="43">
        <v>3</v>
      </c>
      <c r="J197" s="44">
        <v>3300</v>
      </c>
      <c r="K197" s="45">
        <f t="shared" si="81"/>
        <v>1100</v>
      </c>
      <c r="L197" s="46">
        <v>3</v>
      </c>
      <c r="M197" s="44">
        <f t="shared" si="80"/>
        <v>2688.1152460984422</v>
      </c>
      <c r="N197" s="45">
        <f t="shared" si="73"/>
        <v>896.03841536614743</v>
      </c>
      <c r="O197" s="47">
        <f t="shared" si="74"/>
        <v>0</v>
      </c>
      <c r="P197" s="48">
        <f t="shared" si="75"/>
        <v>-203.96158463385257</v>
      </c>
      <c r="Q197" s="49">
        <f t="shared" si="76"/>
        <v>0.81458037760558855</v>
      </c>
      <c r="R197" s="274"/>
      <c r="S197" s="50">
        <v>0.8979166666666667</v>
      </c>
      <c r="T197" s="51">
        <v>0.94612268518518516</v>
      </c>
      <c r="U197" s="52">
        <v>54.999999999999964</v>
      </c>
      <c r="V197" s="53">
        <v>69.4166666666666</v>
      </c>
      <c r="W197" s="54"/>
      <c r="X197" s="94"/>
      <c r="Y197" s="266"/>
      <c r="Z197" s="267"/>
      <c r="AA197" s="55">
        <f t="shared" si="77"/>
        <v>-611.88475390155781</v>
      </c>
      <c r="AB197" s="49">
        <f t="shared" si="78"/>
        <v>0.81458037760558855</v>
      </c>
      <c r="AC197" s="279"/>
    </row>
    <row r="198" spans="1:29" ht="15.75" customHeight="1">
      <c r="A198" s="269"/>
      <c r="B198" s="38"/>
      <c r="C198" s="264"/>
      <c r="D198" s="265"/>
      <c r="E198" s="39"/>
      <c r="F198" s="40"/>
      <c r="G198" s="60"/>
      <c r="H198" s="64"/>
      <c r="I198" s="43"/>
      <c r="J198" s="44"/>
      <c r="K198" s="45"/>
      <c r="L198" s="59"/>
      <c r="M198" s="44"/>
      <c r="N198" s="45"/>
      <c r="O198" s="65"/>
      <c r="P198" s="66"/>
      <c r="Q198" s="67"/>
      <c r="R198" s="274"/>
      <c r="S198" s="50"/>
      <c r="T198" s="51"/>
      <c r="U198" s="52"/>
      <c r="V198" s="53"/>
      <c r="W198" s="54"/>
      <c r="X198" s="94"/>
      <c r="Y198" s="266"/>
      <c r="Z198" s="267"/>
      <c r="AA198" s="55"/>
      <c r="AB198" s="49"/>
      <c r="AC198" s="279"/>
    </row>
    <row r="199" spans="1:29" ht="15.75" customHeight="1">
      <c r="A199" s="269"/>
      <c r="B199" s="38"/>
      <c r="C199" s="264"/>
      <c r="D199" s="265"/>
      <c r="E199" s="39"/>
      <c r="F199" s="40"/>
      <c r="G199" s="60"/>
      <c r="H199" s="64"/>
      <c r="I199" s="43"/>
      <c r="J199" s="44"/>
      <c r="K199" s="45"/>
      <c r="L199" s="59"/>
      <c r="M199" s="44"/>
      <c r="N199" s="45"/>
      <c r="O199" s="65"/>
      <c r="P199" s="66"/>
      <c r="Q199" s="67"/>
      <c r="R199" s="274"/>
      <c r="S199" s="50"/>
      <c r="T199" s="51"/>
      <c r="U199" s="52"/>
      <c r="V199" s="53"/>
      <c r="W199" s="54"/>
      <c r="X199" s="94"/>
      <c r="Y199" s="266"/>
      <c r="Z199" s="267"/>
      <c r="AA199" s="55"/>
      <c r="AB199" s="49"/>
      <c r="AC199" s="279"/>
    </row>
    <row r="200" spans="1:29" ht="15.75" customHeight="1">
      <c r="A200" s="269"/>
      <c r="B200" s="38"/>
      <c r="C200" s="264"/>
      <c r="D200" s="265"/>
      <c r="E200" s="39"/>
      <c r="F200" s="40"/>
      <c r="G200" s="60"/>
      <c r="H200" s="64"/>
      <c r="I200" s="43"/>
      <c r="J200" s="44"/>
      <c r="K200" s="45"/>
      <c r="L200" s="59"/>
      <c r="M200" s="44"/>
      <c r="N200" s="45"/>
      <c r="O200" s="65"/>
      <c r="P200" s="66"/>
      <c r="Q200" s="67"/>
      <c r="R200" s="274"/>
      <c r="S200" s="50"/>
      <c r="T200" s="51"/>
      <c r="U200" s="52"/>
      <c r="V200" s="53"/>
      <c r="W200" s="54"/>
      <c r="X200" s="94"/>
      <c r="Y200" s="266"/>
      <c r="Z200" s="267"/>
      <c r="AA200" s="55"/>
      <c r="AB200" s="49"/>
      <c r="AC200" s="279"/>
    </row>
    <row r="201" spans="1:29" ht="15.75" customHeight="1">
      <c r="A201" s="269"/>
      <c r="B201" s="38"/>
      <c r="C201" s="264"/>
      <c r="D201" s="265"/>
      <c r="E201" s="39"/>
      <c r="F201" s="40"/>
      <c r="G201" s="60"/>
      <c r="H201" s="64"/>
      <c r="I201" s="43"/>
      <c r="J201" s="44"/>
      <c r="K201" s="45"/>
      <c r="L201" s="59"/>
      <c r="M201" s="44"/>
      <c r="N201" s="45"/>
      <c r="O201" s="65"/>
      <c r="P201" s="66"/>
      <c r="Q201" s="67"/>
      <c r="R201" s="274"/>
      <c r="S201" s="50"/>
      <c r="T201" s="51"/>
      <c r="U201" s="52"/>
      <c r="V201" s="53"/>
      <c r="W201" s="54"/>
      <c r="X201" s="94"/>
      <c r="Y201" s="266"/>
      <c r="Z201" s="267"/>
      <c r="AA201" s="55"/>
      <c r="AB201" s="49"/>
      <c r="AC201" s="279"/>
    </row>
    <row r="202" spans="1:29" ht="15.75" customHeight="1">
      <c r="A202" s="269"/>
      <c r="B202" s="38"/>
      <c r="C202" s="264"/>
      <c r="D202" s="265"/>
      <c r="E202" s="39"/>
      <c r="F202" s="40"/>
      <c r="G202" s="60"/>
      <c r="H202" s="64"/>
      <c r="I202" s="43"/>
      <c r="J202" s="44"/>
      <c r="K202" s="45"/>
      <c r="L202" s="59"/>
      <c r="M202" s="44"/>
      <c r="N202" s="45"/>
      <c r="O202" s="65"/>
      <c r="P202" s="66"/>
      <c r="Q202" s="67"/>
      <c r="R202" s="274"/>
      <c r="S202" s="50"/>
      <c r="T202" s="51"/>
      <c r="U202" s="52"/>
      <c r="V202" s="53"/>
      <c r="W202" s="54"/>
      <c r="X202" s="94"/>
      <c r="Y202" s="266"/>
      <c r="Z202" s="267"/>
      <c r="AA202" s="55"/>
      <c r="AB202" s="49"/>
      <c r="AC202" s="279"/>
    </row>
    <row r="203" spans="1:29" ht="15.75" customHeight="1">
      <c r="A203" s="269"/>
      <c r="B203" s="38"/>
      <c r="C203" s="264"/>
      <c r="D203" s="265"/>
      <c r="E203" s="39"/>
      <c r="F203" s="40"/>
      <c r="G203" s="60"/>
      <c r="H203" s="64"/>
      <c r="I203" s="43"/>
      <c r="J203" s="44"/>
      <c r="K203" s="45"/>
      <c r="L203" s="59"/>
      <c r="M203" s="44"/>
      <c r="N203" s="45"/>
      <c r="O203" s="65"/>
      <c r="P203" s="66"/>
      <c r="Q203" s="67"/>
      <c r="R203" s="274"/>
      <c r="S203" s="50"/>
      <c r="T203" s="51"/>
      <c r="U203" s="52"/>
      <c r="V203" s="53"/>
      <c r="W203" s="54"/>
      <c r="X203" s="94"/>
      <c r="Y203" s="266"/>
      <c r="Z203" s="267"/>
      <c r="AA203" s="55"/>
      <c r="AB203" s="49"/>
      <c r="AC203" s="279"/>
    </row>
    <row r="204" spans="1:29" ht="15.75" customHeight="1">
      <c r="A204" s="269"/>
      <c r="B204" s="38"/>
      <c r="C204" s="264"/>
      <c r="D204" s="265"/>
      <c r="E204" s="39"/>
      <c r="F204" s="40"/>
      <c r="G204" s="60"/>
      <c r="H204" s="64"/>
      <c r="I204" s="43"/>
      <c r="J204" s="44"/>
      <c r="K204" s="45"/>
      <c r="L204" s="59"/>
      <c r="M204" s="44"/>
      <c r="N204" s="45"/>
      <c r="O204" s="65"/>
      <c r="P204" s="66"/>
      <c r="Q204" s="67"/>
      <c r="R204" s="274"/>
      <c r="S204" s="50"/>
      <c r="T204" s="51"/>
      <c r="U204" s="52"/>
      <c r="V204" s="53"/>
      <c r="W204" s="54"/>
      <c r="X204" s="94"/>
      <c r="Y204" s="266"/>
      <c r="Z204" s="267"/>
      <c r="AA204" s="55"/>
      <c r="AB204" s="49"/>
      <c r="AC204" s="279"/>
    </row>
    <row r="205" spans="1:29" ht="15.75" customHeight="1">
      <c r="A205" s="269"/>
      <c r="B205" s="38"/>
      <c r="C205" s="264"/>
      <c r="D205" s="265"/>
      <c r="E205" s="39"/>
      <c r="F205" s="40"/>
      <c r="G205" s="60"/>
      <c r="H205" s="64"/>
      <c r="I205" s="43"/>
      <c r="J205" s="44"/>
      <c r="K205" s="45"/>
      <c r="L205" s="59"/>
      <c r="M205" s="44"/>
      <c r="N205" s="45"/>
      <c r="O205" s="65"/>
      <c r="P205" s="66"/>
      <c r="Q205" s="67"/>
      <c r="R205" s="274"/>
      <c r="S205" s="50"/>
      <c r="T205" s="51"/>
      <c r="U205" s="52"/>
      <c r="V205" s="53"/>
      <c r="W205" s="54"/>
      <c r="X205" s="94"/>
      <c r="Y205" s="266"/>
      <c r="Z205" s="267"/>
      <c r="AA205" s="55"/>
      <c r="AB205" s="49"/>
      <c r="AC205" s="279"/>
    </row>
    <row r="206" spans="1:29" ht="15.75" customHeight="1">
      <c r="A206" s="269"/>
      <c r="B206" s="38"/>
      <c r="C206" s="264"/>
      <c r="D206" s="265"/>
      <c r="E206" s="39"/>
      <c r="F206" s="40"/>
      <c r="G206" s="60"/>
      <c r="H206" s="64"/>
      <c r="I206" s="43"/>
      <c r="J206" s="44"/>
      <c r="K206" s="45"/>
      <c r="L206" s="59"/>
      <c r="M206" s="44"/>
      <c r="N206" s="45"/>
      <c r="O206" s="65"/>
      <c r="P206" s="66"/>
      <c r="Q206" s="67"/>
      <c r="R206" s="274"/>
      <c r="S206" s="50"/>
      <c r="T206" s="51"/>
      <c r="U206" s="52"/>
      <c r="V206" s="53"/>
      <c r="W206" s="54"/>
      <c r="X206" s="94"/>
      <c r="Y206" s="266"/>
      <c r="Z206" s="267"/>
      <c r="AA206" s="55"/>
      <c r="AB206" s="49"/>
      <c r="AC206" s="279"/>
    </row>
    <row r="207" spans="1:29" ht="15.75" customHeight="1">
      <c r="A207" s="269"/>
      <c r="B207" s="38"/>
      <c r="C207" s="264"/>
      <c r="D207" s="265"/>
      <c r="E207" s="104"/>
      <c r="F207" s="40"/>
      <c r="G207" s="72"/>
      <c r="H207" s="64"/>
      <c r="I207" s="43"/>
      <c r="J207" s="44"/>
      <c r="K207" s="45"/>
      <c r="L207" s="59"/>
      <c r="M207" s="44"/>
      <c r="N207" s="45"/>
      <c r="O207" s="65"/>
      <c r="P207" s="66"/>
      <c r="Q207" s="67"/>
      <c r="R207" s="274"/>
      <c r="S207" s="62"/>
      <c r="T207" s="63"/>
      <c r="U207" s="73"/>
      <c r="V207" s="74"/>
      <c r="W207" s="68"/>
      <c r="X207" s="110"/>
      <c r="Y207" s="266"/>
      <c r="Z207" s="267"/>
      <c r="AA207" s="111"/>
      <c r="AB207" s="67"/>
      <c r="AC207" s="279"/>
    </row>
    <row r="208" spans="1:29" ht="15.75" customHeight="1" thickBot="1">
      <c r="A208" s="270"/>
      <c r="B208" s="76" t="s">
        <v>35</v>
      </c>
      <c r="C208" s="261"/>
      <c r="D208" s="261"/>
      <c r="E208" s="77"/>
      <c r="F208" s="18"/>
      <c r="G208" s="79"/>
      <c r="H208" s="20"/>
      <c r="I208" s="80">
        <f t="shared" ref="I208:J208" si="82">AVERAGE(I192:I207)</f>
        <v>3.8333333333333335</v>
      </c>
      <c r="J208" s="81">
        <f t="shared" si="82"/>
        <v>3150</v>
      </c>
      <c r="K208" s="82">
        <f t="shared" ref="K208" si="83">J208/I208</f>
        <v>821.73913043478262</v>
      </c>
      <c r="L208" s="80">
        <f t="shared" ref="L208:M208" si="84">AVERAGE(L192:L207)</f>
        <v>3.8333333333333335</v>
      </c>
      <c r="M208" s="81">
        <f t="shared" si="84"/>
        <v>2601.2775148385153</v>
      </c>
      <c r="N208" s="82">
        <f>M208/L208</f>
        <v>678.59413430569964</v>
      </c>
      <c r="O208" s="83">
        <f>L208-I208</f>
        <v>0</v>
      </c>
      <c r="P208" s="84">
        <f>N208-K208</f>
        <v>-143.14499612908298</v>
      </c>
      <c r="Q208" s="85">
        <f>N208/K208</f>
        <v>0.82580238566302067</v>
      </c>
      <c r="R208" s="275"/>
      <c r="S208" s="182">
        <f>S192</f>
        <v>0.70862268518518523</v>
      </c>
      <c r="T208" s="183">
        <f>INDEX(T192:T207,COUNTA(T192:T207))</f>
        <v>0.94612268518518516</v>
      </c>
      <c r="U208" s="86"/>
      <c r="V208" s="96"/>
      <c r="W208" s="18"/>
      <c r="X208" s="20"/>
      <c r="Y208" s="262"/>
      <c r="Z208" s="263"/>
      <c r="AA208" s="97">
        <f>M208-J208</f>
        <v>-548.72248516148466</v>
      </c>
      <c r="AB208" s="85">
        <f>M208/J208</f>
        <v>0.82580238566302078</v>
      </c>
      <c r="AC208" s="280"/>
    </row>
    <row r="209" spans="1:29" ht="15.75" customHeight="1">
      <c r="A209" s="281" t="s">
        <v>51</v>
      </c>
      <c r="B209" s="16" t="s">
        <v>76</v>
      </c>
      <c r="C209" s="271" t="s">
        <v>125</v>
      </c>
      <c r="D209" s="272"/>
      <c r="E209" s="21">
        <v>17.89</v>
      </c>
      <c r="F209" s="15">
        <v>5521</v>
      </c>
      <c r="G209" s="22">
        <f t="shared" ref="G209:G211" si="85">E209*F209</f>
        <v>98770.69</v>
      </c>
      <c r="H209" s="23"/>
      <c r="I209" s="24">
        <v>4</v>
      </c>
      <c r="J209" s="25">
        <v>3300</v>
      </c>
      <c r="K209" s="26">
        <f>J209/I209</f>
        <v>825</v>
      </c>
      <c r="L209" s="27">
        <v>4</v>
      </c>
      <c r="M209" s="25">
        <f>F209/V209*60</f>
        <v>2795.8362638908457</v>
      </c>
      <c r="N209" s="26">
        <f>M209/L209</f>
        <v>698.95906597271141</v>
      </c>
      <c r="O209" s="91">
        <f>L209-I209</f>
        <v>0</v>
      </c>
      <c r="P209" s="92">
        <f>N209-K209</f>
        <v>-126.04093402728859</v>
      </c>
      <c r="Q209" s="31">
        <f>N209/K209</f>
        <v>0.84722311026995323</v>
      </c>
      <c r="R209" s="273">
        <f>Q225</f>
        <v>0.83826460415534909</v>
      </c>
      <c r="S209" s="32">
        <v>0.70833333333333337</v>
      </c>
      <c r="T209" s="33">
        <v>0.79061342592592587</v>
      </c>
      <c r="U209" s="34"/>
      <c r="V209" s="35">
        <v>118.48333333333321</v>
      </c>
      <c r="W209" s="114"/>
      <c r="X209" s="115"/>
      <c r="Y209" s="276"/>
      <c r="Z209" s="277"/>
      <c r="AA209" s="36">
        <f>M209-J209</f>
        <v>-504.16373610915434</v>
      </c>
      <c r="AB209" s="31">
        <f>M209/J209</f>
        <v>0.84722311026995323</v>
      </c>
      <c r="AC209" s="278">
        <f>AB225</f>
        <v>0.83826460415534909</v>
      </c>
    </row>
    <row r="210" spans="1:29" ht="15.75" customHeight="1">
      <c r="A210" s="282"/>
      <c r="B210" s="38" t="s">
        <v>76</v>
      </c>
      <c r="C210" s="264" t="s">
        <v>126</v>
      </c>
      <c r="D210" s="265"/>
      <c r="E210" s="39">
        <v>16.66</v>
      </c>
      <c r="F210" s="40">
        <v>3578</v>
      </c>
      <c r="G210" s="41">
        <f t="shared" si="85"/>
        <v>59609.48</v>
      </c>
      <c r="H210" s="42">
        <v>2</v>
      </c>
      <c r="I210" s="43">
        <v>4</v>
      </c>
      <c r="J210" s="44">
        <v>3300</v>
      </c>
      <c r="K210" s="45">
        <f t="shared" ref="K210:K245" si="86">J210/I210</f>
        <v>825</v>
      </c>
      <c r="L210" s="46">
        <v>4</v>
      </c>
      <c r="M210" s="44">
        <f>F210/V210*60</f>
        <v>2751.1319948739879</v>
      </c>
      <c r="N210" s="45">
        <f>M210/L210</f>
        <v>687.78299871849697</v>
      </c>
      <c r="O210" s="47">
        <f>L210-I210</f>
        <v>0</v>
      </c>
      <c r="P210" s="48">
        <f>N210-K210</f>
        <v>-137.21700128150303</v>
      </c>
      <c r="Q210" s="49">
        <f>N210/K210</f>
        <v>0.83367636208302665</v>
      </c>
      <c r="R210" s="274"/>
      <c r="S210" s="50">
        <v>0.79513888888888895</v>
      </c>
      <c r="T210" s="51">
        <v>0.84932870370370372</v>
      </c>
      <c r="U210" s="52">
        <v>6.5166666666668327</v>
      </c>
      <c r="V210" s="53">
        <v>78.033333333333275</v>
      </c>
      <c r="W210" s="54">
        <v>0.84932870370370372</v>
      </c>
      <c r="X210" s="94">
        <v>0.8891782407407407</v>
      </c>
      <c r="Y210" s="266"/>
      <c r="Z210" s="267"/>
      <c r="AA210" s="55">
        <f>M210-J210</f>
        <v>-548.86800512601212</v>
      </c>
      <c r="AB210" s="49">
        <f>M210/J210</f>
        <v>0.83367636208302665</v>
      </c>
      <c r="AC210" s="279"/>
    </row>
    <row r="211" spans="1:29" ht="15.75" customHeight="1">
      <c r="A211" s="282"/>
      <c r="B211" s="38" t="s">
        <v>76</v>
      </c>
      <c r="C211" s="264" t="s">
        <v>126</v>
      </c>
      <c r="D211" s="265"/>
      <c r="E211" s="39">
        <v>16.66</v>
      </c>
      <c r="F211" s="40">
        <v>5347</v>
      </c>
      <c r="G211" s="41">
        <f t="shared" si="85"/>
        <v>89081.02</v>
      </c>
      <c r="H211" s="42"/>
      <c r="I211" s="43">
        <v>4</v>
      </c>
      <c r="J211" s="44">
        <v>3300</v>
      </c>
      <c r="K211" s="45">
        <f t="shared" si="86"/>
        <v>825</v>
      </c>
      <c r="L211" s="46">
        <v>4</v>
      </c>
      <c r="M211" s="44">
        <f>F211/V211*60</f>
        <v>2751.8513223731225</v>
      </c>
      <c r="N211" s="45">
        <f>M211/L211</f>
        <v>687.96283059328061</v>
      </c>
      <c r="O211" s="47">
        <f>L211-I211</f>
        <v>0</v>
      </c>
      <c r="P211" s="48">
        <f>N211-K211</f>
        <v>-137.03716940671939</v>
      </c>
      <c r="Q211" s="49">
        <f>N211/K211</f>
        <v>0.8338943401130674</v>
      </c>
      <c r="R211" s="274"/>
      <c r="S211" s="50">
        <v>0.8891782407407407</v>
      </c>
      <c r="T211" s="51">
        <v>0.97013888888888888</v>
      </c>
      <c r="U211" s="52">
        <v>57.38333333333324</v>
      </c>
      <c r="V211" s="53">
        <v>116.58333333333339</v>
      </c>
      <c r="W211" s="54"/>
      <c r="X211" s="94"/>
      <c r="Y211" s="266"/>
      <c r="Z211" s="267"/>
      <c r="AA211" s="55">
        <f>M211-J211</f>
        <v>-548.14867762687754</v>
      </c>
      <c r="AB211" s="49">
        <f>M211/J211</f>
        <v>0.8338943401130674</v>
      </c>
      <c r="AC211" s="279"/>
    </row>
    <row r="212" spans="1:29" ht="15.75" customHeight="1">
      <c r="A212" s="282"/>
      <c r="B212" s="38"/>
      <c r="C212" s="264"/>
      <c r="D212" s="265"/>
      <c r="E212" s="39"/>
      <c r="F212" s="40"/>
      <c r="G212" s="41"/>
      <c r="H212" s="42"/>
      <c r="I212" s="43"/>
      <c r="J212" s="44"/>
      <c r="K212" s="45"/>
      <c r="L212" s="46"/>
      <c r="M212" s="44"/>
      <c r="N212" s="45"/>
      <c r="O212" s="47"/>
      <c r="P212" s="48"/>
      <c r="Q212" s="49"/>
      <c r="R212" s="274"/>
      <c r="S212" s="50"/>
      <c r="T212" s="51"/>
      <c r="U212" s="52"/>
      <c r="V212" s="53"/>
      <c r="W212" s="54"/>
      <c r="X212" s="94"/>
      <c r="Y212" s="266"/>
      <c r="Z212" s="267"/>
      <c r="AA212" s="55"/>
      <c r="AB212" s="49"/>
      <c r="AC212" s="279"/>
    </row>
    <row r="213" spans="1:29" ht="15.75" customHeight="1">
      <c r="A213" s="283"/>
      <c r="B213" s="38"/>
      <c r="C213" s="264"/>
      <c r="D213" s="265"/>
      <c r="E213" s="39"/>
      <c r="F213" s="40"/>
      <c r="G213" s="41"/>
      <c r="H213" s="58"/>
      <c r="I213" s="43"/>
      <c r="J213" s="44"/>
      <c r="K213" s="45"/>
      <c r="L213" s="59"/>
      <c r="M213" s="44"/>
      <c r="N213" s="45"/>
      <c r="O213" s="47"/>
      <c r="P213" s="48"/>
      <c r="Q213" s="49"/>
      <c r="R213" s="274"/>
      <c r="S213" s="50"/>
      <c r="T213" s="51"/>
      <c r="U213" s="52"/>
      <c r="V213" s="53"/>
      <c r="W213" s="54"/>
      <c r="X213" s="94"/>
      <c r="Y213" s="266"/>
      <c r="Z213" s="267"/>
      <c r="AA213" s="55"/>
      <c r="AB213" s="49"/>
      <c r="AC213" s="279"/>
    </row>
    <row r="214" spans="1:29" ht="15.75" customHeight="1">
      <c r="A214" s="283"/>
      <c r="B214" s="38"/>
      <c r="C214" s="264"/>
      <c r="D214" s="265"/>
      <c r="E214" s="39"/>
      <c r="F214" s="40"/>
      <c r="G214" s="60"/>
      <c r="H214" s="61"/>
      <c r="I214" s="43"/>
      <c r="J214" s="44"/>
      <c r="K214" s="45"/>
      <c r="L214" s="46"/>
      <c r="M214" s="44"/>
      <c r="N214" s="45"/>
      <c r="O214" s="47"/>
      <c r="P214" s="48"/>
      <c r="Q214" s="49"/>
      <c r="R214" s="274"/>
      <c r="S214" s="50"/>
      <c r="T214" s="51"/>
      <c r="U214" s="52"/>
      <c r="V214" s="53"/>
      <c r="W214" s="54"/>
      <c r="X214" s="94"/>
      <c r="Y214" s="266"/>
      <c r="Z214" s="267"/>
      <c r="AA214" s="55"/>
      <c r="AB214" s="49"/>
      <c r="AC214" s="279"/>
    </row>
    <row r="215" spans="1:29" ht="15.75" customHeight="1">
      <c r="A215" s="283"/>
      <c r="B215" s="38"/>
      <c r="C215" s="264"/>
      <c r="D215" s="265"/>
      <c r="E215" s="39"/>
      <c r="F215" s="40"/>
      <c r="G215" s="60"/>
      <c r="H215" s="64"/>
      <c r="I215" s="43"/>
      <c r="J215" s="44"/>
      <c r="K215" s="45"/>
      <c r="L215" s="59"/>
      <c r="M215" s="44"/>
      <c r="N215" s="45"/>
      <c r="O215" s="65"/>
      <c r="P215" s="66"/>
      <c r="Q215" s="67"/>
      <c r="R215" s="274"/>
      <c r="S215" s="50"/>
      <c r="T215" s="51"/>
      <c r="U215" s="52"/>
      <c r="V215" s="53"/>
      <c r="W215" s="54"/>
      <c r="X215" s="94"/>
      <c r="Y215" s="266"/>
      <c r="Z215" s="267"/>
      <c r="AA215" s="55"/>
      <c r="AB215" s="49"/>
      <c r="AC215" s="279"/>
    </row>
    <row r="216" spans="1:29" ht="15.75" customHeight="1">
      <c r="A216" s="283"/>
      <c r="B216" s="38"/>
      <c r="C216" s="264"/>
      <c r="D216" s="265"/>
      <c r="E216" s="39"/>
      <c r="F216" s="40"/>
      <c r="G216" s="60"/>
      <c r="H216" s="64"/>
      <c r="I216" s="43"/>
      <c r="J216" s="44"/>
      <c r="K216" s="45"/>
      <c r="L216" s="59"/>
      <c r="M216" s="44"/>
      <c r="N216" s="45"/>
      <c r="O216" s="65"/>
      <c r="P216" s="66"/>
      <c r="Q216" s="67"/>
      <c r="R216" s="274"/>
      <c r="S216" s="50"/>
      <c r="T216" s="51"/>
      <c r="U216" s="52"/>
      <c r="V216" s="53"/>
      <c r="W216" s="54"/>
      <c r="X216" s="94"/>
      <c r="Y216" s="266"/>
      <c r="Z216" s="267"/>
      <c r="AA216" s="55"/>
      <c r="AB216" s="49"/>
      <c r="AC216" s="279"/>
    </row>
    <row r="217" spans="1:29" ht="15.75" customHeight="1">
      <c r="A217" s="283"/>
      <c r="B217" s="38"/>
      <c r="C217" s="264"/>
      <c r="D217" s="265"/>
      <c r="E217" s="39"/>
      <c r="F217" s="40"/>
      <c r="G217" s="60"/>
      <c r="H217" s="64"/>
      <c r="I217" s="43"/>
      <c r="J217" s="44"/>
      <c r="K217" s="45"/>
      <c r="L217" s="59"/>
      <c r="M217" s="44"/>
      <c r="N217" s="45"/>
      <c r="O217" s="65"/>
      <c r="P217" s="66"/>
      <c r="Q217" s="67"/>
      <c r="R217" s="274"/>
      <c r="S217" s="50"/>
      <c r="T217" s="51"/>
      <c r="U217" s="52"/>
      <c r="V217" s="53"/>
      <c r="W217" s="54"/>
      <c r="X217" s="94"/>
      <c r="Y217" s="266"/>
      <c r="Z217" s="267"/>
      <c r="AA217" s="55"/>
      <c r="AB217" s="49"/>
      <c r="AC217" s="279"/>
    </row>
    <row r="218" spans="1:29" ht="15.75" customHeight="1">
      <c r="A218" s="283"/>
      <c r="B218" s="38"/>
      <c r="C218" s="264"/>
      <c r="D218" s="265"/>
      <c r="E218" s="39"/>
      <c r="F218" s="40"/>
      <c r="G218" s="60"/>
      <c r="H218" s="64"/>
      <c r="I218" s="43"/>
      <c r="J218" s="44"/>
      <c r="K218" s="45"/>
      <c r="L218" s="59"/>
      <c r="M218" s="44"/>
      <c r="N218" s="45"/>
      <c r="O218" s="65"/>
      <c r="P218" s="66"/>
      <c r="Q218" s="67"/>
      <c r="R218" s="274"/>
      <c r="S218" s="50"/>
      <c r="T218" s="51"/>
      <c r="U218" s="52"/>
      <c r="V218" s="53"/>
      <c r="W218" s="54"/>
      <c r="X218" s="94"/>
      <c r="Y218" s="266"/>
      <c r="Z218" s="267"/>
      <c r="AA218" s="55"/>
      <c r="AB218" s="49"/>
      <c r="AC218" s="279"/>
    </row>
    <row r="219" spans="1:29" ht="15.75" customHeight="1">
      <c r="A219" s="283"/>
      <c r="B219" s="38"/>
      <c r="C219" s="264"/>
      <c r="D219" s="265"/>
      <c r="E219" s="39"/>
      <c r="F219" s="40"/>
      <c r="G219" s="60"/>
      <c r="H219" s="64"/>
      <c r="I219" s="43"/>
      <c r="J219" s="44"/>
      <c r="K219" s="45"/>
      <c r="L219" s="59"/>
      <c r="M219" s="44"/>
      <c r="N219" s="45"/>
      <c r="O219" s="65"/>
      <c r="P219" s="66"/>
      <c r="Q219" s="67"/>
      <c r="R219" s="274"/>
      <c r="S219" s="50"/>
      <c r="T219" s="51"/>
      <c r="U219" s="52"/>
      <c r="V219" s="53"/>
      <c r="W219" s="68"/>
      <c r="X219" s="110"/>
      <c r="Y219" s="266"/>
      <c r="Z219" s="267"/>
      <c r="AA219" s="55"/>
      <c r="AB219" s="49"/>
      <c r="AC219" s="279"/>
    </row>
    <row r="220" spans="1:29" ht="15.75" customHeight="1">
      <c r="A220" s="283"/>
      <c r="B220" s="38"/>
      <c r="C220" s="264"/>
      <c r="D220" s="265"/>
      <c r="E220" s="39"/>
      <c r="F220" s="40"/>
      <c r="G220" s="60"/>
      <c r="H220" s="64"/>
      <c r="I220" s="43"/>
      <c r="J220" s="44"/>
      <c r="K220" s="45"/>
      <c r="L220" s="59"/>
      <c r="M220" s="44"/>
      <c r="N220" s="45"/>
      <c r="O220" s="65"/>
      <c r="P220" s="66"/>
      <c r="Q220" s="67"/>
      <c r="R220" s="274"/>
      <c r="S220" s="50"/>
      <c r="T220" s="51"/>
      <c r="U220" s="52"/>
      <c r="V220" s="53"/>
      <c r="W220" s="68"/>
      <c r="X220" s="110"/>
      <c r="Y220" s="266"/>
      <c r="Z220" s="267"/>
      <c r="AA220" s="55"/>
      <c r="AB220" s="49"/>
      <c r="AC220" s="279"/>
    </row>
    <row r="221" spans="1:29" ht="15.75" customHeight="1">
      <c r="A221" s="283"/>
      <c r="B221" s="38"/>
      <c r="C221" s="264"/>
      <c r="D221" s="265"/>
      <c r="E221" s="39"/>
      <c r="F221" s="40"/>
      <c r="G221" s="60"/>
      <c r="H221" s="64"/>
      <c r="I221" s="43"/>
      <c r="J221" s="44"/>
      <c r="K221" s="45"/>
      <c r="L221" s="59"/>
      <c r="M221" s="44"/>
      <c r="N221" s="45"/>
      <c r="O221" s="65"/>
      <c r="P221" s="66"/>
      <c r="Q221" s="67"/>
      <c r="R221" s="274"/>
      <c r="S221" s="50"/>
      <c r="T221" s="51"/>
      <c r="U221" s="52"/>
      <c r="V221" s="53"/>
      <c r="W221" s="68"/>
      <c r="X221" s="110"/>
      <c r="Y221" s="266"/>
      <c r="Z221" s="267"/>
      <c r="AA221" s="55"/>
      <c r="AB221" s="49"/>
      <c r="AC221" s="279"/>
    </row>
    <row r="222" spans="1:29" ht="15.75" customHeight="1">
      <c r="A222" s="283"/>
      <c r="B222" s="38"/>
      <c r="C222" s="264"/>
      <c r="D222" s="265"/>
      <c r="E222" s="39"/>
      <c r="F222" s="40"/>
      <c r="G222" s="60"/>
      <c r="H222" s="64"/>
      <c r="I222" s="43"/>
      <c r="J222" s="44"/>
      <c r="K222" s="45"/>
      <c r="L222" s="59"/>
      <c r="M222" s="44"/>
      <c r="N222" s="45"/>
      <c r="O222" s="65"/>
      <c r="P222" s="66"/>
      <c r="Q222" s="67"/>
      <c r="R222" s="274"/>
      <c r="S222" s="50"/>
      <c r="T222" s="51"/>
      <c r="U222" s="52"/>
      <c r="V222" s="53"/>
      <c r="W222" s="68"/>
      <c r="X222" s="110"/>
      <c r="Y222" s="266"/>
      <c r="Z222" s="267"/>
      <c r="AA222" s="55"/>
      <c r="AB222" s="49"/>
      <c r="AC222" s="279"/>
    </row>
    <row r="223" spans="1:29" ht="15.75" customHeight="1">
      <c r="A223" s="283"/>
      <c r="B223" s="38"/>
      <c r="C223" s="264"/>
      <c r="D223" s="265"/>
      <c r="E223" s="39"/>
      <c r="F223" s="40"/>
      <c r="G223" s="60"/>
      <c r="H223" s="64"/>
      <c r="I223" s="43"/>
      <c r="J223" s="44"/>
      <c r="K223" s="45"/>
      <c r="L223" s="59"/>
      <c r="M223" s="44"/>
      <c r="N223" s="45"/>
      <c r="O223" s="65"/>
      <c r="P223" s="66"/>
      <c r="Q223" s="67"/>
      <c r="R223" s="274"/>
      <c r="S223" s="50"/>
      <c r="T223" s="51"/>
      <c r="U223" s="52"/>
      <c r="V223" s="53"/>
      <c r="W223" s="68"/>
      <c r="X223" s="110"/>
      <c r="Y223" s="266"/>
      <c r="Z223" s="267"/>
      <c r="AA223" s="55"/>
      <c r="AB223" s="49"/>
      <c r="AC223" s="279"/>
    </row>
    <row r="224" spans="1:29" ht="15.75" customHeight="1">
      <c r="A224" s="283"/>
      <c r="B224" s="38"/>
      <c r="C224" s="264"/>
      <c r="D224" s="265"/>
      <c r="E224" s="104"/>
      <c r="F224" s="40"/>
      <c r="G224" s="72"/>
      <c r="H224" s="64"/>
      <c r="I224" s="43"/>
      <c r="J224" s="44"/>
      <c r="K224" s="45"/>
      <c r="L224" s="59"/>
      <c r="M224" s="44"/>
      <c r="N224" s="45"/>
      <c r="O224" s="65"/>
      <c r="P224" s="66"/>
      <c r="Q224" s="67"/>
      <c r="R224" s="274"/>
      <c r="S224" s="62"/>
      <c r="T224" s="63"/>
      <c r="U224" s="73"/>
      <c r="V224" s="74"/>
      <c r="W224" s="68"/>
      <c r="X224" s="110"/>
      <c r="Y224" s="266"/>
      <c r="Z224" s="267"/>
      <c r="AA224" s="111"/>
      <c r="AB224" s="67"/>
      <c r="AC224" s="279"/>
    </row>
    <row r="225" spans="1:29" ht="15.75" customHeight="1" thickBot="1">
      <c r="A225" s="284"/>
      <c r="B225" s="76" t="s">
        <v>35</v>
      </c>
      <c r="C225" s="261"/>
      <c r="D225" s="261"/>
      <c r="E225" s="77"/>
      <c r="F225" s="18"/>
      <c r="G225" s="79"/>
      <c r="H225" s="20"/>
      <c r="I225" s="80">
        <f t="shared" ref="I225:J225" si="87">AVERAGE(I209:I224)</f>
        <v>4</v>
      </c>
      <c r="J225" s="81">
        <f t="shared" si="87"/>
        <v>3300</v>
      </c>
      <c r="K225" s="82">
        <f t="shared" ref="K225" si="88">J225/I225</f>
        <v>825</v>
      </c>
      <c r="L225" s="80">
        <f t="shared" ref="L225:M225" si="89">AVERAGE(L209:L224)</f>
        <v>4</v>
      </c>
      <c r="M225" s="81">
        <f t="shared" si="89"/>
        <v>2766.2731937126518</v>
      </c>
      <c r="N225" s="82">
        <f>M225/L225</f>
        <v>691.56829842816296</v>
      </c>
      <c r="O225" s="83">
        <f>L225-I225</f>
        <v>0</v>
      </c>
      <c r="P225" s="84">
        <f>N225-K225</f>
        <v>-133.43170157183704</v>
      </c>
      <c r="Q225" s="85">
        <f>N225/K225</f>
        <v>0.83826460415534909</v>
      </c>
      <c r="R225" s="275"/>
      <c r="S225" s="182">
        <f>S209</f>
        <v>0.70833333333333337</v>
      </c>
      <c r="T225" s="183">
        <f>INDEX(T209:T224,COUNTA(T209:T224))</f>
        <v>0.97013888888888888</v>
      </c>
      <c r="U225" s="86"/>
      <c r="V225" s="96"/>
      <c r="W225" s="18"/>
      <c r="X225" s="20"/>
      <c r="Y225" s="262"/>
      <c r="Z225" s="263"/>
      <c r="AA225" s="97">
        <f>M225-J225</f>
        <v>-533.72680628734815</v>
      </c>
      <c r="AB225" s="85">
        <f>M225/J225</f>
        <v>0.83826460415534909</v>
      </c>
      <c r="AC225" s="280"/>
    </row>
    <row r="226" spans="1:29" ht="15.75" customHeight="1">
      <c r="A226" s="268" t="s">
        <v>52</v>
      </c>
      <c r="B226" s="16" t="s">
        <v>76</v>
      </c>
      <c r="C226" s="271" t="s">
        <v>127</v>
      </c>
      <c r="D226" s="272"/>
      <c r="E226" s="21">
        <v>18.18</v>
      </c>
      <c r="F226" s="15">
        <v>1581</v>
      </c>
      <c r="G226" s="22">
        <f t="shared" ref="G226:G227" si="90">E226*F226</f>
        <v>28742.579999999998</v>
      </c>
      <c r="H226" s="23"/>
      <c r="I226" s="24">
        <v>3</v>
      </c>
      <c r="J226" s="25">
        <v>3600</v>
      </c>
      <c r="K226" s="26">
        <f>J226/I226</f>
        <v>1200</v>
      </c>
      <c r="L226" s="27">
        <v>3</v>
      </c>
      <c r="M226" s="25">
        <f>F226/V226*60</f>
        <v>2965.9197498697149</v>
      </c>
      <c r="N226" s="26">
        <f>M226/L226</f>
        <v>988.63991662323826</v>
      </c>
      <c r="O226" s="91">
        <f>L226-I226</f>
        <v>0</v>
      </c>
      <c r="P226" s="92">
        <f>N226-K226</f>
        <v>-211.36008337676174</v>
      </c>
      <c r="Q226" s="31">
        <f>N226/K226</f>
        <v>0.82386659718603183</v>
      </c>
      <c r="R226" s="273">
        <f>Q242</f>
        <v>0.8274005135804503</v>
      </c>
      <c r="S226" s="32">
        <v>0.70834490740740741</v>
      </c>
      <c r="T226" s="33">
        <v>0.73055555555555562</v>
      </c>
      <c r="U226" s="34"/>
      <c r="V226" s="35">
        <v>31.98333333333343</v>
      </c>
      <c r="W226" s="114"/>
      <c r="X226" s="115"/>
      <c r="Y226" s="276"/>
      <c r="Z226" s="277"/>
      <c r="AA226" s="36">
        <f>M226-J226</f>
        <v>-634.08025013028509</v>
      </c>
      <c r="AB226" s="31">
        <f>M226/J226</f>
        <v>0.82386659718603195</v>
      </c>
      <c r="AC226" s="278">
        <f>AB242</f>
        <v>0.8274005135804503</v>
      </c>
    </row>
    <row r="227" spans="1:29" ht="15.75" customHeight="1">
      <c r="A227" s="269"/>
      <c r="B227" s="38" t="s">
        <v>76</v>
      </c>
      <c r="C227" s="264" t="s">
        <v>128</v>
      </c>
      <c r="D227" s="265"/>
      <c r="E227" s="39">
        <v>14.28</v>
      </c>
      <c r="F227" s="40">
        <v>10911</v>
      </c>
      <c r="G227" s="41">
        <f t="shared" si="90"/>
        <v>155809.07999999999</v>
      </c>
      <c r="H227" s="42"/>
      <c r="I227" s="43">
        <v>3</v>
      </c>
      <c r="J227" s="44">
        <v>3600</v>
      </c>
      <c r="K227" s="45">
        <f t="shared" si="86"/>
        <v>1200</v>
      </c>
      <c r="L227" s="46">
        <v>3</v>
      </c>
      <c r="M227" s="44">
        <f>F227/V227*60</f>
        <v>2991.3639479095273</v>
      </c>
      <c r="N227" s="45">
        <f>M227/L227</f>
        <v>997.12131596984239</v>
      </c>
      <c r="O227" s="47">
        <f>L227-I227</f>
        <v>0</v>
      </c>
      <c r="P227" s="48">
        <f>N227-K227</f>
        <v>-202.87868403015761</v>
      </c>
      <c r="Q227" s="49">
        <f>N227/K227</f>
        <v>0.83093442997486866</v>
      </c>
      <c r="R227" s="274"/>
      <c r="S227" s="50">
        <v>0.74315972222222226</v>
      </c>
      <c r="T227" s="51">
        <v>0.89513888888888893</v>
      </c>
      <c r="U227" s="52">
        <v>18.149999999999959</v>
      </c>
      <c r="V227" s="53">
        <v>218.85</v>
      </c>
      <c r="W227" s="54"/>
      <c r="X227" s="94"/>
      <c r="Y227" s="266" t="s">
        <v>230</v>
      </c>
      <c r="Z227" s="267"/>
      <c r="AA227" s="55">
        <f>M227-J227</f>
        <v>-608.63605209047273</v>
      </c>
      <c r="AB227" s="49">
        <f>M227/J227</f>
        <v>0.83093442997486866</v>
      </c>
      <c r="AC227" s="279"/>
    </row>
    <row r="228" spans="1:29" ht="15.75" customHeight="1">
      <c r="A228" s="269"/>
      <c r="B228" s="38"/>
      <c r="C228" s="264"/>
      <c r="D228" s="265"/>
      <c r="E228" s="39"/>
      <c r="F228" s="40"/>
      <c r="G228" s="41"/>
      <c r="H228" s="42"/>
      <c r="I228" s="43"/>
      <c r="J228" s="44"/>
      <c r="K228" s="45"/>
      <c r="L228" s="46"/>
      <c r="M228" s="44"/>
      <c r="N228" s="45"/>
      <c r="O228" s="47"/>
      <c r="P228" s="48"/>
      <c r="Q228" s="49"/>
      <c r="R228" s="274"/>
      <c r="S228" s="50"/>
      <c r="T228" s="51"/>
      <c r="U228" s="52"/>
      <c r="V228" s="53"/>
      <c r="W228" s="54"/>
      <c r="X228" s="94"/>
      <c r="Y228" s="266"/>
      <c r="Z228" s="267"/>
      <c r="AA228" s="55"/>
      <c r="AB228" s="49"/>
      <c r="AC228" s="279"/>
    </row>
    <row r="229" spans="1:29" ht="15.75" customHeight="1">
      <c r="A229" s="269"/>
      <c r="B229" s="38"/>
      <c r="C229" s="264"/>
      <c r="D229" s="265"/>
      <c r="E229" s="39"/>
      <c r="F229" s="40"/>
      <c r="G229" s="41"/>
      <c r="H229" s="42"/>
      <c r="I229" s="43"/>
      <c r="J229" s="44"/>
      <c r="K229" s="45"/>
      <c r="L229" s="46"/>
      <c r="M229" s="44"/>
      <c r="N229" s="45"/>
      <c r="O229" s="47"/>
      <c r="P229" s="48"/>
      <c r="Q229" s="49"/>
      <c r="R229" s="274"/>
      <c r="S229" s="50"/>
      <c r="T229" s="51"/>
      <c r="U229" s="52"/>
      <c r="V229" s="53"/>
      <c r="W229" s="54"/>
      <c r="X229" s="94"/>
      <c r="Y229" s="266"/>
      <c r="Z229" s="267"/>
      <c r="AA229" s="55"/>
      <c r="AB229" s="49"/>
      <c r="AC229" s="279"/>
    </row>
    <row r="230" spans="1:29" ht="15.75" customHeight="1">
      <c r="A230" s="269"/>
      <c r="B230" s="38"/>
      <c r="C230" s="264"/>
      <c r="D230" s="265"/>
      <c r="E230" s="39"/>
      <c r="F230" s="40"/>
      <c r="G230" s="41"/>
      <c r="H230" s="58"/>
      <c r="I230" s="43"/>
      <c r="J230" s="44"/>
      <c r="K230" s="45"/>
      <c r="L230" s="59"/>
      <c r="M230" s="44"/>
      <c r="N230" s="45"/>
      <c r="O230" s="47"/>
      <c r="P230" s="48"/>
      <c r="Q230" s="49"/>
      <c r="R230" s="274"/>
      <c r="S230" s="50"/>
      <c r="T230" s="51"/>
      <c r="U230" s="52"/>
      <c r="V230" s="53"/>
      <c r="W230" s="54"/>
      <c r="X230" s="94"/>
      <c r="Y230" s="266"/>
      <c r="Z230" s="267"/>
      <c r="AA230" s="55"/>
      <c r="AB230" s="49"/>
      <c r="AC230" s="279"/>
    </row>
    <row r="231" spans="1:29" ht="15.75" customHeight="1">
      <c r="A231" s="269"/>
      <c r="B231" s="38"/>
      <c r="C231" s="264"/>
      <c r="D231" s="265"/>
      <c r="E231" s="39"/>
      <c r="F231" s="40"/>
      <c r="G231" s="60"/>
      <c r="H231" s="61"/>
      <c r="I231" s="43"/>
      <c r="J231" s="44"/>
      <c r="K231" s="45"/>
      <c r="L231" s="46"/>
      <c r="M231" s="44"/>
      <c r="N231" s="45"/>
      <c r="O231" s="47"/>
      <c r="P231" s="48"/>
      <c r="Q231" s="49"/>
      <c r="R231" s="274"/>
      <c r="S231" s="50"/>
      <c r="T231" s="51"/>
      <c r="U231" s="52"/>
      <c r="V231" s="53"/>
      <c r="W231" s="54"/>
      <c r="X231" s="94"/>
      <c r="Y231" s="266"/>
      <c r="Z231" s="267"/>
      <c r="AA231" s="55"/>
      <c r="AB231" s="49"/>
      <c r="AC231" s="279"/>
    </row>
    <row r="232" spans="1:29" ht="15.75" customHeight="1">
      <c r="A232" s="269"/>
      <c r="B232" s="38"/>
      <c r="C232" s="264"/>
      <c r="D232" s="265"/>
      <c r="E232" s="39"/>
      <c r="F232" s="40"/>
      <c r="G232" s="60"/>
      <c r="H232" s="64"/>
      <c r="I232" s="43"/>
      <c r="J232" s="44"/>
      <c r="K232" s="45"/>
      <c r="L232" s="59"/>
      <c r="M232" s="44"/>
      <c r="N232" s="45"/>
      <c r="O232" s="65"/>
      <c r="P232" s="66"/>
      <c r="Q232" s="67"/>
      <c r="R232" s="274"/>
      <c r="S232" s="50"/>
      <c r="T232" s="51"/>
      <c r="U232" s="52"/>
      <c r="V232" s="53"/>
      <c r="W232" s="54"/>
      <c r="X232" s="94"/>
      <c r="Y232" s="266"/>
      <c r="Z232" s="267"/>
      <c r="AA232" s="55"/>
      <c r="AB232" s="49"/>
      <c r="AC232" s="279"/>
    </row>
    <row r="233" spans="1:29" ht="15.75" customHeight="1">
      <c r="A233" s="269"/>
      <c r="B233" s="38"/>
      <c r="C233" s="264"/>
      <c r="D233" s="265"/>
      <c r="E233" s="39"/>
      <c r="F233" s="40"/>
      <c r="G233" s="60"/>
      <c r="H233" s="64"/>
      <c r="I233" s="43"/>
      <c r="J233" s="44"/>
      <c r="K233" s="45"/>
      <c r="L233" s="59"/>
      <c r="M233" s="44"/>
      <c r="N233" s="45"/>
      <c r="O233" s="65"/>
      <c r="P233" s="66"/>
      <c r="Q233" s="67"/>
      <c r="R233" s="274"/>
      <c r="S233" s="50"/>
      <c r="T233" s="51"/>
      <c r="U233" s="52"/>
      <c r="V233" s="53"/>
      <c r="W233" s="54"/>
      <c r="X233" s="94"/>
      <c r="Y233" s="266"/>
      <c r="Z233" s="267"/>
      <c r="AA233" s="55"/>
      <c r="AB233" s="49"/>
      <c r="AC233" s="279"/>
    </row>
    <row r="234" spans="1:29" ht="15.75" customHeight="1">
      <c r="A234" s="269"/>
      <c r="B234" s="38"/>
      <c r="C234" s="264"/>
      <c r="D234" s="265"/>
      <c r="E234" s="39"/>
      <c r="F234" s="40"/>
      <c r="G234" s="60"/>
      <c r="H234" s="64"/>
      <c r="I234" s="43"/>
      <c r="J234" s="44"/>
      <c r="K234" s="45"/>
      <c r="L234" s="59"/>
      <c r="M234" s="44"/>
      <c r="N234" s="45"/>
      <c r="O234" s="65"/>
      <c r="P234" s="66"/>
      <c r="Q234" s="67"/>
      <c r="R234" s="274"/>
      <c r="S234" s="50"/>
      <c r="T234" s="51"/>
      <c r="U234" s="52"/>
      <c r="V234" s="53"/>
      <c r="W234" s="54"/>
      <c r="X234" s="94"/>
      <c r="Y234" s="266"/>
      <c r="Z234" s="267"/>
      <c r="AA234" s="55"/>
      <c r="AB234" s="49"/>
      <c r="AC234" s="279"/>
    </row>
    <row r="235" spans="1:29" ht="15.75" customHeight="1">
      <c r="A235" s="269"/>
      <c r="B235" s="38"/>
      <c r="C235" s="264"/>
      <c r="D235" s="265"/>
      <c r="E235" s="39"/>
      <c r="F235" s="40"/>
      <c r="G235" s="60"/>
      <c r="H235" s="64"/>
      <c r="I235" s="43"/>
      <c r="J235" s="44"/>
      <c r="K235" s="45"/>
      <c r="L235" s="59"/>
      <c r="M235" s="44"/>
      <c r="N235" s="45"/>
      <c r="O235" s="65"/>
      <c r="P235" s="66"/>
      <c r="Q235" s="67"/>
      <c r="R235" s="274"/>
      <c r="S235" s="50"/>
      <c r="T235" s="51"/>
      <c r="U235" s="52"/>
      <c r="V235" s="53"/>
      <c r="W235" s="54"/>
      <c r="X235" s="94"/>
      <c r="Y235" s="266"/>
      <c r="Z235" s="267"/>
      <c r="AA235" s="55"/>
      <c r="AB235" s="49"/>
      <c r="AC235" s="279"/>
    </row>
    <row r="236" spans="1:29" ht="15.75" customHeight="1">
      <c r="A236" s="269"/>
      <c r="B236" s="38"/>
      <c r="C236" s="264"/>
      <c r="D236" s="265"/>
      <c r="E236" s="39"/>
      <c r="F236" s="40"/>
      <c r="G236" s="60"/>
      <c r="H236" s="64"/>
      <c r="I236" s="43"/>
      <c r="J236" s="44"/>
      <c r="K236" s="45"/>
      <c r="L236" s="59"/>
      <c r="M236" s="44"/>
      <c r="N236" s="45"/>
      <c r="O236" s="65"/>
      <c r="P236" s="66"/>
      <c r="Q236" s="67"/>
      <c r="R236" s="274"/>
      <c r="S236" s="50"/>
      <c r="T236" s="51"/>
      <c r="U236" s="52"/>
      <c r="V236" s="53"/>
      <c r="W236" s="68"/>
      <c r="X236" s="110"/>
      <c r="Y236" s="266"/>
      <c r="Z236" s="267"/>
      <c r="AA236" s="55"/>
      <c r="AB236" s="49"/>
      <c r="AC236" s="279"/>
    </row>
    <row r="237" spans="1:29" ht="15.75" customHeight="1">
      <c r="A237" s="269"/>
      <c r="B237" s="38"/>
      <c r="C237" s="264"/>
      <c r="D237" s="265"/>
      <c r="E237" s="39"/>
      <c r="F237" s="40"/>
      <c r="G237" s="60"/>
      <c r="H237" s="64"/>
      <c r="I237" s="43"/>
      <c r="J237" s="44"/>
      <c r="K237" s="45"/>
      <c r="L237" s="59"/>
      <c r="M237" s="44"/>
      <c r="N237" s="45"/>
      <c r="O237" s="65"/>
      <c r="P237" s="66"/>
      <c r="Q237" s="67"/>
      <c r="R237" s="274"/>
      <c r="S237" s="50"/>
      <c r="T237" s="51"/>
      <c r="U237" s="52"/>
      <c r="V237" s="53"/>
      <c r="W237" s="68"/>
      <c r="X237" s="110"/>
      <c r="Y237" s="266"/>
      <c r="Z237" s="267"/>
      <c r="AA237" s="55"/>
      <c r="AB237" s="49"/>
      <c r="AC237" s="279"/>
    </row>
    <row r="238" spans="1:29" ht="15.75" customHeight="1">
      <c r="A238" s="269"/>
      <c r="B238" s="38"/>
      <c r="C238" s="264"/>
      <c r="D238" s="265"/>
      <c r="E238" s="39"/>
      <c r="F238" s="40"/>
      <c r="G238" s="60"/>
      <c r="H238" s="64"/>
      <c r="I238" s="43"/>
      <c r="J238" s="44"/>
      <c r="K238" s="45"/>
      <c r="L238" s="59"/>
      <c r="M238" s="44"/>
      <c r="N238" s="45"/>
      <c r="O238" s="65"/>
      <c r="P238" s="66"/>
      <c r="Q238" s="67"/>
      <c r="R238" s="274"/>
      <c r="S238" s="50"/>
      <c r="T238" s="51"/>
      <c r="U238" s="52"/>
      <c r="V238" s="53"/>
      <c r="W238" s="68"/>
      <c r="X238" s="110"/>
      <c r="Y238" s="266"/>
      <c r="Z238" s="267"/>
      <c r="AA238" s="55"/>
      <c r="AB238" s="49"/>
      <c r="AC238" s="279"/>
    </row>
    <row r="239" spans="1:29" ht="15.75" customHeight="1">
      <c r="A239" s="269"/>
      <c r="B239" s="38"/>
      <c r="C239" s="264"/>
      <c r="D239" s="265"/>
      <c r="E239" s="39"/>
      <c r="F239" s="40"/>
      <c r="G239" s="60"/>
      <c r="H239" s="64"/>
      <c r="I239" s="43"/>
      <c r="J239" s="44"/>
      <c r="K239" s="45"/>
      <c r="L239" s="59"/>
      <c r="M239" s="44"/>
      <c r="N239" s="45"/>
      <c r="O239" s="65"/>
      <c r="P239" s="66"/>
      <c r="Q239" s="67"/>
      <c r="R239" s="274"/>
      <c r="S239" s="50"/>
      <c r="T239" s="51"/>
      <c r="U239" s="52"/>
      <c r="V239" s="53"/>
      <c r="W239" s="68"/>
      <c r="X239" s="110"/>
      <c r="Y239" s="266"/>
      <c r="Z239" s="267"/>
      <c r="AA239" s="55"/>
      <c r="AB239" s="49"/>
      <c r="AC239" s="279"/>
    </row>
    <row r="240" spans="1:29" ht="15.75" customHeight="1">
      <c r="A240" s="269"/>
      <c r="B240" s="38"/>
      <c r="C240" s="264"/>
      <c r="D240" s="265"/>
      <c r="E240" s="39"/>
      <c r="F240" s="40"/>
      <c r="G240" s="60"/>
      <c r="H240" s="64"/>
      <c r="I240" s="43"/>
      <c r="J240" s="44"/>
      <c r="K240" s="45"/>
      <c r="L240" s="59"/>
      <c r="M240" s="44"/>
      <c r="N240" s="45"/>
      <c r="O240" s="65"/>
      <c r="P240" s="66"/>
      <c r="Q240" s="67"/>
      <c r="R240" s="274"/>
      <c r="S240" s="50"/>
      <c r="T240" s="51"/>
      <c r="U240" s="52"/>
      <c r="V240" s="53"/>
      <c r="W240" s="68"/>
      <c r="X240" s="110"/>
      <c r="Y240" s="266"/>
      <c r="Z240" s="267"/>
      <c r="AA240" s="55"/>
      <c r="AB240" s="49"/>
      <c r="AC240" s="279"/>
    </row>
    <row r="241" spans="1:29" ht="15.75" customHeight="1">
      <c r="A241" s="269"/>
      <c r="B241" s="38"/>
      <c r="C241" s="264"/>
      <c r="D241" s="265"/>
      <c r="E241" s="104"/>
      <c r="F241" s="40"/>
      <c r="G241" s="72"/>
      <c r="H241" s="64"/>
      <c r="I241" s="43"/>
      <c r="J241" s="44"/>
      <c r="K241" s="45"/>
      <c r="L241" s="59"/>
      <c r="M241" s="44"/>
      <c r="N241" s="45"/>
      <c r="O241" s="65"/>
      <c r="P241" s="66"/>
      <c r="Q241" s="67"/>
      <c r="R241" s="274"/>
      <c r="S241" s="62"/>
      <c r="T241" s="63"/>
      <c r="U241" s="73"/>
      <c r="V241" s="74"/>
      <c r="W241" s="68"/>
      <c r="X241" s="110"/>
      <c r="Y241" s="266"/>
      <c r="Z241" s="267"/>
      <c r="AA241" s="111"/>
      <c r="AB241" s="67"/>
      <c r="AC241" s="279"/>
    </row>
    <row r="242" spans="1:29" ht="15.75" customHeight="1" thickBot="1">
      <c r="A242" s="270"/>
      <c r="B242" s="76" t="s">
        <v>35</v>
      </c>
      <c r="C242" s="261"/>
      <c r="D242" s="261"/>
      <c r="E242" s="77"/>
      <c r="F242" s="18"/>
      <c r="G242" s="79"/>
      <c r="H242" s="20"/>
      <c r="I242" s="80">
        <f t="shared" ref="I242:J242" si="91">AVERAGE(I226:I241)</f>
        <v>3</v>
      </c>
      <c r="J242" s="81">
        <f t="shared" si="91"/>
        <v>3600</v>
      </c>
      <c r="K242" s="82">
        <f t="shared" ref="K242" si="92">J242/I242</f>
        <v>1200</v>
      </c>
      <c r="L242" s="80">
        <f t="shared" ref="L242:M242" si="93">AVERAGE(L226:L241)</f>
        <v>3</v>
      </c>
      <c r="M242" s="81">
        <f t="shared" si="93"/>
        <v>2978.6418488896211</v>
      </c>
      <c r="N242" s="82">
        <f>M242/L242</f>
        <v>992.88061629654032</v>
      </c>
      <c r="O242" s="83">
        <f>L242-I242</f>
        <v>0</v>
      </c>
      <c r="P242" s="84">
        <f>N242-K242</f>
        <v>-207.11938370345968</v>
      </c>
      <c r="Q242" s="85">
        <f>N242/K242</f>
        <v>0.8274005135804503</v>
      </c>
      <c r="R242" s="275"/>
      <c r="S242" s="182">
        <f>S226</f>
        <v>0.70834490740740741</v>
      </c>
      <c r="T242" s="183">
        <f>INDEX(T226:T241,COUNTA(T226:T241))</f>
        <v>0.89513888888888893</v>
      </c>
      <c r="U242" s="86"/>
      <c r="V242" s="96"/>
      <c r="W242" s="18"/>
      <c r="X242" s="20"/>
      <c r="Y242" s="262"/>
      <c r="Z242" s="263"/>
      <c r="AA242" s="97">
        <f>M242-J242</f>
        <v>-621.35815111037891</v>
      </c>
      <c r="AB242" s="85">
        <f>M242/J242</f>
        <v>0.8274005135804503</v>
      </c>
      <c r="AC242" s="280"/>
    </row>
    <row r="243" spans="1:29" ht="15.75" customHeight="1">
      <c r="A243" s="281" t="s">
        <v>53</v>
      </c>
      <c r="B243" s="16" t="s">
        <v>76</v>
      </c>
      <c r="C243" s="271" t="s">
        <v>131</v>
      </c>
      <c r="D243" s="272"/>
      <c r="E243" s="21">
        <v>18.18</v>
      </c>
      <c r="F243" s="15">
        <v>2953</v>
      </c>
      <c r="G243" s="22">
        <f t="shared" ref="G243:G245" si="94">E243*F243</f>
        <v>53685.54</v>
      </c>
      <c r="H243" s="23"/>
      <c r="I243" s="24">
        <v>4</v>
      </c>
      <c r="J243" s="25">
        <v>3000</v>
      </c>
      <c r="K243" s="26">
        <f>J243/I243</f>
        <v>750</v>
      </c>
      <c r="L243" s="27">
        <v>4</v>
      </c>
      <c r="M243" s="25">
        <f>F243/V243*60</f>
        <v>2492.5674091441974</v>
      </c>
      <c r="N243" s="26">
        <f>M243/L243</f>
        <v>623.14185228604936</v>
      </c>
      <c r="O243" s="91">
        <f>L243-I243</f>
        <v>0</v>
      </c>
      <c r="P243" s="92">
        <f>N243-K243</f>
        <v>-126.85814771395064</v>
      </c>
      <c r="Q243" s="31">
        <f>N243/K243</f>
        <v>0.83085580304806583</v>
      </c>
      <c r="R243" s="273">
        <f>Q259</f>
        <v>0.82660798921828404</v>
      </c>
      <c r="S243" s="32">
        <v>0.70833333333333337</v>
      </c>
      <c r="T243" s="33">
        <v>0.75769675925925928</v>
      </c>
      <c r="U243" s="34"/>
      <c r="V243" s="35">
        <v>71.083333333333314</v>
      </c>
      <c r="W243" s="33"/>
      <c r="X243" s="107"/>
      <c r="Y243" s="276"/>
      <c r="Z243" s="277"/>
      <c r="AA243" s="119">
        <f>M243-J243</f>
        <v>-507.43259085580257</v>
      </c>
      <c r="AB243" s="31">
        <f>M243/J243</f>
        <v>0.83085580304806583</v>
      </c>
      <c r="AC243" s="278">
        <f>AB259</f>
        <v>0.82660798921828404</v>
      </c>
    </row>
    <row r="244" spans="1:29" ht="15.75" customHeight="1">
      <c r="A244" s="282"/>
      <c r="B244" s="38" t="s">
        <v>76</v>
      </c>
      <c r="C244" s="264" t="s">
        <v>129</v>
      </c>
      <c r="D244" s="265"/>
      <c r="E244" s="39">
        <v>25.03</v>
      </c>
      <c r="F244" s="40">
        <v>2393</v>
      </c>
      <c r="G244" s="41">
        <f t="shared" si="94"/>
        <v>59896.79</v>
      </c>
      <c r="H244" s="42"/>
      <c r="I244" s="43">
        <v>4</v>
      </c>
      <c r="J244" s="44">
        <v>3300</v>
      </c>
      <c r="K244" s="45">
        <f t="shared" si="86"/>
        <v>825</v>
      </c>
      <c r="L244" s="46">
        <v>4</v>
      </c>
      <c r="M244" s="44">
        <f>F244/V244*60</f>
        <v>2715.8890290037803</v>
      </c>
      <c r="N244" s="45">
        <f>M244/L244</f>
        <v>678.97225725094506</v>
      </c>
      <c r="O244" s="47">
        <f>L244-I244</f>
        <v>0</v>
      </c>
      <c r="P244" s="48">
        <f>N244-K244</f>
        <v>-146.02774274905494</v>
      </c>
      <c r="Q244" s="49">
        <f>N244/K244</f>
        <v>0.822996675455691</v>
      </c>
      <c r="R244" s="274"/>
      <c r="S244" s="50">
        <v>0.77162037037037035</v>
      </c>
      <c r="T244" s="51">
        <v>0.80833333333333335</v>
      </c>
      <c r="U244" s="52">
        <v>20.049999999999937</v>
      </c>
      <c r="V244" s="53">
        <v>52.866666666666724</v>
      </c>
      <c r="W244" s="54"/>
      <c r="X244" s="58"/>
      <c r="Y244" s="266"/>
      <c r="Z244" s="267"/>
      <c r="AA244" s="120">
        <f>M244-J244</f>
        <v>-584.11097099621975</v>
      </c>
      <c r="AB244" s="49">
        <f>M244/J244</f>
        <v>0.822996675455691</v>
      </c>
      <c r="AC244" s="279"/>
    </row>
    <row r="245" spans="1:29" ht="15.75" customHeight="1">
      <c r="A245" s="282"/>
      <c r="B245" s="38" t="s">
        <v>76</v>
      </c>
      <c r="C245" s="264" t="s">
        <v>130</v>
      </c>
      <c r="D245" s="265"/>
      <c r="E245" s="39">
        <v>24.83</v>
      </c>
      <c r="F245" s="40">
        <v>3108</v>
      </c>
      <c r="G245" s="41">
        <f t="shared" si="94"/>
        <v>77171.64</v>
      </c>
      <c r="H245" s="42"/>
      <c r="I245" s="43">
        <v>4</v>
      </c>
      <c r="J245" s="44">
        <v>3300</v>
      </c>
      <c r="K245" s="45">
        <f t="shared" si="86"/>
        <v>825</v>
      </c>
      <c r="L245" s="46">
        <v>4</v>
      </c>
      <c r="M245" s="44">
        <f>F245/V245*60</f>
        <v>2726.9802583475494</v>
      </c>
      <c r="N245" s="45">
        <f>M245/L245</f>
        <v>681.74506458688734</v>
      </c>
      <c r="O245" s="47">
        <f>L245-I245</f>
        <v>0</v>
      </c>
      <c r="P245" s="48">
        <f>N245-K245</f>
        <v>-143.25493541311266</v>
      </c>
      <c r="Q245" s="49">
        <f>N245/K245</f>
        <v>0.82635765404471195</v>
      </c>
      <c r="R245" s="274"/>
      <c r="S245" s="50">
        <v>0.81944444444444442</v>
      </c>
      <c r="T245" s="51">
        <v>0.86693287037037037</v>
      </c>
      <c r="U245" s="52">
        <v>15.999999999999943</v>
      </c>
      <c r="V245" s="53">
        <v>68.383333333333368</v>
      </c>
      <c r="W245" s="54"/>
      <c r="X245" s="58"/>
      <c r="Y245" s="266"/>
      <c r="Z245" s="267"/>
      <c r="AA245" s="120">
        <f>M245-J245</f>
        <v>-573.01974165245065</v>
      </c>
      <c r="AB245" s="49">
        <f>M245/J245</f>
        <v>0.82635765404471195</v>
      </c>
      <c r="AC245" s="279"/>
    </row>
    <row r="246" spans="1:29" ht="15.75" customHeight="1">
      <c r="A246" s="282"/>
      <c r="B246" s="38"/>
      <c r="C246" s="264"/>
      <c r="D246" s="265"/>
      <c r="E246" s="39"/>
      <c r="F246" s="40"/>
      <c r="G246" s="41"/>
      <c r="H246" s="42"/>
      <c r="I246" s="43"/>
      <c r="J246" s="44"/>
      <c r="K246" s="45"/>
      <c r="L246" s="46"/>
      <c r="M246" s="44"/>
      <c r="N246" s="45"/>
      <c r="O246" s="47"/>
      <c r="P246" s="48"/>
      <c r="Q246" s="49"/>
      <c r="R246" s="274"/>
      <c r="S246" s="50"/>
      <c r="T246" s="51"/>
      <c r="U246" s="52"/>
      <c r="V246" s="53"/>
      <c r="W246" s="54"/>
      <c r="X246" s="58"/>
      <c r="Y246" s="266"/>
      <c r="Z246" s="267"/>
      <c r="AA246" s="120"/>
      <c r="AB246" s="49"/>
      <c r="AC246" s="279"/>
    </row>
    <row r="247" spans="1:29" ht="15.75" customHeight="1">
      <c r="A247" s="283"/>
      <c r="B247" s="38"/>
      <c r="C247" s="264"/>
      <c r="D247" s="265"/>
      <c r="E247" s="39"/>
      <c r="F247" s="40"/>
      <c r="G247" s="41"/>
      <c r="H247" s="58"/>
      <c r="I247" s="43"/>
      <c r="J247" s="44"/>
      <c r="K247" s="45"/>
      <c r="L247" s="59"/>
      <c r="M247" s="44"/>
      <c r="N247" s="45"/>
      <c r="O247" s="47"/>
      <c r="P247" s="48"/>
      <c r="Q247" s="49"/>
      <c r="R247" s="274"/>
      <c r="S247" s="50"/>
      <c r="T247" s="51"/>
      <c r="U247" s="52"/>
      <c r="V247" s="53"/>
      <c r="W247" s="54"/>
      <c r="X247" s="94"/>
      <c r="Y247" s="266"/>
      <c r="Z247" s="267"/>
      <c r="AA247" s="120"/>
      <c r="AB247" s="49"/>
      <c r="AC247" s="279"/>
    </row>
    <row r="248" spans="1:29" ht="15.75" customHeight="1">
      <c r="A248" s="283"/>
      <c r="B248" s="38"/>
      <c r="C248" s="264"/>
      <c r="D248" s="265"/>
      <c r="E248" s="39"/>
      <c r="F248" s="40"/>
      <c r="G248" s="60"/>
      <c r="H248" s="61"/>
      <c r="I248" s="43"/>
      <c r="J248" s="44"/>
      <c r="K248" s="45"/>
      <c r="L248" s="46"/>
      <c r="M248" s="44"/>
      <c r="N248" s="45"/>
      <c r="O248" s="47"/>
      <c r="P248" s="48"/>
      <c r="Q248" s="49"/>
      <c r="R248" s="274"/>
      <c r="S248" s="50"/>
      <c r="T248" s="51"/>
      <c r="U248" s="52"/>
      <c r="V248" s="53"/>
      <c r="W248" s="54"/>
      <c r="X248" s="116"/>
      <c r="Y248" s="266"/>
      <c r="Z248" s="267"/>
      <c r="AA248" s="120"/>
      <c r="AB248" s="49"/>
      <c r="AC248" s="279"/>
    </row>
    <row r="249" spans="1:29" ht="15.75" customHeight="1">
      <c r="A249" s="283"/>
      <c r="B249" s="38"/>
      <c r="C249" s="264"/>
      <c r="D249" s="265"/>
      <c r="E249" s="39"/>
      <c r="F249" s="40"/>
      <c r="G249" s="60"/>
      <c r="H249" s="64"/>
      <c r="I249" s="43"/>
      <c r="J249" s="44"/>
      <c r="K249" s="45"/>
      <c r="L249" s="59"/>
      <c r="M249" s="44"/>
      <c r="N249" s="45"/>
      <c r="O249" s="65"/>
      <c r="P249" s="66"/>
      <c r="Q249" s="67"/>
      <c r="R249" s="274"/>
      <c r="S249" s="50"/>
      <c r="T249" s="51"/>
      <c r="U249" s="52"/>
      <c r="V249" s="53"/>
      <c r="W249" s="54"/>
      <c r="X249" s="94"/>
      <c r="Y249" s="266"/>
      <c r="Z249" s="267"/>
      <c r="AA249" s="120"/>
      <c r="AB249" s="49"/>
      <c r="AC249" s="279"/>
    </row>
    <row r="250" spans="1:29" ht="15.75" customHeight="1">
      <c r="A250" s="283"/>
      <c r="B250" s="38"/>
      <c r="C250" s="264"/>
      <c r="D250" s="265"/>
      <c r="E250" s="39"/>
      <c r="F250" s="40"/>
      <c r="G250" s="60"/>
      <c r="H250" s="64"/>
      <c r="I250" s="43"/>
      <c r="J250" s="44"/>
      <c r="K250" s="45"/>
      <c r="L250" s="59"/>
      <c r="M250" s="44"/>
      <c r="N250" s="45"/>
      <c r="O250" s="65"/>
      <c r="P250" s="66"/>
      <c r="Q250" s="67"/>
      <c r="R250" s="274"/>
      <c r="S250" s="50"/>
      <c r="T250" s="51"/>
      <c r="U250" s="52"/>
      <c r="V250" s="53"/>
      <c r="W250" s="54"/>
      <c r="X250" s="94"/>
      <c r="Y250" s="266"/>
      <c r="Z250" s="267"/>
      <c r="AA250" s="120"/>
      <c r="AB250" s="49"/>
      <c r="AC250" s="279"/>
    </row>
    <row r="251" spans="1:29" ht="15.75" customHeight="1">
      <c r="A251" s="283"/>
      <c r="B251" s="38"/>
      <c r="C251" s="264"/>
      <c r="D251" s="265"/>
      <c r="E251" s="39"/>
      <c r="F251" s="40"/>
      <c r="G251" s="60"/>
      <c r="H251" s="64"/>
      <c r="I251" s="43"/>
      <c r="J251" s="44"/>
      <c r="K251" s="45"/>
      <c r="L251" s="59"/>
      <c r="M251" s="44"/>
      <c r="N251" s="45"/>
      <c r="O251" s="65"/>
      <c r="P251" s="66"/>
      <c r="Q251" s="67"/>
      <c r="R251" s="274"/>
      <c r="S251" s="50"/>
      <c r="T251" s="51"/>
      <c r="U251" s="52"/>
      <c r="V251" s="53"/>
      <c r="W251" s="68"/>
      <c r="X251" s="110"/>
      <c r="Y251" s="266"/>
      <c r="Z251" s="267"/>
      <c r="AA251" s="120"/>
      <c r="AB251" s="49"/>
      <c r="AC251" s="279"/>
    </row>
    <row r="252" spans="1:29" ht="15.75" customHeight="1">
      <c r="A252" s="283"/>
      <c r="B252" s="38"/>
      <c r="C252" s="264"/>
      <c r="D252" s="265"/>
      <c r="E252" s="39"/>
      <c r="F252" s="40"/>
      <c r="G252" s="60"/>
      <c r="H252" s="64"/>
      <c r="I252" s="43"/>
      <c r="J252" s="44"/>
      <c r="K252" s="45"/>
      <c r="L252" s="59"/>
      <c r="M252" s="44"/>
      <c r="N252" s="45"/>
      <c r="O252" s="65"/>
      <c r="P252" s="66"/>
      <c r="Q252" s="67"/>
      <c r="R252" s="274"/>
      <c r="S252" s="50"/>
      <c r="T252" s="51"/>
      <c r="U252" s="52"/>
      <c r="V252" s="53"/>
      <c r="W252" s="68"/>
      <c r="X252" s="110"/>
      <c r="Y252" s="266"/>
      <c r="Z252" s="267"/>
      <c r="AA252" s="120"/>
      <c r="AB252" s="49"/>
      <c r="AC252" s="279"/>
    </row>
    <row r="253" spans="1:29" ht="15.75" customHeight="1">
      <c r="A253" s="283"/>
      <c r="B253" s="38"/>
      <c r="C253" s="264"/>
      <c r="D253" s="265"/>
      <c r="E253" s="39"/>
      <c r="F253" s="40"/>
      <c r="G253" s="60"/>
      <c r="H253" s="64"/>
      <c r="I253" s="43"/>
      <c r="J253" s="44"/>
      <c r="K253" s="45"/>
      <c r="L253" s="59"/>
      <c r="M253" s="44"/>
      <c r="N253" s="45"/>
      <c r="O253" s="65"/>
      <c r="P253" s="66"/>
      <c r="Q253" s="67"/>
      <c r="R253" s="274"/>
      <c r="S253" s="50"/>
      <c r="T253" s="51"/>
      <c r="U253" s="52"/>
      <c r="V253" s="53"/>
      <c r="W253" s="68"/>
      <c r="X253" s="110"/>
      <c r="Y253" s="266"/>
      <c r="Z253" s="267"/>
      <c r="AA253" s="120"/>
      <c r="AB253" s="49"/>
      <c r="AC253" s="279"/>
    </row>
    <row r="254" spans="1:29" ht="15.75" customHeight="1">
      <c r="A254" s="283"/>
      <c r="B254" s="38"/>
      <c r="C254" s="264"/>
      <c r="D254" s="265"/>
      <c r="E254" s="39"/>
      <c r="F254" s="40"/>
      <c r="G254" s="60"/>
      <c r="H254" s="64"/>
      <c r="I254" s="43"/>
      <c r="J254" s="44"/>
      <c r="K254" s="45"/>
      <c r="L254" s="59"/>
      <c r="M254" s="44"/>
      <c r="N254" s="45"/>
      <c r="O254" s="65"/>
      <c r="P254" s="66"/>
      <c r="Q254" s="67"/>
      <c r="R254" s="274"/>
      <c r="S254" s="50"/>
      <c r="T254" s="51"/>
      <c r="U254" s="52"/>
      <c r="V254" s="53"/>
      <c r="W254" s="68"/>
      <c r="X254" s="110"/>
      <c r="Y254" s="266"/>
      <c r="Z254" s="267"/>
      <c r="AA254" s="120"/>
      <c r="AB254" s="49"/>
      <c r="AC254" s="279"/>
    </row>
    <row r="255" spans="1:29" ht="15.75" customHeight="1">
      <c r="A255" s="283"/>
      <c r="B255" s="38"/>
      <c r="C255" s="264"/>
      <c r="D255" s="265"/>
      <c r="E255" s="39"/>
      <c r="F255" s="40"/>
      <c r="G255" s="60"/>
      <c r="H255" s="64"/>
      <c r="I255" s="43"/>
      <c r="J255" s="44"/>
      <c r="K255" s="45"/>
      <c r="L255" s="59"/>
      <c r="M255" s="44"/>
      <c r="N255" s="45"/>
      <c r="O255" s="65"/>
      <c r="P255" s="66"/>
      <c r="Q255" s="67"/>
      <c r="R255" s="274"/>
      <c r="S255" s="50"/>
      <c r="T255" s="51"/>
      <c r="U255" s="52"/>
      <c r="V255" s="53"/>
      <c r="W255" s="68"/>
      <c r="X255" s="110"/>
      <c r="Y255" s="266"/>
      <c r="Z255" s="267"/>
      <c r="AA255" s="120"/>
      <c r="AB255" s="49"/>
      <c r="AC255" s="279"/>
    </row>
    <row r="256" spans="1:29" ht="15.75" customHeight="1">
      <c r="A256" s="283"/>
      <c r="B256" s="38"/>
      <c r="C256" s="264"/>
      <c r="D256" s="265"/>
      <c r="E256" s="39"/>
      <c r="F256" s="40"/>
      <c r="G256" s="60"/>
      <c r="H256" s="64"/>
      <c r="I256" s="43"/>
      <c r="J256" s="44"/>
      <c r="K256" s="45"/>
      <c r="L256" s="59"/>
      <c r="M256" s="44"/>
      <c r="N256" s="45"/>
      <c r="O256" s="65"/>
      <c r="P256" s="66"/>
      <c r="Q256" s="67"/>
      <c r="R256" s="274"/>
      <c r="S256" s="50"/>
      <c r="T256" s="51"/>
      <c r="U256" s="52"/>
      <c r="V256" s="53"/>
      <c r="W256" s="54"/>
      <c r="X256" s="94"/>
      <c r="Y256" s="266"/>
      <c r="Z256" s="267"/>
      <c r="AA256" s="120"/>
      <c r="AB256" s="49"/>
      <c r="AC256" s="279"/>
    </row>
    <row r="257" spans="1:29" ht="15.75" customHeight="1">
      <c r="A257" s="283"/>
      <c r="B257" s="38"/>
      <c r="C257" s="264"/>
      <c r="D257" s="265"/>
      <c r="E257" s="39"/>
      <c r="F257" s="40"/>
      <c r="G257" s="60"/>
      <c r="H257" s="64"/>
      <c r="I257" s="43"/>
      <c r="J257" s="44"/>
      <c r="K257" s="45"/>
      <c r="L257" s="59"/>
      <c r="M257" s="44"/>
      <c r="N257" s="45"/>
      <c r="O257" s="65"/>
      <c r="P257" s="66"/>
      <c r="Q257" s="67"/>
      <c r="R257" s="274"/>
      <c r="S257" s="50"/>
      <c r="T257" s="51"/>
      <c r="U257" s="52"/>
      <c r="V257" s="53"/>
      <c r="W257" s="68"/>
      <c r="X257" s="110"/>
      <c r="Y257" s="266"/>
      <c r="Z257" s="267"/>
      <c r="AA257" s="120"/>
      <c r="AB257" s="49"/>
      <c r="AC257" s="279"/>
    </row>
    <row r="258" spans="1:29" ht="15.75" customHeight="1">
      <c r="A258" s="283"/>
      <c r="B258" s="38"/>
      <c r="C258" s="264"/>
      <c r="D258" s="265"/>
      <c r="E258" s="104"/>
      <c r="F258" s="40"/>
      <c r="G258" s="72"/>
      <c r="H258" s="64"/>
      <c r="I258" s="43"/>
      <c r="J258" s="44"/>
      <c r="K258" s="45"/>
      <c r="L258" s="59"/>
      <c r="M258" s="44"/>
      <c r="N258" s="45"/>
      <c r="O258" s="65"/>
      <c r="P258" s="66"/>
      <c r="Q258" s="67"/>
      <c r="R258" s="274"/>
      <c r="S258" s="62"/>
      <c r="T258" s="63"/>
      <c r="U258" s="73"/>
      <c r="V258" s="74"/>
      <c r="W258" s="68"/>
      <c r="X258" s="110"/>
      <c r="Y258" s="266"/>
      <c r="Z258" s="267"/>
      <c r="AA258" s="121"/>
      <c r="AB258" s="67"/>
      <c r="AC258" s="279"/>
    </row>
    <row r="259" spans="1:29" ht="15.75" customHeight="1" thickBot="1">
      <c r="A259" s="284"/>
      <c r="B259" s="76" t="s">
        <v>35</v>
      </c>
      <c r="C259" s="261"/>
      <c r="D259" s="261"/>
      <c r="E259" s="77"/>
      <c r="F259" s="78"/>
      <c r="G259" s="79"/>
      <c r="H259" s="20"/>
      <c r="I259" s="80">
        <f t="shared" ref="I259:J259" si="95">AVERAGE(I243:I258)</f>
        <v>4</v>
      </c>
      <c r="J259" s="81">
        <f t="shared" si="95"/>
        <v>3200</v>
      </c>
      <c r="K259" s="82">
        <f t="shared" ref="K259" si="96">J259/I259</f>
        <v>800</v>
      </c>
      <c r="L259" s="80">
        <f t="shared" ref="L259:M259" si="97">AVERAGE(L243:L258)</f>
        <v>4</v>
      </c>
      <c r="M259" s="81">
        <f t="shared" si="97"/>
        <v>2645.1455654985089</v>
      </c>
      <c r="N259" s="82">
        <f>M259/L259</f>
        <v>661.28639137462721</v>
      </c>
      <c r="O259" s="83">
        <f>L259-I259</f>
        <v>0</v>
      </c>
      <c r="P259" s="84">
        <f>N259-K259</f>
        <v>-138.71360862537279</v>
      </c>
      <c r="Q259" s="85">
        <f>N259/K259</f>
        <v>0.82660798921828404</v>
      </c>
      <c r="R259" s="275"/>
      <c r="S259" s="182">
        <f>S243</f>
        <v>0.70833333333333337</v>
      </c>
      <c r="T259" s="183">
        <f>INDEX(T243:T258,COUNTA(T243:T258))</f>
        <v>0.86693287037037037</v>
      </c>
      <c r="U259" s="86"/>
      <c r="V259" s="96"/>
      <c r="W259" s="78"/>
      <c r="X259" s="82"/>
      <c r="Y259" s="262"/>
      <c r="Z259" s="263"/>
      <c r="AA259" s="122">
        <f>M259-J259</f>
        <v>-554.85443450149114</v>
      </c>
      <c r="AB259" s="85">
        <f>M259/J259</f>
        <v>0.82660798921828404</v>
      </c>
      <c r="AC259" s="280"/>
    </row>
    <row r="261" spans="1:29">
      <c r="Y261" s="260" t="s">
        <v>54</v>
      </c>
      <c r="Z261" s="260"/>
    </row>
    <row r="262" spans="1:29">
      <c r="Y262" s="260" t="s">
        <v>55</v>
      </c>
      <c r="Z262" s="260"/>
    </row>
    <row r="263" spans="1:29">
      <c r="Y263" s="260" t="s">
        <v>56</v>
      </c>
      <c r="Z263" s="260"/>
    </row>
    <row r="264" spans="1:29">
      <c r="Y264" s="260" t="s">
        <v>57</v>
      </c>
      <c r="Z264" s="260"/>
    </row>
    <row r="265" spans="1:29">
      <c r="Y265" s="260" t="s">
        <v>58</v>
      </c>
      <c r="Z265" s="260"/>
    </row>
    <row r="266" spans="1:29">
      <c r="Y266" s="260" t="s">
        <v>59</v>
      </c>
      <c r="Z266" s="260"/>
    </row>
    <row r="267" spans="1:29">
      <c r="Y267" s="260" t="s">
        <v>60</v>
      </c>
      <c r="Z267" s="260"/>
    </row>
    <row r="268" spans="1:29">
      <c r="Y268" s="260" t="s">
        <v>61</v>
      </c>
      <c r="Z268" s="260"/>
    </row>
    <row r="269" spans="1:29">
      <c r="Y269" s="260" t="s">
        <v>62</v>
      </c>
      <c r="Z269" s="260"/>
    </row>
    <row r="270" spans="1:29">
      <c r="Y270" s="260" t="s">
        <v>63</v>
      </c>
      <c r="Z270" s="260"/>
    </row>
    <row r="271" spans="1:29">
      <c r="Y271" s="260" t="s">
        <v>64</v>
      </c>
      <c r="Z271" s="260"/>
    </row>
    <row r="272" spans="1:29">
      <c r="Y272" s="260" t="s">
        <v>65</v>
      </c>
      <c r="Z272" s="260"/>
    </row>
    <row r="273" spans="25:26">
      <c r="Y273" s="260" t="s">
        <v>66</v>
      </c>
      <c r="Z273" s="260"/>
    </row>
    <row r="274" spans="25:26">
      <c r="Y274" s="9" t="s">
        <v>231</v>
      </c>
    </row>
    <row r="275" spans="25:26">
      <c r="Y275" s="9" t="s">
        <v>270</v>
      </c>
    </row>
    <row r="276" spans="25:26">
      <c r="Y276" s="9" t="s">
        <v>310</v>
      </c>
    </row>
  </sheetData>
  <mergeCells count="600">
    <mergeCell ref="Y273:Z273"/>
    <mergeCell ref="Y267:Z267"/>
    <mergeCell ref="Y268:Z268"/>
    <mergeCell ref="Y269:Z269"/>
    <mergeCell ref="Y270:Z270"/>
    <mergeCell ref="Y271:Z271"/>
    <mergeCell ref="Y272:Z272"/>
    <mergeCell ref="Y261:Z261"/>
    <mergeCell ref="Y262:Z262"/>
    <mergeCell ref="Y263:Z263"/>
    <mergeCell ref="Y264:Z264"/>
    <mergeCell ref="Y265:Z265"/>
    <mergeCell ref="Y266:Z266"/>
    <mergeCell ref="AC243:AC259"/>
    <mergeCell ref="C244:D244"/>
    <mergeCell ref="Y244:Z244"/>
    <mergeCell ref="C245:D245"/>
    <mergeCell ref="Y245:Z245"/>
    <mergeCell ref="C246:D246"/>
    <mergeCell ref="Y246:Z246"/>
    <mergeCell ref="C247:D247"/>
    <mergeCell ref="Y247:Z247"/>
    <mergeCell ref="C248:D248"/>
    <mergeCell ref="C257:D257"/>
    <mergeCell ref="Y257:Z257"/>
    <mergeCell ref="C258:D258"/>
    <mergeCell ref="Y258:Z258"/>
    <mergeCell ref="C259:D259"/>
    <mergeCell ref="Y259:Z259"/>
    <mergeCell ref="C254:D254"/>
    <mergeCell ref="Y254:Z254"/>
    <mergeCell ref="C255:D255"/>
    <mergeCell ref="Y255:Z255"/>
    <mergeCell ref="C256:D256"/>
    <mergeCell ref="Y256:Z256"/>
    <mergeCell ref="A243:A259"/>
    <mergeCell ref="C243:D243"/>
    <mergeCell ref="R243:R259"/>
    <mergeCell ref="Y243:Z243"/>
    <mergeCell ref="Y248:Z248"/>
    <mergeCell ref="C249:D249"/>
    <mergeCell ref="Y249:Z249"/>
    <mergeCell ref="C250:D250"/>
    <mergeCell ref="A226:A242"/>
    <mergeCell ref="C226:D226"/>
    <mergeCell ref="Y250:Z250"/>
    <mergeCell ref="C251:D251"/>
    <mergeCell ref="Y251:Z251"/>
    <mergeCell ref="C252:D252"/>
    <mergeCell ref="Y252:Z252"/>
    <mergeCell ref="C253:D253"/>
    <mergeCell ref="Y253:Z253"/>
    <mergeCell ref="C233:D233"/>
    <mergeCell ref="Y233:Z233"/>
    <mergeCell ref="C234:D234"/>
    <mergeCell ref="Y234:Z234"/>
    <mergeCell ref="C235:D235"/>
    <mergeCell ref="Y235:Z235"/>
    <mergeCell ref="Y230:Z230"/>
    <mergeCell ref="C231:D231"/>
    <mergeCell ref="Y231:Z231"/>
    <mergeCell ref="C232:D232"/>
    <mergeCell ref="Y232:Z232"/>
    <mergeCell ref="R226:R242"/>
    <mergeCell ref="Y226:Z226"/>
    <mergeCell ref="C239:D239"/>
    <mergeCell ref="Y239:Z239"/>
    <mergeCell ref="C240:D240"/>
    <mergeCell ref="Y240:Z240"/>
    <mergeCell ref="C241:D241"/>
    <mergeCell ref="Y241:Z241"/>
    <mergeCell ref="C236:D236"/>
    <mergeCell ref="Y236:Z236"/>
    <mergeCell ref="C237:D237"/>
    <mergeCell ref="Y237:Z237"/>
    <mergeCell ref="C238:D238"/>
    <mergeCell ref="Y238:Z238"/>
    <mergeCell ref="C242:D242"/>
    <mergeCell ref="Y242:Z242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59">
    <cfRule type="cellIs" dxfId="387" priority="1" operator="greaterThan">
      <formula>0</formula>
    </cfRule>
  </conditionalFormatting>
  <conditionalFormatting sqref="P5:P259 AA5:AA259">
    <cfRule type="cellIs" dxfId="386" priority="13" operator="lessThan">
      <formula>0</formula>
    </cfRule>
  </conditionalFormatting>
  <conditionalFormatting sqref="Q5:Q259 AB5:AB259">
    <cfRule type="cellIs" dxfId="385" priority="11" operator="greaterThan">
      <formula>1</formula>
    </cfRule>
    <cfRule type="cellIs" dxfId="384" priority="12" operator="lessThan">
      <formula>0.8</formula>
    </cfRule>
  </conditionalFormatting>
  <conditionalFormatting sqref="AC5:AC22 R5:R259 AC39:AC40 AC158:AC163">
    <cfRule type="cellIs" dxfId="383" priority="15" operator="lessThan">
      <formula>0.8</formula>
    </cfRule>
  </conditionalFormatting>
  <conditionalFormatting sqref="AC37">
    <cfRule type="cellIs" dxfId="382" priority="18" operator="lessThan">
      <formula>0.8</formula>
    </cfRule>
  </conditionalFormatting>
  <conditionalFormatting sqref="AC46:AC54">
    <cfRule type="cellIs" dxfId="381" priority="16" operator="lessThan">
      <formula>0.8</formula>
    </cfRule>
  </conditionalFormatting>
  <conditionalFormatting sqref="AC56:AC61">
    <cfRule type="cellIs" dxfId="380" priority="14" operator="lessThan">
      <formula>0.8</formula>
    </cfRule>
  </conditionalFormatting>
  <conditionalFormatting sqref="AC73">
    <cfRule type="cellIs" dxfId="379" priority="17" operator="lessThan">
      <formula>0.8</formula>
    </cfRule>
  </conditionalFormatting>
  <conditionalFormatting sqref="AC90:AC95">
    <cfRule type="cellIs" dxfId="378" priority="9" operator="lessThan">
      <formula>0.8</formula>
    </cfRule>
  </conditionalFormatting>
  <conditionalFormatting sqref="AC107">
    <cfRule type="cellIs" dxfId="377" priority="10" operator="lessThan">
      <formula>0.8</formula>
    </cfRule>
  </conditionalFormatting>
  <conditionalFormatting sqref="AC124">
    <cfRule type="cellIs" dxfId="376" priority="3" operator="lessThan">
      <formula>0.8</formula>
    </cfRule>
  </conditionalFormatting>
  <conditionalFormatting sqref="AC141:AC146">
    <cfRule type="cellIs" dxfId="375" priority="2" operator="lessThan">
      <formula>0.8</formula>
    </cfRule>
  </conditionalFormatting>
  <conditionalFormatting sqref="AC175:AC180">
    <cfRule type="cellIs" dxfId="374" priority="8" operator="lessThan">
      <formula>0.8</formula>
    </cfRule>
  </conditionalFormatting>
  <conditionalFormatting sqref="AC192">
    <cfRule type="cellIs" dxfId="373" priority="7" operator="lessThan">
      <formula>0.8</formula>
    </cfRule>
  </conditionalFormatting>
  <conditionalFormatting sqref="AC209">
    <cfRule type="cellIs" dxfId="372" priority="6" operator="lessThan">
      <formula>0.8</formula>
    </cfRule>
  </conditionalFormatting>
  <conditionalFormatting sqref="AC226">
    <cfRule type="cellIs" dxfId="371" priority="5" operator="lessThan">
      <formula>0.8</formula>
    </cfRule>
  </conditionalFormatting>
  <conditionalFormatting sqref="AC243:AC248">
    <cfRule type="cellIs" dxfId="370" priority="4" operator="lessThan">
      <formula>0.8</formula>
    </cfRule>
  </conditionalFormatting>
  <dataValidations count="1">
    <dataValidation type="list" allowBlank="1" showInputMessage="1" showErrorMessage="1" sqref="Y5:Z259" xr:uid="{4E06638C-4D28-4CD6-B10D-5111E61911ED}">
      <formula1>$Y$261:$Y$289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B3F47-1718-4692-B911-4388D18F2302}">
  <sheetPr>
    <tabColor theme="8" tint="0.59999389629810485"/>
    <pageSetUpPr fitToPage="1"/>
  </sheetPr>
  <dimension ref="A1:AQ188"/>
  <sheetViews>
    <sheetView zoomScale="85" zoomScaleNormal="85" workbookViewId="0">
      <pane ySplit="4" topLeftCell="A8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SUM(F5:F174)</f>
        <v>128589</v>
      </c>
      <c r="E1" s="5" t="s">
        <v>2</v>
      </c>
      <c r="F1" s="6">
        <f>SUM(G5:G174)</f>
        <v>5843811.120000001</v>
      </c>
      <c r="G1" s="7" t="s">
        <v>3</v>
      </c>
      <c r="H1" s="8">
        <f>L21+L38+L55+L72+L89+L106+L123+L140+L157+L174</f>
        <v>188.55079365079365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45851</v>
      </c>
      <c r="B2" s="326"/>
      <c r="C2" s="10" t="s">
        <v>10</v>
      </c>
      <c r="D2" s="11">
        <f>AVERAGE(N21,N38,N55,N72,N89,N106,N123,N140,N157,N174)</f>
        <v>127.3022612471751</v>
      </c>
      <c r="E2" s="11" t="s">
        <v>11</v>
      </c>
      <c r="F2" s="12">
        <f>F1/D1</f>
        <v>45.445653360707375</v>
      </c>
      <c r="G2" s="13" t="s">
        <v>12</v>
      </c>
      <c r="H2" s="14">
        <f>COUNT(H5:H174)</f>
        <v>2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16" t="s">
        <v>67</v>
      </c>
      <c r="C5" s="350" t="s">
        <v>68</v>
      </c>
      <c r="D5" s="351"/>
      <c r="E5" s="21">
        <v>19.7</v>
      </c>
      <c r="F5" s="15">
        <v>1700</v>
      </c>
      <c r="G5" s="22">
        <f t="shared" ref="G5:G10" si="0">E5*F5</f>
        <v>33490</v>
      </c>
      <c r="H5" s="23">
        <v>2</v>
      </c>
      <c r="I5" s="24">
        <v>13</v>
      </c>
      <c r="J5" s="25">
        <v>1200</v>
      </c>
      <c r="K5" s="26">
        <f>J5/I5</f>
        <v>92.307692307692307</v>
      </c>
      <c r="L5" s="27">
        <v>13</v>
      </c>
      <c r="M5" s="25">
        <f t="shared" ref="M5:M10" si="1">F5/V5*60</f>
        <v>1056.0828300258843</v>
      </c>
      <c r="N5" s="26">
        <f t="shared" ref="N5:N10" si="2">M5/L5</f>
        <v>81.237140771221874</v>
      </c>
      <c r="O5" s="28">
        <f t="shared" ref="O5:O10" si="3">L5-I5</f>
        <v>0</v>
      </c>
      <c r="P5" s="29">
        <f t="shared" ref="P5:P10" si="4">N5-K5</f>
        <v>-11.070551536470433</v>
      </c>
      <c r="Q5" s="30">
        <f t="shared" ref="Q5:Q10" si="5">N5/K5</f>
        <v>0.88006902502157036</v>
      </c>
      <c r="R5" s="274">
        <f>Q21</f>
        <v>0.85063935440171146</v>
      </c>
      <c r="S5" s="32">
        <v>0.16695601851851852</v>
      </c>
      <c r="T5" s="33">
        <v>0.23402777777777778</v>
      </c>
      <c r="U5" s="34"/>
      <c r="V5" s="35">
        <v>96.583333333333343</v>
      </c>
      <c r="W5" s="15"/>
      <c r="X5" s="17"/>
      <c r="Y5" s="276"/>
      <c r="Z5" s="277"/>
      <c r="AA5" s="36">
        <f t="shared" ref="AA5:AA10" si="6">M5-J5</f>
        <v>-143.91716997411572</v>
      </c>
      <c r="AB5" s="37">
        <f t="shared" ref="AB5:AB10" si="7">M5/J5</f>
        <v>0.88006902502157025</v>
      </c>
      <c r="AC5" s="292">
        <f>AB21</f>
        <v>0.85063935440171135</v>
      </c>
    </row>
    <row r="6" spans="1:29" ht="15.75" customHeight="1">
      <c r="A6" s="282"/>
      <c r="B6" s="38" t="s">
        <v>74</v>
      </c>
      <c r="C6" s="285" t="s">
        <v>200</v>
      </c>
      <c r="D6" s="286"/>
      <c r="E6" s="39">
        <v>59.36</v>
      </c>
      <c r="F6" s="40">
        <v>455</v>
      </c>
      <c r="G6" s="41">
        <f t="shared" si="0"/>
        <v>27008.799999999999</v>
      </c>
      <c r="H6" s="42"/>
      <c r="I6" s="43">
        <v>17</v>
      </c>
      <c r="J6" s="44">
        <v>1565</v>
      </c>
      <c r="K6" s="45">
        <f t="shared" ref="K6:K62" si="8">J6/I6</f>
        <v>92.058823529411768</v>
      </c>
      <c r="L6" s="46">
        <v>17</v>
      </c>
      <c r="M6" s="44">
        <f t="shared" si="1"/>
        <v>1278.6885245901628</v>
      </c>
      <c r="N6" s="45">
        <f t="shared" si="2"/>
        <v>75.216972034715468</v>
      </c>
      <c r="O6" s="47">
        <f t="shared" si="3"/>
        <v>0</v>
      </c>
      <c r="P6" s="48">
        <f t="shared" si="4"/>
        <v>-16.8418514946963</v>
      </c>
      <c r="Q6" s="49">
        <f t="shared" si="5"/>
        <v>0.81705337034515202</v>
      </c>
      <c r="R6" s="274"/>
      <c r="S6" s="50">
        <v>0.2388888888888889</v>
      </c>
      <c r="T6" s="51">
        <v>0.2537152777777778</v>
      </c>
      <c r="U6" s="52">
        <v>7.0000000000000151</v>
      </c>
      <c r="V6" s="53">
        <v>21.350000000000019</v>
      </c>
      <c r="W6" s="54"/>
      <c r="X6" s="94"/>
      <c r="Y6" s="266"/>
      <c r="Z6" s="267"/>
      <c r="AA6" s="55">
        <f t="shared" si="6"/>
        <v>-286.31147540983716</v>
      </c>
      <c r="AB6" s="56">
        <f t="shared" si="7"/>
        <v>0.81705337034515202</v>
      </c>
      <c r="AC6" s="293"/>
    </row>
    <row r="7" spans="1:29" ht="15.75" customHeight="1">
      <c r="A7" s="282"/>
      <c r="B7" s="38" t="s">
        <v>67</v>
      </c>
      <c r="C7" s="285" t="s">
        <v>291</v>
      </c>
      <c r="D7" s="286"/>
      <c r="E7" s="39">
        <v>51.82</v>
      </c>
      <c r="F7" s="40">
        <v>3864</v>
      </c>
      <c r="G7" s="41">
        <f t="shared" si="0"/>
        <v>200232.48</v>
      </c>
      <c r="H7" s="42"/>
      <c r="I7" s="43">
        <v>23</v>
      </c>
      <c r="J7" s="44">
        <v>1800</v>
      </c>
      <c r="K7" s="45">
        <f t="shared" si="8"/>
        <v>78.260869565217391</v>
      </c>
      <c r="L7" s="46">
        <v>23</v>
      </c>
      <c r="M7" s="44">
        <f t="shared" si="1"/>
        <v>1525.9324265028524</v>
      </c>
      <c r="N7" s="45">
        <f t="shared" si="2"/>
        <v>66.344888108819674</v>
      </c>
      <c r="O7" s="47">
        <f t="shared" si="3"/>
        <v>0</v>
      </c>
      <c r="P7" s="48">
        <f t="shared" si="4"/>
        <v>-11.915981456397716</v>
      </c>
      <c r="Q7" s="49">
        <f t="shared" si="5"/>
        <v>0.84774023694602918</v>
      </c>
      <c r="R7" s="274"/>
      <c r="S7" s="50">
        <v>0.25908564814814816</v>
      </c>
      <c r="T7" s="51">
        <v>0.36459490740740741</v>
      </c>
      <c r="U7" s="52">
        <v>7.7333333333333165</v>
      </c>
      <c r="V7" s="53">
        <v>151.93333333333331</v>
      </c>
      <c r="W7" s="54"/>
      <c r="X7" s="94"/>
      <c r="Y7" s="266"/>
      <c r="Z7" s="267"/>
      <c r="AA7" s="55">
        <f t="shared" si="6"/>
        <v>-274.06757349714758</v>
      </c>
      <c r="AB7" s="56">
        <f t="shared" si="7"/>
        <v>0.84774023694602907</v>
      </c>
      <c r="AC7" s="293"/>
    </row>
    <row r="8" spans="1:29" ht="15.75" customHeight="1">
      <c r="A8" s="282"/>
      <c r="B8" s="38" t="s">
        <v>69</v>
      </c>
      <c r="C8" s="285" t="s">
        <v>222</v>
      </c>
      <c r="D8" s="286"/>
      <c r="E8" s="39">
        <v>30.55</v>
      </c>
      <c r="F8" s="40">
        <v>1497</v>
      </c>
      <c r="G8" s="41">
        <f t="shared" si="0"/>
        <v>45733.35</v>
      </c>
      <c r="H8" s="58"/>
      <c r="I8" s="43">
        <v>16</v>
      </c>
      <c r="J8" s="44">
        <v>1750</v>
      </c>
      <c r="K8" s="45">
        <f t="shared" si="8"/>
        <v>109.375</v>
      </c>
      <c r="L8" s="59">
        <v>16</v>
      </c>
      <c r="M8" s="44">
        <f t="shared" si="1"/>
        <v>1448.709677419356</v>
      </c>
      <c r="N8" s="45">
        <f t="shared" si="2"/>
        <v>90.544354838709751</v>
      </c>
      <c r="O8" s="47">
        <f t="shared" si="3"/>
        <v>0</v>
      </c>
      <c r="P8" s="48">
        <f t="shared" si="4"/>
        <v>-18.830645161290249</v>
      </c>
      <c r="Q8" s="49">
        <f t="shared" si="5"/>
        <v>0.82783410138248914</v>
      </c>
      <c r="R8" s="274"/>
      <c r="S8" s="50">
        <v>0.48263888888888884</v>
      </c>
      <c r="T8" s="51">
        <v>0.52569444444444435</v>
      </c>
      <c r="U8" s="52">
        <v>55.983333333333263</v>
      </c>
      <c r="V8" s="53">
        <v>61.999999999999943</v>
      </c>
      <c r="W8" s="54"/>
      <c r="X8" s="94"/>
      <c r="Y8" s="266"/>
      <c r="Z8" s="267"/>
      <c r="AA8" s="55">
        <f t="shared" si="6"/>
        <v>-301.29032258064399</v>
      </c>
      <c r="AB8" s="56">
        <f t="shared" si="7"/>
        <v>0.82783410138248914</v>
      </c>
      <c r="AC8" s="293"/>
    </row>
    <row r="9" spans="1:29" ht="15.75" customHeight="1">
      <c r="A9" s="283"/>
      <c r="B9" s="38" t="s">
        <v>76</v>
      </c>
      <c r="C9" s="285" t="s">
        <v>78</v>
      </c>
      <c r="D9" s="286"/>
      <c r="E9" s="39">
        <v>29.97</v>
      </c>
      <c r="F9" s="40">
        <v>2559</v>
      </c>
      <c r="G9" s="60">
        <f t="shared" si="0"/>
        <v>76693.23</v>
      </c>
      <c r="H9" s="61"/>
      <c r="I9" s="43">
        <v>20</v>
      </c>
      <c r="J9" s="44">
        <v>2600</v>
      </c>
      <c r="K9" s="45">
        <f t="shared" si="8"/>
        <v>130</v>
      </c>
      <c r="L9" s="46">
        <v>20</v>
      </c>
      <c r="M9" s="44">
        <f t="shared" si="1"/>
        <v>2238.736330498175</v>
      </c>
      <c r="N9" s="45">
        <f t="shared" si="2"/>
        <v>111.93681652490875</v>
      </c>
      <c r="O9" s="47">
        <f t="shared" si="3"/>
        <v>0</v>
      </c>
      <c r="P9" s="48">
        <f t="shared" si="4"/>
        <v>-18.06318347509125</v>
      </c>
      <c r="Q9" s="49">
        <f t="shared" si="5"/>
        <v>0.86105243480699034</v>
      </c>
      <c r="R9" s="274"/>
      <c r="S9" s="62">
        <v>0.53153935185185186</v>
      </c>
      <c r="T9" s="63">
        <v>0.57916666666666672</v>
      </c>
      <c r="U9" s="52">
        <v>8.41666666666681</v>
      </c>
      <c r="V9" s="53">
        <v>68.5833333333334</v>
      </c>
      <c r="W9" s="54"/>
      <c r="X9" s="94"/>
      <c r="Y9" s="266"/>
      <c r="Z9" s="267"/>
      <c r="AA9" s="55">
        <f t="shared" si="6"/>
        <v>-361.26366950182501</v>
      </c>
      <c r="AB9" s="56">
        <f t="shared" si="7"/>
        <v>0.86105243480699034</v>
      </c>
      <c r="AC9" s="293"/>
    </row>
    <row r="10" spans="1:29" ht="15.75" customHeight="1">
      <c r="A10" s="283"/>
      <c r="B10" s="38" t="s">
        <v>67</v>
      </c>
      <c r="C10" s="285" t="s">
        <v>68</v>
      </c>
      <c r="D10" s="286"/>
      <c r="E10" s="39">
        <v>19.7</v>
      </c>
      <c r="F10" s="40">
        <v>1465</v>
      </c>
      <c r="G10" s="60">
        <f t="shared" si="0"/>
        <v>28860.5</v>
      </c>
      <c r="H10" s="64"/>
      <c r="I10" s="43">
        <v>13</v>
      </c>
      <c r="J10" s="44">
        <v>1200</v>
      </c>
      <c r="K10" s="45">
        <f t="shared" si="8"/>
        <v>92.307692307692307</v>
      </c>
      <c r="L10" s="59">
        <v>13</v>
      </c>
      <c r="M10" s="44">
        <f t="shared" si="1"/>
        <v>1056.0672807368808</v>
      </c>
      <c r="N10" s="45">
        <f t="shared" si="2"/>
        <v>81.235944672067745</v>
      </c>
      <c r="O10" s="65">
        <f t="shared" si="3"/>
        <v>0</v>
      </c>
      <c r="P10" s="66">
        <f t="shared" si="4"/>
        <v>-11.071747635624561</v>
      </c>
      <c r="Q10" s="67">
        <f t="shared" si="5"/>
        <v>0.88005606728073393</v>
      </c>
      <c r="R10" s="274"/>
      <c r="S10" s="62">
        <v>0.58263888888888871</v>
      </c>
      <c r="T10" s="63">
        <v>0.64043981481481482</v>
      </c>
      <c r="U10" s="52">
        <v>4.9999999999996625</v>
      </c>
      <c r="V10" s="53">
        <v>83.233333333333604</v>
      </c>
      <c r="W10" s="54"/>
      <c r="X10" s="94"/>
      <c r="Y10" s="266"/>
      <c r="Z10" s="267"/>
      <c r="AA10" s="55">
        <f t="shared" si="6"/>
        <v>-143.93271926311922</v>
      </c>
      <c r="AB10" s="56">
        <f t="shared" si="7"/>
        <v>0.88005606728073393</v>
      </c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43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43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43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43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43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9">AVERAGE(I5:I20)</f>
        <v>17</v>
      </c>
      <c r="J21" s="81">
        <f t="shared" si="9"/>
        <v>1685.8333333333333</v>
      </c>
      <c r="K21" s="82">
        <f t="shared" ref="K21" si="10">J21/I21</f>
        <v>99.166666666666657</v>
      </c>
      <c r="L21" s="80">
        <f t="shared" ref="L21:M21" si="11">AVERAGE(L5:L20)</f>
        <v>17</v>
      </c>
      <c r="M21" s="81">
        <f t="shared" si="11"/>
        <v>1434.0361782955517</v>
      </c>
      <c r="N21" s="82">
        <f t="shared" ref="N21:N27" si="12">M21/L21</f>
        <v>84.355069311503044</v>
      </c>
      <c r="O21" s="83">
        <f t="shared" ref="O21:O27" si="13">L21-I21</f>
        <v>0</v>
      </c>
      <c r="P21" s="84">
        <f t="shared" ref="P21:P27" si="14">N21-K21</f>
        <v>-14.811597355163613</v>
      </c>
      <c r="Q21" s="85">
        <f t="shared" ref="Q21:Q27" si="15">N21/K21</f>
        <v>0.85063935440171146</v>
      </c>
      <c r="R21" s="275"/>
      <c r="S21" s="182">
        <f>S5</f>
        <v>0.16695601851851852</v>
      </c>
      <c r="T21" s="183">
        <f>INDEX(T5:T20,COUNTA(T5:T20))</f>
        <v>0.64043981481481482</v>
      </c>
      <c r="U21" s="86"/>
      <c r="V21" s="86"/>
      <c r="W21" s="87"/>
      <c r="X21" s="179"/>
      <c r="Y21" s="262"/>
      <c r="Z21" s="263"/>
      <c r="AA21" s="88">
        <f t="shared" ref="AA21:AA27" si="16">M21-J21</f>
        <v>-251.79715503778152</v>
      </c>
      <c r="AB21" s="89">
        <f t="shared" ref="AB21:AB27" si="17">M21/J21</f>
        <v>0.85063935440171135</v>
      </c>
      <c r="AC21" s="295"/>
    </row>
    <row r="22" spans="1:43" ht="15.75" customHeight="1">
      <c r="A22" s="268" t="s">
        <v>36</v>
      </c>
      <c r="B22" s="16" t="s">
        <v>70</v>
      </c>
      <c r="C22" s="349" t="s">
        <v>71</v>
      </c>
      <c r="D22" s="349"/>
      <c r="E22" s="21">
        <v>56.43</v>
      </c>
      <c r="F22" s="25">
        <v>2429</v>
      </c>
      <c r="G22" s="22">
        <f t="shared" ref="G22:G27" si="18">E22*F22</f>
        <v>137068.47</v>
      </c>
      <c r="H22" s="23"/>
      <c r="I22" s="24">
        <v>24</v>
      </c>
      <c r="J22" s="25">
        <v>2000</v>
      </c>
      <c r="K22" s="26">
        <f>J22/I22</f>
        <v>83.333333333333329</v>
      </c>
      <c r="L22" s="27">
        <v>24</v>
      </c>
      <c r="M22" s="25">
        <f t="shared" ref="M22:M27" si="19">F22/V22*60</f>
        <v>1687.7822814128542</v>
      </c>
      <c r="N22" s="26">
        <f t="shared" si="12"/>
        <v>70.324261725535592</v>
      </c>
      <c r="O22" s="91">
        <f t="shared" si="13"/>
        <v>0</v>
      </c>
      <c r="P22" s="92">
        <f t="shared" si="14"/>
        <v>-13.009071607797736</v>
      </c>
      <c r="Q22" s="31">
        <f t="shared" si="15"/>
        <v>0.84389114070642712</v>
      </c>
      <c r="R22" s="273">
        <f>Q38</f>
        <v>0.84576835650090887</v>
      </c>
      <c r="S22" s="32">
        <v>0.16666666666666666</v>
      </c>
      <c r="T22" s="33">
        <v>0.22663194444444446</v>
      </c>
      <c r="U22" s="34"/>
      <c r="V22" s="35">
        <v>86.350000000000023</v>
      </c>
      <c r="W22" s="93"/>
      <c r="X22" s="26"/>
      <c r="Y22" s="276"/>
      <c r="Z22" s="277"/>
      <c r="AA22" s="36">
        <f t="shared" si="16"/>
        <v>-312.21771858714578</v>
      </c>
      <c r="AB22" s="31">
        <f t="shared" si="17"/>
        <v>0.84389114070642712</v>
      </c>
      <c r="AC22" s="348">
        <f>AB38</f>
        <v>0.84576835650090887</v>
      </c>
    </row>
    <row r="23" spans="1:43" ht="15.75" customHeight="1">
      <c r="A23" s="269"/>
      <c r="B23" s="38" t="s">
        <v>70</v>
      </c>
      <c r="C23" s="287" t="s">
        <v>73</v>
      </c>
      <c r="D23" s="287"/>
      <c r="E23" s="39">
        <v>51.86</v>
      </c>
      <c r="F23" s="40">
        <v>1462</v>
      </c>
      <c r="G23" s="41">
        <f t="shared" si="18"/>
        <v>75819.319999999992</v>
      </c>
      <c r="H23" s="42"/>
      <c r="I23" s="43">
        <v>26</v>
      </c>
      <c r="J23" s="44">
        <v>2000</v>
      </c>
      <c r="K23" s="45">
        <f t="shared" si="8"/>
        <v>76.92307692307692</v>
      </c>
      <c r="L23" s="46">
        <v>26</v>
      </c>
      <c r="M23" s="44">
        <f t="shared" si="19"/>
        <v>1638.095238095239</v>
      </c>
      <c r="N23" s="45">
        <f t="shared" si="12"/>
        <v>63.003663003663036</v>
      </c>
      <c r="O23" s="47">
        <f t="shared" si="13"/>
        <v>0</v>
      </c>
      <c r="P23" s="48">
        <f t="shared" si="14"/>
        <v>-13.919413919413884</v>
      </c>
      <c r="Q23" s="49">
        <f t="shared" si="15"/>
        <v>0.81904761904761947</v>
      </c>
      <c r="R23" s="274"/>
      <c r="S23" s="50">
        <v>0.23225694444444445</v>
      </c>
      <c r="T23" s="51">
        <v>0.26944444444444443</v>
      </c>
      <c r="U23" s="52">
        <v>8.0999999999999872</v>
      </c>
      <c r="V23" s="53">
        <v>53.549999999999976</v>
      </c>
      <c r="W23" s="54"/>
      <c r="X23" s="94"/>
      <c r="Y23" s="266"/>
      <c r="Z23" s="267"/>
      <c r="AA23" s="55">
        <f t="shared" si="16"/>
        <v>-361.90476190476102</v>
      </c>
      <c r="AB23" s="49">
        <f t="shared" si="17"/>
        <v>0.81904761904761947</v>
      </c>
      <c r="AC23" s="294"/>
    </row>
    <row r="24" spans="1:43" ht="15.75" customHeight="1">
      <c r="A24" s="269"/>
      <c r="B24" s="38" t="s">
        <v>70</v>
      </c>
      <c r="C24" s="287" t="s">
        <v>72</v>
      </c>
      <c r="D24" s="287"/>
      <c r="E24" s="39">
        <v>56.77</v>
      </c>
      <c r="F24" s="40">
        <v>4712</v>
      </c>
      <c r="G24" s="41">
        <f t="shared" si="18"/>
        <v>267500.24</v>
      </c>
      <c r="H24" s="42"/>
      <c r="I24" s="43">
        <v>26</v>
      </c>
      <c r="J24" s="44">
        <v>2000</v>
      </c>
      <c r="K24" s="45">
        <f t="shared" si="8"/>
        <v>76.92307692307692</v>
      </c>
      <c r="L24" s="46">
        <v>26</v>
      </c>
      <c r="M24" s="44">
        <f t="shared" si="19"/>
        <v>1729.3505963910693</v>
      </c>
      <c r="N24" s="45">
        <f t="shared" si="12"/>
        <v>66.513484476579592</v>
      </c>
      <c r="O24" s="47">
        <f t="shared" si="13"/>
        <v>0</v>
      </c>
      <c r="P24" s="48">
        <f t="shared" si="14"/>
        <v>-10.409592446497328</v>
      </c>
      <c r="Q24" s="49">
        <f t="shared" si="15"/>
        <v>0.86467529819553468</v>
      </c>
      <c r="R24" s="274"/>
      <c r="S24" s="50">
        <v>0.27430555555555552</v>
      </c>
      <c r="T24" s="51">
        <v>0.38783564814814814</v>
      </c>
      <c r="U24" s="52">
        <v>6.9999999999999751</v>
      </c>
      <c r="V24" s="53">
        <v>163.48333333333335</v>
      </c>
      <c r="W24" s="54"/>
      <c r="X24" s="94"/>
      <c r="Y24" s="266"/>
      <c r="Z24" s="267"/>
      <c r="AA24" s="55">
        <f t="shared" si="16"/>
        <v>-270.6494036089307</v>
      </c>
      <c r="AB24" s="49">
        <f t="shared" si="17"/>
        <v>0.86467529819553468</v>
      </c>
      <c r="AC24" s="294"/>
    </row>
    <row r="25" spans="1:43" ht="15.75" customHeight="1">
      <c r="A25" s="269"/>
      <c r="B25" s="38" t="s">
        <v>74</v>
      </c>
      <c r="C25" s="287" t="s">
        <v>292</v>
      </c>
      <c r="D25" s="287"/>
      <c r="E25" s="39">
        <v>102.83</v>
      </c>
      <c r="F25" s="40">
        <v>2610</v>
      </c>
      <c r="G25" s="41">
        <f t="shared" si="18"/>
        <v>268386.3</v>
      </c>
      <c r="H25" s="42"/>
      <c r="I25" s="43">
        <v>20</v>
      </c>
      <c r="J25" s="44">
        <v>2000</v>
      </c>
      <c r="K25" s="45">
        <f t="shared" si="8"/>
        <v>100</v>
      </c>
      <c r="L25" s="46">
        <v>20</v>
      </c>
      <c r="M25" s="44">
        <f t="shared" si="19"/>
        <v>1697.560975609754</v>
      </c>
      <c r="N25" s="45">
        <f t="shared" si="12"/>
        <v>84.878048780487703</v>
      </c>
      <c r="O25" s="47">
        <f t="shared" si="13"/>
        <v>0</v>
      </c>
      <c r="P25" s="48">
        <f t="shared" si="14"/>
        <v>-15.121951219512297</v>
      </c>
      <c r="Q25" s="49">
        <f t="shared" si="15"/>
        <v>0.84878048780487703</v>
      </c>
      <c r="R25" s="274"/>
      <c r="S25" s="50">
        <v>0.39166666666666661</v>
      </c>
      <c r="T25" s="51">
        <v>0.45572916666666669</v>
      </c>
      <c r="U25" s="52">
        <v>5.5166666666665964</v>
      </c>
      <c r="V25" s="53">
        <v>92.250000000000114</v>
      </c>
      <c r="W25" s="54">
        <v>0.45572916666666669</v>
      </c>
      <c r="X25" s="94">
        <v>0.49658564814814815</v>
      </c>
      <c r="Y25" s="266"/>
      <c r="Z25" s="267"/>
      <c r="AA25" s="55">
        <f t="shared" si="16"/>
        <v>-302.439024390246</v>
      </c>
      <c r="AB25" s="49">
        <f t="shared" si="17"/>
        <v>0.84878048780487703</v>
      </c>
      <c r="AC25" s="294"/>
    </row>
    <row r="26" spans="1:43" ht="15.75" customHeight="1">
      <c r="A26" s="269"/>
      <c r="B26" s="38" t="s">
        <v>74</v>
      </c>
      <c r="C26" s="287" t="s">
        <v>75</v>
      </c>
      <c r="D26" s="287"/>
      <c r="E26" s="39">
        <v>59.34</v>
      </c>
      <c r="F26" s="40">
        <v>2386</v>
      </c>
      <c r="G26" s="41">
        <f t="shared" si="18"/>
        <v>141585.24000000002</v>
      </c>
      <c r="H26" s="58"/>
      <c r="I26" s="43">
        <v>25</v>
      </c>
      <c r="J26" s="44">
        <v>2000</v>
      </c>
      <c r="K26" s="45">
        <f t="shared" si="8"/>
        <v>80</v>
      </c>
      <c r="L26" s="59">
        <v>25</v>
      </c>
      <c r="M26" s="44">
        <f t="shared" si="19"/>
        <v>1685.8881256133459</v>
      </c>
      <c r="N26" s="45">
        <f t="shared" si="12"/>
        <v>67.435525024533831</v>
      </c>
      <c r="O26" s="47">
        <f t="shared" si="13"/>
        <v>0</v>
      </c>
      <c r="P26" s="48">
        <f t="shared" si="14"/>
        <v>-12.564474975466169</v>
      </c>
      <c r="Q26" s="49">
        <f t="shared" si="15"/>
        <v>0.84294406280667289</v>
      </c>
      <c r="R26" s="274"/>
      <c r="S26" s="50">
        <v>0.49658564814814815</v>
      </c>
      <c r="T26" s="51">
        <v>0.55555555555555558</v>
      </c>
      <c r="U26" s="52">
        <v>58.833333333333314</v>
      </c>
      <c r="V26" s="53">
        <v>84.9166666666667</v>
      </c>
      <c r="W26" s="54"/>
      <c r="X26" s="94"/>
      <c r="Y26" s="266"/>
      <c r="Z26" s="267"/>
      <c r="AA26" s="55">
        <f t="shared" si="16"/>
        <v>-314.11187438665411</v>
      </c>
      <c r="AB26" s="49">
        <f t="shared" si="17"/>
        <v>0.842944062806673</v>
      </c>
      <c r="AC26" s="294"/>
    </row>
    <row r="27" spans="1:43" ht="15.75" customHeight="1">
      <c r="A27" s="269"/>
      <c r="B27" s="38" t="s">
        <v>74</v>
      </c>
      <c r="C27" s="287" t="s">
        <v>81</v>
      </c>
      <c r="D27" s="287"/>
      <c r="E27" s="39">
        <v>58.67</v>
      </c>
      <c r="F27" s="40">
        <v>4331</v>
      </c>
      <c r="G27" s="60">
        <f t="shared" si="18"/>
        <v>254099.77000000002</v>
      </c>
      <c r="H27" s="61"/>
      <c r="I27" s="43">
        <v>25</v>
      </c>
      <c r="J27" s="44">
        <v>2000</v>
      </c>
      <c r="K27" s="45">
        <f t="shared" si="8"/>
        <v>80</v>
      </c>
      <c r="L27" s="46">
        <v>25</v>
      </c>
      <c r="M27" s="44">
        <f t="shared" si="19"/>
        <v>1710.543060888645</v>
      </c>
      <c r="N27" s="45">
        <f t="shared" si="12"/>
        <v>68.421722435545803</v>
      </c>
      <c r="O27" s="47">
        <f t="shared" si="13"/>
        <v>0</v>
      </c>
      <c r="P27" s="48">
        <f t="shared" si="14"/>
        <v>-11.578277564454197</v>
      </c>
      <c r="Q27" s="49">
        <f t="shared" si="15"/>
        <v>0.85527153044432258</v>
      </c>
      <c r="R27" s="274"/>
      <c r="S27" s="50">
        <v>0.55983796296296295</v>
      </c>
      <c r="T27" s="51">
        <v>0.66533564814814816</v>
      </c>
      <c r="U27" s="52">
        <v>6.1666666666666181</v>
      </c>
      <c r="V27" s="53">
        <v>151.91666666666669</v>
      </c>
      <c r="W27" s="54"/>
      <c r="X27" s="94"/>
      <c r="Y27" s="266"/>
      <c r="Z27" s="267"/>
      <c r="AA27" s="55">
        <f t="shared" si="16"/>
        <v>-289.45693911135504</v>
      </c>
      <c r="AB27" s="49">
        <f t="shared" si="17"/>
        <v>0.85527153044432247</v>
      </c>
      <c r="AC27" s="294"/>
    </row>
    <row r="28" spans="1:43" ht="15.75" customHeight="1">
      <c r="A28" s="269"/>
      <c r="B28" s="38"/>
      <c r="C28" s="287"/>
      <c r="D28" s="287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94"/>
    </row>
    <row r="29" spans="1:43" ht="15.75" customHeight="1">
      <c r="A29" s="269"/>
      <c r="B29" s="38"/>
      <c r="C29" s="287"/>
      <c r="D29" s="287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  <c r="AQ29" s="9">
        <f>AI8</f>
        <v>0</v>
      </c>
    </row>
    <row r="30" spans="1:43" ht="15.75" customHeight="1">
      <c r="A30" s="269"/>
      <c r="B30" s="38"/>
      <c r="C30" s="287"/>
      <c r="D30" s="287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43" ht="15.75" customHeight="1">
      <c r="A31" s="269"/>
      <c r="B31" s="38"/>
      <c r="C31" s="287"/>
      <c r="D31" s="287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43" ht="15.75" customHeight="1">
      <c r="A32" s="269"/>
      <c r="B32" s="38"/>
      <c r="C32" s="287"/>
      <c r="D32" s="287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38"/>
      <c r="C33" s="287"/>
      <c r="D33" s="287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38"/>
      <c r="C34" s="287"/>
      <c r="D34" s="287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38"/>
      <c r="C35" s="287"/>
      <c r="D35" s="287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94"/>
      <c r="Y35" s="266"/>
      <c r="Z35" s="267"/>
      <c r="AA35" s="55"/>
      <c r="AB35" s="49"/>
      <c r="AC35" s="294"/>
    </row>
    <row r="36" spans="1:29" ht="15.75" customHeight="1">
      <c r="A36" s="269"/>
      <c r="B36" s="38"/>
      <c r="C36" s="287"/>
      <c r="D36" s="287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94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87"/>
      <c r="D37" s="287"/>
      <c r="E37" s="95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54"/>
      <c r="X37" s="94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20">AVERAGE(I22:I37)</f>
        <v>24.333333333333332</v>
      </c>
      <c r="J38" s="81">
        <f t="shared" si="20"/>
        <v>2000</v>
      </c>
      <c r="K38" s="82">
        <f t="shared" ref="K38" si="21">J38/I38</f>
        <v>82.191780821917817</v>
      </c>
      <c r="L38" s="80">
        <f t="shared" ref="L38:M38" si="22">AVERAGE(L22:L37)</f>
        <v>24.333333333333332</v>
      </c>
      <c r="M38" s="81">
        <f t="shared" si="22"/>
        <v>1691.5367130018178</v>
      </c>
      <c r="N38" s="82">
        <f t="shared" ref="N38:N43" si="23">M38/L38</f>
        <v>69.515207383636351</v>
      </c>
      <c r="O38" s="83">
        <f t="shared" ref="O38:O43" si="24">L38-I38</f>
        <v>0</v>
      </c>
      <c r="P38" s="84">
        <f t="shared" ref="P38:P43" si="25">N38-K38</f>
        <v>-12.676573438281466</v>
      </c>
      <c r="Q38" s="85">
        <f t="shared" ref="Q38:Q43" si="26">N38/K38</f>
        <v>0.84576835650090887</v>
      </c>
      <c r="R38" s="275"/>
      <c r="S38" s="182">
        <f>S22</f>
        <v>0.16666666666666666</v>
      </c>
      <c r="T38" s="183">
        <f>INDEX(T22:T37,COUNTA(T22:T37))</f>
        <v>0.66533564814814816</v>
      </c>
      <c r="U38" s="86"/>
      <c r="V38" s="96"/>
      <c r="W38" s="78"/>
      <c r="X38" s="82"/>
      <c r="Y38" s="262"/>
      <c r="Z38" s="263"/>
      <c r="AA38" s="97">
        <f t="shared" ref="AA38:AA43" si="27">M38-J38</f>
        <v>-308.46328699818218</v>
      </c>
      <c r="AB38" s="85">
        <f t="shared" ref="AB38:AB43" si="28">M38/J38</f>
        <v>0.84576835650090887</v>
      </c>
      <c r="AC38" s="295"/>
    </row>
    <row r="39" spans="1:29" ht="15.75" customHeight="1">
      <c r="A39" s="281" t="s">
        <v>37</v>
      </c>
      <c r="B39" s="98" t="s">
        <v>79</v>
      </c>
      <c r="C39" s="271" t="s">
        <v>227</v>
      </c>
      <c r="D39" s="272"/>
      <c r="E39" s="21">
        <v>49.9</v>
      </c>
      <c r="F39" s="34">
        <v>3216</v>
      </c>
      <c r="G39" s="22">
        <f t="shared" ref="G39:G43" si="29">E39*F39</f>
        <v>160478.39999999999</v>
      </c>
      <c r="H39" s="23"/>
      <c r="I39" s="24">
        <v>22</v>
      </c>
      <c r="J39" s="25">
        <v>2000</v>
      </c>
      <c r="K39" s="26">
        <f>J39/I39</f>
        <v>90.909090909090907</v>
      </c>
      <c r="L39" s="27">
        <v>22</v>
      </c>
      <c r="M39" s="25">
        <f>F39/V39*60</f>
        <v>1707.1070480684168</v>
      </c>
      <c r="N39" s="26">
        <f t="shared" si="23"/>
        <v>77.595774912200767</v>
      </c>
      <c r="O39" s="91">
        <f t="shared" si="24"/>
        <v>0</v>
      </c>
      <c r="P39" s="92">
        <f t="shared" si="25"/>
        <v>-13.31331599689014</v>
      </c>
      <c r="Q39" s="31">
        <f t="shared" si="26"/>
        <v>0.85355352403420848</v>
      </c>
      <c r="R39" s="273">
        <f>Q55</f>
        <v>0.85371112487452283</v>
      </c>
      <c r="S39" s="32">
        <v>0.25</v>
      </c>
      <c r="T39" s="33">
        <v>0.32849537037037035</v>
      </c>
      <c r="U39" s="34"/>
      <c r="V39" s="35">
        <v>113.0333333333333</v>
      </c>
      <c r="W39" s="15"/>
      <c r="X39" s="17"/>
      <c r="Y39" s="276"/>
      <c r="Z39" s="277"/>
      <c r="AA39" s="36">
        <f t="shared" si="27"/>
        <v>-292.89295193158318</v>
      </c>
      <c r="AB39" s="31">
        <f t="shared" si="28"/>
        <v>0.85355352403420837</v>
      </c>
      <c r="AC39" s="348">
        <f>AB55</f>
        <v>0.85371112487452283</v>
      </c>
    </row>
    <row r="40" spans="1:29" ht="15.75" customHeight="1">
      <c r="A40" s="282"/>
      <c r="B40" s="99" t="s">
        <v>74</v>
      </c>
      <c r="C40" s="264" t="s">
        <v>206</v>
      </c>
      <c r="D40" s="265"/>
      <c r="E40" s="39">
        <v>59.8</v>
      </c>
      <c r="F40" s="52">
        <v>763</v>
      </c>
      <c r="G40" s="41">
        <f t="shared" si="29"/>
        <v>45627.4</v>
      </c>
      <c r="H40" s="42"/>
      <c r="I40" s="43">
        <v>16</v>
      </c>
      <c r="J40" s="44">
        <v>2000</v>
      </c>
      <c r="K40" s="45">
        <f t="shared" si="8"/>
        <v>125</v>
      </c>
      <c r="L40" s="46">
        <v>16</v>
      </c>
      <c r="M40" s="44">
        <f>F40/V40*60</f>
        <v>1636.9487485101311</v>
      </c>
      <c r="N40" s="45">
        <f t="shared" si="23"/>
        <v>102.30929678188319</v>
      </c>
      <c r="O40" s="47">
        <f t="shared" si="24"/>
        <v>0</v>
      </c>
      <c r="P40" s="48">
        <f t="shared" si="25"/>
        <v>-22.690703218116809</v>
      </c>
      <c r="Q40" s="49">
        <f t="shared" si="26"/>
        <v>0.81847437425506553</v>
      </c>
      <c r="R40" s="274"/>
      <c r="S40" s="50">
        <v>0.3326736111111111</v>
      </c>
      <c r="T40" s="51">
        <v>0.3520949074074074</v>
      </c>
      <c r="U40" s="52">
        <v>6.0166666666666746</v>
      </c>
      <c r="V40" s="53">
        <v>27.966666666666669</v>
      </c>
      <c r="W40" s="54"/>
      <c r="X40" s="94"/>
      <c r="Y40" s="266"/>
      <c r="Z40" s="267"/>
      <c r="AA40" s="55">
        <f t="shared" si="27"/>
        <v>-363.05125148986895</v>
      </c>
      <c r="AB40" s="49">
        <f t="shared" si="28"/>
        <v>0.81847437425506553</v>
      </c>
      <c r="AC40" s="294"/>
    </row>
    <row r="41" spans="1:29" ht="15.75" customHeight="1">
      <c r="A41" s="282"/>
      <c r="B41" s="99" t="s">
        <v>74</v>
      </c>
      <c r="C41" s="264" t="s">
        <v>212</v>
      </c>
      <c r="D41" s="265"/>
      <c r="E41" s="39">
        <v>59.8</v>
      </c>
      <c r="F41" s="52">
        <v>1207</v>
      </c>
      <c r="G41" s="41">
        <f t="shared" si="29"/>
        <v>72178.599999999991</v>
      </c>
      <c r="H41" s="42"/>
      <c r="I41" s="43">
        <v>14</v>
      </c>
      <c r="J41" s="44">
        <v>2000</v>
      </c>
      <c r="K41" s="45">
        <f t="shared" si="8"/>
        <v>142.85714285714286</v>
      </c>
      <c r="L41" s="46">
        <v>14</v>
      </c>
      <c r="M41" s="44">
        <f>F41/V41*60</f>
        <v>1663.5528330780987</v>
      </c>
      <c r="N41" s="45">
        <f t="shared" si="23"/>
        <v>118.82520236272134</v>
      </c>
      <c r="O41" s="47">
        <f t="shared" si="24"/>
        <v>0</v>
      </c>
      <c r="P41" s="48">
        <f t="shared" si="25"/>
        <v>-24.031940494421519</v>
      </c>
      <c r="Q41" s="49">
        <f t="shared" si="26"/>
        <v>0.83177641653904932</v>
      </c>
      <c r="R41" s="274"/>
      <c r="S41" s="50">
        <v>0.35518518518518516</v>
      </c>
      <c r="T41" s="51">
        <v>0.38541666666666669</v>
      </c>
      <c r="U41" s="52">
        <v>4.4499999999999762</v>
      </c>
      <c r="V41" s="53">
        <v>43.533333333333395</v>
      </c>
      <c r="W41" s="54"/>
      <c r="X41" s="94"/>
      <c r="Y41" s="266"/>
      <c r="Z41" s="267"/>
      <c r="AA41" s="55">
        <f t="shared" si="27"/>
        <v>-336.44716692190127</v>
      </c>
      <c r="AB41" s="49">
        <f t="shared" si="28"/>
        <v>0.83177641653904932</v>
      </c>
      <c r="AC41" s="294"/>
    </row>
    <row r="42" spans="1:29" ht="15.75" customHeight="1">
      <c r="A42" s="282"/>
      <c r="B42" s="99" t="s">
        <v>85</v>
      </c>
      <c r="C42" s="264" t="s">
        <v>90</v>
      </c>
      <c r="D42" s="265"/>
      <c r="E42" s="39">
        <v>38</v>
      </c>
      <c r="F42" s="52">
        <v>383</v>
      </c>
      <c r="G42" s="60">
        <f t="shared" si="29"/>
        <v>14554</v>
      </c>
      <c r="H42" s="61">
        <v>2</v>
      </c>
      <c r="I42" s="43">
        <v>18</v>
      </c>
      <c r="J42" s="44">
        <v>2000</v>
      </c>
      <c r="K42" s="45">
        <f t="shared" si="8"/>
        <v>111.11111111111111</v>
      </c>
      <c r="L42" s="46">
        <v>18</v>
      </c>
      <c r="M42" s="44">
        <f>F42/V42*60</f>
        <v>1756.433121019084</v>
      </c>
      <c r="N42" s="45">
        <f t="shared" si="23"/>
        <v>97.579617834393559</v>
      </c>
      <c r="O42" s="47">
        <f t="shared" si="24"/>
        <v>0</v>
      </c>
      <c r="P42" s="48">
        <f t="shared" si="25"/>
        <v>-13.531493276717555</v>
      </c>
      <c r="Q42" s="49">
        <f t="shared" si="26"/>
        <v>0.878216560509542</v>
      </c>
      <c r="R42" s="274"/>
      <c r="S42" s="50">
        <v>0.51805555555555538</v>
      </c>
      <c r="T42" s="51">
        <v>0.52714120370370365</v>
      </c>
      <c r="U42" s="52">
        <v>54.999999999999723</v>
      </c>
      <c r="V42" s="53">
        <v>13.083333333333513</v>
      </c>
      <c r="W42" s="54"/>
      <c r="X42" s="94"/>
      <c r="Y42" s="266"/>
      <c r="Z42" s="267"/>
      <c r="AA42" s="55">
        <f t="shared" si="27"/>
        <v>-243.56687898091604</v>
      </c>
      <c r="AB42" s="49">
        <f t="shared" si="28"/>
        <v>0.878216560509542</v>
      </c>
      <c r="AC42" s="294"/>
    </row>
    <row r="43" spans="1:29" ht="15.75" customHeight="1">
      <c r="A43" s="283"/>
      <c r="B43" s="99" t="s">
        <v>85</v>
      </c>
      <c r="C43" s="264" t="s">
        <v>208</v>
      </c>
      <c r="D43" s="265"/>
      <c r="E43" s="39">
        <v>36.86</v>
      </c>
      <c r="F43" s="52">
        <v>4082</v>
      </c>
      <c r="G43" s="60">
        <f t="shared" si="29"/>
        <v>150462.51999999999</v>
      </c>
      <c r="H43" s="64"/>
      <c r="I43" s="43">
        <v>17</v>
      </c>
      <c r="J43" s="44">
        <v>2000</v>
      </c>
      <c r="K43" s="45">
        <f t="shared" si="8"/>
        <v>117.64705882352941</v>
      </c>
      <c r="L43" s="59">
        <v>17</v>
      </c>
      <c r="M43" s="44">
        <f>F43/V43*60</f>
        <v>1773.0694980694975</v>
      </c>
      <c r="N43" s="45">
        <f t="shared" si="23"/>
        <v>104.29820576879398</v>
      </c>
      <c r="O43" s="65">
        <f t="shared" si="24"/>
        <v>0</v>
      </c>
      <c r="P43" s="66">
        <f t="shared" si="25"/>
        <v>-13.348853054735429</v>
      </c>
      <c r="Q43" s="67">
        <f t="shared" si="26"/>
        <v>0.88653474903474883</v>
      </c>
      <c r="R43" s="274"/>
      <c r="S43" s="50">
        <v>0.53333333333333333</v>
      </c>
      <c r="T43" s="51">
        <v>0.6292592592592593</v>
      </c>
      <c r="U43" s="52">
        <v>8.9166666666667282</v>
      </c>
      <c r="V43" s="53">
        <v>138.13333333333338</v>
      </c>
      <c r="W43" s="54"/>
      <c r="X43" s="94"/>
      <c r="Y43" s="266"/>
      <c r="Z43" s="267"/>
      <c r="AA43" s="55">
        <f t="shared" si="27"/>
        <v>-226.93050193050249</v>
      </c>
      <c r="AB43" s="49">
        <f t="shared" si="28"/>
        <v>0.88653474903474871</v>
      </c>
      <c r="AC43" s="294"/>
    </row>
    <row r="44" spans="1:29" ht="15.75" customHeight="1">
      <c r="A44" s="283"/>
      <c r="B44" s="99"/>
      <c r="C44" s="264"/>
      <c r="D44" s="265"/>
      <c r="E44" s="39"/>
      <c r="F44" s="52"/>
      <c r="G44" s="60"/>
      <c r="H44" s="64"/>
      <c r="I44" s="43"/>
      <c r="J44" s="44"/>
      <c r="K44" s="45"/>
      <c r="L44" s="59"/>
      <c r="M44" s="44"/>
      <c r="N44" s="45"/>
      <c r="O44" s="65"/>
      <c r="P44" s="66"/>
      <c r="Q44" s="67"/>
      <c r="R44" s="274"/>
      <c r="S44" s="50"/>
      <c r="T44" s="51"/>
      <c r="U44" s="52"/>
      <c r="V44" s="53"/>
      <c r="W44" s="54"/>
      <c r="X44" s="94"/>
      <c r="Y44" s="266"/>
      <c r="Z44" s="267"/>
      <c r="AA44" s="55"/>
      <c r="AB44" s="49"/>
      <c r="AC44" s="294"/>
    </row>
    <row r="45" spans="1:29" ht="15.75" customHeight="1">
      <c r="A45" s="283"/>
      <c r="B45" s="99"/>
      <c r="C45" s="264"/>
      <c r="D45" s="265"/>
      <c r="E45" s="39"/>
      <c r="F45" s="52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94"/>
    </row>
    <row r="46" spans="1:29" ht="15.75" customHeight="1">
      <c r="A46" s="283"/>
      <c r="B46" s="99"/>
      <c r="C46" s="264"/>
      <c r="D46" s="265"/>
      <c r="E46" s="39"/>
      <c r="F46" s="52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94"/>
    </row>
    <row r="47" spans="1:29" ht="15.75" customHeight="1">
      <c r="A47" s="283"/>
      <c r="B47" s="99"/>
      <c r="C47" s="264"/>
      <c r="D47" s="265"/>
      <c r="E47" s="39"/>
      <c r="F47" s="52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94"/>
      <c r="Y47" s="266"/>
      <c r="Z47" s="267"/>
      <c r="AA47" s="55"/>
      <c r="AB47" s="49"/>
      <c r="AC47" s="294"/>
    </row>
    <row r="48" spans="1:29" ht="15.75" customHeight="1">
      <c r="A48" s="283"/>
      <c r="B48" s="99"/>
      <c r="C48" s="264"/>
      <c r="D48" s="265"/>
      <c r="E48" s="39"/>
      <c r="F48" s="52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94"/>
      <c r="Y48" s="266"/>
      <c r="Z48" s="267"/>
      <c r="AA48" s="55"/>
      <c r="AB48" s="49"/>
      <c r="AC48" s="294"/>
    </row>
    <row r="49" spans="1:29" ht="15.75" customHeight="1">
      <c r="A49" s="283"/>
      <c r="B49" s="99"/>
      <c r="C49" s="264"/>
      <c r="D49" s="265"/>
      <c r="E49" s="39"/>
      <c r="F49" s="52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94"/>
      <c r="Y49" s="266"/>
      <c r="Z49" s="267"/>
      <c r="AA49" s="55"/>
      <c r="AB49" s="49"/>
      <c r="AC49" s="294"/>
    </row>
    <row r="50" spans="1:29" ht="15.75" customHeight="1">
      <c r="A50" s="283"/>
      <c r="B50" s="99"/>
      <c r="C50" s="264"/>
      <c r="D50" s="265"/>
      <c r="E50" s="39"/>
      <c r="F50" s="52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94"/>
      <c r="Y50" s="266"/>
      <c r="Z50" s="267"/>
      <c r="AA50" s="55"/>
      <c r="AB50" s="49"/>
      <c r="AC50" s="294"/>
    </row>
    <row r="51" spans="1:29" ht="15.75" customHeight="1">
      <c r="A51" s="283"/>
      <c r="B51" s="99"/>
      <c r="C51" s="264"/>
      <c r="D51" s="265"/>
      <c r="E51" s="39"/>
      <c r="F51" s="52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94"/>
      <c r="Y51" s="266"/>
      <c r="Z51" s="267"/>
      <c r="AA51" s="55"/>
      <c r="AB51" s="49"/>
      <c r="AC51" s="294"/>
    </row>
    <row r="52" spans="1:29" ht="15.75" customHeight="1">
      <c r="A52" s="283"/>
      <c r="B52" s="99"/>
      <c r="C52" s="264"/>
      <c r="D52" s="265"/>
      <c r="E52" s="39"/>
      <c r="F52" s="52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100"/>
      <c r="X52" s="101"/>
      <c r="Y52" s="266"/>
      <c r="Z52" s="267"/>
      <c r="AA52" s="55"/>
      <c r="AB52" s="49"/>
      <c r="AC52" s="294"/>
    </row>
    <row r="53" spans="1:29" ht="15.75" customHeight="1">
      <c r="A53" s="283"/>
      <c r="B53" s="99"/>
      <c r="C53" s="264"/>
      <c r="D53" s="265"/>
      <c r="E53" s="39"/>
      <c r="F53" s="52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102"/>
      <c r="X53" s="103"/>
      <c r="Y53" s="266"/>
      <c r="Z53" s="267"/>
      <c r="AA53" s="55"/>
      <c r="AB53" s="49"/>
      <c r="AC53" s="294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50"/>
      <c r="T54" s="51"/>
      <c r="U54" s="73"/>
      <c r="V54" s="53"/>
      <c r="W54" s="102"/>
      <c r="X54" s="103"/>
      <c r="Y54" s="266"/>
      <c r="Z54" s="267"/>
      <c r="AA54" s="55"/>
      <c r="AB54" s="49"/>
      <c r="AC54" s="294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30">AVERAGE(I39:I54)</f>
        <v>17.399999999999999</v>
      </c>
      <c r="J55" s="81">
        <f t="shared" si="30"/>
        <v>2000</v>
      </c>
      <c r="K55" s="82">
        <f t="shared" ref="K55" si="31">J55/I55</f>
        <v>114.94252873563219</v>
      </c>
      <c r="L55" s="80">
        <f t="shared" ref="L55:M55" si="32">AVERAGE(L39:L54)</f>
        <v>17.399999999999999</v>
      </c>
      <c r="M55" s="81">
        <f t="shared" si="32"/>
        <v>1707.4222497490457</v>
      </c>
      <c r="N55" s="82">
        <f t="shared" ref="N55:N62" si="33">M55/L55</f>
        <v>98.127715502818731</v>
      </c>
      <c r="O55" s="83">
        <f t="shared" ref="O55:O62" si="34">L55-I55</f>
        <v>0</v>
      </c>
      <c r="P55" s="84">
        <f t="shared" ref="P55:P62" si="35">N55-K55</f>
        <v>-16.814813232813464</v>
      </c>
      <c r="Q55" s="85">
        <f t="shared" ref="Q55:Q62" si="36">N55/K55</f>
        <v>0.85371112487452283</v>
      </c>
      <c r="R55" s="275"/>
      <c r="S55" s="182">
        <f>S39</f>
        <v>0.25</v>
      </c>
      <c r="T55" s="183">
        <f>INDEX(T39:T54,COUNTA(T39:T54))</f>
        <v>0.6292592592592593</v>
      </c>
      <c r="U55" s="86"/>
      <c r="V55" s="96"/>
      <c r="W55" s="105"/>
      <c r="X55" s="106"/>
      <c r="Y55" s="262"/>
      <c r="Z55" s="263"/>
      <c r="AA55" s="97">
        <f t="shared" ref="AA55:AA62" si="37">M55-J55</f>
        <v>-292.5777502509543</v>
      </c>
      <c r="AB55" s="85">
        <f t="shared" ref="AB55:AB62" si="38">M55/J55</f>
        <v>0.85371112487452283</v>
      </c>
      <c r="AC55" s="295"/>
    </row>
    <row r="56" spans="1:29" ht="15.75" customHeight="1">
      <c r="A56" s="268" t="s">
        <v>38</v>
      </c>
      <c r="B56" s="98" t="s">
        <v>74</v>
      </c>
      <c r="C56" s="271" t="s">
        <v>82</v>
      </c>
      <c r="D56" s="272"/>
      <c r="E56" s="21">
        <v>47.37</v>
      </c>
      <c r="F56" s="15">
        <v>1992</v>
      </c>
      <c r="G56" s="22">
        <f t="shared" ref="G56:G62" si="39">E56*F56</f>
        <v>94361.04</v>
      </c>
      <c r="H56" s="23"/>
      <c r="I56" s="24">
        <v>21</v>
      </c>
      <c r="J56" s="25">
        <v>2000</v>
      </c>
      <c r="K56" s="26">
        <f>J56/I56</f>
        <v>95.238095238095241</v>
      </c>
      <c r="L56" s="27">
        <v>21</v>
      </c>
      <c r="M56" s="25">
        <f t="shared" ref="M56:M62" si="40">F56/V56*60</f>
        <v>1666.9456066945602</v>
      </c>
      <c r="N56" s="26">
        <f t="shared" si="33"/>
        <v>79.378362223550482</v>
      </c>
      <c r="O56" s="91">
        <f t="shared" si="34"/>
        <v>0</v>
      </c>
      <c r="P56" s="92">
        <f t="shared" si="35"/>
        <v>-15.859733014544759</v>
      </c>
      <c r="Q56" s="31">
        <f t="shared" si="36"/>
        <v>0.83347280334728002</v>
      </c>
      <c r="R56" s="273">
        <f>Q72</f>
        <v>0.84237677957097501</v>
      </c>
      <c r="S56" s="32">
        <v>0.166875</v>
      </c>
      <c r="T56" s="33">
        <v>0.21666666666666667</v>
      </c>
      <c r="U56" s="34"/>
      <c r="V56" s="35">
        <v>71.700000000000017</v>
      </c>
      <c r="W56" s="33"/>
      <c r="X56" s="107"/>
      <c r="Y56" s="276"/>
      <c r="Z56" s="277"/>
      <c r="AA56" s="36">
        <f t="shared" si="37"/>
        <v>-333.05439330543982</v>
      </c>
      <c r="AB56" s="31">
        <f t="shared" si="38"/>
        <v>0.83347280334728013</v>
      </c>
      <c r="AC56" s="278">
        <f>AB72</f>
        <v>0.8423767795709749</v>
      </c>
    </row>
    <row r="57" spans="1:29" ht="15.75" customHeight="1">
      <c r="A57" s="269"/>
      <c r="B57" s="99" t="s">
        <v>70</v>
      </c>
      <c r="C57" s="264" t="s">
        <v>83</v>
      </c>
      <c r="D57" s="265"/>
      <c r="E57" s="39">
        <v>56.85</v>
      </c>
      <c r="F57" s="40">
        <v>1129</v>
      </c>
      <c r="G57" s="41">
        <f t="shared" si="39"/>
        <v>64183.65</v>
      </c>
      <c r="H57" s="42"/>
      <c r="I57" s="43">
        <v>21</v>
      </c>
      <c r="J57" s="44">
        <v>2000</v>
      </c>
      <c r="K57" s="45">
        <f t="shared" si="8"/>
        <v>95.238095238095241</v>
      </c>
      <c r="L57" s="46">
        <v>21</v>
      </c>
      <c r="M57" s="44">
        <f t="shared" si="40"/>
        <v>1630.9791332263246</v>
      </c>
      <c r="N57" s="45">
        <f t="shared" si="33"/>
        <v>77.665673010777368</v>
      </c>
      <c r="O57" s="47">
        <f t="shared" si="34"/>
        <v>0</v>
      </c>
      <c r="P57" s="48">
        <f t="shared" si="35"/>
        <v>-17.572422227317873</v>
      </c>
      <c r="Q57" s="49">
        <f t="shared" si="36"/>
        <v>0.8154895666131623</v>
      </c>
      <c r="R57" s="274"/>
      <c r="S57" s="50">
        <v>0.22047453703703704</v>
      </c>
      <c r="T57" s="51">
        <v>0.24931712962962962</v>
      </c>
      <c r="U57" s="52">
        <v>5.4833333333333245</v>
      </c>
      <c r="V57" s="53">
        <v>41.533333333333324</v>
      </c>
      <c r="W57" s="54"/>
      <c r="X57" s="94"/>
      <c r="Y57" s="266"/>
      <c r="Z57" s="267"/>
      <c r="AA57" s="55">
        <f t="shared" si="37"/>
        <v>-369.02086677367538</v>
      </c>
      <c r="AB57" s="49">
        <f t="shared" si="38"/>
        <v>0.8154895666131623</v>
      </c>
      <c r="AC57" s="279"/>
    </row>
    <row r="58" spans="1:29" ht="15.75" customHeight="1">
      <c r="A58" s="269"/>
      <c r="B58" s="99" t="s">
        <v>74</v>
      </c>
      <c r="C58" s="264" t="s">
        <v>220</v>
      </c>
      <c r="D58" s="265"/>
      <c r="E58" s="39">
        <v>65.55</v>
      </c>
      <c r="F58" s="40">
        <v>1288</v>
      </c>
      <c r="G58" s="41">
        <f t="shared" si="39"/>
        <v>84428.4</v>
      </c>
      <c r="H58" s="42"/>
      <c r="I58" s="43">
        <v>22</v>
      </c>
      <c r="J58" s="44">
        <v>2000</v>
      </c>
      <c r="K58" s="45">
        <f t="shared" si="8"/>
        <v>90.909090909090907</v>
      </c>
      <c r="L58" s="46">
        <v>22</v>
      </c>
      <c r="M58" s="44">
        <f t="shared" si="40"/>
        <v>1695.3564899451562</v>
      </c>
      <c r="N58" s="45">
        <f t="shared" si="33"/>
        <v>77.061658633870735</v>
      </c>
      <c r="O58" s="47">
        <f t="shared" si="34"/>
        <v>0</v>
      </c>
      <c r="P58" s="48">
        <f t="shared" si="35"/>
        <v>-13.847432275220172</v>
      </c>
      <c r="Q58" s="49">
        <f t="shared" si="36"/>
        <v>0.84767824497257815</v>
      </c>
      <c r="R58" s="274"/>
      <c r="S58" s="50">
        <v>0.25237268518518519</v>
      </c>
      <c r="T58" s="51">
        <v>0.28402777777777777</v>
      </c>
      <c r="U58" s="52">
        <v>4.4000000000000083</v>
      </c>
      <c r="V58" s="53">
        <v>45.583333333333314</v>
      </c>
      <c r="W58" s="54"/>
      <c r="X58" s="94"/>
      <c r="Y58" s="266"/>
      <c r="Z58" s="267"/>
      <c r="AA58" s="55">
        <f t="shared" si="37"/>
        <v>-304.64351005484377</v>
      </c>
      <c r="AB58" s="49">
        <f t="shared" si="38"/>
        <v>0.84767824497257815</v>
      </c>
      <c r="AC58" s="279"/>
    </row>
    <row r="59" spans="1:29" ht="15.75" customHeight="1">
      <c r="A59" s="269"/>
      <c r="B59" s="99" t="s">
        <v>74</v>
      </c>
      <c r="C59" s="264" t="s">
        <v>223</v>
      </c>
      <c r="D59" s="265"/>
      <c r="E59" s="39">
        <v>59.36</v>
      </c>
      <c r="F59" s="40">
        <v>2363</v>
      </c>
      <c r="G59" s="41">
        <f t="shared" si="39"/>
        <v>140267.68</v>
      </c>
      <c r="H59" s="42"/>
      <c r="I59" s="43">
        <v>23</v>
      </c>
      <c r="J59" s="44">
        <v>2000</v>
      </c>
      <c r="K59" s="45">
        <f t="shared" si="8"/>
        <v>86.956521739130437</v>
      </c>
      <c r="L59" s="46">
        <v>23</v>
      </c>
      <c r="M59" s="44">
        <f t="shared" si="40"/>
        <v>1700.3397961223252</v>
      </c>
      <c r="N59" s="45">
        <f t="shared" si="33"/>
        <v>73.927817222709791</v>
      </c>
      <c r="O59" s="47">
        <f t="shared" si="34"/>
        <v>0</v>
      </c>
      <c r="P59" s="48">
        <f t="shared" si="35"/>
        <v>-13.028704516420646</v>
      </c>
      <c r="Q59" s="49">
        <f t="shared" si="36"/>
        <v>0.85016989806116261</v>
      </c>
      <c r="R59" s="274"/>
      <c r="S59" s="50">
        <v>0.28888888888888886</v>
      </c>
      <c r="T59" s="51">
        <v>0.34679398148148149</v>
      </c>
      <c r="U59" s="52">
        <v>6.9999999999999751</v>
      </c>
      <c r="V59" s="53">
        <v>83.383333333333397</v>
      </c>
      <c r="W59" s="54"/>
      <c r="X59" s="94"/>
      <c r="Y59" s="266"/>
      <c r="Z59" s="267"/>
      <c r="AA59" s="55">
        <f t="shared" si="37"/>
        <v>-299.6602038776748</v>
      </c>
      <c r="AB59" s="49">
        <f t="shared" si="38"/>
        <v>0.85016989806116261</v>
      </c>
      <c r="AC59" s="279"/>
    </row>
    <row r="60" spans="1:29" ht="15.75" customHeight="1">
      <c r="A60" s="269"/>
      <c r="B60" s="99" t="s">
        <v>74</v>
      </c>
      <c r="C60" s="264" t="s">
        <v>234</v>
      </c>
      <c r="D60" s="265"/>
      <c r="E60" s="39">
        <v>53.37</v>
      </c>
      <c r="F60" s="40">
        <v>2423</v>
      </c>
      <c r="G60" s="41">
        <f t="shared" si="39"/>
        <v>129315.51</v>
      </c>
      <c r="H60" s="58"/>
      <c r="I60" s="43">
        <v>26</v>
      </c>
      <c r="J60" s="44">
        <v>2000</v>
      </c>
      <c r="K60" s="45">
        <f t="shared" si="8"/>
        <v>76.92307692307692</v>
      </c>
      <c r="L60" s="59">
        <v>26</v>
      </c>
      <c r="M60" s="44">
        <f t="shared" si="40"/>
        <v>1698.6952288218108</v>
      </c>
      <c r="N60" s="45">
        <f t="shared" si="33"/>
        <v>65.334431877761958</v>
      </c>
      <c r="O60" s="47">
        <f t="shared" si="34"/>
        <v>0</v>
      </c>
      <c r="P60" s="48">
        <f t="shared" si="35"/>
        <v>-11.588645045314962</v>
      </c>
      <c r="Q60" s="49">
        <f t="shared" si="36"/>
        <v>0.84934761441090545</v>
      </c>
      <c r="R60" s="274"/>
      <c r="S60" s="50">
        <v>0.35030092592592593</v>
      </c>
      <c r="T60" s="51">
        <v>0.4097337962962963</v>
      </c>
      <c r="U60" s="52">
        <v>5.0499999999999901</v>
      </c>
      <c r="V60" s="53">
        <v>85.583333333333343</v>
      </c>
      <c r="W60" s="54"/>
      <c r="X60" s="94"/>
      <c r="Y60" s="266"/>
      <c r="Z60" s="267"/>
      <c r="AA60" s="55">
        <f t="shared" si="37"/>
        <v>-301.30477117818918</v>
      </c>
      <c r="AB60" s="49">
        <f t="shared" si="38"/>
        <v>0.84934761441090545</v>
      </c>
      <c r="AC60" s="279"/>
    </row>
    <row r="61" spans="1:29" ht="15.75" customHeight="1">
      <c r="A61" s="269"/>
      <c r="B61" s="99" t="s">
        <v>74</v>
      </c>
      <c r="C61" s="264" t="s">
        <v>213</v>
      </c>
      <c r="D61" s="265"/>
      <c r="E61" s="39">
        <v>77.34</v>
      </c>
      <c r="F61" s="40">
        <v>2928</v>
      </c>
      <c r="G61" s="60">
        <f t="shared" si="39"/>
        <v>226451.52000000002</v>
      </c>
      <c r="H61" s="61"/>
      <c r="I61" s="43">
        <v>25</v>
      </c>
      <c r="J61" s="44">
        <v>2000</v>
      </c>
      <c r="K61" s="45">
        <f t="shared" si="8"/>
        <v>80</v>
      </c>
      <c r="L61" s="46">
        <v>25</v>
      </c>
      <c r="M61" s="44">
        <f t="shared" si="40"/>
        <v>1670.4912836767035</v>
      </c>
      <c r="N61" s="45">
        <f t="shared" si="33"/>
        <v>66.819651347068145</v>
      </c>
      <c r="O61" s="47">
        <f t="shared" si="34"/>
        <v>0</v>
      </c>
      <c r="P61" s="48">
        <f t="shared" si="35"/>
        <v>-13.180348652931855</v>
      </c>
      <c r="Q61" s="49">
        <f t="shared" si="36"/>
        <v>0.83524564183835182</v>
      </c>
      <c r="R61" s="274"/>
      <c r="S61" s="50">
        <v>0.41319444444444442</v>
      </c>
      <c r="T61" s="51">
        <v>0.48622685185185183</v>
      </c>
      <c r="U61" s="52">
        <v>4.9833333333332863</v>
      </c>
      <c r="V61" s="53">
        <v>105.16666666666667</v>
      </c>
      <c r="W61" s="54">
        <v>0.48622685185185183</v>
      </c>
      <c r="X61" s="94">
        <v>0.52716435185185184</v>
      </c>
      <c r="Y61" s="266"/>
      <c r="Z61" s="267"/>
      <c r="AA61" s="55">
        <f t="shared" si="37"/>
        <v>-329.50871632329654</v>
      </c>
      <c r="AB61" s="49">
        <f t="shared" si="38"/>
        <v>0.8352456418383517</v>
      </c>
      <c r="AC61" s="279"/>
    </row>
    <row r="62" spans="1:29" ht="15.75" customHeight="1">
      <c r="A62" s="269"/>
      <c r="B62" s="99" t="s">
        <v>74</v>
      </c>
      <c r="C62" s="264" t="s">
        <v>84</v>
      </c>
      <c r="D62" s="265"/>
      <c r="E62" s="39">
        <v>59.52</v>
      </c>
      <c r="F62" s="40">
        <v>6284</v>
      </c>
      <c r="G62" s="60">
        <f t="shared" si="39"/>
        <v>374023.67999999999</v>
      </c>
      <c r="H62" s="64"/>
      <c r="I62" s="43">
        <v>26</v>
      </c>
      <c r="J62" s="44">
        <v>2000</v>
      </c>
      <c r="K62" s="45">
        <f t="shared" si="8"/>
        <v>76.92307692307692</v>
      </c>
      <c r="L62" s="59">
        <v>26</v>
      </c>
      <c r="M62" s="44">
        <f t="shared" si="40"/>
        <v>1730.4673755067693</v>
      </c>
      <c r="N62" s="45">
        <f t="shared" si="33"/>
        <v>66.556437519491126</v>
      </c>
      <c r="O62" s="65">
        <f t="shared" si="34"/>
        <v>0</v>
      </c>
      <c r="P62" s="66">
        <f t="shared" si="35"/>
        <v>-10.366639403585793</v>
      </c>
      <c r="Q62" s="67">
        <f t="shared" si="36"/>
        <v>0.86523368775338472</v>
      </c>
      <c r="R62" s="274"/>
      <c r="S62" s="62">
        <v>0.52716435185185184</v>
      </c>
      <c r="T62" s="63">
        <v>0.67847222222222225</v>
      </c>
      <c r="U62" s="52">
        <v>58.950000000000024</v>
      </c>
      <c r="V62" s="53">
        <v>217.88333333333338</v>
      </c>
      <c r="W62" s="63"/>
      <c r="X62" s="108"/>
      <c r="Y62" s="266"/>
      <c r="Z62" s="267"/>
      <c r="AA62" s="55">
        <f t="shared" si="37"/>
        <v>-269.53262449323074</v>
      </c>
      <c r="AB62" s="49">
        <f t="shared" si="38"/>
        <v>0.86523368775338461</v>
      </c>
      <c r="AC62" s="279"/>
    </row>
    <row r="63" spans="1:29" ht="15.75" customHeight="1">
      <c r="A63" s="269"/>
      <c r="B63" s="99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62"/>
      <c r="T63" s="63"/>
      <c r="U63" s="52"/>
      <c r="V63" s="53"/>
      <c r="W63" s="63"/>
      <c r="X63" s="108"/>
      <c r="Y63" s="266"/>
      <c r="Z63" s="267"/>
      <c r="AA63" s="55"/>
      <c r="AB63" s="49"/>
      <c r="AC63" s="279"/>
    </row>
    <row r="64" spans="1:29" ht="15.75" customHeight="1">
      <c r="A64" s="269"/>
      <c r="B64" s="99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53"/>
      <c r="W64" s="63"/>
      <c r="X64" s="108"/>
      <c r="Y64" s="266"/>
      <c r="Z64" s="267"/>
      <c r="AA64" s="55"/>
      <c r="AB64" s="49"/>
      <c r="AC64" s="279"/>
    </row>
    <row r="65" spans="1:29" ht="15.75" customHeight="1">
      <c r="A65" s="269"/>
      <c r="B65" s="99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53"/>
      <c r="W65" s="63"/>
      <c r="X65" s="108"/>
      <c r="Y65" s="266"/>
      <c r="Z65" s="267"/>
      <c r="AA65" s="55"/>
      <c r="AB65" s="49"/>
      <c r="AC65" s="279"/>
    </row>
    <row r="66" spans="1:29" ht="15.75" customHeight="1">
      <c r="A66" s="269"/>
      <c r="B66" s="99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53"/>
      <c r="W66" s="63"/>
      <c r="X66" s="108"/>
      <c r="Y66" s="266"/>
      <c r="Z66" s="267"/>
      <c r="AA66" s="55"/>
      <c r="AB66" s="49"/>
      <c r="AC66" s="279"/>
    </row>
    <row r="67" spans="1:29" ht="15.75" customHeight="1">
      <c r="A67" s="269"/>
      <c r="B67" s="99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53"/>
      <c r="W67" s="63"/>
      <c r="X67" s="108"/>
      <c r="Y67" s="266"/>
      <c r="Z67" s="267"/>
      <c r="AA67" s="55"/>
      <c r="AB67" s="49"/>
      <c r="AC67" s="279"/>
    </row>
    <row r="68" spans="1:29" ht="15.75" customHeight="1">
      <c r="A68" s="269"/>
      <c r="B68" s="99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53"/>
      <c r="W68" s="63"/>
      <c r="X68" s="108"/>
      <c r="Y68" s="266"/>
      <c r="Z68" s="267"/>
      <c r="AA68" s="55"/>
      <c r="AB68" s="49"/>
      <c r="AC68" s="279"/>
    </row>
    <row r="69" spans="1:29" ht="15.75" customHeight="1">
      <c r="A69" s="269"/>
      <c r="B69" s="99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53"/>
      <c r="W69" s="63"/>
      <c r="X69" s="108"/>
      <c r="Y69" s="266"/>
      <c r="Z69" s="267"/>
      <c r="AA69" s="55"/>
      <c r="AB69" s="49"/>
      <c r="AC69" s="279"/>
    </row>
    <row r="70" spans="1:29" ht="15.75" customHeight="1">
      <c r="A70" s="269"/>
      <c r="B70" s="99"/>
      <c r="C70" s="264"/>
      <c r="D70" s="265"/>
      <c r="E70" s="39"/>
      <c r="F70" s="71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53"/>
      <c r="W70" s="63"/>
      <c r="X70" s="108"/>
      <c r="Y70" s="266"/>
      <c r="Z70" s="267"/>
      <c r="AA70" s="55"/>
      <c r="AB70" s="49"/>
      <c r="AC70" s="279"/>
    </row>
    <row r="71" spans="1:29" ht="15.75" customHeight="1">
      <c r="A71" s="269"/>
      <c r="B71" s="99"/>
      <c r="C71" s="264"/>
      <c r="D71" s="265"/>
      <c r="E71" s="109"/>
      <c r="F71" s="71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41">AVERAGE(I56:I71)</f>
        <v>23.428571428571427</v>
      </c>
      <c r="J72" s="81">
        <f t="shared" si="41"/>
        <v>2000</v>
      </c>
      <c r="K72" s="82">
        <f t="shared" ref="K72" si="42">J72/I72</f>
        <v>85.365853658536594</v>
      </c>
      <c r="L72" s="80">
        <f t="shared" ref="L72:M72" si="43">AVERAGE(L56:L71)</f>
        <v>23.428571428571427</v>
      </c>
      <c r="M72" s="81">
        <f t="shared" si="43"/>
        <v>1684.7535591419498</v>
      </c>
      <c r="N72" s="82">
        <f t="shared" ref="N72:N81" si="44">M72/L72</f>
        <v>71.910212890205187</v>
      </c>
      <c r="O72" s="83">
        <f t="shared" ref="O72:O81" si="45">L72-I72</f>
        <v>0</v>
      </c>
      <c r="P72" s="84">
        <f t="shared" ref="P72:P81" si="46">N72-K72</f>
        <v>-13.455640768331406</v>
      </c>
      <c r="Q72" s="85">
        <f t="shared" ref="Q72:Q81" si="47">N72/K72</f>
        <v>0.84237677957097501</v>
      </c>
      <c r="R72" s="275"/>
      <c r="S72" s="182">
        <f>S56</f>
        <v>0.166875</v>
      </c>
      <c r="T72" s="183">
        <f>INDEX(T56:T71,COUNTA(T56:T71))</f>
        <v>0.67847222222222225</v>
      </c>
      <c r="U72" s="86"/>
      <c r="V72" s="96"/>
      <c r="W72" s="78"/>
      <c r="X72" s="82"/>
      <c r="Y72" s="262"/>
      <c r="Z72" s="263"/>
      <c r="AA72" s="97">
        <f t="shared" ref="AA72:AA81" si="48">M72-J72</f>
        <v>-315.24644085805016</v>
      </c>
      <c r="AB72" s="85">
        <f t="shared" ref="AB72:AB81" si="49">M72/J72</f>
        <v>0.8423767795709749</v>
      </c>
      <c r="AC72" s="280"/>
    </row>
    <row r="73" spans="1:29" ht="15.75" customHeight="1">
      <c r="A73" s="281" t="s">
        <v>39</v>
      </c>
      <c r="B73" s="16" t="s">
        <v>85</v>
      </c>
      <c r="C73" s="349" t="s">
        <v>86</v>
      </c>
      <c r="D73" s="349"/>
      <c r="E73" s="21">
        <v>37.94</v>
      </c>
      <c r="F73" s="15">
        <v>5675</v>
      </c>
      <c r="G73" s="22">
        <f t="shared" ref="G73:G81" si="50">E73*F73</f>
        <v>215309.5</v>
      </c>
      <c r="H73" s="23"/>
      <c r="I73" s="24">
        <v>21</v>
      </c>
      <c r="J73" s="25">
        <v>3600</v>
      </c>
      <c r="K73" s="26">
        <f>J73/I73</f>
        <v>171.42857142857142</v>
      </c>
      <c r="L73" s="27">
        <v>21</v>
      </c>
      <c r="M73" s="25">
        <f t="shared" ref="M73:M81" si="51">F73/V73*60</f>
        <v>2994.7229551451187</v>
      </c>
      <c r="N73" s="26">
        <f t="shared" si="44"/>
        <v>142.60585500691042</v>
      </c>
      <c r="O73" s="91">
        <f t="shared" si="45"/>
        <v>0</v>
      </c>
      <c r="P73" s="92">
        <f t="shared" si="46"/>
        <v>-28.822716421660999</v>
      </c>
      <c r="Q73" s="31">
        <f t="shared" si="47"/>
        <v>0.83186748754031081</v>
      </c>
      <c r="R73" s="273">
        <f>Q89</f>
        <v>0.84860148516422906</v>
      </c>
      <c r="S73" s="32">
        <v>0.166875</v>
      </c>
      <c r="T73" s="33">
        <v>0.24583333333333332</v>
      </c>
      <c r="U73" s="34"/>
      <c r="V73" s="35">
        <v>113.69999999999999</v>
      </c>
      <c r="W73" s="33"/>
      <c r="X73" s="107"/>
      <c r="Y73" s="276"/>
      <c r="Z73" s="277"/>
      <c r="AA73" s="36">
        <f t="shared" si="48"/>
        <v>-605.2770448548813</v>
      </c>
      <c r="AB73" s="31">
        <f t="shared" si="49"/>
        <v>0.8318674875403107</v>
      </c>
      <c r="AC73" s="278">
        <f>AB89</f>
        <v>0.84860148516422906</v>
      </c>
    </row>
    <row r="74" spans="1:29" ht="15.75" customHeight="1">
      <c r="A74" s="282"/>
      <c r="B74" s="38" t="s">
        <v>85</v>
      </c>
      <c r="C74" s="287" t="s">
        <v>207</v>
      </c>
      <c r="D74" s="287"/>
      <c r="E74" s="39">
        <v>28.29</v>
      </c>
      <c r="F74" s="40">
        <v>5223</v>
      </c>
      <c r="G74" s="41">
        <f t="shared" si="50"/>
        <v>147758.66999999998</v>
      </c>
      <c r="H74" s="42"/>
      <c r="I74" s="43">
        <v>19</v>
      </c>
      <c r="J74" s="44">
        <v>3600</v>
      </c>
      <c r="K74" s="45">
        <f t="shared" ref="K74:K110" si="52">J74/I74</f>
        <v>189.47368421052633</v>
      </c>
      <c r="L74" s="46">
        <v>19</v>
      </c>
      <c r="M74" s="44">
        <f t="shared" si="51"/>
        <v>2975.1265822784817</v>
      </c>
      <c r="N74" s="45">
        <f t="shared" si="44"/>
        <v>156.58560959360429</v>
      </c>
      <c r="O74" s="47">
        <f t="shared" si="45"/>
        <v>0</v>
      </c>
      <c r="P74" s="48">
        <f t="shared" si="46"/>
        <v>-32.88807461692204</v>
      </c>
      <c r="Q74" s="49">
        <f t="shared" si="47"/>
        <v>0.82642405063291147</v>
      </c>
      <c r="R74" s="274"/>
      <c r="S74" s="50">
        <v>0.25138888888888888</v>
      </c>
      <c r="T74" s="51">
        <v>0.32453703703703701</v>
      </c>
      <c r="U74" s="52">
        <v>8.0000000000000107</v>
      </c>
      <c r="V74" s="53">
        <v>105.3333333333333</v>
      </c>
      <c r="W74" s="54"/>
      <c r="X74" s="94"/>
      <c r="Y74" s="266"/>
      <c r="Z74" s="267"/>
      <c r="AA74" s="55">
        <f t="shared" si="48"/>
        <v>-624.87341772151831</v>
      </c>
      <c r="AB74" s="49">
        <f t="shared" si="49"/>
        <v>0.82642405063291158</v>
      </c>
      <c r="AC74" s="279"/>
    </row>
    <row r="75" spans="1:29" ht="15.75" customHeight="1">
      <c r="A75" s="282"/>
      <c r="B75" s="38" t="s">
        <v>85</v>
      </c>
      <c r="C75" s="287" t="s">
        <v>221</v>
      </c>
      <c r="D75" s="287"/>
      <c r="E75" s="39">
        <v>38.1</v>
      </c>
      <c r="F75" s="40">
        <v>860</v>
      </c>
      <c r="G75" s="41">
        <f t="shared" si="50"/>
        <v>32766</v>
      </c>
      <c r="H75" s="42"/>
      <c r="I75" s="43">
        <v>21</v>
      </c>
      <c r="J75" s="44">
        <v>3600</v>
      </c>
      <c r="K75" s="45">
        <f t="shared" si="52"/>
        <v>171.42857142857142</v>
      </c>
      <c r="L75" s="46">
        <v>21</v>
      </c>
      <c r="M75" s="44">
        <f t="shared" si="51"/>
        <v>2920.7547169811337</v>
      </c>
      <c r="N75" s="45">
        <f t="shared" si="44"/>
        <v>139.08355795148256</v>
      </c>
      <c r="O75" s="47">
        <f t="shared" si="45"/>
        <v>0</v>
      </c>
      <c r="P75" s="48">
        <f t="shared" si="46"/>
        <v>-32.345013477088855</v>
      </c>
      <c r="Q75" s="49">
        <f t="shared" si="47"/>
        <v>0.81132075471698162</v>
      </c>
      <c r="R75" s="274"/>
      <c r="S75" s="50">
        <v>0.32870370370370372</v>
      </c>
      <c r="T75" s="51">
        <v>0.34097222222222223</v>
      </c>
      <c r="U75" s="52">
        <v>6.0000000000000586</v>
      </c>
      <c r="V75" s="53">
        <v>17.666666666666657</v>
      </c>
      <c r="W75" s="54"/>
      <c r="X75" s="94"/>
      <c r="Y75" s="266"/>
      <c r="Z75" s="267"/>
      <c r="AA75" s="55">
        <f t="shared" si="48"/>
        <v>-679.2452830188663</v>
      </c>
      <c r="AB75" s="49">
        <f t="shared" si="49"/>
        <v>0.81132075471698162</v>
      </c>
      <c r="AC75" s="279"/>
    </row>
    <row r="76" spans="1:29" ht="15.75" customHeight="1">
      <c r="A76" s="282"/>
      <c r="B76" s="38" t="s">
        <v>85</v>
      </c>
      <c r="C76" s="287" t="s">
        <v>87</v>
      </c>
      <c r="D76" s="287"/>
      <c r="E76" s="39">
        <v>38.99</v>
      </c>
      <c r="F76" s="40">
        <v>2879</v>
      </c>
      <c r="G76" s="41">
        <f t="shared" si="50"/>
        <v>112252.21</v>
      </c>
      <c r="H76" s="42"/>
      <c r="I76" s="43">
        <v>19</v>
      </c>
      <c r="J76" s="44">
        <v>3600</v>
      </c>
      <c r="K76" s="45">
        <f t="shared" si="52"/>
        <v>189.47368421052633</v>
      </c>
      <c r="L76" s="46">
        <v>19</v>
      </c>
      <c r="M76" s="44">
        <f t="shared" si="51"/>
        <v>2953.662011969222</v>
      </c>
      <c r="N76" s="45">
        <f t="shared" si="44"/>
        <v>155.45589536680117</v>
      </c>
      <c r="O76" s="47">
        <f t="shared" si="45"/>
        <v>0</v>
      </c>
      <c r="P76" s="48">
        <f t="shared" si="46"/>
        <v>-34.017788843725157</v>
      </c>
      <c r="Q76" s="49">
        <f t="shared" si="47"/>
        <v>0.82046166999145054</v>
      </c>
      <c r="R76" s="274"/>
      <c r="S76" s="50">
        <v>0.34444444444444444</v>
      </c>
      <c r="T76" s="51">
        <v>0.38505787037037037</v>
      </c>
      <c r="U76" s="52">
        <v>4.9999999999999822</v>
      </c>
      <c r="V76" s="53">
        <v>58.483333333333334</v>
      </c>
      <c r="W76" s="54"/>
      <c r="X76" s="94"/>
      <c r="Y76" s="266"/>
      <c r="Z76" s="267"/>
      <c r="AA76" s="112">
        <f t="shared" si="48"/>
        <v>-646.33798803077798</v>
      </c>
      <c r="AB76" s="113">
        <f t="shared" si="49"/>
        <v>0.82046166999145054</v>
      </c>
      <c r="AC76" s="279"/>
    </row>
    <row r="77" spans="1:29" ht="15.75" customHeight="1">
      <c r="A77" s="283"/>
      <c r="B77" s="38" t="s">
        <v>85</v>
      </c>
      <c r="C77" s="287" t="s">
        <v>88</v>
      </c>
      <c r="D77" s="287"/>
      <c r="E77" s="39">
        <v>31.27</v>
      </c>
      <c r="F77" s="44">
        <v>4493</v>
      </c>
      <c r="G77" s="41">
        <f t="shared" si="50"/>
        <v>140496.10999999999</v>
      </c>
      <c r="H77" s="58"/>
      <c r="I77" s="43">
        <v>19</v>
      </c>
      <c r="J77" s="44">
        <v>3600</v>
      </c>
      <c r="K77" s="45">
        <f t="shared" si="52"/>
        <v>189.47368421052633</v>
      </c>
      <c r="L77" s="59">
        <v>19</v>
      </c>
      <c r="M77" s="44">
        <f t="shared" si="51"/>
        <v>2991.4555206214181</v>
      </c>
      <c r="N77" s="45">
        <f t="shared" si="44"/>
        <v>157.44502740112728</v>
      </c>
      <c r="O77" s="47">
        <f t="shared" si="45"/>
        <v>0</v>
      </c>
      <c r="P77" s="48">
        <f t="shared" si="46"/>
        <v>-32.028656809399052</v>
      </c>
      <c r="Q77" s="49">
        <f t="shared" si="47"/>
        <v>0.8309598668392828</v>
      </c>
      <c r="R77" s="274"/>
      <c r="S77" s="50">
        <v>0.39097222222222222</v>
      </c>
      <c r="T77" s="51">
        <v>0.45355324074074072</v>
      </c>
      <c r="U77" s="52">
        <v>8.5166666666666657</v>
      </c>
      <c r="V77" s="53">
        <v>90.116666666666632</v>
      </c>
      <c r="W77" s="54">
        <v>0.45355324074074072</v>
      </c>
      <c r="X77" s="94">
        <v>0.4947685185185185</v>
      </c>
      <c r="Y77" s="266"/>
      <c r="Z77" s="267"/>
      <c r="AA77" s="112">
        <f t="shared" si="48"/>
        <v>-608.54447937858185</v>
      </c>
      <c r="AB77" s="113">
        <f t="shared" si="49"/>
        <v>0.8309598668392828</v>
      </c>
      <c r="AC77" s="279"/>
    </row>
    <row r="78" spans="1:29" ht="15.75" customHeight="1">
      <c r="A78" s="283"/>
      <c r="B78" s="38" t="s">
        <v>85</v>
      </c>
      <c r="C78" s="287" t="s">
        <v>236</v>
      </c>
      <c r="D78" s="287"/>
      <c r="E78" s="39">
        <v>46.93</v>
      </c>
      <c r="F78" s="44">
        <v>2616</v>
      </c>
      <c r="G78" s="60">
        <f t="shared" si="50"/>
        <v>122768.88</v>
      </c>
      <c r="H78" s="61"/>
      <c r="I78" s="43">
        <v>26</v>
      </c>
      <c r="J78" s="44">
        <v>3600</v>
      </c>
      <c r="K78" s="45">
        <f t="shared" si="52"/>
        <v>138.46153846153845</v>
      </c>
      <c r="L78" s="46">
        <v>26</v>
      </c>
      <c r="M78" s="44">
        <f t="shared" si="51"/>
        <v>3167.7093844601418</v>
      </c>
      <c r="N78" s="45">
        <f t="shared" si="44"/>
        <v>121.83497632539007</v>
      </c>
      <c r="O78" s="47">
        <f t="shared" si="45"/>
        <v>0</v>
      </c>
      <c r="P78" s="48">
        <f t="shared" si="46"/>
        <v>-16.62656213614838</v>
      </c>
      <c r="Q78" s="49">
        <f t="shared" si="47"/>
        <v>0.87991927346115062</v>
      </c>
      <c r="R78" s="274"/>
      <c r="S78" s="50">
        <v>0.4947685185185185</v>
      </c>
      <c r="T78" s="51">
        <v>0.52917824074074071</v>
      </c>
      <c r="U78" s="52">
        <v>59.350000000000009</v>
      </c>
      <c r="V78" s="53">
        <v>49.54999999999999</v>
      </c>
      <c r="W78" s="54"/>
      <c r="X78" s="94"/>
      <c r="Y78" s="266"/>
      <c r="Z78" s="267"/>
      <c r="AA78" s="112">
        <f t="shared" si="48"/>
        <v>-432.29061553985821</v>
      </c>
      <c r="AB78" s="113">
        <f t="shared" si="49"/>
        <v>0.87991927346115051</v>
      </c>
      <c r="AC78" s="279"/>
    </row>
    <row r="79" spans="1:29" ht="15.75" customHeight="1">
      <c r="A79" s="283"/>
      <c r="B79" s="38" t="s">
        <v>85</v>
      </c>
      <c r="C79" s="287" t="s">
        <v>235</v>
      </c>
      <c r="D79" s="287"/>
      <c r="E79" s="39">
        <v>43.61</v>
      </c>
      <c r="F79" s="44">
        <v>2129</v>
      </c>
      <c r="G79" s="60">
        <f t="shared" si="50"/>
        <v>92845.69</v>
      </c>
      <c r="H79" s="64"/>
      <c r="I79" s="43">
        <v>22</v>
      </c>
      <c r="J79" s="44">
        <v>3600</v>
      </c>
      <c r="K79" s="45">
        <f t="shared" si="52"/>
        <v>163.63636363636363</v>
      </c>
      <c r="L79" s="59">
        <v>22</v>
      </c>
      <c r="M79" s="44">
        <f t="shared" si="51"/>
        <v>3143.7243642329772</v>
      </c>
      <c r="N79" s="45">
        <f t="shared" si="44"/>
        <v>142.89656201058986</v>
      </c>
      <c r="O79" s="65">
        <f t="shared" si="45"/>
        <v>0</v>
      </c>
      <c r="P79" s="66">
        <f t="shared" si="46"/>
        <v>-20.739801625773765</v>
      </c>
      <c r="Q79" s="67">
        <f t="shared" si="47"/>
        <v>0.87325676784249362</v>
      </c>
      <c r="R79" s="274"/>
      <c r="S79" s="50">
        <v>0.53358796296296296</v>
      </c>
      <c r="T79" s="51">
        <v>0.56180555555555556</v>
      </c>
      <c r="U79" s="52">
        <v>6.3500000000000334</v>
      </c>
      <c r="V79" s="53">
        <v>40.63333333333334</v>
      </c>
      <c r="W79" s="54"/>
      <c r="X79" s="94"/>
      <c r="Y79" s="266"/>
      <c r="Z79" s="267"/>
      <c r="AA79" s="112">
        <f t="shared" si="48"/>
        <v>-456.27563576702278</v>
      </c>
      <c r="AB79" s="113">
        <f t="shared" si="49"/>
        <v>0.87325676784249362</v>
      </c>
      <c r="AC79" s="279"/>
    </row>
    <row r="80" spans="1:29" ht="15.75" customHeight="1">
      <c r="A80" s="283"/>
      <c r="B80" s="38" t="s">
        <v>85</v>
      </c>
      <c r="C80" s="287" t="s">
        <v>89</v>
      </c>
      <c r="D80" s="287"/>
      <c r="E80" s="39">
        <v>38.630000000000003</v>
      </c>
      <c r="F80" s="44">
        <v>6327</v>
      </c>
      <c r="G80" s="60">
        <f t="shared" si="50"/>
        <v>244412.01</v>
      </c>
      <c r="H80" s="64"/>
      <c r="I80" s="43">
        <v>20</v>
      </c>
      <c r="J80" s="44">
        <v>3600</v>
      </c>
      <c r="K80" s="45">
        <f t="shared" si="52"/>
        <v>180</v>
      </c>
      <c r="L80" s="59">
        <v>20</v>
      </c>
      <c r="M80" s="44">
        <f t="shared" si="51"/>
        <v>3181.1731843575417</v>
      </c>
      <c r="N80" s="45">
        <f t="shared" si="44"/>
        <v>159.05865921787708</v>
      </c>
      <c r="O80" s="65">
        <f t="shared" si="45"/>
        <v>0</v>
      </c>
      <c r="P80" s="66">
        <f t="shared" si="46"/>
        <v>-20.941340782122921</v>
      </c>
      <c r="Q80" s="67">
        <f t="shared" si="47"/>
        <v>0.88365921787709489</v>
      </c>
      <c r="R80" s="274"/>
      <c r="S80" s="50">
        <v>0.56527777777777777</v>
      </c>
      <c r="T80" s="51">
        <v>0.64814814814814814</v>
      </c>
      <c r="U80" s="52">
        <v>4.9999999999999822</v>
      </c>
      <c r="V80" s="53">
        <v>119.33333333333334</v>
      </c>
      <c r="W80" s="54"/>
      <c r="X80" s="94"/>
      <c r="Y80" s="266"/>
      <c r="Z80" s="267"/>
      <c r="AA80" s="112">
        <f t="shared" si="48"/>
        <v>-418.82681564245831</v>
      </c>
      <c r="AB80" s="113">
        <f t="shared" si="49"/>
        <v>0.88365921787709489</v>
      </c>
      <c r="AC80" s="279"/>
    </row>
    <row r="81" spans="1:29" ht="15.75" customHeight="1">
      <c r="A81" s="283"/>
      <c r="B81" s="38" t="s">
        <v>85</v>
      </c>
      <c r="C81" s="287" t="s">
        <v>90</v>
      </c>
      <c r="D81" s="287"/>
      <c r="E81" s="39">
        <v>38</v>
      </c>
      <c r="F81" s="44">
        <v>8492</v>
      </c>
      <c r="G81" s="60">
        <f t="shared" si="50"/>
        <v>322696</v>
      </c>
      <c r="H81" s="64"/>
      <c r="I81" s="43">
        <v>21</v>
      </c>
      <c r="J81" s="44">
        <v>3600</v>
      </c>
      <c r="K81" s="45">
        <f t="shared" si="52"/>
        <v>171.42857142857142</v>
      </c>
      <c r="L81" s="59">
        <v>21</v>
      </c>
      <c r="M81" s="44">
        <f t="shared" si="51"/>
        <v>3166.3593992749875</v>
      </c>
      <c r="N81" s="45">
        <f t="shared" si="44"/>
        <v>150.77901901309465</v>
      </c>
      <c r="O81" s="65">
        <f t="shared" si="45"/>
        <v>0</v>
      </c>
      <c r="P81" s="66">
        <f t="shared" si="46"/>
        <v>-20.649552415476762</v>
      </c>
      <c r="Q81" s="67">
        <f t="shared" si="47"/>
        <v>0.87954427757638554</v>
      </c>
      <c r="R81" s="274"/>
      <c r="S81" s="50">
        <v>0.6528356481481481</v>
      </c>
      <c r="T81" s="51">
        <v>0.76458333333333328</v>
      </c>
      <c r="U81" s="52">
        <v>6.7499999999999361</v>
      </c>
      <c r="V81" s="53">
        <v>160.91666666666666</v>
      </c>
      <c r="W81" s="54"/>
      <c r="X81" s="94"/>
      <c r="Y81" s="266"/>
      <c r="Z81" s="267"/>
      <c r="AA81" s="112">
        <f t="shared" si="48"/>
        <v>-433.64060072501252</v>
      </c>
      <c r="AB81" s="113">
        <f t="shared" si="49"/>
        <v>0.87954427757638542</v>
      </c>
      <c r="AC81" s="279"/>
    </row>
    <row r="82" spans="1:29" ht="15.75" customHeight="1">
      <c r="A82" s="283"/>
      <c r="B82" s="38"/>
      <c r="C82" s="287"/>
      <c r="D82" s="287"/>
      <c r="E82" s="39"/>
      <c r="F82" s="44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112"/>
      <c r="AB82" s="113"/>
      <c r="AC82" s="279"/>
    </row>
    <row r="83" spans="1:29" ht="15.75" customHeight="1">
      <c r="A83" s="283"/>
      <c r="B83" s="38"/>
      <c r="C83" s="287"/>
      <c r="D83" s="287"/>
      <c r="E83" s="39"/>
      <c r="F83" s="44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112"/>
      <c r="AB83" s="113"/>
      <c r="AC83" s="279"/>
    </row>
    <row r="84" spans="1:29" ht="15.75" customHeight="1">
      <c r="A84" s="283"/>
      <c r="B84" s="38"/>
      <c r="C84" s="287"/>
      <c r="D84" s="287"/>
      <c r="E84" s="39"/>
      <c r="F84" s="44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112"/>
      <c r="AB84" s="113"/>
      <c r="AC84" s="279"/>
    </row>
    <row r="85" spans="1:29" ht="15.75" customHeight="1">
      <c r="A85" s="283"/>
      <c r="B85" s="38"/>
      <c r="C85" s="287"/>
      <c r="D85" s="287"/>
      <c r="E85" s="39"/>
      <c r="F85" s="44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112"/>
      <c r="AB85" s="113"/>
      <c r="AC85" s="279"/>
    </row>
    <row r="86" spans="1:29" ht="15.75" customHeight="1">
      <c r="A86" s="283"/>
      <c r="B86" s="38"/>
      <c r="C86" s="287"/>
      <c r="D86" s="287"/>
      <c r="E86" s="39"/>
      <c r="F86" s="44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112"/>
      <c r="AB86" s="113"/>
      <c r="AC86" s="279"/>
    </row>
    <row r="87" spans="1:29" ht="15.75" customHeight="1">
      <c r="A87" s="283"/>
      <c r="B87" s="38"/>
      <c r="C87" s="287"/>
      <c r="D87" s="287"/>
      <c r="E87" s="39"/>
      <c r="F87" s="44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112"/>
      <c r="AB87" s="113"/>
      <c r="AC87" s="279"/>
    </row>
    <row r="88" spans="1:29" ht="15.75" customHeight="1">
      <c r="A88" s="283"/>
      <c r="B88" s="38"/>
      <c r="C88" s="287"/>
      <c r="D88" s="287"/>
      <c r="E88" s="95"/>
      <c r="F88" s="44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53">AVERAGE(I73:I88)</f>
        <v>20.888888888888889</v>
      </c>
      <c r="J89" s="81">
        <f t="shared" si="53"/>
        <v>3600</v>
      </c>
      <c r="K89" s="82">
        <f t="shared" ref="K89" si="54">J89/I89</f>
        <v>172.34042553191489</v>
      </c>
      <c r="L89" s="80">
        <f t="shared" ref="L89:M89" si="55">AVERAGE(L73:L88)</f>
        <v>20.888888888888889</v>
      </c>
      <c r="M89" s="81">
        <f t="shared" si="55"/>
        <v>3054.9653465912247</v>
      </c>
      <c r="N89" s="82">
        <f t="shared" ref="N89:N93" si="56">M89/L89</f>
        <v>146.24834106021819</v>
      </c>
      <c r="O89" s="83">
        <f t="shared" ref="O89:O93" si="57">L89-I89</f>
        <v>0</v>
      </c>
      <c r="P89" s="84">
        <f t="shared" ref="P89:P93" si="58">N89-K89</f>
        <v>-26.092084471696694</v>
      </c>
      <c r="Q89" s="85">
        <f t="shared" ref="Q89:Q93" si="59">N89/K89</f>
        <v>0.84860148516422906</v>
      </c>
      <c r="R89" s="275"/>
      <c r="S89" s="182">
        <f>S73</f>
        <v>0.166875</v>
      </c>
      <c r="T89" s="183">
        <f>INDEX(T73:T88,COUNTA(T73:T88))</f>
        <v>0.76458333333333328</v>
      </c>
      <c r="U89" s="86"/>
      <c r="V89" s="96"/>
      <c r="W89" s="78"/>
      <c r="X89" s="82"/>
      <c r="Y89" s="262"/>
      <c r="Z89" s="263"/>
      <c r="AA89" s="97">
        <f t="shared" ref="AA89:AA93" si="60">M89-J89</f>
        <v>-545.03465340877528</v>
      </c>
      <c r="AB89" s="85">
        <f t="shared" ref="AB89:AB93" si="61">M89/J89</f>
        <v>0.84860148516422906</v>
      </c>
      <c r="AC89" s="280"/>
    </row>
    <row r="90" spans="1:29" ht="15.75" customHeight="1">
      <c r="A90" s="268" t="s">
        <v>40</v>
      </c>
      <c r="B90" s="98" t="s">
        <v>76</v>
      </c>
      <c r="C90" s="271" t="s">
        <v>91</v>
      </c>
      <c r="D90" s="272"/>
      <c r="E90" s="21">
        <v>34.229999999999997</v>
      </c>
      <c r="F90" s="15">
        <v>2061</v>
      </c>
      <c r="G90" s="22">
        <f t="shared" ref="G90:G93" si="62">E90*F90</f>
        <v>70548.03</v>
      </c>
      <c r="H90" s="23"/>
      <c r="I90" s="24">
        <v>16</v>
      </c>
      <c r="J90" s="25">
        <v>3000</v>
      </c>
      <c r="K90" s="26">
        <f>J90/I90</f>
        <v>187.5</v>
      </c>
      <c r="L90" s="27">
        <v>16</v>
      </c>
      <c r="M90" s="25">
        <f>F90/V90*60</f>
        <v>2536.6153846153875</v>
      </c>
      <c r="N90" s="26">
        <f t="shared" si="56"/>
        <v>158.53846153846172</v>
      </c>
      <c r="O90" s="91">
        <f t="shared" si="57"/>
        <v>0</v>
      </c>
      <c r="P90" s="92">
        <f t="shared" si="58"/>
        <v>-28.961538461538282</v>
      </c>
      <c r="Q90" s="31">
        <f t="shared" si="59"/>
        <v>0.84553846153846246</v>
      </c>
      <c r="R90" s="273">
        <f>Q106</f>
        <v>0.8517033211279541</v>
      </c>
      <c r="S90" s="32">
        <v>0.25017361111111114</v>
      </c>
      <c r="T90" s="33">
        <v>0.28402777777777777</v>
      </c>
      <c r="U90" s="34"/>
      <c r="V90" s="35">
        <v>48.749999999999943</v>
      </c>
      <c r="W90" s="114"/>
      <c r="X90" s="115"/>
      <c r="Y90" s="276"/>
      <c r="Z90" s="277"/>
      <c r="AA90" s="36">
        <f t="shared" si="60"/>
        <v>-463.38461538461252</v>
      </c>
      <c r="AB90" s="31">
        <f t="shared" si="61"/>
        <v>0.84553846153846246</v>
      </c>
      <c r="AC90" s="278">
        <f>AB106</f>
        <v>0.8517033211279541</v>
      </c>
    </row>
    <row r="91" spans="1:29" ht="15.75" customHeight="1">
      <c r="A91" s="269"/>
      <c r="B91" s="38" t="s">
        <v>76</v>
      </c>
      <c r="C91" s="264" t="s">
        <v>92</v>
      </c>
      <c r="D91" s="265"/>
      <c r="E91" s="39">
        <v>34.770000000000003</v>
      </c>
      <c r="F91" s="40">
        <v>1702</v>
      </c>
      <c r="G91" s="41">
        <f t="shared" si="62"/>
        <v>59178.540000000008</v>
      </c>
      <c r="H91" s="42"/>
      <c r="I91" s="43">
        <v>11</v>
      </c>
      <c r="J91" s="44">
        <v>3000</v>
      </c>
      <c r="K91" s="45">
        <f t="shared" si="52"/>
        <v>272.72727272727275</v>
      </c>
      <c r="L91" s="46">
        <v>11</v>
      </c>
      <c r="M91" s="44">
        <f>F91/V91*60</f>
        <v>2518.3723797780553</v>
      </c>
      <c r="N91" s="45">
        <f t="shared" si="56"/>
        <v>228.94294361618685</v>
      </c>
      <c r="O91" s="47">
        <f t="shared" si="57"/>
        <v>0</v>
      </c>
      <c r="P91" s="48">
        <f t="shared" si="58"/>
        <v>-43.784329111085896</v>
      </c>
      <c r="Q91" s="49">
        <f t="shared" si="59"/>
        <v>0.83945745992601839</v>
      </c>
      <c r="R91" s="274"/>
      <c r="S91" s="50">
        <v>0.28920138888888891</v>
      </c>
      <c r="T91" s="51">
        <v>0.31736111111111109</v>
      </c>
      <c r="U91" s="52">
        <v>7.4500000000000455</v>
      </c>
      <c r="V91" s="53">
        <v>40.54999999999994</v>
      </c>
      <c r="W91" s="54"/>
      <c r="X91" s="94"/>
      <c r="Y91" s="266"/>
      <c r="Z91" s="267"/>
      <c r="AA91" s="55">
        <f t="shared" si="60"/>
        <v>-481.62762022194465</v>
      </c>
      <c r="AB91" s="49">
        <f t="shared" si="61"/>
        <v>0.8394574599260185</v>
      </c>
      <c r="AC91" s="279"/>
    </row>
    <row r="92" spans="1:29" ht="15.75" customHeight="1">
      <c r="A92" s="269"/>
      <c r="B92" s="38" t="s">
        <v>76</v>
      </c>
      <c r="C92" s="264" t="s">
        <v>94</v>
      </c>
      <c r="D92" s="265"/>
      <c r="E92" s="39">
        <v>35.83</v>
      </c>
      <c r="F92" s="40">
        <v>5175</v>
      </c>
      <c r="G92" s="41">
        <f t="shared" si="62"/>
        <v>185420.25</v>
      </c>
      <c r="H92" s="42"/>
      <c r="I92" s="43">
        <v>12</v>
      </c>
      <c r="J92" s="44">
        <v>3273</v>
      </c>
      <c r="K92" s="45">
        <f t="shared" si="52"/>
        <v>272.75</v>
      </c>
      <c r="L92" s="46">
        <v>12</v>
      </c>
      <c r="M92" s="44">
        <f>F92/V92*60</f>
        <v>2836.0481047343569</v>
      </c>
      <c r="N92" s="45">
        <f t="shared" si="56"/>
        <v>236.33734206119641</v>
      </c>
      <c r="O92" s="47">
        <f t="shared" si="57"/>
        <v>0</v>
      </c>
      <c r="P92" s="48">
        <f t="shared" si="58"/>
        <v>-36.412657938803591</v>
      </c>
      <c r="Q92" s="49">
        <f t="shared" si="59"/>
        <v>0.86649804605388236</v>
      </c>
      <c r="R92" s="274"/>
      <c r="S92" s="50">
        <v>0.3881944444444444</v>
      </c>
      <c r="T92" s="51">
        <v>0.46422453703703703</v>
      </c>
      <c r="U92" s="52">
        <v>7.6666666666666128</v>
      </c>
      <c r="V92" s="53">
        <v>109.48333333333339</v>
      </c>
      <c r="W92" s="54">
        <v>0.46422453703703703</v>
      </c>
      <c r="X92" s="94">
        <v>0.50650462962962961</v>
      </c>
      <c r="Y92" s="266"/>
      <c r="Z92" s="267"/>
      <c r="AA92" s="55">
        <f t="shared" si="60"/>
        <v>-436.95189526564309</v>
      </c>
      <c r="AB92" s="49">
        <f t="shared" si="61"/>
        <v>0.86649804605388236</v>
      </c>
      <c r="AC92" s="279"/>
    </row>
    <row r="93" spans="1:29" ht="15.75" customHeight="1">
      <c r="A93" s="269"/>
      <c r="B93" s="38" t="s">
        <v>76</v>
      </c>
      <c r="C93" s="264" t="s">
        <v>95</v>
      </c>
      <c r="D93" s="265"/>
      <c r="E93" s="39">
        <v>36.409999999999997</v>
      </c>
      <c r="F93" s="40">
        <v>4128</v>
      </c>
      <c r="G93" s="41">
        <f t="shared" si="62"/>
        <v>150300.47999999998</v>
      </c>
      <c r="H93" s="58"/>
      <c r="I93" s="43">
        <v>11</v>
      </c>
      <c r="J93" s="44">
        <v>3273</v>
      </c>
      <c r="K93" s="45">
        <f t="shared" si="52"/>
        <v>297.54545454545456</v>
      </c>
      <c r="L93" s="59">
        <v>11</v>
      </c>
      <c r="M93" s="44">
        <f>F93/V93*60</f>
        <v>2794.4339977435125</v>
      </c>
      <c r="N93" s="45">
        <f t="shared" si="56"/>
        <v>254.03945434031931</v>
      </c>
      <c r="O93" s="47">
        <f t="shared" si="57"/>
        <v>0</v>
      </c>
      <c r="P93" s="48">
        <f t="shared" si="58"/>
        <v>-43.506000205135251</v>
      </c>
      <c r="Q93" s="49">
        <f t="shared" si="59"/>
        <v>0.85378368400351734</v>
      </c>
      <c r="R93" s="274"/>
      <c r="S93" s="50">
        <v>0.50650462962962961</v>
      </c>
      <c r="T93" s="51">
        <v>0.56805555555555554</v>
      </c>
      <c r="U93" s="52">
        <v>60.883333333333312</v>
      </c>
      <c r="V93" s="53">
        <v>88.633333333333326</v>
      </c>
      <c r="W93" s="54"/>
      <c r="X93" s="94"/>
      <c r="Y93" s="266"/>
      <c r="Z93" s="267"/>
      <c r="AA93" s="55">
        <f t="shared" si="60"/>
        <v>-478.56600225648754</v>
      </c>
      <c r="AB93" s="49">
        <f t="shared" si="61"/>
        <v>0.85378368400351745</v>
      </c>
      <c r="AC93" s="279"/>
    </row>
    <row r="94" spans="1:29" ht="15.75" customHeight="1">
      <c r="A94" s="269"/>
      <c r="B94" s="38"/>
      <c r="C94" s="264"/>
      <c r="D94" s="265"/>
      <c r="E94" s="39"/>
      <c r="F94" s="40"/>
      <c r="G94" s="60"/>
      <c r="H94" s="61"/>
      <c r="I94" s="43"/>
      <c r="J94" s="44"/>
      <c r="K94" s="45"/>
      <c r="L94" s="46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4"/>
      <c r="I95" s="43"/>
      <c r="J95" s="44"/>
      <c r="K95" s="45"/>
      <c r="L95" s="59"/>
      <c r="M95" s="44"/>
      <c r="N95" s="45"/>
      <c r="O95" s="65"/>
      <c r="P95" s="66"/>
      <c r="Q95" s="67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110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110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110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110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110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110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110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110"/>
      <c r="Y104" s="266"/>
      <c r="Z104" s="267"/>
      <c r="AA104" s="55"/>
      <c r="AB104" s="49"/>
      <c r="AC104" s="279"/>
    </row>
    <row r="105" spans="1:29" ht="15.75" customHeight="1">
      <c r="A105" s="269"/>
      <c r="B105" s="99"/>
      <c r="C105" s="264"/>
      <c r="D105" s="265"/>
      <c r="E105" s="109"/>
      <c r="F105" s="71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63">AVERAGE(I90:I105)</f>
        <v>12.5</v>
      </c>
      <c r="J106" s="81">
        <f t="shared" si="63"/>
        <v>3136.5</v>
      </c>
      <c r="K106" s="82">
        <f t="shared" ref="K106" si="64">J106/I106</f>
        <v>250.92</v>
      </c>
      <c r="L106" s="80">
        <f t="shared" ref="L106:M106" si="65">AVERAGE(L90:L105)</f>
        <v>12.5</v>
      </c>
      <c r="M106" s="81">
        <f t="shared" si="65"/>
        <v>2671.3674667178279</v>
      </c>
      <c r="N106" s="82">
        <f>M106/L106</f>
        <v>213.70939733742622</v>
      </c>
      <c r="O106" s="83">
        <f>L106-I106</f>
        <v>0</v>
      </c>
      <c r="P106" s="84">
        <f>N106-K106</f>
        <v>-37.210602662573763</v>
      </c>
      <c r="Q106" s="85">
        <f>N106/K106</f>
        <v>0.8517033211279541</v>
      </c>
      <c r="R106" s="275"/>
      <c r="S106" s="182">
        <f>S90</f>
        <v>0.25017361111111114</v>
      </c>
      <c r="T106" s="183">
        <f>INDEX(T90:T105,COUNTA(T90:T105))</f>
        <v>0.56805555555555554</v>
      </c>
      <c r="U106" s="86"/>
      <c r="V106" s="96"/>
      <c r="W106" s="78"/>
      <c r="X106" s="82"/>
      <c r="Y106" s="262"/>
      <c r="Z106" s="263"/>
      <c r="AA106" s="97">
        <f>M106-J106</f>
        <v>-465.13253328217206</v>
      </c>
      <c r="AB106" s="85">
        <f>M106/J106</f>
        <v>0.8517033211279541</v>
      </c>
      <c r="AC106" s="280"/>
    </row>
    <row r="107" spans="1:29" ht="15.75" customHeight="1">
      <c r="A107" s="281" t="s">
        <v>42</v>
      </c>
      <c r="B107" s="16" t="s">
        <v>69</v>
      </c>
      <c r="C107" s="271" t="s">
        <v>102</v>
      </c>
      <c r="D107" s="272"/>
      <c r="E107" s="21">
        <v>26.63</v>
      </c>
      <c r="F107" s="15">
        <v>910</v>
      </c>
      <c r="G107" s="22">
        <f t="shared" ref="G107:G110" si="66">E107*F107</f>
        <v>24233.3</v>
      </c>
      <c r="H107" s="23"/>
      <c r="I107" s="24">
        <v>6</v>
      </c>
      <c r="J107" s="25">
        <v>2600</v>
      </c>
      <c r="K107" s="26">
        <f>J107/I107</f>
        <v>433.33333333333331</v>
      </c>
      <c r="L107" s="27">
        <v>6</v>
      </c>
      <c r="M107" s="25">
        <f>F107/V107*60</f>
        <v>2105.3984575835516</v>
      </c>
      <c r="N107" s="26">
        <f>M107/L107</f>
        <v>350.89974293059191</v>
      </c>
      <c r="O107" s="91">
        <f>L107-I107</f>
        <v>0</v>
      </c>
      <c r="P107" s="92">
        <f>N107-K107</f>
        <v>-82.433590402741402</v>
      </c>
      <c r="Q107" s="31">
        <f>N107/K107</f>
        <v>0.80976863753213524</v>
      </c>
      <c r="R107" s="273">
        <f>Q123</f>
        <v>0.82956608034886636</v>
      </c>
      <c r="S107" s="117">
        <v>0.34379629629629632</v>
      </c>
      <c r="T107" s="118">
        <v>0.36180555555555555</v>
      </c>
      <c r="U107" s="34"/>
      <c r="V107" s="35">
        <v>25.933333333333284</v>
      </c>
      <c r="W107" s="33"/>
      <c r="X107" s="107"/>
      <c r="Y107" s="276"/>
      <c r="Z107" s="277"/>
      <c r="AA107" s="36">
        <f>M107-J107</f>
        <v>-494.60154241644841</v>
      </c>
      <c r="AB107" s="31">
        <f>M107/J107</f>
        <v>0.80976863753213524</v>
      </c>
      <c r="AC107" s="278">
        <f>AB123</f>
        <v>0.82956608034886636</v>
      </c>
    </row>
    <row r="108" spans="1:29" ht="15.75" customHeight="1">
      <c r="A108" s="282"/>
      <c r="B108" s="38" t="s">
        <v>76</v>
      </c>
      <c r="C108" s="264" t="s">
        <v>99</v>
      </c>
      <c r="D108" s="265"/>
      <c r="E108" s="39">
        <v>24.73</v>
      </c>
      <c r="F108" s="40">
        <v>1317</v>
      </c>
      <c r="G108" s="41">
        <f t="shared" si="66"/>
        <v>32569.41</v>
      </c>
      <c r="H108" s="42"/>
      <c r="I108" s="43">
        <v>6</v>
      </c>
      <c r="J108" s="44">
        <v>2600</v>
      </c>
      <c r="K108" s="45">
        <f t="shared" si="52"/>
        <v>433.33333333333331</v>
      </c>
      <c r="L108" s="46">
        <v>6</v>
      </c>
      <c r="M108" s="44">
        <f>F108/V108*60</f>
        <v>2172.8689275893653</v>
      </c>
      <c r="N108" s="45">
        <f>M108/L108</f>
        <v>362.14482126489423</v>
      </c>
      <c r="O108" s="47">
        <f>L108-I108</f>
        <v>0</v>
      </c>
      <c r="P108" s="48">
        <f>N108-K108</f>
        <v>-71.188512068439081</v>
      </c>
      <c r="Q108" s="49">
        <f>N108/K108</f>
        <v>0.83571881830360206</v>
      </c>
      <c r="R108" s="274"/>
      <c r="S108" s="50">
        <v>0.36458333333333331</v>
      </c>
      <c r="T108" s="51">
        <v>0.38983796296296297</v>
      </c>
      <c r="U108" s="52">
        <v>3.9999999999999858</v>
      </c>
      <c r="V108" s="53">
        <v>36.366666666666703</v>
      </c>
      <c r="W108" s="54"/>
      <c r="X108" s="58"/>
      <c r="Y108" s="266"/>
      <c r="Z108" s="267"/>
      <c r="AA108" s="55">
        <f>M108-J108</f>
        <v>-427.13107241063472</v>
      </c>
      <c r="AB108" s="49">
        <f>M108/J108</f>
        <v>0.83571881830360206</v>
      </c>
      <c r="AC108" s="279"/>
    </row>
    <row r="109" spans="1:29" ht="15.75" customHeight="1">
      <c r="A109" s="282"/>
      <c r="B109" s="38" t="s">
        <v>76</v>
      </c>
      <c r="C109" s="264" t="s">
        <v>101</v>
      </c>
      <c r="D109" s="265"/>
      <c r="E109" s="39">
        <v>24.73</v>
      </c>
      <c r="F109" s="40">
        <v>2013</v>
      </c>
      <c r="G109" s="41">
        <f t="shared" si="66"/>
        <v>49781.49</v>
      </c>
      <c r="H109" s="42"/>
      <c r="I109" s="43">
        <v>6</v>
      </c>
      <c r="J109" s="44">
        <v>2600</v>
      </c>
      <c r="K109" s="45">
        <f t="shared" si="52"/>
        <v>433.33333333333331</v>
      </c>
      <c r="L109" s="46">
        <v>6</v>
      </c>
      <c r="M109" s="44">
        <f>F109/V109*60</f>
        <v>2190.6892382103974</v>
      </c>
      <c r="N109" s="45">
        <f>M109/L109</f>
        <v>365.11487303506624</v>
      </c>
      <c r="O109" s="47">
        <f>L109-I109</f>
        <v>0</v>
      </c>
      <c r="P109" s="48">
        <f>N109-K109</f>
        <v>-68.218460298267075</v>
      </c>
      <c r="Q109" s="49">
        <f>N109/K109</f>
        <v>0.84257278392707602</v>
      </c>
      <c r="R109" s="274"/>
      <c r="S109" s="50">
        <v>0.39374999999999999</v>
      </c>
      <c r="T109" s="51">
        <v>0.43203703703703705</v>
      </c>
      <c r="U109" s="52">
        <v>5.633333333333308</v>
      </c>
      <c r="V109" s="53">
        <v>55.133333333333368</v>
      </c>
      <c r="W109" s="54"/>
      <c r="X109" s="94"/>
      <c r="Y109" s="266"/>
      <c r="Z109" s="267"/>
      <c r="AA109" s="55">
        <f>M109-J109</f>
        <v>-409.31076178960257</v>
      </c>
      <c r="AB109" s="49">
        <f>M109/J109</f>
        <v>0.84257278392707591</v>
      </c>
      <c r="AC109" s="279"/>
    </row>
    <row r="110" spans="1:29" ht="15.75" customHeight="1">
      <c r="A110" s="282"/>
      <c r="B110" s="38" t="s">
        <v>76</v>
      </c>
      <c r="C110" s="264" t="s">
        <v>100</v>
      </c>
      <c r="D110" s="265"/>
      <c r="E110" s="39">
        <v>24.94</v>
      </c>
      <c r="F110" s="40">
        <v>1469</v>
      </c>
      <c r="G110" s="41">
        <f t="shared" si="66"/>
        <v>36636.86</v>
      </c>
      <c r="H110" s="42"/>
      <c r="I110" s="43">
        <v>6</v>
      </c>
      <c r="J110" s="44">
        <v>2600</v>
      </c>
      <c r="K110" s="45">
        <f t="shared" si="52"/>
        <v>433.33333333333331</v>
      </c>
      <c r="L110" s="46">
        <v>6</v>
      </c>
      <c r="M110" s="44">
        <f>F110/V110*60</f>
        <v>2158.530612244896</v>
      </c>
      <c r="N110" s="45">
        <f>M110/L110</f>
        <v>359.75510204081598</v>
      </c>
      <c r="O110" s="47">
        <f>L110-I110</f>
        <v>0</v>
      </c>
      <c r="P110" s="48">
        <f>N110-K110</f>
        <v>-73.57823129251733</v>
      </c>
      <c r="Q110" s="49">
        <f>N110/K110</f>
        <v>0.83020408163265236</v>
      </c>
      <c r="R110" s="274"/>
      <c r="S110" s="50">
        <v>0.43692129629629628</v>
      </c>
      <c r="T110" s="51">
        <v>0.46527777777777779</v>
      </c>
      <c r="U110" s="52">
        <v>7.033333333333287</v>
      </c>
      <c r="V110" s="53">
        <v>40.833333333333371</v>
      </c>
      <c r="W110" s="54"/>
      <c r="X110" s="58"/>
      <c r="Y110" s="266"/>
      <c r="Z110" s="267"/>
      <c r="AA110" s="55">
        <f>M110-J110</f>
        <v>-441.46938775510398</v>
      </c>
      <c r="AB110" s="49">
        <f>M110/J110</f>
        <v>0.83020408163265236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58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58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58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58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58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58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58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58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58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58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78"/>
      <c r="G123" s="79"/>
      <c r="H123" s="20"/>
      <c r="I123" s="80">
        <f t="shared" ref="I123:J123" si="67">AVERAGE(I107:I122)</f>
        <v>6</v>
      </c>
      <c r="J123" s="81">
        <f t="shared" si="67"/>
        <v>2600</v>
      </c>
      <c r="K123" s="82">
        <f t="shared" ref="K123" si="68">J123/I123</f>
        <v>433.33333333333331</v>
      </c>
      <c r="L123" s="80">
        <f t="shared" ref="L123:M123" si="69">AVERAGE(L107:L122)</f>
        <v>6</v>
      </c>
      <c r="M123" s="81">
        <f t="shared" si="69"/>
        <v>2156.8718089070526</v>
      </c>
      <c r="N123" s="82">
        <f>M123/L123</f>
        <v>359.47863481784208</v>
      </c>
      <c r="O123" s="83">
        <f>L123-I123</f>
        <v>0</v>
      </c>
      <c r="P123" s="84">
        <f>N123-K123</f>
        <v>-73.854698515491236</v>
      </c>
      <c r="Q123" s="85">
        <f>N123/K123</f>
        <v>0.82956608034886636</v>
      </c>
      <c r="R123" s="275"/>
      <c r="S123" s="182">
        <f>S107</f>
        <v>0.34379629629629632</v>
      </c>
      <c r="T123" s="183">
        <f>INDEX(T107:T122,COUNTA(T107:T122))</f>
        <v>0.46527777777777779</v>
      </c>
      <c r="U123" s="86"/>
      <c r="V123" s="96"/>
      <c r="W123" s="78"/>
      <c r="X123" s="82"/>
      <c r="Y123" s="262"/>
      <c r="Z123" s="263"/>
      <c r="AA123" s="97">
        <f>M123-J123</f>
        <v>-443.12819109294742</v>
      </c>
      <c r="AB123" s="85">
        <f>M123/J123</f>
        <v>0.82956608034886636</v>
      </c>
      <c r="AC123" s="280"/>
    </row>
    <row r="124" spans="1:29" ht="15.75" customHeight="1">
      <c r="A124" s="268" t="s">
        <v>214</v>
      </c>
      <c r="B124" s="98" t="s">
        <v>70</v>
      </c>
      <c r="C124" s="271" t="s">
        <v>211</v>
      </c>
      <c r="D124" s="272"/>
      <c r="E124" s="21">
        <v>47.6</v>
      </c>
      <c r="F124" s="15">
        <v>2662</v>
      </c>
      <c r="G124" s="22">
        <f t="shared" ref="G124:G125" si="70">E124*F124</f>
        <v>126711.2</v>
      </c>
      <c r="H124" s="23"/>
      <c r="I124" s="24">
        <v>23</v>
      </c>
      <c r="J124" s="25">
        <v>2000</v>
      </c>
      <c r="K124" s="26">
        <f>J124/I124</f>
        <v>86.956521739130437</v>
      </c>
      <c r="L124" s="27">
        <v>23</v>
      </c>
      <c r="M124" s="25">
        <f>F124/V124*60</f>
        <v>1710.3694449402117</v>
      </c>
      <c r="N124" s="26">
        <f>M124/L124</f>
        <v>74.36388891044399</v>
      </c>
      <c r="O124" s="91">
        <f>L124-I124</f>
        <v>0</v>
      </c>
      <c r="P124" s="92">
        <f>N124-K124</f>
        <v>-12.592632828686448</v>
      </c>
      <c r="Q124" s="31">
        <f>N124/K124</f>
        <v>0.85518472247010591</v>
      </c>
      <c r="R124" s="273">
        <f>Q140</f>
        <v>0.85420624674053369</v>
      </c>
      <c r="S124" s="32">
        <v>0.70833333333333337</v>
      </c>
      <c r="T124" s="33">
        <v>0.77318287037037037</v>
      </c>
      <c r="U124" s="34"/>
      <c r="V124" s="35">
        <v>93.383333333333269</v>
      </c>
      <c r="W124" s="33"/>
      <c r="X124" s="107"/>
      <c r="Y124" s="276"/>
      <c r="Z124" s="277"/>
      <c r="AA124" s="36">
        <f>M124-J124</f>
        <v>-289.63055505978832</v>
      </c>
      <c r="AB124" s="31">
        <f>M124/J124</f>
        <v>0.8551847224701058</v>
      </c>
      <c r="AC124" s="278">
        <f>AB140</f>
        <v>0.85420624674053369</v>
      </c>
    </row>
    <row r="125" spans="1:29" ht="15.75" customHeight="1">
      <c r="A125" s="269"/>
      <c r="B125" s="99" t="s">
        <v>70</v>
      </c>
      <c r="C125" s="264" t="s">
        <v>224</v>
      </c>
      <c r="D125" s="265"/>
      <c r="E125" s="39">
        <v>50.67</v>
      </c>
      <c r="F125" s="40">
        <v>2335</v>
      </c>
      <c r="G125" s="41">
        <f t="shared" si="70"/>
        <v>118314.45</v>
      </c>
      <c r="H125" s="42"/>
      <c r="I125" s="43">
        <v>22</v>
      </c>
      <c r="J125" s="44">
        <v>2000</v>
      </c>
      <c r="K125" s="45">
        <f t="shared" ref="K125" si="71">J125/I125</f>
        <v>90.909090909090907</v>
      </c>
      <c r="L125" s="46">
        <v>22</v>
      </c>
      <c r="M125" s="44">
        <f>F125/V125*60</f>
        <v>1706.4555420219235</v>
      </c>
      <c r="N125" s="45">
        <f>M125/L125</f>
        <v>77.56616100099653</v>
      </c>
      <c r="O125" s="47">
        <f>L125-I125</f>
        <v>0</v>
      </c>
      <c r="P125" s="48">
        <f>N125-K125</f>
        <v>-13.342929908094376</v>
      </c>
      <c r="Q125" s="49">
        <f>N125/K125</f>
        <v>0.85322777101096181</v>
      </c>
      <c r="R125" s="274"/>
      <c r="S125" s="50">
        <v>0.77847222222222223</v>
      </c>
      <c r="T125" s="51">
        <v>0.83548611111111115</v>
      </c>
      <c r="U125" s="52">
        <v>7.6166666666666849</v>
      </c>
      <c r="V125" s="53">
        <v>82.100000000000051</v>
      </c>
      <c r="W125" s="54"/>
      <c r="X125" s="94"/>
      <c r="Y125" s="266"/>
      <c r="Z125" s="267"/>
      <c r="AA125" s="55">
        <f>M125-J125</f>
        <v>-293.54445797807648</v>
      </c>
      <c r="AB125" s="49">
        <f>M125/J125</f>
        <v>0.85322777101096181</v>
      </c>
      <c r="AC125" s="279"/>
    </row>
    <row r="126" spans="1:29" ht="15.75" customHeight="1">
      <c r="A126" s="269"/>
      <c r="B126" s="99"/>
      <c r="C126" s="264"/>
      <c r="D126" s="265"/>
      <c r="E126" s="39"/>
      <c r="F126" s="40"/>
      <c r="G126" s="41"/>
      <c r="H126" s="42"/>
      <c r="I126" s="43"/>
      <c r="J126" s="44"/>
      <c r="K126" s="45"/>
      <c r="L126" s="46"/>
      <c r="M126" s="44"/>
      <c r="N126" s="45"/>
      <c r="O126" s="47"/>
      <c r="P126" s="48"/>
      <c r="Q126" s="49"/>
      <c r="R126" s="274"/>
      <c r="S126" s="50"/>
      <c r="T126" s="51"/>
      <c r="U126" s="52"/>
      <c r="V126" s="53"/>
      <c r="W126" s="54"/>
      <c r="X126" s="94"/>
      <c r="Y126" s="266"/>
      <c r="Z126" s="267"/>
      <c r="AA126" s="55"/>
      <c r="AB126" s="49"/>
      <c r="AC126" s="279"/>
    </row>
    <row r="127" spans="1:29" ht="15.75" customHeight="1">
      <c r="A127" s="269"/>
      <c r="B127" s="99"/>
      <c r="C127" s="264"/>
      <c r="D127" s="265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79"/>
    </row>
    <row r="128" spans="1:29" ht="15.75" customHeight="1">
      <c r="A128" s="269"/>
      <c r="B128" s="99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99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94"/>
      <c r="Y129" s="266"/>
      <c r="Z129" s="267"/>
      <c r="AA129" s="55"/>
      <c r="AB129" s="49"/>
      <c r="AC129" s="279"/>
    </row>
    <row r="130" spans="1:29" ht="15.75" customHeight="1">
      <c r="A130" s="269"/>
      <c r="B130" s="99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62"/>
      <c r="T130" s="63"/>
      <c r="U130" s="52"/>
      <c r="V130" s="53"/>
      <c r="W130" s="63"/>
      <c r="X130" s="108"/>
      <c r="Y130" s="266"/>
      <c r="Z130" s="267"/>
      <c r="AA130" s="55"/>
      <c r="AB130" s="49"/>
      <c r="AC130" s="279"/>
    </row>
    <row r="131" spans="1:29" ht="15.75" customHeight="1">
      <c r="A131" s="269"/>
      <c r="B131" s="99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62"/>
      <c r="T131" s="63"/>
      <c r="U131" s="52"/>
      <c r="V131" s="53"/>
      <c r="W131" s="63"/>
      <c r="X131" s="108"/>
      <c r="Y131" s="266"/>
      <c r="Z131" s="267"/>
      <c r="AA131" s="55"/>
      <c r="AB131" s="49"/>
      <c r="AC131" s="279"/>
    </row>
    <row r="132" spans="1:29" ht="15.75" customHeight="1">
      <c r="A132" s="269"/>
      <c r="B132" s="99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62"/>
      <c r="T132" s="63"/>
      <c r="U132" s="52"/>
      <c r="V132" s="53"/>
      <c r="W132" s="63"/>
      <c r="X132" s="108"/>
      <c r="Y132" s="266"/>
      <c r="Z132" s="267"/>
      <c r="AA132" s="55"/>
      <c r="AB132" s="49"/>
      <c r="AC132" s="279"/>
    </row>
    <row r="133" spans="1:29" ht="15.75" customHeight="1">
      <c r="A133" s="269"/>
      <c r="B133" s="99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62"/>
      <c r="T133" s="63"/>
      <c r="U133" s="52"/>
      <c r="V133" s="53"/>
      <c r="W133" s="63"/>
      <c r="X133" s="108"/>
      <c r="Y133" s="266"/>
      <c r="Z133" s="267"/>
      <c r="AA133" s="55"/>
      <c r="AB133" s="49"/>
      <c r="AC133" s="279"/>
    </row>
    <row r="134" spans="1:29" ht="15.75" customHeight="1">
      <c r="A134" s="269"/>
      <c r="B134" s="99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62"/>
      <c r="T134" s="63"/>
      <c r="U134" s="52"/>
      <c r="V134" s="53"/>
      <c r="W134" s="63"/>
      <c r="X134" s="108"/>
      <c r="Y134" s="266"/>
      <c r="Z134" s="267"/>
      <c r="AA134" s="55"/>
      <c r="AB134" s="49"/>
      <c r="AC134" s="279"/>
    </row>
    <row r="135" spans="1:29" ht="15.75" customHeight="1">
      <c r="A135" s="269"/>
      <c r="B135" s="99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62"/>
      <c r="T135" s="63"/>
      <c r="U135" s="52"/>
      <c r="V135" s="53"/>
      <c r="W135" s="63"/>
      <c r="X135" s="108"/>
      <c r="Y135" s="266"/>
      <c r="Z135" s="267"/>
      <c r="AA135" s="55"/>
      <c r="AB135" s="49"/>
      <c r="AC135" s="279"/>
    </row>
    <row r="136" spans="1:29" ht="15.75" customHeight="1">
      <c r="A136" s="269"/>
      <c r="B136" s="99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62"/>
      <c r="T136" s="63"/>
      <c r="U136" s="52"/>
      <c r="V136" s="53"/>
      <c r="W136" s="63"/>
      <c r="X136" s="108"/>
      <c r="Y136" s="266"/>
      <c r="Z136" s="267"/>
      <c r="AA136" s="55"/>
      <c r="AB136" s="49"/>
      <c r="AC136" s="279"/>
    </row>
    <row r="137" spans="1:29" ht="15.75" customHeight="1">
      <c r="A137" s="269"/>
      <c r="B137" s="99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62"/>
      <c r="T137" s="63"/>
      <c r="U137" s="52"/>
      <c r="V137" s="53"/>
      <c r="W137" s="63"/>
      <c r="X137" s="108"/>
      <c r="Y137" s="266"/>
      <c r="Z137" s="267"/>
      <c r="AA137" s="55"/>
      <c r="AB137" s="49"/>
      <c r="AC137" s="279"/>
    </row>
    <row r="138" spans="1:29" ht="15.75" customHeight="1">
      <c r="A138" s="269"/>
      <c r="B138" s="99"/>
      <c r="C138" s="264"/>
      <c r="D138" s="265"/>
      <c r="E138" s="39"/>
      <c r="F138" s="71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62"/>
      <c r="T138" s="63"/>
      <c r="U138" s="52"/>
      <c r="V138" s="53"/>
      <c r="W138" s="63"/>
      <c r="X138" s="108"/>
      <c r="Y138" s="266"/>
      <c r="Z138" s="267"/>
      <c r="AA138" s="55"/>
      <c r="AB138" s="49"/>
      <c r="AC138" s="279"/>
    </row>
    <row r="139" spans="1:29" ht="15.75" customHeight="1">
      <c r="A139" s="269"/>
      <c r="B139" s="99"/>
      <c r="C139" s="264"/>
      <c r="D139" s="265"/>
      <c r="E139" s="109"/>
      <c r="F139" s="71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72">AVERAGE(I124:I139)</f>
        <v>22.5</v>
      </c>
      <c r="J140" s="81">
        <f t="shared" si="72"/>
        <v>2000</v>
      </c>
      <c r="K140" s="82">
        <f t="shared" ref="K140" si="73">J140/I140</f>
        <v>88.888888888888886</v>
      </c>
      <c r="L140" s="80">
        <f t="shared" ref="L140:M140" si="74">AVERAGE(L124:L139)</f>
        <v>22.5</v>
      </c>
      <c r="M140" s="81">
        <f t="shared" si="74"/>
        <v>1708.4124934810675</v>
      </c>
      <c r="N140" s="82">
        <f>M140/L140</f>
        <v>75.929444154714105</v>
      </c>
      <c r="O140" s="83">
        <f>L140-I140</f>
        <v>0</v>
      </c>
      <c r="P140" s="84">
        <f>N140-K140</f>
        <v>-12.959444734174781</v>
      </c>
      <c r="Q140" s="85">
        <f>N140/K140</f>
        <v>0.85420624674053369</v>
      </c>
      <c r="R140" s="275"/>
      <c r="S140" s="182">
        <f>S124</f>
        <v>0.70833333333333337</v>
      </c>
      <c r="T140" s="183">
        <f>INDEX(T124:T139,COUNTA(T124:T139))</f>
        <v>0.83548611111111115</v>
      </c>
      <c r="U140" s="86"/>
      <c r="V140" s="96"/>
      <c r="W140" s="78"/>
      <c r="X140" s="82"/>
      <c r="Y140" s="262"/>
      <c r="Z140" s="263"/>
      <c r="AA140" s="97">
        <f>M140-J140</f>
        <v>-291.58750651893251</v>
      </c>
      <c r="AB140" s="85">
        <f>M140/J140</f>
        <v>0.85420624674053369</v>
      </c>
      <c r="AC140" s="280"/>
    </row>
    <row r="141" spans="1:29" ht="15.75" customHeight="1">
      <c r="A141" s="281" t="s">
        <v>47</v>
      </c>
      <c r="B141" s="98" t="s">
        <v>70</v>
      </c>
      <c r="C141" s="271" t="s">
        <v>203</v>
      </c>
      <c r="D141" s="272"/>
      <c r="E141" s="21">
        <v>49.91</v>
      </c>
      <c r="F141" s="34">
        <v>1795</v>
      </c>
      <c r="G141" s="22">
        <f t="shared" ref="G141:G142" si="75">E141*F141</f>
        <v>89588.45</v>
      </c>
      <c r="H141" s="23"/>
      <c r="I141" s="24">
        <v>26</v>
      </c>
      <c r="J141" s="25">
        <v>2000</v>
      </c>
      <c r="K141" s="26">
        <f>J141/I141</f>
        <v>76.92307692307692</v>
      </c>
      <c r="L141" s="27">
        <v>26</v>
      </c>
      <c r="M141" s="25">
        <f>F141/V141*60</f>
        <v>1698.2917214191866</v>
      </c>
      <c r="N141" s="26">
        <f>M141/L141</f>
        <v>65.318912362276407</v>
      </c>
      <c r="O141" s="91">
        <f>L141-I141</f>
        <v>0</v>
      </c>
      <c r="P141" s="92">
        <f>N141-K141</f>
        <v>-11.604164560800513</v>
      </c>
      <c r="Q141" s="31">
        <f>N141/K141</f>
        <v>0.8491458607095933</v>
      </c>
      <c r="R141" s="273">
        <f>Q157</f>
        <v>0.85318696893105472</v>
      </c>
      <c r="S141" s="32">
        <v>0.70833333333333337</v>
      </c>
      <c r="T141" s="33">
        <v>0.75237268518518519</v>
      </c>
      <c r="U141" s="34"/>
      <c r="V141" s="35">
        <v>63.416666666666615</v>
      </c>
      <c r="W141" s="15"/>
      <c r="X141" s="17"/>
      <c r="Y141" s="276"/>
      <c r="Z141" s="277"/>
      <c r="AA141" s="36">
        <f>M141-J141</f>
        <v>-301.70827858081338</v>
      </c>
      <c r="AB141" s="31">
        <f>M141/J141</f>
        <v>0.8491458607095933</v>
      </c>
      <c r="AC141" s="348">
        <f>AB157</f>
        <v>0.85318696893105472</v>
      </c>
    </row>
    <row r="142" spans="1:29" ht="15.75" customHeight="1">
      <c r="A142" s="282"/>
      <c r="B142" s="99" t="s">
        <v>70</v>
      </c>
      <c r="C142" s="264" t="s">
        <v>219</v>
      </c>
      <c r="D142" s="265"/>
      <c r="E142" s="39">
        <v>44.3</v>
      </c>
      <c r="F142" s="52">
        <v>2395</v>
      </c>
      <c r="G142" s="41">
        <f t="shared" si="75"/>
        <v>106098.5</v>
      </c>
      <c r="H142" s="42"/>
      <c r="I142" s="43">
        <v>17</v>
      </c>
      <c r="J142" s="44">
        <v>2000</v>
      </c>
      <c r="K142" s="45">
        <f t="shared" ref="K142" si="76">J142/I142</f>
        <v>117.64705882352941</v>
      </c>
      <c r="L142" s="46">
        <v>17</v>
      </c>
      <c r="M142" s="44">
        <f>F142/V142*60</f>
        <v>1714.4561543050322</v>
      </c>
      <c r="N142" s="45">
        <f>M142/L142</f>
        <v>100.85036201794307</v>
      </c>
      <c r="O142" s="47">
        <f>L142-I142</f>
        <v>0</v>
      </c>
      <c r="P142" s="48">
        <f>N142-K142</f>
        <v>-16.796696805586336</v>
      </c>
      <c r="Q142" s="49">
        <f>N142/K142</f>
        <v>0.85722807715251614</v>
      </c>
      <c r="R142" s="274"/>
      <c r="S142" s="50">
        <v>0.75568287037037041</v>
      </c>
      <c r="T142" s="51">
        <v>0.81388888888888888</v>
      </c>
      <c r="U142" s="52">
        <v>4.766666666666719</v>
      </c>
      <c r="V142" s="53">
        <v>83.816666666666606</v>
      </c>
      <c r="W142" s="54"/>
      <c r="X142" s="94"/>
      <c r="Y142" s="266"/>
      <c r="Z142" s="267"/>
      <c r="AA142" s="55">
        <f>M142-J142</f>
        <v>-285.54384569496779</v>
      </c>
      <c r="AB142" s="49">
        <f>M142/J142</f>
        <v>0.85722807715251614</v>
      </c>
      <c r="AC142" s="294"/>
    </row>
    <row r="143" spans="1:29" ht="15.75" customHeight="1">
      <c r="A143" s="282"/>
      <c r="B143" s="99"/>
      <c r="C143" s="264"/>
      <c r="D143" s="265"/>
      <c r="E143" s="39"/>
      <c r="F143" s="52"/>
      <c r="G143" s="41"/>
      <c r="H143" s="42"/>
      <c r="I143" s="43"/>
      <c r="J143" s="44"/>
      <c r="K143" s="45"/>
      <c r="L143" s="46"/>
      <c r="M143" s="44"/>
      <c r="N143" s="45"/>
      <c r="O143" s="47"/>
      <c r="P143" s="48"/>
      <c r="Q143" s="49"/>
      <c r="R143" s="274"/>
      <c r="S143" s="50"/>
      <c r="T143" s="51"/>
      <c r="U143" s="52"/>
      <c r="V143" s="53"/>
      <c r="W143" s="54"/>
      <c r="X143" s="94"/>
      <c r="Y143" s="266"/>
      <c r="Z143" s="267"/>
      <c r="AA143" s="55"/>
      <c r="AB143" s="49"/>
      <c r="AC143" s="294"/>
    </row>
    <row r="144" spans="1:29" ht="15.75" customHeight="1">
      <c r="A144" s="282"/>
      <c r="B144" s="99"/>
      <c r="C144" s="264"/>
      <c r="D144" s="265"/>
      <c r="E144" s="39"/>
      <c r="F144" s="52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94"/>
    </row>
    <row r="145" spans="1:29" ht="15.75" customHeight="1">
      <c r="A145" s="283"/>
      <c r="B145" s="99"/>
      <c r="C145" s="264"/>
      <c r="D145" s="265"/>
      <c r="E145" s="39"/>
      <c r="F145" s="52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94"/>
    </row>
    <row r="146" spans="1:29" ht="15.75" customHeight="1">
      <c r="A146" s="283"/>
      <c r="B146" s="99"/>
      <c r="C146" s="264"/>
      <c r="D146" s="265"/>
      <c r="E146" s="39"/>
      <c r="F146" s="52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94"/>
      <c r="Y146" s="266"/>
      <c r="Z146" s="267"/>
      <c r="AA146" s="55"/>
      <c r="AB146" s="49"/>
      <c r="AC146" s="294"/>
    </row>
    <row r="147" spans="1:29" ht="15.75" customHeight="1">
      <c r="A147" s="283"/>
      <c r="B147" s="99"/>
      <c r="C147" s="264"/>
      <c r="D147" s="265"/>
      <c r="E147" s="39"/>
      <c r="F147" s="52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94"/>
    </row>
    <row r="148" spans="1:29" ht="15.75" customHeight="1">
      <c r="A148" s="283"/>
      <c r="B148" s="99"/>
      <c r="C148" s="264"/>
      <c r="D148" s="265"/>
      <c r="E148" s="39"/>
      <c r="F148" s="52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94"/>
    </row>
    <row r="149" spans="1:29" ht="15.75" customHeight="1">
      <c r="A149" s="283"/>
      <c r="B149" s="99"/>
      <c r="C149" s="264"/>
      <c r="D149" s="265"/>
      <c r="E149" s="39"/>
      <c r="F149" s="52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54"/>
      <c r="X149" s="94"/>
      <c r="Y149" s="266"/>
      <c r="Z149" s="267"/>
      <c r="AA149" s="55"/>
      <c r="AB149" s="49"/>
      <c r="AC149" s="294"/>
    </row>
    <row r="150" spans="1:29" ht="15.75" customHeight="1">
      <c r="A150" s="283"/>
      <c r="B150" s="99"/>
      <c r="C150" s="264"/>
      <c r="D150" s="265"/>
      <c r="E150" s="39"/>
      <c r="F150" s="52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54"/>
      <c r="X150" s="94"/>
      <c r="Y150" s="266"/>
      <c r="Z150" s="267"/>
      <c r="AA150" s="55"/>
      <c r="AB150" s="49"/>
      <c r="AC150" s="294"/>
    </row>
    <row r="151" spans="1:29" ht="15.75" customHeight="1">
      <c r="A151" s="283"/>
      <c r="B151" s="99"/>
      <c r="C151" s="264"/>
      <c r="D151" s="265"/>
      <c r="E151" s="39"/>
      <c r="F151" s="52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54"/>
      <c r="X151" s="94"/>
      <c r="Y151" s="266"/>
      <c r="Z151" s="267"/>
      <c r="AA151" s="55"/>
      <c r="AB151" s="49"/>
      <c r="AC151" s="294"/>
    </row>
    <row r="152" spans="1:29" ht="15.75" customHeight="1">
      <c r="A152" s="283"/>
      <c r="B152" s="99"/>
      <c r="C152" s="264"/>
      <c r="D152" s="265"/>
      <c r="E152" s="39"/>
      <c r="F152" s="52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54"/>
      <c r="X152" s="94"/>
      <c r="Y152" s="266"/>
      <c r="Z152" s="267"/>
      <c r="AA152" s="55"/>
      <c r="AB152" s="49"/>
      <c r="AC152" s="294"/>
    </row>
    <row r="153" spans="1:29" ht="15.75" customHeight="1">
      <c r="A153" s="283"/>
      <c r="B153" s="99"/>
      <c r="C153" s="264"/>
      <c r="D153" s="265"/>
      <c r="E153" s="39"/>
      <c r="F153" s="52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54"/>
      <c r="X153" s="94"/>
      <c r="Y153" s="266"/>
      <c r="Z153" s="267"/>
      <c r="AA153" s="55"/>
      <c r="AB153" s="49"/>
      <c r="AC153" s="294"/>
    </row>
    <row r="154" spans="1:29" ht="15.75" customHeight="1">
      <c r="A154" s="283"/>
      <c r="B154" s="99"/>
      <c r="C154" s="264"/>
      <c r="D154" s="265"/>
      <c r="E154" s="39"/>
      <c r="F154" s="52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100"/>
      <c r="X154" s="101"/>
      <c r="Y154" s="266"/>
      <c r="Z154" s="267"/>
      <c r="AA154" s="55"/>
      <c r="AB154" s="49"/>
      <c r="AC154" s="294"/>
    </row>
    <row r="155" spans="1:29" ht="15.75" customHeight="1">
      <c r="A155" s="283"/>
      <c r="B155" s="99"/>
      <c r="C155" s="264"/>
      <c r="D155" s="265"/>
      <c r="E155" s="39"/>
      <c r="F155" s="52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102"/>
      <c r="X155" s="103"/>
      <c r="Y155" s="266"/>
      <c r="Z155" s="267"/>
      <c r="AA155" s="55"/>
      <c r="AB155" s="49"/>
      <c r="AC155" s="294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50"/>
      <c r="T156" s="51"/>
      <c r="U156" s="73"/>
      <c r="V156" s="53"/>
      <c r="W156" s="102"/>
      <c r="X156" s="103"/>
      <c r="Y156" s="266"/>
      <c r="Z156" s="267"/>
      <c r="AA156" s="55"/>
      <c r="AB156" s="49"/>
      <c r="AC156" s="294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77">AVERAGE(I141:I156)</f>
        <v>21.5</v>
      </c>
      <c r="J157" s="81">
        <f t="shared" si="77"/>
        <v>2000</v>
      </c>
      <c r="K157" s="82">
        <f t="shared" ref="K157" si="78">J157/I157</f>
        <v>93.023255813953483</v>
      </c>
      <c r="L157" s="80">
        <f t="shared" ref="L157:M157" si="79">AVERAGE(L141:L156)</f>
        <v>21.5</v>
      </c>
      <c r="M157" s="81">
        <f t="shared" si="79"/>
        <v>1706.3739378621094</v>
      </c>
      <c r="N157" s="82">
        <f>M157/L157</f>
        <v>79.36622966800509</v>
      </c>
      <c r="O157" s="83">
        <f>L157-I157</f>
        <v>0</v>
      </c>
      <c r="P157" s="84">
        <f>N157-K157</f>
        <v>-13.657026145948393</v>
      </c>
      <c r="Q157" s="85">
        <f>N157/K157</f>
        <v>0.85318696893105472</v>
      </c>
      <c r="R157" s="275"/>
      <c r="S157" s="182">
        <f>S141</f>
        <v>0.70833333333333337</v>
      </c>
      <c r="T157" s="183">
        <f>INDEX(T141:T156,COUNTA(T141:T156))</f>
        <v>0.81388888888888888</v>
      </c>
      <c r="U157" s="86"/>
      <c r="V157" s="96"/>
      <c r="W157" s="105"/>
      <c r="X157" s="106"/>
      <c r="Y157" s="262"/>
      <c r="Z157" s="263"/>
      <c r="AA157" s="97">
        <f>M157-J157</f>
        <v>-293.62606213789059</v>
      </c>
      <c r="AB157" s="85">
        <f>M157/J157</f>
        <v>0.85318696893105472</v>
      </c>
      <c r="AC157" s="295"/>
    </row>
    <row r="158" spans="1:29" ht="15.75" customHeight="1">
      <c r="A158" s="268" t="s">
        <v>246</v>
      </c>
      <c r="B158" s="98" t="s">
        <v>70</v>
      </c>
      <c r="C158" s="271" t="s">
        <v>116</v>
      </c>
      <c r="D158" s="272"/>
      <c r="E158" s="21">
        <v>56.79</v>
      </c>
      <c r="F158" s="15">
        <v>2467</v>
      </c>
      <c r="G158" s="22">
        <f t="shared" ref="G158:G159" si="80">E158*F158</f>
        <v>140100.93</v>
      </c>
      <c r="H158" s="23"/>
      <c r="I158" s="24">
        <v>23</v>
      </c>
      <c r="J158" s="25">
        <v>2000</v>
      </c>
      <c r="K158" s="26">
        <f>J158/I158</f>
        <v>86.956521739130437</v>
      </c>
      <c r="L158" s="27">
        <v>23</v>
      </c>
      <c r="M158" s="25">
        <f>F158/V158*60</f>
        <v>1714.5173745173754</v>
      </c>
      <c r="N158" s="26">
        <f>M158/L158</f>
        <v>74.54423367466849</v>
      </c>
      <c r="O158" s="91">
        <f>L158-I158</f>
        <v>0</v>
      </c>
      <c r="P158" s="92">
        <f>N158-K158</f>
        <v>-12.412288064461947</v>
      </c>
      <c r="Q158" s="31">
        <f>N158/K158</f>
        <v>0.85725868725868759</v>
      </c>
      <c r="R158" s="273">
        <f>Q174</f>
        <v>0.85539714397189404</v>
      </c>
      <c r="S158" s="32">
        <v>0.70833333333333337</v>
      </c>
      <c r="T158" s="33">
        <v>0.76828703703703705</v>
      </c>
      <c r="U158" s="34"/>
      <c r="V158" s="35">
        <v>86.333333333333286</v>
      </c>
      <c r="W158" s="33"/>
      <c r="X158" s="107"/>
      <c r="Y158" s="276"/>
      <c r="Z158" s="277"/>
      <c r="AA158" s="36">
        <f>M158-J158</f>
        <v>-285.4826254826246</v>
      </c>
      <c r="AB158" s="31">
        <f>M158/J158</f>
        <v>0.8572586872586877</v>
      </c>
      <c r="AC158" s="278">
        <f>AB174</f>
        <v>0.85539714397189415</v>
      </c>
    </row>
    <row r="159" spans="1:29" ht="15.75" customHeight="1">
      <c r="A159" s="269"/>
      <c r="B159" s="99" t="s">
        <v>70</v>
      </c>
      <c r="C159" s="264" t="s">
        <v>115</v>
      </c>
      <c r="D159" s="265"/>
      <c r="E159" s="39">
        <v>56.87</v>
      </c>
      <c r="F159" s="40">
        <v>1938</v>
      </c>
      <c r="G159" s="41">
        <f t="shared" si="80"/>
        <v>110214.06</v>
      </c>
      <c r="H159" s="42"/>
      <c r="I159" s="43">
        <v>23</v>
      </c>
      <c r="J159" s="44">
        <v>2000</v>
      </c>
      <c r="K159" s="45">
        <f t="shared" ref="K159" si="81">J159/I159</f>
        <v>86.956521739130437</v>
      </c>
      <c r="L159" s="46">
        <v>23</v>
      </c>
      <c r="M159" s="44">
        <f>F159/V159*60</f>
        <v>1707.0712013702012</v>
      </c>
      <c r="N159" s="45">
        <f>M159/L159</f>
        <v>74.220487016095703</v>
      </c>
      <c r="O159" s="47">
        <f>L159-I159</f>
        <v>0</v>
      </c>
      <c r="P159" s="48">
        <f>N159-K159</f>
        <v>-12.736034723034734</v>
      </c>
      <c r="Q159" s="49">
        <f>N159/K159</f>
        <v>0.85353560068510059</v>
      </c>
      <c r="R159" s="274"/>
      <c r="S159" s="50">
        <v>0.77361111111111114</v>
      </c>
      <c r="T159" s="51">
        <v>0.8209143518518518</v>
      </c>
      <c r="U159" s="52">
        <v>7.6666666666666927</v>
      </c>
      <c r="V159" s="53">
        <v>68.116666666666546</v>
      </c>
      <c r="W159" s="54"/>
      <c r="X159" s="94"/>
      <c r="Y159" s="266"/>
      <c r="Z159" s="267"/>
      <c r="AA159" s="55">
        <f>M159-J159</f>
        <v>-292.92879862979885</v>
      </c>
      <c r="AB159" s="49">
        <f>M159/J159</f>
        <v>0.85353560068510059</v>
      </c>
      <c r="AC159" s="279"/>
    </row>
    <row r="160" spans="1:29" ht="15.75" customHeight="1">
      <c r="A160" s="269"/>
      <c r="B160" s="99"/>
      <c r="C160" s="264"/>
      <c r="D160" s="265"/>
      <c r="E160" s="39"/>
      <c r="F160" s="40"/>
      <c r="G160" s="41"/>
      <c r="H160" s="42"/>
      <c r="I160" s="43"/>
      <c r="J160" s="44"/>
      <c r="K160" s="45"/>
      <c r="L160" s="46"/>
      <c r="M160" s="44"/>
      <c r="N160" s="45"/>
      <c r="O160" s="47"/>
      <c r="P160" s="48"/>
      <c r="Q160" s="49"/>
      <c r="R160" s="274"/>
      <c r="S160" s="50"/>
      <c r="T160" s="51"/>
      <c r="U160" s="52"/>
      <c r="V160" s="53"/>
      <c r="W160" s="54"/>
      <c r="X160" s="94"/>
      <c r="Y160" s="266"/>
      <c r="Z160" s="267"/>
      <c r="AA160" s="55"/>
      <c r="AB160" s="49"/>
      <c r="AC160" s="279"/>
    </row>
    <row r="161" spans="1:29" ht="15.75" customHeight="1">
      <c r="A161" s="269"/>
      <c r="B161" s="99"/>
      <c r="C161" s="264"/>
      <c r="D161" s="265"/>
      <c r="E161" s="39"/>
      <c r="F161" s="40"/>
      <c r="G161" s="41"/>
      <c r="H161" s="42"/>
      <c r="I161" s="43"/>
      <c r="J161" s="44"/>
      <c r="K161" s="45"/>
      <c r="L161" s="46"/>
      <c r="M161" s="44"/>
      <c r="N161" s="45"/>
      <c r="O161" s="47"/>
      <c r="P161" s="48"/>
      <c r="Q161" s="49"/>
      <c r="R161" s="274"/>
      <c r="S161" s="50"/>
      <c r="T161" s="51"/>
      <c r="U161" s="52"/>
      <c r="V161" s="53"/>
      <c r="W161" s="54"/>
      <c r="X161" s="94"/>
      <c r="Y161" s="266"/>
      <c r="Z161" s="267"/>
      <c r="AA161" s="55"/>
      <c r="AB161" s="49"/>
      <c r="AC161" s="279"/>
    </row>
    <row r="162" spans="1:29" ht="15.75" customHeight="1">
      <c r="A162" s="269"/>
      <c r="B162" s="99"/>
      <c r="C162" s="264"/>
      <c r="D162" s="265"/>
      <c r="E162" s="39"/>
      <c r="F162" s="40"/>
      <c r="G162" s="41"/>
      <c r="H162" s="58"/>
      <c r="I162" s="43"/>
      <c r="J162" s="44"/>
      <c r="K162" s="45"/>
      <c r="L162" s="59"/>
      <c r="M162" s="44"/>
      <c r="N162" s="45"/>
      <c r="O162" s="47"/>
      <c r="P162" s="48"/>
      <c r="Q162" s="49"/>
      <c r="R162" s="274"/>
      <c r="S162" s="50"/>
      <c r="T162" s="51"/>
      <c r="U162" s="52"/>
      <c r="V162" s="53"/>
      <c r="W162" s="54"/>
      <c r="X162" s="94"/>
      <c r="Y162" s="266"/>
      <c r="Z162" s="267"/>
      <c r="AA162" s="55"/>
      <c r="AB162" s="49"/>
      <c r="AC162" s="279"/>
    </row>
    <row r="163" spans="1:29" ht="15.75" customHeight="1">
      <c r="A163" s="269"/>
      <c r="B163" s="99"/>
      <c r="C163" s="264"/>
      <c r="D163" s="265"/>
      <c r="E163" s="39"/>
      <c r="F163" s="40"/>
      <c r="G163" s="60"/>
      <c r="H163" s="61"/>
      <c r="I163" s="43"/>
      <c r="J163" s="44"/>
      <c r="K163" s="45"/>
      <c r="L163" s="46"/>
      <c r="M163" s="44"/>
      <c r="N163" s="45"/>
      <c r="O163" s="47"/>
      <c r="P163" s="48"/>
      <c r="Q163" s="49"/>
      <c r="R163" s="274"/>
      <c r="S163" s="50"/>
      <c r="T163" s="51"/>
      <c r="U163" s="52"/>
      <c r="V163" s="53"/>
      <c r="W163" s="54"/>
      <c r="X163" s="94"/>
      <c r="Y163" s="266"/>
      <c r="Z163" s="267"/>
      <c r="AA163" s="55"/>
      <c r="AB163" s="49"/>
      <c r="AC163" s="279"/>
    </row>
    <row r="164" spans="1:29" ht="15.75" customHeight="1">
      <c r="A164" s="269"/>
      <c r="B164" s="99"/>
      <c r="C164" s="264"/>
      <c r="D164" s="265"/>
      <c r="E164" s="39"/>
      <c r="F164" s="40"/>
      <c r="G164" s="60"/>
      <c r="H164" s="64"/>
      <c r="I164" s="43"/>
      <c r="J164" s="44"/>
      <c r="K164" s="45"/>
      <c r="L164" s="59"/>
      <c r="M164" s="44"/>
      <c r="N164" s="45"/>
      <c r="O164" s="65"/>
      <c r="P164" s="66"/>
      <c r="Q164" s="67"/>
      <c r="R164" s="274"/>
      <c r="S164" s="62"/>
      <c r="T164" s="63"/>
      <c r="U164" s="52"/>
      <c r="V164" s="53"/>
      <c r="W164" s="63"/>
      <c r="X164" s="108"/>
      <c r="Y164" s="266"/>
      <c r="Z164" s="267"/>
      <c r="AA164" s="55"/>
      <c r="AB164" s="49"/>
      <c r="AC164" s="279"/>
    </row>
    <row r="165" spans="1:29" ht="15.75" customHeight="1">
      <c r="A165" s="269"/>
      <c r="B165" s="99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62"/>
      <c r="T165" s="63"/>
      <c r="U165" s="52"/>
      <c r="V165" s="53"/>
      <c r="W165" s="63"/>
      <c r="X165" s="108"/>
      <c r="Y165" s="266"/>
      <c r="Z165" s="267"/>
      <c r="AA165" s="55"/>
      <c r="AB165" s="49"/>
      <c r="AC165" s="279"/>
    </row>
    <row r="166" spans="1:29" ht="15.75" customHeight="1">
      <c r="A166" s="269"/>
      <c r="B166" s="99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62"/>
      <c r="T166" s="63"/>
      <c r="U166" s="52"/>
      <c r="V166" s="53"/>
      <c r="W166" s="63"/>
      <c r="X166" s="108"/>
      <c r="Y166" s="266"/>
      <c r="Z166" s="267"/>
      <c r="AA166" s="55"/>
      <c r="AB166" s="49"/>
      <c r="AC166" s="279"/>
    </row>
    <row r="167" spans="1:29" ht="15.75" customHeight="1">
      <c r="A167" s="269"/>
      <c r="B167" s="99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62"/>
      <c r="T167" s="63"/>
      <c r="U167" s="52"/>
      <c r="V167" s="53"/>
      <c r="W167" s="63"/>
      <c r="X167" s="108"/>
      <c r="Y167" s="266"/>
      <c r="Z167" s="267"/>
      <c r="AA167" s="55"/>
      <c r="AB167" s="49"/>
      <c r="AC167" s="279"/>
    </row>
    <row r="168" spans="1:29" ht="15.75" customHeight="1">
      <c r="A168" s="269"/>
      <c r="B168" s="99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62"/>
      <c r="T168" s="63"/>
      <c r="U168" s="52"/>
      <c r="V168" s="53"/>
      <c r="W168" s="63"/>
      <c r="X168" s="108"/>
      <c r="Y168" s="266"/>
      <c r="Z168" s="267"/>
      <c r="AA168" s="55"/>
      <c r="AB168" s="49"/>
      <c r="AC168" s="279"/>
    </row>
    <row r="169" spans="1:29" ht="15.75" customHeight="1">
      <c r="A169" s="269"/>
      <c r="B169" s="99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62"/>
      <c r="T169" s="63"/>
      <c r="U169" s="52"/>
      <c r="V169" s="53"/>
      <c r="W169" s="63"/>
      <c r="X169" s="108"/>
      <c r="Y169" s="266"/>
      <c r="Z169" s="267"/>
      <c r="AA169" s="55"/>
      <c r="AB169" s="49"/>
      <c r="AC169" s="279"/>
    </row>
    <row r="170" spans="1:29" ht="15.75" customHeight="1">
      <c r="A170" s="269"/>
      <c r="B170" s="99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62"/>
      <c r="T170" s="63"/>
      <c r="U170" s="52"/>
      <c r="V170" s="53"/>
      <c r="W170" s="63"/>
      <c r="X170" s="108"/>
      <c r="Y170" s="266"/>
      <c r="Z170" s="267"/>
      <c r="AA170" s="55"/>
      <c r="AB170" s="49"/>
      <c r="AC170" s="279"/>
    </row>
    <row r="171" spans="1:29" ht="15.75" customHeight="1">
      <c r="A171" s="269"/>
      <c r="B171" s="99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62"/>
      <c r="T171" s="63"/>
      <c r="U171" s="52"/>
      <c r="V171" s="53"/>
      <c r="W171" s="63"/>
      <c r="X171" s="108"/>
      <c r="Y171" s="266"/>
      <c r="Z171" s="267"/>
      <c r="AA171" s="55"/>
      <c r="AB171" s="49"/>
      <c r="AC171" s="279"/>
    </row>
    <row r="172" spans="1:29" ht="15.75" customHeight="1">
      <c r="A172" s="269"/>
      <c r="B172" s="99"/>
      <c r="C172" s="264"/>
      <c r="D172" s="265"/>
      <c r="E172" s="39"/>
      <c r="F172" s="71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62"/>
      <c r="T172" s="63"/>
      <c r="U172" s="52"/>
      <c r="V172" s="53"/>
      <c r="W172" s="63"/>
      <c r="X172" s="108"/>
      <c r="Y172" s="266"/>
      <c r="Z172" s="267"/>
      <c r="AA172" s="55"/>
      <c r="AB172" s="49"/>
      <c r="AC172" s="279"/>
    </row>
    <row r="173" spans="1:29" ht="15.75" customHeight="1">
      <c r="A173" s="269"/>
      <c r="B173" s="99"/>
      <c r="C173" s="264"/>
      <c r="D173" s="265"/>
      <c r="E173" s="109"/>
      <c r="F173" s="71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82">AVERAGE(I158:I173)</f>
        <v>23</v>
      </c>
      <c r="J174" s="81">
        <f t="shared" si="82"/>
        <v>2000</v>
      </c>
      <c r="K174" s="82">
        <f t="shared" ref="K174" si="83">J174/I174</f>
        <v>86.956521739130437</v>
      </c>
      <c r="L174" s="80">
        <f t="shared" ref="L174:M174" si="84">AVERAGE(L158:L173)</f>
        <v>23</v>
      </c>
      <c r="M174" s="81">
        <f t="shared" si="84"/>
        <v>1710.7942879437883</v>
      </c>
      <c r="N174" s="82">
        <f t="shared" ref="N174" si="85">M174/L174</f>
        <v>74.382360345382097</v>
      </c>
      <c r="O174" s="83">
        <f t="shared" ref="O174" si="86">L174-I174</f>
        <v>0</v>
      </c>
      <c r="P174" s="84">
        <f t="shared" ref="P174" si="87">N174-K174</f>
        <v>-12.574161393748341</v>
      </c>
      <c r="Q174" s="85">
        <f t="shared" ref="Q174" si="88">N174/K174</f>
        <v>0.85539714397189404</v>
      </c>
      <c r="R174" s="275"/>
      <c r="S174" s="182">
        <f>S158</f>
        <v>0.70833333333333337</v>
      </c>
      <c r="T174" s="183">
        <f>INDEX(T158:T173,COUNTA(T158:T173))</f>
        <v>0.8209143518518518</v>
      </c>
      <c r="U174" s="86"/>
      <c r="V174" s="96"/>
      <c r="W174" s="78"/>
      <c r="X174" s="82"/>
      <c r="Y174" s="262"/>
      <c r="Z174" s="263"/>
      <c r="AA174" s="97">
        <f t="shared" ref="AA174" si="89">M174-J174</f>
        <v>-289.20571205621172</v>
      </c>
      <c r="AB174" s="85">
        <f t="shared" ref="AB174" si="90">M174/J174</f>
        <v>0.85539714397189415</v>
      </c>
      <c r="AC174" s="280"/>
    </row>
    <row r="176" spans="1:29">
      <c r="Y176" s="260" t="s">
        <v>54</v>
      </c>
      <c r="Z176" s="260"/>
    </row>
    <row r="177" spans="25:26">
      <c r="Y177" s="260" t="s">
        <v>55</v>
      </c>
      <c r="Z177" s="260"/>
    </row>
    <row r="178" spans="25:26">
      <c r="Y178" s="260" t="s">
        <v>56</v>
      </c>
      <c r="Z178" s="260"/>
    </row>
    <row r="179" spans="25:26">
      <c r="Y179" s="260" t="s">
        <v>57</v>
      </c>
      <c r="Z179" s="260"/>
    </row>
    <row r="180" spans="25:26">
      <c r="Y180" s="260" t="s">
        <v>58</v>
      </c>
      <c r="Z180" s="260"/>
    </row>
    <row r="181" spans="25:26">
      <c r="Y181" s="260" t="s">
        <v>59</v>
      </c>
      <c r="Z181" s="260"/>
    </row>
    <row r="182" spans="25:26">
      <c r="Y182" s="260" t="s">
        <v>60</v>
      </c>
      <c r="Z182" s="260"/>
    </row>
    <row r="183" spans="25:26">
      <c r="Y183" s="260" t="s">
        <v>61</v>
      </c>
      <c r="Z183" s="260"/>
    </row>
    <row r="184" spans="25:26">
      <c r="Y184" s="260" t="s">
        <v>62</v>
      </c>
      <c r="Z184" s="260"/>
    </row>
    <row r="185" spans="25:26">
      <c r="Y185" s="260" t="s">
        <v>63</v>
      </c>
      <c r="Z185" s="260"/>
    </row>
    <row r="186" spans="25:26">
      <c r="Y186" s="260" t="s">
        <v>64</v>
      </c>
      <c r="Z186" s="260"/>
    </row>
    <row r="187" spans="25:26">
      <c r="Y187" s="260" t="s">
        <v>65</v>
      </c>
      <c r="Z187" s="260"/>
    </row>
    <row r="188" spans="25:26">
      <c r="Y188" s="260" t="s">
        <v>66</v>
      </c>
      <c r="Z188" s="260"/>
    </row>
  </sheetData>
  <mergeCells count="415"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74">
    <cfRule type="cellIs" dxfId="369" priority="4" operator="greaterThan">
      <formula>0</formula>
    </cfRule>
  </conditionalFormatting>
  <conditionalFormatting sqref="P5:P174 AA5:AA174">
    <cfRule type="cellIs" dxfId="368" priority="8" operator="lessThan">
      <formula>0</formula>
    </cfRule>
  </conditionalFormatting>
  <conditionalFormatting sqref="Q5:Q174 AB5:AB174">
    <cfRule type="cellIs" dxfId="367" priority="6" operator="greaterThan">
      <formula>1</formula>
    </cfRule>
    <cfRule type="cellIs" dxfId="366" priority="7" operator="lessThan">
      <formula>0.8</formula>
    </cfRule>
  </conditionalFormatting>
  <conditionalFormatting sqref="AC5:AC22 R5:R174 AC56:AC91">
    <cfRule type="cellIs" dxfId="365" priority="9" operator="lessThan">
      <formula>0.8</formula>
    </cfRule>
  </conditionalFormatting>
  <conditionalFormatting sqref="AC39">
    <cfRule type="cellIs" dxfId="364" priority="12" operator="lessThan">
      <formula>0.8</formula>
    </cfRule>
  </conditionalFormatting>
  <conditionalFormatting sqref="AC54">
    <cfRule type="cellIs" dxfId="363" priority="11" operator="lessThan">
      <formula>0.8</formula>
    </cfRule>
  </conditionalFormatting>
  <conditionalFormatting sqref="AC97:AC105">
    <cfRule type="cellIs" dxfId="362" priority="10" operator="lessThan">
      <formula>0.8</formula>
    </cfRule>
  </conditionalFormatting>
  <conditionalFormatting sqref="AC107:AC112">
    <cfRule type="cellIs" dxfId="361" priority="5" operator="lessThan">
      <formula>0.8</formula>
    </cfRule>
  </conditionalFormatting>
  <conditionalFormatting sqref="AC124:AC141">
    <cfRule type="cellIs" dxfId="360" priority="1" operator="lessThan">
      <formula>0.8</formula>
    </cfRule>
  </conditionalFormatting>
  <conditionalFormatting sqref="AC156">
    <cfRule type="cellIs" dxfId="359" priority="3" operator="lessThan">
      <formula>0.8</formula>
    </cfRule>
  </conditionalFormatting>
  <conditionalFormatting sqref="AC158:AC174">
    <cfRule type="cellIs" dxfId="358" priority="2" operator="lessThan">
      <formula>0.8</formula>
    </cfRule>
  </conditionalFormatting>
  <dataValidations count="1">
    <dataValidation type="list" allowBlank="1" showInputMessage="1" showErrorMessage="1" sqref="Y5:Z174" xr:uid="{02B3DAE5-0981-40B0-BDA0-7824A1FCE60B}">
      <formula1>$Y$176:$Y$204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27DCB-30B8-4DCB-ABFE-24A3D7355D0B}">
  <sheetPr>
    <tabColor theme="9" tint="0.59999389629810485"/>
  </sheetPr>
  <dimension ref="B1:AR36"/>
  <sheetViews>
    <sheetView zoomScale="70" zoomScaleNormal="70" workbookViewId="0">
      <selection activeCell="V42" sqref="V42"/>
    </sheetView>
  </sheetViews>
  <sheetFormatPr defaultColWidth="7.6640625" defaultRowHeight="15.75"/>
  <cols>
    <col min="1" max="1" width="7.6640625" style="125"/>
    <col min="2" max="2" width="15.6640625" style="125" customWidth="1"/>
    <col min="3" max="3" width="8.109375" style="131" customWidth="1"/>
    <col min="4" max="34" width="11.109375" style="125" customWidth="1"/>
    <col min="35" max="16384" width="7.6640625" style="125"/>
  </cols>
  <sheetData>
    <row r="1" spans="2:44" ht="27.75" customHeight="1">
      <c r="B1" s="247" t="s">
        <v>132</v>
      </c>
      <c r="C1" s="247"/>
      <c r="D1" s="247"/>
      <c r="E1" s="247"/>
      <c r="F1" s="247"/>
      <c r="G1" s="247"/>
      <c r="H1" s="247"/>
      <c r="I1" s="247"/>
      <c r="J1" s="247"/>
      <c r="K1" s="124"/>
      <c r="L1" s="124"/>
      <c r="M1" s="124"/>
      <c r="N1" s="124"/>
      <c r="O1" s="124"/>
      <c r="P1" s="124"/>
    </row>
    <row r="2" spans="2:44" ht="27.75" customHeight="1">
      <c r="B2" s="248"/>
      <c r="C2" s="248"/>
      <c r="D2" s="248"/>
      <c r="E2" s="248"/>
      <c r="F2" s="248"/>
      <c r="G2" s="248"/>
      <c r="H2" s="248"/>
      <c r="I2" s="248"/>
      <c r="J2" s="248"/>
      <c r="K2" s="124"/>
      <c r="L2" s="124"/>
      <c r="M2" s="124"/>
      <c r="N2" s="124"/>
      <c r="O2" s="124"/>
      <c r="P2" s="124"/>
    </row>
    <row r="3" spans="2:44" ht="46.5" customHeight="1">
      <c r="B3" s="126" t="s">
        <v>133</v>
      </c>
      <c r="C3" s="249" t="s">
        <v>304</v>
      </c>
      <c r="D3" s="250"/>
      <c r="E3" s="126" t="s">
        <v>134</v>
      </c>
      <c r="F3" s="251">
        <f>'0712(18度C)'!D1+'0712(4度C)'!D1</f>
        <v>200364</v>
      </c>
      <c r="G3" s="252"/>
      <c r="H3" s="126" t="s">
        <v>2</v>
      </c>
      <c r="I3" s="253">
        <f>'0712(18度C)'!F1+'0712(4度C)'!F1</f>
        <v>6544617.5</v>
      </c>
      <c r="J3" s="254"/>
      <c r="K3" s="127"/>
      <c r="L3" s="128"/>
      <c r="M3" s="124"/>
      <c r="N3" s="124"/>
      <c r="O3" s="124"/>
      <c r="P3" s="124"/>
    </row>
    <row r="4" spans="2:44" ht="28.5" customHeight="1">
      <c r="B4" s="255" t="s">
        <v>135</v>
      </c>
      <c r="C4" s="235" t="s">
        <v>136</v>
      </c>
      <c r="D4" s="236"/>
      <c r="E4" s="258" t="s">
        <v>137</v>
      </c>
      <c r="F4" s="259"/>
      <c r="G4" s="258" t="s">
        <v>138</v>
      </c>
      <c r="H4" s="259"/>
      <c r="I4" s="258" t="s">
        <v>139</v>
      </c>
      <c r="J4" s="259"/>
      <c r="K4" s="233" t="s">
        <v>140</v>
      </c>
      <c r="L4" s="234"/>
      <c r="M4" s="233" t="s">
        <v>141</v>
      </c>
      <c r="N4" s="234"/>
      <c r="P4" s="128"/>
      <c r="Q4" s="124"/>
      <c r="R4" s="124"/>
    </row>
    <row r="5" spans="2:44" ht="28.5" customHeight="1">
      <c r="B5" s="256"/>
      <c r="C5" s="235" t="s">
        <v>142</v>
      </c>
      <c r="D5" s="236"/>
      <c r="E5" s="237" t="s">
        <v>143</v>
      </c>
      <c r="F5" s="238"/>
      <c r="G5" s="239" t="s">
        <v>144</v>
      </c>
      <c r="H5" s="240"/>
      <c r="I5" s="241" t="s">
        <v>145</v>
      </c>
      <c r="J5" s="242"/>
      <c r="K5" s="243" t="s">
        <v>146</v>
      </c>
      <c r="L5" s="244"/>
      <c r="M5" s="245" t="s">
        <v>147</v>
      </c>
      <c r="N5" s="246"/>
      <c r="O5" s="128"/>
      <c r="P5" s="128"/>
      <c r="Q5" s="128"/>
      <c r="R5" s="128"/>
    </row>
    <row r="6" spans="2:44" ht="28.5" customHeight="1">
      <c r="B6" s="256"/>
      <c r="C6" s="235" t="s">
        <v>148</v>
      </c>
      <c r="D6" s="236"/>
      <c r="E6" s="227">
        <f>AVERAGE(D13:O13,D27:X27)</f>
        <v>493.02627615059282</v>
      </c>
      <c r="F6" s="228" t="e">
        <f>AVERAGE(#REF!,D13:K13)</f>
        <v>#REF!</v>
      </c>
      <c r="G6" s="229">
        <f>AVERAGE(D13:K13)</f>
        <v>175.36791278308075</v>
      </c>
      <c r="H6" s="230"/>
      <c r="I6" s="229">
        <f>AVERAGE(L13:O13)</f>
        <v>89.872568745808181</v>
      </c>
      <c r="J6" s="230"/>
      <c r="K6" s="229">
        <f>AVERAGE(D27:O27)</f>
        <v>650.27128427128423</v>
      </c>
      <c r="L6" s="230"/>
      <c r="M6" s="229">
        <f>AVERAGE(P27:X27)</f>
        <v>762.14475703324808</v>
      </c>
      <c r="N6" s="230"/>
      <c r="O6" s="128"/>
      <c r="P6" s="128"/>
      <c r="Q6" s="128"/>
      <c r="R6" s="128"/>
    </row>
    <row r="7" spans="2:44" ht="28.5" customHeight="1">
      <c r="B7" s="256"/>
      <c r="C7" s="221" t="s">
        <v>149</v>
      </c>
      <c r="D7" s="222"/>
      <c r="E7" s="231">
        <f>AVERAGE(D14:O14,D28:X28)</f>
        <v>413.89365454684315</v>
      </c>
      <c r="F7" s="232" t="e">
        <f>AVERAGE(#REF!,D14:K14)</f>
        <v>#REF!</v>
      </c>
      <c r="G7" s="219">
        <f>AVERAGE(D14:K14)</f>
        <v>147.54500975083121</v>
      </c>
      <c r="H7" s="220"/>
      <c r="I7" s="219">
        <f>AVERAGE(L14:O14)</f>
        <v>76.767472347521476</v>
      </c>
      <c r="J7" s="220"/>
      <c r="K7" s="219">
        <f>AVERAGE(D28:O28)</f>
        <v>545.86174188223265</v>
      </c>
      <c r="L7" s="220"/>
      <c r="M7" s="219">
        <f>AVERAGE(P28:X28)</f>
        <v>639.05700320554661</v>
      </c>
      <c r="N7" s="220"/>
      <c r="O7" s="128"/>
      <c r="P7" s="128"/>
      <c r="Q7" s="128"/>
      <c r="R7" s="128"/>
    </row>
    <row r="8" spans="2:44" ht="28.5" customHeight="1">
      <c r="B8" s="257"/>
      <c r="C8" s="221" t="s">
        <v>150</v>
      </c>
      <c r="D8" s="222"/>
      <c r="E8" s="223">
        <f>AVERAGE(D15:O15,D29:X29)</f>
        <v>0.84347374348500093</v>
      </c>
      <c r="F8" s="224" t="e">
        <f>AVERAGE(D15:K15,#REF!)</f>
        <v>#REF!</v>
      </c>
      <c r="G8" s="225">
        <f>AVERAGE(D15:K15)</f>
        <v>0.84395861039074449</v>
      </c>
      <c r="H8" s="226"/>
      <c r="I8" s="225">
        <f>AVERAGE(L15:O15)</f>
        <v>0.85407919626272388</v>
      </c>
      <c r="J8" s="226"/>
      <c r="K8" s="225">
        <f>AVERAGE(D29:O29)</f>
        <v>0.8420817676027853</v>
      </c>
      <c r="L8" s="226"/>
      <c r="M8" s="225">
        <f>AVERAGE(P29:X29)</f>
        <v>0.84146087832571548</v>
      </c>
      <c r="N8" s="226"/>
      <c r="O8" s="130" t="s">
        <v>151</v>
      </c>
      <c r="P8" s="128"/>
      <c r="Q8" s="128"/>
      <c r="R8" s="128"/>
    </row>
    <row r="9" spans="2:44" ht="28.5" customHeight="1" thickBot="1">
      <c r="H9" s="132"/>
      <c r="N9" s="128"/>
      <c r="O9" s="128"/>
      <c r="P9" s="128"/>
    </row>
    <row r="10" spans="2:44" ht="30" customHeight="1">
      <c r="B10" s="209" t="s">
        <v>152</v>
      </c>
      <c r="C10" s="210"/>
      <c r="D10" s="214" t="s">
        <v>153</v>
      </c>
      <c r="E10" s="215"/>
      <c r="F10" s="215"/>
      <c r="G10" s="215"/>
      <c r="H10" s="215"/>
      <c r="I10" s="215"/>
      <c r="J10" s="215"/>
      <c r="K10" s="215"/>
      <c r="L10" s="216" t="s">
        <v>154</v>
      </c>
      <c r="M10" s="217"/>
      <c r="N10" s="217"/>
      <c r="O10" s="218"/>
    </row>
    <row r="11" spans="2:44" ht="17.25" customHeight="1">
      <c r="B11" s="205" t="s">
        <v>155</v>
      </c>
      <c r="C11" s="206"/>
      <c r="D11" s="135">
        <v>1</v>
      </c>
      <c r="E11" s="136">
        <v>2</v>
      </c>
      <c r="F11" s="136">
        <v>3</v>
      </c>
      <c r="G11" s="136">
        <v>4</v>
      </c>
      <c r="H11" s="136">
        <v>5</v>
      </c>
      <c r="I11" s="136">
        <v>6</v>
      </c>
      <c r="J11" s="136">
        <v>7</v>
      </c>
      <c r="K11" s="171">
        <v>8</v>
      </c>
      <c r="L11" s="135">
        <v>1</v>
      </c>
      <c r="M11" s="164">
        <v>2</v>
      </c>
      <c r="N11" s="136">
        <v>3</v>
      </c>
      <c r="O11" s="137">
        <v>4</v>
      </c>
    </row>
    <row r="12" spans="2:44" ht="46.5" customHeight="1">
      <c r="B12" s="205"/>
      <c r="C12" s="206"/>
      <c r="D12" s="138" t="s">
        <v>156</v>
      </c>
      <c r="E12" s="139" t="s">
        <v>157</v>
      </c>
      <c r="F12" s="139" t="s">
        <v>158</v>
      </c>
      <c r="G12" s="139" t="s">
        <v>159</v>
      </c>
      <c r="H12" s="139" t="s">
        <v>160</v>
      </c>
      <c r="I12" s="139" t="s">
        <v>161</v>
      </c>
      <c r="J12" s="139" t="s">
        <v>162</v>
      </c>
      <c r="K12" s="172" t="s">
        <v>163</v>
      </c>
      <c r="L12" s="180" t="s">
        <v>225</v>
      </c>
      <c r="M12" s="187" t="s">
        <v>157</v>
      </c>
      <c r="N12" s="139" t="s">
        <v>164</v>
      </c>
      <c r="O12" s="140" t="s">
        <v>159</v>
      </c>
    </row>
    <row r="13" spans="2:44" ht="40.15" customHeight="1">
      <c r="B13" s="207" t="s">
        <v>10</v>
      </c>
      <c r="C13" s="141" t="s">
        <v>165</v>
      </c>
      <c r="D13" s="142">
        <v>99.166666666666657</v>
      </c>
      <c r="E13" s="143">
        <v>82.644628099173559</v>
      </c>
      <c r="F13" s="143">
        <v>103.8961038961039</v>
      </c>
      <c r="G13" s="143">
        <v>85.365853658536594</v>
      </c>
      <c r="H13" s="143">
        <v>172.2488038277512</v>
      </c>
      <c r="I13" s="143">
        <v>250.92</v>
      </c>
      <c r="J13" s="143" t="s">
        <v>77</v>
      </c>
      <c r="K13" s="173">
        <v>433.33333333333331</v>
      </c>
      <c r="L13" s="142" t="s">
        <v>77</v>
      </c>
      <c r="M13" s="188" t="s">
        <v>77</v>
      </c>
      <c r="N13" s="143">
        <v>84.507042253521121</v>
      </c>
      <c r="O13" s="144">
        <v>95.238095238095241</v>
      </c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</row>
    <row r="14" spans="2:44" ht="39.6" customHeight="1">
      <c r="B14" s="207"/>
      <c r="C14" s="145" t="s">
        <v>166</v>
      </c>
      <c r="D14" s="146">
        <v>84.33371907684031</v>
      </c>
      <c r="E14" s="147">
        <v>69.917858449008591</v>
      </c>
      <c r="F14" s="147">
        <v>86.901950536892684</v>
      </c>
      <c r="G14" s="147">
        <v>71.881709472462845</v>
      </c>
      <c r="H14" s="147">
        <v>146.7564589519161</v>
      </c>
      <c r="I14" s="147">
        <v>213.65800359941642</v>
      </c>
      <c r="J14" s="147" t="s">
        <v>77</v>
      </c>
      <c r="K14" s="174">
        <v>359.36536816928151</v>
      </c>
      <c r="L14" s="146" t="s">
        <v>77</v>
      </c>
      <c r="M14" s="189" t="s">
        <v>77</v>
      </c>
      <c r="N14" s="147">
        <v>72.03110492062271</v>
      </c>
      <c r="O14" s="148">
        <v>81.503839774420229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</row>
    <row r="15" spans="2:44" ht="40.15" customHeight="1">
      <c r="B15" s="207"/>
      <c r="C15" s="149" t="s">
        <v>167</v>
      </c>
      <c r="D15" s="150">
        <f t="shared" ref="D15:I15" si="0">D14/D13</f>
        <v>0.85042405791771747</v>
      </c>
      <c r="E15" s="151">
        <f t="shared" si="0"/>
        <v>0.84600608723300386</v>
      </c>
      <c r="F15" s="151">
        <f t="shared" si="0"/>
        <v>0.83643127391759209</v>
      </c>
      <c r="G15" s="151">
        <f t="shared" si="0"/>
        <v>0.84204288239170755</v>
      </c>
      <c r="H15" s="151">
        <f t="shared" si="0"/>
        <v>0.85200277558195736</v>
      </c>
      <c r="I15" s="151">
        <f t="shared" si="0"/>
        <v>0.85149849991796756</v>
      </c>
      <c r="J15" s="151" t="s">
        <v>77</v>
      </c>
      <c r="K15" s="175">
        <f t="shared" ref="K15" si="1">K14/K13</f>
        <v>0.82930469577526511</v>
      </c>
      <c r="L15" s="150" t="s">
        <v>77</v>
      </c>
      <c r="M15" s="190" t="s">
        <v>77</v>
      </c>
      <c r="N15" s="151">
        <f>N14/N13</f>
        <v>0.85236807489403543</v>
      </c>
      <c r="O15" s="152">
        <f>O14/O13</f>
        <v>0.85579031763141233</v>
      </c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</row>
    <row r="16" spans="2:44" ht="17.25" customHeight="1">
      <c r="B16" s="208" t="s">
        <v>168</v>
      </c>
      <c r="C16" s="134" t="s">
        <v>169</v>
      </c>
      <c r="D16" s="50">
        <v>0.25012731481481482</v>
      </c>
      <c r="E16" s="51">
        <v>0.25</v>
      </c>
      <c r="F16" s="51">
        <v>0.25</v>
      </c>
      <c r="G16" s="51">
        <v>0.25</v>
      </c>
      <c r="H16" s="51">
        <v>0.16684027777777777</v>
      </c>
      <c r="I16" s="51">
        <v>0.25008101851851849</v>
      </c>
      <c r="J16" s="51" t="s">
        <v>77</v>
      </c>
      <c r="K16" s="57">
        <v>0.32386574074074076</v>
      </c>
      <c r="L16" s="50" t="s">
        <v>77</v>
      </c>
      <c r="M16" s="191" t="s">
        <v>77</v>
      </c>
      <c r="N16" s="51">
        <v>0.70856481481481481</v>
      </c>
      <c r="O16" s="116">
        <v>0.70833333333333337</v>
      </c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</row>
    <row r="17" spans="2:44" ht="17.25" customHeight="1">
      <c r="B17" s="205"/>
      <c r="C17" s="134" t="s">
        <v>170</v>
      </c>
      <c r="D17" s="50">
        <v>0.68487268518518518</v>
      </c>
      <c r="E17" s="51">
        <v>0.59722222222222221</v>
      </c>
      <c r="F17" s="51">
        <v>0.46069444444444446</v>
      </c>
      <c r="G17" s="51">
        <v>0.60866898148148152</v>
      </c>
      <c r="H17" s="51">
        <v>0.60138888888888886</v>
      </c>
      <c r="I17" s="51">
        <v>0.4758101851851852</v>
      </c>
      <c r="J17" s="51" t="s">
        <v>77</v>
      </c>
      <c r="K17" s="57">
        <v>0.42299768518518521</v>
      </c>
      <c r="L17" s="50" t="s">
        <v>77</v>
      </c>
      <c r="M17" s="191" t="s">
        <v>77</v>
      </c>
      <c r="N17" s="51">
        <v>0.87361111111111112</v>
      </c>
      <c r="O17" s="116">
        <v>0.87222222222222223</v>
      </c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</row>
    <row r="18" spans="2:44" ht="17.25" customHeight="1">
      <c r="B18" s="205" t="s">
        <v>171</v>
      </c>
      <c r="C18" s="206"/>
      <c r="D18" s="153">
        <v>17</v>
      </c>
      <c r="E18" s="154">
        <v>24.2</v>
      </c>
      <c r="F18" s="154">
        <v>19.25</v>
      </c>
      <c r="G18" s="154">
        <v>23.428571428571427</v>
      </c>
      <c r="H18" s="154">
        <v>20.9</v>
      </c>
      <c r="I18" s="154">
        <v>12.5</v>
      </c>
      <c r="J18" s="154" t="s">
        <v>77</v>
      </c>
      <c r="K18" s="176">
        <v>6</v>
      </c>
      <c r="L18" s="153" t="s">
        <v>77</v>
      </c>
      <c r="M18" s="192" t="s">
        <v>77</v>
      </c>
      <c r="N18" s="154">
        <v>23.666666666666668</v>
      </c>
      <c r="O18" s="155">
        <v>21</v>
      </c>
    </row>
    <row r="19" spans="2:44" ht="17.25" customHeight="1">
      <c r="B19" s="198" t="s">
        <v>172</v>
      </c>
      <c r="C19" s="199"/>
      <c r="D19" s="156" t="s">
        <v>173</v>
      </c>
      <c r="E19" s="157" t="s">
        <v>174</v>
      </c>
      <c r="F19" s="157" t="s">
        <v>174</v>
      </c>
      <c r="G19" s="157" t="s">
        <v>174</v>
      </c>
      <c r="H19" s="157" t="s">
        <v>175</v>
      </c>
      <c r="I19" s="157" t="s">
        <v>176</v>
      </c>
      <c r="J19" s="157" t="s">
        <v>176</v>
      </c>
      <c r="K19" s="177" t="s">
        <v>176</v>
      </c>
      <c r="L19" s="156" t="s">
        <v>173</v>
      </c>
      <c r="M19" s="193" t="s">
        <v>174</v>
      </c>
      <c r="N19" s="157" t="s">
        <v>174</v>
      </c>
      <c r="O19" s="158" t="s">
        <v>174</v>
      </c>
    </row>
    <row r="20" spans="2:44" ht="17.25" customHeight="1">
      <c r="B20" s="198" t="s">
        <v>177</v>
      </c>
      <c r="C20" s="199"/>
      <c r="D20" s="156" t="s">
        <v>176</v>
      </c>
      <c r="E20" s="157"/>
      <c r="F20" s="157"/>
      <c r="G20" s="157"/>
      <c r="H20" s="157" t="s">
        <v>176</v>
      </c>
      <c r="I20" s="157"/>
      <c r="J20" s="157"/>
      <c r="K20" s="177"/>
      <c r="L20" s="135"/>
      <c r="M20" s="164"/>
      <c r="N20" s="157"/>
      <c r="O20" s="158"/>
    </row>
    <row r="21" spans="2:44" ht="17.25" customHeight="1" thickBot="1">
      <c r="B21" s="200" t="s">
        <v>178</v>
      </c>
      <c r="C21" s="201"/>
      <c r="D21" s="160"/>
      <c r="E21" s="161"/>
      <c r="F21" s="162"/>
      <c r="G21" s="162"/>
      <c r="H21" s="161" t="s">
        <v>179</v>
      </c>
      <c r="I21" s="161" t="s">
        <v>180</v>
      </c>
      <c r="J21" s="161"/>
      <c r="K21" s="178" t="s">
        <v>181</v>
      </c>
      <c r="L21" s="181"/>
      <c r="M21" s="194"/>
      <c r="N21" s="161"/>
      <c r="O21" s="163"/>
    </row>
    <row r="23" spans="2:44" ht="16.5" thickBot="1"/>
    <row r="24" spans="2:44" ht="30" customHeight="1">
      <c r="B24" s="209" t="s">
        <v>152</v>
      </c>
      <c r="C24" s="210"/>
      <c r="D24" s="211" t="s">
        <v>182</v>
      </c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3"/>
      <c r="P24" s="202" t="s">
        <v>183</v>
      </c>
      <c r="Q24" s="203"/>
      <c r="R24" s="203"/>
      <c r="S24" s="203"/>
      <c r="T24" s="203"/>
      <c r="U24" s="203"/>
      <c r="V24" s="203"/>
      <c r="W24" s="203"/>
      <c r="X24" s="204"/>
    </row>
    <row r="25" spans="2:44" ht="17.25" customHeight="1">
      <c r="B25" s="205" t="s">
        <v>155</v>
      </c>
      <c r="C25" s="206"/>
      <c r="D25" s="135">
        <v>1</v>
      </c>
      <c r="E25" s="164">
        <v>2</v>
      </c>
      <c r="F25" s="136">
        <v>3</v>
      </c>
      <c r="G25" s="136">
        <v>4</v>
      </c>
      <c r="H25" s="164">
        <v>5</v>
      </c>
      <c r="I25" s="136">
        <v>6</v>
      </c>
      <c r="J25" s="136">
        <v>7</v>
      </c>
      <c r="K25" s="164">
        <v>8</v>
      </c>
      <c r="L25" s="136">
        <v>9</v>
      </c>
      <c r="M25" s="136">
        <v>10</v>
      </c>
      <c r="N25" s="164">
        <v>11</v>
      </c>
      <c r="O25" s="136">
        <v>12</v>
      </c>
      <c r="P25" s="135">
        <v>1</v>
      </c>
      <c r="Q25" s="136">
        <v>2</v>
      </c>
      <c r="R25" s="136">
        <v>3</v>
      </c>
      <c r="S25" s="136">
        <v>4</v>
      </c>
      <c r="T25" s="136">
        <v>5</v>
      </c>
      <c r="U25" s="136">
        <v>6</v>
      </c>
      <c r="V25" s="136">
        <v>7</v>
      </c>
      <c r="W25" s="136">
        <v>8</v>
      </c>
      <c r="X25" s="137">
        <v>9</v>
      </c>
    </row>
    <row r="26" spans="2:44" ht="46.5" customHeight="1">
      <c r="B26" s="205"/>
      <c r="C26" s="206"/>
      <c r="D26" s="165" t="s">
        <v>156</v>
      </c>
      <c r="E26" s="166" t="s">
        <v>164</v>
      </c>
      <c r="F26" s="139" t="s">
        <v>160</v>
      </c>
      <c r="G26" s="139" t="s">
        <v>161</v>
      </c>
      <c r="H26" s="139" t="s">
        <v>184</v>
      </c>
      <c r="I26" s="139" t="s">
        <v>163</v>
      </c>
      <c r="J26" s="139" t="s">
        <v>185</v>
      </c>
      <c r="K26" s="139" t="s">
        <v>186</v>
      </c>
      <c r="L26" s="139" t="s">
        <v>187</v>
      </c>
      <c r="M26" s="139" t="s">
        <v>188</v>
      </c>
      <c r="N26" s="167" t="s">
        <v>45</v>
      </c>
      <c r="O26" s="168" t="s">
        <v>189</v>
      </c>
      <c r="P26" s="138" t="s">
        <v>190</v>
      </c>
      <c r="Q26" s="139" t="s">
        <v>162</v>
      </c>
      <c r="R26" s="139" t="s">
        <v>191</v>
      </c>
      <c r="S26" s="139" t="s">
        <v>192</v>
      </c>
      <c r="T26" s="139" t="s">
        <v>193</v>
      </c>
      <c r="U26" s="139" t="s">
        <v>187</v>
      </c>
      <c r="V26" s="139" t="s">
        <v>194</v>
      </c>
      <c r="W26" s="167" t="s">
        <v>45</v>
      </c>
      <c r="X26" s="168" t="s">
        <v>46</v>
      </c>
    </row>
    <row r="27" spans="2:44" ht="40.15" customHeight="1">
      <c r="B27" s="207" t="s">
        <v>10</v>
      </c>
      <c r="C27" s="141" t="s">
        <v>165</v>
      </c>
      <c r="D27" s="143">
        <v>416.66666666666669</v>
      </c>
      <c r="E27" s="143">
        <v>192.52941176470588</v>
      </c>
      <c r="F27" s="143" t="s">
        <v>77</v>
      </c>
      <c r="G27" s="143">
        <v>272.72727272727275</v>
      </c>
      <c r="H27" s="143">
        <v>433.33333333333331</v>
      </c>
      <c r="I27" s="143" t="s">
        <v>77</v>
      </c>
      <c r="J27" s="143">
        <v>675</v>
      </c>
      <c r="K27" s="143">
        <v>1100</v>
      </c>
      <c r="L27" s="143" t="s">
        <v>77</v>
      </c>
      <c r="M27" s="143">
        <v>776.47058823529414</v>
      </c>
      <c r="N27" s="143">
        <v>985.71428571428567</v>
      </c>
      <c r="O27" s="143">
        <v>1000</v>
      </c>
      <c r="P27" s="142">
        <v>251.12941176470591</v>
      </c>
      <c r="Q27" s="143" t="s">
        <v>77</v>
      </c>
      <c r="R27" s="143" t="s">
        <v>77</v>
      </c>
      <c r="S27" s="143">
        <v>675</v>
      </c>
      <c r="T27" s="143">
        <v>821.73913043478262</v>
      </c>
      <c r="U27" s="143" t="s">
        <v>77</v>
      </c>
      <c r="V27" s="143">
        <v>825</v>
      </c>
      <c r="W27" s="143">
        <v>1200</v>
      </c>
      <c r="X27" s="144">
        <v>800</v>
      </c>
    </row>
    <row r="28" spans="2:44" ht="39.6" customHeight="1">
      <c r="B28" s="207"/>
      <c r="C28" s="145" t="s">
        <v>166</v>
      </c>
      <c r="D28" s="147">
        <v>354.12511332728985</v>
      </c>
      <c r="E28" s="147">
        <v>163.69682349115527</v>
      </c>
      <c r="F28" s="147" t="s">
        <v>77</v>
      </c>
      <c r="G28" s="147">
        <v>232.63351451837772</v>
      </c>
      <c r="H28" s="147">
        <v>355.99241201105082</v>
      </c>
      <c r="I28" s="147" t="s">
        <v>77</v>
      </c>
      <c r="J28" s="147">
        <v>589.07388137356929</v>
      </c>
      <c r="K28" s="147">
        <v>929.59148585343939</v>
      </c>
      <c r="L28" s="147" t="s">
        <v>77</v>
      </c>
      <c r="M28" s="147">
        <v>649.21140475790969</v>
      </c>
      <c r="N28" s="147">
        <v>811.44528354129818</v>
      </c>
      <c r="O28" s="147">
        <v>826.9857580660032</v>
      </c>
      <c r="P28" s="146">
        <v>212.11265811962684</v>
      </c>
      <c r="Q28" s="147" t="s">
        <v>77</v>
      </c>
      <c r="R28" s="147" t="s">
        <v>77</v>
      </c>
      <c r="S28" s="147">
        <v>598.65216363206434</v>
      </c>
      <c r="T28" s="147">
        <v>678.4050971426359</v>
      </c>
      <c r="U28" s="147" t="s">
        <v>77</v>
      </c>
      <c r="V28" s="147">
        <v>691.42167978763337</v>
      </c>
      <c r="W28" s="147">
        <v>992.66146865990925</v>
      </c>
      <c r="X28" s="148">
        <v>661.08895189141003</v>
      </c>
    </row>
    <row r="29" spans="2:44" ht="40.15" customHeight="1">
      <c r="B29" s="207"/>
      <c r="C29" s="149" t="s">
        <v>167</v>
      </c>
      <c r="D29" s="151">
        <f>D28/D27</f>
        <v>0.84990027198549556</v>
      </c>
      <c r="E29" s="151">
        <f>E28/E27</f>
        <v>0.85024320175668788</v>
      </c>
      <c r="F29" s="151" t="s">
        <v>77</v>
      </c>
      <c r="G29" s="151">
        <f>G28/G27</f>
        <v>0.85298955323405157</v>
      </c>
      <c r="H29" s="151">
        <f>H28/H27</f>
        <v>0.82152095079473264</v>
      </c>
      <c r="I29" s="151" t="s">
        <v>77</v>
      </c>
      <c r="J29" s="151">
        <f>J28/J27</f>
        <v>0.87270204647936189</v>
      </c>
      <c r="K29" s="151">
        <f>K28/K27</f>
        <v>0.84508316895767221</v>
      </c>
      <c r="L29" s="151" t="s">
        <v>77</v>
      </c>
      <c r="M29" s="151">
        <f>M28/M27</f>
        <v>0.83610559703670184</v>
      </c>
      <c r="N29" s="151">
        <f>N28/N27</f>
        <v>0.82320536011436052</v>
      </c>
      <c r="O29" s="151">
        <f>O28/O27</f>
        <v>0.82698575806600316</v>
      </c>
      <c r="P29" s="150">
        <f>P28/P27</f>
        <v>0.84463487024118244</v>
      </c>
      <c r="Q29" s="151" t="s">
        <v>77</v>
      </c>
      <c r="R29" s="151" t="s">
        <v>77</v>
      </c>
      <c r="S29" s="151">
        <f>S28/S27</f>
        <v>0.88689209426972493</v>
      </c>
      <c r="T29" s="151">
        <f>T28/T27</f>
        <v>0.82557234043812833</v>
      </c>
      <c r="U29" s="151" t="s">
        <v>77</v>
      </c>
      <c r="V29" s="151">
        <f>V28/V27</f>
        <v>0.83808688459107072</v>
      </c>
      <c r="W29" s="151">
        <f>W28/W27</f>
        <v>0.82721789054992434</v>
      </c>
      <c r="X29" s="152">
        <f>X28/X27</f>
        <v>0.82636118986426255</v>
      </c>
    </row>
    <row r="30" spans="2:44" ht="17.25" customHeight="1">
      <c r="B30" s="208" t="s">
        <v>168</v>
      </c>
      <c r="C30" s="134" t="s">
        <v>169</v>
      </c>
      <c r="D30" s="51">
        <v>0.42922453703703706</v>
      </c>
      <c r="E30" s="51">
        <v>0.36388888888888882</v>
      </c>
      <c r="F30" s="51" t="s">
        <v>77</v>
      </c>
      <c r="G30" s="51">
        <v>0.30834490740740739</v>
      </c>
      <c r="H30" s="51">
        <v>0.25</v>
      </c>
      <c r="I30" s="51" t="s">
        <v>77</v>
      </c>
      <c r="J30" s="51">
        <v>0.25</v>
      </c>
      <c r="K30" s="51">
        <v>0.32222222222222219</v>
      </c>
      <c r="L30" s="51" t="s">
        <v>77</v>
      </c>
      <c r="M30" s="51">
        <v>0.25026620370370373</v>
      </c>
      <c r="N30" s="51">
        <v>0.25</v>
      </c>
      <c r="O30" s="51">
        <v>0.25</v>
      </c>
      <c r="P30" s="50">
        <v>0.70859953703703704</v>
      </c>
      <c r="Q30" s="51" t="s">
        <v>77</v>
      </c>
      <c r="R30" s="51" t="s">
        <v>77</v>
      </c>
      <c r="S30" s="51">
        <v>0.70833333333333337</v>
      </c>
      <c r="T30" s="51">
        <v>0.70849537037037036</v>
      </c>
      <c r="U30" s="51" t="s">
        <v>77</v>
      </c>
      <c r="V30" s="51">
        <v>0.70833333333333337</v>
      </c>
      <c r="W30" s="51">
        <v>0.70839120370370368</v>
      </c>
      <c r="X30" s="116">
        <v>0.70833333333333337</v>
      </c>
    </row>
    <row r="31" spans="2:44" ht="17.25" customHeight="1">
      <c r="B31" s="205"/>
      <c r="C31" s="134" t="s">
        <v>170</v>
      </c>
      <c r="D31" s="51">
        <v>0.49305555555555547</v>
      </c>
      <c r="E31" s="51">
        <v>0.42152777777777778</v>
      </c>
      <c r="F31" s="51" t="s">
        <v>77</v>
      </c>
      <c r="G31" s="51">
        <v>0.36041666666666666</v>
      </c>
      <c r="H31" s="51">
        <v>0.3034722222222222</v>
      </c>
      <c r="I31" s="51" t="s">
        <v>77</v>
      </c>
      <c r="J31" s="51">
        <v>0.31673611111111111</v>
      </c>
      <c r="K31" s="51">
        <v>0.39589120370370373</v>
      </c>
      <c r="L31" s="51" t="s">
        <v>77</v>
      </c>
      <c r="M31" s="51">
        <v>0.38124999999999998</v>
      </c>
      <c r="N31" s="51">
        <v>0.41259259259259257</v>
      </c>
      <c r="O31" s="51">
        <v>0.38078703703703703</v>
      </c>
      <c r="P31" s="50">
        <v>0.93333333333333335</v>
      </c>
      <c r="Q31" s="51" t="s">
        <v>77</v>
      </c>
      <c r="R31" s="51" t="s">
        <v>77</v>
      </c>
      <c r="S31" s="51">
        <v>0.85517361111111112</v>
      </c>
      <c r="T31" s="51">
        <v>0.93472222222222223</v>
      </c>
      <c r="U31" s="51" t="s">
        <v>77</v>
      </c>
      <c r="V31" s="51">
        <v>0.95423611111111106</v>
      </c>
      <c r="W31" s="51">
        <v>0.87430555555555556</v>
      </c>
      <c r="X31" s="116">
        <v>0.85280092592592593</v>
      </c>
    </row>
    <row r="32" spans="2:44" ht="17.25" customHeight="1">
      <c r="B32" s="205" t="s">
        <v>171</v>
      </c>
      <c r="C32" s="206"/>
      <c r="D32" s="154">
        <v>6</v>
      </c>
      <c r="E32" s="154">
        <v>17</v>
      </c>
      <c r="F32" s="154" t="s">
        <v>77</v>
      </c>
      <c r="G32" s="154">
        <v>11</v>
      </c>
      <c r="H32" s="154">
        <v>6</v>
      </c>
      <c r="I32" s="154" t="s">
        <v>77</v>
      </c>
      <c r="J32" s="154">
        <v>4</v>
      </c>
      <c r="K32" s="154">
        <v>3</v>
      </c>
      <c r="L32" s="154" t="s">
        <v>77</v>
      </c>
      <c r="M32" s="154">
        <v>4.25</v>
      </c>
      <c r="N32" s="154">
        <v>3.5</v>
      </c>
      <c r="O32" s="154">
        <v>3</v>
      </c>
      <c r="P32" s="153">
        <v>12.142857142857142</v>
      </c>
      <c r="Q32" s="154" t="s">
        <v>77</v>
      </c>
      <c r="R32" s="154" t="s">
        <v>77</v>
      </c>
      <c r="S32" s="154">
        <v>4</v>
      </c>
      <c r="T32" s="154">
        <v>3.8333333333333335</v>
      </c>
      <c r="U32" s="51" t="s">
        <v>77</v>
      </c>
      <c r="V32" s="154">
        <v>4</v>
      </c>
      <c r="W32" s="154">
        <v>3</v>
      </c>
      <c r="X32" s="155">
        <v>4</v>
      </c>
    </row>
    <row r="33" spans="2:24" ht="17.25" customHeight="1">
      <c r="B33" s="198" t="s">
        <v>172</v>
      </c>
      <c r="C33" s="199"/>
      <c r="D33" s="133" t="s">
        <v>176</v>
      </c>
      <c r="E33" s="157" t="s">
        <v>174</v>
      </c>
      <c r="F33" s="157" t="s">
        <v>175</v>
      </c>
      <c r="G33" s="157" t="s">
        <v>195</v>
      </c>
      <c r="H33" s="157" t="s">
        <v>176</v>
      </c>
      <c r="I33" s="157" t="s">
        <v>176</v>
      </c>
      <c r="J33" s="157" t="s">
        <v>195</v>
      </c>
      <c r="K33" s="157" t="s">
        <v>196</v>
      </c>
      <c r="L33" s="157" t="s">
        <v>196</v>
      </c>
      <c r="M33" s="157" t="s">
        <v>196</v>
      </c>
      <c r="N33" s="157" t="s">
        <v>109</v>
      </c>
      <c r="O33" s="158" t="s">
        <v>109</v>
      </c>
      <c r="P33" s="156" t="s">
        <v>195</v>
      </c>
      <c r="Q33" s="157" t="s">
        <v>176</v>
      </c>
      <c r="R33" s="157" t="s">
        <v>176</v>
      </c>
      <c r="S33" s="157" t="s">
        <v>195</v>
      </c>
      <c r="T33" s="157" t="s">
        <v>196</v>
      </c>
      <c r="U33" s="157" t="s">
        <v>196</v>
      </c>
      <c r="V33" s="157" t="s">
        <v>196</v>
      </c>
      <c r="W33" s="157" t="s">
        <v>109</v>
      </c>
      <c r="X33" s="158" t="s">
        <v>109</v>
      </c>
    </row>
    <row r="34" spans="2:24" ht="17.25" customHeight="1">
      <c r="B34" s="198" t="s">
        <v>177</v>
      </c>
      <c r="C34" s="199"/>
      <c r="D34" s="133"/>
      <c r="E34" s="129"/>
      <c r="F34" s="157"/>
      <c r="G34" s="157"/>
      <c r="H34" s="157"/>
      <c r="I34" s="157"/>
      <c r="J34" s="157"/>
      <c r="K34" s="157"/>
      <c r="L34" s="157"/>
      <c r="M34" s="157"/>
      <c r="N34" s="157"/>
      <c r="O34" s="158"/>
      <c r="P34" s="156"/>
      <c r="Q34" s="157"/>
      <c r="R34" s="157"/>
      <c r="S34" s="157"/>
      <c r="T34" s="157"/>
      <c r="U34" s="157"/>
      <c r="V34" s="157"/>
      <c r="W34" s="157"/>
      <c r="X34" s="158"/>
    </row>
    <row r="35" spans="2:24" ht="17.25" customHeight="1" thickBot="1">
      <c r="B35" s="200" t="s">
        <v>178</v>
      </c>
      <c r="C35" s="201"/>
      <c r="D35" s="159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3"/>
      <c r="P35" s="170"/>
      <c r="Q35" s="161"/>
      <c r="R35" s="161"/>
      <c r="S35" s="161"/>
      <c r="T35" s="161"/>
      <c r="U35" s="161"/>
      <c r="V35" s="161"/>
      <c r="W35" s="161"/>
      <c r="X35" s="163"/>
    </row>
    <row r="36" spans="2:24">
      <c r="T36" s="131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04DF9-9813-4D2C-9110-FAC0F7520E8E}">
  <sheetPr>
    <tabColor theme="9" tint="0.59999389629810485"/>
    <pageSetUpPr fitToPage="1"/>
  </sheetPr>
  <dimension ref="A1:AC279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SUM(F5:F259)</f>
        <v>105883</v>
      </c>
      <c r="E1" s="5" t="s">
        <v>2</v>
      </c>
      <c r="F1" s="6">
        <f>SUM(G5:G259)</f>
        <v>2160303.7400000002</v>
      </c>
      <c r="G1" s="7" t="s">
        <v>3</v>
      </c>
      <c r="H1" s="8">
        <f>L21+L38+L55+L72+L89+L106+L123+L140+L157+L174+L191+L208+L225+L242+L259</f>
        <v>88.726190476190467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45850</v>
      </c>
      <c r="B2" s="326"/>
      <c r="C2" s="10" t="s">
        <v>10</v>
      </c>
      <c r="D2" s="11">
        <f>AVERAGE(N21,N38,N55,N72,N89,N106,N123,N140,N157,N174,N191,N208,N225,N242,N259)</f>
        <v>583.1398464115581</v>
      </c>
      <c r="E2" s="11" t="s">
        <v>11</v>
      </c>
      <c r="F2" s="12">
        <f>F1/D1</f>
        <v>20.402743972120174</v>
      </c>
      <c r="G2" s="13" t="s">
        <v>12</v>
      </c>
      <c r="H2" s="14">
        <f>COUNT(H5:H259)</f>
        <v>3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38" t="s">
        <v>69</v>
      </c>
      <c r="C5" s="285" t="s">
        <v>283</v>
      </c>
      <c r="D5" s="286"/>
      <c r="E5" s="39">
        <v>21.61</v>
      </c>
      <c r="F5" s="40">
        <v>3255</v>
      </c>
      <c r="G5" s="41">
        <f t="shared" ref="G5" si="0">E5*F5</f>
        <v>70340.55</v>
      </c>
      <c r="H5" s="42"/>
      <c r="I5" s="43">
        <v>6</v>
      </c>
      <c r="J5" s="44">
        <v>2500</v>
      </c>
      <c r="K5" s="45">
        <f t="shared" ref="K5" si="1">J5/I5</f>
        <v>416.66666666666669</v>
      </c>
      <c r="L5" s="46">
        <v>6</v>
      </c>
      <c r="M5" s="44">
        <f>F5/V5*60</f>
        <v>2124.750679963739</v>
      </c>
      <c r="N5" s="45">
        <f>M5/L5</f>
        <v>354.12511332728985</v>
      </c>
      <c r="O5" s="47">
        <f>L5-I5</f>
        <v>0</v>
      </c>
      <c r="P5" s="48">
        <f>N5-K5</f>
        <v>-62.541553339376833</v>
      </c>
      <c r="Q5" s="49">
        <f>N5/K5</f>
        <v>0.84990027198549556</v>
      </c>
      <c r="R5" s="274">
        <f>Q21</f>
        <v>0.84990027198549556</v>
      </c>
      <c r="S5" s="50">
        <v>0.42922453703703706</v>
      </c>
      <c r="T5" s="51">
        <v>0.49305555555555547</v>
      </c>
      <c r="U5" s="52">
        <v>5.0833333333334618</v>
      </c>
      <c r="V5" s="53">
        <v>91.916666666666515</v>
      </c>
      <c r="W5" s="54">
        <v>0.49305555555555547</v>
      </c>
      <c r="X5" s="94">
        <v>0.53140046296296295</v>
      </c>
      <c r="Y5" s="276"/>
      <c r="Z5" s="277"/>
      <c r="AA5" s="36">
        <f>M5-J5</f>
        <v>-375.249320036261</v>
      </c>
      <c r="AB5" s="37">
        <f>M5/J5</f>
        <v>0.84990027198549556</v>
      </c>
      <c r="AC5" s="292">
        <f>AB21</f>
        <v>0.84990027198549556</v>
      </c>
    </row>
    <row r="6" spans="1:29" ht="15.75" customHeight="1">
      <c r="A6" s="282"/>
      <c r="B6" s="38"/>
      <c r="C6" s="285"/>
      <c r="D6" s="286"/>
      <c r="E6" s="39"/>
      <c r="F6" s="40"/>
      <c r="G6" s="41"/>
      <c r="H6" s="42"/>
      <c r="I6" s="43"/>
      <c r="J6" s="44"/>
      <c r="K6" s="45"/>
      <c r="L6" s="46"/>
      <c r="M6" s="44"/>
      <c r="N6" s="45"/>
      <c r="O6" s="47"/>
      <c r="P6" s="48"/>
      <c r="Q6" s="49"/>
      <c r="R6" s="274"/>
      <c r="S6" s="50"/>
      <c r="T6" s="51"/>
      <c r="U6" s="52"/>
      <c r="V6" s="53"/>
      <c r="W6" s="54"/>
      <c r="X6" s="94"/>
      <c r="Y6" s="266"/>
      <c r="Z6" s="267"/>
      <c r="AA6" s="55"/>
      <c r="AB6" s="56"/>
      <c r="AC6" s="293"/>
    </row>
    <row r="7" spans="1:29" ht="15.75" customHeight="1">
      <c r="A7" s="282"/>
      <c r="B7" s="38"/>
      <c r="C7" s="285"/>
      <c r="D7" s="286"/>
      <c r="E7" s="39"/>
      <c r="F7" s="40"/>
      <c r="G7" s="41"/>
      <c r="H7" s="42"/>
      <c r="I7" s="43"/>
      <c r="J7" s="44"/>
      <c r="K7" s="45"/>
      <c r="L7" s="46"/>
      <c r="M7" s="44"/>
      <c r="N7" s="45"/>
      <c r="O7" s="47"/>
      <c r="P7" s="48"/>
      <c r="Q7" s="49"/>
      <c r="R7" s="274"/>
      <c r="S7" s="50"/>
      <c r="T7" s="51"/>
      <c r="U7" s="52"/>
      <c r="V7" s="53"/>
      <c r="W7" s="54"/>
      <c r="X7" s="94"/>
      <c r="Y7" s="266"/>
      <c r="Z7" s="267"/>
      <c r="AA7" s="55"/>
      <c r="AB7" s="56"/>
      <c r="AC7" s="293"/>
    </row>
    <row r="8" spans="1:29" ht="15.75" customHeight="1">
      <c r="A8" s="282"/>
      <c r="B8" s="38"/>
      <c r="C8" s="285"/>
      <c r="D8" s="286"/>
      <c r="E8" s="39"/>
      <c r="F8" s="40"/>
      <c r="G8" s="41"/>
      <c r="H8" s="42"/>
      <c r="I8" s="43"/>
      <c r="J8" s="44"/>
      <c r="K8" s="45"/>
      <c r="L8" s="46"/>
      <c r="M8" s="44"/>
      <c r="N8" s="45"/>
      <c r="O8" s="47"/>
      <c r="P8" s="48"/>
      <c r="Q8" s="49"/>
      <c r="R8" s="274"/>
      <c r="S8" s="50"/>
      <c r="T8" s="51"/>
      <c r="U8" s="52"/>
      <c r="V8" s="53"/>
      <c r="W8" s="54"/>
      <c r="X8" s="94"/>
      <c r="Y8" s="266"/>
      <c r="Z8" s="267"/>
      <c r="AA8" s="55"/>
      <c r="AB8" s="56"/>
      <c r="AC8" s="293"/>
    </row>
    <row r="9" spans="1:29" ht="15.75" customHeight="1">
      <c r="A9" s="283"/>
      <c r="B9" s="38"/>
      <c r="C9" s="285"/>
      <c r="D9" s="286"/>
      <c r="E9" s="39"/>
      <c r="F9" s="40"/>
      <c r="G9" s="41"/>
      <c r="H9" s="58"/>
      <c r="I9" s="43"/>
      <c r="J9" s="44"/>
      <c r="K9" s="45"/>
      <c r="L9" s="59"/>
      <c r="M9" s="44"/>
      <c r="N9" s="45"/>
      <c r="O9" s="47"/>
      <c r="P9" s="48"/>
      <c r="Q9" s="49"/>
      <c r="R9" s="274"/>
      <c r="S9" s="50"/>
      <c r="T9" s="51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5"/>
      <c r="D10" s="286"/>
      <c r="E10" s="39"/>
      <c r="F10" s="40"/>
      <c r="G10" s="60"/>
      <c r="H10" s="61"/>
      <c r="I10" s="43"/>
      <c r="J10" s="44"/>
      <c r="K10" s="45"/>
      <c r="L10" s="46"/>
      <c r="M10" s="44"/>
      <c r="N10" s="45"/>
      <c r="O10" s="47"/>
      <c r="P10" s="48"/>
      <c r="Q10" s="49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29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29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29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29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29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6</v>
      </c>
      <c r="J21" s="81">
        <f t="shared" si="2"/>
        <v>2500</v>
      </c>
      <c r="K21" s="82">
        <f t="shared" ref="K21:K23" si="3">J21/I21</f>
        <v>416.66666666666669</v>
      </c>
      <c r="L21" s="80">
        <f t="shared" ref="L21:M21" si="4">AVERAGE(L5:L20)</f>
        <v>6</v>
      </c>
      <c r="M21" s="81">
        <f t="shared" si="4"/>
        <v>2124.750679963739</v>
      </c>
      <c r="N21" s="82">
        <f>M21/L21</f>
        <v>354.12511332728985</v>
      </c>
      <c r="O21" s="83">
        <f>L21-I21</f>
        <v>0</v>
      </c>
      <c r="P21" s="84">
        <f>N21-K21</f>
        <v>-62.541553339376833</v>
      </c>
      <c r="Q21" s="85">
        <f>N21/K21</f>
        <v>0.84990027198549556</v>
      </c>
      <c r="R21" s="275"/>
      <c r="S21" s="182">
        <f>S5</f>
        <v>0.42922453703703706</v>
      </c>
      <c r="T21" s="183">
        <f>INDEX(T5:T20,COUNTA(T5:T20))</f>
        <v>0.49305555555555547</v>
      </c>
      <c r="U21" s="86"/>
      <c r="V21" s="86"/>
      <c r="W21" s="87"/>
      <c r="X21" s="179"/>
      <c r="Y21" s="262"/>
      <c r="Z21" s="263"/>
      <c r="AA21" s="88">
        <f>M21-J21</f>
        <v>-375.249320036261</v>
      </c>
      <c r="AB21" s="89">
        <f>M21/J21</f>
        <v>0.84990027198549556</v>
      </c>
      <c r="AC21" s="295"/>
    </row>
    <row r="22" spans="1:29" ht="15.75" customHeight="1">
      <c r="A22" s="268" t="s">
        <v>37</v>
      </c>
      <c r="B22" s="99" t="s">
        <v>69</v>
      </c>
      <c r="C22" s="264" t="s">
        <v>205</v>
      </c>
      <c r="D22" s="265"/>
      <c r="E22" s="39">
        <v>29.52</v>
      </c>
      <c r="F22" s="52">
        <v>1779</v>
      </c>
      <c r="G22" s="41">
        <f t="shared" ref="G22:G23" si="5">E22*F22</f>
        <v>52516.08</v>
      </c>
      <c r="H22" s="42"/>
      <c r="I22" s="43">
        <v>17</v>
      </c>
      <c r="J22" s="44">
        <v>3273</v>
      </c>
      <c r="K22" s="45">
        <f t="shared" si="3"/>
        <v>192.52941176470588</v>
      </c>
      <c r="L22" s="46">
        <v>17</v>
      </c>
      <c r="M22" s="44">
        <f>F22/V22*60</f>
        <v>2784.5217391304254</v>
      </c>
      <c r="N22" s="45">
        <f>M22/L22</f>
        <v>163.7953964194368</v>
      </c>
      <c r="O22" s="47">
        <f>L22-I22</f>
        <v>0</v>
      </c>
      <c r="P22" s="48">
        <f>N22-K22</f>
        <v>-28.734015345269086</v>
      </c>
      <c r="Q22" s="49">
        <f>N22/K22</f>
        <v>0.85075519069062799</v>
      </c>
      <c r="R22" s="273">
        <f>Q38</f>
        <v>0.85024320175668788</v>
      </c>
      <c r="S22" s="50">
        <v>0.36388888888888882</v>
      </c>
      <c r="T22" s="51">
        <v>0.39050925925925928</v>
      </c>
      <c r="U22" s="52">
        <v>4.9999999999999023</v>
      </c>
      <c r="V22" s="53">
        <v>38.333333333333464</v>
      </c>
      <c r="W22" s="54"/>
      <c r="X22" s="17"/>
      <c r="Y22" s="276"/>
      <c r="Z22" s="277"/>
      <c r="AA22" s="36">
        <f>M22-J22</f>
        <v>-488.47826086957457</v>
      </c>
      <c r="AB22" s="31">
        <f>M22/J22</f>
        <v>0.85075519069062799</v>
      </c>
      <c r="AC22" s="348">
        <f>AB38</f>
        <v>0.85024320175668788</v>
      </c>
    </row>
    <row r="23" spans="1:29" ht="15.75" customHeight="1">
      <c r="A23" s="269"/>
      <c r="B23" s="99" t="s">
        <v>69</v>
      </c>
      <c r="C23" s="264" t="s">
        <v>204</v>
      </c>
      <c r="D23" s="265"/>
      <c r="E23" s="39">
        <v>29.85</v>
      </c>
      <c r="F23" s="52">
        <v>1756</v>
      </c>
      <c r="G23" s="41">
        <f t="shared" si="5"/>
        <v>52416.600000000006</v>
      </c>
      <c r="H23" s="58"/>
      <c r="I23" s="43">
        <v>17</v>
      </c>
      <c r="J23" s="44">
        <v>3273</v>
      </c>
      <c r="K23" s="45">
        <f t="shared" si="3"/>
        <v>192.52941176470588</v>
      </c>
      <c r="L23" s="59">
        <v>17</v>
      </c>
      <c r="M23" s="44">
        <f>F23/V23*60</f>
        <v>2781.1702595688535</v>
      </c>
      <c r="N23" s="45">
        <f>M23/L23</f>
        <v>163.59825056287374</v>
      </c>
      <c r="O23" s="47">
        <f>L23-I23</f>
        <v>0</v>
      </c>
      <c r="P23" s="48">
        <f>N23-K23</f>
        <v>-28.93116120183214</v>
      </c>
      <c r="Q23" s="49">
        <f>N23/K23</f>
        <v>0.84973121282274777</v>
      </c>
      <c r="R23" s="274"/>
      <c r="S23" s="50">
        <v>0.39521990740740742</v>
      </c>
      <c r="T23" s="51">
        <v>0.42152777777777778</v>
      </c>
      <c r="U23" s="52">
        <v>6.7833333333333279</v>
      </c>
      <c r="V23" s="53">
        <v>37.883333333333312</v>
      </c>
      <c r="W23" s="54"/>
      <c r="X23" s="94"/>
      <c r="Y23" s="266"/>
      <c r="Z23" s="267"/>
      <c r="AA23" s="55">
        <f>M23-J23</f>
        <v>-491.82974043114655</v>
      </c>
      <c r="AB23" s="49">
        <f>M23/J23</f>
        <v>0.84973121282274777</v>
      </c>
      <c r="AC23" s="294"/>
    </row>
    <row r="24" spans="1:29" ht="15.75" customHeight="1">
      <c r="A24" s="269"/>
      <c r="B24" s="99"/>
      <c r="C24" s="264"/>
      <c r="D24" s="265"/>
      <c r="E24" s="39"/>
      <c r="F24" s="52"/>
      <c r="G24" s="60"/>
      <c r="H24" s="61"/>
      <c r="I24" s="43"/>
      <c r="J24" s="44"/>
      <c r="K24" s="45"/>
      <c r="L24" s="46"/>
      <c r="M24" s="44"/>
      <c r="N24" s="45"/>
      <c r="O24" s="47"/>
      <c r="P24" s="48"/>
      <c r="Q24" s="49"/>
      <c r="R24" s="274"/>
      <c r="S24" s="50"/>
      <c r="T24" s="51"/>
      <c r="U24" s="52"/>
      <c r="V24" s="53"/>
      <c r="W24" s="54"/>
      <c r="X24" s="94"/>
      <c r="Y24" s="266"/>
      <c r="Z24" s="267"/>
      <c r="AA24" s="55"/>
      <c r="AB24" s="49"/>
      <c r="AC24" s="294"/>
    </row>
    <row r="25" spans="1:29" ht="15.75" customHeight="1">
      <c r="A25" s="269"/>
      <c r="B25" s="99"/>
      <c r="C25" s="264"/>
      <c r="D25" s="265"/>
      <c r="E25" s="39"/>
      <c r="F25" s="52"/>
      <c r="G25" s="60"/>
      <c r="H25" s="64"/>
      <c r="I25" s="43"/>
      <c r="J25" s="44"/>
      <c r="K25" s="45"/>
      <c r="L25" s="59"/>
      <c r="M25" s="44"/>
      <c r="N25" s="45"/>
      <c r="O25" s="65"/>
      <c r="P25" s="66"/>
      <c r="Q25" s="67"/>
      <c r="R25" s="274"/>
      <c r="S25" s="50"/>
      <c r="T25" s="51"/>
      <c r="U25" s="52"/>
      <c r="V25" s="53"/>
      <c r="W25" s="54"/>
      <c r="X25" s="94"/>
      <c r="Y25" s="266"/>
      <c r="Z25" s="267"/>
      <c r="AA25" s="55"/>
      <c r="AB25" s="49"/>
      <c r="AC25" s="294"/>
    </row>
    <row r="26" spans="1:29" ht="15.75" customHeight="1">
      <c r="A26" s="269"/>
      <c r="B26" s="99"/>
      <c r="C26" s="264"/>
      <c r="D26" s="265"/>
      <c r="E26" s="39"/>
      <c r="F26" s="52"/>
      <c r="G26" s="60"/>
      <c r="H26" s="64"/>
      <c r="I26" s="43"/>
      <c r="J26" s="44"/>
      <c r="K26" s="45"/>
      <c r="L26" s="59"/>
      <c r="M26" s="44"/>
      <c r="N26" s="45"/>
      <c r="O26" s="65"/>
      <c r="P26" s="66"/>
      <c r="Q26" s="67"/>
      <c r="R26" s="274"/>
      <c r="S26" s="50"/>
      <c r="T26" s="51"/>
      <c r="U26" s="52"/>
      <c r="V26" s="53"/>
      <c r="W26" s="54"/>
      <c r="X26" s="94"/>
      <c r="Y26" s="266"/>
      <c r="Z26" s="267"/>
      <c r="AA26" s="55"/>
      <c r="AB26" s="49"/>
      <c r="AC26" s="294"/>
    </row>
    <row r="27" spans="1:29" ht="15.75" customHeight="1">
      <c r="A27" s="269"/>
      <c r="B27" s="99"/>
      <c r="C27" s="264"/>
      <c r="D27" s="265"/>
      <c r="E27" s="39"/>
      <c r="F27" s="52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94"/>
    </row>
    <row r="28" spans="1:29" ht="15.75" customHeight="1">
      <c r="A28" s="269"/>
      <c r="B28" s="99"/>
      <c r="C28" s="264"/>
      <c r="D28" s="265"/>
      <c r="E28" s="39"/>
      <c r="F28" s="52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94"/>
    </row>
    <row r="29" spans="1:29" ht="15.75" customHeight="1">
      <c r="A29" s="269"/>
      <c r="B29" s="99"/>
      <c r="C29" s="264"/>
      <c r="D29" s="265"/>
      <c r="E29" s="39"/>
      <c r="F29" s="52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</row>
    <row r="30" spans="1:29" ht="15.75" customHeight="1">
      <c r="A30" s="269"/>
      <c r="B30" s="99"/>
      <c r="C30" s="264"/>
      <c r="D30" s="265"/>
      <c r="E30" s="39"/>
      <c r="F30" s="52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29" ht="15.75" customHeight="1">
      <c r="A31" s="269"/>
      <c r="B31" s="99"/>
      <c r="C31" s="264"/>
      <c r="D31" s="265"/>
      <c r="E31" s="39"/>
      <c r="F31" s="52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29" ht="15.75" customHeight="1">
      <c r="A32" s="269"/>
      <c r="B32" s="99"/>
      <c r="C32" s="264"/>
      <c r="D32" s="265"/>
      <c r="E32" s="39"/>
      <c r="F32" s="52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99"/>
      <c r="C33" s="264"/>
      <c r="D33" s="265"/>
      <c r="E33" s="39"/>
      <c r="F33" s="52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99"/>
      <c r="C34" s="264"/>
      <c r="D34" s="265"/>
      <c r="E34" s="39"/>
      <c r="F34" s="52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99"/>
      <c r="C35" s="264"/>
      <c r="D35" s="265"/>
      <c r="E35" s="39"/>
      <c r="F35" s="52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100"/>
      <c r="X35" s="101"/>
      <c r="Y35" s="266"/>
      <c r="Z35" s="267"/>
      <c r="AA35" s="55"/>
      <c r="AB35" s="49"/>
      <c r="AC35" s="294"/>
    </row>
    <row r="36" spans="1:29" ht="15.75" customHeight="1">
      <c r="A36" s="269"/>
      <c r="B36" s="99"/>
      <c r="C36" s="264"/>
      <c r="D36" s="265"/>
      <c r="E36" s="39"/>
      <c r="F36" s="52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102"/>
      <c r="X36" s="103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64"/>
      <c r="D37" s="265"/>
      <c r="E37" s="104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102"/>
      <c r="X37" s="103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6">AVERAGE(I22:I37)</f>
        <v>17</v>
      </c>
      <c r="J38" s="81">
        <f t="shared" si="6"/>
        <v>3273</v>
      </c>
      <c r="K38" s="82">
        <f t="shared" ref="K38:K39" si="7">J38/I38</f>
        <v>192.52941176470588</v>
      </c>
      <c r="L38" s="80">
        <f t="shared" ref="L38:M38" si="8">AVERAGE(L22:L37)</f>
        <v>17</v>
      </c>
      <c r="M38" s="81">
        <f t="shared" si="8"/>
        <v>2782.8459993496394</v>
      </c>
      <c r="N38" s="82">
        <f>M38/L38</f>
        <v>163.69682349115527</v>
      </c>
      <c r="O38" s="83">
        <f>L38-I38</f>
        <v>0</v>
      </c>
      <c r="P38" s="84">
        <f>N38-K38</f>
        <v>-28.832588273550613</v>
      </c>
      <c r="Q38" s="85">
        <f>N38/K38</f>
        <v>0.85024320175668788</v>
      </c>
      <c r="R38" s="275"/>
      <c r="S38" s="182">
        <f>S22</f>
        <v>0.36388888888888882</v>
      </c>
      <c r="T38" s="183">
        <f>INDEX(T22:T37,COUNTA(T22:T37))</f>
        <v>0.42152777777777778</v>
      </c>
      <c r="U38" s="86"/>
      <c r="V38" s="96"/>
      <c r="W38" s="105"/>
      <c r="X38" s="106"/>
      <c r="Y38" s="262"/>
      <c r="Z38" s="263"/>
      <c r="AA38" s="97">
        <f>M38-J38</f>
        <v>-490.15400065036056</v>
      </c>
      <c r="AB38" s="85">
        <f>M38/J38</f>
        <v>0.85024320175668788</v>
      </c>
      <c r="AC38" s="295"/>
    </row>
    <row r="39" spans="1:29" ht="15.75" customHeight="1">
      <c r="A39" s="281" t="s">
        <v>40</v>
      </c>
      <c r="B39" s="38" t="s">
        <v>69</v>
      </c>
      <c r="C39" s="264" t="s">
        <v>282</v>
      </c>
      <c r="D39" s="265"/>
      <c r="E39" s="39">
        <v>25.64</v>
      </c>
      <c r="F39" s="40">
        <v>3198</v>
      </c>
      <c r="G39" s="41">
        <f t="shared" ref="G39" si="9">E39*F39</f>
        <v>81996.72</v>
      </c>
      <c r="H39" s="42"/>
      <c r="I39" s="43">
        <v>11</v>
      </c>
      <c r="J39" s="44">
        <v>3000</v>
      </c>
      <c r="K39" s="45">
        <f t="shared" si="7"/>
        <v>272.72727272727275</v>
      </c>
      <c r="L39" s="46">
        <v>11</v>
      </c>
      <c r="M39" s="44">
        <f>F39/V39*60</f>
        <v>2558.968659702155</v>
      </c>
      <c r="N39" s="45">
        <f>M39/L39</f>
        <v>232.63351451837772</v>
      </c>
      <c r="O39" s="47">
        <f>L39-I39</f>
        <v>0</v>
      </c>
      <c r="P39" s="48">
        <f>N39-K39</f>
        <v>-40.093758208895025</v>
      </c>
      <c r="Q39" s="49">
        <f>N39/K39</f>
        <v>0.85298955323405157</v>
      </c>
      <c r="R39" s="273">
        <f>Q55</f>
        <v>0.85298955323405157</v>
      </c>
      <c r="S39" s="50">
        <v>0.30834490740740739</v>
      </c>
      <c r="T39" s="51">
        <v>0.36041666666666666</v>
      </c>
      <c r="U39" s="52">
        <v>5.5333333333332924</v>
      </c>
      <c r="V39" s="53">
        <v>74.983333333333363</v>
      </c>
      <c r="W39" s="54"/>
      <c r="X39" s="115"/>
      <c r="Y39" s="276"/>
      <c r="Z39" s="277"/>
      <c r="AA39" s="36">
        <f>M39-J39</f>
        <v>-441.03134029784496</v>
      </c>
      <c r="AB39" s="31">
        <f>M39/J39</f>
        <v>0.85298955323405168</v>
      </c>
      <c r="AC39" s="278">
        <f>AB55</f>
        <v>0.85298955323405168</v>
      </c>
    </row>
    <row r="40" spans="1:29" ht="15.75" customHeight="1">
      <c r="A40" s="282"/>
      <c r="B40" s="38"/>
      <c r="C40" s="264"/>
      <c r="D40" s="265"/>
      <c r="E40" s="39"/>
      <c r="F40" s="40"/>
      <c r="G40" s="41"/>
      <c r="H40" s="42"/>
      <c r="I40" s="43"/>
      <c r="J40" s="44"/>
      <c r="K40" s="45"/>
      <c r="L40" s="46"/>
      <c r="M40" s="44"/>
      <c r="N40" s="45"/>
      <c r="O40" s="47"/>
      <c r="P40" s="48"/>
      <c r="Q40" s="49"/>
      <c r="R40" s="274"/>
      <c r="S40" s="50"/>
      <c r="T40" s="51"/>
      <c r="U40" s="52"/>
      <c r="V40" s="53"/>
      <c r="W40" s="54"/>
      <c r="X40" s="94"/>
      <c r="Y40" s="266"/>
      <c r="Z40" s="267"/>
      <c r="AA40" s="55"/>
      <c r="AB40" s="49"/>
      <c r="AC40" s="279"/>
    </row>
    <row r="41" spans="1:29" ht="15.75" customHeight="1">
      <c r="A41" s="282"/>
      <c r="B41" s="38"/>
      <c r="C41" s="264"/>
      <c r="D41" s="265"/>
      <c r="E41" s="39"/>
      <c r="F41" s="40"/>
      <c r="G41" s="41"/>
      <c r="H41" s="42"/>
      <c r="I41" s="43"/>
      <c r="J41" s="44"/>
      <c r="K41" s="45"/>
      <c r="L41" s="46"/>
      <c r="M41" s="44"/>
      <c r="N41" s="45"/>
      <c r="O41" s="47"/>
      <c r="P41" s="48"/>
      <c r="Q41" s="49"/>
      <c r="R41" s="274"/>
      <c r="S41" s="50"/>
      <c r="T41" s="51"/>
      <c r="U41" s="52"/>
      <c r="V41" s="53"/>
      <c r="W41" s="54"/>
      <c r="X41" s="94"/>
      <c r="Y41" s="266"/>
      <c r="Z41" s="267"/>
      <c r="AA41" s="55"/>
      <c r="AB41" s="49"/>
      <c r="AC41" s="279"/>
    </row>
    <row r="42" spans="1:29" ht="15.75" customHeight="1">
      <c r="A42" s="282"/>
      <c r="B42" s="38"/>
      <c r="C42" s="264"/>
      <c r="D42" s="265"/>
      <c r="E42" s="39"/>
      <c r="F42" s="40"/>
      <c r="G42" s="41"/>
      <c r="H42" s="42"/>
      <c r="I42" s="43"/>
      <c r="J42" s="44"/>
      <c r="K42" s="45"/>
      <c r="L42" s="46"/>
      <c r="M42" s="44"/>
      <c r="N42" s="45"/>
      <c r="O42" s="47"/>
      <c r="P42" s="48"/>
      <c r="Q42" s="49"/>
      <c r="R42" s="274"/>
      <c r="S42" s="50"/>
      <c r="T42" s="51"/>
      <c r="U42" s="52"/>
      <c r="V42" s="53"/>
      <c r="W42" s="54"/>
      <c r="X42" s="94"/>
      <c r="Y42" s="266"/>
      <c r="Z42" s="267"/>
      <c r="AA42" s="55"/>
      <c r="AB42" s="49"/>
      <c r="AC42" s="279"/>
    </row>
    <row r="43" spans="1:29" ht="15.75" customHeight="1">
      <c r="A43" s="283"/>
      <c r="B43" s="38"/>
      <c r="C43" s="264"/>
      <c r="D43" s="265"/>
      <c r="E43" s="39"/>
      <c r="F43" s="40"/>
      <c r="G43" s="41"/>
      <c r="H43" s="58"/>
      <c r="I43" s="43"/>
      <c r="J43" s="44"/>
      <c r="K43" s="45"/>
      <c r="L43" s="59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94"/>
      <c r="Y43" s="266"/>
      <c r="Z43" s="267"/>
      <c r="AA43" s="55"/>
      <c r="AB43" s="49"/>
      <c r="AC43" s="279"/>
    </row>
    <row r="44" spans="1:29" ht="15.75" customHeight="1">
      <c r="A44" s="283"/>
      <c r="B44" s="38"/>
      <c r="C44" s="264"/>
      <c r="D44" s="265"/>
      <c r="E44" s="39"/>
      <c r="F44" s="40"/>
      <c r="G44" s="60"/>
      <c r="H44" s="61"/>
      <c r="I44" s="43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94"/>
      <c r="Y44" s="266"/>
      <c r="Z44" s="267"/>
      <c r="AA44" s="55"/>
      <c r="AB44" s="49"/>
      <c r="AC44" s="279"/>
    </row>
    <row r="45" spans="1:29" ht="15.75" customHeight="1">
      <c r="A45" s="283"/>
      <c r="B45" s="38"/>
      <c r="C45" s="264"/>
      <c r="D45" s="265"/>
      <c r="E45" s="39"/>
      <c r="F45" s="40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79"/>
    </row>
    <row r="46" spans="1:29" ht="15.75" customHeight="1">
      <c r="A46" s="283"/>
      <c r="B46" s="38"/>
      <c r="C46" s="264"/>
      <c r="D46" s="265"/>
      <c r="E46" s="39"/>
      <c r="F46" s="40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79"/>
    </row>
    <row r="47" spans="1:29" ht="15.75" customHeight="1">
      <c r="A47" s="283"/>
      <c r="B47" s="38"/>
      <c r="C47" s="264"/>
      <c r="D47" s="265"/>
      <c r="E47" s="39"/>
      <c r="F47" s="40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110"/>
      <c r="Y47" s="266"/>
      <c r="Z47" s="267"/>
      <c r="AA47" s="55"/>
      <c r="AB47" s="49"/>
      <c r="AC47" s="279"/>
    </row>
    <row r="48" spans="1:29" ht="15.75" customHeight="1">
      <c r="A48" s="283"/>
      <c r="B48" s="38"/>
      <c r="C48" s="264"/>
      <c r="D48" s="265"/>
      <c r="E48" s="39"/>
      <c r="F48" s="40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110"/>
      <c r="Y48" s="266"/>
      <c r="Z48" s="267"/>
      <c r="AA48" s="55"/>
      <c r="AB48" s="49"/>
      <c r="AC48" s="279"/>
    </row>
    <row r="49" spans="1:29" ht="15.75" customHeight="1">
      <c r="A49" s="283"/>
      <c r="B49" s="38"/>
      <c r="C49" s="264"/>
      <c r="D49" s="265"/>
      <c r="E49" s="39"/>
      <c r="F49" s="40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110"/>
      <c r="Y49" s="266"/>
      <c r="Z49" s="267"/>
      <c r="AA49" s="55"/>
      <c r="AB49" s="49"/>
      <c r="AC49" s="279"/>
    </row>
    <row r="50" spans="1:29" ht="15.75" customHeight="1">
      <c r="A50" s="283"/>
      <c r="B50" s="38"/>
      <c r="C50" s="264"/>
      <c r="D50" s="265"/>
      <c r="E50" s="39"/>
      <c r="F50" s="40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110"/>
      <c r="Y50" s="266"/>
      <c r="Z50" s="267"/>
      <c r="AA50" s="55"/>
      <c r="AB50" s="49"/>
      <c r="AC50" s="279"/>
    </row>
    <row r="51" spans="1:29" ht="15.75" customHeight="1">
      <c r="A51" s="283"/>
      <c r="B51" s="38"/>
      <c r="C51" s="264"/>
      <c r="D51" s="265"/>
      <c r="E51" s="39"/>
      <c r="F51" s="40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110"/>
      <c r="Y51" s="266"/>
      <c r="Z51" s="267"/>
      <c r="AA51" s="55"/>
      <c r="AB51" s="49"/>
      <c r="AC51" s="279"/>
    </row>
    <row r="52" spans="1:29" ht="15.75" customHeight="1">
      <c r="A52" s="283"/>
      <c r="B52" s="38"/>
      <c r="C52" s="264"/>
      <c r="D52" s="265"/>
      <c r="E52" s="39"/>
      <c r="F52" s="40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54"/>
      <c r="X52" s="110"/>
      <c r="Y52" s="266"/>
      <c r="Z52" s="267"/>
      <c r="AA52" s="55"/>
      <c r="AB52" s="49"/>
      <c r="AC52" s="279"/>
    </row>
    <row r="53" spans="1:29" ht="15.75" customHeight="1">
      <c r="A53" s="283"/>
      <c r="B53" s="38"/>
      <c r="C53" s="264"/>
      <c r="D53" s="265"/>
      <c r="E53" s="39"/>
      <c r="F53" s="40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54"/>
      <c r="X53" s="110"/>
      <c r="Y53" s="266"/>
      <c r="Z53" s="267"/>
      <c r="AA53" s="55"/>
      <c r="AB53" s="49"/>
      <c r="AC53" s="279"/>
    </row>
    <row r="54" spans="1:29" ht="15.75" customHeight="1">
      <c r="A54" s="283"/>
      <c r="B54" s="99"/>
      <c r="C54" s="264"/>
      <c r="D54" s="265"/>
      <c r="E54" s="109"/>
      <c r="F54" s="71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62"/>
      <c r="T54" s="63"/>
      <c r="U54" s="73"/>
      <c r="V54" s="74"/>
      <c r="W54" s="68"/>
      <c r="X54" s="110"/>
      <c r="Y54" s="266"/>
      <c r="Z54" s="267"/>
      <c r="AA54" s="111"/>
      <c r="AB54" s="67"/>
      <c r="AC54" s="279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10">AVERAGE(I39:I54)</f>
        <v>11</v>
      </c>
      <c r="J55" s="81">
        <f t="shared" si="10"/>
        <v>3000</v>
      </c>
      <c r="K55" s="82">
        <f t="shared" ref="K55" si="11">J55/I55</f>
        <v>272.72727272727275</v>
      </c>
      <c r="L55" s="80">
        <f t="shared" ref="L55:M55" si="12">AVERAGE(L39:L54)</f>
        <v>11</v>
      </c>
      <c r="M55" s="81">
        <f t="shared" si="12"/>
        <v>2558.968659702155</v>
      </c>
      <c r="N55" s="82">
        <f>M55/L55</f>
        <v>232.63351451837772</v>
      </c>
      <c r="O55" s="83">
        <f>L55-I55</f>
        <v>0</v>
      </c>
      <c r="P55" s="84">
        <f>N55-K55</f>
        <v>-40.093758208895025</v>
      </c>
      <c r="Q55" s="85">
        <f>N55/K55</f>
        <v>0.85298955323405157</v>
      </c>
      <c r="R55" s="275"/>
      <c r="S55" s="182">
        <f>S39</f>
        <v>0.30834490740740739</v>
      </c>
      <c r="T55" s="183">
        <f>INDEX(T39:T54,COUNTA(T39:T54))</f>
        <v>0.36041666666666666</v>
      </c>
      <c r="U55" s="86"/>
      <c r="V55" s="96"/>
      <c r="W55" s="78"/>
      <c r="X55" s="82"/>
      <c r="Y55" s="262"/>
      <c r="Z55" s="263"/>
      <c r="AA55" s="97">
        <f>M55-J55</f>
        <v>-441.03134029784496</v>
      </c>
      <c r="AB55" s="85">
        <f>M55/J55</f>
        <v>0.85298955323405168</v>
      </c>
      <c r="AC55" s="280"/>
    </row>
    <row r="56" spans="1:29" ht="15.75" customHeight="1">
      <c r="A56" s="268" t="s">
        <v>41</v>
      </c>
      <c r="B56" s="16" t="s">
        <v>69</v>
      </c>
      <c r="C56" s="271" t="s">
        <v>96</v>
      </c>
      <c r="D56" s="272"/>
      <c r="E56" s="21">
        <v>14.06</v>
      </c>
      <c r="F56" s="15">
        <v>867</v>
      </c>
      <c r="G56" s="22">
        <f t="shared" ref="G56:G58" si="13">E56*F56</f>
        <v>12190.02</v>
      </c>
      <c r="H56" s="23"/>
      <c r="I56" s="24">
        <v>6</v>
      </c>
      <c r="J56" s="25">
        <v>2600</v>
      </c>
      <c r="K56" s="26">
        <f>J56/I56</f>
        <v>433.33333333333331</v>
      </c>
      <c r="L56" s="27">
        <v>6</v>
      </c>
      <c r="M56" s="25">
        <f>F56/V56*60</f>
        <v>2143.6813186813201</v>
      </c>
      <c r="N56" s="26">
        <f>M56/L56</f>
        <v>357.28021978022002</v>
      </c>
      <c r="O56" s="91">
        <f>L56-I56</f>
        <v>0</v>
      </c>
      <c r="P56" s="92">
        <f>N56-K56</f>
        <v>-76.053113553113292</v>
      </c>
      <c r="Q56" s="31">
        <f>N56/K56</f>
        <v>0.82449281487743087</v>
      </c>
      <c r="R56" s="273">
        <f>Q72</f>
        <v>0.82152095079473264</v>
      </c>
      <c r="S56" s="32">
        <v>0.25</v>
      </c>
      <c r="T56" s="33">
        <v>0.26685185185185184</v>
      </c>
      <c r="U56" s="34"/>
      <c r="V56" s="35">
        <v>24.266666666666652</v>
      </c>
      <c r="W56" s="33"/>
      <c r="X56" s="107"/>
      <c r="Y56" s="276"/>
      <c r="Z56" s="277"/>
      <c r="AA56" s="36">
        <f>M56-J56</f>
        <v>-456.31868131867986</v>
      </c>
      <c r="AB56" s="31">
        <f>M56/J56</f>
        <v>0.82449281487743087</v>
      </c>
      <c r="AC56" s="278">
        <f>AB72</f>
        <v>0.82152095079473264</v>
      </c>
    </row>
    <row r="57" spans="1:29" ht="15.75" customHeight="1">
      <c r="A57" s="269"/>
      <c r="B57" s="38" t="s">
        <v>69</v>
      </c>
      <c r="C57" s="264" t="s">
        <v>97</v>
      </c>
      <c r="D57" s="265"/>
      <c r="E57" s="39">
        <v>14.81</v>
      </c>
      <c r="F57" s="40">
        <v>997</v>
      </c>
      <c r="G57" s="41">
        <f t="shared" si="13"/>
        <v>14765.57</v>
      </c>
      <c r="H57" s="42"/>
      <c r="I57" s="43">
        <v>6</v>
      </c>
      <c r="J57" s="44">
        <v>2600</v>
      </c>
      <c r="K57" s="45">
        <f t="shared" ref="K57:K58" si="14">J57/I57</f>
        <v>433.33333333333331</v>
      </c>
      <c r="L57" s="46">
        <v>6</v>
      </c>
      <c r="M57" s="44">
        <f>F57/V57*60</f>
        <v>2162.1686746987925</v>
      </c>
      <c r="N57" s="45">
        <f>M57/L57</f>
        <v>360.36144578313207</v>
      </c>
      <c r="O57" s="47">
        <f>L57-I57</f>
        <v>0</v>
      </c>
      <c r="P57" s="48">
        <f>N57-K57</f>
        <v>-72.971887550201245</v>
      </c>
      <c r="Q57" s="49">
        <f>N57/K57</f>
        <v>0.83160333642261253</v>
      </c>
      <c r="R57" s="274"/>
      <c r="S57" s="50">
        <v>0.27037037037037037</v>
      </c>
      <c r="T57" s="51">
        <v>0.28958333333333336</v>
      </c>
      <c r="U57" s="52">
        <v>5.066666666666686</v>
      </c>
      <c r="V57" s="53">
        <v>27.6666666666667</v>
      </c>
      <c r="W57" s="54"/>
      <c r="X57" s="58"/>
      <c r="Y57" s="266"/>
      <c r="Z57" s="267"/>
      <c r="AA57" s="55">
        <f>M57-J57</f>
        <v>-437.83132530120747</v>
      </c>
      <c r="AB57" s="49">
        <f>M57/J57</f>
        <v>0.83160333642261253</v>
      </c>
      <c r="AC57" s="279"/>
    </row>
    <row r="58" spans="1:29" ht="15.75" customHeight="1">
      <c r="A58" s="269"/>
      <c r="B58" s="38" t="s">
        <v>69</v>
      </c>
      <c r="C58" s="264" t="s">
        <v>98</v>
      </c>
      <c r="D58" s="265"/>
      <c r="E58" s="39">
        <v>17.87</v>
      </c>
      <c r="F58" s="40">
        <v>522</v>
      </c>
      <c r="G58" s="41">
        <f t="shared" si="13"/>
        <v>9328.1400000000012</v>
      </c>
      <c r="H58" s="42"/>
      <c r="I58" s="43">
        <v>6</v>
      </c>
      <c r="J58" s="44">
        <v>2600</v>
      </c>
      <c r="K58" s="45">
        <f t="shared" si="14"/>
        <v>433.33333333333331</v>
      </c>
      <c r="L58" s="46">
        <v>6</v>
      </c>
      <c r="M58" s="44">
        <f>F58/V58*60</f>
        <v>2102.0134228188017</v>
      </c>
      <c r="N58" s="45">
        <f>M58/L58</f>
        <v>350.3355704698003</v>
      </c>
      <c r="O58" s="47">
        <f>L58-I58</f>
        <v>0</v>
      </c>
      <c r="P58" s="48">
        <f>N58-K58</f>
        <v>-82.997762863533012</v>
      </c>
      <c r="Q58" s="49">
        <f>N58/K58</f>
        <v>0.80846670108415453</v>
      </c>
      <c r="R58" s="274"/>
      <c r="S58" s="50">
        <v>0.29312500000000002</v>
      </c>
      <c r="T58" s="51">
        <v>0.3034722222222222</v>
      </c>
      <c r="U58" s="52">
        <v>5.0999999999999979</v>
      </c>
      <c r="V58" s="53">
        <v>14.899999999999931</v>
      </c>
      <c r="W58" s="54"/>
      <c r="X58" s="58"/>
      <c r="Y58" s="266"/>
      <c r="Z58" s="267"/>
      <c r="AA58" s="55">
        <f>M58-J58</f>
        <v>-497.9865771811983</v>
      </c>
      <c r="AB58" s="49">
        <f>M58/J58</f>
        <v>0.80846670108415453</v>
      </c>
      <c r="AC58" s="279"/>
    </row>
    <row r="59" spans="1:29" ht="15.75" customHeight="1">
      <c r="A59" s="269"/>
      <c r="B59" s="38"/>
      <c r="C59" s="264"/>
      <c r="D59" s="265"/>
      <c r="E59" s="39"/>
      <c r="F59" s="40"/>
      <c r="G59" s="41"/>
      <c r="H59" s="42"/>
      <c r="I59" s="43"/>
      <c r="J59" s="44"/>
      <c r="K59" s="45"/>
      <c r="L59" s="46"/>
      <c r="M59" s="44"/>
      <c r="N59" s="45"/>
      <c r="O59" s="47"/>
      <c r="P59" s="48"/>
      <c r="Q59" s="49"/>
      <c r="R59" s="274"/>
      <c r="S59" s="50"/>
      <c r="T59" s="51"/>
      <c r="U59" s="52"/>
      <c r="V59" s="53"/>
      <c r="W59" s="54"/>
      <c r="X59" s="94"/>
      <c r="Y59" s="266"/>
      <c r="Z59" s="267"/>
      <c r="AA59" s="55"/>
      <c r="AB59" s="49"/>
      <c r="AC59" s="279"/>
    </row>
    <row r="60" spans="1:29" ht="15.75" customHeight="1">
      <c r="A60" s="269"/>
      <c r="B60" s="38"/>
      <c r="C60" s="264"/>
      <c r="D60" s="265"/>
      <c r="E60" s="39"/>
      <c r="F60" s="40"/>
      <c r="G60" s="41"/>
      <c r="H60" s="58"/>
      <c r="I60" s="43"/>
      <c r="J60" s="44"/>
      <c r="K60" s="45"/>
      <c r="L60" s="59"/>
      <c r="M60" s="44"/>
      <c r="N60" s="45"/>
      <c r="O60" s="47"/>
      <c r="P60" s="48"/>
      <c r="Q60" s="49"/>
      <c r="R60" s="274"/>
      <c r="S60" s="50"/>
      <c r="T60" s="51"/>
      <c r="U60" s="52"/>
      <c r="V60" s="53"/>
      <c r="W60" s="54"/>
      <c r="X60" s="58"/>
      <c r="Y60" s="266"/>
      <c r="Z60" s="267"/>
      <c r="AA60" s="55"/>
      <c r="AB60" s="49"/>
      <c r="AC60" s="279"/>
    </row>
    <row r="61" spans="1:29" ht="15.75" customHeight="1">
      <c r="A61" s="269"/>
      <c r="B61" s="38"/>
      <c r="C61" s="264"/>
      <c r="D61" s="265"/>
      <c r="E61" s="39"/>
      <c r="F61" s="40"/>
      <c r="G61" s="60"/>
      <c r="H61" s="61"/>
      <c r="I61" s="43"/>
      <c r="J61" s="44"/>
      <c r="K61" s="45"/>
      <c r="L61" s="46"/>
      <c r="M61" s="44"/>
      <c r="N61" s="45"/>
      <c r="O61" s="47"/>
      <c r="P61" s="48"/>
      <c r="Q61" s="49"/>
      <c r="R61" s="274"/>
      <c r="S61" s="50"/>
      <c r="T61" s="51"/>
      <c r="U61" s="52"/>
      <c r="V61" s="53"/>
      <c r="W61" s="54"/>
      <c r="X61" s="116"/>
      <c r="Y61" s="266"/>
      <c r="Z61" s="267"/>
      <c r="AA61" s="55"/>
      <c r="AB61" s="49"/>
      <c r="AC61" s="279"/>
    </row>
    <row r="62" spans="1:29" ht="15.75" customHeight="1">
      <c r="A62" s="269"/>
      <c r="B62" s="38"/>
      <c r="C62" s="264"/>
      <c r="D62" s="265"/>
      <c r="E62" s="39"/>
      <c r="F62" s="40"/>
      <c r="G62" s="60"/>
      <c r="H62" s="64"/>
      <c r="I62" s="43"/>
      <c r="J62" s="44"/>
      <c r="K62" s="45"/>
      <c r="L62" s="59"/>
      <c r="M62" s="44"/>
      <c r="N62" s="45"/>
      <c r="O62" s="65"/>
      <c r="P62" s="66"/>
      <c r="Q62" s="67"/>
      <c r="R62" s="274"/>
      <c r="S62" s="50"/>
      <c r="T62" s="51"/>
      <c r="U62" s="52"/>
      <c r="V62" s="53"/>
      <c r="W62" s="54"/>
      <c r="X62" s="94"/>
      <c r="Y62" s="266"/>
      <c r="Z62" s="267"/>
      <c r="AA62" s="55"/>
      <c r="AB62" s="49"/>
      <c r="AC62" s="279"/>
    </row>
    <row r="63" spans="1:29" ht="15.75" customHeight="1">
      <c r="A63" s="269"/>
      <c r="B63" s="38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50"/>
      <c r="T63" s="51"/>
      <c r="U63" s="52"/>
      <c r="V63" s="53"/>
      <c r="W63" s="54"/>
      <c r="X63" s="94"/>
      <c r="Y63" s="266"/>
      <c r="Z63" s="267"/>
      <c r="AA63" s="55"/>
      <c r="AB63" s="49"/>
      <c r="AC63" s="279"/>
    </row>
    <row r="64" spans="1:29" ht="15.75" customHeight="1">
      <c r="A64" s="269"/>
      <c r="B64" s="38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74"/>
      <c r="W64" s="54"/>
      <c r="X64" s="94"/>
      <c r="Y64" s="266"/>
      <c r="Z64" s="267"/>
      <c r="AA64" s="55"/>
      <c r="AB64" s="49"/>
      <c r="AC64" s="279"/>
    </row>
    <row r="65" spans="1:29" ht="15.75" customHeight="1">
      <c r="A65" s="269"/>
      <c r="B65" s="38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74"/>
      <c r="W65" s="68"/>
      <c r="X65" s="110"/>
      <c r="Y65" s="266"/>
      <c r="Z65" s="267"/>
      <c r="AA65" s="55"/>
      <c r="AB65" s="49"/>
      <c r="AC65" s="279"/>
    </row>
    <row r="66" spans="1:29" ht="15.75" customHeight="1">
      <c r="A66" s="269"/>
      <c r="B66" s="38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74"/>
      <c r="W66" s="68"/>
      <c r="X66" s="110"/>
      <c r="Y66" s="266"/>
      <c r="Z66" s="267"/>
      <c r="AA66" s="55"/>
      <c r="AB66" s="49"/>
      <c r="AC66" s="279"/>
    </row>
    <row r="67" spans="1:29" ht="15.75" customHeight="1">
      <c r="A67" s="269"/>
      <c r="B67" s="38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74"/>
      <c r="W67" s="68"/>
      <c r="X67" s="110"/>
      <c r="Y67" s="266"/>
      <c r="Z67" s="267"/>
      <c r="AA67" s="55"/>
      <c r="AB67" s="49"/>
      <c r="AC67" s="279"/>
    </row>
    <row r="68" spans="1:29" ht="15.75" customHeight="1">
      <c r="A68" s="269"/>
      <c r="B68" s="38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74"/>
      <c r="W68" s="68"/>
      <c r="X68" s="110"/>
      <c r="Y68" s="266"/>
      <c r="Z68" s="267"/>
      <c r="AA68" s="55"/>
      <c r="AB68" s="49"/>
      <c r="AC68" s="279"/>
    </row>
    <row r="69" spans="1:29" ht="15.75" customHeight="1">
      <c r="A69" s="269"/>
      <c r="B69" s="38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74"/>
      <c r="W69" s="68"/>
      <c r="X69" s="110"/>
      <c r="Y69" s="266"/>
      <c r="Z69" s="267"/>
      <c r="AA69" s="55"/>
      <c r="AB69" s="49"/>
      <c r="AC69" s="279"/>
    </row>
    <row r="70" spans="1:29" ht="15.75" customHeight="1">
      <c r="A70" s="269"/>
      <c r="B70" s="38"/>
      <c r="C70" s="264"/>
      <c r="D70" s="265"/>
      <c r="E70" s="39"/>
      <c r="F70" s="40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74"/>
      <c r="W70" s="68"/>
      <c r="X70" s="110"/>
      <c r="Y70" s="266"/>
      <c r="Z70" s="267"/>
      <c r="AA70" s="55"/>
      <c r="AB70" s="49"/>
      <c r="AC70" s="279"/>
    </row>
    <row r="71" spans="1:29" ht="15.75" customHeight="1">
      <c r="A71" s="269"/>
      <c r="B71" s="38"/>
      <c r="C71" s="264"/>
      <c r="D71" s="265"/>
      <c r="E71" s="104"/>
      <c r="F71" s="40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15">AVERAGE(I56:I71)</f>
        <v>6</v>
      </c>
      <c r="J72" s="81">
        <f t="shared" si="15"/>
        <v>2600</v>
      </c>
      <c r="K72" s="82">
        <f t="shared" ref="K72" si="16">J72/I72</f>
        <v>433.33333333333331</v>
      </c>
      <c r="L72" s="80">
        <f t="shared" ref="L72:M72" si="17">AVERAGE(L56:L71)</f>
        <v>6</v>
      </c>
      <c r="M72" s="81">
        <f t="shared" si="17"/>
        <v>2135.9544720663048</v>
      </c>
      <c r="N72" s="82">
        <f>M72/L72</f>
        <v>355.99241201105082</v>
      </c>
      <c r="O72" s="83">
        <f>L72-I72</f>
        <v>0</v>
      </c>
      <c r="P72" s="84">
        <f>N72-K72</f>
        <v>-77.340921322282497</v>
      </c>
      <c r="Q72" s="85">
        <f>N72/K72</f>
        <v>0.82152095079473264</v>
      </c>
      <c r="R72" s="275"/>
      <c r="S72" s="182">
        <f>S56</f>
        <v>0.25</v>
      </c>
      <c r="T72" s="183">
        <f>INDEX(T56:T71,COUNTA(T56:T71))</f>
        <v>0.3034722222222222</v>
      </c>
      <c r="U72" s="86"/>
      <c r="V72" s="96"/>
      <c r="W72" s="78"/>
      <c r="X72" s="82"/>
      <c r="Y72" s="262"/>
      <c r="Z72" s="263"/>
      <c r="AA72" s="97">
        <f>M72-J72</f>
        <v>-464.04552793369521</v>
      </c>
      <c r="AB72" s="85">
        <f>M72/J72</f>
        <v>0.82152095079473264</v>
      </c>
      <c r="AC72" s="280"/>
    </row>
    <row r="73" spans="1:29" ht="15.75" customHeight="1">
      <c r="A73" s="281" t="s">
        <v>43</v>
      </c>
      <c r="B73" s="16" t="s">
        <v>76</v>
      </c>
      <c r="C73" s="271" t="s">
        <v>103</v>
      </c>
      <c r="D73" s="272"/>
      <c r="E73" s="21">
        <v>14.03</v>
      </c>
      <c r="F73" s="15">
        <v>3774</v>
      </c>
      <c r="G73" s="22">
        <f t="shared" ref="G73" si="18">E73*F73</f>
        <v>52949.22</v>
      </c>
      <c r="H73" s="23"/>
      <c r="I73" s="24">
        <v>4</v>
      </c>
      <c r="J73" s="25">
        <v>2700</v>
      </c>
      <c r="K73" s="26">
        <f>J73/I73</f>
        <v>675</v>
      </c>
      <c r="L73" s="27">
        <v>4</v>
      </c>
      <c r="M73" s="25">
        <f>F73/V73*60</f>
        <v>2356.2955254942772</v>
      </c>
      <c r="N73" s="26">
        <f>M73/L73</f>
        <v>589.07388137356929</v>
      </c>
      <c r="O73" s="91">
        <f>L73-I73</f>
        <v>0</v>
      </c>
      <c r="P73" s="92">
        <f>N73-K73</f>
        <v>-85.926118626430707</v>
      </c>
      <c r="Q73" s="31">
        <f>N73/K73</f>
        <v>0.87270204647936189</v>
      </c>
      <c r="R73" s="273">
        <f>Q89</f>
        <v>0.87270204647936189</v>
      </c>
      <c r="S73" s="32">
        <v>0.25</v>
      </c>
      <c r="T73" s="33">
        <v>0.31673611111111111</v>
      </c>
      <c r="U73" s="34"/>
      <c r="V73" s="35">
        <v>96.1</v>
      </c>
      <c r="W73" s="114"/>
      <c r="X73" s="115"/>
      <c r="Y73" s="276"/>
      <c r="Z73" s="277"/>
      <c r="AA73" s="36">
        <f>M73-J73</f>
        <v>-343.70447450572283</v>
      </c>
      <c r="AB73" s="31">
        <f>M73/J73</f>
        <v>0.87270204647936189</v>
      </c>
      <c r="AC73" s="278">
        <f>AB89</f>
        <v>0.87270204647936189</v>
      </c>
    </row>
    <row r="74" spans="1:29" ht="15.75" customHeight="1">
      <c r="A74" s="282"/>
      <c r="B74" s="38"/>
      <c r="C74" s="264"/>
      <c r="D74" s="265"/>
      <c r="E74" s="39"/>
      <c r="F74" s="40"/>
      <c r="G74" s="41"/>
      <c r="H74" s="42"/>
      <c r="I74" s="43"/>
      <c r="J74" s="44"/>
      <c r="K74" s="45"/>
      <c r="L74" s="46"/>
      <c r="M74" s="44"/>
      <c r="N74" s="45"/>
      <c r="O74" s="47"/>
      <c r="P74" s="48"/>
      <c r="Q74" s="49"/>
      <c r="R74" s="274"/>
      <c r="S74" s="50"/>
      <c r="T74" s="51"/>
      <c r="U74" s="52"/>
      <c r="V74" s="53"/>
      <c r="W74" s="54"/>
      <c r="X74" s="94"/>
      <c r="Y74" s="266"/>
      <c r="Z74" s="267"/>
      <c r="AA74" s="55"/>
      <c r="AB74" s="49"/>
      <c r="AC74" s="279"/>
    </row>
    <row r="75" spans="1:29" ht="15.75" customHeight="1">
      <c r="A75" s="282"/>
      <c r="B75" s="38"/>
      <c r="C75" s="264"/>
      <c r="D75" s="265"/>
      <c r="E75" s="39"/>
      <c r="F75" s="40"/>
      <c r="G75" s="41"/>
      <c r="H75" s="42"/>
      <c r="I75" s="43"/>
      <c r="J75" s="44"/>
      <c r="K75" s="45"/>
      <c r="L75" s="46"/>
      <c r="M75" s="44"/>
      <c r="N75" s="45"/>
      <c r="O75" s="47"/>
      <c r="P75" s="48"/>
      <c r="Q75" s="49"/>
      <c r="R75" s="274"/>
      <c r="S75" s="50"/>
      <c r="T75" s="51"/>
      <c r="U75" s="52"/>
      <c r="V75" s="53"/>
      <c r="W75" s="54"/>
      <c r="X75" s="94"/>
      <c r="Y75" s="266"/>
      <c r="Z75" s="267"/>
      <c r="AA75" s="55"/>
      <c r="AB75" s="49"/>
      <c r="AC75" s="279"/>
    </row>
    <row r="76" spans="1:29" ht="15.75" customHeight="1">
      <c r="A76" s="282"/>
      <c r="B76" s="38"/>
      <c r="C76" s="264"/>
      <c r="D76" s="265"/>
      <c r="E76" s="39"/>
      <c r="F76" s="40"/>
      <c r="G76" s="41"/>
      <c r="H76" s="42"/>
      <c r="I76" s="43"/>
      <c r="J76" s="44"/>
      <c r="K76" s="45"/>
      <c r="L76" s="46"/>
      <c r="M76" s="44"/>
      <c r="N76" s="45"/>
      <c r="O76" s="47"/>
      <c r="P76" s="48"/>
      <c r="Q76" s="49"/>
      <c r="R76" s="274"/>
      <c r="S76" s="50"/>
      <c r="T76" s="51"/>
      <c r="U76" s="52"/>
      <c r="V76" s="53"/>
      <c r="W76" s="54"/>
      <c r="X76" s="94"/>
      <c r="Y76" s="266"/>
      <c r="Z76" s="267"/>
      <c r="AA76" s="55"/>
      <c r="AB76" s="49"/>
      <c r="AC76" s="279"/>
    </row>
    <row r="77" spans="1:29" ht="15.75" customHeight="1">
      <c r="A77" s="283"/>
      <c r="B77" s="38"/>
      <c r="C77" s="264"/>
      <c r="D77" s="265"/>
      <c r="E77" s="39"/>
      <c r="F77" s="40"/>
      <c r="G77" s="41"/>
      <c r="H77" s="58"/>
      <c r="I77" s="43"/>
      <c r="J77" s="44"/>
      <c r="K77" s="45"/>
      <c r="L77" s="59"/>
      <c r="M77" s="44"/>
      <c r="N77" s="45"/>
      <c r="O77" s="47"/>
      <c r="P77" s="48"/>
      <c r="Q77" s="49"/>
      <c r="R77" s="274"/>
      <c r="S77" s="50"/>
      <c r="T77" s="51"/>
      <c r="U77" s="52"/>
      <c r="V77" s="53"/>
      <c r="W77" s="54"/>
      <c r="X77" s="94"/>
      <c r="Y77" s="266"/>
      <c r="Z77" s="267"/>
      <c r="AA77" s="55"/>
      <c r="AB77" s="49"/>
      <c r="AC77" s="279"/>
    </row>
    <row r="78" spans="1:29" ht="15.75" customHeight="1">
      <c r="A78" s="283"/>
      <c r="B78" s="38"/>
      <c r="C78" s="264"/>
      <c r="D78" s="265"/>
      <c r="E78" s="39"/>
      <c r="F78" s="40"/>
      <c r="G78" s="60"/>
      <c r="H78" s="61"/>
      <c r="I78" s="43"/>
      <c r="J78" s="44"/>
      <c r="K78" s="45"/>
      <c r="L78" s="46"/>
      <c r="M78" s="44"/>
      <c r="N78" s="45"/>
      <c r="O78" s="47"/>
      <c r="P78" s="48"/>
      <c r="Q78" s="49"/>
      <c r="R78" s="274"/>
      <c r="S78" s="50"/>
      <c r="T78" s="51"/>
      <c r="U78" s="52"/>
      <c r="V78" s="53"/>
      <c r="W78" s="54"/>
      <c r="X78" s="94"/>
      <c r="Y78" s="266"/>
      <c r="Z78" s="267"/>
      <c r="AA78" s="55"/>
      <c r="AB78" s="49"/>
      <c r="AC78" s="279"/>
    </row>
    <row r="79" spans="1:29" ht="15.75" customHeight="1">
      <c r="A79" s="283"/>
      <c r="B79" s="38"/>
      <c r="C79" s="264"/>
      <c r="D79" s="265"/>
      <c r="E79" s="39"/>
      <c r="F79" s="40"/>
      <c r="G79" s="60"/>
      <c r="H79" s="64"/>
      <c r="I79" s="43"/>
      <c r="J79" s="44"/>
      <c r="K79" s="45"/>
      <c r="L79" s="59"/>
      <c r="M79" s="44"/>
      <c r="N79" s="45"/>
      <c r="O79" s="65"/>
      <c r="P79" s="66"/>
      <c r="Q79" s="67"/>
      <c r="R79" s="274"/>
      <c r="S79" s="50"/>
      <c r="T79" s="51"/>
      <c r="U79" s="52"/>
      <c r="V79" s="53"/>
      <c r="W79" s="54"/>
      <c r="X79" s="94"/>
      <c r="Y79" s="266"/>
      <c r="Z79" s="267"/>
      <c r="AA79" s="55"/>
      <c r="AB79" s="49"/>
      <c r="AC79" s="279"/>
    </row>
    <row r="80" spans="1:29" ht="15.75" customHeight="1">
      <c r="A80" s="283"/>
      <c r="B80" s="38"/>
      <c r="C80" s="264"/>
      <c r="D80" s="265"/>
      <c r="E80" s="39"/>
      <c r="F80" s="40"/>
      <c r="G80" s="60"/>
      <c r="H80" s="64"/>
      <c r="I80" s="43"/>
      <c r="J80" s="44"/>
      <c r="K80" s="45"/>
      <c r="L80" s="59"/>
      <c r="M80" s="44"/>
      <c r="N80" s="45"/>
      <c r="O80" s="65"/>
      <c r="P80" s="66"/>
      <c r="Q80" s="67"/>
      <c r="R80" s="274"/>
      <c r="S80" s="50"/>
      <c r="T80" s="51"/>
      <c r="U80" s="52"/>
      <c r="V80" s="53"/>
      <c r="W80" s="54"/>
      <c r="X80" s="94"/>
      <c r="Y80" s="266"/>
      <c r="Z80" s="267"/>
      <c r="AA80" s="55"/>
      <c r="AB80" s="49"/>
      <c r="AC80" s="279"/>
    </row>
    <row r="81" spans="1:29" ht="15.75" customHeight="1">
      <c r="A81" s="283"/>
      <c r="B81" s="38"/>
      <c r="C81" s="264"/>
      <c r="D81" s="265"/>
      <c r="E81" s="39"/>
      <c r="F81" s="40"/>
      <c r="G81" s="60"/>
      <c r="H81" s="64"/>
      <c r="I81" s="43"/>
      <c r="J81" s="44"/>
      <c r="K81" s="45"/>
      <c r="L81" s="59"/>
      <c r="M81" s="44"/>
      <c r="N81" s="45"/>
      <c r="O81" s="65"/>
      <c r="P81" s="66"/>
      <c r="Q81" s="67"/>
      <c r="R81" s="274"/>
      <c r="S81" s="50"/>
      <c r="T81" s="51"/>
      <c r="U81" s="52"/>
      <c r="V81" s="53"/>
      <c r="W81" s="54"/>
      <c r="X81" s="94"/>
      <c r="Y81" s="266"/>
      <c r="Z81" s="267"/>
      <c r="AA81" s="55"/>
      <c r="AB81" s="49"/>
      <c r="AC81" s="279"/>
    </row>
    <row r="82" spans="1:29" ht="15.75" customHeight="1">
      <c r="A82" s="283"/>
      <c r="B82" s="38"/>
      <c r="C82" s="264"/>
      <c r="D82" s="265"/>
      <c r="E82" s="39"/>
      <c r="F82" s="40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55"/>
      <c r="AB82" s="49"/>
      <c r="AC82" s="279"/>
    </row>
    <row r="83" spans="1:29" ht="15.75" customHeight="1">
      <c r="A83" s="283"/>
      <c r="B83" s="38"/>
      <c r="C83" s="264"/>
      <c r="D83" s="265"/>
      <c r="E83" s="39"/>
      <c r="F83" s="40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55"/>
      <c r="AB83" s="49"/>
      <c r="AC83" s="279"/>
    </row>
    <row r="84" spans="1:29" ht="15.75" customHeight="1">
      <c r="A84" s="283"/>
      <c r="B84" s="38"/>
      <c r="C84" s="264"/>
      <c r="D84" s="265"/>
      <c r="E84" s="39"/>
      <c r="F84" s="40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55"/>
      <c r="AB84" s="49"/>
      <c r="AC84" s="279"/>
    </row>
    <row r="85" spans="1:29" ht="15.75" customHeight="1">
      <c r="A85" s="283"/>
      <c r="B85" s="38"/>
      <c r="C85" s="264"/>
      <c r="D85" s="265"/>
      <c r="E85" s="39"/>
      <c r="F85" s="40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55"/>
      <c r="AB85" s="49"/>
      <c r="AC85" s="279"/>
    </row>
    <row r="86" spans="1:29" ht="15.75" customHeight="1">
      <c r="A86" s="283"/>
      <c r="B86" s="38"/>
      <c r="C86" s="264"/>
      <c r="D86" s="265"/>
      <c r="E86" s="39"/>
      <c r="F86" s="40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55"/>
      <c r="AB86" s="49"/>
      <c r="AC86" s="279"/>
    </row>
    <row r="87" spans="1:29" ht="15.75" customHeight="1">
      <c r="A87" s="283"/>
      <c r="B87" s="38"/>
      <c r="C87" s="264"/>
      <c r="D87" s="265"/>
      <c r="E87" s="39"/>
      <c r="F87" s="40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55"/>
      <c r="AB87" s="49"/>
      <c r="AC87" s="279"/>
    </row>
    <row r="88" spans="1:29" ht="15.75" customHeight="1">
      <c r="A88" s="283"/>
      <c r="B88" s="38"/>
      <c r="C88" s="264"/>
      <c r="D88" s="265"/>
      <c r="E88" s="104"/>
      <c r="F88" s="40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18"/>
      <c r="G89" s="79"/>
      <c r="H89" s="20"/>
      <c r="I89" s="80">
        <f t="shared" ref="I89:J89" si="19">AVERAGE(I73:I88)</f>
        <v>4</v>
      </c>
      <c r="J89" s="81">
        <f t="shared" si="19"/>
        <v>2700</v>
      </c>
      <c r="K89" s="82">
        <f t="shared" ref="K89" si="20">J89/I89</f>
        <v>675</v>
      </c>
      <c r="L89" s="80">
        <f t="shared" ref="L89:M89" si="21">AVERAGE(L73:L88)</f>
        <v>4</v>
      </c>
      <c r="M89" s="81">
        <f t="shared" si="21"/>
        <v>2356.2955254942772</v>
      </c>
      <c r="N89" s="82">
        <f>M89/L89</f>
        <v>589.07388137356929</v>
      </c>
      <c r="O89" s="83">
        <f>L89-I89</f>
        <v>0</v>
      </c>
      <c r="P89" s="84">
        <f>N89-K89</f>
        <v>-85.926118626430707</v>
      </c>
      <c r="Q89" s="85">
        <f>N89/K89</f>
        <v>0.87270204647936189</v>
      </c>
      <c r="R89" s="275"/>
      <c r="S89" s="182">
        <f>S73</f>
        <v>0.25</v>
      </c>
      <c r="T89" s="183">
        <f>INDEX(T73:T88,COUNTA(T73:T88))</f>
        <v>0.31673611111111111</v>
      </c>
      <c r="U89" s="86"/>
      <c r="V89" s="96"/>
      <c r="W89" s="18"/>
      <c r="X89" s="20"/>
      <c r="Y89" s="262"/>
      <c r="Z89" s="263"/>
      <c r="AA89" s="97">
        <f>M89-J89</f>
        <v>-343.70447450572283</v>
      </c>
      <c r="AB89" s="85">
        <f>M89/J89</f>
        <v>0.87270204647936189</v>
      </c>
      <c r="AC89" s="280"/>
    </row>
    <row r="90" spans="1:29" ht="15.75" customHeight="1">
      <c r="A90" s="268" t="s">
        <v>197</v>
      </c>
      <c r="B90" s="16" t="s">
        <v>76</v>
      </c>
      <c r="C90" s="271" t="s">
        <v>107</v>
      </c>
      <c r="D90" s="272"/>
      <c r="E90" s="21">
        <v>18.18</v>
      </c>
      <c r="F90" s="15">
        <v>2219</v>
      </c>
      <c r="G90" s="22">
        <f t="shared" ref="G90:G91" si="22">E90*F90</f>
        <v>40341.42</v>
      </c>
      <c r="H90" s="23"/>
      <c r="I90" s="24">
        <v>3</v>
      </c>
      <c r="J90" s="25">
        <v>3300</v>
      </c>
      <c r="K90" s="26">
        <f>J90/I90</f>
        <v>1100</v>
      </c>
      <c r="L90" s="27">
        <v>3</v>
      </c>
      <c r="M90" s="25">
        <f>F90/V90*60</f>
        <v>2771.8251214434395</v>
      </c>
      <c r="N90" s="26">
        <f>M90/L90</f>
        <v>923.94170714781319</v>
      </c>
      <c r="O90" s="91">
        <f>L90-I90</f>
        <v>0</v>
      </c>
      <c r="P90" s="92">
        <f>N90-K90</f>
        <v>-176.05829285218681</v>
      </c>
      <c r="Q90" s="31">
        <f>N90/K90</f>
        <v>0.83994700649801202</v>
      </c>
      <c r="R90" s="273">
        <f>Q106</f>
        <v>0.84508316895767221</v>
      </c>
      <c r="S90" s="32">
        <v>0.32222222222222219</v>
      </c>
      <c r="T90" s="33">
        <v>0.3555787037037037</v>
      </c>
      <c r="U90" s="34"/>
      <c r="V90" s="35">
        <v>48.033333333333381</v>
      </c>
      <c r="W90" s="33"/>
      <c r="X90" s="107"/>
      <c r="Y90" s="276"/>
      <c r="Z90" s="277"/>
      <c r="AA90" s="36">
        <f>M90-J90</f>
        <v>-528.17487855656054</v>
      </c>
      <c r="AB90" s="31">
        <f>M90/J90</f>
        <v>0.83994700649801191</v>
      </c>
      <c r="AC90" s="278">
        <f>AB106</f>
        <v>0.84508316895767221</v>
      </c>
    </row>
    <row r="91" spans="1:29" ht="15.75" customHeight="1">
      <c r="A91" s="269"/>
      <c r="B91" s="38" t="s">
        <v>76</v>
      </c>
      <c r="C91" s="264" t="s">
        <v>226</v>
      </c>
      <c r="D91" s="265"/>
      <c r="E91" s="39">
        <v>21.45</v>
      </c>
      <c r="F91" s="40">
        <v>2342</v>
      </c>
      <c r="G91" s="41">
        <f t="shared" si="22"/>
        <v>50235.9</v>
      </c>
      <c r="H91" s="42"/>
      <c r="I91" s="43">
        <v>3</v>
      </c>
      <c r="J91" s="44">
        <v>3300</v>
      </c>
      <c r="K91" s="45">
        <f t="shared" ref="K91:K110" si="23">J91/I91</f>
        <v>1100</v>
      </c>
      <c r="L91" s="46">
        <v>3</v>
      </c>
      <c r="M91" s="44">
        <f>F91/V91*60</f>
        <v>2805.7237936771976</v>
      </c>
      <c r="N91" s="45">
        <f>M91/L91</f>
        <v>935.24126455906583</v>
      </c>
      <c r="O91" s="47">
        <f>L91-I91</f>
        <v>0</v>
      </c>
      <c r="P91" s="48">
        <f>N91-K91</f>
        <v>-164.75873544093417</v>
      </c>
      <c r="Q91" s="49">
        <f>N91/K91</f>
        <v>0.85021933141733252</v>
      </c>
      <c r="R91" s="274"/>
      <c r="S91" s="50">
        <v>0.36111111111111105</v>
      </c>
      <c r="T91" s="51">
        <v>0.39589120370370373</v>
      </c>
      <c r="U91" s="52">
        <v>7.9666666666665797</v>
      </c>
      <c r="V91" s="53">
        <v>50.083333333333464</v>
      </c>
      <c r="W91" s="54"/>
      <c r="X91" s="94"/>
      <c r="Y91" s="266"/>
      <c r="Z91" s="267"/>
      <c r="AA91" s="55">
        <f>M91-J91</f>
        <v>-494.27620632280241</v>
      </c>
      <c r="AB91" s="49">
        <f>M91/J91</f>
        <v>0.85021933141733264</v>
      </c>
      <c r="AC91" s="279"/>
    </row>
    <row r="92" spans="1:29" ht="15.75" customHeight="1">
      <c r="A92" s="269"/>
      <c r="B92" s="38"/>
      <c r="C92" s="264"/>
      <c r="D92" s="265"/>
      <c r="E92" s="39"/>
      <c r="F92" s="40"/>
      <c r="G92" s="41"/>
      <c r="H92" s="42"/>
      <c r="I92" s="43"/>
      <c r="J92" s="44"/>
      <c r="K92" s="45"/>
      <c r="L92" s="46"/>
      <c r="M92" s="44"/>
      <c r="N92" s="45"/>
      <c r="O92" s="47"/>
      <c r="P92" s="48"/>
      <c r="Q92" s="49"/>
      <c r="R92" s="274"/>
      <c r="S92" s="50"/>
      <c r="T92" s="51"/>
      <c r="U92" s="52"/>
      <c r="V92" s="53"/>
      <c r="W92" s="54"/>
      <c r="X92" s="58"/>
      <c r="Y92" s="266"/>
      <c r="Z92" s="267"/>
      <c r="AA92" s="55"/>
      <c r="AB92" s="49"/>
      <c r="AC92" s="279"/>
    </row>
    <row r="93" spans="1:29" ht="15.75" customHeight="1">
      <c r="A93" s="269"/>
      <c r="B93" s="38"/>
      <c r="C93" s="264"/>
      <c r="D93" s="265"/>
      <c r="E93" s="39"/>
      <c r="F93" s="40"/>
      <c r="G93" s="41"/>
      <c r="H93" s="42"/>
      <c r="I93" s="43"/>
      <c r="J93" s="44"/>
      <c r="K93" s="45"/>
      <c r="L93" s="46"/>
      <c r="M93" s="44"/>
      <c r="N93" s="45"/>
      <c r="O93" s="47"/>
      <c r="P93" s="48"/>
      <c r="Q93" s="49"/>
      <c r="R93" s="274"/>
      <c r="S93" s="50"/>
      <c r="T93" s="51"/>
      <c r="U93" s="52"/>
      <c r="V93" s="53"/>
      <c r="W93" s="54"/>
      <c r="X93" s="58"/>
      <c r="Y93" s="266"/>
      <c r="Z93" s="267"/>
      <c r="AA93" s="55"/>
      <c r="AB93" s="49"/>
      <c r="AC93" s="279"/>
    </row>
    <row r="94" spans="1:29" ht="15.75" customHeight="1">
      <c r="A94" s="269"/>
      <c r="B94" s="38"/>
      <c r="C94" s="264"/>
      <c r="D94" s="265"/>
      <c r="E94" s="39"/>
      <c r="F94" s="40"/>
      <c r="G94" s="41"/>
      <c r="H94" s="58"/>
      <c r="I94" s="43"/>
      <c r="J94" s="44"/>
      <c r="K94" s="45"/>
      <c r="L94" s="59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58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1"/>
      <c r="I95" s="43"/>
      <c r="J95" s="44"/>
      <c r="K95" s="45"/>
      <c r="L95" s="46"/>
      <c r="M95" s="44"/>
      <c r="N95" s="45"/>
      <c r="O95" s="47"/>
      <c r="P95" s="48"/>
      <c r="Q95" s="49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94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94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94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94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94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94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94"/>
      <c r="Y104" s="266"/>
      <c r="Z104" s="267"/>
      <c r="AA104" s="55"/>
      <c r="AB104" s="49"/>
      <c r="AC104" s="279"/>
    </row>
    <row r="105" spans="1:29" ht="15.75" customHeight="1">
      <c r="A105" s="269"/>
      <c r="B105" s="38"/>
      <c r="C105" s="264"/>
      <c r="D105" s="265"/>
      <c r="E105" s="104"/>
      <c r="F105" s="40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24">AVERAGE(I90:I105)</f>
        <v>3</v>
      </c>
      <c r="J106" s="81">
        <f t="shared" si="24"/>
        <v>3300</v>
      </c>
      <c r="K106" s="82">
        <f t="shared" ref="K106" si="25">J106/I106</f>
        <v>1100</v>
      </c>
      <c r="L106" s="80">
        <f t="shared" ref="L106:M106" si="26">AVERAGE(L90:L105)</f>
        <v>3</v>
      </c>
      <c r="M106" s="81">
        <f t="shared" si="26"/>
        <v>2788.7744575603183</v>
      </c>
      <c r="N106" s="82">
        <f>M106/L106</f>
        <v>929.59148585343939</v>
      </c>
      <c r="O106" s="83">
        <f>L106-I106</f>
        <v>0</v>
      </c>
      <c r="P106" s="84">
        <f>N106-K106</f>
        <v>-170.40851414656061</v>
      </c>
      <c r="Q106" s="85">
        <f>N106/K106</f>
        <v>0.84508316895767221</v>
      </c>
      <c r="R106" s="275"/>
      <c r="S106" s="182">
        <f>S90</f>
        <v>0.32222222222222219</v>
      </c>
      <c r="T106" s="183">
        <f>INDEX(T90:T105,COUNTA(T90:T105))</f>
        <v>0.39589120370370373</v>
      </c>
      <c r="U106" s="86"/>
      <c r="V106" s="96"/>
      <c r="W106" s="78"/>
      <c r="X106" s="82"/>
      <c r="Y106" s="262"/>
      <c r="Z106" s="263"/>
      <c r="AA106" s="97">
        <f>M106-J106</f>
        <v>-511.2255424396817</v>
      </c>
      <c r="AB106" s="85">
        <f>M106/J106</f>
        <v>0.84508316895767221</v>
      </c>
      <c r="AC106" s="280"/>
    </row>
    <row r="107" spans="1:29" ht="15.75" customHeight="1">
      <c r="A107" s="281" t="s">
        <v>44</v>
      </c>
      <c r="B107" s="16" t="s">
        <v>76</v>
      </c>
      <c r="C107" s="271" t="s">
        <v>105</v>
      </c>
      <c r="D107" s="272"/>
      <c r="E107" s="21">
        <v>22.28</v>
      </c>
      <c r="F107" s="15">
        <v>1075</v>
      </c>
      <c r="G107" s="22">
        <f t="shared" ref="G107:G110" si="27">E107*F107</f>
        <v>23951</v>
      </c>
      <c r="H107" s="23"/>
      <c r="I107" s="24">
        <v>5</v>
      </c>
      <c r="J107" s="25">
        <v>3300</v>
      </c>
      <c r="K107" s="26">
        <f>J107/I107</f>
        <v>660</v>
      </c>
      <c r="L107" s="27">
        <v>5</v>
      </c>
      <c r="M107" s="25">
        <f>F107/V107*60</f>
        <v>2731.1220889202586</v>
      </c>
      <c r="N107" s="26">
        <f>M107/L107</f>
        <v>546.22441778405175</v>
      </c>
      <c r="O107" s="91">
        <f>L107-I107</f>
        <v>0</v>
      </c>
      <c r="P107" s="92">
        <f>N107-K107</f>
        <v>-113.77558221594825</v>
      </c>
      <c r="Q107" s="31">
        <f>N107/K107</f>
        <v>0.82761275421826019</v>
      </c>
      <c r="R107" s="273">
        <f>Q123</f>
        <v>0.83610559703670184</v>
      </c>
      <c r="S107" s="32">
        <v>0.25026620370370373</v>
      </c>
      <c r="T107" s="33">
        <v>0.26666666666666666</v>
      </c>
      <c r="U107" s="34"/>
      <c r="V107" s="35">
        <v>23.616666666666628</v>
      </c>
      <c r="W107" s="114"/>
      <c r="X107" s="115"/>
      <c r="Y107" s="276"/>
      <c r="Z107" s="277"/>
      <c r="AA107" s="36">
        <f>M107-J107</f>
        <v>-568.87791107974135</v>
      </c>
      <c r="AB107" s="31">
        <f>M107/J107</f>
        <v>0.82761275421826019</v>
      </c>
      <c r="AC107" s="278">
        <f>AB123</f>
        <v>0.83610559703670184</v>
      </c>
    </row>
    <row r="108" spans="1:29" ht="15.75" customHeight="1">
      <c r="A108" s="282"/>
      <c r="B108" s="38" t="s">
        <v>76</v>
      </c>
      <c r="C108" s="264" t="s">
        <v>106</v>
      </c>
      <c r="D108" s="265"/>
      <c r="E108" s="39">
        <v>23.38</v>
      </c>
      <c r="F108" s="40">
        <v>899</v>
      </c>
      <c r="G108" s="41">
        <f t="shared" si="27"/>
        <v>21018.62</v>
      </c>
      <c r="H108" s="42"/>
      <c r="I108" s="43">
        <v>4</v>
      </c>
      <c r="J108" s="44">
        <v>3300</v>
      </c>
      <c r="K108" s="45">
        <f t="shared" si="23"/>
        <v>825</v>
      </c>
      <c r="L108" s="46">
        <v>4</v>
      </c>
      <c r="M108" s="44">
        <f>F108/V108*60</f>
        <v>2726.5374894692573</v>
      </c>
      <c r="N108" s="45">
        <f>M108/L108</f>
        <v>681.63437236731431</v>
      </c>
      <c r="O108" s="47">
        <f>L108-I108</f>
        <v>0</v>
      </c>
      <c r="P108" s="48">
        <f>N108-K108</f>
        <v>-143.36562763268569</v>
      </c>
      <c r="Q108" s="49">
        <f>N108/K108</f>
        <v>0.82622348165735071</v>
      </c>
      <c r="R108" s="274"/>
      <c r="S108" s="50">
        <v>0.27098379629629632</v>
      </c>
      <c r="T108" s="51">
        <v>0.28472222222222221</v>
      </c>
      <c r="U108" s="52">
        <v>6.2166666666667059</v>
      </c>
      <c r="V108" s="53">
        <v>19.783333333333282</v>
      </c>
      <c r="W108" s="54"/>
      <c r="X108" s="94"/>
      <c r="Y108" s="266"/>
      <c r="Z108" s="267"/>
      <c r="AA108" s="55">
        <f>M108-J108</f>
        <v>-573.46251053074275</v>
      </c>
      <c r="AB108" s="49">
        <f>M108/J108</f>
        <v>0.82622348165735071</v>
      </c>
      <c r="AC108" s="279"/>
    </row>
    <row r="109" spans="1:29" ht="15.75" customHeight="1">
      <c r="A109" s="282"/>
      <c r="B109" s="38" t="s">
        <v>76</v>
      </c>
      <c r="C109" s="264" t="s">
        <v>104</v>
      </c>
      <c r="D109" s="265"/>
      <c r="E109" s="39">
        <v>17.89</v>
      </c>
      <c r="F109" s="40">
        <v>2318</v>
      </c>
      <c r="G109" s="41">
        <f t="shared" si="27"/>
        <v>41469.020000000004</v>
      </c>
      <c r="H109" s="42"/>
      <c r="I109" s="43">
        <v>4</v>
      </c>
      <c r="J109" s="44">
        <v>3300</v>
      </c>
      <c r="K109" s="45">
        <f t="shared" si="23"/>
        <v>825</v>
      </c>
      <c r="L109" s="46">
        <v>4</v>
      </c>
      <c r="M109" s="44">
        <f>F109/V109*60</f>
        <v>2764.0940708843955</v>
      </c>
      <c r="N109" s="45">
        <f>M109/L109</f>
        <v>691.02351772109887</v>
      </c>
      <c r="O109" s="47">
        <f>L109-I109</f>
        <v>0</v>
      </c>
      <c r="P109" s="48">
        <f>N109-K109</f>
        <v>-133.97648227890113</v>
      </c>
      <c r="Q109" s="49">
        <f>N109/K109</f>
        <v>0.83760426390436227</v>
      </c>
      <c r="R109" s="274"/>
      <c r="S109" s="50">
        <v>0.28822916666666665</v>
      </c>
      <c r="T109" s="51">
        <v>0.32317129629629632</v>
      </c>
      <c r="U109" s="52">
        <v>5.0499999999999901</v>
      </c>
      <c r="V109" s="53">
        <v>50.316666666666727</v>
      </c>
      <c r="W109" s="54"/>
      <c r="X109" s="94"/>
      <c r="Y109" s="266"/>
      <c r="Z109" s="267"/>
      <c r="AA109" s="55">
        <f>M109-J109</f>
        <v>-535.90592911560452</v>
      </c>
      <c r="AB109" s="49">
        <f>M109/J109</f>
        <v>0.83760426390436227</v>
      </c>
      <c r="AC109" s="279"/>
    </row>
    <row r="110" spans="1:29" ht="15.75" customHeight="1">
      <c r="A110" s="282"/>
      <c r="B110" s="38" t="s">
        <v>76</v>
      </c>
      <c r="C110" s="264" t="s">
        <v>108</v>
      </c>
      <c r="D110" s="265"/>
      <c r="E110" s="39">
        <v>16.66</v>
      </c>
      <c r="F110" s="40">
        <v>3646</v>
      </c>
      <c r="G110" s="41">
        <f t="shared" si="27"/>
        <v>60742.36</v>
      </c>
      <c r="H110" s="42"/>
      <c r="I110" s="43">
        <v>4</v>
      </c>
      <c r="J110" s="44">
        <v>3300</v>
      </c>
      <c r="K110" s="45">
        <f t="shared" si="23"/>
        <v>825</v>
      </c>
      <c r="L110" s="46">
        <v>4</v>
      </c>
      <c r="M110" s="44">
        <f>F110/V110*60</f>
        <v>2814.8402316105535</v>
      </c>
      <c r="N110" s="45">
        <f>M110/L110</f>
        <v>703.71005790263837</v>
      </c>
      <c r="O110" s="47">
        <f>L110-I110</f>
        <v>0</v>
      </c>
      <c r="P110" s="48">
        <f>N110-K110</f>
        <v>-121.28994209736163</v>
      </c>
      <c r="Q110" s="49">
        <f>N110/K110</f>
        <v>0.85298188836683442</v>
      </c>
      <c r="R110" s="274"/>
      <c r="S110" s="50">
        <v>0.32728009259259261</v>
      </c>
      <c r="T110" s="51">
        <v>0.38124999999999998</v>
      </c>
      <c r="U110" s="52">
        <v>5.916666666666659</v>
      </c>
      <c r="V110" s="53">
        <v>77.716666666666612</v>
      </c>
      <c r="W110" s="54"/>
      <c r="X110" s="94"/>
      <c r="Y110" s="266"/>
      <c r="Z110" s="267"/>
      <c r="AA110" s="55">
        <f>M110-J110</f>
        <v>-485.15976838944653</v>
      </c>
      <c r="AB110" s="49">
        <f>M110/J110</f>
        <v>0.85298188836683442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94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94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94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94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94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94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94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94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94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94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18"/>
      <c r="G123" s="79"/>
      <c r="H123" s="20"/>
      <c r="I123" s="80">
        <f t="shared" ref="I123:J123" si="28">AVERAGE(I107:I122)</f>
        <v>4.25</v>
      </c>
      <c r="J123" s="81">
        <f t="shared" si="28"/>
        <v>3300</v>
      </c>
      <c r="K123" s="82">
        <f t="shared" ref="K123" si="29">J123/I123</f>
        <v>776.47058823529414</v>
      </c>
      <c r="L123" s="80">
        <f t="shared" ref="L123:M123" si="30">AVERAGE(L107:L122)</f>
        <v>4.25</v>
      </c>
      <c r="M123" s="81">
        <f t="shared" si="30"/>
        <v>2759.148470221116</v>
      </c>
      <c r="N123" s="82">
        <f>M123/L123</f>
        <v>649.21140475790969</v>
      </c>
      <c r="O123" s="83">
        <f>L123-I123</f>
        <v>0</v>
      </c>
      <c r="P123" s="84">
        <f>N123-K123</f>
        <v>-127.25918347738445</v>
      </c>
      <c r="Q123" s="85">
        <f>N123/K123</f>
        <v>0.83610559703670184</v>
      </c>
      <c r="R123" s="275"/>
      <c r="S123" s="182">
        <f>S107</f>
        <v>0.25026620370370373</v>
      </c>
      <c r="T123" s="183">
        <f>INDEX(T107:T122,COUNTA(T107:T122))</f>
        <v>0.38124999999999998</v>
      </c>
      <c r="U123" s="86"/>
      <c r="V123" s="96"/>
      <c r="W123" s="18"/>
      <c r="X123" s="20"/>
      <c r="Y123" s="262"/>
      <c r="Z123" s="263"/>
      <c r="AA123" s="97">
        <f>M123-J123</f>
        <v>-540.85152977888401</v>
      </c>
      <c r="AB123" s="85">
        <f>M123/J123</f>
        <v>0.83610559703670184</v>
      </c>
      <c r="AC123" s="280"/>
    </row>
    <row r="124" spans="1:29" ht="15.75" customHeight="1">
      <c r="A124" s="268" t="s">
        <v>45</v>
      </c>
      <c r="B124" s="16" t="s">
        <v>76</v>
      </c>
      <c r="C124" s="271" t="s">
        <v>112</v>
      </c>
      <c r="D124" s="272"/>
      <c r="E124" s="21">
        <v>25.03</v>
      </c>
      <c r="F124" s="15">
        <v>1510</v>
      </c>
      <c r="G124" s="22">
        <f t="shared" ref="G124:G127" si="31">E124*F124</f>
        <v>37795.300000000003</v>
      </c>
      <c r="H124" s="23"/>
      <c r="I124" s="24">
        <v>4</v>
      </c>
      <c r="J124" s="25">
        <v>3300</v>
      </c>
      <c r="K124" s="26">
        <f>J124/I124</f>
        <v>825</v>
      </c>
      <c r="L124" s="27">
        <v>4</v>
      </c>
      <c r="M124" s="25">
        <f>F124/V124*60</f>
        <v>2724.812030075188</v>
      </c>
      <c r="N124" s="26">
        <f>M124/L124</f>
        <v>681.20300751879699</v>
      </c>
      <c r="O124" s="91">
        <f>L124-I124</f>
        <v>0</v>
      </c>
      <c r="P124" s="92">
        <f>N124-K124</f>
        <v>-143.79699248120301</v>
      </c>
      <c r="Q124" s="31">
        <f>N124/K124</f>
        <v>0.82570061517429938</v>
      </c>
      <c r="R124" s="273">
        <f>Q140</f>
        <v>0.82320536011436052</v>
      </c>
      <c r="S124" s="32">
        <v>0.25</v>
      </c>
      <c r="T124" s="33">
        <v>0.27309027777777778</v>
      </c>
      <c r="U124" s="34"/>
      <c r="V124" s="35">
        <v>33.25</v>
      </c>
      <c r="W124" s="114"/>
      <c r="X124" s="115"/>
      <c r="Y124" s="276"/>
      <c r="Z124" s="277"/>
      <c r="AA124" s="36">
        <f>M124-J124</f>
        <v>-575.18796992481202</v>
      </c>
      <c r="AB124" s="31">
        <f>M124/J124</f>
        <v>0.82570061517429938</v>
      </c>
      <c r="AC124" s="278">
        <f>AB140</f>
        <v>0.82320536011436041</v>
      </c>
    </row>
    <row r="125" spans="1:29" ht="15.75" customHeight="1">
      <c r="A125" s="269"/>
      <c r="B125" s="38" t="s">
        <v>76</v>
      </c>
      <c r="C125" s="264" t="s">
        <v>110</v>
      </c>
      <c r="D125" s="265"/>
      <c r="E125" s="39">
        <v>24.83</v>
      </c>
      <c r="F125" s="40">
        <v>1771</v>
      </c>
      <c r="G125" s="41">
        <f t="shared" si="31"/>
        <v>43973.93</v>
      </c>
      <c r="H125" s="42"/>
      <c r="I125" s="43">
        <v>4</v>
      </c>
      <c r="J125" s="44">
        <v>3300</v>
      </c>
      <c r="K125" s="45">
        <f t="shared" ref="K125:K164" si="32">J125/I125</f>
        <v>825</v>
      </c>
      <c r="L125" s="46">
        <v>4</v>
      </c>
      <c r="M125" s="44">
        <f>F125/V125*60</f>
        <v>2735.1351351351354</v>
      </c>
      <c r="N125" s="45">
        <f>M125/L125</f>
        <v>683.78378378378386</v>
      </c>
      <c r="O125" s="47">
        <f>L125-I125</f>
        <v>0</v>
      </c>
      <c r="P125" s="48">
        <f>N125-K125</f>
        <v>-141.21621621621614</v>
      </c>
      <c r="Q125" s="49">
        <f>N125/K125</f>
        <v>0.82882882882882891</v>
      </c>
      <c r="R125" s="274"/>
      <c r="S125" s="50">
        <v>0.28343750000000001</v>
      </c>
      <c r="T125" s="51">
        <v>0.31041666666666667</v>
      </c>
      <c r="U125" s="52">
        <v>14.900000000000011</v>
      </c>
      <c r="V125" s="53">
        <v>38.849999999999994</v>
      </c>
      <c r="W125" s="54"/>
      <c r="X125" s="94"/>
      <c r="Y125" s="266"/>
      <c r="Z125" s="267"/>
      <c r="AA125" s="55">
        <f>M125-J125</f>
        <v>-564.86486486486456</v>
      </c>
      <c r="AB125" s="49">
        <f>M125/J125</f>
        <v>0.82882882882882891</v>
      </c>
      <c r="AC125" s="279"/>
    </row>
    <row r="126" spans="1:29" ht="15.75" customHeight="1">
      <c r="A126" s="269"/>
      <c r="B126" s="38" t="s">
        <v>76</v>
      </c>
      <c r="C126" s="264" t="s">
        <v>111</v>
      </c>
      <c r="D126" s="265"/>
      <c r="E126" s="39">
        <v>18.18</v>
      </c>
      <c r="F126" s="40">
        <v>1071</v>
      </c>
      <c r="G126" s="41">
        <f t="shared" si="31"/>
        <v>19470.78</v>
      </c>
      <c r="H126" s="42"/>
      <c r="I126" s="43">
        <v>3</v>
      </c>
      <c r="J126" s="44">
        <v>3600</v>
      </c>
      <c r="K126" s="45">
        <f t="shared" si="32"/>
        <v>1200</v>
      </c>
      <c r="L126" s="46">
        <v>3</v>
      </c>
      <c r="M126" s="44">
        <f>F126/V126*60</f>
        <v>2920.909090909091</v>
      </c>
      <c r="N126" s="45">
        <f>M126/L126</f>
        <v>973.63636363636363</v>
      </c>
      <c r="O126" s="47">
        <f>L126-I126</f>
        <v>0</v>
      </c>
      <c r="P126" s="48">
        <f>N126-K126</f>
        <v>-226.36363636363637</v>
      </c>
      <c r="Q126" s="49">
        <f>N126/K126</f>
        <v>0.8113636363636364</v>
      </c>
      <c r="R126" s="274"/>
      <c r="S126" s="50">
        <v>0.32291666666666669</v>
      </c>
      <c r="T126" s="51">
        <v>0.33819444444444446</v>
      </c>
      <c r="U126" s="52">
        <v>18.000000000000014</v>
      </c>
      <c r="V126" s="53">
        <v>22</v>
      </c>
      <c r="W126" s="54"/>
      <c r="X126" s="94"/>
      <c r="Y126" s="266"/>
      <c r="Z126" s="267"/>
      <c r="AA126" s="55">
        <f>M126-J126</f>
        <v>-679.09090909090901</v>
      </c>
      <c r="AB126" s="49">
        <f>M126/J126</f>
        <v>0.8113636363636364</v>
      </c>
      <c r="AC126" s="279"/>
    </row>
    <row r="127" spans="1:29" ht="15.75" customHeight="1">
      <c r="A127" s="269"/>
      <c r="B127" s="38" t="s">
        <v>76</v>
      </c>
      <c r="C127" s="264" t="s">
        <v>113</v>
      </c>
      <c r="D127" s="265"/>
      <c r="E127" s="39">
        <v>14.28</v>
      </c>
      <c r="F127" s="40">
        <v>4575</v>
      </c>
      <c r="G127" s="41">
        <f t="shared" si="31"/>
        <v>65331</v>
      </c>
      <c r="H127" s="42"/>
      <c r="I127" s="43">
        <v>3</v>
      </c>
      <c r="J127" s="44">
        <v>3600</v>
      </c>
      <c r="K127" s="45">
        <f t="shared" si="32"/>
        <v>1200</v>
      </c>
      <c r="L127" s="46">
        <v>3</v>
      </c>
      <c r="M127" s="44">
        <f>F127/V127*60</f>
        <v>2979.3777134587585</v>
      </c>
      <c r="N127" s="45">
        <f>M127/L127</f>
        <v>993.12590448625281</v>
      </c>
      <c r="O127" s="47">
        <f>L127-I127</f>
        <v>0</v>
      </c>
      <c r="P127" s="48">
        <f>N127-K127</f>
        <v>-206.87409551374719</v>
      </c>
      <c r="Q127" s="49">
        <f>N127/K127</f>
        <v>0.82760492040521072</v>
      </c>
      <c r="R127" s="274"/>
      <c r="S127" s="50">
        <v>0.34861111111111115</v>
      </c>
      <c r="T127" s="51">
        <v>0.41259259259259257</v>
      </c>
      <c r="U127" s="52">
        <v>15.000000000000027</v>
      </c>
      <c r="V127" s="53">
        <v>92.13333333333324</v>
      </c>
      <c r="W127" s="54"/>
      <c r="X127" s="94"/>
      <c r="Y127" s="266"/>
      <c r="Z127" s="267"/>
      <c r="AA127" s="55">
        <f>M127-J127</f>
        <v>-620.62228654124146</v>
      </c>
      <c r="AB127" s="49">
        <f>M127/J127</f>
        <v>0.82760492040521072</v>
      </c>
      <c r="AC127" s="279"/>
    </row>
    <row r="128" spans="1:29" ht="15.75" customHeight="1">
      <c r="A128" s="269"/>
      <c r="B128" s="38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38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94"/>
      <c r="Y129" s="266"/>
      <c r="Z129" s="267"/>
      <c r="AA129" s="55"/>
      <c r="AB129" s="49"/>
      <c r="AC129" s="279"/>
    </row>
    <row r="130" spans="1:29" ht="15.75" customHeight="1">
      <c r="A130" s="269"/>
      <c r="B130" s="38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79"/>
    </row>
    <row r="131" spans="1:29" ht="15.75" customHeight="1">
      <c r="A131" s="269"/>
      <c r="B131" s="38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79"/>
    </row>
    <row r="132" spans="1:29" ht="15.75" customHeight="1">
      <c r="A132" s="269"/>
      <c r="B132" s="38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54"/>
      <c r="X132" s="94"/>
      <c r="Y132" s="266"/>
      <c r="Z132" s="267"/>
      <c r="AA132" s="55"/>
      <c r="AB132" s="49"/>
      <c r="AC132" s="279"/>
    </row>
    <row r="133" spans="1:29" ht="15.75" customHeight="1">
      <c r="A133" s="269"/>
      <c r="B133" s="38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54"/>
      <c r="X133" s="94"/>
      <c r="Y133" s="266"/>
      <c r="Z133" s="267"/>
      <c r="AA133" s="55"/>
      <c r="AB133" s="49"/>
      <c r="AC133" s="279"/>
    </row>
    <row r="134" spans="1:29" ht="15.75" customHeight="1">
      <c r="A134" s="269"/>
      <c r="B134" s="38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68"/>
      <c r="X134" s="110"/>
      <c r="Y134" s="266"/>
      <c r="Z134" s="267"/>
      <c r="AA134" s="55"/>
      <c r="AB134" s="49"/>
      <c r="AC134" s="279"/>
    </row>
    <row r="135" spans="1:29" ht="15.75" customHeight="1">
      <c r="A135" s="269"/>
      <c r="B135" s="38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68"/>
      <c r="X135" s="110"/>
      <c r="Y135" s="266"/>
      <c r="Z135" s="267"/>
      <c r="AA135" s="55"/>
      <c r="AB135" s="49"/>
      <c r="AC135" s="279"/>
    </row>
    <row r="136" spans="1:29" ht="15.75" customHeight="1">
      <c r="A136" s="269"/>
      <c r="B136" s="38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68"/>
      <c r="X136" s="110"/>
      <c r="Y136" s="266"/>
      <c r="Z136" s="267"/>
      <c r="AA136" s="55"/>
      <c r="AB136" s="49"/>
      <c r="AC136" s="279"/>
    </row>
    <row r="137" spans="1:29" ht="15.75" customHeight="1">
      <c r="A137" s="269"/>
      <c r="B137" s="38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68"/>
      <c r="X137" s="110"/>
      <c r="Y137" s="266"/>
      <c r="Z137" s="267"/>
      <c r="AA137" s="55"/>
      <c r="AB137" s="49"/>
      <c r="AC137" s="279"/>
    </row>
    <row r="138" spans="1:29" ht="15.75" customHeight="1">
      <c r="A138" s="269"/>
      <c r="B138" s="38"/>
      <c r="C138" s="264"/>
      <c r="D138" s="265"/>
      <c r="E138" s="39"/>
      <c r="F138" s="40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68"/>
      <c r="X138" s="110"/>
      <c r="Y138" s="266"/>
      <c r="Z138" s="267"/>
      <c r="AA138" s="55"/>
      <c r="AB138" s="49"/>
      <c r="AC138" s="279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18"/>
      <c r="G140" s="79"/>
      <c r="H140" s="20"/>
      <c r="I140" s="80">
        <f t="shared" ref="I140:J140" si="33">AVERAGE(I124:I139)</f>
        <v>3.5</v>
      </c>
      <c r="J140" s="81">
        <f t="shared" si="33"/>
        <v>3450</v>
      </c>
      <c r="K140" s="82">
        <f t="shared" ref="K140" si="34">J140/I140</f>
        <v>985.71428571428567</v>
      </c>
      <c r="L140" s="80">
        <f t="shared" ref="L140:M140" si="35">AVERAGE(L124:L139)</f>
        <v>3.5</v>
      </c>
      <c r="M140" s="81">
        <f t="shared" si="35"/>
        <v>2840.0584923945435</v>
      </c>
      <c r="N140" s="82">
        <f>M140/L140</f>
        <v>811.44528354129818</v>
      </c>
      <c r="O140" s="83">
        <f>L140-I140</f>
        <v>0</v>
      </c>
      <c r="P140" s="84">
        <f>N140-K140</f>
        <v>-174.26900217298748</v>
      </c>
      <c r="Q140" s="85">
        <f>N140/K140</f>
        <v>0.82320536011436052</v>
      </c>
      <c r="R140" s="275"/>
      <c r="S140" s="182">
        <f>S124</f>
        <v>0.25</v>
      </c>
      <c r="T140" s="183">
        <f>INDEX(T124:T139,COUNTA(T124:T139))</f>
        <v>0.41259259259259257</v>
      </c>
      <c r="U140" s="86"/>
      <c r="V140" s="96"/>
      <c r="W140" s="18"/>
      <c r="X140" s="20"/>
      <c r="Y140" s="262"/>
      <c r="Z140" s="263"/>
      <c r="AA140" s="97">
        <f>M140-J140</f>
        <v>-609.94150760545654</v>
      </c>
      <c r="AB140" s="85">
        <f>M140/J140</f>
        <v>0.82320536011436041</v>
      </c>
      <c r="AC140" s="280"/>
    </row>
    <row r="141" spans="1:29" ht="15.75" customHeight="1">
      <c r="A141" s="281" t="s">
        <v>46</v>
      </c>
      <c r="B141" s="16" t="s">
        <v>76</v>
      </c>
      <c r="C141" s="271" t="s">
        <v>217</v>
      </c>
      <c r="D141" s="272"/>
      <c r="E141" s="21">
        <v>30</v>
      </c>
      <c r="F141" s="15">
        <v>3021</v>
      </c>
      <c r="G141" s="22">
        <f t="shared" ref="G141:G142" si="36">E141*F141</f>
        <v>90630</v>
      </c>
      <c r="H141" s="23"/>
      <c r="I141" s="24">
        <v>3</v>
      </c>
      <c r="J141" s="25">
        <v>3000</v>
      </c>
      <c r="K141" s="26">
        <f>J141/I141</f>
        <v>1000</v>
      </c>
      <c r="L141" s="27">
        <v>3</v>
      </c>
      <c r="M141" s="25">
        <f>F141/V141*60</f>
        <v>2476.7934411295837</v>
      </c>
      <c r="N141" s="26">
        <f>M141/L141</f>
        <v>825.59781370986127</v>
      </c>
      <c r="O141" s="91">
        <f>L141-I141</f>
        <v>0</v>
      </c>
      <c r="P141" s="92">
        <f>N141-K141</f>
        <v>-174.40218629013873</v>
      </c>
      <c r="Q141" s="31">
        <f>N141/K141</f>
        <v>0.82559781370986129</v>
      </c>
      <c r="R141" s="273">
        <f>Q157</f>
        <v>0.82698575806600316</v>
      </c>
      <c r="S141" s="32">
        <v>0.25</v>
      </c>
      <c r="T141" s="33">
        <v>0.30082175925925925</v>
      </c>
      <c r="U141" s="34"/>
      <c r="V141" s="35">
        <v>73.183333333333309</v>
      </c>
      <c r="W141" s="33"/>
      <c r="X141" s="107"/>
      <c r="Y141" s="276"/>
      <c r="Z141" s="277"/>
      <c r="AA141" s="36">
        <f>M141-J141</f>
        <v>-523.2065588704163</v>
      </c>
      <c r="AB141" s="31">
        <f>M141/J141</f>
        <v>0.82559781370986118</v>
      </c>
      <c r="AC141" s="278">
        <f>AB157</f>
        <v>0.82698575806600316</v>
      </c>
    </row>
    <row r="142" spans="1:29" ht="15.75" customHeight="1">
      <c r="A142" s="282"/>
      <c r="B142" s="38" t="s">
        <v>76</v>
      </c>
      <c r="C142" s="264" t="s">
        <v>284</v>
      </c>
      <c r="D142" s="265"/>
      <c r="E142" s="39">
        <v>27.91</v>
      </c>
      <c r="F142" s="40">
        <v>3990</v>
      </c>
      <c r="G142" s="41">
        <f t="shared" si="36"/>
        <v>111360.9</v>
      </c>
      <c r="H142" s="42"/>
      <c r="I142" s="43">
        <v>3</v>
      </c>
      <c r="J142" s="44">
        <v>3000</v>
      </c>
      <c r="K142" s="45">
        <f t="shared" si="32"/>
        <v>1000</v>
      </c>
      <c r="L142" s="46">
        <v>3</v>
      </c>
      <c r="M142" s="44">
        <f>F142/V142*60</f>
        <v>2485.1211072664355</v>
      </c>
      <c r="N142" s="45">
        <f>M142/L142</f>
        <v>828.37370242214513</v>
      </c>
      <c r="O142" s="47">
        <f>L142-I142</f>
        <v>0</v>
      </c>
      <c r="P142" s="48">
        <f>N142-K142</f>
        <v>-171.62629757785487</v>
      </c>
      <c r="Q142" s="49">
        <f>N142/K142</f>
        <v>0.82837370242214514</v>
      </c>
      <c r="R142" s="274"/>
      <c r="S142" s="50">
        <v>0.31388888888888888</v>
      </c>
      <c r="T142" s="51">
        <v>0.38078703703703703</v>
      </c>
      <c r="U142" s="52">
        <v>18.816666666666677</v>
      </c>
      <c r="V142" s="53">
        <v>96.333333333333343</v>
      </c>
      <c r="W142" s="54"/>
      <c r="X142" s="58"/>
      <c r="Y142" s="266"/>
      <c r="Z142" s="267"/>
      <c r="AA142" s="55">
        <f>M142-J142</f>
        <v>-514.8788927335645</v>
      </c>
      <c r="AB142" s="49">
        <f>M142/J142</f>
        <v>0.82837370242214514</v>
      </c>
      <c r="AC142" s="279"/>
    </row>
    <row r="143" spans="1:29" ht="15.75" customHeight="1">
      <c r="A143" s="282"/>
      <c r="B143" s="38"/>
      <c r="C143" s="264"/>
      <c r="D143" s="265"/>
      <c r="E143" s="39"/>
      <c r="F143" s="40"/>
      <c r="G143" s="41"/>
      <c r="H143" s="42"/>
      <c r="I143" s="43"/>
      <c r="J143" s="44"/>
      <c r="K143" s="45"/>
      <c r="L143" s="46"/>
      <c r="M143" s="44"/>
      <c r="N143" s="45"/>
      <c r="O143" s="47"/>
      <c r="P143" s="48"/>
      <c r="Q143" s="49"/>
      <c r="R143" s="274"/>
      <c r="S143" s="50"/>
      <c r="T143" s="51"/>
      <c r="U143" s="52"/>
      <c r="V143" s="53"/>
      <c r="W143" s="54"/>
      <c r="X143" s="58"/>
      <c r="Y143" s="266"/>
      <c r="Z143" s="267"/>
      <c r="AA143" s="55"/>
      <c r="AB143" s="49"/>
      <c r="AC143" s="279"/>
    </row>
    <row r="144" spans="1:29" ht="15.75" customHeight="1">
      <c r="A144" s="282"/>
      <c r="B144" s="38"/>
      <c r="C144" s="264"/>
      <c r="D144" s="265"/>
      <c r="E144" s="39"/>
      <c r="F144" s="40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79"/>
    </row>
    <row r="145" spans="1:29" ht="15.75" customHeight="1">
      <c r="A145" s="283"/>
      <c r="B145" s="38"/>
      <c r="C145" s="264"/>
      <c r="D145" s="265"/>
      <c r="E145" s="39"/>
      <c r="F145" s="40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79"/>
    </row>
    <row r="146" spans="1:29" ht="15.75" customHeight="1">
      <c r="A146" s="283"/>
      <c r="B146" s="38"/>
      <c r="C146" s="264"/>
      <c r="D146" s="265"/>
      <c r="E146" s="39"/>
      <c r="F146" s="40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116"/>
      <c r="Y146" s="266"/>
      <c r="Z146" s="267"/>
      <c r="AA146" s="55"/>
      <c r="AB146" s="49"/>
      <c r="AC146" s="279"/>
    </row>
    <row r="147" spans="1:29" ht="15.75" customHeight="1">
      <c r="A147" s="283"/>
      <c r="B147" s="38"/>
      <c r="C147" s="264"/>
      <c r="D147" s="265"/>
      <c r="E147" s="39"/>
      <c r="F147" s="40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79"/>
    </row>
    <row r="148" spans="1:29" ht="15.75" customHeight="1">
      <c r="A148" s="283"/>
      <c r="B148" s="38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79"/>
    </row>
    <row r="149" spans="1:29" ht="15.75" customHeight="1">
      <c r="A149" s="283"/>
      <c r="B149" s="38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68"/>
      <c r="X149" s="110"/>
      <c r="Y149" s="266"/>
      <c r="Z149" s="267"/>
      <c r="AA149" s="55"/>
      <c r="AB149" s="49"/>
      <c r="AC149" s="279"/>
    </row>
    <row r="150" spans="1:29" ht="15.75" customHeight="1">
      <c r="A150" s="283"/>
      <c r="B150" s="38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68"/>
      <c r="X150" s="110"/>
      <c r="Y150" s="266"/>
      <c r="Z150" s="267"/>
      <c r="AA150" s="55"/>
      <c r="AB150" s="49"/>
      <c r="AC150" s="279"/>
    </row>
    <row r="151" spans="1:29" ht="15.75" customHeight="1">
      <c r="A151" s="283"/>
      <c r="B151" s="38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68"/>
      <c r="X151" s="110"/>
      <c r="Y151" s="266"/>
      <c r="Z151" s="267"/>
      <c r="AA151" s="55"/>
      <c r="AB151" s="49"/>
      <c r="AC151" s="279"/>
    </row>
    <row r="152" spans="1:29" ht="15.75" customHeight="1">
      <c r="A152" s="283"/>
      <c r="B152" s="38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68"/>
      <c r="X152" s="110"/>
      <c r="Y152" s="266"/>
      <c r="Z152" s="267"/>
      <c r="AA152" s="55"/>
      <c r="AB152" s="49"/>
      <c r="AC152" s="279"/>
    </row>
    <row r="153" spans="1:29" ht="15.75" customHeight="1">
      <c r="A153" s="283"/>
      <c r="B153" s="38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68"/>
      <c r="X153" s="110"/>
      <c r="Y153" s="266"/>
      <c r="Z153" s="267"/>
      <c r="AA153" s="55"/>
      <c r="AB153" s="49"/>
      <c r="AC153" s="279"/>
    </row>
    <row r="154" spans="1:29" ht="15.75" customHeight="1">
      <c r="A154" s="283"/>
      <c r="B154" s="38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68"/>
      <c r="X154" s="110"/>
      <c r="Y154" s="266"/>
      <c r="Z154" s="267"/>
      <c r="AA154" s="55"/>
      <c r="AB154" s="49"/>
      <c r="AC154" s="279"/>
    </row>
    <row r="155" spans="1:29" ht="15.75" customHeight="1">
      <c r="A155" s="283"/>
      <c r="B155" s="38"/>
      <c r="C155" s="264"/>
      <c r="D155" s="265"/>
      <c r="E155" s="39"/>
      <c r="F155" s="40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68"/>
      <c r="X155" s="110"/>
      <c r="Y155" s="266"/>
      <c r="Z155" s="267"/>
      <c r="AA155" s="55"/>
      <c r="AB155" s="49"/>
      <c r="AC155" s="279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37">AVERAGE(I141:I156)</f>
        <v>3</v>
      </c>
      <c r="J157" s="81">
        <f t="shared" si="37"/>
        <v>3000</v>
      </c>
      <c r="K157" s="82">
        <f t="shared" ref="K157" si="38">J157/I157</f>
        <v>1000</v>
      </c>
      <c r="L157" s="80">
        <f t="shared" ref="L157:M157" si="39">AVERAGE(L141:L156)</f>
        <v>3</v>
      </c>
      <c r="M157" s="81">
        <f t="shared" si="39"/>
        <v>2480.9572741980096</v>
      </c>
      <c r="N157" s="82">
        <f t="shared" ref="N157:N164" si="40">M157/L157</f>
        <v>826.9857580660032</v>
      </c>
      <c r="O157" s="83">
        <f t="shared" ref="O157:O164" si="41">L157-I157</f>
        <v>0</v>
      </c>
      <c r="P157" s="84">
        <f t="shared" ref="P157:P164" si="42">N157-K157</f>
        <v>-173.0142419339968</v>
      </c>
      <c r="Q157" s="85">
        <f t="shared" ref="Q157:Q164" si="43">N157/K157</f>
        <v>0.82698575806600316</v>
      </c>
      <c r="R157" s="275"/>
      <c r="S157" s="182">
        <f>S141</f>
        <v>0.25</v>
      </c>
      <c r="T157" s="183">
        <f>INDEX(T141:T156,COUNTA(T141:T156))</f>
        <v>0.38078703703703703</v>
      </c>
      <c r="U157" s="86"/>
      <c r="V157" s="96"/>
      <c r="W157" s="78"/>
      <c r="X157" s="82"/>
      <c r="Y157" s="262"/>
      <c r="Z157" s="263"/>
      <c r="AA157" s="97">
        <f t="shared" ref="AA157:AA164" si="44">M157-J157</f>
        <v>-519.0427258019904</v>
      </c>
      <c r="AB157" s="85">
        <f t="shared" ref="AB157:AB164" si="45">M157/J157</f>
        <v>0.82698575806600316</v>
      </c>
      <c r="AC157" s="280"/>
    </row>
    <row r="158" spans="1:29" ht="15.75" customHeight="1">
      <c r="A158" s="268" t="s">
        <v>48</v>
      </c>
      <c r="B158" s="16" t="s">
        <v>76</v>
      </c>
      <c r="C158" s="271" t="s">
        <v>218</v>
      </c>
      <c r="D158" s="272"/>
      <c r="E158" s="21">
        <v>23.37</v>
      </c>
      <c r="F158" s="15">
        <v>205</v>
      </c>
      <c r="G158" s="22">
        <f t="shared" ref="G158:G164" si="46">E158*F158</f>
        <v>4790.8500000000004</v>
      </c>
      <c r="H158" s="23"/>
      <c r="I158" s="24">
        <v>10</v>
      </c>
      <c r="J158" s="25">
        <v>2700</v>
      </c>
      <c r="K158" s="26">
        <f>J158/I158</f>
        <v>270</v>
      </c>
      <c r="L158" s="27">
        <v>10</v>
      </c>
      <c r="M158" s="25">
        <f t="shared" ref="M158:M164" si="47">F158/V158*60</f>
        <v>2189.9109792284767</v>
      </c>
      <c r="N158" s="26">
        <f t="shared" si="40"/>
        <v>218.99109792284767</v>
      </c>
      <c r="O158" s="91">
        <f t="shared" si="41"/>
        <v>0</v>
      </c>
      <c r="P158" s="92">
        <f t="shared" si="42"/>
        <v>-51.008902077152328</v>
      </c>
      <c r="Q158" s="31">
        <f t="shared" si="43"/>
        <v>0.81107814045499138</v>
      </c>
      <c r="R158" s="273">
        <f>Q174</f>
        <v>0.84463487024118244</v>
      </c>
      <c r="S158" s="32">
        <v>0.70859953703703704</v>
      </c>
      <c r="T158" s="33">
        <v>0.71250000000000002</v>
      </c>
      <c r="U158" s="34"/>
      <c r="V158" s="35">
        <v>5.616666666666692</v>
      </c>
      <c r="W158" s="33"/>
      <c r="X158" s="107"/>
      <c r="Y158" s="276"/>
      <c r="Z158" s="277"/>
      <c r="AA158" s="36">
        <f t="shared" si="44"/>
        <v>-510.08902077152334</v>
      </c>
      <c r="AB158" s="31">
        <f t="shared" si="45"/>
        <v>0.81107814045499138</v>
      </c>
      <c r="AC158" s="278">
        <f>AB174</f>
        <v>0.84463487024118233</v>
      </c>
    </row>
    <row r="159" spans="1:29" ht="15.75" customHeight="1">
      <c r="A159" s="269"/>
      <c r="B159" s="38" t="s">
        <v>118</v>
      </c>
      <c r="C159" s="264" t="s">
        <v>280</v>
      </c>
      <c r="D159" s="265"/>
      <c r="E159" s="39">
        <v>25.64</v>
      </c>
      <c r="F159" s="40">
        <v>342</v>
      </c>
      <c r="G159" s="41">
        <f t="shared" si="46"/>
        <v>8768.880000000001</v>
      </c>
      <c r="H159" s="42">
        <v>2</v>
      </c>
      <c r="I159" s="43">
        <v>11</v>
      </c>
      <c r="J159" s="44">
        <v>3000</v>
      </c>
      <c r="K159" s="45">
        <f t="shared" si="32"/>
        <v>272.72727272727275</v>
      </c>
      <c r="L159" s="46">
        <v>11</v>
      </c>
      <c r="M159" s="44">
        <f t="shared" si="47"/>
        <v>2559.667359667385</v>
      </c>
      <c r="N159" s="45">
        <f t="shared" si="40"/>
        <v>232.69703269703498</v>
      </c>
      <c r="O159" s="47">
        <f t="shared" si="41"/>
        <v>0</v>
      </c>
      <c r="P159" s="48">
        <f t="shared" si="42"/>
        <v>-40.030240030237763</v>
      </c>
      <c r="Q159" s="49">
        <f t="shared" si="43"/>
        <v>0.8532224532224616</v>
      </c>
      <c r="R159" s="274"/>
      <c r="S159" s="50">
        <v>0.71597222222222223</v>
      </c>
      <c r="T159" s="51">
        <v>0.72153935185185181</v>
      </c>
      <c r="U159" s="52">
        <v>4.9999999999999822</v>
      </c>
      <c r="V159" s="53">
        <v>8.0166666666665876</v>
      </c>
      <c r="W159" s="54"/>
      <c r="X159" s="58"/>
      <c r="Y159" s="266"/>
      <c r="Z159" s="267"/>
      <c r="AA159" s="55">
        <f t="shared" si="44"/>
        <v>-440.33264033261503</v>
      </c>
      <c r="AB159" s="49">
        <f t="shared" si="45"/>
        <v>0.85322245322246171</v>
      </c>
      <c r="AC159" s="279"/>
    </row>
    <row r="160" spans="1:29" ht="15.75" customHeight="1">
      <c r="A160" s="269"/>
      <c r="B160" s="38" t="s">
        <v>118</v>
      </c>
      <c r="C160" s="264" t="s">
        <v>281</v>
      </c>
      <c r="D160" s="265"/>
      <c r="E160" s="39">
        <v>27.36</v>
      </c>
      <c r="F160" s="40">
        <v>1771</v>
      </c>
      <c r="G160" s="41">
        <f t="shared" si="46"/>
        <v>48454.559999999998</v>
      </c>
      <c r="H160" s="42"/>
      <c r="I160" s="43">
        <v>6</v>
      </c>
      <c r="J160" s="44">
        <v>2500</v>
      </c>
      <c r="K160" s="45">
        <f t="shared" si="32"/>
        <v>416.66666666666669</v>
      </c>
      <c r="L160" s="46">
        <v>6</v>
      </c>
      <c r="M160" s="44">
        <f t="shared" si="47"/>
        <v>2125.2000000000007</v>
      </c>
      <c r="N160" s="45">
        <f t="shared" si="40"/>
        <v>354.2000000000001</v>
      </c>
      <c r="O160" s="47">
        <f t="shared" si="41"/>
        <v>0</v>
      </c>
      <c r="P160" s="48">
        <f t="shared" si="42"/>
        <v>-62.466666666666583</v>
      </c>
      <c r="Q160" s="49">
        <f t="shared" si="43"/>
        <v>0.85008000000000017</v>
      </c>
      <c r="R160" s="274"/>
      <c r="S160" s="50">
        <v>0.72638888888888886</v>
      </c>
      <c r="T160" s="51">
        <v>0.76111111111111107</v>
      </c>
      <c r="U160" s="52">
        <v>6.9833333333333591</v>
      </c>
      <c r="V160" s="53">
        <v>49.999999999999986</v>
      </c>
      <c r="W160" s="54"/>
      <c r="X160" s="58"/>
      <c r="Y160" s="266"/>
      <c r="Z160" s="267"/>
      <c r="AA160" s="55">
        <f t="shared" si="44"/>
        <v>-374.79999999999927</v>
      </c>
      <c r="AB160" s="49">
        <f t="shared" si="45"/>
        <v>0.85008000000000028</v>
      </c>
      <c r="AC160" s="279"/>
    </row>
    <row r="161" spans="1:29" ht="15.75" customHeight="1">
      <c r="A161" s="269"/>
      <c r="B161" s="38" t="s">
        <v>118</v>
      </c>
      <c r="C161" s="264" t="s">
        <v>202</v>
      </c>
      <c r="D161" s="265"/>
      <c r="E161" s="39">
        <v>29.52</v>
      </c>
      <c r="F161" s="40">
        <v>1883</v>
      </c>
      <c r="G161" s="41">
        <f t="shared" si="46"/>
        <v>55586.159999999996</v>
      </c>
      <c r="H161" s="42"/>
      <c r="I161" s="43">
        <v>17</v>
      </c>
      <c r="J161" s="44">
        <v>3273</v>
      </c>
      <c r="K161" s="45">
        <f t="shared" si="32"/>
        <v>192.52941176470588</v>
      </c>
      <c r="L161" s="46">
        <v>17</v>
      </c>
      <c r="M161" s="44">
        <f t="shared" si="47"/>
        <v>2809.2830501450367</v>
      </c>
      <c r="N161" s="45">
        <f t="shared" si="40"/>
        <v>165.25194412617861</v>
      </c>
      <c r="O161" s="47">
        <f t="shared" si="41"/>
        <v>0</v>
      </c>
      <c r="P161" s="48">
        <f t="shared" si="42"/>
        <v>-27.27746763852727</v>
      </c>
      <c r="Q161" s="49">
        <f t="shared" si="43"/>
        <v>0.85832051639017304</v>
      </c>
      <c r="R161" s="274"/>
      <c r="S161" s="50">
        <v>0.76597222222222217</v>
      </c>
      <c r="T161" s="51">
        <v>0.79390046296296302</v>
      </c>
      <c r="U161" s="52">
        <v>6.9999999999999751</v>
      </c>
      <c r="V161" s="53">
        <v>40.216666666666825</v>
      </c>
      <c r="W161" s="54"/>
      <c r="X161" s="94"/>
      <c r="Y161" s="266"/>
      <c r="Z161" s="267"/>
      <c r="AA161" s="55">
        <f t="shared" si="44"/>
        <v>-463.71694985496333</v>
      </c>
      <c r="AB161" s="49">
        <f t="shared" si="45"/>
        <v>0.85832051639017315</v>
      </c>
      <c r="AC161" s="279"/>
    </row>
    <row r="162" spans="1:29" ht="15.75" customHeight="1">
      <c r="A162" s="269"/>
      <c r="B162" s="38" t="s">
        <v>118</v>
      </c>
      <c r="C162" s="264" t="s">
        <v>201</v>
      </c>
      <c r="D162" s="265"/>
      <c r="E162" s="39">
        <v>29.85</v>
      </c>
      <c r="F162" s="40">
        <v>1920</v>
      </c>
      <c r="G162" s="41">
        <f t="shared" si="46"/>
        <v>57312</v>
      </c>
      <c r="H162" s="58"/>
      <c r="I162" s="43">
        <v>17</v>
      </c>
      <c r="J162" s="44">
        <v>3273</v>
      </c>
      <c r="K162" s="45">
        <f t="shared" si="32"/>
        <v>192.52941176470588</v>
      </c>
      <c r="L162" s="59">
        <v>17</v>
      </c>
      <c r="M162" s="44">
        <f t="shared" si="47"/>
        <v>2812.0423108217983</v>
      </c>
      <c r="N162" s="45">
        <f t="shared" si="40"/>
        <v>165.41425357775285</v>
      </c>
      <c r="O162" s="47">
        <f t="shared" si="41"/>
        <v>0</v>
      </c>
      <c r="P162" s="48">
        <f t="shared" si="42"/>
        <v>-27.115158186953039</v>
      </c>
      <c r="Q162" s="49">
        <f t="shared" si="43"/>
        <v>0.85916355356608565</v>
      </c>
      <c r="R162" s="274"/>
      <c r="S162" s="50">
        <v>0.79795138888888884</v>
      </c>
      <c r="T162" s="51">
        <v>0.82640046296296299</v>
      </c>
      <c r="U162" s="52">
        <v>5.8333333333331794</v>
      </c>
      <c r="V162" s="53">
        <v>40.966666666666782</v>
      </c>
      <c r="W162" s="54"/>
      <c r="X162" s="94"/>
      <c r="Y162" s="266"/>
      <c r="Z162" s="267"/>
      <c r="AA162" s="55">
        <f t="shared" si="44"/>
        <v>-460.95768917820169</v>
      </c>
      <c r="AB162" s="49">
        <f t="shared" si="45"/>
        <v>0.85916355356608565</v>
      </c>
      <c r="AC162" s="279"/>
    </row>
    <row r="163" spans="1:29" ht="15.75" customHeight="1">
      <c r="A163" s="269"/>
      <c r="B163" s="38" t="s">
        <v>76</v>
      </c>
      <c r="C163" s="264" t="s">
        <v>117</v>
      </c>
      <c r="D163" s="265"/>
      <c r="E163" s="39">
        <v>28.57</v>
      </c>
      <c r="F163" s="40">
        <v>2305</v>
      </c>
      <c r="G163" s="60">
        <f t="shared" si="46"/>
        <v>65853.850000000006</v>
      </c>
      <c r="H163" s="61"/>
      <c r="I163" s="43">
        <v>13</v>
      </c>
      <c r="J163" s="44">
        <v>3600</v>
      </c>
      <c r="K163" s="45">
        <f t="shared" si="32"/>
        <v>276.92307692307691</v>
      </c>
      <c r="L163" s="46">
        <v>13</v>
      </c>
      <c r="M163" s="44">
        <f t="shared" si="47"/>
        <v>2975.2599498027885</v>
      </c>
      <c r="N163" s="45">
        <f t="shared" si="40"/>
        <v>228.86614998482989</v>
      </c>
      <c r="O163" s="47">
        <f t="shared" si="41"/>
        <v>0</v>
      </c>
      <c r="P163" s="48">
        <f t="shared" si="42"/>
        <v>-48.056926938247017</v>
      </c>
      <c r="Q163" s="49">
        <f t="shared" si="43"/>
        <v>0.82646109716744132</v>
      </c>
      <c r="R163" s="274"/>
      <c r="S163" s="50">
        <v>0.82986111111111105</v>
      </c>
      <c r="T163" s="51">
        <v>0.86214120370370373</v>
      </c>
      <c r="U163" s="52">
        <v>4.9833333333332064</v>
      </c>
      <c r="V163" s="53">
        <v>46.483333333333462</v>
      </c>
      <c r="W163" s="54">
        <v>0.86214120370370373</v>
      </c>
      <c r="X163" s="94">
        <v>0.90225694444444449</v>
      </c>
      <c r="Y163" s="266"/>
      <c r="Z163" s="267"/>
      <c r="AA163" s="55">
        <f t="shared" si="44"/>
        <v>-624.74005019721153</v>
      </c>
      <c r="AB163" s="49">
        <f t="shared" si="45"/>
        <v>0.82646109716744121</v>
      </c>
      <c r="AC163" s="279"/>
    </row>
    <row r="164" spans="1:29" ht="15.75" customHeight="1">
      <c r="A164" s="269"/>
      <c r="B164" s="38" t="s">
        <v>118</v>
      </c>
      <c r="C164" s="264" t="s">
        <v>280</v>
      </c>
      <c r="D164" s="265"/>
      <c r="E164" s="39">
        <v>25.64</v>
      </c>
      <c r="F164" s="40">
        <v>1908</v>
      </c>
      <c r="G164" s="60">
        <f t="shared" si="46"/>
        <v>48921.120000000003</v>
      </c>
      <c r="H164" s="64"/>
      <c r="I164" s="43">
        <v>11</v>
      </c>
      <c r="J164" s="44">
        <v>3000</v>
      </c>
      <c r="K164" s="45">
        <f t="shared" si="32"/>
        <v>272.72727272727275</v>
      </c>
      <c r="L164" s="59">
        <v>11</v>
      </c>
      <c r="M164" s="44">
        <f t="shared" si="47"/>
        <v>2558.2122905027954</v>
      </c>
      <c r="N164" s="45">
        <f t="shared" si="40"/>
        <v>232.56475368207231</v>
      </c>
      <c r="O164" s="65">
        <f t="shared" si="41"/>
        <v>0</v>
      </c>
      <c r="P164" s="66">
        <f t="shared" si="42"/>
        <v>-40.16251904520044</v>
      </c>
      <c r="Q164" s="67">
        <f t="shared" si="43"/>
        <v>0.8527374301675984</v>
      </c>
      <c r="R164" s="274"/>
      <c r="S164" s="50">
        <v>0.90225694444444449</v>
      </c>
      <c r="T164" s="51">
        <v>0.93333333333333335</v>
      </c>
      <c r="U164" s="52">
        <v>57.766666666666694</v>
      </c>
      <c r="V164" s="53">
        <v>44.749999999999957</v>
      </c>
      <c r="W164" s="54"/>
      <c r="X164" s="94"/>
      <c r="Y164" s="266"/>
      <c r="Z164" s="267"/>
      <c r="AA164" s="55">
        <f t="shared" si="44"/>
        <v>-441.78770949720456</v>
      </c>
      <c r="AB164" s="49">
        <f t="shared" si="45"/>
        <v>0.85273743016759851</v>
      </c>
      <c r="AC164" s="279"/>
    </row>
    <row r="165" spans="1:29" ht="15.75" customHeight="1">
      <c r="A165" s="269"/>
      <c r="B165" s="38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50"/>
      <c r="T165" s="51"/>
      <c r="U165" s="52"/>
      <c r="V165" s="53"/>
      <c r="W165" s="54"/>
      <c r="X165" s="94"/>
      <c r="Y165" s="266"/>
      <c r="Z165" s="267"/>
      <c r="AA165" s="55"/>
      <c r="AB165" s="49"/>
      <c r="AC165" s="279"/>
    </row>
    <row r="166" spans="1:29" ht="15.75" customHeight="1">
      <c r="A166" s="269"/>
      <c r="B166" s="38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50"/>
      <c r="T166" s="51"/>
      <c r="U166" s="52"/>
      <c r="V166" s="53"/>
      <c r="W166" s="68"/>
      <c r="X166" s="110"/>
      <c r="Y166" s="266"/>
      <c r="Z166" s="267"/>
      <c r="AA166" s="55"/>
      <c r="AB166" s="49"/>
      <c r="AC166" s="279"/>
    </row>
    <row r="167" spans="1:29" ht="15.75" customHeight="1">
      <c r="A167" s="269"/>
      <c r="B167" s="38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50"/>
      <c r="T167" s="51"/>
      <c r="U167" s="52"/>
      <c r="V167" s="53"/>
      <c r="W167" s="68"/>
      <c r="X167" s="110"/>
      <c r="Y167" s="266"/>
      <c r="Z167" s="267"/>
      <c r="AA167" s="55"/>
      <c r="AB167" s="49"/>
      <c r="AC167" s="279"/>
    </row>
    <row r="168" spans="1:29" ht="15.75" customHeight="1">
      <c r="A168" s="269"/>
      <c r="B168" s="38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50"/>
      <c r="T168" s="51"/>
      <c r="U168" s="52"/>
      <c r="V168" s="53"/>
      <c r="W168" s="68"/>
      <c r="X168" s="110"/>
      <c r="Y168" s="266"/>
      <c r="Z168" s="267"/>
      <c r="AA168" s="55"/>
      <c r="AB168" s="49"/>
      <c r="AC168" s="279"/>
    </row>
    <row r="169" spans="1:29" ht="15.75" customHeight="1">
      <c r="A169" s="269"/>
      <c r="B169" s="38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50"/>
      <c r="T169" s="51"/>
      <c r="U169" s="52"/>
      <c r="V169" s="53"/>
      <c r="W169" s="68"/>
      <c r="X169" s="110"/>
      <c r="Y169" s="266"/>
      <c r="Z169" s="267"/>
      <c r="AA169" s="55"/>
      <c r="AB169" s="49"/>
      <c r="AC169" s="279"/>
    </row>
    <row r="170" spans="1:29" ht="15.75" customHeight="1">
      <c r="A170" s="269"/>
      <c r="B170" s="38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50"/>
      <c r="T170" s="51"/>
      <c r="U170" s="52"/>
      <c r="V170" s="53"/>
      <c r="W170" s="68"/>
      <c r="X170" s="110"/>
      <c r="Y170" s="266"/>
      <c r="Z170" s="267"/>
      <c r="AA170" s="55"/>
      <c r="AB170" s="49"/>
      <c r="AC170" s="279"/>
    </row>
    <row r="171" spans="1:29" ht="15.75" customHeight="1">
      <c r="A171" s="269"/>
      <c r="B171" s="38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50"/>
      <c r="T171" s="51"/>
      <c r="U171" s="52"/>
      <c r="V171" s="53"/>
      <c r="W171" s="68"/>
      <c r="X171" s="110"/>
      <c r="Y171" s="266"/>
      <c r="Z171" s="267"/>
      <c r="AA171" s="55"/>
      <c r="AB171" s="49"/>
      <c r="AC171" s="279"/>
    </row>
    <row r="172" spans="1:29" ht="15.75" customHeight="1">
      <c r="A172" s="269"/>
      <c r="B172" s="38"/>
      <c r="C172" s="264"/>
      <c r="D172" s="265"/>
      <c r="E172" s="39"/>
      <c r="F172" s="40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50"/>
      <c r="T172" s="51"/>
      <c r="U172" s="52"/>
      <c r="V172" s="53"/>
      <c r="W172" s="68"/>
      <c r="X172" s="110"/>
      <c r="Y172" s="266"/>
      <c r="Z172" s="267"/>
      <c r="AA172" s="55"/>
      <c r="AB172" s="49"/>
      <c r="AC172" s="279"/>
    </row>
    <row r="173" spans="1:29" ht="15.75" customHeight="1">
      <c r="A173" s="269"/>
      <c r="B173" s="38"/>
      <c r="C173" s="264"/>
      <c r="D173" s="265"/>
      <c r="E173" s="104"/>
      <c r="F173" s="40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48">AVERAGE(I158:I173)</f>
        <v>12.142857142857142</v>
      </c>
      <c r="J174" s="81">
        <f t="shared" si="48"/>
        <v>3049.4285714285716</v>
      </c>
      <c r="K174" s="82">
        <f t="shared" ref="K174" si="49">J174/I174</f>
        <v>251.12941176470591</v>
      </c>
      <c r="L174" s="80">
        <f t="shared" ref="L174:M174" si="50">AVERAGE(L158:L173)</f>
        <v>12.142857142857142</v>
      </c>
      <c r="M174" s="81">
        <f t="shared" si="50"/>
        <v>2575.6537057383257</v>
      </c>
      <c r="N174" s="82">
        <f>M174/L174</f>
        <v>212.11265811962684</v>
      </c>
      <c r="O174" s="83">
        <f>L174-I174</f>
        <v>0</v>
      </c>
      <c r="P174" s="84">
        <f>N174-K174</f>
        <v>-39.016753645079064</v>
      </c>
      <c r="Q174" s="85">
        <f>N174/K174</f>
        <v>0.84463487024118244</v>
      </c>
      <c r="R174" s="275"/>
      <c r="S174" s="182">
        <f>S158</f>
        <v>0.70859953703703704</v>
      </c>
      <c r="T174" s="183">
        <f>INDEX(T158:T173,COUNTA(T158:T173))</f>
        <v>0.93333333333333335</v>
      </c>
      <c r="U174" s="86"/>
      <c r="V174" s="96"/>
      <c r="W174" s="78"/>
      <c r="X174" s="82"/>
      <c r="Y174" s="262"/>
      <c r="Z174" s="263"/>
      <c r="AA174" s="97">
        <f>M174-J174</f>
        <v>-473.77486569024586</v>
      </c>
      <c r="AB174" s="85">
        <f>M174/J174</f>
        <v>0.84463487024118233</v>
      </c>
      <c r="AC174" s="280"/>
    </row>
    <row r="175" spans="1:29" ht="15.75" customHeight="1">
      <c r="A175" s="281" t="s">
        <v>49</v>
      </c>
      <c r="B175" s="16" t="s">
        <v>76</v>
      </c>
      <c r="C175" s="271" t="s">
        <v>120</v>
      </c>
      <c r="D175" s="272"/>
      <c r="E175" s="21">
        <v>14.03</v>
      </c>
      <c r="F175" s="15">
        <v>8439</v>
      </c>
      <c r="G175" s="22">
        <f t="shared" ref="G175" si="51">E175*F175</f>
        <v>118399.17</v>
      </c>
      <c r="H175" s="23"/>
      <c r="I175" s="24">
        <v>4</v>
      </c>
      <c r="J175" s="25">
        <v>2700</v>
      </c>
      <c r="K175" s="26">
        <f>J175/I175</f>
        <v>675</v>
      </c>
      <c r="L175" s="27">
        <v>4</v>
      </c>
      <c r="M175" s="25">
        <f>F175/V175*60</f>
        <v>2394.6086545282574</v>
      </c>
      <c r="N175" s="26">
        <f>M175/L175</f>
        <v>598.65216363206434</v>
      </c>
      <c r="O175" s="91">
        <f>L175-I175</f>
        <v>0</v>
      </c>
      <c r="P175" s="92">
        <f>N175-K175</f>
        <v>-76.347836367935656</v>
      </c>
      <c r="Q175" s="31">
        <f>N175/K175</f>
        <v>0.88689209426972493</v>
      </c>
      <c r="R175" s="273">
        <f>Q191</f>
        <v>0.88689209426972493</v>
      </c>
      <c r="S175" s="32">
        <v>0.70833333333333337</v>
      </c>
      <c r="T175" s="33">
        <v>0.85517361111111112</v>
      </c>
      <c r="U175" s="34"/>
      <c r="V175" s="35">
        <v>211.44999999999996</v>
      </c>
      <c r="W175" s="33"/>
      <c r="X175" s="107"/>
      <c r="Y175" s="276"/>
      <c r="Z175" s="277"/>
      <c r="AA175" s="36">
        <f>M175-J175</f>
        <v>-305.39134547174262</v>
      </c>
      <c r="AB175" s="31">
        <f>M175/J175</f>
        <v>0.88689209426972493</v>
      </c>
      <c r="AC175" s="278">
        <f>AB191</f>
        <v>0.88689209426972493</v>
      </c>
    </row>
    <row r="176" spans="1:29" ht="15.75" customHeight="1">
      <c r="A176" s="282"/>
      <c r="B176" s="38"/>
      <c r="C176" s="264"/>
      <c r="D176" s="265"/>
      <c r="E176" s="39"/>
      <c r="F176" s="40"/>
      <c r="G176" s="41"/>
      <c r="H176" s="42"/>
      <c r="I176" s="43"/>
      <c r="J176" s="44"/>
      <c r="K176" s="45"/>
      <c r="L176" s="46"/>
      <c r="M176" s="44"/>
      <c r="N176" s="45"/>
      <c r="O176" s="47"/>
      <c r="P176" s="48"/>
      <c r="Q176" s="49"/>
      <c r="R176" s="274"/>
      <c r="S176" s="50"/>
      <c r="T176" s="51"/>
      <c r="U176" s="52"/>
      <c r="V176" s="53"/>
      <c r="W176" s="54"/>
      <c r="X176" s="94"/>
      <c r="Y176" s="266"/>
      <c r="Z176" s="267"/>
      <c r="AA176" s="55"/>
      <c r="AB176" s="49"/>
      <c r="AC176" s="279"/>
    </row>
    <row r="177" spans="1:29" ht="15.75" customHeight="1">
      <c r="A177" s="282"/>
      <c r="B177" s="38"/>
      <c r="C177" s="264"/>
      <c r="D177" s="265"/>
      <c r="E177" s="39"/>
      <c r="F177" s="40"/>
      <c r="G177" s="41"/>
      <c r="H177" s="42"/>
      <c r="I177" s="43"/>
      <c r="J177" s="44"/>
      <c r="K177" s="45"/>
      <c r="L177" s="46"/>
      <c r="M177" s="44"/>
      <c r="N177" s="45"/>
      <c r="O177" s="47"/>
      <c r="P177" s="48"/>
      <c r="Q177" s="49"/>
      <c r="R177" s="274"/>
      <c r="S177" s="50"/>
      <c r="T177" s="51"/>
      <c r="U177" s="52"/>
      <c r="V177" s="53"/>
      <c r="W177" s="54"/>
      <c r="X177" s="58"/>
      <c r="Y177" s="266"/>
      <c r="Z177" s="267"/>
      <c r="AA177" s="55"/>
      <c r="AB177" s="49"/>
      <c r="AC177" s="279"/>
    </row>
    <row r="178" spans="1:29" ht="15.75" customHeight="1">
      <c r="A178" s="282"/>
      <c r="B178" s="38"/>
      <c r="C178" s="264"/>
      <c r="D178" s="265"/>
      <c r="E178" s="39"/>
      <c r="F178" s="40"/>
      <c r="G178" s="41"/>
      <c r="H178" s="42"/>
      <c r="I178" s="43"/>
      <c r="J178" s="44"/>
      <c r="K178" s="45"/>
      <c r="L178" s="46"/>
      <c r="M178" s="44"/>
      <c r="N178" s="45"/>
      <c r="O178" s="47"/>
      <c r="P178" s="48"/>
      <c r="Q178" s="49"/>
      <c r="R178" s="274"/>
      <c r="S178" s="50"/>
      <c r="T178" s="51"/>
      <c r="U178" s="52"/>
      <c r="V178" s="53"/>
      <c r="W178" s="54"/>
      <c r="X178" s="58"/>
      <c r="Y178" s="266"/>
      <c r="Z178" s="267"/>
      <c r="AA178" s="55"/>
      <c r="AB178" s="49"/>
      <c r="AC178" s="279"/>
    </row>
    <row r="179" spans="1:29" ht="15.75" customHeight="1">
      <c r="A179" s="283"/>
      <c r="B179" s="38"/>
      <c r="C179" s="264"/>
      <c r="D179" s="265"/>
      <c r="E179" s="39"/>
      <c r="F179" s="40"/>
      <c r="G179" s="41"/>
      <c r="H179" s="58"/>
      <c r="I179" s="43"/>
      <c r="J179" s="44"/>
      <c r="K179" s="45"/>
      <c r="L179" s="59"/>
      <c r="M179" s="44"/>
      <c r="N179" s="45"/>
      <c r="O179" s="47"/>
      <c r="P179" s="48"/>
      <c r="Q179" s="49"/>
      <c r="R179" s="274"/>
      <c r="S179" s="50"/>
      <c r="T179" s="51"/>
      <c r="U179" s="52"/>
      <c r="V179" s="53"/>
      <c r="W179" s="54"/>
      <c r="X179" s="58"/>
      <c r="Y179" s="266"/>
      <c r="Z179" s="267"/>
      <c r="AA179" s="55"/>
      <c r="AB179" s="49"/>
      <c r="AC179" s="279"/>
    </row>
    <row r="180" spans="1:29" ht="15.75" customHeight="1">
      <c r="A180" s="283"/>
      <c r="B180" s="38"/>
      <c r="C180" s="264"/>
      <c r="D180" s="265"/>
      <c r="E180" s="39"/>
      <c r="F180" s="40"/>
      <c r="G180" s="60"/>
      <c r="H180" s="61"/>
      <c r="I180" s="43"/>
      <c r="J180" s="44"/>
      <c r="K180" s="45"/>
      <c r="L180" s="46"/>
      <c r="M180" s="44"/>
      <c r="N180" s="45"/>
      <c r="O180" s="47"/>
      <c r="P180" s="48"/>
      <c r="Q180" s="49"/>
      <c r="R180" s="274"/>
      <c r="S180" s="50"/>
      <c r="T180" s="51"/>
      <c r="U180" s="52"/>
      <c r="V180" s="53"/>
      <c r="W180" s="54"/>
      <c r="X180" s="58"/>
      <c r="Y180" s="266"/>
      <c r="Z180" s="267"/>
      <c r="AA180" s="55"/>
      <c r="AB180" s="49"/>
      <c r="AC180" s="279"/>
    </row>
    <row r="181" spans="1:29" ht="15.75" customHeight="1">
      <c r="A181" s="283"/>
      <c r="B181" s="38"/>
      <c r="C181" s="264"/>
      <c r="D181" s="265"/>
      <c r="E181" s="39"/>
      <c r="F181" s="40"/>
      <c r="G181" s="60"/>
      <c r="H181" s="64"/>
      <c r="I181" s="43"/>
      <c r="J181" s="44"/>
      <c r="K181" s="45"/>
      <c r="L181" s="59"/>
      <c r="M181" s="44"/>
      <c r="N181" s="45"/>
      <c r="O181" s="65"/>
      <c r="P181" s="66"/>
      <c r="Q181" s="67"/>
      <c r="R181" s="274"/>
      <c r="S181" s="50"/>
      <c r="T181" s="51"/>
      <c r="U181" s="52"/>
      <c r="V181" s="53"/>
      <c r="W181" s="54"/>
      <c r="X181" s="58"/>
      <c r="Y181" s="266"/>
      <c r="Z181" s="267"/>
      <c r="AA181" s="55"/>
      <c r="AB181" s="49"/>
      <c r="AC181" s="279"/>
    </row>
    <row r="182" spans="1:29" ht="15.75" customHeight="1">
      <c r="A182" s="283"/>
      <c r="B182" s="38"/>
      <c r="C182" s="264"/>
      <c r="D182" s="265"/>
      <c r="E182" s="39"/>
      <c r="F182" s="40"/>
      <c r="G182" s="60"/>
      <c r="H182" s="64"/>
      <c r="I182" s="43"/>
      <c r="J182" s="44"/>
      <c r="K182" s="45"/>
      <c r="L182" s="59"/>
      <c r="M182" s="44"/>
      <c r="N182" s="45"/>
      <c r="O182" s="65"/>
      <c r="P182" s="66"/>
      <c r="Q182" s="67"/>
      <c r="R182" s="274"/>
      <c r="S182" s="50"/>
      <c r="T182" s="51"/>
      <c r="U182" s="52"/>
      <c r="V182" s="53"/>
      <c r="W182" s="54"/>
      <c r="X182" s="58"/>
      <c r="Y182" s="266"/>
      <c r="Z182" s="267"/>
      <c r="AA182" s="55"/>
      <c r="AB182" s="49"/>
      <c r="AC182" s="279"/>
    </row>
    <row r="183" spans="1:29" ht="15.75" customHeight="1">
      <c r="A183" s="283"/>
      <c r="B183" s="38"/>
      <c r="C183" s="264"/>
      <c r="D183" s="265"/>
      <c r="E183" s="39"/>
      <c r="F183" s="40"/>
      <c r="G183" s="60"/>
      <c r="H183" s="64"/>
      <c r="I183" s="43"/>
      <c r="J183" s="44"/>
      <c r="K183" s="45"/>
      <c r="L183" s="59"/>
      <c r="M183" s="44"/>
      <c r="N183" s="45"/>
      <c r="O183" s="65"/>
      <c r="P183" s="66"/>
      <c r="Q183" s="67"/>
      <c r="R183" s="274"/>
      <c r="S183" s="50"/>
      <c r="T183" s="51"/>
      <c r="U183" s="52"/>
      <c r="V183" s="53"/>
      <c r="W183" s="54"/>
      <c r="X183" s="58"/>
      <c r="Y183" s="266"/>
      <c r="Z183" s="267"/>
      <c r="AA183" s="55"/>
      <c r="AB183" s="49"/>
      <c r="AC183" s="279"/>
    </row>
    <row r="184" spans="1:29" ht="15.75" customHeight="1">
      <c r="A184" s="283"/>
      <c r="B184" s="38"/>
      <c r="C184" s="264"/>
      <c r="D184" s="265"/>
      <c r="E184" s="39"/>
      <c r="F184" s="40"/>
      <c r="G184" s="60"/>
      <c r="H184" s="64"/>
      <c r="I184" s="43"/>
      <c r="J184" s="44"/>
      <c r="K184" s="45"/>
      <c r="L184" s="59"/>
      <c r="M184" s="44"/>
      <c r="N184" s="45"/>
      <c r="O184" s="65"/>
      <c r="P184" s="66"/>
      <c r="Q184" s="67"/>
      <c r="R184" s="274"/>
      <c r="S184" s="50"/>
      <c r="T184" s="51"/>
      <c r="U184" s="52"/>
      <c r="V184" s="53"/>
      <c r="W184" s="54"/>
      <c r="X184" s="58"/>
      <c r="Y184" s="266"/>
      <c r="Z184" s="267"/>
      <c r="AA184" s="55"/>
      <c r="AB184" s="49"/>
      <c r="AC184" s="279"/>
    </row>
    <row r="185" spans="1:29" ht="15.75" customHeight="1">
      <c r="A185" s="283"/>
      <c r="B185" s="38"/>
      <c r="C185" s="264"/>
      <c r="D185" s="265"/>
      <c r="E185" s="39"/>
      <c r="F185" s="40"/>
      <c r="G185" s="60"/>
      <c r="H185" s="64"/>
      <c r="I185" s="43"/>
      <c r="J185" s="44"/>
      <c r="K185" s="45"/>
      <c r="L185" s="59"/>
      <c r="M185" s="44"/>
      <c r="N185" s="45"/>
      <c r="O185" s="65"/>
      <c r="P185" s="66"/>
      <c r="Q185" s="67"/>
      <c r="R185" s="274"/>
      <c r="S185" s="50"/>
      <c r="T185" s="51"/>
      <c r="U185" s="52"/>
      <c r="V185" s="53"/>
      <c r="W185" s="54"/>
      <c r="X185" s="58"/>
      <c r="Y185" s="266"/>
      <c r="Z185" s="267"/>
      <c r="AA185" s="55"/>
      <c r="AB185" s="49"/>
      <c r="AC185" s="279"/>
    </row>
    <row r="186" spans="1:29" ht="15.75" customHeight="1">
      <c r="A186" s="283"/>
      <c r="B186" s="38"/>
      <c r="C186" s="264"/>
      <c r="D186" s="265"/>
      <c r="E186" s="39"/>
      <c r="F186" s="40"/>
      <c r="G186" s="60"/>
      <c r="H186" s="64"/>
      <c r="I186" s="43"/>
      <c r="J186" s="44"/>
      <c r="K186" s="45"/>
      <c r="L186" s="59"/>
      <c r="M186" s="44"/>
      <c r="N186" s="45"/>
      <c r="O186" s="65"/>
      <c r="P186" s="66"/>
      <c r="Q186" s="67"/>
      <c r="R186" s="274"/>
      <c r="S186" s="50"/>
      <c r="T186" s="51"/>
      <c r="U186" s="52"/>
      <c r="V186" s="53"/>
      <c r="W186" s="54"/>
      <c r="X186" s="58"/>
      <c r="Y186" s="266"/>
      <c r="Z186" s="267"/>
      <c r="AA186" s="55"/>
      <c r="AB186" s="49"/>
      <c r="AC186" s="279"/>
    </row>
    <row r="187" spans="1:29" ht="15.75" customHeight="1">
      <c r="A187" s="283"/>
      <c r="B187" s="38"/>
      <c r="C187" s="264"/>
      <c r="D187" s="265"/>
      <c r="E187" s="39"/>
      <c r="F187" s="40"/>
      <c r="G187" s="60"/>
      <c r="H187" s="64"/>
      <c r="I187" s="43"/>
      <c r="J187" s="44"/>
      <c r="K187" s="45"/>
      <c r="L187" s="59"/>
      <c r="M187" s="44"/>
      <c r="N187" s="45"/>
      <c r="O187" s="65"/>
      <c r="P187" s="66"/>
      <c r="Q187" s="67"/>
      <c r="R187" s="274"/>
      <c r="S187" s="50"/>
      <c r="T187" s="51"/>
      <c r="U187" s="52"/>
      <c r="V187" s="53"/>
      <c r="W187" s="54"/>
      <c r="X187" s="58"/>
      <c r="Y187" s="266"/>
      <c r="Z187" s="267"/>
      <c r="AA187" s="55"/>
      <c r="AB187" s="49"/>
      <c r="AC187" s="279"/>
    </row>
    <row r="188" spans="1:29" ht="15.75" customHeight="1">
      <c r="A188" s="283"/>
      <c r="B188" s="38"/>
      <c r="C188" s="264"/>
      <c r="D188" s="265"/>
      <c r="E188" s="39"/>
      <c r="F188" s="40"/>
      <c r="G188" s="60"/>
      <c r="H188" s="64"/>
      <c r="I188" s="43"/>
      <c r="J188" s="44"/>
      <c r="K188" s="45"/>
      <c r="L188" s="59"/>
      <c r="M188" s="44"/>
      <c r="N188" s="45"/>
      <c r="O188" s="65"/>
      <c r="P188" s="66"/>
      <c r="Q188" s="67"/>
      <c r="R188" s="274"/>
      <c r="S188" s="50"/>
      <c r="T188" s="51"/>
      <c r="U188" s="52"/>
      <c r="V188" s="53"/>
      <c r="W188" s="54"/>
      <c r="X188" s="58"/>
      <c r="Y188" s="266"/>
      <c r="Z188" s="267"/>
      <c r="AA188" s="55"/>
      <c r="AB188" s="49"/>
      <c r="AC188" s="279"/>
    </row>
    <row r="189" spans="1:29" ht="15.75" customHeight="1">
      <c r="A189" s="283"/>
      <c r="B189" s="38"/>
      <c r="C189" s="264"/>
      <c r="D189" s="265"/>
      <c r="E189" s="39"/>
      <c r="F189" s="40"/>
      <c r="G189" s="60"/>
      <c r="H189" s="64"/>
      <c r="I189" s="43"/>
      <c r="J189" s="44"/>
      <c r="K189" s="45"/>
      <c r="L189" s="59"/>
      <c r="M189" s="44"/>
      <c r="N189" s="45"/>
      <c r="O189" s="65"/>
      <c r="P189" s="66"/>
      <c r="Q189" s="67"/>
      <c r="R189" s="274"/>
      <c r="S189" s="50"/>
      <c r="T189" s="51"/>
      <c r="U189" s="52"/>
      <c r="V189" s="53"/>
      <c r="W189" s="54"/>
      <c r="X189" s="58"/>
      <c r="Y189" s="266"/>
      <c r="Z189" s="267"/>
      <c r="AA189" s="55"/>
      <c r="AB189" s="49"/>
      <c r="AC189" s="279"/>
    </row>
    <row r="190" spans="1:29" ht="15.75" customHeight="1">
      <c r="A190" s="283"/>
      <c r="B190" s="38"/>
      <c r="C190" s="264"/>
      <c r="D190" s="265"/>
      <c r="E190" s="104"/>
      <c r="F190" s="40"/>
      <c r="G190" s="72"/>
      <c r="H190" s="64"/>
      <c r="I190" s="43"/>
      <c r="J190" s="44"/>
      <c r="K190" s="45"/>
      <c r="L190" s="59"/>
      <c r="M190" s="44"/>
      <c r="N190" s="45"/>
      <c r="O190" s="65"/>
      <c r="P190" s="66"/>
      <c r="Q190" s="67"/>
      <c r="R190" s="274"/>
      <c r="S190" s="62"/>
      <c r="T190" s="63"/>
      <c r="U190" s="73"/>
      <c r="V190" s="74"/>
      <c r="W190" s="68"/>
      <c r="X190" s="110"/>
      <c r="Y190" s="266"/>
      <c r="Z190" s="267"/>
      <c r="AA190" s="111"/>
      <c r="AB190" s="67"/>
      <c r="AC190" s="279"/>
    </row>
    <row r="191" spans="1:29" ht="15.75" customHeight="1" thickBot="1">
      <c r="A191" s="284"/>
      <c r="B191" s="76" t="s">
        <v>35</v>
      </c>
      <c r="C191" s="261"/>
      <c r="D191" s="261"/>
      <c r="E191" s="77"/>
      <c r="F191" s="78"/>
      <c r="G191" s="79"/>
      <c r="H191" s="20"/>
      <c r="I191" s="80">
        <f t="shared" ref="I191:J191" si="52">AVERAGE(I175:I190)</f>
        <v>4</v>
      </c>
      <c r="J191" s="81">
        <f t="shared" si="52"/>
        <v>2700</v>
      </c>
      <c r="K191" s="82">
        <f t="shared" ref="K191" si="53">J191/I191</f>
        <v>675</v>
      </c>
      <c r="L191" s="80">
        <f t="shared" ref="L191:M191" si="54">AVERAGE(L175:L190)</f>
        <v>4</v>
      </c>
      <c r="M191" s="81">
        <f t="shared" si="54"/>
        <v>2394.6086545282574</v>
      </c>
      <c r="N191" s="82">
        <f t="shared" ref="N191:N197" si="55">M191/L191</f>
        <v>598.65216363206434</v>
      </c>
      <c r="O191" s="83">
        <f t="shared" ref="O191:O197" si="56">L191-I191</f>
        <v>0</v>
      </c>
      <c r="P191" s="84">
        <f t="shared" ref="P191:P197" si="57">N191-K191</f>
        <v>-76.347836367935656</v>
      </c>
      <c r="Q191" s="85">
        <f t="shared" ref="Q191:Q197" si="58">N191/K191</f>
        <v>0.88689209426972493</v>
      </c>
      <c r="R191" s="275"/>
      <c r="S191" s="182">
        <f>S175</f>
        <v>0.70833333333333337</v>
      </c>
      <c r="T191" s="183">
        <f>INDEX(T175:T190,COUNTA(T175:T190))</f>
        <v>0.85517361111111112</v>
      </c>
      <c r="U191" s="86"/>
      <c r="V191" s="96"/>
      <c r="W191" s="78"/>
      <c r="X191" s="82"/>
      <c r="Y191" s="262"/>
      <c r="Z191" s="263"/>
      <c r="AA191" s="97">
        <f t="shared" ref="AA191:AA197" si="59">M191-J191</f>
        <v>-305.39134547174262</v>
      </c>
      <c r="AB191" s="85">
        <f t="shared" ref="AB191:AB197" si="60">M191/J191</f>
        <v>0.88689209426972493</v>
      </c>
      <c r="AC191" s="280"/>
    </row>
    <row r="192" spans="1:29" ht="15.75" customHeight="1">
      <c r="A192" s="268" t="s">
        <v>50</v>
      </c>
      <c r="B192" s="16" t="s">
        <v>76</v>
      </c>
      <c r="C192" s="271" t="s">
        <v>121</v>
      </c>
      <c r="D192" s="272"/>
      <c r="E192" s="21">
        <v>22.28</v>
      </c>
      <c r="F192" s="15">
        <v>1693</v>
      </c>
      <c r="G192" s="22">
        <f t="shared" ref="G192:G197" si="61">E192*F192</f>
        <v>37720.04</v>
      </c>
      <c r="H192" s="23"/>
      <c r="I192" s="24">
        <v>5</v>
      </c>
      <c r="J192" s="25">
        <v>3300</v>
      </c>
      <c r="K192" s="26">
        <f>J192/I192</f>
        <v>660</v>
      </c>
      <c r="L192" s="27">
        <v>5</v>
      </c>
      <c r="M192" s="25">
        <f t="shared" ref="M192:M197" si="62">F192/V192*60</f>
        <v>2762.8286491387171</v>
      </c>
      <c r="N192" s="26">
        <f t="shared" si="55"/>
        <v>552.56572982774344</v>
      </c>
      <c r="O192" s="91">
        <f t="shared" si="56"/>
        <v>0</v>
      </c>
      <c r="P192" s="92">
        <f t="shared" si="57"/>
        <v>-107.43427017225656</v>
      </c>
      <c r="Q192" s="31">
        <f t="shared" si="58"/>
        <v>0.83722080276930821</v>
      </c>
      <c r="R192" s="273">
        <f>Q208</f>
        <v>0.82557234043812833</v>
      </c>
      <c r="S192" s="32">
        <v>0.70849537037037036</v>
      </c>
      <c r="T192" s="33">
        <v>0.73402777777777772</v>
      </c>
      <c r="U192" s="34"/>
      <c r="V192" s="35">
        <v>36.766666666666609</v>
      </c>
      <c r="W192" s="114"/>
      <c r="X192" s="115"/>
      <c r="Y192" s="276"/>
      <c r="Z192" s="277"/>
      <c r="AA192" s="36">
        <f t="shared" si="59"/>
        <v>-537.17135086128292</v>
      </c>
      <c r="AB192" s="31">
        <f t="shared" si="60"/>
        <v>0.83722080276930821</v>
      </c>
      <c r="AC192" s="278">
        <f>AB208</f>
        <v>0.82557234043812844</v>
      </c>
    </row>
    <row r="193" spans="1:29" ht="15.75" customHeight="1">
      <c r="A193" s="269"/>
      <c r="B193" s="38" t="s">
        <v>76</v>
      </c>
      <c r="C193" s="264" t="s">
        <v>122</v>
      </c>
      <c r="D193" s="265"/>
      <c r="E193" s="39">
        <v>18.18</v>
      </c>
      <c r="F193" s="40">
        <v>1053</v>
      </c>
      <c r="G193" s="41">
        <f t="shared" si="61"/>
        <v>19143.54</v>
      </c>
      <c r="H193" s="42">
        <v>2</v>
      </c>
      <c r="I193" s="43">
        <v>3</v>
      </c>
      <c r="J193" s="44">
        <v>3300</v>
      </c>
      <c r="K193" s="45">
        <f t="shared" ref="K193:K197" si="63">J193/I193</f>
        <v>1100</v>
      </c>
      <c r="L193" s="46">
        <v>3</v>
      </c>
      <c r="M193" s="44">
        <f t="shared" si="62"/>
        <v>2686.6052445074479</v>
      </c>
      <c r="N193" s="45">
        <f t="shared" si="55"/>
        <v>895.53508150248263</v>
      </c>
      <c r="O193" s="47">
        <f t="shared" si="56"/>
        <v>0</v>
      </c>
      <c r="P193" s="48">
        <f t="shared" si="57"/>
        <v>-204.46491849751737</v>
      </c>
      <c r="Q193" s="49">
        <f t="shared" si="58"/>
        <v>0.81412280136589332</v>
      </c>
      <c r="R193" s="274"/>
      <c r="S193" s="50">
        <v>0.73714120370370373</v>
      </c>
      <c r="T193" s="51">
        <v>0.75347222222222221</v>
      </c>
      <c r="U193" s="52">
        <v>4.483333333333448</v>
      </c>
      <c r="V193" s="53">
        <v>23.516666666666612</v>
      </c>
      <c r="W193" s="54"/>
      <c r="X193" s="94"/>
      <c r="Y193" s="266"/>
      <c r="Z193" s="267"/>
      <c r="AA193" s="55">
        <f t="shared" si="59"/>
        <v>-613.39475549255212</v>
      </c>
      <c r="AB193" s="49">
        <f t="shared" si="60"/>
        <v>0.81412280136589332</v>
      </c>
      <c r="AC193" s="279"/>
    </row>
    <row r="194" spans="1:29" ht="15.75" customHeight="1">
      <c r="A194" s="269"/>
      <c r="B194" s="38" t="s">
        <v>76</v>
      </c>
      <c r="C194" s="264" t="s">
        <v>124</v>
      </c>
      <c r="D194" s="265"/>
      <c r="E194" s="39">
        <v>24.15</v>
      </c>
      <c r="F194" s="40">
        <v>1418</v>
      </c>
      <c r="G194" s="41">
        <f t="shared" si="61"/>
        <v>34244.699999999997</v>
      </c>
      <c r="H194" s="42"/>
      <c r="I194" s="43">
        <v>4</v>
      </c>
      <c r="J194" s="44">
        <v>3000</v>
      </c>
      <c r="K194" s="45">
        <f t="shared" si="63"/>
        <v>750</v>
      </c>
      <c r="L194" s="46">
        <v>4</v>
      </c>
      <c r="M194" s="44">
        <f t="shared" si="62"/>
        <v>2490.1463414634136</v>
      </c>
      <c r="N194" s="45">
        <f t="shared" si="55"/>
        <v>622.5365853658534</v>
      </c>
      <c r="O194" s="47">
        <f t="shared" si="56"/>
        <v>0</v>
      </c>
      <c r="P194" s="48">
        <f t="shared" si="57"/>
        <v>-127.4634146341466</v>
      </c>
      <c r="Q194" s="49">
        <f t="shared" si="58"/>
        <v>0.83004878048780451</v>
      </c>
      <c r="R194" s="274"/>
      <c r="S194" s="50">
        <v>0.75624999999999998</v>
      </c>
      <c r="T194" s="51">
        <v>0.77997685185185184</v>
      </c>
      <c r="U194" s="52">
        <v>3.9999999999999858</v>
      </c>
      <c r="V194" s="53">
        <v>34.166666666666679</v>
      </c>
      <c r="W194" s="54"/>
      <c r="X194" s="94"/>
      <c r="Y194" s="266"/>
      <c r="Z194" s="267"/>
      <c r="AA194" s="55">
        <f t="shared" si="59"/>
        <v>-509.85365853658641</v>
      </c>
      <c r="AB194" s="49">
        <f t="shared" si="60"/>
        <v>0.83004878048780451</v>
      </c>
      <c r="AC194" s="279"/>
    </row>
    <row r="195" spans="1:29" ht="15.75" customHeight="1">
      <c r="A195" s="269"/>
      <c r="B195" s="38" t="s">
        <v>76</v>
      </c>
      <c r="C195" s="264" t="s">
        <v>209</v>
      </c>
      <c r="D195" s="265"/>
      <c r="E195" s="39">
        <v>24.15</v>
      </c>
      <c r="F195" s="40">
        <v>1712</v>
      </c>
      <c r="G195" s="41">
        <f t="shared" si="61"/>
        <v>41344.799999999996</v>
      </c>
      <c r="H195" s="42"/>
      <c r="I195" s="43">
        <v>4</v>
      </c>
      <c r="J195" s="44">
        <v>3000</v>
      </c>
      <c r="K195" s="45">
        <f t="shared" si="63"/>
        <v>750</v>
      </c>
      <c r="L195" s="46">
        <v>4</v>
      </c>
      <c r="M195" s="44">
        <f t="shared" si="62"/>
        <v>2501.2987012987032</v>
      </c>
      <c r="N195" s="45">
        <f t="shared" si="55"/>
        <v>625.32467532467581</v>
      </c>
      <c r="O195" s="47">
        <f t="shared" si="56"/>
        <v>0</v>
      </c>
      <c r="P195" s="48">
        <f t="shared" si="57"/>
        <v>-124.67532467532419</v>
      </c>
      <c r="Q195" s="49">
        <f t="shared" si="58"/>
        <v>0.83376623376623438</v>
      </c>
      <c r="R195" s="274"/>
      <c r="S195" s="50">
        <v>0.78472222222222221</v>
      </c>
      <c r="T195" s="51">
        <v>0.81324074074074071</v>
      </c>
      <c r="U195" s="52">
        <v>6.8333333333333357</v>
      </c>
      <c r="V195" s="53">
        <v>41.066666666666634</v>
      </c>
      <c r="W195" s="54"/>
      <c r="X195" s="94"/>
      <c r="Y195" s="266"/>
      <c r="Z195" s="267"/>
      <c r="AA195" s="55">
        <f t="shared" si="59"/>
        <v>-498.70129870129676</v>
      </c>
      <c r="AB195" s="49">
        <f t="shared" si="60"/>
        <v>0.83376623376623438</v>
      </c>
      <c r="AC195" s="279"/>
    </row>
    <row r="196" spans="1:29" ht="15.75" customHeight="1">
      <c r="A196" s="269"/>
      <c r="B196" s="38" t="s">
        <v>76</v>
      </c>
      <c r="C196" s="264" t="s">
        <v>210</v>
      </c>
      <c r="D196" s="265"/>
      <c r="E196" s="39">
        <v>27.58</v>
      </c>
      <c r="F196" s="40">
        <v>1978</v>
      </c>
      <c r="G196" s="41">
        <f t="shared" si="61"/>
        <v>54553.24</v>
      </c>
      <c r="H196" s="58"/>
      <c r="I196" s="43">
        <v>4</v>
      </c>
      <c r="J196" s="44">
        <v>3000</v>
      </c>
      <c r="K196" s="45">
        <f t="shared" si="63"/>
        <v>750</v>
      </c>
      <c r="L196" s="59">
        <v>4</v>
      </c>
      <c r="M196" s="44">
        <f t="shared" si="62"/>
        <v>2476.8000000000043</v>
      </c>
      <c r="N196" s="45">
        <f t="shared" si="55"/>
        <v>619.20000000000107</v>
      </c>
      <c r="O196" s="47">
        <f t="shared" si="56"/>
        <v>0</v>
      </c>
      <c r="P196" s="48">
        <f t="shared" si="57"/>
        <v>-130.79999999999893</v>
      </c>
      <c r="Q196" s="49">
        <f t="shared" si="58"/>
        <v>0.82560000000000144</v>
      </c>
      <c r="R196" s="274"/>
      <c r="S196" s="50">
        <v>0.81672453703703707</v>
      </c>
      <c r="T196" s="51">
        <v>0.85</v>
      </c>
      <c r="U196" s="52">
        <v>5.0166666666667581</v>
      </c>
      <c r="V196" s="53">
        <v>47.916666666666586</v>
      </c>
      <c r="W196" s="54">
        <v>0.85</v>
      </c>
      <c r="X196" s="94">
        <v>0.89120370370370372</v>
      </c>
      <c r="Y196" s="266"/>
      <c r="Z196" s="267"/>
      <c r="AA196" s="55">
        <f t="shared" si="59"/>
        <v>-523.19999999999573</v>
      </c>
      <c r="AB196" s="49">
        <f t="shared" si="60"/>
        <v>0.82560000000000144</v>
      </c>
      <c r="AC196" s="279"/>
    </row>
    <row r="197" spans="1:29" ht="15.75" customHeight="1">
      <c r="A197" s="269"/>
      <c r="B197" s="38" t="s">
        <v>76</v>
      </c>
      <c r="C197" s="264" t="s">
        <v>122</v>
      </c>
      <c r="D197" s="265"/>
      <c r="E197" s="39">
        <v>18.18</v>
      </c>
      <c r="F197" s="40">
        <v>2805</v>
      </c>
      <c r="G197" s="60">
        <f t="shared" si="61"/>
        <v>50994.9</v>
      </c>
      <c r="H197" s="61"/>
      <c r="I197" s="43">
        <v>3</v>
      </c>
      <c r="J197" s="44">
        <v>3300</v>
      </c>
      <c r="K197" s="45">
        <f t="shared" si="63"/>
        <v>1100</v>
      </c>
      <c r="L197" s="46">
        <v>3</v>
      </c>
      <c r="M197" s="44">
        <f t="shared" si="62"/>
        <v>2685.6382978723409</v>
      </c>
      <c r="N197" s="45">
        <f t="shared" si="55"/>
        <v>895.212765957447</v>
      </c>
      <c r="O197" s="47">
        <f t="shared" si="56"/>
        <v>0</v>
      </c>
      <c r="P197" s="48">
        <f t="shared" si="57"/>
        <v>-204.787234042553</v>
      </c>
      <c r="Q197" s="49">
        <f t="shared" si="58"/>
        <v>0.81382978723404276</v>
      </c>
      <c r="R197" s="274"/>
      <c r="S197" s="50">
        <v>0.89120370370370372</v>
      </c>
      <c r="T197" s="51">
        <v>0.93472222222222223</v>
      </c>
      <c r="U197" s="52">
        <v>59.333333333333385</v>
      </c>
      <c r="V197" s="53">
        <v>62.666666666666657</v>
      </c>
      <c r="W197" s="54"/>
      <c r="X197" s="94"/>
      <c r="Y197" s="266"/>
      <c r="Z197" s="267"/>
      <c r="AA197" s="55">
        <f t="shared" si="59"/>
        <v>-614.3617021276591</v>
      </c>
      <c r="AB197" s="49">
        <f t="shared" si="60"/>
        <v>0.81382978723404265</v>
      </c>
      <c r="AC197" s="279"/>
    </row>
    <row r="198" spans="1:29" ht="15.75" customHeight="1">
      <c r="A198" s="269"/>
      <c r="B198" s="38"/>
      <c r="C198" s="264"/>
      <c r="D198" s="265"/>
      <c r="E198" s="39"/>
      <c r="F198" s="40"/>
      <c r="G198" s="60"/>
      <c r="H198" s="64"/>
      <c r="I198" s="43"/>
      <c r="J198" s="44"/>
      <c r="K198" s="45"/>
      <c r="L198" s="59"/>
      <c r="M198" s="44"/>
      <c r="N198" s="45"/>
      <c r="O198" s="65"/>
      <c r="P198" s="66"/>
      <c r="Q198" s="67"/>
      <c r="R198" s="274"/>
      <c r="S198" s="50"/>
      <c r="T198" s="51"/>
      <c r="U198" s="52"/>
      <c r="V198" s="53"/>
      <c r="W198" s="54"/>
      <c r="X198" s="94"/>
      <c r="Y198" s="266"/>
      <c r="Z198" s="267"/>
      <c r="AA198" s="55"/>
      <c r="AB198" s="49"/>
      <c r="AC198" s="279"/>
    </row>
    <row r="199" spans="1:29" ht="15.75" customHeight="1">
      <c r="A199" s="269"/>
      <c r="B199" s="38"/>
      <c r="C199" s="264"/>
      <c r="D199" s="265"/>
      <c r="E199" s="39"/>
      <c r="F199" s="40"/>
      <c r="G199" s="60"/>
      <c r="H199" s="64"/>
      <c r="I199" s="43"/>
      <c r="J199" s="44"/>
      <c r="K199" s="45"/>
      <c r="L199" s="59"/>
      <c r="M199" s="44"/>
      <c r="N199" s="45"/>
      <c r="O199" s="65"/>
      <c r="P199" s="66"/>
      <c r="Q199" s="67"/>
      <c r="R199" s="274"/>
      <c r="S199" s="50"/>
      <c r="T199" s="51"/>
      <c r="U199" s="52"/>
      <c r="V199" s="53"/>
      <c r="W199" s="54"/>
      <c r="X199" s="94"/>
      <c r="Y199" s="266"/>
      <c r="Z199" s="267"/>
      <c r="AA199" s="55"/>
      <c r="AB199" s="49"/>
      <c r="AC199" s="279"/>
    </row>
    <row r="200" spans="1:29" ht="15.75" customHeight="1">
      <c r="A200" s="269"/>
      <c r="B200" s="38"/>
      <c r="C200" s="264"/>
      <c r="D200" s="265"/>
      <c r="E200" s="39"/>
      <c r="F200" s="40"/>
      <c r="G200" s="60"/>
      <c r="H200" s="64"/>
      <c r="I200" s="43"/>
      <c r="J200" s="44"/>
      <c r="K200" s="45"/>
      <c r="L200" s="59"/>
      <c r="M200" s="44"/>
      <c r="N200" s="45"/>
      <c r="O200" s="65"/>
      <c r="P200" s="66"/>
      <c r="Q200" s="67"/>
      <c r="R200" s="274"/>
      <c r="S200" s="50"/>
      <c r="T200" s="51"/>
      <c r="U200" s="52"/>
      <c r="V200" s="53"/>
      <c r="W200" s="54"/>
      <c r="X200" s="94"/>
      <c r="Y200" s="266"/>
      <c r="Z200" s="267"/>
      <c r="AA200" s="55"/>
      <c r="AB200" s="49"/>
      <c r="AC200" s="279"/>
    </row>
    <row r="201" spans="1:29" ht="15.75" customHeight="1">
      <c r="A201" s="269"/>
      <c r="B201" s="38"/>
      <c r="C201" s="264"/>
      <c r="D201" s="265"/>
      <c r="E201" s="39"/>
      <c r="F201" s="40"/>
      <c r="G201" s="60"/>
      <c r="H201" s="64"/>
      <c r="I201" s="43"/>
      <c r="J201" s="44"/>
      <c r="K201" s="45"/>
      <c r="L201" s="59"/>
      <c r="M201" s="44"/>
      <c r="N201" s="45"/>
      <c r="O201" s="65"/>
      <c r="P201" s="66"/>
      <c r="Q201" s="67"/>
      <c r="R201" s="274"/>
      <c r="S201" s="50"/>
      <c r="T201" s="51"/>
      <c r="U201" s="52"/>
      <c r="V201" s="53"/>
      <c r="W201" s="54"/>
      <c r="X201" s="94"/>
      <c r="Y201" s="266"/>
      <c r="Z201" s="267"/>
      <c r="AA201" s="55"/>
      <c r="AB201" s="49"/>
      <c r="AC201" s="279"/>
    </row>
    <row r="202" spans="1:29" ht="15.75" customHeight="1">
      <c r="A202" s="269"/>
      <c r="B202" s="38"/>
      <c r="C202" s="264"/>
      <c r="D202" s="265"/>
      <c r="E202" s="39"/>
      <c r="F202" s="40"/>
      <c r="G202" s="60"/>
      <c r="H202" s="64"/>
      <c r="I202" s="43"/>
      <c r="J202" s="44"/>
      <c r="K202" s="45"/>
      <c r="L202" s="59"/>
      <c r="M202" s="44"/>
      <c r="N202" s="45"/>
      <c r="O202" s="65"/>
      <c r="P202" s="66"/>
      <c r="Q202" s="67"/>
      <c r="R202" s="274"/>
      <c r="S202" s="50"/>
      <c r="T202" s="51"/>
      <c r="U202" s="52"/>
      <c r="V202" s="53"/>
      <c r="W202" s="54"/>
      <c r="X202" s="94"/>
      <c r="Y202" s="266"/>
      <c r="Z202" s="267"/>
      <c r="AA202" s="55"/>
      <c r="AB202" s="49"/>
      <c r="AC202" s="279"/>
    </row>
    <row r="203" spans="1:29" ht="15.75" customHeight="1">
      <c r="A203" s="269"/>
      <c r="B203" s="38"/>
      <c r="C203" s="264"/>
      <c r="D203" s="265"/>
      <c r="E203" s="39"/>
      <c r="F203" s="40"/>
      <c r="G203" s="60"/>
      <c r="H203" s="64"/>
      <c r="I203" s="43"/>
      <c r="J203" s="44"/>
      <c r="K203" s="45"/>
      <c r="L203" s="59"/>
      <c r="M203" s="44"/>
      <c r="N203" s="45"/>
      <c r="O203" s="65"/>
      <c r="P203" s="66"/>
      <c r="Q203" s="67"/>
      <c r="R203" s="274"/>
      <c r="S203" s="50"/>
      <c r="T203" s="51"/>
      <c r="U203" s="52"/>
      <c r="V203" s="53"/>
      <c r="W203" s="54"/>
      <c r="X203" s="94"/>
      <c r="Y203" s="266"/>
      <c r="Z203" s="267"/>
      <c r="AA203" s="55"/>
      <c r="AB203" s="49"/>
      <c r="AC203" s="279"/>
    </row>
    <row r="204" spans="1:29" ht="15.75" customHeight="1">
      <c r="A204" s="269"/>
      <c r="B204" s="38"/>
      <c r="C204" s="264"/>
      <c r="D204" s="265"/>
      <c r="E204" s="39"/>
      <c r="F204" s="40"/>
      <c r="G204" s="60"/>
      <c r="H204" s="64"/>
      <c r="I204" s="43"/>
      <c r="J204" s="44"/>
      <c r="K204" s="45"/>
      <c r="L204" s="59"/>
      <c r="M204" s="44"/>
      <c r="N204" s="45"/>
      <c r="O204" s="65"/>
      <c r="P204" s="66"/>
      <c r="Q204" s="67"/>
      <c r="R204" s="274"/>
      <c r="S204" s="50"/>
      <c r="T204" s="51"/>
      <c r="U204" s="52"/>
      <c r="V204" s="53"/>
      <c r="W204" s="54"/>
      <c r="X204" s="94"/>
      <c r="Y204" s="266"/>
      <c r="Z204" s="267"/>
      <c r="AA204" s="55"/>
      <c r="AB204" s="49"/>
      <c r="AC204" s="279"/>
    </row>
    <row r="205" spans="1:29" ht="15.75" customHeight="1">
      <c r="A205" s="269"/>
      <c r="B205" s="38"/>
      <c r="C205" s="264"/>
      <c r="D205" s="265"/>
      <c r="E205" s="39"/>
      <c r="F205" s="40"/>
      <c r="G205" s="60"/>
      <c r="H205" s="64"/>
      <c r="I205" s="43"/>
      <c r="J205" s="44"/>
      <c r="K205" s="45"/>
      <c r="L205" s="59"/>
      <c r="M205" s="44"/>
      <c r="N205" s="45"/>
      <c r="O205" s="65"/>
      <c r="P205" s="66"/>
      <c r="Q205" s="67"/>
      <c r="R205" s="274"/>
      <c r="S205" s="50"/>
      <c r="T205" s="51"/>
      <c r="U205" s="52"/>
      <c r="V205" s="53"/>
      <c r="W205" s="54"/>
      <c r="X205" s="94"/>
      <c r="Y205" s="266"/>
      <c r="Z205" s="267"/>
      <c r="AA205" s="55"/>
      <c r="AB205" s="49"/>
      <c r="AC205" s="279"/>
    </row>
    <row r="206" spans="1:29" ht="15.75" customHeight="1">
      <c r="A206" s="269"/>
      <c r="B206" s="38"/>
      <c r="C206" s="264"/>
      <c r="D206" s="265"/>
      <c r="E206" s="39"/>
      <c r="F206" s="40"/>
      <c r="G206" s="60"/>
      <c r="H206" s="64"/>
      <c r="I206" s="43"/>
      <c r="J206" s="44"/>
      <c r="K206" s="45"/>
      <c r="L206" s="59"/>
      <c r="M206" s="44"/>
      <c r="N206" s="45"/>
      <c r="O206" s="65"/>
      <c r="P206" s="66"/>
      <c r="Q206" s="67"/>
      <c r="R206" s="274"/>
      <c r="S206" s="50"/>
      <c r="T206" s="51"/>
      <c r="U206" s="52"/>
      <c r="V206" s="53"/>
      <c r="W206" s="54"/>
      <c r="X206" s="94"/>
      <c r="Y206" s="266"/>
      <c r="Z206" s="267"/>
      <c r="AA206" s="55"/>
      <c r="AB206" s="49"/>
      <c r="AC206" s="279"/>
    </row>
    <row r="207" spans="1:29" ht="15.75" customHeight="1">
      <c r="A207" s="269"/>
      <c r="B207" s="38"/>
      <c r="C207" s="264"/>
      <c r="D207" s="265"/>
      <c r="E207" s="104"/>
      <c r="F207" s="40"/>
      <c r="G207" s="72"/>
      <c r="H207" s="64"/>
      <c r="I207" s="43"/>
      <c r="J207" s="44"/>
      <c r="K207" s="45"/>
      <c r="L207" s="59"/>
      <c r="M207" s="44"/>
      <c r="N207" s="45"/>
      <c r="O207" s="65"/>
      <c r="P207" s="66"/>
      <c r="Q207" s="67"/>
      <c r="R207" s="274"/>
      <c r="S207" s="62"/>
      <c r="T207" s="63"/>
      <c r="U207" s="73"/>
      <c r="V207" s="74"/>
      <c r="W207" s="68"/>
      <c r="X207" s="110"/>
      <c r="Y207" s="266"/>
      <c r="Z207" s="267"/>
      <c r="AA207" s="111"/>
      <c r="AB207" s="67"/>
      <c r="AC207" s="279"/>
    </row>
    <row r="208" spans="1:29" ht="15.75" customHeight="1" thickBot="1">
      <c r="A208" s="270"/>
      <c r="B208" s="76" t="s">
        <v>35</v>
      </c>
      <c r="C208" s="261"/>
      <c r="D208" s="261"/>
      <c r="E208" s="77"/>
      <c r="F208" s="18"/>
      <c r="G208" s="79"/>
      <c r="H208" s="20"/>
      <c r="I208" s="80">
        <f t="shared" ref="I208:J208" si="64">AVERAGE(I192:I207)</f>
        <v>3.8333333333333335</v>
      </c>
      <c r="J208" s="81">
        <f t="shared" si="64"/>
        <v>3150</v>
      </c>
      <c r="K208" s="82">
        <f t="shared" ref="K208" si="65">J208/I208</f>
        <v>821.73913043478262</v>
      </c>
      <c r="L208" s="80">
        <f t="shared" ref="L208:M208" si="66">AVERAGE(L192:L207)</f>
        <v>3.8333333333333335</v>
      </c>
      <c r="M208" s="81">
        <f t="shared" si="66"/>
        <v>2600.5528723801044</v>
      </c>
      <c r="N208" s="82">
        <f>M208/L208</f>
        <v>678.4050971426359</v>
      </c>
      <c r="O208" s="83">
        <f>L208-I208</f>
        <v>0</v>
      </c>
      <c r="P208" s="84">
        <f>N208-K208</f>
        <v>-143.33403329214673</v>
      </c>
      <c r="Q208" s="85">
        <f>N208/K208</f>
        <v>0.82557234043812833</v>
      </c>
      <c r="R208" s="275"/>
      <c r="S208" s="182">
        <f>S192</f>
        <v>0.70849537037037036</v>
      </c>
      <c r="T208" s="183">
        <f>INDEX(T192:T207,COUNTA(T192:T207))</f>
        <v>0.93472222222222223</v>
      </c>
      <c r="U208" s="86"/>
      <c r="V208" s="96"/>
      <c r="W208" s="18"/>
      <c r="X208" s="20"/>
      <c r="Y208" s="262"/>
      <c r="Z208" s="263"/>
      <c r="AA208" s="97">
        <f>M208-J208</f>
        <v>-549.44712761989558</v>
      </c>
      <c r="AB208" s="85">
        <f>M208/J208</f>
        <v>0.82557234043812844</v>
      </c>
      <c r="AC208" s="280"/>
    </row>
    <row r="209" spans="1:29" ht="15.75" customHeight="1">
      <c r="A209" s="281" t="s">
        <v>51</v>
      </c>
      <c r="B209" s="16" t="s">
        <v>76</v>
      </c>
      <c r="C209" s="271" t="s">
        <v>125</v>
      </c>
      <c r="D209" s="272"/>
      <c r="E209" s="21">
        <v>17.89</v>
      </c>
      <c r="F209" s="15">
        <v>4896</v>
      </c>
      <c r="G209" s="22">
        <f t="shared" ref="G209:G211" si="67">E209*F209</f>
        <v>87589.440000000002</v>
      </c>
      <c r="H209" s="23"/>
      <c r="I209" s="24">
        <v>4</v>
      </c>
      <c r="J209" s="25">
        <v>3300</v>
      </c>
      <c r="K209" s="26">
        <f>J209/I209</f>
        <v>825</v>
      </c>
      <c r="L209" s="27">
        <v>4</v>
      </c>
      <c r="M209" s="25">
        <f>F209/V209*60</f>
        <v>2795.0523311132265</v>
      </c>
      <c r="N209" s="26">
        <f>M209/L209</f>
        <v>698.76308277830663</v>
      </c>
      <c r="O209" s="91">
        <f>L209-I209</f>
        <v>0</v>
      </c>
      <c r="P209" s="92">
        <f>N209-K209</f>
        <v>-126.23691722169337</v>
      </c>
      <c r="Q209" s="31">
        <f>N209/K209</f>
        <v>0.84698555488279592</v>
      </c>
      <c r="R209" s="273">
        <f>Q225</f>
        <v>0.83808688459107072</v>
      </c>
      <c r="S209" s="32">
        <v>0.70833333333333337</v>
      </c>
      <c r="T209" s="33">
        <v>0.78131944444444446</v>
      </c>
      <c r="U209" s="34"/>
      <c r="V209" s="35">
        <v>105.09999999999997</v>
      </c>
      <c r="W209" s="114"/>
      <c r="X209" s="115"/>
      <c r="Y209" s="276"/>
      <c r="Z209" s="277"/>
      <c r="AA209" s="36">
        <f>M209-J209</f>
        <v>-504.9476688867735</v>
      </c>
      <c r="AB209" s="31">
        <f>M209/J209</f>
        <v>0.84698555488279592</v>
      </c>
      <c r="AC209" s="278">
        <f>AB225</f>
        <v>0.83808688459107072</v>
      </c>
    </row>
    <row r="210" spans="1:29" ht="15.75" customHeight="1">
      <c r="A210" s="282"/>
      <c r="B210" s="38" t="s">
        <v>76</v>
      </c>
      <c r="C210" s="264" t="s">
        <v>126</v>
      </c>
      <c r="D210" s="265"/>
      <c r="E210" s="39">
        <v>16.66</v>
      </c>
      <c r="F210" s="40">
        <v>4500</v>
      </c>
      <c r="G210" s="41">
        <f t="shared" si="67"/>
        <v>74970</v>
      </c>
      <c r="H210" s="42">
        <v>2</v>
      </c>
      <c r="I210" s="43">
        <v>4</v>
      </c>
      <c r="J210" s="44">
        <v>3300</v>
      </c>
      <c r="K210" s="45">
        <f t="shared" ref="K210:K245" si="68">J210/I210</f>
        <v>825</v>
      </c>
      <c r="L210" s="46">
        <v>4</v>
      </c>
      <c r="M210" s="44">
        <f>F210/V210*60</f>
        <v>2750.8914926133471</v>
      </c>
      <c r="N210" s="45">
        <f>M210/L210</f>
        <v>687.72287315333676</v>
      </c>
      <c r="O210" s="47">
        <f>L210-I210</f>
        <v>0</v>
      </c>
      <c r="P210" s="48">
        <f>N210-K210</f>
        <v>-137.27712684666324</v>
      </c>
      <c r="Q210" s="49">
        <f>N210/K210</f>
        <v>0.8336034826101052</v>
      </c>
      <c r="R210" s="274"/>
      <c r="S210" s="50">
        <v>0.78680555555555554</v>
      </c>
      <c r="T210" s="51">
        <v>0.85496527777777775</v>
      </c>
      <c r="U210" s="52">
        <v>7.8999999999999559</v>
      </c>
      <c r="V210" s="53">
        <v>98.149999999999991</v>
      </c>
      <c r="W210" s="54">
        <v>0.85496527777777775</v>
      </c>
      <c r="X210" s="94">
        <v>0.89513888888888882</v>
      </c>
      <c r="Y210" s="266"/>
      <c r="Z210" s="267"/>
      <c r="AA210" s="55">
        <f>M210-J210</f>
        <v>-549.10850738665295</v>
      </c>
      <c r="AB210" s="49">
        <f>M210/J210</f>
        <v>0.8336034826101052</v>
      </c>
      <c r="AC210" s="279"/>
    </row>
    <row r="211" spans="1:29" ht="15.75" customHeight="1">
      <c r="A211" s="282"/>
      <c r="B211" s="38" t="s">
        <v>76</v>
      </c>
      <c r="C211" s="264" t="s">
        <v>126</v>
      </c>
      <c r="D211" s="265"/>
      <c r="E211" s="39">
        <v>16.66</v>
      </c>
      <c r="F211" s="40">
        <v>3902</v>
      </c>
      <c r="G211" s="41">
        <f t="shared" si="67"/>
        <v>65007.32</v>
      </c>
      <c r="H211" s="42"/>
      <c r="I211" s="43">
        <v>4</v>
      </c>
      <c r="J211" s="44">
        <v>3300</v>
      </c>
      <c r="K211" s="45">
        <f t="shared" si="68"/>
        <v>825</v>
      </c>
      <c r="L211" s="46">
        <v>4</v>
      </c>
      <c r="M211" s="44">
        <f>F211/V211*60</f>
        <v>2751.1163337250282</v>
      </c>
      <c r="N211" s="45">
        <f>M211/L211</f>
        <v>687.77908343125705</v>
      </c>
      <c r="O211" s="47">
        <f>L211-I211</f>
        <v>0</v>
      </c>
      <c r="P211" s="48">
        <f>N211-K211</f>
        <v>-137.22091656874295</v>
      </c>
      <c r="Q211" s="49">
        <f>N211/K211</f>
        <v>0.83367161628031161</v>
      </c>
      <c r="R211" s="274"/>
      <c r="S211" s="50">
        <v>0.89513888888888882</v>
      </c>
      <c r="T211" s="51">
        <v>0.95423611111111106</v>
      </c>
      <c r="U211" s="52">
        <v>57.84999999999993</v>
      </c>
      <c r="V211" s="53">
        <v>85.100000000000037</v>
      </c>
      <c r="W211" s="54"/>
      <c r="X211" s="94"/>
      <c r="Y211" s="266"/>
      <c r="Z211" s="267"/>
      <c r="AA211" s="55">
        <f>M211-J211</f>
        <v>-548.8836662749718</v>
      </c>
      <c r="AB211" s="49">
        <f>M211/J211</f>
        <v>0.83367161628031161</v>
      </c>
      <c r="AC211" s="279"/>
    </row>
    <row r="212" spans="1:29" ht="15.75" customHeight="1">
      <c r="A212" s="282"/>
      <c r="B212" s="38"/>
      <c r="C212" s="264"/>
      <c r="D212" s="265"/>
      <c r="E212" s="39"/>
      <c r="F212" s="40"/>
      <c r="G212" s="41"/>
      <c r="H212" s="42"/>
      <c r="I212" s="43"/>
      <c r="J212" s="44"/>
      <c r="K212" s="45"/>
      <c r="L212" s="46"/>
      <c r="M212" s="44"/>
      <c r="N212" s="45"/>
      <c r="O212" s="47"/>
      <c r="P212" s="48"/>
      <c r="Q212" s="49"/>
      <c r="R212" s="274"/>
      <c r="S212" s="50"/>
      <c r="T212" s="51"/>
      <c r="U212" s="52"/>
      <c r="V212" s="53"/>
      <c r="W212" s="54"/>
      <c r="X212" s="94"/>
      <c r="Y212" s="266"/>
      <c r="Z212" s="267"/>
      <c r="AA212" s="55"/>
      <c r="AB212" s="49"/>
      <c r="AC212" s="279"/>
    </row>
    <row r="213" spans="1:29" ht="15.75" customHeight="1">
      <c r="A213" s="283"/>
      <c r="B213" s="38"/>
      <c r="C213" s="264"/>
      <c r="D213" s="265"/>
      <c r="E213" s="39"/>
      <c r="F213" s="40"/>
      <c r="G213" s="41"/>
      <c r="H213" s="58"/>
      <c r="I213" s="43"/>
      <c r="J213" s="44"/>
      <c r="K213" s="45"/>
      <c r="L213" s="59"/>
      <c r="M213" s="44"/>
      <c r="N213" s="45"/>
      <c r="O213" s="47"/>
      <c r="P213" s="48"/>
      <c r="Q213" s="49"/>
      <c r="R213" s="274"/>
      <c r="S213" s="50"/>
      <c r="T213" s="51"/>
      <c r="U213" s="52"/>
      <c r="V213" s="53"/>
      <c r="W213" s="54"/>
      <c r="X213" s="94"/>
      <c r="Y213" s="266"/>
      <c r="Z213" s="267"/>
      <c r="AA213" s="55"/>
      <c r="AB213" s="49"/>
      <c r="AC213" s="279"/>
    </row>
    <row r="214" spans="1:29" ht="15.75" customHeight="1">
      <c r="A214" s="283"/>
      <c r="B214" s="38"/>
      <c r="C214" s="264"/>
      <c r="D214" s="265"/>
      <c r="E214" s="39"/>
      <c r="F214" s="40"/>
      <c r="G214" s="60"/>
      <c r="H214" s="61"/>
      <c r="I214" s="43"/>
      <c r="J214" s="44"/>
      <c r="K214" s="45"/>
      <c r="L214" s="46"/>
      <c r="M214" s="44"/>
      <c r="N214" s="45"/>
      <c r="O214" s="47"/>
      <c r="P214" s="48"/>
      <c r="Q214" s="49"/>
      <c r="R214" s="274"/>
      <c r="S214" s="50"/>
      <c r="T214" s="51"/>
      <c r="U214" s="52"/>
      <c r="V214" s="53"/>
      <c r="W214" s="54"/>
      <c r="X214" s="94"/>
      <c r="Y214" s="266"/>
      <c r="Z214" s="267"/>
      <c r="AA214" s="55"/>
      <c r="AB214" s="49"/>
      <c r="AC214" s="279"/>
    </row>
    <row r="215" spans="1:29" ht="15.75" customHeight="1">
      <c r="A215" s="283"/>
      <c r="B215" s="38"/>
      <c r="C215" s="264"/>
      <c r="D215" s="265"/>
      <c r="E215" s="39"/>
      <c r="F215" s="40"/>
      <c r="G215" s="60"/>
      <c r="H215" s="64"/>
      <c r="I215" s="43"/>
      <c r="J215" s="44"/>
      <c r="K215" s="45"/>
      <c r="L215" s="59"/>
      <c r="M215" s="44"/>
      <c r="N215" s="45"/>
      <c r="O215" s="65"/>
      <c r="P215" s="66"/>
      <c r="Q215" s="67"/>
      <c r="R215" s="274"/>
      <c r="S215" s="50"/>
      <c r="T215" s="51"/>
      <c r="U215" s="52"/>
      <c r="V215" s="53"/>
      <c r="W215" s="54"/>
      <c r="X215" s="94"/>
      <c r="Y215" s="266"/>
      <c r="Z215" s="267"/>
      <c r="AA215" s="55"/>
      <c r="AB215" s="49"/>
      <c r="AC215" s="279"/>
    </row>
    <row r="216" spans="1:29" ht="15.75" customHeight="1">
      <c r="A216" s="283"/>
      <c r="B216" s="38"/>
      <c r="C216" s="264"/>
      <c r="D216" s="265"/>
      <c r="E216" s="39"/>
      <c r="F216" s="40"/>
      <c r="G216" s="60"/>
      <c r="H216" s="64"/>
      <c r="I216" s="43"/>
      <c r="J216" s="44"/>
      <c r="K216" s="45"/>
      <c r="L216" s="59"/>
      <c r="M216" s="44"/>
      <c r="N216" s="45"/>
      <c r="O216" s="65"/>
      <c r="P216" s="66"/>
      <c r="Q216" s="67"/>
      <c r="R216" s="274"/>
      <c r="S216" s="50"/>
      <c r="T216" s="51"/>
      <c r="U216" s="52"/>
      <c r="V216" s="53"/>
      <c r="W216" s="54"/>
      <c r="X216" s="94"/>
      <c r="Y216" s="266"/>
      <c r="Z216" s="267"/>
      <c r="AA216" s="55"/>
      <c r="AB216" s="49"/>
      <c r="AC216" s="279"/>
    </row>
    <row r="217" spans="1:29" ht="15.75" customHeight="1">
      <c r="A217" s="283"/>
      <c r="B217" s="38"/>
      <c r="C217" s="264"/>
      <c r="D217" s="265"/>
      <c r="E217" s="39"/>
      <c r="F217" s="40"/>
      <c r="G217" s="60"/>
      <c r="H217" s="64"/>
      <c r="I217" s="43"/>
      <c r="J217" s="44"/>
      <c r="K217" s="45"/>
      <c r="L217" s="59"/>
      <c r="M217" s="44"/>
      <c r="N217" s="45"/>
      <c r="O217" s="65"/>
      <c r="P217" s="66"/>
      <c r="Q217" s="67"/>
      <c r="R217" s="274"/>
      <c r="S217" s="50"/>
      <c r="T217" s="51"/>
      <c r="U217" s="52"/>
      <c r="V217" s="53"/>
      <c r="W217" s="54"/>
      <c r="X217" s="94"/>
      <c r="Y217" s="266"/>
      <c r="Z217" s="267"/>
      <c r="AA217" s="55"/>
      <c r="AB217" s="49"/>
      <c r="AC217" s="279"/>
    </row>
    <row r="218" spans="1:29" ht="15.75" customHeight="1">
      <c r="A218" s="283"/>
      <c r="B218" s="38"/>
      <c r="C218" s="264"/>
      <c r="D218" s="265"/>
      <c r="E218" s="39"/>
      <c r="F218" s="40"/>
      <c r="G218" s="60"/>
      <c r="H218" s="64"/>
      <c r="I218" s="43"/>
      <c r="J218" s="44"/>
      <c r="K218" s="45"/>
      <c r="L218" s="59"/>
      <c r="M218" s="44"/>
      <c r="N218" s="45"/>
      <c r="O218" s="65"/>
      <c r="P218" s="66"/>
      <c r="Q218" s="67"/>
      <c r="R218" s="274"/>
      <c r="S218" s="50"/>
      <c r="T218" s="51"/>
      <c r="U218" s="52"/>
      <c r="V218" s="53"/>
      <c r="W218" s="54"/>
      <c r="X218" s="94"/>
      <c r="Y218" s="266"/>
      <c r="Z218" s="267"/>
      <c r="AA218" s="55"/>
      <c r="AB218" s="49"/>
      <c r="AC218" s="279"/>
    </row>
    <row r="219" spans="1:29" ht="15.75" customHeight="1">
      <c r="A219" s="283"/>
      <c r="B219" s="38"/>
      <c r="C219" s="264"/>
      <c r="D219" s="265"/>
      <c r="E219" s="39"/>
      <c r="F219" s="40"/>
      <c r="G219" s="60"/>
      <c r="H219" s="64"/>
      <c r="I219" s="43"/>
      <c r="J219" s="44"/>
      <c r="K219" s="45"/>
      <c r="L219" s="59"/>
      <c r="M219" s="44"/>
      <c r="N219" s="45"/>
      <c r="O219" s="65"/>
      <c r="P219" s="66"/>
      <c r="Q219" s="67"/>
      <c r="R219" s="274"/>
      <c r="S219" s="50"/>
      <c r="T219" s="51"/>
      <c r="U219" s="52"/>
      <c r="V219" s="53"/>
      <c r="W219" s="68"/>
      <c r="X219" s="110"/>
      <c r="Y219" s="266"/>
      <c r="Z219" s="267"/>
      <c r="AA219" s="55"/>
      <c r="AB219" s="49"/>
      <c r="AC219" s="279"/>
    </row>
    <row r="220" spans="1:29" ht="15.75" customHeight="1">
      <c r="A220" s="283"/>
      <c r="B220" s="38"/>
      <c r="C220" s="264"/>
      <c r="D220" s="265"/>
      <c r="E220" s="39"/>
      <c r="F220" s="40"/>
      <c r="G220" s="60"/>
      <c r="H220" s="64"/>
      <c r="I220" s="43"/>
      <c r="J220" s="44"/>
      <c r="K220" s="45"/>
      <c r="L220" s="59"/>
      <c r="M220" s="44"/>
      <c r="N220" s="45"/>
      <c r="O220" s="65"/>
      <c r="P220" s="66"/>
      <c r="Q220" s="67"/>
      <c r="R220" s="274"/>
      <c r="S220" s="50"/>
      <c r="T220" s="51"/>
      <c r="U220" s="52"/>
      <c r="V220" s="53"/>
      <c r="W220" s="68"/>
      <c r="X220" s="110"/>
      <c r="Y220" s="266"/>
      <c r="Z220" s="267"/>
      <c r="AA220" s="55"/>
      <c r="AB220" s="49"/>
      <c r="AC220" s="279"/>
    </row>
    <row r="221" spans="1:29" ht="15.75" customHeight="1">
      <c r="A221" s="283"/>
      <c r="B221" s="38"/>
      <c r="C221" s="264"/>
      <c r="D221" s="265"/>
      <c r="E221" s="39"/>
      <c r="F221" s="40"/>
      <c r="G221" s="60"/>
      <c r="H221" s="64"/>
      <c r="I221" s="43"/>
      <c r="J221" s="44"/>
      <c r="K221" s="45"/>
      <c r="L221" s="59"/>
      <c r="M221" s="44"/>
      <c r="N221" s="45"/>
      <c r="O221" s="65"/>
      <c r="P221" s="66"/>
      <c r="Q221" s="67"/>
      <c r="R221" s="274"/>
      <c r="S221" s="50"/>
      <c r="T221" s="51"/>
      <c r="U221" s="52"/>
      <c r="V221" s="53"/>
      <c r="W221" s="68"/>
      <c r="X221" s="110"/>
      <c r="Y221" s="266"/>
      <c r="Z221" s="267"/>
      <c r="AA221" s="55"/>
      <c r="AB221" s="49"/>
      <c r="AC221" s="279"/>
    </row>
    <row r="222" spans="1:29" ht="15.75" customHeight="1">
      <c r="A222" s="283"/>
      <c r="B222" s="38"/>
      <c r="C222" s="264"/>
      <c r="D222" s="265"/>
      <c r="E222" s="39"/>
      <c r="F222" s="40"/>
      <c r="G222" s="60"/>
      <c r="H222" s="64"/>
      <c r="I222" s="43"/>
      <c r="J222" s="44"/>
      <c r="K222" s="45"/>
      <c r="L222" s="59"/>
      <c r="M222" s="44"/>
      <c r="N222" s="45"/>
      <c r="O222" s="65"/>
      <c r="P222" s="66"/>
      <c r="Q222" s="67"/>
      <c r="R222" s="274"/>
      <c r="S222" s="50"/>
      <c r="T222" s="51"/>
      <c r="U222" s="52"/>
      <c r="V222" s="53"/>
      <c r="W222" s="68"/>
      <c r="X222" s="110"/>
      <c r="Y222" s="266"/>
      <c r="Z222" s="267"/>
      <c r="AA222" s="55"/>
      <c r="AB222" s="49"/>
      <c r="AC222" s="279"/>
    </row>
    <row r="223" spans="1:29" ht="15.75" customHeight="1">
      <c r="A223" s="283"/>
      <c r="B223" s="38"/>
      <c r="C223" s="264"/>
      <c r="D223" s="265"/>
      <c r="E223" s="39"/>
      <c r="F223" s="40"/>
      <c r="G223" s="60"/>
      <c r="H223" s="64"/>
      <c r="I223" s="43"/>
      <c r="J223" s="44"/>
      <c r="K223" s="45"/>
      <c r="L223" s="59"/>
      <c r="M223" s="44"/>
      <c r="N223" s="45"/>
      <c r="O223" s="65"/>
      <c r="P223" s="66"/>
      <c r="Q223" s="67"/>
      <c r="R223" s="274"/>
      <c r="S223" s="50"/>
      <c r="T223" s="51"/>
      <c r="U223" s="52"/>
      <c r="V223" s="53"/>
      <c r="W223" s="68"/>
      <c r="X223" s="110"/>
      <c r="Y223" s="266"/>
      <c r="Z223" s="267"/>
      <c r="AA223" s="55"/>
      <c r="AB223" s="49"/>
      <c r="AC223" s="279"/>
    </row>
    <row r="224" spans="1:29" ht="15.75" customHeight="1">
      <c r="A224" s="283"/>
      <c r="B224" s="38"/>
      <c r="C224" s="264"/>
      <c r="D224" s="265"/>
      <c r="E224" s="104"/>
      <c r="F224" s="40"/>
      <c r="G224" s="72"/>
      <c r="H224" s="64"/>
      <c r="I224" s="43"/>
      <c r="J224" s="44"/>
      <c r="K224" s="45"/>
      <c r="L224" s="59"/>
      <c r="M224" s="44"/>
      <c r="N224" s="45"/>
      <c r="O224" s="65"/>
      <c r="P224" s="66"/>
      <c r="Q224" s="67"/>
      <c r="R224" s="274"/>
      <c r="S224" s="62"/>
      <c r="T224" s="63"/>
      <c r="U224" s="73"/>
      <c r="V224" s="74"/>
      <c r="W224" s="68"/>
      <c r="X224" s="110"/>
      <c r="Y224" s="266"/>
      <c r="Z224" s="267"/>
      <c r="AA224" s="111"/>
      <c r="AB224" s="67"/>
      <c r="AC224" s="279"/>
    </row>
    <row r="225" spans="1:29" ht="15.75" customHeight="1" thickBot="1">
      <c r="A225" s="284"/>
      <c r="B225" s="76" t="s">
        <v>35</v>
      </c>
      <c r="C225" s="261"/>
      <c r="D225" s="261"/>
      <c r="E225" s="77"/>
      <c r="F225" s="18"/>
      <c r="G225" s="79"/>
      <c r="H225" s="20"/>
      <c r="I225" s="80">
        <f t="shared" ref="I225:J225" si="69">AVERAGE(I209:I224)</f>
        <v>4</v>
      </c>
      <c r="J225" s="81">
        <f t="shared" si="69"/>
        <v>3300</v>
      </c>
      <c r="K225" s="82">
        <f t="shared" ref="K225" si="70">J225/I225</f>
        <v>825</v>
      </c>
      <c r="L225" s="80">
        <f t="shared" ref="L225:M225" si="71">AVERAGE(L209:L224)</f>
        <v>4</v>
      </c>
      <c r="M225" s="81">
        <f t="shared" si="71"/>
        <v>2765.6867191505335</v>
      </c>
      <c r="N225" s="82">
        <f>M225/L225</f>
        <v>691.42167978763337</v>
      </c>
      <c r="O225" s="83">
        <f>L225-I225</f>
        <v>0</v>
      </c>
      <c r="P225" s="84">
        <f>N225-K225</f>
        <v>-133.57832021236663</v>
      </c>
      <c r="Q225" s="85">
        <f>N225/K225</f>
        <v>0.83808688459107072</v>
      </c>
      <c r="R225" s="275"/>
      <c r="S225" s="182">
        <f>S209</f>
        <v>0.70833333333333337</v>
      </c>
      <c r="T225" s="183">
        <f>INDEX(T209:T224,COUNTA(T209:T224))</f>
        <v>0.95423611111111106</v>
      </c>
      <c r="U225" s="86"/>
      <c r="V225" s="96"/>
      <c r="W225" s="18"/>
      <c r="X225" s="20"/>
      <c r="Y225" s="262"/>
      <c r="Z225" s="263"/>
      <c r="AA225" s="97">
        <f>M225-J225</f>
        <v>-534.31328084946654</v>
      </c>
      <c r="AB225" s="85">
        <f>M225/J225</f>
        <v>0.83808688459107072</v>
      </c>
      <c r="AC225" s="280"/>
    </row>
    <row r="226" spans="1:29" ht="15.75" customHeight="1">
      <c r="A226" s="268" t="s">
        <v>52</v>
      </c>
      <c r="B226" s="16" t="s">
        <v>76</v>
      </c>
      <c r="C226" s="271" t="s">
        <v>127</v>
      </c>
      <c r="D226" s="272"/>
      <c r="E226" s="21">
        <v>18.18</v>
      </c>
      <c r="F226" s="15">
        <v>1479</v>
      </c>
      <c r="G226" s="22">
        <f t="shared" ref="G226:G227" si="72">E226*F226</f>
        <v>26888.22</v>
      </c>
      <c r="H226" s="23"/>
      <c r="I226" s="24">
        <v>3</v>
      </c>
      <c r="J226" s="25">
        <v>3600</v>
      </c>
      <c r="K226" s="26">
        <f>J226/I226</f>
        <v>1200</v>
      </c>
      <c r="L226" s="27">
        <v>3</v>
      </c>
      <c r="M226" s="25">
        <f>F226/V226*60</f>
        <v>2966.2395543175339</v>
      </c>
      <c r="N226" s="26">
        <f>M226/L226</f>
        <v>988.74651810584464</v>
      </c>
      <c r="O226" s="91">
        <f>L226-I226</f>
        <v>0</v>
      </c>
      <c r="P226" s="92">
        <f>N226-K226</f>
        <v>-211.25348189415536</v>
      </c>
      <c r="Q226" s="31">
        <f>N226/K226</f>
        <v>0.82395543175487052</v>
      </c>
      <c r="R226" s="273">
        <f>Q242</f>
        <v>0.82721789054992434</v>
      </c>
      <c r="S226" s="32">
        <v>0.70839120370370368</v>
      </c>
      <c r="T226" s="33">
        <v>0.72916666666666674</v>
      </c>
      <c r="U226" s="34"/>
      <c r="V226" s="35">
        <v>29.916666666666814</v>
      </c>
      <c r="W226" s="114"/>
      <c r="X226" s="115"/>
      <c r="Y226" s="276"/>
      <c r="Z226" s="277"/>
      <c r="AA226" s="36">
        <f>M226-J226</f>
        <v>-633.76044568246607</v>
      </c>
      <c r="AB226" s="31">
        <f>M226/J226</f>
        <v>0.82395543175487052</v>
      </c>
      <c r="AC226" s="278">
        <f>AB242</f>
        <v>0.82721789054992445</v>
      </c>
    </row>
    <row r="227" spans="1:29" ht="15.75" customHeight="1">
      <c r="A227" s="269"/>
      <c r="B227" s="38" t="s">
        <v>76</v>
      </c>
      <c r="C227" s="264" t="s">
        <v>128</v>
      </c>
      <c r="D227" s="265"/>
      <c r="E227" s="39">
        <v>14.28</v>
      </c>
      <c r="F227" s="40">
        <v>9509</v>
      </c>
      <c r="G227" s="41">
        <f t="shared" si="72"/>
        <v>135788.51999999999</v>
      </c>
      <c r="H227" s="42"/>
      <c r="I227" s="43">
        <v>3</v>
      </c>
      <c r="J227" s="44">
        <v>3600</v>
      </c>
      <c r="K227" s="45">
        <f t="shared" si="68"/>
        <v>1200</v>
      </c>
      <c r="L227" s="46">
        <v>3</v>
      </c>
      <c r="M227" s="44">
        <f>F227/V227*60</f>
        <v>2989.7292576419213</v>
      </c>
      <c r="N227" s="45">
        <f>M227/L227</f>
        <v>996.57641921397374</v>
      </c>
      <c r="O227" s="47">
        <f>L227-I227</f>
        <v>0</v>
      </c>
      <c r="P227" s="48">
        <f>N227-K227</f>
        <v>-203.42358078602626</v>
      </c>
      <c r="Q227" s="49">
        <f>N227/K227</f>
        <v>0.83048034934497816</v>
      </c>
      <c r="R227" s="274"/>
      <c r="S227" s="50">
        <v>0.74178240740740742</v>
      </c>
      <c r="T227" s="51">
        <v>0.87430555555555556</v>
      </c>
      <c r="U227" s="52">
        <v>18.166666666666575</v>
      </c>
      <c r="V227" s="53">
        <v>190.83333333333331</v>
      </c>
      <c r="W227" s="54"/>
      <c r="X227" s="94"/>
      <c r="Y227" s="266" t="s">
        <v>305</v>
      </c>
      <c r="Z227" s="267"/>
      <c r="AA227" s="55">
        <f>M227-J227</f>
        <v>-610.27074235807868</v>
      </c>
      <c r="AB227" s="49">
        <f>M227/J227</f>
        <v>0.83048034934497816</v>
      </c>
      <c r="AC227" s="279"/>
    </row>
    <row r="228" spans="1:29" ht="15.75" customHeight="1">
      <c r="A228" s="269"/>
      <c r="B228" s="38"/>
      <c r="C228" s="264"/>
      <c r="D228" s="265"/>
      <c r="E228" s="39"/>
      <c r="F228" s="40"/>
      <c r="G228" s="41"/>
      <c r="H228" s="42"/>
      <c r="I228" s="43"/>
      <c r="J228" s="44"/>
      <c r="K228" s="45"/>
      <c r="L228" s="46"/>
      <c r="M228" s="44"/>
      <c r="N228" s="45"/>
      <c r="O228" s="47"/>
      <c r="P228" s="48"/>
      <c r="Q228" s="49"/>
      <c r="R228" s="274"/>
      <c r="S228" s="50"/>
      <c r="T228" s="51"/>
      <c r="U228" s="52"/>
      <c r="V228" s="53"/>
      <c r="W228" s="54"/>
      <c r="X228" s="94"/>
      <c r="Y228" s="266"/>
      <c r="Z228" s="267"/>
      <c r="AA228" s="55"/>
      <c r="AB228" s="49"/>
      <c r="AC228" s="279"/>
    </row>
    <row r="229" spans="1:29" ht="15.75" customHeight="1">
      <c r="A229" s="269"/>
      <c r="B229" s="38"/>
      <c r="C229" s="264"/>
      <c r="D229" s="265"/>
      <c r="E229" s="39"/>
      <c r="F229" s="40"/>
      <c r="G229" s="41"/>
      <c r="H229" s="42"/>
      <c r="I229" s="43"/>
      <c r="J229" s="44"/>
      <c r="K229" s="45"/>
      <c r="L229" s="46"/>
      <c r="M229" s="44"/>
      <c r="N229" s="45"/>
      <c r="O229" s="47"/>
      <c r="P229" s="48"/>
      <c r="Q229" s="49"/>
      <c r="R229" s="274"/>
      <c r="S229" s="50"/>
      <c r="T229" s="51"/>
      <c r="U229" s="52"/>
      <c r="V229" s="53"/>
      <c r="W229" s="54"/>
      <c r="X229" s="94"/>
      <c r="Y229" s="266"/>
      <c r="Z229" s="267"/>
      <c r="AA229" s="55"/>
      <c r="AB229" s="49"/>
      <c r="AC229" s="279"/>
    </row>
    <row r="230" spans="1:29" ht="15.75" customHeight="1">
      <c r="A230" s="269"/>
      <c r="B230" s="38"/>
      <c r="C230" s="264"/>
      <c r="D230" s="265"/>
      <c r="E230" s="39"/>
      <c r="F230" s="40"/>
      <c r="G230" s="41"/>
      <c r="H230" s="58"/>
      <c r="I230" s="43"/>
      <c r="J230" s="44"/>
      <c r="K230" s="45"/>
      <c r="L230" s="59"/>
      <c r="M230" s="44"/>
      <c r="N230" s="45"/>
      <c r="O230" s="47"/>
      <c r="P230" s="48"/>
      <c r="Q230" s="49"/>
      <c r="R230" s="274"/>
      <c r="S230" s="50"/>
      <c r="T230" s="51"/>
      <c r="U230" s="52"/>
      <c r="V230" s="53"/>
      <c r="W230" s="54"/>
      <c r="X230" s="94"/>
      <c r="Y230" s="266"/>
      <c r="Z230" s="267"/>
      <c r="AA230" s="55"/>
      <c r="AB230" s="49"/>
      <c r="AC230" s="279"/>
    </row>
    <row r="231" spans="1:29" ht="15.75" customHeight="1">
      <c r="A231" s="269"/>
      <c r="B231" s="38"/>
      <c r="C231" s="264"/>
      <c r="D231" s="265"/>
      <c r="E231" s="39"/>
      <c r="F231" s="40"/>
      <c r="G231" s="60"/>
      <c r="H231" s="61"/>
      <c r="I231" s="43"/>
      <c r="J231" s="44"/>
      <c r="K231" s="45"/>
      <c r="L231" s="46"/>
      <c r="M231" s="44"/>
      <c r="N231" s="45"/>
      <c r="O231" s="47"/>
      <c r="P231" s="48"/>
      <c r="Q231" s="49"/>
      <c r="R231" s="274"/>
      <c r="S231" s="50"/>
      <c r="T231" s="51"/>
      <c r="U231" s="52"/>
      <c r="V231" s="53"/>
      <c r="W231" s="54"/>
      <c r="X231" s="94"/>
      <c r="Y231" s="266"/>
      <c r="Z231" s="267"/>
      <c r="AA231" s="55"/>
      <c r="AB231" s="49"/>
      <c r="AC231" s="279"/>
    </row>
    <row r="232" spans="1:29" ht="15.75" customHeight="1">
      <c r="A232" s="269"/>
      <c r="B232" s="38"/>
      <c r="C232" s="264"/>
      <c r="D232" s="265"/>
      <c r="E232" s="39"/>
      <c r="F232" s="40"/>
      <c r="G232" s="60"/>
      <c r="H232" s="64"/>
      <c r="I232" s="43"/>
      <c r="J232" s="44"/>
      <c r="K232" s="45"/>
      <c r="L232" s="59"/>
      <c r="M232" s="44"/>
      <c r="N232" s="45"/>
      <c r="O232" s="65"/>
      <c r="P232" s="66"/>
      <c r="Q232" s="67"/>
      <c r="R232" s="274"/>
      <c r="S232" s="50"/>
      <c r="T232" s="51"/>
      <c r="U232" s="52"/>
      <c r="V232" s="53"/>
      <c r="W232" s="54"/>
      <c r="X232" s="94"/>
      <c r="Y232" s="266"/>
      <c r="Z232" s="267"/>
      <c r="AA232" s="55"/>
      <c r="AB232" s="49"/>
      <c r="AC232" s="279"/>
    </row>
    <row r="233" spans="1:29" ht="15.75" customHeight="1">
      <c r="A233" s="269"/>
      <c r="B233" s="38"/>
      <c r="C233" s="264"/>
      <c r="D233" s="265"/>
      <c r="E233" s="39"/>
      <c r="F233" s="40"/>
      <c r="G233" s="60"/>
      <c r="H233" s="64"/>
      <c r="I233" s="43"/>
      <c r="J233" s="44"/>
      <c r="K233" s="45"/>
      <c r="L233" s="59"/>
      <c r="M233" s="44"/>
      <c r="N233" s="45"/>
      <c r="O233" s="65"/>
      <c r="P233" s="66"/>
      <c r="Q233" s="67"/>
      <c r="R233" s="274"/>
      <c r="S233" s="50"/>
      <c r="T233" s="51"/>
      <c r="U233" s="52"/>
      <c r="V233" s="53"/>
      <c r="W233" s="54"/>
      <c r="X233" s="94"/>
      <c r="Y233" s="266"/>
      <c r="Z233" s="267"/>
      <c r="AA233" s="55"/>
      <c r="AB233" s="49"/>
      <c r="AC233" s="279"/>
    </row>
    <row r="234" spans="1:29" ht="15.75" customHeight="1">
      <c r="A234" s="269"/>
      <c r="B234" s="38"/>
      <c r="C234" s="264"/>
      <c r="D234" s="265"/>
      <c r="E234" s="39"/>
      <c r="F234" s="40"/>
      <c r="G234" s="60"/>
      <c r="H234" s="64"/>
      <c r="I234" s="43"/>
      <c r="J234" s="44"/>
      <c r="K234" s="45"/>
      <c r="L234" s="59"/>
      <c r="M234" s="44"/>
      <c r="N234" s="45"/>
      <c r="O234" s="65"/>
      <c r="P234" s="66"/>
      <c r="Q234" s="67"/>
      <c r="R234" s="274"/>
      <c r="S234" s="50"/>
      <c r="T234" s="51"/>
      <c r="U234" s="52"/>
      <c r="V234" s="53"/>
      <c r="W234" s="54"/>
      <c r="X234" s="94"/>
      <c r="Y234" s="266"/>
      <c r="Z234" s="267"/>
      <c r="AA234" s="55"/>
      <c r="AB234" s="49"/>
      <c r="AC234" s="279"/>
    </row>
    <row r="235" spans="1:29" ht="15.75" customHeight="1">
      <c r="A235" s="269"/>
      <c r="B235" s="38"/>
      <c r="C235" s="264"/>
      <c r="D235" s="265"/>
      <c r="E235" s="39"/>
      <c r="F235" s="40"/>
      <c r="G235" s="60"/>
      <c r="H235" s="64"/>
      <c r="I235" s="43"/>
      <c r="J235" s="44"/>
      <c r="K235" s="45"/>
      <c r="L235" s="59"/>
      <c r="M235" s="44"/>
      <c r="N235" s="45"/>
      <c r="O235" s="65"/>
      <c r="P235" s="66"/>
      <c r="Q235" s="67"/>
      <c r="R235" s="274"/>
      <c r="S235" s="50"/>
      <c r="T235" s="51"/>
      <c r="U235" s="52"/>
      <c r="V235" s="53"/>
      <c r="W235" s="54"/>
      <c r="X235" s="94"/>
      <c r="Y235" s="266"/>
      <c r="Z235" s="267"/>
      <c r="AA235" s="55"/>
      <c r="AB235" s="49"/>
      <c r="AC235" s="279"/>
    </row>
    <row r="236" spans="1:29" ht="15.75" customHeight="1">
      <c r="A236" s="269"/>
      <c r="B236" s="38"/>
      <c r="C236" s="264"/>
      <c r="D236" s="265"/>
      <c r="E236" s="39"/>
      <c r="F236" s="40"/>
      <c r="G236" s="60"/>
      <c r="H236" s="64"/>
      <c r="I236" s="43"/>
      <c r="J236" s="44"/>
      <c r="K236" s="45"/>
      <c r="L236" s="59"/>
      <c r="M236" s="44"/>
      <c r="N236" s="45"/>
      <c r="O236" s="65"/>
      <c r="P236" s="66"/>
      <c r="Q236" s="67"/>
      <c r="R236" s="274"/>
      <c r="S236" s="50"/>
      <c r="T236" s="51"/>
      <c r="U236" s="52"/>
      <c r="V236" s="53"/>
      <c r="W236" s="68"/>
      <c r="X236" s="110"/>
      <c r="Y236" s="266"/>
      <c r="Z236" s="267"/>
      <c r="AA236" s="55"/>
      <c r="AB236" s="49"/>
      <c r="AC236" s="279"/>
    </row>
    <row r="237" spans="1:29" ht="15.75" customHeight="1">
      <c r="A237" s="269"/>
      <c r="B237" s="38"/>
      <c r="C237" s="264"/>
      <c r="D237" s="265"/>
      <c r="E237" s="39"/>
      <c r="F237" s="40"/>
      <c r="G237" s="60"/>
      <c r="H237" s="64"/>
      <c r="I237" s="43"/>
      <c r="J237" s="44"/>
      <c r="K237" s="45"/>
      <c r="L237" s="59"/>
      <c r="M237" s="44"/>
      <c r="N237" s="45"/>
      <c r="O237" s="65"/>
      <c r="P237" s="66"/>
      <c r="Q237" s="67"/>
      <c r="R237" s="274"/>
      <c r="S237" s="50"/>
      <c r="T237" s="51"/>
      <c r="U237" s="52"/>
      <c r="V237" s="53"/>
      <c r="W237" s="68"/>
      <c r="X237" s="110"/>
      <c r="Y237" s="266"/>
      <c r="Z237" s="267"/>
      <c r="AA237" s="55"/>
      <c r="AB237" s="49"/>
      <c r="AC237" s="279"/>
    </row>
    <row r="238" spans="1:29" ht="15.75" customHeight="1">
      <c r="A238" s="269"/>
      <c r="B238" s="38"/>
      <c r="C238" s="264"/>
      <c r="D238" s="265"/>
      <c r="E238" s="39"/>
      <c r="F238" s="40"/>
      <c r="G238" s="60"/>
      <c r="H238" s="64"/>
      <c r="I238" s="43"/>
      <c r="J238" s="44"/>
      <c r="K238" s="45"/>
      <c r="L238" s="59"/>
      <c r="M238" s="44"/>
      <c r="N238" s="45"/>
      <c r="O238" s="65"/>
      <c r="P238" s="66"/>
      <c r="Q238" s="67"/>
      <c r="R238" s="274"/>
      <c r="S238" s="50"/>
      <c r="T238" s="51"/>
      <c r="U238" s="52"/>
      <c r="V238" s="53"/>
      <c r="W238" s="68"/>
      <c r="X238" s="110"/>
      <c r="Y238" s="266"/>
      <c r="Z238" s="267"/>
      <c r="AA238" s="55"/>
      <c r="AB238" s="49"/>
      <c r="AC238" s="279"/>
    </row>
    <row r="239" spans="1:29" ht="15.75" customHeight="1">
      <c r="A239" s="269"/>
      <c r="B239" s="38"/>
      <c r="C239" s="264"/>
      <c r="D239" s="265"/>
      <c r="E239" s="39"/>
      <c r="F239" s="40"/>
      <c r="G239" s="60"/>
      <c r="H239" s="64"/>
      <c r="I239" s="43"/>
      <c r="J239" s="44"/>
      <c r="K239" s="45"/>
      <c r="L239" s="59"/>
      <c r="M239" s="44"/>
      <c r="N239" s="45"/>
      <c r="O239" s="65"/>
      <c r="P239" s="66"/>
      <c r="Q239" s="67"/>
      <c r="R239" s="274"/>
      <c r="S239" s="50"/>
      <c r="T239" s="51"/>
      <c r="U239" s="52"/>
      <c r="V239" s="53"/>
      <c r="W239" s="68"/>
      <c r="X239" s="110"/>
      <c r="Y239" s="266"/>
      <c r="Z239" s="267"/>
      <c r="AA239" s="55"/>
      <c r="AB239" s="49"/>
      <c r="AC239" s="279"/>
    </row>
    <row r="240" spans="1:29" ht="15.75" customHeight="1">
      <c r="A240" s="269"/>
      <c r="B240" s="38"/>
      <c r="C240" s="264"/>
      <c r="D240" s="265"/>
      <c r="E240" s="39"/>
      <c r="F240" s="40"/>
      <c r="G240" s="60"/>
      <c r="H240" s="64"/>
      <c r="I240" s="43"/>
      <c r="J240" s="44"/>
      <c r="K240" s="45"/>
      <c r="L240" s="59"/>
      <c r="M240" s="44"/>
      <c r="N240" s="45"/>
      <c r="O240" s="65"/>
      <c r="P240" s="66"/>
      <c r="Q240" s="67"/>
      <c r="R240" s="274"/>
      <c r="S240" s="50"/>
      <c r="T240" s="51"/>
      <c r="U240" s="52"/>
      <c r="V240" s="53"/>
      <c r="W240" s="68"/>
      <c r="X240" s="110"/>
      <c r="Y240" s="266"/>
      <c r="Z240" s="267"/>
      <c r="AA240" s="55"/>
      <c r="AB240" s="49"/>
      <c r="AC240" s="279"/>
    </row>
    <row r="241" spans="1:29" ht="15.75" customHeight="1">
      <c r="A241" s="269"/>
      <c r="B241" s="38"/>
      <c r="C241" s="264"/>
      <c r="D241" s="265"/>
      <c r="E241" s="104"/>
      <c r="F241" s="40"/>
      <c r="G241" s="72"/>
      <c r="H241" s="64"/>
      <c r="I241" s="43"/>
      <c r="J241" s="44"/>
      <c r="K241" s="45"/>
      <c r="L241" s="59"/>
      <c r="M241" s="44"/>
      <c r="N241" s="45"/>
      <c r="O241" s="65"/>
      <c r="P241" s="66"/>
      <c r="Q241" s="67"/>
      <c r="R241" s="274"/>
      <c r="S241" s="62"/>
      <c r="T241" s="63"/>
      <c r="U241" s="73"/>
      <c r="V241" s="74"/>
      <c r="W241" s="68"/>
      <c r="X241" s="110"/>
      <c r="Y241" s="266"/>
      <c r="Z241" s="267"/>
      <c r="AA241" s="111"/>
      <c r="AB241" s="67"/>
      <c r="AC241" s="279"/>
    </row>
    <row r="242" spans="1:29" ht="15.75" customHeight="1" thickBot="1">
      <c r="A242" s="270"/>
      <c r="B242" s="76" t="s">
        <v>35</v>
      </c>
      <c r="C242" s="261"/>
      <c r="D242" s="261"/>
      <c r="E242" s="77"/>
      <c r="F242" s="18"/>
      <c r="G242" s="79"/>
      <c r="H242" s="20"/>
      <c r="I242" s="80">
        <f t="shared" ref="I242:J242" si="73">AVERAGE(I226:I241)</f>
        <v>3</v>
      </c>
      <c r="J242" s="81">
        <f t="shared" si="73"/>
        <v>3600</v>
      </c>
      <c r="K242" s="82">
        <f t="shared" ref="K242" si="74">J242/I242</f>
        <v>1200</v>
      </c>
      <c r="L242" s="80">
        <f t="shared" ref="L242:M242" si="75">AVERAGE(L226:L241)</f>
        <v>3</v>
      </c>
      <c r="M242" s="81">
        <f t="shared" si="75"/>
        <v>2977.9844059797279</v>
      </c>
      <c r="N242" s="82">
        <f>M242/L242</f>
        <v>992.66146865990925</v>
      </c>
      <c r="O242" s="83">
        <f>L242-I242</f>
        <v>0</v>
      </c>
      <c r="P242" s="84">
        <f>N242-K242</f>
        <v>-207.33853134009075</v>
      </c>
      <c r="Q242" s="85">
        <f>N242/K242</f>
        <v>0.82721789054992434</v>
      </c>
      <c r="R242" s="275"/>
      <c r="S242" s="182">
        <f>S226</f>
        <v>0.70839120370370368</v>
      </c>
      <c r="T242" s="183">
        <f>INDEX(T226:T241,COUNTA(T226:T241))</f>
        <v>0.87430555555555556</v>
      </c>
      <c r="U242" s="86"/>
      <c r="V242" s="96"/>
      <c r="W242" s="18"/>
      <c r="X242" s="20"/>
      <c r="Y242" s="262"/>
      <c r="Z242" s="263"/>
      <c r="AA242" s="97">
        <f>M242-J242</f>
        <v>-622.01559402027215</v>
      </c>
      <c r="AB242" s="85">
        <f>M242/J242</f>
        <v>0.82721789054992445</v>
      </c>
      <c r="AC242" s="280"/>
    </row>
    <row r="243" spans="1:29" ht="15.75" customHeight="1">
      <c r="A243" s="281" t="s">
        <v>53</v>
      </c>
      <c r="B243" s="16" t="s">
        <v>76</v>
      </c>
      <c r="C243" s="271" t="s">
        <v>131</v>
      </c>
      <c r="D243" s="272"/>
      <c r="E243" s="21">
        <v>18.18</v>
      </c>
      <c r="F243" s="15">
        <v>2630</v>
      </c>
      <c r="G243" s="22">
        <f t="shared" ref="G243:G245" si="76">E243*F243</f>
        <v>47813.4</v>
      </c>
      <c r="H243" s="23"/>
      <c r="I243" s="24">
        <v>4</v>
      </c>
      <c r="J243" s="25">
        <v>3000</v>
      </c>
      <c r="K243" s="26">
        <f>J243/I243</f>
        <v>750</v>
      </c>
      <c r="L243" s="27">
        <v>4</v>
      </c>
      <c r="M243" s="25">
        <f>F243/V243*60</f>
        <v>2491.5789473684258</v>
      </c>
      <c r="N243" s="26">
        <f>M243/L243</f>
        <v>622.89473684210645</v>
      </c>
      <c r="O243" s="91">
        <f>L243-I243</f>
        <v>0</v>
      </c>
      <c r="P243" s="92">
        <f>N243-K243</f>
        <v>-127.10526315789355</v>
      </c>
      <c r="Q243" s="31">
        <f>N243/K243</f>
        <v>0.83052631578947522</v>
      </c>
      <c r="R243" s="273">
        <f>Q259</f>
        <v>0.82636118986426255</v>
      </c>
      <c r="S243" s="32">
        <v>0.70833333333333337</v>
      </c>
      <c r="T243" s="33">
        <v>0.75231481481481477</v>
      </c>
      <c r="U243" s="34"/>
      <c r="V243" s="35">
        <v>63.333333333333215</v>
      </c>
      <c r="W243" s="33"/>
      <c r="X243" s="107"/>
      <c r="Y243" s="276"/>
      <c r="Z243" s="277"/>
      <c r="AA243" s="119">
        <f>M243-J243</f>
        <v>-508.42105263157418</v>
      </c>
      <c r="AB243" s="31">
        <f>M243/J243</f>
        <v>0.83052631578947522</v>
      </c>
      <c r="AC243" s="278">
        <f>AB259</f>
        <v>0.82636118986426255</v>
      </c>
    </row>
    <row r="244" spans="1:29" ht="15.75" customHeight="1">
      <c r="A244" s="282"/>
      <c r="B244" s="38" t="s">
        <v>76</v>
      </c>
      <c r="C244" s="264" t="s">
        <v>129</v>
      </c>
      <c r="D244" s="265"/>
      <c r="E244" s="39">
        <v>25.03</v>
      </c>
      <c r="F244" s="40">
        <v>2137</v>
      </c>
      <c r="G244" s="41">
        <f t="shared" si="76"/>
        <v>53489.11</v>
      </c>
      <c r="H244" s="42"/>
      <c r="I244" s="43">
        <v>4</v>
      </c>
      <c r="J244" s="44">
        <v>3300</v>
      </c>
      <c r="K244" s="45">
        <f t="shared" si="68"/>
        <v>825</v>
      </c>
      <c r="L244" s="46">
        <v>4</v>
      </c>
      <c r="M244" s="44">
        <f>F244/V244*60</f>
        <v>2715.5665372396675</v>
      </c>
      <c r="N244" s="45">
        <f>M244/L244</f>
        <v>678.89163430991687</v>
      </c>
      <c r="O244" s="47">
        <f>L244-I244</f>
        <v>0</v>
      </c>
      <c r="P244" s="48">
        <f>N244-K244</f>
        <v>-146.10836569008313</v>
      </c>
      <c r="Q244" s="49">
        <f>N244/K244</f>
        <v>0.82289895067868712</v>
      </c>
      <c r="R244" s="274"/>
      <c r="S244" s="50">
        <v>0.76597222222222217</v>
      </c>
      <c r="T244" s="51">
        <v>0.79876157407407411</v>
      </c>
      <c r="U244" s="52">
        <v>19.66666666666665</v>
      </c>
      <c r="V244" s="53">
        <v>47.216666666666796</v>
      </c>
      <c r="W244" s="54"/>
      <c r="X244" s="58"/>
      <c r="Y244" s="266"/>
      <c r="Z244" s="267"/>
      <c r="AA244" s="120">
        <f>M244-J244</f>
        <v>-584.43346276033253</v>
      </c>
      <c r="AB244" s="49">
        <f>M244/J244</f>
        <v>0.82289895067868712</v>
      </c>
      <c r="AC244" s="279"/>
    </row>
    <row r="245" spans="1:29" ht="15.75" customHeight="1">
      <c r="A245" s="282"/>
      <c r="B245" s="38" t="s">
        <v>76</v>
      </c>
      <c r="C245" s="264" t="s">
        <v>130</v>
      </c>
      <c r="D245" s="265"/>
      <c r="E245" s="39">
        <v>24.83</v>
      </c>
      <c r="F245" s="40">
        <v>2813</v>
      </c>
      <c r="G245" s="41">
        <f t="shared" si="76"/>
        <v>69846.789999999994</v>
      </c>
      <c r="H245" s="42"/>
      <c r="I245" s="43">
        <v>4</v>
      </c>
      <c r="J245" s="44">
        <v>3300</v>
      </c>
      <c r="K245" s="45">
        <f t="shared" si="68"/>
        <v>825</v>
      </c>
      <c r="L245" s="46">
        <v>4</v>
      </c>
      <c r="M245" s="44">
        <f>F245/V245*60</f>
        <v>2725.9219380888276</v>
      </c>
      <c r="N245" s="45">
        <f>M245/L245</f>
        <v>681.48048452220689</v>
      </c>
      <c r="O245" s="47">
        <f>L245-I245</f>
        <v>0</v>
      </c>
      <c r="P245" s="48">
        <f>N245-K245</f>
        <v>-143.51951547779311</v>
      </c>
      <c r="Q245" s="49">
        <f>N245/K245</f>
        <v>0.82603695093600837</v>
      </c>
      <c r="R245" s="274"/>
      <c r="S245" s="50">
        <v>0.80980324074074073</v>
      </c>
      <c r="T245" s="51">
        <v>0.85280092592592593</v>
      </c>
      <c r="U245" s="52">
        <v>15.899999999999928</v>
      </c>
      <c r="V245" s="53">
        <v>61.9166666666667</v>
      </c>
      <c r="W245" s="54"/>
      <c r="X245" s="58"/>
      <c r="Y245" s="266" t="s">
        <v>306</v>
      </c>
      <c r="Z245" s="267"/>
      <c r="AA245" s="120">
        <f>M245-J245</f>
        <v>-574.07806191117243</v>
      </c>
      <c r="AB245" s="49">
        <f>M245/J245</f>
        <v>0.82603695093600837</v>
      </c>
      <c r="AC245" s="279"/>
    </row>
    <row r="246" spans="1:29" ht="15.75" customHeight="1">
      <c r="A246" s="282"/>
      <c r="B246" s="38"/>
      <c r="C246" s="264"/>
      <c r="D246" s="265"/>
      <c r="E246" s="39"/>
      <c r="F246" s="40"/>
      <c r="G246" s="41"/>
      <c r="H246" s="42"/>
      <c r="I246" s="43"/>
      <c r="J246" s="44"/>
      <c r="K246" s="45"/>
      <c r="L246" s="46"/>
      <c r="M246" s="44"/>
      <c r="N246" s="45"/>
      <c r="O246" s="47"/>
      <c r="P246" s="48"/>
      <c r="Q246" s="49"/>
      <c r="R246" s="274"/>
      <c r="S246" s="50"/>
      <c r="T246" s="51"/>
      <c r="U246" s="52"/>
      <c r="V246" s="53"/>
      <c r="W246" s="54"/>
      <c r="X246" s="58"/>
      <c r="Y246" s="266"/>
      <c r="Z246" s="267"/>
      <c r="AA246" s="120"/>
      <c r="AB246" s="49"/>
      <c r="AC246" s="279"/>
    </row>
    <row r="247" spans="1:29" ht="15.75" customHeight="1">
      <c r="A247" s="283"/>
      <c r="B247" s="38"/>
      <c r="C247" s="264"/>
      <c r="D247" s="265"/>
      <c r="E247" s="39"/>
      <c r="F247" s="40"/>
      <c r="G247" s="41"/>
      <c r="H247" s="58"/>
      <c r="I247" s="43"/>
      <c r="J247" s="44"/>
      <c r="K247" s="45"/>
      <c r="L247" s="59"/>
      <c r="M247" s="44"/>
      <c r="N247" s="45"/>
      <c r="O247" s="47"/>
      <c r="P247" s="48"/>
      <c r="Q247" s="49"/>
      <c r="R247" s="274"/>
      <c r="S247" s="50"/>
      <c r="T247" s="51"/>
      <c r="U247" s="52"/>
      <c r="V247" s="53"/>
      <c r="W247" s="54"/>
      <c r="X247" s="94"/>
      <c r="Y247" s="266"/>
      <c r="Z247" s="267"/>
      <c r="AA247" s="120"/>
      <c r="AB247" s="49"/>
      <c r="AC247" s="279"/>
    </row>
    <row r="248" spans="1:29" ht="15.75" customHeight="1">
      <c r="A248" s="283"/>
      <c r="B248" s="38"/>
      <c r="C248" s="264"/>
      <c r="D248" s="265"/>
      <c r="E248" s="39"/>
      <c r="F248" s="40"/>
      <c r="G248" s="60"/>
      <c r="H248" s="61"/>
      <c r="I248" s="43"/>
      <c r="J248" s="44"/>
      <c r="K248" s="45"/>
      <c r="L248" s="46"/>
      <c r="M248" s="44"/>
      <c r="N248" s="45"/>
      <c r="O248" s="47"/>
      <c r="P248" s="48"/>
      <c r="Q248" s="49"/>
      <c r="R248" s="274"/>
      <c r="S248" s="50"/>
      <c r="T248" s="51"/>
      <c r="U248" s="52"/>
      <c r="V248" s="53"/>
      <c r="W248" s="54"/>
      <c r="X248" s="116"/>
      <c r="Y248" s="266"/>
      <c r="Z248" s="267"/>
      <c r="AA248" s="120"/>
      <c r="AB248" s="49"/>
      <c r="AC248" s="279"/>
    </row>
    <row r="249" spans="1:29" ht="15.75" customHeight="1">
      <c r="A249" s="283"/>
      <c r="B249" s="38"/>
      <c r="C249" s="264"/>
      <c r="D249" s="265"/>
      <c r="E249" s="39"/>
      <c r="F249" s="40"/>
      <c r="G249" s="60"/>
      <c r="H249" s="64"/>
      <c r="I249" s="43"/>
      <c r="J249" s="44"/>
      <c r="K249" s="45"/>
      <c r="L249" s="59"/>
      <c r="M249" s="44"/>
      <c r="N249" s="45"/>
      <c r="O249" s="65"/>
      <c r="P249" s="66"/>
      <c r="Q249" s="67"/>
      <c r="R249" s="274"/>
      <c r="S249" s="50"/>
      <c r="T249" s="51"/>
      <c r="U249" s="52"/>
      <c r="V249" s="53"/>
      <c r="W249" s="54"/>
      <c r="X249" s="94"/>
      <c r="Y249" s="266"/>
      <c r="Z249" s="267"/>
      <c r="AA249" s="120"/>
      <c r="AB249" s="49"/>
      <c r="AC249" s="279"/>
    </row>
    <row r="250" spans="1:29" ht="15.75" customHeight="1">
      <c r="A250" s="283"/>
      <c r="B250" s="38"/>
      <c r="C250" s="264"/>
      <c r="D250" s="265"/>
      <c r="E250" s="39"/>
      <c r="F250" s="40"/>
      <c r="G250" s="60"/>
      <c r="H250" s="64"/>
      <c r="I250" s="43"/>
      <c r="J250" s="44"/>
      <c r="K250" s="45"/>
      <c r="L250" s="59"/>
      <c r="M250" s="44"/>
      <c r="N250" s="45"/>
      <c r="O250" s="65"/>
      <c r="P250" s="66"/>
      <c r="Q250" s="67"/>
      <c r="R250" s="274"/>
      <c r="S250" s="50"/>
      <c r="T250" s="51"/>
      <c r="U250" s="52"/>
      <c r="V250" s="53"/>
      <c r="W250" s="54"/>
      <c r="X250" s="94"/>
      <c r="Y250" s="266"/>
      <c r="Z250" s="267"/>
      <c r="AA250" s="120"/>
      <c r="AB250" s="49"/>
      <c r="AC250" s="279"/>
    </row>
    <row r="251" spans="1:29" ht="15.75" customHeight="1">
      <c r="A251" s="283"/>
      <c r="B251" s="38"/>
      <c r="C251" s="264"/>
      <c r="D251" s="265"/>
      <c r="E251" s="39"/>
      <c r="F251" s="40"/>
      <c r="G251" s="60"/>
      <c r="H251" s="64"/>
      <c r="I251" s="43"/>
      <c r="J251" s="44"/>
      <c r="K251" s="45"/>
      <c r="L251" s="59"/>
      <c r="M251" s="44"/>
      <c r="N251" s="45"/>
      <c r="O251" s="65"/>
      <c r="P251" s="66"/>
      <c r="Q251" s="67"/>
      <c r="R251" s="274"/>
      <c r="S251" s="50"/>
      <c r="T251" s="51"/>
      <c r="U251" s="52"/>
      <c r="V251" s="53"/>
      <c r="W251" s="68"/>
      <c r="X251" s="110"/>
      <c r="Y251" s="266"/>
      <c r="Z251" s="267"/>
      <c r="AA251" s="120"/>
      <c r="AB251" s="49"/>
      <c r="AC251" s="279"/>
    </row>
    <row r="252" spans="1:29" ht="15.75" customHeight="1">
      <c r="A252" s="283"/>
      <c r="B252" s="38"/>
      <c r="C252" s="264"/>
      <c r="D252" s="265"/>
      <c r="E252" s="39"/>
      <c r="F252" s="40"/>
      <c r="G252" s="60"/>
      <c r="H252" s="64"/>
      <c r="I252" s="43"/>
      <c r="J252" s="44"/>
      <c r="K252" s="45"/>
      <c r="L252" s="59"/>
      <c r="M252" s="44"/>
      <c r="N252" s="45"/>
      <c r="O252" s="65"/>
      <c r="P252" s="66"/>
      <c r="Q252" s="67"/>
      <c r="R252" s="274"/>
      <c r="S252" s="50"/>
      <c r="T252" s="51"/>
      <c r="U252" s="52"/>
      <c r="V252" s="53"/>
      <c r="W252" s="68"/>
      <c r="X252" s="110"/>
      <c r="Y252" s="266"/>
      <c r="Z252" s="267"/>
      <c r="AA252" s="120"/>
      <c r="AB252" s="49"/>
      <c r="AC252" s="279"/>
    </row>
    <row r="253" spans="1:29" ht="15.75" customHeight="1">
      <c r="A253" s="283"/>
      <c r="B253" s="38"/>
      <c r="C253" s="264"/>
      <c r="D253" s="265"/>
      <c r="E253" s="39"/>
      <c r="F253" s="40"/>
      <c r="G253" s="60"/>
      <c r="H253" s="64"/>
      <c r="I253" s="43"/>
      <c r="J253" s="44"/>
      <c r="K253" s="45"/>
      <c r="L253" s="59"/>
      <c r="M253" s="44"/>
      <c r="N253" s="45"/>
      <c r="O253" s="65"/>
      <c r="P253" s="66"/>
      <c r="Q253" s="67"/>
      <c r="R253" s="274"/>
      <c r="S253" s="50"/>
      <c r="T253" s="51"/>
      <c r="U253" s="52"/>
      <c r="V253" s="53"/>
      <c r="W253" s="68"/>
      <c r="X253" s="110"/>
      <c r="Y253" s="266"/>
      <c r="Z253" s="267"/>
      <c r="AA253" s="120"/>
      <c r="AB253" s="49"/>
      <c r="AC253" s="279"/>
    </row>
    <row r="254" spans="1:29" ht="15.75" customHeight="1">
      <c r="A254" s="283"/>
      <c r="B254" s="38"/>
      <c r="C254" s="264"/>
      <c r="D254" s="265"/>
      <c r="E254" s="39"/>
      <c r="F254" s="40"/>
      <c r="G254" s="60"/>
      <c r="H254" s="64"/>
      <c r="I254" s="43"/>
      <c r="J254" s="44"/>
      <c r="K254" s="45"/>
      <c r="L254" s="59"/>
      <c r="M254" s="44"/>
      <c r="N254" s="45"/>
      <c r="O254" s="65"/>
      <c r="P254" s="66"/>
      <c r="Q254" s="67"/>
      <c r="R254" s="274"/>
      <c r="S254" s="50"/>
      <c r="T254" s="51"/>
      <c r="U254" s="52"/>
      <c r="V254" s="53"/>
      <c r="W254" s="68"/>
      <c r="X254" s="110"/>
      <c r="Y254" s="266"/>
      <c r="Z254" s="267"/>
      <c r="AA254" s="120"/>
      <c r="AB254" s="49"/>
      <c r="AC254" s="279"/>
    </row>
    <row r="255" spans="1:29" ht="15.75" customHeight="1">
      <c r="A255" s="283"/>
      <c r="B255" s="38"/>
      <c r="C255" s="264"/>
      <c r="D255" s="265"/>
      <c r="E255" s="39"/>
      <c r="F255" s="40"/>
      <c r="G255" s="60"/>
      <c r="H255" s="64"/>
      <c r="I255" s="43"/>
      <c r="J255" s="44"/>
      <c r="K255" s="45"/>
      <c r="L255" s="59"/>
      <c r="M255" s="44"/>
      <c r="N255" s="45"/>
      <c r="O255" s="65"/>
      <c r="P255" s="66"/>
      <c r="Q255" s="67"/>
      <c r="R255" s="274"/>
      <c r="S255" s="50"/>
      <c r="T255" s="51"/>
      <c r="U255" s="52"/>
      <c r="V255" s="53"/>
      <c r="W255" s="68"/>
      <c r="X255" s="110"/>
      <c r="Y255" s="266"/>
      <c r="Z255" s="267"/>
      <c r="AA255" s="120"/>
      <c r="AB255" s="49"/>
      <c r="AC255" s="279"/>
    </row>
    <row r="256" spans="1:29" ht="15.75" customHeight="1">
      <c r="A256" s="283"/>
      <c r="B256" s="38"/>
      <c r="C256" s="264"/>
      <c r="D256" s="265"/>
      <c r="E256" s="39"/>
      <c r="F256" s="40"/>
      <c r="G256" s="60"/>
      <c r="H256" s="64"/>
      <c r="I256" s="43"/>
      <c r="J256" s="44"/>
      <c r="K256" s="45"/>
      <c r="L256" s="59"/>
      <c r="M256" s="44"/>
      <c r="N256" s="45"/>
      <c r="O256" s="65"/>
      <c r="P256" s="66"/>
      <c r="Q256" s="67"/>
      <c r="R256" s="274"/>
      <c r="S256" s="50"/>
      <c r="T256" s="51"/>
      <c r="U256" s="52"/>
      <c r="V256" s="53"/>
      <c r="W256" s="54"/>
      <c r="X256" s="94"/>
      <c r="Y256" s="266"/>
      <c r="Z256" s="267"/>
      <c r="AA256" s="120"/>
      <c r="AB256" s="49"/>
      <c r="AC256" s="279"/>
    </row>
    <row r="257" spans="1:29" ht="15.75" customHeight="1">
      <c r="A257" s="283"/>
      <c r="B257" s="38"/>
      <c r="C257" s="264"/>
      <c r="D257" s="265"/>
      <c r="E257" s="39"/>
      <c r="F257" s="40"/>
      <c r="G257" s="60"/>
      <c r="H257" s="64"/>
      <c r="I257" s="43"/>
      <c r="J257" s="44"/>
      <c r="K257" s="45"/>
      <c r="L257" s="59"/>
      <c r="M257" s="44"/>
      <c r="N257" s="45"/>
      <c r="O257" s="65"/>
      <c r="P257" s="66"/>
      <c r="Q257" s="67"/>
      <c r="R257" s="274"/>
      <c r="S257" s="50"/>
      <c r="T257" s="51"/>
      <c r="U257" s="52"/>
      <c r="V257" s="53"/>
      <c r="W257" s="68"/>
      <c r="X257" s="110"/>
      <c r="Y257" s="266"/>
      <c r="Z257" s="267"/>
      <c r="AA257" s="120"/>
      <c r="AB257" s="49"/>
      <c r="AC257" s="279"/>
    </row>
    <row r="258" spans="1:29" ht="15.75" customHeight="1">
      <c r="A258" s="283"/>
      <c r="B258" s="38"/>
      <c r="C258" s="264"/>
      <c r="D258" s="265"/>
      <c r="E258" s="104"/>
      <c r="F258" s="40"/>
      <c r="G258" s="72"/>
      <c r="H258" s="64"/>
      <c r="I258" s="43"/>
      <c r="J258" s="44"/>
      <c r="K258" s="45"/>
      <c r="L258" s="59"/>
      <c r="M258" s="44"/>
      <c r="N258" s="45"/>
      <c r="O258" s="65"/>
      <c r="P258" s="66"/>
      <c r="Q258" s="67"/>
      <c r="R258" s="274"/>
      <c r="S258" s="62"/>
      <c r="T258" s="63"/>
      <c r="U258" s="73"/>
      <c r="V258" s="74"/>
      <c r="W258" s="68"/>
      <c r="X258" s="110"/>
      <c r="Y258" s="266"/>
      <c r="Z258" s="267"/>
      <c r="AA258" s="121"/>
      <c r="AB258" s="67"/>
      <c r="AC258" s="279"/>
    </row>
    <row r="259" spans="1:29" ht="15.75" customHeight="1" thickBot="1">
      <c r="A259" s="284"/>
      <c r="B259" s="76" t="s">
        <v>35</v>
      </c>
      <c r="C259" s="261"/>
      <c r="D259" s="261"/>
      <c r="E259" s="77"/>
      <c r="F259" s="78"/>
      <c r="G259" s="79"/>
      <c r="H259" s="20"/>
      <c r="I259" s="80">
        <f t="shared" ref="I259:J259" si="77">AVERAGE(I243:I258)</f>
        <v>4</v>
      </c>
      <c r="J259" s="81">
        <f t="shared" si="77"/>
        <v>3200</v>
      </c>
      <c r="K259" s="82">
        <f t="shared" ref="K259" si="78">J259/I259</f>
        <v>800</v>
      </c>
      <c r="L259" s="80">
        <f t="shared" ref="L259:M259" si="79">AVERAGE(L243:L258)</f>
        <v>4</v>
      </c>
      <c r="M259" s="81">
        <f t="shared" si="79"/>
        <v>2644.3558075656401</v>
      </c>
      <c r="N259" s="82">
        <f>M259/L259</f>
        <v>661.08895189141003</v>
      </c>
      <c r="O259" s="83">
        <f>L259-I259</f>
        <v>0</v>
      </c>
      <c r="P259" s="84">
        <f>N259-K259</f>
        <v>-138.91104810858997</v>
      </c>
      <c r="Q259" s="85">
        <f>N259/K259</f>
        <v>0.82636118986426255</v>
      </c>
      <c r="R259" s="275"/>
      <c r="S259" s="182">
        <f>S243</f>
        <v>0.70833333333333337</v>
      </c>
      <c r="T259" s="183">
        <f>INDEX(T243:T258,COUNTA(T243:T258))</f>
        <v>0.85280092592592593</v>
      </c>
      <c r="U259" s="86"/>
      <c r="V259" s="96"/>
      <c r="W259" s="78"/>
      <c r="X259" s="82"/>
      <c r="Y259" s="262"/>
      <c r="Z259" s="263"/>
      <c r="AA259" s="122">
        <f>M259-J259</f>
        <v>-555.64419243435987</v>
      </c>
      <c r="AB259" s="85">
        <f>M259/J259</f>
        <v>0.82636118986426255</v>
      </c>
      <c r="AC259" s="280"/>
    </row>
    <row r="261" spans="1:29">
      <c r="Y261" s="260" t="s">
        <v>54</v>
      </c>
      <c r="Z261" s="260"/>
    </row>
    <row r="262" spans="1:29">
      <c r="Y262" s="260" t="s">
        <v>55</v>
      </c>
      <c r="Z262" s="260"/>
    </row>
    <row r="263" spans="1:29">
      <c r="Y263" s="260" t="s">
        <v>56</v>
      </c>
      <c r="Z263" s="260"/>
    </row>
    <row r="264" spans="1:29">
      <c r="Y264" s="260" t="s">
        <v>57</v>
      </c>
      <c r="Z264" s="260"/>
    </row>
    <row r="265" spans="1:29">
      <c r="Y265" s="260" t="s">
        <v>58</v>
      </c>
      <c r="Z265" s="260"/>
    </row>
    <row r="266" spans="1:29">
      <c r="Y266" s="260" t="s">
        <v>59</v>
      </c>
      <c r="Z266" s="260"/>
    </row>
    <row r="267" spans="1:29">
      <c r="Y267" s="260" t="s">
        <v>60</v>
      </c>
      <c r="Z267" s="260"/>
    </row>
    <row r="268" spans="1:29">
      <c r="Y268" s="260" t="s">
        <v>61</v>
      </c>
      <c r="Z268" s="260"/>
    </row>
    <row r="269" spans="1:29">
      <c r="Y269" s="260" t="s">
        <v>62</v>
      </c>
      <c r="Z269" s="260"/>
    </row>
    <row r="270" spans="1:29">
      <c r="Y270" s="260" t="s">
        <v>63</v>
      </c>
      <c r="Z270" s="260"/>
    </row>
    <row r="271" spans="1:29">
      <c r="Y271" s="260" t="s">
        <v>64</v>
      </c>
      <c r="Z271" s="260"/>
    </row>
    <row r="272" spans="1:29">
      <c r="Y272" s="260" t="s">
        <v>65</v>
      </c>
      <c r="Z272" s="260"/>
    </row>
    <row r="273" spans="25:26">
      <c r="Y273" s="260" t="s">
        <v>66</v>
      </c>
      <c r="Z273" s="260"/>
    </row>
    <row r="274" spans="25:26">
      <c r="Y274" s="195" t="s">
        <v>307</v>
      </c>
    </row>
    <row r="275" spans="25:26">
      <c r="Y275" s="9" t="s">
        <v>306</v>
      </c>
    </row>
    <row r="277" spans="25:26">
      <c r="Y277" s="195"/>
    </row>
    <row r="278" spans="25:26">
      <c r="Y278" s="195"/>
    </row>
    <row r="279" spans="25:26">
      <c r="Y279" s="195"/>
    </row>
  </sheetData>
  <mergeCells count="600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C231:D231"/>
    <mergeCell ref="Y231:Z231"/>
    <mergeCell ref="C232:D232"/>
    <mergeCell ref="Y232:Z232"/>
    <mergeCell ref="R226:R242"/>
    <mergeCell ref="Y226:Z226"/>
    <mergeCell ref="C239:D239"/>
    <mergeCell ref="Y239:Z239"/>
    <mergeCell ref="C240:D240"/>
    <mergeCell ref="Y240:Z240"/>
    <mergeCell ref="C241:D241"/>
    <mergeCell ref="Y241:Z241"/>
    <mergeCell ref="C236:D236"/>
    <mergeCell ref="Y236:Z236"/>
    <mergeCell ref="C237:D237"/>
    <mergeCell ref="Y237:Z237"/>
    <mergeCell ref="C238:D238"/>
    <mergeCell ref="Y238:Z238"/>
    <mergeCell ref="C242:D242"/>
    <mergeCell ref="Y242:Z242"/>
    <mergeCell ref="A243:A259"/>
    <mergeCell ref="C243:D243"/>
    <mergeCell ref="R243:R259"/>
    <mergeCell ref="Y243:Z243"/>
    <mergeCell ref="Y248:Z248"/>
    <mergeCell ref="C249:D249"/>
    <mergeCell ref="Y249:Z249"/>
    <mergeCell ref="C250:D250"/>
    <mergeCell ref="A226:A242"/>
    <mergeCell ref="C226:D226"/>
    <mergeCell ref="Y250:Z250"/>
    <mergeCell ref="C251:D251"/>
    <mergeCell ref="Y251:Z251"/>
    <mergeCell ref="C252:D252"/>
    <mergeCell ref="Y252:Z252"/>
    <mergeCell ref="C253:D253"/>
    <mergeCell ref="Y253:Z253"/>
    <mergeCell ref="C233:D233"/>
    <mergeCell ref="Y233:Z233"/>
    <mergeCell ref="C234:D234"/>
    <mergeCell ref="Y234:Z234"/>
    <mergeCell ref="C235:D235"/>
    <mergeCell ref="Y235:Z235"/>
    <mergeCell ref="Y230:Z230"/>
    <mergeCell ref="AC243:AC259"/>
    <mergeCell ref="C244:D244"/>
    <mergeCell ref="Y244:Z244"/>
    <mergeCell ref="C245:D245"/>
    <mergeCell ref="Y245:Z245"/>
    <mergeCell ref="C246:D246"/>
    <mergeCell ref="Y246:Z246"/>
    <mergeCell ref="C247:D247"/>
    <mergeCell ref="Y247:Z247"/>
    <mergeCell ref="C248:D248"/>
    <mergeCell ref="C257:D257"/>
    <mergeCell ref="Y257:Z257"/>
    <mergeCell ref="C258:D258"/>
    <mergeCell ref="Y258:Z258"/>
    <mergeCell ref="C259:D259"/>
    <mergeCell ref="Y259:Z259"/>
    <mergeCell ref="C254:D254"/>
    <mergeCell ref="Y254:Z254"/>
    <mergeCell ref="C255:D255"/>
    <mergeCell ref="Y255:Z255"/>
    <mergeCell ref="C256:D256"/>
    <mergeCell ref="Y256:Z256"/>
    <mergeCell ref="Y273:Z273"/>
    <mergeCell ref="Y267:Z267"/>
    <mergeCell ref="Y268:Z268"/>
    <mergeCell ref="Y269:Z269"/>
    <mergeCell ref="Y270:Z270"/>
    <mergeCell ref="Y271:Z271"/>
    <mergeCell ref="Y272:Z272"/>
    <mergeCell ref="Y261:Z261"/>
    <mergeCell ref="Y262:Z262"/>
    <mergeCell ref="Y263:Z263"/>
    <mergeCell ref="Y264:Z264"/>
    <mergeCell ref="Y265:Z265"/>
    <mergeCell ref="Y266:Z266"/>
  </mergeCells>
  <phoneticPr fontId="4" type="noConversion"/>
  <conditionalFormatting sqref="O5:O259">
    <cfRule type="cellIs" dxfId="357" priority="1" operator="greaterThan">
      <formula>0</formula>
    </cfRule>
  </conditionalFormatting>
  <conditionalFormatting sqref="P5:P259 AA5:AA259">
    <cfRule type="cellIs" dxfId="356" priority="4" operator="lessThan">
      <formula>0</formula>
    </cfRule>
  </conditionalFormatting>
  <conditionalFormatting sqref="Q5:Q259 AB5:AB259">
    <cfRule type="cellIs" dxfId="355" priority="2" operator="greaterThan">
      <formula>1</formula>
    </cfRule>
    <cfRule type="cellIs" dxfId="354" priority="3" operator="lessThan">
      <formula>0.8</formula>
    </cfRule>
  </conditionalFormatting>
  <conditionalFormatting sqref="AC5:AC22 R5:R259 AC39:AC40 AC158:AC163">
    <cfRule type="cellIs" dxfId="353" priority="5" operator="lessThan">
      <formula>0.8</formula>
    </cfRule>
  </conditionalFormatting>
  <conditionalFormatting sqref="AC37">
    <cfRule type="cellIs" dxfId="352" priority="18" operator="lessThan">
      <formula>0.8</formula>
    </cfRule>
  </conditionalFormatting>
  <conditionalFormatting sqref="AC46:AC54">
    <cfRule type="cellIs" dxfId="351" priority="16" operator="lessThan">
      <formula>0.8</formula>
    </cfRule>
  </conditionalFormatting>
  <conditionalFormatting sqref="AC56:AC61">
    <cfRule type="cellIs" dxfId="350" priority="15" operator="lessThan">
      <formula>0.8</formula>
    </cfRule>
  </conditionalFormatting>
  <conditionalFormatting sqref="AC73">
    <cfRule type="cellIs" dxfId="349" priority="17" operator="lessThan">
      <formula>0.8</formula>
    </cfRule>
  </conditionalFormatting>
  <conditionalFormatting sqref="AC90:AC95">
    <cfRule type="cellIs" dxfId="348" priority="13" operator="lessThan">
      <formula>0.8</formula>
    </cfRule>
  </conditionalFormatting>
  <conditionalFormatting sqref="AC107">
    <cfRule type="cellIs" dxfId="347" priority="14" operator="lessThan">
      <formula>0.8</formula>
    </cfRule>
  </conditionalFormatting>
  <conditionalFormatting sqref="AC124">
    <cfRule type="cellIs" dxfId="346" priority="7" operator="lessThan">
      <formula>0.8</formula>
    </cfRule>
  </conditionalFormatting>
  <conditionalFormatting sqref="AC141:AC146">
    <cfRule type="cellIs" dxfId="345" priority="6" operator="lessThan">
      <formula>0.8</formula>
    </cfRule>
  </conditionalFormatting>
  <conditionalFormatting sqref="AC175:AC180">
    <cfRule type="cellIs" dxfId="344" priority="12" operator="lessThan">
      <formula>0.8</formula>
    </cfRule>
  </conditionalFormatting>
  <conditionalFormatting sqref="AC192">
    <cfRule type="cellIs" dxfId="343" priority="11" operator="lessThan">
      <formula>0.8</formula>
    </cfRule>
  </conditionalFormatting>
  <conditionalFormatting sqref="AC209">
    <cfRule type="cellIs" dxfId="342" priority="10" operator="lessThan">
      <formula>0.8</formula>
    </cfRule>
  </conditionalFormatting>
  <conditionalFormatting sqref="AC226">
    <cfRule type="cellIs" dxfId="341" priority="9" operator="lessThan">
      <formula>0.8</formula>
    </cfRule>
  </conditionalFormatting>
  <conditionalFormatting sqref="AC243:AC248">
    <cfRule type="cellIs" dxfId="340" priority="8" operator="lessThan">
      <formula>0.8</formula>
    </cfRule>
  </conditionalFormatting>
  <dataValidations count="1">
    <dataValidation type="list" allowBlank="1" showInputMessage="1" showErrorMessage="1" sqref="Y5:Z259" xr:uid="{8AC6F95F-296E-4C28-ABC1-66DCAEED8DBE}">
      <formula1>$Y$261:$Y$289</formula1>
    </dataValidation>
  </dataValidations>
  <pageMargins left="0" right="0" top="0" bottom="0" header="0" footer="0"/>
  <pageSetup paperSize="9" scale="13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AF1A6-450E-4419-BE86-6742328D2B86}">
  <sheetPr>
    <tabColor theme="9" tint="0.59999389629810485"/>
    <pageSetUpPr fitToPage="1"/>
  </sheetPr>
  <dimension ref="A1:AQ177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SUM(F5:F157)</f>
        <v>94481</v>
      </c>
      <c r="E1" s="5" t="s">
        <v>2</v>
      </c>
      <c r="F1" s="6">
        <f>SUM(G5:G157)</f>
        <v>4384313.76</v>
      </c>
      <c r="G1" s="7" t="s">
        <v>3</v>
      </c>
      <c r="H1" s="8">
        <f>L21+L38+L55+L72+L89+L106+L123+L140+L157</f>
        <v>167.9452380952381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45850</v>
      </c>
      <c r="B2" s="326"/>
      <c r="C2" s="10" t="s">
        <v>10</v>
      </c>
      <c r="D2" s="11">
        <f>AVERAGE(N21,N38,N55,N72,N89,N106,N123,N140,N157)</f>
        <v>131.81666810565127</v>
      </c>
      <c r="E2" s="11" t="s">
        <v>11</v>
      </c>
      <c r="F2" s="12">
        <f>F1/D1</f>
        <v>46.404184545040799</v>
      </c>
      <c r="G2" s="13" t="s">
        <v>12</v>
      </c>
      <c r="H2" s="14">
        <f>COUNT(H5:H157)</f>
        <v>1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16" t="s">
        <v>67</v>
      </c>
      <c r="C5" s="350" t="s">
        <v>68</v>
      </c>
      <c r="D5" s="351"/>
      <c r="E5" s="21">
        <v>19.7</v>
      </c>
      <c r="F5" s="15">
        <v>1000</v>
      </c>
      <c r="G5" s="22">
        <f t="shared" ref="G5:G10" si="0">E5*F5</f>
        <v>19700</v>
      </c>
      <c r="H5" s="23">
        <v>2</v>
      </c>
      <c r="I5" s="24">
        <v>13</v>
      </c>
      <c r="J5" s="25">
        <v>1200</v>
      </c>
      <c r="K5" s="26">
        <f>J5/I5</f>
        <v>92.307692307692307</v>
      </c>
      <c r="L5" s="27">
        <v>13</v>
      </c>
      <c r="M5" s="25">
        <f t="shared" ref="M5:M10" si="1">F5/V5*60</f>
        <v>1056.0281607509526</v>
      </c>
      <c r="N5" s="26">
        <f t="shared" ref="N5:N10" si="2">M5/L5</f>
        <v>81.232935442380963</v>
      </c>
      <c r="O5" s="28">
        <f t="shared" ref="O5:O10" si="3">L5-I5</f>
        <v>0</v>
      </c>
      <c r="P5" s="29">
        <f t="shared" ref="P5:P10" si="4">N5-K5</f>
        <v>-11.074756865311343</v>
      </c>
      <c r="Q5" s="30">
        <f t="shared" ref="Q5:Q10" si="5">N5/K5</f>
        <v>0.88002346729246039</v>
      </c>
      <c r="R5" s="274">
        <f>Q21</f>
        <v>0.85042405791771747</v>
      </c>
      <c r="S5" s="32">
        <v>0.25012731481481482</v>
      </c>
      <c r="T5" s="33">
        <v>0.28958333333333336</v>
      </c>
      <c r="U5" s="34"/>
      <c r="V5" s="35">
        <v>56.816666666666706</v>
      </c>
      <c r="W5" s="15"/>
      <c r="X5" s="17"/>
      <c r="Y5" s="276"/>
      <c r="Z5" s="277"/>
      <c r="AA5" s="36">
        <f t="shared" ref="AA5:AA10" si="6">M5-J5</f>
        <v>-143.97183924904743</v>
      </c>
      <c r="AB5" s="37">
        <f t="shared" ref="AB5:AB10" si="7">M5/J5</f>
        <v>0.8800234672924605</v>
      </c>
      <c r="AC5" s="292">
        <f>AB21</f>
        <v>0.85042405791771736</v>
      </c>
    </row>
    <row r="6" spans="1:29" ht="15.75" customHeight="1">
      <c r="A6" s="282"/>
      <c r="B6" s="38" t="s">
        <v>74</v>
      </c>
      <c r="C6" s="285" t="s">
        <v>200</v>
      </c>
      <c r="D6" s="286"/>
      <c r="E6" s="39">
        <v>59.36</v>
      </c>
      <c r="F6" s="40">
        <v>435</v>
      </c>
      <c r="G6" s="41">
        <f t="shared" si="0"/>
        <v>25821.599999999999</v>
      </c>
      <c r="H6" s="42"/>
      <c r="I6" s="43">
        <v>17</v>
      </c>
      <c r="J6" s="44">
        <v>1565</v>
      </c>
      <c r="K6" s="45">
        <f t="shared" ref="K6:K62" si="8">J6/I6</f>
        <v>92.058823529411768</v>
      </c>
      <c r="L6" s="46">
        <v>17</v>
      </c>
      <c r="M6" s="44">
        <f t="shared" si="1"/>
        <v>1278.3673469387743</v>
      </c>
      <c r="N6" s="45">
        <f t="shared" si="2"/>
        <v>75.198079231692603</v>
      </c>
      <c r="O6" s="47">
        <f t="shared" si="3"/>
        <v>0</v>
      </c>
      <c r="P6" s="48">
        <f t="shared" si="4"/>
        <v>-16.860744297719165</v>
      </c>
      <c r="Q6" s="49">
        <f t="shared" si="5"/>
        <v>0.81684814500880143</v>
      </c>
      <c r="R6" s="274"/>
      <c r="S6" s="50">
        <v>0.29305555555555551</v>
      </c>
      <c r="T6" s="51">
        <v>0.30723379629629627</v>
      </c>
      <c r="U6" s="52">
        <v>4.9999999999999023</v>
      </c>
      <c r="V6" s="53">
        <v>20.416666666666686</v>
      </c>
      <c r="W6" s="54"/>
      <c r="X6" s="94"/>
      <c r="Y6" s="266"/>
      <c r="Z6" s="267"/>
      <c r="AA6" s="55">
        <f t="shared" si="6"/>
        <v>-286.63265306122571</v>
      </c>
      <c r="AB6" s="56">
        <f t="shared" si="7"/>
        <v>0.81684814500880143</v>
      </c>
      <c r="AC6" s="293"/>
    </row>
    <row r="7" spans="1:29" ht="15.75" customHeight="1">
      <c r="A7" s="282"/>
      <c r="B7" s="38" t="s">
        <v>67</v>
      </c>
      <c r="C7" s="285" t="s">
        <v>291</v>
      </c>
      <c r="D7" s="286"/>
      <c r="E7" s="39">
        <v>51.82</v>
      </c>
      <c r="F7" s="40">
        <v>4164</v>
      </c>
      <c r="G7" s="41">
        <f t="shared" si="0"/>
        <v>215778.48</v>
      </c>
      <c r="H7" s="42"/>
      <c r="I7" s="43">
        <v>23</v>
      </c>
      <c r="J7" s="44">
        <v>1800</v>
      </c>
      <c r="K7" s="45">
        <f t="shared" si="8"/>
        <v>78.260869565217391</v>
      </c>
      <c r="L7" s="46">
        <v>23</v>
      </c>
      <c r="M7" s="44">
        <f t="shared" si="1"/>
        <v>1524.1891204880537</v>
      </c>
      <c r="N7" s="45">
        <f t="shared" si="2"/>
        <v>66.269092195132771</v>
      </c>
      <c r="O7" s="47">
        <f t="shared" si="3"/>
        <v>0</v>
      </c>
      <c r="P7" s="48">
        <f t="shared" si="4"/>
        <v>-11.99177737008462</v>
      </c>
      <c r="Q7" s="49">
        <f t="shared" si="5"/>
        <v>0.84677173360447433</v>
      </c>
      <c r="R7" s="274"/>
      <c r="S7" s="50">
        <v>0.31186342592592592</v>
      </c>
      <c r="T7" s="51">
        <v>0.42569444444444438</v>
      </c>
      <c r="U7" s="52">
        <v>6.6666666666666963</v>
      </c>
      <c r="V7" s="53">
        <v>163.91666666666657</v>
      </c>
      <c r="W7" s="54"/>
      <c r="X7" s="94"/>
      <c r="Y7" s="266"/>
      <c r="Z7" s="267"/>
      <c r="AA7" s="55">
        <f t="shared" si="6"/>
        <v>-275.81087951194627</v>
      </c>
      <c r="AB7" s="56">
        <f t="shared" si="7"/>
        <v>0.84677173360447433</v>
      </c>
      <c r="AC7" s="293"/>
    </row>
    <row r="8" spans="1:29" ht="15.75" customHeight="1">
      <c r="A8" s="282"/>
      <c r="B8" s="38" t="s">
        <v>69</v>
      </c>
      <c r="C8" s="285" t="s">
        <v>222</v>
      </c>
      <c r="D8" s="286"/>
      <c r="E8" s="39">
        <v>30.55</v>
      </c>
      <c r="F8" s="40">
        <v>1202</v>
      </c>
      <c r="G8" s="41">
        <f t="shared" si="0"/>
        <v>36721.1</v>
      </c>
      <c r="H8" s="58"/>
      <c r="I8" s="43">
        <v>16</v>
      </c>
      <c r="J8" s="44">
        <v>1750</v>
      </c>
      <c r="K8" s="45">
        <f t="shared" si="8"/>
        <v>109.375</v>
      </c>
      <c r="L8" s="59">
        <v>16</v>
      </c>
      <c r="M8" s="44">
        <f t="shared" si="1"/>
        <v>1448.6776029460998</v>
      </c>
      <c r="N8" s="45">
        <f t="shared" si="2"/>
        <v>90.542350184131237</v>
      </c>
      <c r="O8" s="47">
        <f t="shared" si="3"/>
        <v>0</v>
      </c>
      <c r="P8" s="48">
        <f t="shared" si="4"/>
        <v>-18.832649815868763</v>
      </c>
      <c r="Q8" s="49">
        <f t="shared" si="5"/>
        <v>0.82781577311205701</v>
      </c>
      <c r="R8" s="274"/>
      <c r="S8" s="50">
        <v>0.53140046296296295</v>
      </c>
      <c r="T8" s="51">
        <v>0.56597222222222221</v>
      </c>
      <c r="U8" s="52">
        <v>55.216666666666768</v>
      </c>
      <c r="V8" s="53">
        <v>49.783333333333331</v>
      </c>
      <c r="W8" s="54"/>
      <c r="X8" s="94"/>
      <c r="Y8" s="266"/>
      <c r="Z8" s="267"/>
      <c r="AA8" s="55">
        <f t="shared" si="6"/>
        <v>-301.3223970539002</v>
      </c>
      <c r="AB8" s="56">
        <f t="shared" si="7"/>
        <v>0.82781577311205701</v>
      </c>
      <c r="AC8" s="293"/>
    </row>
    <row r="9" spans="1:29" ht="15.75" customHeight="1">
      <c r="A9" s="283"/>
      <c r="B9" s="38" t="s">
        <v>76</v>
      </c>
      <c r="C9" s="285" t="s">
        <v>78</v>
      </c>
      <c r="D9" s="286"/>
      <c r="E9" s="39">
        <v>29.97</v>
      </c>
      <c r="F9" s="40">
        <v>1878</v>
      </c>
      <c r="G9" s="60">
        <f t="shared" si="0"/>
        <v>56283.659999999996</v>
      </c>
      <c r="H9" s="61"/>
      <c r="I9" s="43">
        <v>20</v>
      </c>
      <c r="J9" s="44">
        <v>2600</v>
      </c>
      <c r="K9" s="45">
        <f t="shared" si="8"/>
        <v>130</v>
      </c>
      <c r="L9" s="46">
        <v>20</v>
      </c>
      <c r="M9" s="44">
        <f t="shared" si="1"/>
        <v>2238.6754966887306</v>
      </c>
      <c r="N9" s="45">
        <f t="shared" si="2"/>
        <v>111.93377483443653</v>
      </c>
      <c r="O9" s="47">
        <f t="shared" si="3"/>
        <v>0</v>
      </c>
      <c r="P9" s="48">
        <f t="shared" si="4"/>
        <v>-18.066225165563466</v>
      </c>
      <c r="Q9" s="49">
        <f t="shared" si="5"/>
        <v>0.8610290371879733</v>
      </c>
      <c r="R9" s="274"/>
      <c r="S9" s="62">
        <v>0.56874999999999987</v>
      </c>
      <c r="T9" s="63">
        <v>0.60370370370370374</v>
      </c>
      <c r="U9" s="52">
        <v>3.9999999999998259</v>
      </c>
      <c r="V9" s="53">
        <v>50.333333333333584</v>
      </c>
      <c r="W9" s="54"/>
      <c r="X9" s="94"/>
      <c r="Y9" s="266"/>
      <c r="Z9" s="267"/>
      <c r="AA9" s="55">
        <f t="shared" si="6"/>
        <v>-361.32450331126938</v>
      </c>
      <c r="AB9" s="56">
        <f t="shared" si="7"/>
        <v>0.8610290371879733</v>
      </c>
      <c r="AC9" s="293"/>
    </row>
    <row r="10" spans="1:29" ht="15.75" customHeight="1">
      <c r="A10" s="283"/>
      <c r="B10" s="38" t="s">
        <v>67</v>
      </c>
      <c r="C10" s="285" t="s">
        <v>68</v>
      </c>
      <c r="D10" s="286"/>
      <c r="E10" s="39">
        <v>19.7</v>
      </c>
      <c r="F10" s="40">
        <v>1940</v>
      </c>
      <c r="G10" s="60">
        <f t="shared" si="0"/>
        <v>38218</v>
      </c>
      <c r="H10" s="64"/>
      <c r="I10" s="43">
        <v>13</v>
      </c>
      <c r="J10" s="44">
        <v>1200</v>
      </c>
      <c r="K10" s="45">
        <f t="shared" si="8"/>
        <v>92.307692307692307</v>
      </c>
      <c r="L10" s="59">
        <v>13</v>
      </c>
      <c r="M10" s="44">
        <f t="shared" si="1"/>
        <v>1056.1016180250999</v>
      </c>
      <c r="N10" s="45">
        <f t="shared" si="2"/>
        <v>81.23858600193077</v>
      </c>
      <c r="O10" s="65">
        <f t="shared" si="3"/>
        <v>0</v>
      </c>
      <c r="P10" s="66">
        <f t="shared" si="4"/>
        <v>-11.069106305761537</v>
      </c>
      <c r="Q10" s="67">
        <f t="shared" si="5"/>
        <v>0.88008468168758336</v>
      </c>
      <c r="R10" s="274"/>
      <c r="S10" s="62">
        <v>0.60833333333333317</v>
      </c>
      <c r="T10" s="63">
        <v>0.68487268518518518</v>
      </c>
      <c r="U10" s="52">
        <v>6.6666666666663765</v>
      </c>
      <c r="V10" s="53">
        <v>110.2166666666669</v>
      </c>
      <c r="W10" s="54"/>
      <c r="X10" s="94"/>
      <c r="Y10" s="266"/>
      <c r="Z10" s="267"/>
      <c r="AA10" s="55">
        <f t="shared" si="6"/>
        <v>-143.89838197490008</v>
      </c>
      <c r="AB10" s="56">
        <f t="shared" si="7"/>
        <v>0.88008468168758325</v>
      </c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43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43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43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43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43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9">AVERAGE(I5:I20)</f>
        <v>17</v>
      </c>
      <c r="J21" s="81">
        <f t="shared" si="9"/>
        <v>1685.8333333333333</v>
      </c>
      <c r="K21" s="82">
        <f t="shared" ref="K21" si="10">J21/I21</f>
        <v>99.166666666666657</v>
      </c>
      <c r="L21" s="80">
        <f t="shared" ref="L21:M21" si="11">AVERAGE(L5:L20)</f>
        <v>17</v>
      </c>
      <c r="M21" s="81">
        <f t="shared" si="11"/>
        <v>1433.6732243062852</v>
      </c>
      <c r="N21" s="82">
        <f t="shared" ref="N21:N26" si="12">M21/L21</f>
        <v>84.33371907684031</v>
      </c>
      <c r="O21" s="83">
        <f t="shared" ref="O21:O26" si="13">L21-I21</f>
        <v>0</v>
      </c>
      <c r="P21" s="84">
        <f t="shared" ref="P21:P26" si="14">N21-K21</f>
        <v>-14.832947589826347</v>
      </c>
      <c r="Q21" s="85">
        <f t="shared" ref="Q21:Q26" si="15">N21/K21</f>
        <v>0.85042405791771747</v>
      </c>
      <c r="R21" s="275"/>
      <c r="S21" s="182">
        <f>S5</f>
        <v>0.25012731481481482</v>
      </c>
      <c r="T21" s="183">
        <f>INDEX(T5:T20,COUNTA(T5:T20))</f>
        <v>0.68487268518518518</v>
      </c>
      <c r="U21" s="86"/>
      <c r="V21" s="86"/>
      <c r="W21" s="87"/>
      <c r="X21" s="179"/>
      <c r="Y21" s="262"/>
      <c r="Z21" s="263"/>
      <c r="AA21" s="88">
        <f t="shared" ref="AA21:AA26" si="16">M21-J21</f>
        <v>-252.16010902704807</v>
      </c>
      <c r="AB21" s="89">
        <f t="shared" ref="AB21:AB26" si="17">M21/J21</f>
        <v>0.85042405791771736</v>
      </c>
      <c r="AC21" s="295"/>
    </row>
    <row r="22" spans="1:43" ht="15.75" customHeight="1">
      <c r="A22" s="268" t="s">
        <v>36</v>
      </c>
      <c r="B22" s="16" t="s">
        <v>70</v>
      </c>
      <c r="C22" s="349" t="s">
        <v>71</v>
      </c>
      <c r="D22" s="349"/>
      <c r="E22" s="21">
        <v>56.43</v>
      </c>
      <c r="F22" s="25">
        <v>1812</v>
      </c>
      <c r="G22" s="22">
        <f t="shared" ref="G22:G26" si="18">E22*F22</f>
        <v>102251.16</v>
      </c>
      <c r="H22" s="23"/>
      <c r="I22" s="24">
        <v>24</v>
      </c>
      <c r="J22" s="25">
        <v>2000</v>
      </c>
      <c r="K22" s="26">
        <f>J22/I22</f>
        <v>83.333333333333329</v>
      </c>
      <c r="L22" s="27">
        <v>24</v>
      </c>
      <c r="M22" s="25">
        <f>F22/V22*60</f>
        <v>1687.3254009311956</v>
      </c>
      <c r="N22" s="26">
        <f t="shared" si="12"/>
        <v>70.305225038799819</v>
      </c>
      <c r="O22" s="91">
        <f t="shared" si="13"/>
        <v>0</v>
      </c>
      <c r="P22" s="92">
        <f t="shared" si="14"/>
        <v>-13.02810829453351</v>
      </c>
      <c r="Q22" s="31">
        <f t="shared" si="15"/>
        <v>0.84366270046559788</v>
      </c>
      <c r="R22" s="273">
        <f>Q38</f>
        <v>0.84600608723300386</v>
      </c>
      <c r="S22" s="32">
        <v>0.25</v>
      </c>
      <c r="T22" s="33">
        <v>0.29474537037037035</v>
      </c>
      <c r="U22" s="34"/>
      <c r="V22" s="35">
        <v>64.433333333333309</v>
      </c>
      <c r="W22" s="93"/>
      <c r="X22" s="26"/>
      <c r="Y22" s="276"/>
      <c r="Z22" s="277"/>
      <c r="AA22" s="36">
        <f t="shared" si="16"/>
        <v>-312.67459906880435</v>
      </c>
      <c r="AB22" s="31">
        <f t="shared" si="17"/>
        <v>0.84366270046559777</v>
      </c>
      <c r="AC22" s="348">
        <f>AB38</f>
        <v>0.84600608723300386</v>
      </c>
    </row>
    <row r="23" spans="1:43" ht="15.75" customHeight="1">
      <c r="A23" s="269"/>
      <c r="B23" s="38" t="s">
        <v>70</v>
      </c>
      <c r="C23" s="287" t="s">
        <v>73</v>
      </c>
      <c r="D23" s="287"/>
      <c r="E23" s="39">
        <v>51.86</v>
      </c>
      <c r="F23" s="40">
        <v>1197</v>
      </c>
      <c r="G23" s="41">
        <f t="shared" si="18"/>
        <v>62076.42</v>
      </c>
      <c r="H23" s="42"/>
      <c r="I23" s="43">
        <v>26</v>
      </c>
      <c r="J23" s="44">
        <v>2000</v>
      </c>
      <c r="K23" s="45">
        <f t="shared" si="8"/>
        <v>76.92307692307692</v>
      </c>
      <c r="L23" s="46">
        <v>26</v>
      </c>
      <c r="M23" s="44">
        <f>F23/V23*60</f>
        <v>1638.4790874524704</v>
      </c>
      <c r="N23" s="45">
        <f t="shared" si="12"/>
        <v>63.018426440479629</v>
      </c>
      <c r="O23" s="47">
        <f t="shared" si="13"/>
        <v>0</v>
      </c>
      <c r="P23" s="48">
        <f t="shared" si="14"/>
        <v>-13.90465048259729</v>
      </c>
      <c r="Q23" s="49">
        <f t="shared" si="15"/>
        <v>0.8192395437262352</v>
      </c>
      <c r="R23" s="274"/>
      <c r="S23" s="50">
        <v>0.29942129629629627</v>
      </c>
      <c r="T23" s="51">
        <v>0.3298611111111111</v>
      </c>
      <c r="U23" s="52">
        <v>6.7333333333333201</v>
      </c>
      <c r="V23" s="53">
        <v>43.833333333333364</v>
      </c>
      <c r="W23" s="54"/>
      <c r="X23" s="94"/>
      <c r="Y23" s="266"/>
      <c r="Z23" s="267"/>
      <c r="AA23" s="55">
        <f t="shared" si="16"/>
        <v>-361.52091254752963</v>
      </c>
      <c r="AB23" s="49">
        <f t="shared" si="17"/>
        <v>0.8192395437262352</v>
      </c>
      <c r="AC23" s="294"/>
    </row>
    <row r="24" spans="1:43" ht="15.75" customHeight="1">
      <c r="A24" s="269"/>
      <c r="B24" s="38" t="s">
        <v>70</v>
      </c>
      <c r="C24" s="287" t="s">
        <v>72</v>
      </c>
      <c r="D24" s="287"/>
      <c r="E24" s="39">
        <v>56.77</v>
      </c>
      <c r="F24" s="40">
        <v>3551</v>
      </c>
      <c r="G24" s="41">
        <f t="shared" si="18"/>
        <v>201590.27000000002</v>
      </c>
      <c r="H24" s="42"/>
      <c r="I24" s="43">
        <v>26</v>
      </c>
      <c r="J24" s="44">
        <v>2000</v>
      </c>
      <c r="K24" s="45">
        <f t="shared" si="8"/>
        <v>76.92307692307692</v>
      </c>
      <c r="L24" s="46">
        <v>26</v>
      </c>
      <c r="M24" s="44">
        <f>F24/V24*60</f>
        <v>1727.2800972841505</v>
      </c>
      <c r="N24" s="45">
        <f t="shared" si="12"/>
        <v>66.433849895544256</v>
      </c>
      <c r="O24" s="47">
        <f t="shared" si="13"/>
        <v>0</v>
      </c>
      <c r="P24" s="48">
        <f t="shared" si="14"/>
        <v>-10.489227027532664</v>
      </c>
      <c r="Q24" s="49">
        <f t="shared" si="15"/>
        <v>0.86364004864207533</v>
      </c>
      <c r="R24" s="274"/>
      <c r="S24" s="50">
        <v>0.33333333333333331</v>
      </c>
      <c r="T24" s="51">
        <v>0.41899305555555555</v>
      </c>
      <c r="U24" s="52">
        <v>4.9999999999999822</v>
      </c>
      <c r="V24" s="53">
        <v>123.35000000000002</v>
      </c>
      <c r="W24" s="54"/>
      <c r="X24" s="94"/>
      <c r="Y24" s="266"/>
      <c r="Z24" s="267"/>
      <c r="AA24" s="55">
        <f t="shared" si="16"/>
        <v>-272.71990271584946</v>
      </c>
      <c r="AB24" s="49">
        <f t="shared" si="17"/>
        <v>0.86364004864207522</v>
      </c>
      <c r="AC24" s="294"/>
    </row>
    <row r="25" spans="1:43" ht="15.75" customHeight="1">
      <c r="A25" s="269"/>
      <c r="B25" s="38" t="s">
        <v>74</v>
      </c>
      <c r="C25" s="287" t="s">
        <v>292</v>
      </c>
      <c r="D25" s="287"/>
      <c r="E25" s="39">
        <v>102.83</v>
      </c>
      <c r="F25" s="40">
        <v>3269</v>
      </c>
      <c r="G25" s="41">
        <f t="shared" si="18"/>
        <v>336151.27</v>
      </c>
      <c r="H25" s="42"/>
      <c r="I25" s="43">
        <v>20</v>
      </c>
      <c r="J25" s="44">
        <v>2000</v>
      </c>
      <c r="K25" s="45">
        <f t="shared" si="8"/>
        <v>100</v>
      </c>
      <c r="L25" s="46">
        <v>20</v>
      </c>
      <c r="M25" s="44">
        <f>F25/V25*60</f>
        <v>1696.9574621485224</v>
      </c>
      <c r="N25" s="45">
        <f t="shared" si="12"/>
        <v>84.847873107426125</v>
      </c>
      <c r="O25" s="47">
        <f t="shared" si="13"/>
        <v>0</v>
      </c>
      <c r="P25" s="48">
        <f t="shared" si="14"/>
        <v>-15.152126892573875</v>
      </c>
      <c r="Q25" s="49">
        <f t="shared" si="15"/>
        <v>0.84847873107426119</v>
      </c>
      <c r="R25" s="274"/>
      <c r="S25" s="50">
        <v>0.42251157407407408</v>
      </c>
      <c r="T25" s="51">
        <v>0.50277777777777777</v>
      </c>
      <c r="U25" s="52">
        <v>5.066666666666686</v>
      </c>
      <c r="V25" s="53">
        <v>115.58333333333331</v>
      </c>
      <c r="W25" s="54">
        <v>0.50277777777777777</v>
      </c>
      <c r="X25" s="94">
        <v>0.54188657407407403</v>
      </c>
      <c r="Y25" s="266"/>
      <c r="Z25" s="267"/>
      <c r="AA25" s="55">
        <f t="shared" si="16"/>
        <v>-303.04253785147762</v>
      </c>
      <c r="AB25" s="49">
        <f t="shared" si="17"/>
        <v>0.84847873107426119</v>
      </c>
      <c r="AC25" s="294"/>
    </row>
    <row r="26" spans="1:43" ht="15.75" customHeight="1">
      <c r="A26" s="269"/>
      <c r="B26" s="38" t="s">
        <v>74</v>
      </c>
      <c r="C26" s="287" t="s">
        <v>81</v>
      </c>
      <c r="D26" s="287"/>
      <c r="E26" s="39">
        <v>58.67</v>
      </c>
      <c r="F26" s="40">
        <v>2271</v>
      </c>
      <c r="G26" s="41">
        <f t="shared" si="18"/>
        <v>133239.57</v>
      </c>
      <c r="H26" s="58"/>
      <c r="I26" s="43">
        <v>25</v>
      </c>
      <c r="J26" s="44">
        <v>2000</v>
      </c>
      <c r="K26" s="45">
        <f t="shared" si="8"/>
        <v>80</v>
      </c>
      <c r="L26" s="59">
        <v>25</v>
      </c>
      <c r="M26" s="44">
        <f>F26/V26*60</f>
        <v>1710.0188245136992</v>
      </c>
      <c r="N26" s="45">
        <f t="shared" si="12"/>
        <v>68.400752980547963</v>
      </c>
      <c r="O26" s="47">
        <f t="shared" si="13"/>
        <v>0</v>
      </c>
      <c r="P26" s="48">
        <f t="shared" si="14"/>
        <v>-11.599247019452037</v>
      </c>
      <c r="Q26" s="49">
        <f t="shared" si="15"/>
        <v>0.85500941225684957</v>
      </c>
      <c r="R26" s="274"/>
      <c r="S26" s="50">
        <v>0.54188657407407403</v>
      </c>
      <c r="T26" s="51">
        <v>0.59722222222222221</v>
      </c>
      <c r="U26" s="52">
        <v>56.31666666666662</v>
      </c>
      <c r="V26" s="53">
        <v>79.683333333333366</v>
      </c>
      <c r="W26" s="54"/>
      <c r="X26" s="94"/>
      <c r="Y26" s="266"/>
      <c r="Z26" s="267"/>
      <c r="AA26" s="55">
        <f t="shared" si="16"/>
        <v>-289.9811754863008</v>
      </c>
      <c r="AB26" s="49">
        <f t="shared" si="17"/>
        <v>0.85500941225684957</v>
      </c>
      <c r="AC26" s="294"/>
    </row>
    <row r="27" spans="1:43" ht="15.75" customHeight="1">
      <c r="A27" s="269"/>
      <c r="B27" s="38"/>
      <c r="C27" s="287"/>
      <c r="D27" s="287"/>
      <c r="E27" s="39"/>
      <c r="F27" s="40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94"/>
    </row>
    <row r="28" spans="1:43" ht="15.75" customHeight="1">
      <c r="A28" s="269"/>
      <c r="B28" s="38"/>
      <c r="C28" s="287"/>
      <c r="D28" s="287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94"/>
    </row>
    <row r="29" spans="1:43" ht="15.75" customHeight="1">
      <c r="A29" s="269"/>
      <c r="B29" s="38"/>
      <c r="C29" s="287"/>
      <c r="D29" s="287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  <c r="AQ29" s="9">
        <f>AI8</f>
        <v>0</v>
      </c>
    </row>
    <row r="30" spans="1:43" ht="15.75" customHeight="1">
      <c r="A30" s="269"/>
      <c r="B30" s="38"/>
      <c r="C30" s="287"/>
      <c r="D30" s="287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43" ht="15.75" customHeight="1">
      <c r="A31" s="269"/>
      <c r="B31" s="38"/>
      <c r="C31" s="287"/>
      <c r="D31" s="287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43" ht="15.75" customHeight="1">
      <c r="A32" s="269"/>
      <c r="B32" s="38"/>
      <c r="C32" s="287"/>
      <c r="D32" s="287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38"/>
      <c r="C33" s="287"/>
      <c r="D33" s="287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38"/>
      <c r="C34" s="287"/>
      <c r="D34" s="287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38"/>
      <c r="C35" s="287"/>
      <c r="D35" s="287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94"/>
      <c r="Y35" s="266"/>
      <c r="Z35" s="267"/>
      <c r="AA35" s="55"/>
      <c r="AB35" s="49"/>
      <c r="AC35" s="294"/>
    </row>
    <row r="36" spans="1:29" ht="15.75" customHeight="1">
      <c r="A36" s="269"/>
      <c r="B36" s="38"/>
      <c r="C36" s="287"/>
      <c r="D36" s="287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94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87"/>
      <c r="D37" s="287"/>
      <c r="E37" s="95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54"/>
      <c r="X37" s="94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19">AVERAGE(I22:I37)</f>
        <v>24.2</v>
      </c>
      <c r="J38" s="81">
        <f t="shared" si="19"/>
        <v>2000</v>
      </c>
      <c r="K38" s="82">
        <f t="shared" ref="K38" si="20">J38/I38</f>
        <v>82.644628099173559</v>
      </c>
      <c r="L38" s="80">
        <f t="shared" ref="L38:M38" si="21">AVERAGE(L22:L37)</f>
        <v>24.2</v>
      </c>
      <c r="M38" s="81">
        <f t="shared" si="21"/>
        <v>1692.0121744660078</v>
      </c>
      <c r="N38" s="82">
        <f>M38/L38</f>
        <v>69.917858449008591</v>
      </c>
      <c r="O38" s="83">
        <f>L38-I38</f>
        <v>0</v>
      </c>
      <c r="P38" s="84">
        <f>N38-K38</f>
        <v>-12.726769650164968</v>
      </c>
      <c r="Q38" s="85">
        <f>N38/K38</f>
        <v>0.84600608723300386</v>
      </c>
      <c r="R38" s="275"/>
      <c r="S38" s="182">
        <f>S22</f>
        <v>0.25</v>
      </c>
      <c r="T38" s="183">
        <f>INDEX(T22:T37,COUNTA(T22:T37))</f>
        <v>0.59722222222222221</v>
      </c>
      <c r="U38" s="86"/>
      <c r="V38" s="96"/>
      <c r="W38" s="78"/>
      <c r="X38" s="82"/>
      <c r="Y38" s="262"/>
      <c r="Z38" s="263"/>
      <c r="AA38" s="97">
        <f>M38-J38</f>
        <v>-307.98782553399224</v>
      </c>
      <c r="AB38" s="85">
        <f>M38/J38</f>
        <v>0.84600608723300386</v>
      </c>
      <c r="AC38" s="295"/>
    </row>
    <row r="39" spans="1:29" ht="15.75" customHeight="1">
      <c r="A39" s="281" t="s">
        <v>37</v>
      </c>
      <c r="B39" s="98" t="s">
        <v>79</v>
      </c>
      <c r="C39" s="271" t="s">
        <v>227</v>
      </c>
      <c r="D39" s="272"/>
      <c r="E39" s="21">
        <v>49.9</v>
      </c>
      <c r="F39" s="34">
        <v>2656</v>
      </c>
      <c r="G39" s="22">
        <f t="shared" ref="G39:G42" si="22">E39*F39</f>
        <v>132534.39999999999</v>
      </c>
      <c r="H39" s="23"/>
      <c r="I39" s="24">
        <v>22</v>
      </c>
      <c r="J39" s="25">
        <v>2000</v>
      </c>
      <c r="K39" s="26">
        <f>J39/I39</f>
        <v>90.909090909090907</v>
      </c>
      <c r="L39" s="27">
        <v>22</v>
      </c>
      <c r="M39" s="25">
        <f>F39/V39*60</f>
        <v>1704.9928673323823</v>
      </c>
      <c r="N39" s="26">
        <f>M39/L39</f>
        <v>77.499675787835557</v>
      </c>
      <c r="O39" s="91">
        <f>L39-I39</f>
        <v>0</v>
      </c>
      <c r="P39" s="92">
        <f>N39-K39</f>
        <v>-13.40941512125535</v>
      </c>
      <c r="Q39" s="31">
        <f>N39/K39</f>
        <v>0.8524964336661911</v>
      </c>
      <c r="R39" s="273">
        <f>Q55</f>
        <v>0.83643127391759209</v>
      </c>
      <c r="S39" s="32">
        <v>0.25</v>
      </c>
      <c r="T39" s="33">
        <v>0.31490740740740741</v>
      </c>
      <c r="U39" s="34"/>
      <c r="V39" s="35">
        <v>93.466666666666669</v>
      </c>
      <c r="W39" s="15"/>
      <c r="X39" s="17"/>
      <c r="Y39" s="276"/>
      <c r="Z39" s="277"/>
      <c r="AA39" s="36">
        <f>M39-J39</f>
        <v>-295.00713266761773</v>
      </c>
      <c r="AB39" s="31">
        <f>M39/J39</f>
        <v>0.8524964336661911</v>
      </c>
      <c r="AC39" s="348">
        <f>AB55</f>
        <v>0.83643127391759209</v>
      </c>
    </row>
    <row r="40" spans="1:29" ht="15.75" customHeight="1">
      <c r="A40" s="282"/>
      <c r="B40" s="99" t="s">
        <v>74</v>
      </c>
      <c r="C40" s="264" t="s">
        <v>206</v>
      </c>
      <c r="D40" s="265"/>
      <c r="E40" s="39">
        <v>59.8</v>
      </c>
      <c r="F40" s="52">
        <v>669</v>
      </c>
      <c r="G40" s="41">
        <f t="shared" si="22"/>
        <v>40006.199999999997</v>
      </c>
      <c r="H40" s="42"/>
      <c r="I40" s="43">
        <v>16</v>
      </c>
      <c r="J40" s="44">
        <v>2000</v>
      </c>
      <c r="K40" s="45">
        <f t="shared" si="8"/>
        <v>125</v>
      </c>
      <c r="L40" s="46">
        <v>16</v>
      </c>
      <c r="M40" s="44">
        <f>F40/V40*60</f>
        <v>1637.2535690006837</v>
      </c>
      <c r="N40" s="45">
        <f>M40/L40</f>
        <v>102.32834806254273</v>
      </c>
      <c r="O40" s="47">
        <f>L40-I40</f>
        <v>0</v>
      </c>
      <c r="P40" s="48">
        <f>N40-K40</f>
        <v>-22.67165193745727</v>
      </c>
      <c r="Q40" s="49">
        <f>N40/K40</f>
        <v>0.81862678450034188</v>
      </c>
      <c r="R40" s="274"/>
      <c r="S40" s="50">
        <v>0.31839120370370372</v>
      </c>
      <c r="T40" s="51">
        <v>0.33541666666666664</v>
      </c>
      <c r="U40" s="52">
        <v>5.0166666666666782</v>
      </c>
      <c r="V40" s="53">
        <v>24.516666666666609</v>
      </c>
      <c r="W40" s="54"/>
      <c r="X40" s="94"/>
      <c r="Y40" s="266"/>
      <c r="Z40" s="267"/>
      <c r="AA40" s="55">
        <f>M40-J40</f>
        <v>-362.74643099931632</v>
      </c>
      <c r="AB40" s="49">
        <f>M40/J40</f>
        <v>0.81862678450034188</v>
      </c>
      <c r="AC40" s="294"/>
    </row>
    <row r="41" spans="1:29" ht="15.75" customHeight="1">
      <c r="A41" s="282"/>
      <c r="B41" s="99" t="s">
        <v>74</v>
      </c>
      <c r="C41" s="264" t="s">
        <v>212</v>
      </c>
      <c r="D41" s="265"/>
      <c r="E41" s="39">
        <v>59.8</v>
      </c>
      <c r="F41" s="52">
        <v>885</v>
      </c>
      <c r="G41" s="41">
        <f t="shared" si="22"/>
        <v>52923</v>
      </c>
      <c r="H41" s="42"/>
      <c r="I41" s="43">
        <v>14</v>
      </c>
      <c r="J41" s="44">
        <v>2000</v>
      </c>
      <c r="K41" s="45">
        <f t="shared" si="8"/>
        <v>142.85714285714286</v>
      </c>
      <c r="L41" s="46">
        <v>14</v>
      </c>
      <c r="M41" s="44">
        <f>F41/V41*60</f>
        <v>1663.7075718015676</v>
      </c>
      <c r="N41" s="45">
        <f>M41/L41</f>
        <v>118.8362551286834</v>
      </c>
      <c r="O41" s="47">
        <f>L41-I41</f>
        <v>0</v>
      </c>
      <c r="P41" s="48">
        <f>N41-K41</f>
        <v>-24.020887728459456</v>
      </c>
      <c r="Q41" s="49">
        <f>N41/K41</f>
        <v>0.83185378590078385</v>
      </c>
      <c r="R41" s="274"/>
      <c r="S41" s="50">
        <v>0.33825231481481483</v>
      </c>
      <c r="T41" s="51">
        <v>0.36041666666666666</v>
      </c>
      <c r="U41" s="52">
        <v>4.0833333333333854</v>
      </c>
      <c r="V41" s="53">
        <v>31.916666666666647</v>
      </c>
      <c r="W41" s="54"/>
      <c r="X41" s="94"/>
      <c r="Y41" s="266"/>
      <c r="Z41" s="267"/>
      <c r="AA41" s="55">
        <f>M41-J41</f>
        <v>-336.29242819843239</v>
      </c>
      <c r="AB41" s="49">
        <f>M41/J41</f>
        <v>0.83185378590078385</v>
      </c>
      <c r="AC41" s="294"/>
    </row>
    <row r="42" spans="1:29" ht="15.75" customHeight="1">
      <c r="A42" s="282"/>
      <c r="B42" s="99" t="s">
        <v>74</v>
      </c>
      <c r="C42" s="264" t="s">
        <v>75</v>
      </c>
      <c r="D42" s="265"/>
      <c r="E42" s="39">
        <v>59.34</v>
      </c>
      <c r="F42" s="52">
        <v>1472</v>
      </c>
      <c r="G42" s="60">
        <f t="shared" si="22"/>
        <v>87348.48000000001</v>
      </c>
      <c r="H42" s="61"/>
      <c r="I42" s="43">
        <v>25</v>
      </c>
      <c r="J42" s="44">
        <v>2000</v>
      </c>
      <c r="K42" s="45">
        <f t="shared" si="8"/>
        <v>80</v>
      </c>
      <c r="L42" s="46">
        <v>25</v>
      </c>
      <c r="M42" s="44">
        <f>F42/V42*60</f>
        <v>1685.4961832061031</v>
      </c>
      <c r="N42" s="45">
        <f>M42/L42</f>
        <v>67.419847328244117</v>
      </c>
      <c r="O42" s="47">
        <f>L42-I42</f>
        <v>0</v>
      </c>
      <c r="P42" s="48">
        <f>N42-K42</f>
        <v>-12.580152671755883</v>
      </c>
      <c r="Q42" s="49">
        <f>N42/K42</f>
        <v>0.84274809160305142</v>
      </c>
      <c r="R42" s="274"/>
      <c r="S42" s="50">
        <v>0.42430555555555549</v>
      </c>
      <c r="T42" s="51">
        <v>0.46069444444444446</v>
      </c>
      <c r="U42" s="52">
        <v>3.9999999999999059</v>
      </c>
      <c r="V42" s="53">
        <v>52.400000000000119</v>
      </c>
      <c r="W42" s="54"/>
      <c r="X42" s="94"/>
      <c r="Y42" s="266"/>
      <c r="Z42" s="267"/>
      <c r="AA42" s="55">
        <f>M42-J42</f>
        <v>-314.50381679389693</v>
      </c>
      <c r="AB42" s="49">
        <f>M42/J42</f>
        <v>0.84274809160305153</v>
      </c>
      <c r="AC42" s="294"/>
    </row>
    <row r="43" spans="1:29" ht="15.75" customHeight="1">
      <c r="A43" s="283"/>
      <c r="B43" s="99"/>
      <c r="C43" s="264"/>
      <c r="D43" s="265"/>
      <c r="E43" s="39"/>
      <c r="F43" s="52"/>
      <c r="G43" s="60"/>
      <c r="H43" s="64"/>
      <c r="I43" s="43"/>
      <c r="J43" s="44"/>
      <c r="K43" s="45"/>
      <c r="L43" s="59"/>
      <c r="M43" s="44"/>
      <c r="N43" s="45"/>
      <c r="O43" s="65"/>
      <c r="P43" s="66"/>
      <c r="Q43" s="67"/>
      <c r="R43" s="274"/>
      <c r="S43" s="50"/>
      <c r="T43" s="51"/>
      <c r="U43" s="52"/>
      <c r="V43" s="53"/>
      <c r="W43" s="54"/>
      <c r="X43" s="94"/>
      <c r="Y43" s="266"/>
      <c r="Z43" s="267"/>
      <c r="AA43" s="55"/>
      <c r="AB43" s="49"/>
      <c r="AC43" s="294"/>
    </row>
    <row r="44" spans="1:29" ht="15.75" customHeight="1">
      <c r="A44" s="283"/>
      <c r="B44" s="99"/>
      <c r="C44" s="264"/>
      <c r="D44" s="265"/>
      <c r="E44" s="39"/>
      <c r="F44" s="52"/>
      <c r="G44" s="60"/>
      <c r="H44" s="64"/>
      <c r="I44" s="43"/>
      <c r="J44" s="44"/>
      <c r="K44" s="45"/>
      <c r="L44" s="59"/>
      <c r="M44" s="44"/>
      <c r="N44" s="45"/>
      <c r="O44" s="65"/>
      <c r="P44" s="66"/>
      <c r="Q44" s="67"/>
      <c r="R44" s="274"/>
      <c r="S44" s="50"/>
      <c r="T44" s="51"/>
      <c r="U44" s="52"/>
      <c r="V44" s="53"/>
      <c r="W44" s="54"/>
      <c r="X44" s="94"/>
      <c r="Y44" s="266"/>
      <c r="Z44" s="267"/>
      <c r="AA44" s="55"/>
      <c r="AB44" s="49"/>
      <c r="AC44" s="294"/>
    </row>
    <row r="45" spans="1:29" ht="15.75" customHeight="1">
      <c r="A45" s="283"/>
      <c r="B45" s="99"/>
      <c r="C45" s="264"/>
      <c r="D45" s="265"/>
      <c r="E45" s="39"/>
      <c r="F45" s="52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94"/>
    </row>
    <row r="46" spans="1:29" ht="15.75" customHeight="1">
      <c r="A46" s="283"/>
      <c r="B46" s="99"/>
      <c r="C46" s="264"/>
      <c r="D46" s="265"/>
      <c r="E46" s="39"/>
      <c r="F46" s="52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94"/>
    </row>
    <row r="47" spans="1:29" ht="15.75" customHeight="1">
      <c r="A47" s="283"/>
      <c r="B47" s="99"/>
      <c r="C47" s="264"/>
      <c r="D47" s="265"/>
      <c r="E47" s="39"/>
      <c r="F47" s="52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94"/>
      <c r="Y47" s="266"/>
      <c r="Z47" s="267"/>
      <c r="AA47" s="55"/>
      <c r="AB47" s="49"/>
      <c r="AC47" s="294"/>
    </row>
    <row r="48" spans="1:29" ht="15.75" customHeight="1">
      <c r="A48" s="283"/>
      <c r="B48" s="99"/>
      <c r="C48" s="264"/>
      <c r="D48" s="265"/>
      <c r="E48" s="39"/>
      <c r="F48" s="52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94"/>
      <c r="Y48" s="266"/>
      <c r="Z48" s="267"/>
      <c r="AA48" s="55"/>
      <c r="AB48" s="49"/>
      <c r="AC48" s="294"/>
    </row>
    <row r="49" spans="1:29" ht="15.75" customHeight="1">
      <c r="A49" s="283"/>
      <c r="B49" s="99"/>
      <c r="C49" s="264"/>
      <c r="D49" s="265"/>
      <c r="E49" s="39"/>
      <c r="F49" s="52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94"/>
      <c r="Y49" s="266"/>
      <c r="Z49" s="267"/>
      <c r="AA49" s="55"/>
      <c r="AB49" s="49"/>
      <c r="AC49" s="294"/>
    </row>
    <row r="50" spans="1:29" ht="15.75" customHeight="1">
      <c r="A50" s="283"/>
      <c r="B50" s="99"/>
      <c r="C50" s="264"/>
      <c r="D50" s="265"/>
      <c r="E50" s="39"/>
      <c r="F50" s="52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94"/>
      <c r="Y50" s="266"/>
      <c r="Z50" s="267"/>
      <c r="AA50" s="55"/>
      <c r="AB50" s="49"/>
      <c r="AC50" s="294"/>
    </row>
    <row r="51" spans="1:29" ht="15.75" customHeight="1">
      <c r="A51" s="283"/>
      <c r="B51" s="99"/>
      <c r="C51" s="264"/>
      <c r="D51" s="265"/>
      <c r="E51" s="39"/>
      <c r="F51" s="52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94"/>
      <c r="Y51" s="266"/>
      <c r="Z51" s="267"/>
      <c r="AA51" s="55"/>
      <c r="AB51" s="49"/>
      <c r="AC51" s="294"/>
    </row>
    <row r="52" spans="1:29" ht="15.75" customHeight="1">
      <c r="A52" s="283"/>
      <c r="B52" s="99"/>
      <c r="C52" s="264"/>
      <c r="D52" s="265"/>
      <c r="E52" s="39"/>
      <c r="F52" s="52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100"/>
      <c r="X52" s="101"/>
      <c r="Y52" s="266"/>
      <c r="Z52" s="267"/>
      <c r="AA52" s="55"/>
      <c r="AB52" s="49"/>
      <c r="AC52" s="294"/>
    </row>
    <row r="53" spans="1:29" ht="15.75" customHeight="1">
      <c r="A53" s="283"/>
      <c r="B53" s="99"/>
      <c r="C53" s="264"/>
      <c r="D53" s="265"/>
      <c r="E53" s="39"/>
      <c r="F53" s="52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102"/>
      <c r="X53" s="103"/>
      <c r="Y53" s="266"/>
      <c r="Z53" s="267"/>
      <c r="AA53" s="55"/>
      <c r="AB53" s="49"/>
      <c r="AC53" s="294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50"/>
      <c r="T54" s="51"/>
      <c r="U54" s="73"/>
      <c r="V54" s="53"/>
      <c r="W54" s="102"/>
      <c r="X54" s="103"/>
      <c r="Y54" s="266"/>
      <c r="Z54" s="267"/>
      <c r="AA54" s="55"/>
      <c r="AB54" s="49"/>
      <c r="AC54" s="294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23">AVERAGE(I39:I54)</f>
        <v>19.25</v>
      </c>
      <c r="J55" s="81">
        <f t="shared" si="23"/>
        <v>2000</v>
      </c>
      <c r="K55" s="82">
        <f t="shared" ref="K55" si="24">J55/I55</f>
        <v>103.8961038961039</v>
      </c>
      <c r="L55" s="80">
        <f t="shared" ref="L55:M55" si="25">AVERAGE(L39:L54)</f>
        <v>19.25</v>
      </c>
      <c r="M55" s="81">
        <f t="shared" si="25"/>
        <v>1672.8625478351842</v>
      </c>
      <c r="N55" s="82">
        <f t="shared" ref="N55:N62" si="26">M55/L55</f>
        <v>86.901950536892684</v>
      </c>
      <c r="O55" s="83">
        <f t="shared" ref="O55:O62" si="27">L55-I55</f>
        <v>0</v>
      </c>
      <c r="P55" s="84">
        <f t="shared" ref="P55:P62" si="28">N55-K55</f>
        <v>-16.994153359211211</v>
      </c>
      <c r="Q55" s="85">
        <f t="shared" ref="Q55:Q62" si="29">N55/K55</f>
        <v>0.83643127391759209</v>
      </c>
      <c r="R55" s="275"/>
      <c r="S55" s="182">
        <f>S39</f>
        <v>0.25</v>
      </c>
      <c r="T55" s="183">
        <f>INDEX(T39:T54,COUNTA(T39:T54))</f>
        <v>0.46069444444444446</v>
      </c>
      <c r="U55" s="86"/>
      <c r="V55" s="96"/>
      <c r="W55" s="105"/>
      <c r="X55" s="106"/>
      <c r="Y55" s="262"/>
      <c r="Z55" s="263"/>
      <c r="AA55" s="97">
        <f t="shared" ref="AA55:AA62" si="30">M55-J55</f>
        <v>-327.13745216481584</v>
      </c>
      <c r="AB55" s="85">
        <f t="shared" ref="AB55:AB62" si="31">M55/J55</f>
        <v>0.83643127391759209</v>
      </c>
      <c r="AC55" s="295"/>
    </row>
    <row r="56" spans="1:29" ht="15.75" customHeight="1">
      <c r="A56" s="268" t="s">
        <v>38</v>
      </c>
      <c r="B56" s="98" t="s">
        <v>74</v>
      </c>
      <c r="C56" s="271" t="s">
        <v>82</v>
      </c>
      <c r="D56" s="272"/>
      <c r="E56" s="21">
        <v>47.37</v>
      </c>
      <c r="F56" s="15">
        <v>1397</v>
      </c>
      <c r="G56" s="22">
        <f t="shared" ref="G56:G62" si="32">E56*F56</f>
        <v>66175.89</v>
      </c>
      <c r="H56" s="23"/>
      <c r="I56" s="24">
        <v>21</v>
      </c>
      <c r="J56" s="25">
        <v>2000</v>
      </c>
      <c r="K56" s="26">
        <f>J56/I56</f>
        <v>95.238095238095241</v>
      </c>
      <c r="L56" s="27">
        <v>21</v>
      </c>
      <c r="M56" s="25">
        <f t="shared" ref="M56:M62" si="33">F56/V56*60</f>
        <v>1666.9539277427909</v>
      </c>
      <c r="N56" s="26">
        <f t="shared" si="26"/>
        <v>79.378758463942432</v>
      </c>
      <c r="O56" s="91">
        <f t="shared" si="27"/>
        <v>0</v>
      </c>
      <c r="P56" s="92">
        <f t="shared" si="28"/>
        <v>-15.859336774152808</v>
      </c>
      <c r="Q56" s="31">
        <f t="shared" si="29"/>
        <v>0.83347696387139547</v>
      </c>
      <c r="R56" s="273">
        <f>Q72</f>
        <v>0.84204288239170755</v>
      </c>
      <c r="S56" s="32">
        <v>0.25</v>
      </c>
      <c r="T56" s="33">
        <v>0.28491898148148148</v>
      </c>
      <c r="U56" s="34"/>
      <c r="V56" s="35">
        <v>50.283333333333331</v>
      </c>
      <c r="W56" s="33"/>
      <c r="X56" s="107"/>
      <c r="Y56" s="276"/>
      <c r="Z56" s="277"/>
      <c r="AA56" s="36">
        <f t="shared" si="30"/>
        <v>-333.04607225720906</v>
      </c>
      <c r="AB56" s="31">
        <f t="shared" si="31"/>
        <v>0.83347696387139547</v>
      </c>
      <c r="AC56" s="278">
        <f>AB72</f>
        <v>0.84204288239170766</v>
      </c>
    </row>
    <row r="57" spans="1:29" ht="15.75" customHeight="1">
      <c r="A57" s="269"/>
      <c r="B57" s="99" t="s">
        <v>70</v>
      </c>
      <c r="C57" s="264" t="s">
        <v>83</v>
      </c>
      <c r="D57" s="265"/>
      <c r="E57" s="39">
        <v>56.85</v>
      </c>
      <c r="F57" s="40">
        <v>932</v>
      </c>
      <c r="G57" s="41">
        <f t="shared" si="32"/>
        <v>52984.200000000004</v>
      </c>
      <c r="H57" s="42"/>
      <c r="I57" s="43">
        <v>21</v>
      </c>
      <c r="J57" s="44">
        <v>2000</v>
      </c>
      <c r="K57" s="45">
        <f t="shared" si="8"/>
        <v>95.238095238095241</v>
      </c>
      <c r="L57" s="46">
        <v>21</v>
      </c>
      <c r="M57" s="44">
        <f t="shared" si="33"/>
        <v>1631.1132717549804</v>
      </c>
      <c r="N57" s="45">
        <f t="shared" si="26"/>
        <v>77.672060559760965</v>
      </c>
      <c r="O57" s="47">
        <f t="shared" si="27"/>
        <v>0</v>
      </c>
      <c r="P57" s="48">
        <f t="shared" si="28"/>
        <v>-17.566034678334276</v>
      </c>
      <c r="Q57" s="49">
        <f t="shared" si="29"/>
        <v>0.81555663587749005</v>
      </c>
      <c r="R57" s="274"/>
      <c r="S57" s="50">
        <v>0.28819444444444442</v>
      </c>
      <c r="T57" s="51">
        <v>0.31200231481481483</v>
      </c>
      <c r="U57" s="52">
        <v>4.7166666666666313</v>
      </c>
      <c r="V57" s="53">
        <v>34.283333333333388</v>
      </c>
      <c r="W57" s="54"/>
      <c r="X57" s="94"/>
      <c r="Y57" s="266"/>
      <c r="Z57" s="267"/>
      <c r="AA57" s="55">
        <f t="shared" si="30"/>
        <v>-368.88672824501964</v>
      </c>
      <c r="AB57" s="49">
        <f t="shared" si="31"/>
        <v>0.81555663587749017</v>
      </c>
      <c r="AC57" s="279"/>
    </row>
    <row r="58" spans="1:29" ht="15.75" customHeight="1">
      <c r="A58" s="269"/>
      <c r="B58" s="99" t="s">
        <v>74</v>
      </c>
      <c r="C58" s="264" t="s">
        <v>220</v>
      </c>
      <c r="D58" s="265"/>
      <c r="E58" s="39">
        <v>65.55</v>
      </c>
      <c r="F58" s="40">
        <v>897</v>
      </c>
      <c r="G58" s="41">
        <f t="shared" si="32"/>
        <v>58798.35</v>
      </c>
      <c r="H58" s="42"/>
      <c r="I58" s="43">
        <v>22</v>
      </c>
      <c r="J58" s="44">
        <v>2000</v>
      </c>
      <c r="K58" s="45">
        <f t="shared" si="8"/>
        <v>90.909090909090907</v>
      </c>
      <c r="L58" s="46">
        <v>22</v>
      </c>
      <c r="M58" s="44">
        <f t="shared" si="33"/>
        <v>1693.3403251179827</v>
      </c>
      <c r="N58" s="45">
        <f t="shared" si="26"/>
        <v>76.970014778090118</v>
      </c>
      <c r="O58" s="47">
        <f t="shared" si="27"/>
        <v>0</v>
      </c>
      <c r="P58" s="48">
        <f t="shared" si="28"/>
        <v>-13.939076131000789</v>
      </c>
      <c r="Q58" s="49">
        <f t="shared" si="29"/>
        <v>0.8466701625589913</v>
      </c>
      <c r="R58" s="274"/>
      <c r="S58" s="50">
        <v>0.31685185185185183</v>
      </c>
      <c r="T58" s="51">
        <v>0.33892361111111113</v>
      </c>
      <c r="U58" s="52">
        <v>6.9833333333332792</v>
      </c>
      <c r="V58" s="53">
        <v>31.783333333333399</v>
      </c>
      <c r="W58" s="54"/>
      <c r="X58" s="94"/>
      <c r="Y58" s="266"/>
      <c r="Z58" s="267"/>
      <c r="AA58" s="55">
        <f t="shared" si="30"/>
        <v>-306.65967488201727</v>
      </c>
      <c r="AB58" s="49">
        <f t="shared" si="31"/>
        <v>0.84667016255899141</v>
      </c>
      <c r="AC58" s="279"/>
    </row>
    <row r="59" spans="1:29" ht="15.75" customHeight="1">
      <c r="A59" s="269"/>
      <c r="B59" s="99" t="s">
        <v>74</v>
      </c>
      <c r="C59" s="264" t="s">
        <v>223</v>
      </c>
      <c r="D59" s="265"/>
      <c r="E59" s="39">
        <v>59.36</v>
      </c>
      <c r="F59" s="40">
        <v>1508</v>
      </c>
      <c r="G59" s="41">
        <f t="shared" si="32"/>
        <v>89514.880000000005</v>
      </c>
      <c r="H59" s="42"/>
      <c r="I59" s="43">
        <v>23</v>
      </c>
      <c r="J59" s="44">
        <v>2000</v>
      </c>
      <c r="K59" s="45">
        <f t="shared" si="8"/>
        <v>86.956521739130437</v>
      </c>
      <c r="L59" s="46">
        <v>23</v>
      </c>
      <c r="M59" s="44">
        <f t="shared" si="33"/>
        <v>1700.2192295646691</v>
      </c>
      <c r="N59" s="45">
        <f t="shared" si="26"/>
        <v>73.922575198463875</v>
      </c>
      <c r="O59" s="47">
        <f t="shared" si="27"/>
        <v>0</v>
      </c>
      <c r="P59" s="48">
        <f t="shared" si="28"/>
        <v>-13.033946540666562</v>
      </c>
      <c r="Q59" s="49">
        <f t="shared" si="29"/>
        <v>0.85010961478233449</v>
      </c>
      <c r="R59" s="274"/>
      <c r="S59" s="50">
        <v>0.34374999999999994</v>
      </c>
      <c r="T59" s="51">
        <v>0.38070601851851854</v>
      </c>
      <c r="U59" s="52">
        <v>6.9499999999998874</v>
      </c>
      <c r="V59" s="53">
        <v>53.216666666666782</v>
      </c>
      <c r="W59" s="54"/>
      <c r="X59" s="94"/>
      <c r="Y59" s="266"/>
      <c r="Z59" s="267"/>
      <c r="AA59" s="55">
        <f t="shared" si="30"/>
        <v>-299.78077043533085</v>
      </c>
      <c r="AB59" s="49">
        <f t="shared" si="31"/>
        <v>0.8501096147823346</v>
      </c>
      <c r="AC59" s="279"/>
    </row>
    <row r="60" spans="1:29" ht="15.75" customHeight="1">
      <c r="A60" s="269"/>
      <c r="B60" s="99" t="s">
        <v>74</v>
      </c>
      <c r="C60" s="264" t="s">
        <v>234</v>
      </c>
      <c r="D60" s="265"/>
      <c r="E60" s="39">
        <v>53.37</v>
      </c>
      <c r="F60" s="40">
        <v>1787</v>
      </c>
      <c r="G60" s="41">
        <f t="shared" si="32"/>
        <v>95372.19</v>
      </c>
      <c r="H60" s="58"/>
      <c r="I60" s="43">
        <v>26</v>
      </c>
      <c r="J60" s="44">
        <v>2000</v>
      </c>
      <c r="K60" s="45">
        <f t="shared" si="8"/>
        <v>76.92307692307692</v>
      </c>
      <c r="L60" s="59">
        <v>26</v>
      </c>
      <c r="M60" s="44">
        <f t="shared" si="33"/>
        <v>1697.4142480211042</v>
      </c>
      <c r="N60" s="45">
        <f t="shared" si="26"/>
        <v>65.285163385427083</v>
      </c>
      <c r="O60" s="47">
        <f t="shared" si="27"/>
        <v>0</v>
      </c>
      <c r="P60" s="48">
        <f t="shared" si="28"/>
        <v>-11.637913537649837</v>
      </c>
      <c r="Q60" s="49">
        <f t="shared" si="29"/>
        <v>0.84870712401055215</v>
      </c>
      <c r="R60" s="274"/>
      <c r="S60" s="50">
        <v>0.38611111111111102</v>
      </c>
      <c r="T60" s="51">
        <v>0.42997685185185186</v>
      </c>
      <c r="U60" s="52">
        <v>7.7833333333331645</v>
      </c>
      <c r="V60" s="53">
        <v>63.166666666666814</v>
      </c>
      <c r="W60" s="54"/>
      <c r="X60" s="94"/>
      <c r="Y60" s="266"/>
      <c r="Z60" s="267"/>
      <c r="AA60" s="55">
        <f t="shared" si="30"/>
        <v>-302.58575197889581</v>
      </c>
      <c r="AB60" s="49">
        <f t="shared" si="31"/>
        <v>0.84870712401055204</v>
      </c>
      <c r="AC60" s="279"/>
    </row>
    <row r="61" spans="1:29" ht="15.75" customHeight="1">
      <c r="A61" s="269"/>
      <c r="B61" s="99" t="s">
        <v>74</v>
      </c>
      <c r="C61" s="264" t="s">
        <v>213</v>
      </c>
      <c r="D61" s="265"/>
      <c r="E61" s="39">
        <v>77.34</v>
      </c>
      <c r="F61" s="40">
        <v>1770</v>
      </c>
      <c r="G61" s="60">
        <f t="shared" si="32"/>
        <v>136891.80000000002</v>
      </c>
      <c r="H61" s="61"/>
      <c r="I61" s="43">
        <v>25</v>
      </c>
      <c r="J61" s="44">
        <v>2000</v>
      </c>
      <c r="K61" s="45">
        <f t="shared" si="8"/>
        <v>80</v>
      </c>
      <c r="L61" s="46">
        <v>25</v>
      </c>
      <c r="M61" s="44">
        <f t="shared" si="33"/>
        <v>1669.3738538118926</v>
      </c>
      <c r="N61" s="45">
        <f t="shared" si="26"/>
        <v>66.774954152475701</v>
      </c>
      <c r="O61" s="47">
        <f t="shared" si="27"/>
        <v>0</v>
      </c>
      <c r="P61" s="48">
        <f t="shared" si="28"/>
        <v>-13.225045847524299</v>
      </c>
      <c r="Q61" s="49">
        <f t="shared" si="29"/>
        <v>0.83468692690594626</v>
      </c>
      <c r="R61" s="274"/>
      <c r="S61" s="50">
        <v>0.4349884259259259</v>
      </c>
      <c r="T61" s="51">
        <v>0.47916666666666669</v>
      </c>
      <c r="U61" s="52">
        <v>7.2166666666666224</v>
      </c>
      <c r="V61" s="53">
        <v>63.616666666666724</v>
      </c>
      <c r="W61" s="54">
        <v>0.47916666666666669</v>
      </c>
      <c r="X61" s="94">
        <v>0.51944444444444438</v>
      </c>
      <c r="Y61" s="266"/>
      <c r="Z61" s="267"/>
      <c r="AA61" s="55">
        <f t="shared" si="30"/>
        <v>-330.62614618810744</v>
      </c>
      <c r="AB61" s="49">
        <f t="shared" si="31"/>
        <v>0.83468692690594626</v>
      </c>
      <c r="AC61" s="279"/>
    </row>
    <row r="62" spans="1:29" ht="15.75" customHeight="1">
      <c r="A62" s="269"/>
      <c r="B62" s="99" t="s">
        <v>74</v>
      </c>
      <c r="C62" s="264" t="s">
        <v>84</v>
      </c>
      <c r="D62" s="265"/>
      <c r="E62" s="39">
        <v>59.52</v>
      </c>
      <c r="F62" s="40">
        <v>3705</v>
      </c>
      <c r="G62" s="60">
        <f t="shared" si="32"/>
        <v>220521.60000000001</v>
      </c>
      <c r="H62" s="64"/>
      <c r="I62" s="43">
        <v>26</v>
      </c>
      <c r="J62" s="44">
        <v>2000</v>
      </c>
      <c r="K62" s="45">
        <f t="shared" si="8"/>
        <v>76.92307692307692</v>
      </c>
      <c r="L62" s="59">
        <v>26</v>
      </c>
      <c r="M62" s="44">
        <f t="shared" si="33"/>
        <v>1730.1854974704868</v>
      </c>
      <c r="N62" s="45">
        <f t="shared" si="26"/>
        <v>66.545596056557187</v>
      </c>
      <c r="O62" s="65">
        <f t="shared" si="27"/>
        <v>0</v>
      </c>
      <c r="P62" s="66">
        <f t="shared" si="28"/>
        <v>-10.377480866519733</v>
      </c>
      <c r="Q62" s="67">
        <f t="shared" si="29"/>
        <v>0.86509274873524344</v>
      </c>
      <c r="R62" s="274"/>
      <c r="S62" s="62">
        <v>0.51944444444444438</v>
      </c>
      <c r="T62" s="63">
        <v>0.60866898148148152</v>
      </c>
      <c r="U62" s="52">
        <v>57.999999999999872</v>
      </c>
      <c r="V62" s="53">
        <v>128.48333333333349</v>
      </c>
      <c r="W62" s="63"/>
      <c r="X62" s="108"/>
      <c r="Y62" s="266"/>
      <c r="Z62" s="267"/>
      <c r="AA62" s="55">
        <f t="shared" si="30"/>
        <v>-269.81450252951322</v>
      </c>
      <c r="AB62" s="49">
        <f t="shared" si="31"/>
        <v>0.86509274873524344</v>
      </c>
      <c r="AC62" s="279"/>
    </row>
    <row r="63" spans="1:29" ht="15.75" customHeight="1">
      <c r="A63" s="269"/>
      <c r="B63" s="99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62"/>
      <c r="T63" s="63"/>
      <c r="U63" s="52"/>
      <c r="V63" s="53"/>
      <c r="W63" s="63"/>
      <c r="X63" s="108"/>
      <c r="Y63" s="266"/>
      <c r="Z63" s="267"/>
      <c r="AA63" s="55"/>
      <c r="AB63" s="49"/>
      <c r="AC63" s="279"/>
    </row>
    <row r="64" spans="1:29" ht="15.75" customHeight="1">
      <c r="A64" s="269"/>
      <c r="B64" s="99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53"/>
      <c r="W64" s="63"/>
      <c r="X64" s="108"/>
      <c r="Y64" s="266"/>
      <c r="Z64" s="267"/>
      <c r="AA64" s="55"/>
      <c r="AB64" s="49"/>
      <c r="AC64" s="279"/>
    </row>
    <row r="65" spans="1:29" ht="15.75" customHeight="1">
      <c r="A65" s="269"/>
      <c r="B65" s="99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53"/>
      <c r="W65" s="63"/>
      <c r="X65" s="108"/>
      <c r="Y65" s="266"/>
      <c r="Z65" s="267"/>
      <c r="AA65" s="55"/>
      <c r="AB65" s="49"/>
      <c r="AC65" s="279"/>
    </row>
    <row r="66" spans="1:29" ht="15.75" customHeight="1">
      <c r="A66" s="269"/>
      <c r="B66" s="99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53"/>
      <c r="W66" s="63"/>
      <c r="X66" s="108"/>
      <c r="Y66" s="266"/>
      <c r="Z66" s="267"/>
      <c r="AA66" s="55"/>
      <c r="AB66" s="49"/>
      <c r="AC66" s="279"/>
    </row>
    <row r="67" spans="1:29" ht="15.75" customHeight="1">
      <c r="A67" s="269"/>
      <c r="B67" s="99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53"/>
      <c r="W67" s="63"/>
      <c r="X67" s="108"/>
      <c r="Y67" s="266"/>
      <c r="Z67" s="267"/>
      <c r="AA67" s="55"/>
      <c r="AB67" s="49"/>
      <c r="AC67" s="279"/>
    </row>
    <row r="68" spans="1:29" ht="15.75" customHeight="1">
      <c r="A68" s="269"/>
      <c r="B68" s="99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53"/>
      <c r="W68" s="63"/>
      <c r="X68" s="108"/>
      <c r="Y68" s="266"/>
      <c r="Z68" s="267"/>
      <c r="AA68" s="55"/>
      <c r="AB68" s="49"/>
      <c r="AC68" s="279"/>
    </row>
    <row r="69" spans="1:29" ht="15.75" customHeight="1">
      <c r="A69" s="269"/>
      <c r="B69" s="99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53"/>
      <c r="W69" s="63"/>
      <c r="X69" s="108"/>
      <c r="Y69" s="266"/>
      <c r="Z69" s="267"/>
      <c r="AA69" s="55"/>
      <c r="AB69" s="49"/>
      <c r="AC69" s="279"/>
    </row>
    <row r="70" spans="1:29" ht="15.75" customHeight="1">
      <c r="A70" s="269"/>
      <c r="B70" s="99"/>
      <c r="C70" s="264"/>
      <c r="D70" s="265"/>
      <c r="E70" s="39"/>
      <c r="F70" s="71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53"/>
      <c r="W70" s="63"/>
      <c r="X70" s="108"/>
      <c r="Y70" s="266"/>
      <c r="Z70" s="267"/>
      <c r="AA70" s="55"/>
      <c r="AB70" s="49"/>
      <c r="AC70" s="279"/>
    </row>
    <row r="71" spans="1:29" ht="15.75" customHeight="1">
      <c r="A71" s="269"/>
      <c r="B71" s="99"/>
      <c r="C71" s="264"/>
      <c r="D71" s="265"/>
      <c r="E71" s="109"/>
      <c r="F71" s="71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34">AVERAGE(I56:I71)</f>
        <v>23.428571428571427</v>
      </c>
      <c r="J72" s="81">
        <f t="shared" si="34"/>
        <v>2000</v>
      </c>
      <c r="K72" s="82">
        <f t="shared" ref="K72" si="35">J72/I72</f>
        <v>85.365853658536594</v>
      </c>
      <c r="L72" s="80">
        <f t="shared" ref="L72:M72" si="36">AVERAGE(L56:L71)</f>
        <v>23.428571428571427</v>
      </c>
      <c r="M72" s="81">
        <f t="shared" si="36"/>
        <v>1684.0857647834152</v>
      </c>
      <c r="N72" s="82">
        <f t="shared" ref="N72:N82" si="37">M72/L72</f>
        <v>71.881709472462845</v>
      </c>
      <c r="O72" s="83">
        <f t="shared" ref="O72:O82" si="38">L72-I72</f>
        <v>0</v>
      </c>
      <c r="P72" s="84">
        <f t="shared" ref="P72:P82" si="39">N72-K72</f>
        <v>-13.484144186073749</v>
      </c>
      <c r="Q72" s="85">
        <f t="shared" ref="Q72:Q82" si="40">N72/K72</f>
        <v>0.84204288239170755</v>
      </c>
      <c r="R72" s="275"/>
      <c r="S72" s="182">
        <f>S56</f>
        <v>0.25</v>
      </c>
      <c r="T72" s="183">
        <f>INDEX(T56:T71,COUNTA(T56:T71))</f>
        <v>0.60866898148148152</v>
      </c>
      <c r="U72" s="86"/>
      <c r="V72" s="96"/>
      <c r="W72" s="78"/>
      <c r="X72" s="82"/>
      <c r="Y72" s="262"/>
      <c r="Z72" s="263"/>
      <c r="AA72" s="97">
        <f t="shared" ref="AA72:AA82" si="41">M72-J72</f>
        <v>-315.91423521658476</v>
      </c>
      <c r="AB72" s="85">
        <f t="shared" ref="AB72:AB82" si="42">M72/J72</f>
        <v>0.84204288239170766</v>
      </c>
      <c r="AC72" s="280"/>
    </row>
    <row r="73" spans="1:29" ht="15.75" customHeight="1">
      <c r="A73" s="281" t="s">
        <v>39</v>
      </c>
      <c r="B73" s="16" t="s">
        <v>85</v>
      </c>
      <c r="C73" s="349" t="s">
        <v>86</v>
      </c>
      <c r="D73" s="349"/>
      <c r="E73" s="21">
        <v>37.94</v>
      </c>
      <c r="F73" s="15">
        <v>3382</v>
      </c>
      <c r="G73" s="22">
        <f t="shared" ref="G73:G82" si="43">E73*F73</f>
        <v>128313.07999999999</v>
      </c>
      <c r="H73" s="23"/>
      <c r="I73" s="24">
        <v>21</v>
      </c>
      <c r="J73" s="25">
        <v>3600</v>
      </c>
      <c r="K73" s="26">
        <f>J73/I73</f>
        <v>171.42857142857142</v>
      </c>
      <c r="L73" s="27">
        <v>21</v>
      </c>
      <c r="M73" s="25">
        <f t="shared" ref="M73:M82" si="44">F73/V73*60</f>
        <v>2995.1291512915132</v>
      </c>
      <c r="N73" s="26">
        <f t="shared" si="37"/>
        <v>142.62519768054824</v>
      </c>
      <c r="O73" s="91">
        <f t="shared" si="38"/>
        <v>0</v>
      </c>
      <c r="P73" s="92">
        <f t="shared" si="39"/>
        <v>-28.803373748023176</v>
      </c>
      <c r="Q73" s="31">
        <f t="shared" si="40"/>
        <v>0.83198031980319809</v>
      </c>
      <c r="R73" s="273">
        <f>Q89</f>
        <v>0.85200277558195736</v>
      </c>
      <c r="S73" s="32">
        <v>0.16684027777777777</v>
      </c>
      <c r="T73" s="33">
        <v>0.21388888888888888</v>
      </c>
      <c r="U73" s="34"/>
      <c r="V73" s="35">
        <v>67.75</v>
      </c>
      <c r="W73" s="33"/>
      <c r="X73" s="107"/>
      <c r="Y73" s="276"/>
      <c r="Z73" s="277"/>
      <c r="AA73" s="36">
        <f t="shared" si="41"/>
        <v>-604.87084870848685</v>
      </c>
      <c r="AB73" s="31">
        <f t="shared" si="42"/>
        <v>0.83198031980319809</v>
      </c>
      <c r="AC73" s="278">
        <f>AB89</f>
        <v>0.85200277558195736</v>
      </c>
    </row>
    <row r="74" spans="1:29" ht="15.75" customHeight="1">
      <c r="A74" s="282"/>
      <c r="B74" s="38" t="s">
        <v>85</v>
      </c>
      <c r="C74" s="287" t="s">
        <v>88</v>
      </c>
      <c r="D74" s="287"/>
      <c r="E74" s="39">
        <v>31.27</v>
      </c>
      <c r="F74" s="40">
        <v>2002</v>
      </c>
      <c r="G74" s="41">
        <f t="shared" si="43"/>
        <v>62602.54</v>
      </c>
      <c r="H74" s="42"/>
      <c r="I74" s="43">
        <v>19</v>
      </c>
      <c r="J74" s="44">
        <v>3600</v>
      </c>
      <c r="K74" s="45">
        <f t="shared" ref="K74:K110" si="45">J74/I74</f>
        <v>189.47368421052633</v>
      </c>
      <c r="L74" s="46">
        <v>19</v>
      </c>
      <c r="M74" s="44">
        <f t="shared" si="44"/>
        <v>2990.539419087138</v>
      </c>
      <c r="N74" s="45">
        <f t="shared" si="37"/>
        <v>157.396811530902</v>
      </c>
      <c r="O74" s="47">
        <f t="shared" si="38"/>
        <v>0</v>
      </c>
      <c r="P74" s="48">
        <f t="shared" si="39"/>
        <v>-32.07687267962433</v>
      </c>
      <c r="Q74" s="49">
        <f t="shared" si="40"/>
        <v>0.83070539419087164</v>
      </c>
      <c r="R74" s="274"/>
      <c r="S74" s="50">
        <v>0.21805555555555556</v>
      </c>
      <c r="T74" s="51">
        <v>0.24594907407407407</v>
      </c>
      <c r="U74" s="52">
        <v>6.0000000000000187</v>
      </c>
      <c r="V74" s="53">
        <v>40.166666666666657</v>
      </c>
      <c r="W74" s="54"/>
      <c r="X74" s="94"/>
      <c r="Y74" s="266"/>
      <c r="Z74" s="267"/>
      <c r="AA74" s="55">
        <f t="shared" si="41"/>
        <v>-609.46058091286204</v>
      </c>
      <c r="AB74" s="49">
        <f t="shared" si="42"/>
        <v>0.83070539419087164</v>
      </c>
      <c r="AC74" s="279"/>
    </row>
    <row r="75" spans="1:29" ht="15.75" customHeight="1">
      <c r="A75" s="282"/>
      <c r="B75" s="38" t="s">
        <v>85</v>
      </c>
      <c r="C75" s="287" t="s">
        <v>207</v>
      </c>
      <c r="D75" s="287"/>
      <c r="E75" s="39">
        <v>28.29</v>
      </c>
      <c r="F75" s="40">
        <v>3098</v>
      </c>
      <c r="G75" s="41">
        <f t="shared" si="43"/>
        <v>87642.42</v>
      </c>
      <c r="H75" s="42"/>
      <c r="I75" s="43">
        <v>19</v>
      </c>
      <c r="J75" s="44">
        <v>3600</v>
      </c>
      <c r="K75" s="45">
        <f t="shared" si="45"/>
        <v>189.47368421052633</v>
      </c>
      <c r="L75" s="46">
        <v>19</v>
      </c>
      <c r="M75" s="44">
        <f t="shared" si="44"/>
        <v>2974.8732995465461</v>
      </c>
      <c r="N75" s="45">
        <f t="shared" si="37"/>
        <v>156.57227892350244</v>
      </c>
      <c r="O75" s="47">
        <f t="shared" si="38"/>
        <v>0</v>
      </c>
      <c r="P75" s="48">
        <f t="shared" si="39"/>
        <v>-32.901405287023891</v>
      </c>
      <c r="Q75" s="49">
        <f t="shared" si="40"/>
        <v>0.82635369431848504</v>
      </c>
      <c r="R75" s="274"/>
      <c r="S75" s="50">
        <v>0.25</v>
      </c>
      <c r="T75" s="51">
        <v>0.2933912037037037</v>
      </c>
      <c r="U75" s="52">
        <v>5.8333333333333393</v>
      </c>
      <c r="V75" s="53">
        <v>62.48333333333332</v>
      </c>
      <c r="W75" s="54"/>
      <c r="X75" s="94"/>
      <c r="Y75" s="266"/>
      <c r="Z75" s="267"/>
      <c r="AA75" s="55">
        <f t="shared" si="41"/>
        <v>-625.12670045345385</v>
      </c>
      <c r="AB75" s="49">
        <f t="shared" si="42"/>
        <v>0.82635369431848504</v>
      </c>
      <c r="AC75" s="279"/>
    </row>
    <row r="76" spans="1:29" ht="15.75" customHeight="1">
      <c r="A76" s="282"/>
      <c r="B76" s="38" t="s">
        <v>85</v>
      </c>
      <c r="C76" s="287" t="s">
        <v>221</v>
      </c>
      <c r="D76" s="287"/>
      <c r="E76" s="39">
        <v>38.1</v>
      </c>
      <c r="F76" s="40">
        <v>731</v>
      </c>
      <c r="G76" s="41">
        <f t="shared" si="43"/>
        <v>27851.100000000002</v>
      </c>
      <c r="H76" s="42"/>
      <c r="I76" s="43">
        <v>21</v>
      </c>
      <c r="J76" s="44">
        <v>3600</v>
      </c>
      <c r="K76" s="45">
        <f t="shared" si="45"/>
        <v>171.42857142857142</v>
      </c>
      <c r="L76" s="46">
        <v>21</v>
      </c>
      <c r="M76" s="44">
        <f t="shared" si="44"/>
        <v>2920.7547169811364</v>
      </c>
      <c r="N76" s="45">
        <f t="shared" si="37"/>
        <v>139.08355795148267</v>
      </c>
      <c r="O76" s="47">
        <f t="shared" si="38"/>
        <v>0</v>
      </c>
      <c r="P76" s="48">
        <f t="shared" si="39"/>
        <v>-32.345013477088742</v>
      </c>
      <c r="Q76" s="49">
        <f t="shared" si="40"/>
        <v>0.81132075471698228</v>
      </c>
      <c r="R76" s="274"/>
      <c r="S76" s="50">
        <v>0.2986111111111111</v>
      </c>
      <c r="T76" s="51">
        <v>0.30903935185185183</v>
      </c>
      <c r="U76" s="52">
        <v>7.5166666666666693</v>
      </c>
      <c r="V76" s="53">
        <v>15.016666666666643</v>
      </c>
      <c r="W76" s="54"/>
      <c r="X76" s="94"/>
      <c r="Y76" s="266"/>
      <c r="Z76" s="267"/>
      <c r="AA76" s="112">
        <f t="shared" si="41"/>
        <v>-679.24528301886357</v>
      </c>
      <c r="AB76" s="113">
        <f t="shared" si="42"/>
        <v>0.8113207547169824</v>
      </c>
      <c r="AC76" s="279"/>
    </row>
    <row r="77" spans="1:29" ht="15.75" customHeight="1">
      <c r="A77" s="283"/>
      <c r="B77" s="38" t="s">
        <v>85</v>
      </c>
      <c r="C77" s="287" t="s">
        <v>87</v>
      </c>
      <c r="D77" s="287"/>
      <c r="E77" s="39">
        <v>38.99</v>
      </c>
      <c r="F77" s="44">
        <v>2533</v>
      </c>
      <c r="G77" s="41">
        <f t="shared" si="43"/>
        <v>98761.67</v>
      </c>
      <c r="H77" s="58"/>
      <c r="I77" s="43">
        <v>19</v>
      </c>
      <c r="J77" s="44">
        <v>3600</v>
      </c>
      <c r="K77" s="45">
        <f t="shared" si="45"/>
        <v>189.47368421052633</v>
      </c>
      <c r="L77" s="59">
        <v>19</v>
      </c>
      <c r="M77" s="44">
        <f t="shared" si="44"/>
        <v>2952.0233085140803</v>
      </c>
      <c r="N77" s="45">
        <f t="shared" si="37"/>
        <v>155.36964781653055</v>
      </c>
      <c r="O77" s="47">
        <f t="shared" si="38"/>
        <v>0</v>
      </c>
      <c r="P77" s="48">
        <f t="shared" si="39"/>
        <v>-34.104036393995784</v>
      </c>
      <c r="Q77" s="49">
        <f t="shared" si="40"/>
        <v>0.82000647458724452</v>
      </c>
      <c r="R77" s="274"/>
      <c r="S77" s="50">
        <v>0.31388888888888888</v>
      </c>
      <c r="T77" s="51">
        <v>0.34964120370370372</v>
      </c>
      <c r="U77" s="52">
        <v>6.9833333333333591</v>
      </c>
      <c r="V77" s="53">
        <v>51.483333333333363</v>
      </c>
      <c r="W77" s="54"/>
      <c r="X77" s="94"/>
      <c r="Y77" s="266"/>
      <c r="Z77" s="267"/>
      <c r="AA77" s="112">
        <f t="shared" si="41"/>
        <v>-647.97669148591967</v>
      </c>
      <c r="AB77" s="113">
        <f t="shared" si="42"/>
        <v>0.82000647458724452</v>
      </c>
      <c r="AC77" s="279"/>
    </row>
    <row r="78" spans="1:29" ht="15.75" customHeight="1">
      <c r="A78" s="283"/>
      <c r="B78" s="38" t="s">
        <v>85</v>
      </c>
      <c r="C78" s="287" t="s">
        <v>208</v>
      </c>
      <c r="D78" s="287"/>
      <c r="E78" s="39">
        <v>36.86</v>
      </c>
      <c r="F78" s="44">
        <v>2367</v>
      </c>
      <c r="G78" s="60">
        <f t="shared" si="43"/>
        <v>87247.62</v>
      </c>
      <c r="H78" s="61"/>
      <c r="I78" s="43">
        <v>21</v>
      </c>
      <c r="J78" s="44">
        <v>3600</v>
      </c>
      <c r="K78" s="45">
        <f t="shared" si="45"/>
        <v>171.42857142857142</v>
      </c>
      <c r="L78" s="46">
        <v>21</v>
      </c>
      <c r="M78" s="44">
        <f t="shared" si="44"/>
        <v>3187.8787878787871</v>
      </c>
      <c r="N78" s="45">
        <f t="shared" si="37"/>
        <v>151.80375180375177</v>
      </c>
      <c r="O78" s="47">
        <f t="shared" si="38"/>
        <v>0</v>
      </c>
      <c r="P78" s="48">
        <f t="shared" si="39"/>
        <v>-19.624819624819651</v>
      </c>
      <c r="Q78" s="49">
        <f t="shared" si="40"/>
        <v>0.88552188552188538</v>
      </c>
      <c r="R78" s="274"/>
      <c r="S78" s="50">
        <v>0.35378472222222224</v>
      </c>
      <c r="T78" s="51">
        <v>0.38472222222222224</v>
      </c>
      <c r="U78" s="52">
        <v>5.9666666666666668</v>
      </c>
      <c r="V78" s="53">
        <v>44.550000000000011</v>
      </c>
      <c r="W78" s="54"/>
      <c r="X78" s="94"/>
      <c r="Y78" s="266"/>
      <c r="Z78" s="267"/>
      <c r="AA78" s="112">
        <f t="shared" si="41"/>
        <v>-412.12121212121292</v>
      </c>
      <c r="AB78" s="113">
        <f t="shared" si="42"/>
        <v>0.88552188552188527</v>
      </c>
      <c r="AC78" s="279"/>
    </row>
    <row r="79" spans="1:29" ht="15.75" customHeight="1">
      <c r="A79" s="283"/>
      <c r="B79" s="38" t="s">
        <v>85</v>
      </c>
      <c r="C79" s="287" t="s">
        <v>235</v>
      </c>
      <c r="D79" s="287"/>
      <c r="E79" s="39">
        <v>43.61</v>
      </c>
      <c r="F79" s="44">
        <v>1632</v>
      </c>
      <c r="G79" s="60">
        <f t="shared" si="43"/>
        <v>71171.520000000004</v>
      </c>
      <c r="H79" s="64"/>
      <c r="I79" s="43">
        <v>22</v>
      </c>
      <c r="J79" s="44">
        <v>3600</v>
      </c>
      <c r="K79" s="45">
        <f t="shared" si="45"/>
        <v>163.63636363636363</v>
      </c>
      <c r="L79" s="59">
        <v>22</v>
      </c>
      <c r="M79" s="44">
        <f t="shared" si="44"/>
        <v>3141.8181818181715</v>
      </c>
      <c r="N79" s="45">
        <f t="shared" si="37"/>
        <v>142.80991735537143</v>
      </c>
      <c r="O79" s="65">
        <f t="shared" si="38"/>
        <v>0</v>
      </c>
      <c r="P79" s="66">
        <f t="shared" si="39"/>
        <v>-20.826446280992201</v>
      </c>
      <c r="Q79" s="67">
        <f t="shared" si="40"/>
        <v>0.87272727272726991</v>
      </c>
      <c r="R79" s="274"/>
      <c r="S79" s="50">
        <v>0.38958333333333328</v>
      </c>
      <c r="T79" s="51">
        <v>0.41122685185185187</v>
      </c>
      <c r="U79" s="52">
        <v>6.9999999999998952</v>
      </c>
      <c r="V79" s="53">
        <v>31.166666666666771</v>
      </c>
      <c r="W79" s="54"/>
      <c r="X79" s="94"/>
      <c r="Y79" s="266"/>
      <c r="Z79" s="267"/>
      <c r="AA79" s="112">
        <f t="shared" si="41"/>
        <v>-458.18181818182848</v>
      </c>
      <c r="AB79" s="113">
        <f t="shared" si="42"/>
        <v>0.87272727272726991</v>
      </c>
      <c r="AC79" s="279"/>
    </row>
    <row r="80" spans="1:29" ht="15.75" customHeight="1">
      <c r="A80" s="283"/>
      <c r="B80" s="38" t="s">
        <v>85</v>
      </c>
      <c r="C80" s="287" t="s">
        <v>236</v>
      </c>
      <c r="D80" s="287"/>
      <c r="E80" s="39">
        <v>46.93</v>
      </c>
      <c r="F80" s="44">
        <v>2006</v>
      </c>
      <c r="G80" s="60">
        <f t="shared" si="43"/>
        <v>94141.58</v>
      </c>
      <c r="H80" s="64"/>
      <c r="I80" s="43">
        <v>26</v>
      </c>
      <c r="J80" s="44">
        <v>3600</v>
      </c>
      <c r="K80" s="45">
        <f t="shared" si="45"/>
        <v>138.46153846153845</v>
      </c>
      <c r="L80" s="59">
        <v>26</v>
      </c>
      <c r="M80" s="44">
        <f t="shared" si="44"/>
        <v>3167.3684210526226</v>
      </c>
      <c r="N80" s="45">
        <f t="shared" si="37"/>
        <v>121.82186234817779</v>
      </c>
      <c r="O80" s="65">
        <f t="shared" si="38"/>
        <v>0</v>
      </c>
      <c r="P80" s="66">
        <f t="shared" si="39"/>
        <v>-16.639676113360665</v>
      </c>
      <c r="Q80" s="67">
        <f t="shared" si="40"/>
        <v>0.87982456140350629</v>
      </c>
      <c r="R80" s="274"/>
      <c r="S80" s="50">
        <v>0.41388888888888881</v>
      </c>
      <c r="T80" s="51">
        <v>0.44027777777777777</v>
      </c>
      <c r="U80" s="52">
        <v>3.8333333333331865</v>
      </c>
      <c r="V80" s="53">
        <v>38.000000000000107</v>
      </c>
      <c r="W80" s="54">
        <v>0.44027777777777777</v>
      </c>
      <c r="X80" s="94">
        <v>0.4808912037037037</v>
      </c>
      <c r="Y80" s="266"/>
      <c r="Z80" s="267"/>
      <c r="AA80" s="112">
        <f t="shared" si="41"/>
        <v>-432.63157894737742</v>
      </c>
      <c r="AB80" s="113">
        <f t="shared" si="42"/>
        <v>0.87982456140350629</v>
      </c>
      <c r="AC80" s="279"/>
    </row>
    <row r="81" spans="1:29" ht="15.75" customHeight="1">
      <c r="A81" s="283"/>
      <c r="B81" s="38" t="s">
        <v>85</v>
      </c>
      <c r="C81" s="287" t="s">
        <v>89</v>
      </c>
      <c r="D81" s="287"/>
      <c r="E81" s="39">
        <v>38.630000000000003</v>
      </c>
      <c r="F81" s="44">
        <v>3790</v>
      </c>
      <c r="G81" s="60">
        <f t="shared" si="43"/>
        <v>146407.70000000001</v>
      </c>
      <c r="H81" s="64"/>
      <c r="I81" s="43">
        <v>20</v>
      </c>
      <c r="J81" s="44">
        <v>3600</v>
      </c>
      <c r="K81" s="45">
        <f t="shared" si="45"/>
        <v>180</v>
      </c>
      <c r="L81" s="59">
        <v>20</v>
      </c>
      <c r="M81" s="44">
        <f t="shared" si="44"/>
        <v>3179.6783966441385</v>
      </c>
      <c r="N81" s="45">
        <f t="shared" si="37"/>
        <v>158.98391983220694</v>
      </c>
      <c r="O81" s="65">
        <f t="shared" si="38"/>
        <v>0</v>
      </c>
      <c r="P81" s="66">
        <f t="shared" si="39"/>
        <v>-21.016080167793064</v>
      </c>
      <c r="Q81" s="67">
        <f t="shared" si="40"/>
        <v>0.88324399906781637</v>
      </c>
      <c r="R81" s="274"/>
      <c r="S81" s="50">
        <v>0.4808912037037037</v>
      </c>
      <c r="T81" s="51">
        <v>0.53055555555555556</v>
      </c>
      <c r="U81" s="52">
        <v>58.483333333333334</v>
      </c>
      <c r="V81" s="53">
        <v>71.51666666666668</v>
      </c>
      <c r="W81" s="54"/>
      <c r="X81" s="94"/>
      <c r="Y81" s="266"/>
      <c r="Z81" s="267"/>
      <c r="AA81" s="112">
        <f t="shared" si="41"/>
        <v>-420.3216033558615</v>
      </c>
      <c r="AB81" s="113">
        <f t="shared" si="42"/>
        <v>0.88324399906781625</v>
      </c>
      <c r="AC81" s="279"/>
    </row>
    <row r="82" spans="1:29" ht="15.75" customHeight="1">
      <c r="A82" s="283"/>
      <c r="B82" s="38" t="s">
        <v>85</v>
      </c>
      <c r="C82" s="287" t="s">
        <v>90</v>
      </c>
      <c r="D82" s="287"/>
      <c r="E82" s="39">
        <v>38</v>
      </c>
      <c r="F82" s="44">
        <v>5090</v>
      </c>
      <c r="G82" s="60">
        <f t="shared" si="43"/>
        <v>193420</v>
      </c>
      <c r="H82" s="64"/>
      <c r="I82" s="43">
        <v>21</v>
      </c>
      <c r="J82" s="44">
        <v>3600</v>
      </c>
      <c r="K82" s="45">
        <f t="shared" si="45"/>
        <v>171.42857142857142</v>
      </c>
      <c r="L82" s="59">
        <v>21</v>
      </c>
      <c r="M82" s="44">
        <f t="shared" si="44"/>
        <v>3162.0362381363257</v>
      </c>
      <c r="N82" s="45">
        <f t="shared" si="37"/>
        <v>150.57315419696789</v>
      </c>
      <c r="O82" s="65">
        <f t="shared" si="38"/>
        <v>0</v>
      </c>
      <c r="P82" s="66">
        <f t="shared" si="39"/>
        <v>-20.855417231603525</v>
      </c>
      <c r="Q82" s="67">
        <f t="shared" si="40"/>
        <v>0.87834339948231277</v>
      </c>
      <c r="R82" s="274"/>
      <c r="S82" s="50">
        <v>0.53431712962962963</v>
      </c>
      <c r="T82" s="51">
        <v>0.60138888888888886</v>
      </c>
      <c r="U82" s="52">
        <v>5.4166666666666607</v>
      </c>
      <c r="V82" s="53">
        <v>96.5833333333333</v>
      </c>
      <c r="W82" s="54"/>
      <c r="X82" s="94"/>
      <c r="Y82" s="266"/>
      <c r="Z82" s="267"/>
      <c r="AA82" s="112">
        <f t="shared" si="41"/>
        <v>-437.96376186367434</v>
      </c>
      <c r="AB82" s="113">
        <f t="shared" si="42"/>
        <v>0.87834339948231266</v>
      </c>
      <c r="AC82" s="279"/>
    </row>
    <row r="83" spans="1:29" ht="15.75" customHeight="1">
      <c r="A83" s="283"/>
      <c r="B83" s="38"/>
      <c r="C83" s="287"/>
      <c r="D83" s="287"/>
      <c r="E83" s="39"/>
      <c r="F83" s="44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112"/>
      <c r="AB83" s="113"/>
      <c r="AC83" s="279"/>
    </row>
    <row r="84" spans="1:29" ht="15.75" customHeight="1">
      <c r="A84" s="283"/>
      <c r="B84" s="38"/>
      <c r="C84" s="287"/>
      <c r="D84" s="287"/>
      <c r="E84" s="39"/>
      <c r="F84" s="44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112"/>
      <c r="AB84" s="113"/>
      <c r="AC84" s="279"/>
    </row>
    <row r="85" spans="1:29" ht="15.75" customHeight="1">
      <c r="A85" s="283"/>
      <c r="B85" s="38"/>
      <c r="C85" s="287"/>
      <c r="D85" s="287"/>
      <c r="E85" s="39"/>
      <c r="F85" s="44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112"/>
      <c r="AB85" s="113"/>
      <c r="AC85" s="279"/>
    </row>
    <row r="86" spans="1:29" ht="15.75" customHeight="1">
      <c r="A86" s="283"/>
      <c r="B86" s="38"/>
      <c r="C86" s="287"/>
      <c r="D86" s="287"/>
      <c r="E86" s="39"/>
      <c r="F86" s="44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112"/>
      <c r="AB86" s="113"/>
      <c r="AC86" s="279"/>
    </row>
    <row r="87" spans="1:29" ht="15.75" customHeight="1">
      <c r="A87" s="283"/>
      <c r="B87" s="38"/>
      <c r="C87" s="287"/>
      <c r="D87" s="287"/>
      <c r="E87" s="39"/>
      <c r="F87" s="44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112"/>
      <c r="AB87" s="113"/>
      <c r="AC87" s="279"/>
    </row>
    <row r="88" spans="1:29" ht="15.75" customHeight="1">
      <c r="A88" s="283"/>
      <c r="B88" s="38"/>
      <c r="C88" s="287"/>
      <c r="D88" s="287"/>
      <c r="E88" s="95"/>
      <c r="F88" s="44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46">AVERAGE(I73:I88)</f>
        <v>20.9</v>
      </c>
      <c r="J89" s="81">
        <f t="shared" si="46"/>
        <v>3600</v>
      </c>
      <c r="K89" s="82">
        <f t="shared" ref="K89" si="47">J89/I89</f>
        <v>172.2488038277512</v>
      </c>
      <c r="L89" s="80">
        <f t="shared" ref="L89:M89" si="48">AVERAGE(L73:L88)</f>
        <v>20.9</v>
      </c>
      <c r="M89" s="81">
        <f t="shared" si="48"/>
        <v>3067.2099920950463</v>
      </c>
      <c r="N89" s="82">
        <f>M89/L89</f>
        <v>146.7564589519161</v>
      </c>
      <c r="O89" s="83">
        <f>L89-I89</f>
        <v>0</v>
      </c>
      <c r="P89" s="84">
        <f>N89-K89</f>
        <v>-25.492344875835101</v>
      </c>
      <c r="Q89" s="85">
        <f>N89/K89</f>
        <v>0.85200277558195736</v>
      </c>
      <c r="R89" s="275"/>
      <c r="S89" s="182">
        <f>S73</f>
        <v>0.16684027777777777</v>
      </c>
      <c r="T89" s="183">
        <f>INDEX(T73:T88,COUNTA(T73:T88))</f>
        <v>0.60138888888888886</v>
      </c>
      <c r="U89" s="86"/>
      <c r="V89" s="96"/>
      <c r="W89" s="78"/>
      <c r="X89" s="82"/>
      <c r="Y89" s="262"/>
      <c r="Z89" s="263"/>
      <c r="AA89" s="97">
        <f>M89-J89</f>
        <v>-532.79000790495365</v>
      </c>
      <c r="AB89" s="85">
        <f>M89/J89</f>
        <v>0.85200277558195736</v>
      </c>
      <c r="AC89" s="280"/>
    </row>
    <row r="90" spans="1:29" ht="15.75" customHeight="1">
      <c r="A90" s="268" t="s">
        <v>40</v>
      </c>
      <c r="B90" s="98" t="s">
        <v>76</v>
      </c>
      <c r="C90" s="271" t="s">
        <v>91</v>
      </c>
      <c r="D90" s="272"/>
      <c r="E90" s="21">
        <v>34.229999999999997</v>
      </c>
      <c r="F90" s="15">
        <v>1684</v>
      </c>
      <c r="G90" s="22">
        <f t="shared" ref="G90:G93" si="49">E90*F90</f>
        <v>57643.319999999992</v>
      </c>
      <c r="H90" s="23"/>
      <c r="I90" s="24">
        <v>16</v>
      </c>
      <c r="J90" s="25">
        <v>3000</v>
      </c>
      <c r="K90" s="26">
        <f>J90/I90</f>
        <v>187.5</v>
      </c>
      <c r="L90" s="27">
        <v>16</v>
      </c>
      <c r="M90" s="25">
        <f>F90/V90*60</f>
        <v>2533.3890513999131</v>
      </c>
      <c r="N90" s="26">
        <f>M90/L90</f>
        <v>158.33681571249457</v>
      </c>
      <c r="O90" s="91">
        <f>L90-I90</f>
        <v>0</v>
      </c>
      <c r="P90" s="92">
        <f>N90-K90</f>
        <v>-29.16318428750543</v>
      </c>
      <c r="Q90" s="31">
        <f>N90/K90</f>
        <v>0.84446301713330441</v>
      </c>
      <c r="R90" s="273">
        <f>Q106</f>
        <v>0.85149849991796756</v>
      </c>
      <c r="S90" s="32">
        <v>0.25008101851851849</v>
      </c>
      <c r="T90" s="33">
        <v>0.27777777777777779</v>
      </c>
      <c r="U90" s="34"/>
      <c r="V90" s="35">
        <v>39.883333333333383</v>
      </c>
      <c r="W90" s="114"/>
      <c r="X90" s="115"/>
      <c r="Y90" s="276"/>
      <c r="Z90" s="277"/>
      <c r="AA90" s="36">
        <f>M90-J90</f>
        <v>-466.61094860008689</v>
      </c>
      <c r="AB90" s="31">
        <f>M90/J90</f>
        <v>0.84446301713330441</v>
      </c>
      <c r="AC90" s="278">
        <f>AB106</f>
        <v>0.85149849991796756</v>
      </c>
    </row>
    <row r="91" spans="1:29" ht="15.75" customHeight="1">
      <c r="A91" s="269"/>
      <c r="B91" s="38" t="s">
        <v>76</v>
      </c>
      <c r="C91" s="264" t="s">
        <v>92</v>
      </c>
      <c r="D91" s="265"/>
      <c r="E91" s="39">
        <v>34.770000000000003</v>
      </c>
      <c r="F91" s="40">
        <v>1364</v>
      </c>
      <c r="G91" s="41">
        <f t="shared" si="49"/>
        <v>47426.280000000006</v>
      </c>
      <c r="H91" s="42"/>
      <c r="I91" s="43">
        <v>11</v>
      </c>
      <c r="J91" s="44">
        <v>3000</v>
      </c>
      <c r="K91" s="45">
        <f t="shared" si="45"/>
        <v>272.72727272727275</v>
      </c>
      <c r="L91" s="46">
        <v>11</v>
      </c>
      <c r="M91" s="44">
        <f>F91/V91*60</f>
        <v>2519.4458696767565</v>
      </c>
      <c r="N91" s="45">
        <f>M91/L91</f>
        <v>229.04053360697787</v>
      </c>
      <c r="O91" s="47">
        <f>L91-I91</f>
        <v>0</v>
      </c>
      <c r="P91" s="48">
        <f>N91-K91</f>
        <v>-43.686739120294874</v>
      </c>
      <c r="Q91" s="49">
        <f>N91/K91</f>
        <v>0.83981528989225218</v>
      </c>
      <c r="R91" s="274"/>
      <c r="S91" s="50">
        <v>0.28194444444444444</v>
      </c>
      <c r="T91" s="51">
        <v>0.30450231481481482</v>
      </c>
      <c r="U91" s="52">
        <v>5.9999999999999787</v>
      </c>
      <c r="V91" s="53">
        <v>32.483333333333348</v>
      </c>
      <c r="W91" s="54"/>
      <c r="X91" s="94"/>
      <c r="Y91" s="266"/>
      <c r="Z91" s="267"/>
      <c r="AA91" s="55">
        <f>M91-J91</f>
        <v>-480.5541303232435</v>
      </c>
      <c r="AB91" s="49">
        <f>M91/J91</f>
        <v>0.83981528989225218</v>
      </c>
      <c r="AC91" s="279"/>
    </row>
    <row r="92" spans="1:29" ht="15.75" customHeight="1">
      <c r="A92" s="269"/>
      <c r="B92" s="38" t="s">
        <v>76</v>
      </c>
      <c r="C92" s="264" t="s">
        <v>94</v>
      </c>
      <c r="D92" s="265"/>
      <c r="E92" s="39">
        <v>35.83</v>
      </c>
      <c r="F92" s="40">
        <v>4102</v>
      </c>
      <c r="G92" s="41">
        <f t="shared" si="49"/>
        <v>146974.66</v>
      </c>
      <c r="H92" s="42"/>
      <c r="I92" s="43">
        <v>12</v>
      </c>
      <c r="J92" s="44">
        <v>3273</v>
      </c>
      <c r="K92" s="45">
        <f t="shared" si="45"/>
        <v>272.75</v>
      </c>
      <c r="L92" s="46">
        <v>12</v>
      </c>
      <c r="M92" s="44">
        <f>F92/V92*60</f>
        <v>2837.1181556195975</v>
      </c>
      <c r="N92" s="45">
        <f>M92/L92</f>
        <v>236.42651296829979</v>
      </c>
      <c r="O92" s="47">
        <f>L92-I92</f>
        <v>0</v>
      </c>
      <c r="P92" s="48">
        <f>N92-K92</f>
        <v>-36.323487031700211</v>
      </c>
      <c r="Q92" s="49">
        <f>N92/K92</f>
        <v>0.866824978802199</v>
      </c>
      <c r="R92" s="274"/>
      <c r="S92" s="50">
        <v>0.3654513888888889</v>
      </c>
      <c r="T92" s="51">
        <v>0.42569444444444443</v>
      </c>
      <c r="U92" s="52">
        <v>7.2500000000000142</v>
      </c>
      <c r="V92" s="53">
        <v>86.749999999999972</v>
      </c>
      <c r="W92" s="54"/>
      <c r="X92" s="94"/>
      <c r="Y92" s="266"/>
      <c r="Z92" s="267"/>
      <c r="AA92" s="55">
        <f>M92-J92</f>
        <v>-435.88184438040253</v>
      </c>
      <c r="AB92" s="49">
        <f>M92/J92</f>
        <v>0.866824978802199</v>
      </c>
      <c r="AC92" s="279"/>
    </row>
    <row r="93" spans="1:29" ht="15.75" customHeight="1">
      <c r="A93" s="269"/>
      <c r="B93" s="38" t="s">
        <v>76</v>
      </c>
      <c r="C93" s="264" t="s">
        <v>95</v>
      </c>
      <c r="D93" s="265"/>
      <c r="E93" s="39">
        <v>36.409999999999997</v>
      </c>
      <c r="F93" s="40">
        <v>3080</v>
      </c>
      <c r="G93" s="41">
        <f t="shared" si="49"/>
        <v>112142.79999999999</v>
      </c>
      <c r="H93" s="58"/>
      <c r="I93" s="43">
        <v>11</v>
      </c>
      <c r="J93" s="44">
        <v>3273</v>
      </c>
      <c r="K93" s="45">
        <f t="shared" si="45"/>
        <v>297.54545454545456</v>
      </c>
      <c r="L93" s="59">
        <v>11</v>
      </c>
      <c r="M93" s="44">
        <f>F93/V93*60</f>
        <v>2792.9471032745537</v>
      </c>
      <c r="N93" s="45">
        <f>M93/L93</f>
        <v>253.90428211586851</v>
      </c>
      <c r="O93" s="47">
        <f>L93-I93</f>
        <v>0</v>
      </c>
      <c r="P93" s="48">
        <f>N93-K93</f>
        <v>-43.641172429586049</v>
      </c>
      <c r="Q93" s="49">
        <f>N93/K93</f>
        <v>0.85332939299558619</v>
      </c>
      <c r="R93" s="274"/>
      <c r="S93" s="50">
        <v>0.42986111111111103</v>
      </c>
      <c r="T93" s="51">
        <v>0.4758101851851852</v>
      </c>
      <c r="U93" s="52">
        <v>5.9999999999998987</v>
      </c>
      <c r="V93" s="53">
        <v>66.166666666666799</v>
      </c>
      <c r="W93" s="54"/>
      <c r="X93" s="94"/>
      <c r="Y93" s="266"/>
      <c r="Z93" s="267"/>
      <c r="AA93" s="55">
        <f>M93-J93</f>
        <v>-480.05289672544632</v>
      </c>
      <c r="AB93" s="49">
        <f>M93/J93</f>
        <v>0.85332939299558619</v>
      </c>
      <c r="AC93" s="279"/>
    </row>
    <row r="94" spans="1:29" ht="15.75" customHeight="1">
      <c r="A94" s="269"/>
      <c r="B94" s="38"/>
      <c r="C94" s="264"/>
      <c r="D94" s="265"/>
      <c r="E94" s="39"/>
      <c r="F94" s="40"/>
      <c r="G94" s="60"/>
      <c r="H94" s="61"/>
      <c r="I94" s="43"/>
      <c r="J94" s="44"/>
      <c r="K94" s="45"/>
      <c r="L94" s="46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4"/>
      <c r="I95" s="43"/>
      <c r="J95" s="44"/>
      <c r="K95" s="45"/>
      <c r="L95" s="59"/>
      <c r="M95" s="44"/>
      <c r="N95" s="45"/>
      <c r="O95" s="65"/>
      <c r="P95" s="66"/>
      <c r="Q95" s="67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110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110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110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110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110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110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110"/>
      <c r="Y104" s="266"/>
      <c r="Z104" s="267"/>
      <c r="AA104" s="55"/>
      <c r="AB104" s="49"/>
      <c r="AC104" s="279"/>
    </row>
    <row r="105" spans="1:29" ht="15.75" customHeight="1">
      <c r="A105" s="269"/>
      <c r="B105" s="99"/>
      <c r="C105" s="264"/>
      <c r="D105" s="265"/>
      <c r="E105" s="109"/>
      <c r="F105" s="71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50">AVERAGE(I90:I105)</f>
        <v>12.5</v>
      </c>
      <c r="J106" s="81">
        <f t="shared" si="50"/>
        <v>3136.5</v>
      </c>
      <c r="K106" s="82">
        <f t="shared" ref="K106" si="51">J106/I106</f>
        <v>250.92</v>
      </c>
      <c r="L106" s="80">
        <f t="shared" ref="L106:M106" si="52">AVERAGE(L90:L105)</f>
        <v>12.5</v>
      </c>
      <c r="M106" s="81">
        <f t="shared" si="52"/>
        <v>2670.7250449927051</v>
      </c>
      <c r="N106" s="82">
        <f>M106/L106</f>
        <v>213.65800359941642</v>
      </c>
      <c r="O106" s="83">
        <f>L106-I106</f>
        <v>0</v>
      </c>
      <c r="P106" s="84">
        <f>N106-K106</f>
        <v>-37.26199640058357</v>
      </c>
      <c r="Q106" s="85">
        <f>N106/K106</f>
        <v>0.85149849991796756</v>
      </c>
      <c r="R106" s="275"/>
      <c r="S106" s="182">
        <f>S90</f>
        <v>0.25008101851851849</v>
      </c>
      <c r="T106" s="183">
        <f>INDEX(T90:T105,COUNTA(T90:T105))</f>
        <v>0.4758101851851852</v>
      </c>
      <c r="U106" s="86"/>
      <c r="V106" s="96"/>
      <c r="W106" s="78"/>
      <c r="X106" s="82"/>
      <c r="Y106" s="262"/>
      <c r="Z106" s="263"/>
      <c r="AA106" s="97">
        <f>M106-J106</f>
        <v>-465.77495500729492</v>
      </c>
      <c r="AB106" s="85">
        <f>M106/J106</f>
        <v>0.85149849991796756</v>
      </c>
      <c r="AC106" s="280"/>
    </row>
    <row r="107" spans="1:29" ht="15.75" customHeight="1">
      <c r="A107" s="281" t="s">
        <v>42</v>
      </c>
      <c r="B107" s="16" t="s">
        <v>69</v>
      </c>
      <c r="C107" s="271" t="s">
        <v>102</v>
      </c>
      <c r="D107" s="272"/>
      <c r="E107" s="21">
        <v>26.63</v>
      </c>
      <c r="F107" s="15">
        <v>794</v>
      </c>
      <c r="G107" s="22">
        <f t="shared" ref="G107:G110" si="53">E107*F107</f>
        <v>21144.219999999998</v>
      </c>
      <c r="H107" s="23"/>
      <c r="I107" s="24">
        <v>6</v>
      </c>
      <c r="J107" s="25">
        <v>2600</v>
      </c>
      <c r="K107" s="26">
        <f>J107/I107</f>
        <v>433.33333333333331</v>
      </c>
      <c r="L107" s="27">
        <v>6</v>
      </c>
      <c r="M107" s="25">
        <f>F107/V107*60</f>
        <v>2104.8600883652434</v>
      </c>
      <c r="N107" s="26">
        <f>M107/L107</f>
        <v>350.81001472754059</v>
      </c>
      <c r="O107" s="91">
        <f>L107-I107</f>
        <v>0</v>
      </c>
      <c r="P107" s="92">
        <f>N107-K107</f>
        <v>-82.523318605792724</v>
      </c>
      <c r="Q107" s="31">
        <f>N107/K107</f>
        <v>0.80956157244817062</v>
      </c>
      <c r="R107" s="273">
        <f>Q123</f>
        <v>0.82930469577526511</v>
      </c>
      <c r="S107" s="117">
        <v>0.32386574074074076</v>
      </c>
      <c r="T107" s="118">
        <v>0.33958333333333335</v>
      </c>
      <c r="U107" s="34"/>
      <c r="V107" s="35">
        <v>22.633333333333326</v>
      </c>
      <c r="W107" s="33"/>
      <c r="X107" s="107"/>
      <c r="Y107" s="276"/>
      <c r="Z107" s="277"/>
      <c r="AA107" s="36">
        <f>M107-J107</f>
        <v>-495.13991163475657</v>
      </c>
      <c r="AB107" s="31">
        <f>M107/J107</f>
        <v>0.80956157244817051</v>
      </c>
      <c r="AC107" s="278">
        <f>AB123</f>
        <v>0.829304695775265</v>
      </c>
    </row>
    <row r="108" spans="1:29" ht="15.75" customHeight="1">
      <c r="A108" s="282"/>
      <c r="B108" s="38" t="s">
        <v>76</v>
      </c>
      <c r="C108" s="264" t="s">
        <v>99</v>
      </c>
      <c r="D108" s="265"/>
      <c r="E108" s="39">
        <v>24.73</v>
      </c>
      <c r="F108" s="40">
        <v>1037</v>
      </c>
      <c r="G108" s="41">
        <f t="shared" si="53"/>
        <v>25645.010000000002</v>
      </c>
      <c r="H108" s="42"/>
      <c r="I108" s="43">
        <v>6</v>
      </c>
      <c r="J108" s="44">
        <v>2600</v>
      </c>
      <c r="K108" s="45">
        <f t="shared" si="45"/>
        <v>433.33333333333331</v>
      </c>
      <c r="L108" s="46">
        <v>6</v>
      </c>
      <c r="M108" s="44">
        <f>F108/V108*60</f>
        <v>2172.9918509895251</v>
      </c>
      <c r="N108" s="45">
        <f>M108/L108</f>
        <v>362.16530849825421</v>
      </c>
      <c r="O108" s="47">
        <f>L108-I108</f>
        <v>0</v>
      </c>
      <c r="P108" s="48">
        <f>N108-K108</f>
        <v>-71.168024835079109</v>
      </c>
      <c r="Q108" s="49">
        <f>N108/K108</f>
        <v>0.83576609653443279</v>
      </c>
      <c r="R108" s="274"/>
      <c r="S108" s="50">
        <v>0.34469907407407407</v>
      </c>
      <c r="T108" s="51">
        <v>0.36458333333333331</v>
      </c>
      <c r="U108" s="52">
        <v>7.3666666666666458</v>
      </c>
      <c r="V108" s="53">
        <v>28.633333333333304</v>
      </c>
      <c r="W108" s="54"/>
      <c r="X108" s="58"/>
      <c r="Y108" s="266"/>
      <c r="Z108" s="267"/>
      <c r="AA108" s="55">
        <f>M108-J108</f>
        <v>-427.00814901047488</v>
      </c>
      <c r="AB108" s="49">
        <f>M108/J108</f>
        <v>0.83576609653443279</v>
      </c>
      <c r="AC108" s="279"/>
    </row>
    <row r="109" spans="1:29" ht="15.75" customHeight="1">
      <c r="A109" s="282"/>
      <c r="B109" s="38" t="s">
        <v>76</v>
      </c>
      <c r="C109" s="264" t="s">
        <v>101</v>
      </c>
      <c r="D109" s="265"/>
      <c r="E109" s="39">
        <v>24.73</v>
      </c>
      <c r="F109" s="40">
        <v>1423</v>
      </c>
      <c r="G109" s="41">
        <f t="shared" si="53"/>
        <v>35190.79</v>
      </c>
      <c r="H109" s="42"/>
      <c r="I109" s="43">
        <v>6</v>
      </c>
      <c r="J109" s="44">
        <v>2600</v>
      </c>
      <c r="K109" s="45">
        <f t="shared" si="45"/>
        <v>433.33333333333331</v>
      </c>
      <c r="L109" s="46">
        <v>6</v>
      </c>
      <c r="M109" s="44">
        <f>F109/V109*60</f>
        <v>2189.2307692307636</v>
      </c>
      <c r="N109" s="45">
        <f>M109/L109</f>
        <v>364.87179487179395</v>
      </c>
      <c r="O109" s="47">
        <f>L109-I109</f>
        <v>0</v>
      </c>
      <c r="P109" s="48">
        <f>N109-K109</f>
        <v>-68.461538461539362</v>
      </c>
      <c r="Q109" s="49">
        <f>N109/K109</f>
        <v>0.84201183431952453</v>
      </c>
      <c r="R109" s="274"/>
      <c r="S109" s="50">
        <v>0.36874999999999991</v>
      </c>
      <c r="T109" s="51">
        <v>0.39583333333333331</v>
      </c>
      <c r="U109" s="52">
        <v>5.9999999999998987</v>
      </c>
      <c r="V109" s="53">
        <v>39.000000000000099</v>
      </c>
      <c r="W109" s="54"/>
      <c r="X109" s="94"/>
      <c r="Y109" s="266"/>
      <c r="Z109" s="267"/>
      <c r="AA109" s="55">
        <f>M109-J109</f>
        <v>-410.7692307692364</v>
      </c>
      <c r="AB109" s="49">
        <f>M109/J109</f>
        <v>0.84201183431952442</v>
      </c>
      <c r="AC109" s="279"/>
    </row>
    <row r="110" spans="1:29" ht="15.75" customHeight="1">
      <c r="A110" s="282"/>
      <c r="B110" s="38" t="s">
        <v>76</v>
      </c>
      <c r="C110" s="264" t="s">
        <v>100</v>
      </c>
      <c r="D110" s="265"/>
      <c r="E110" s="39">
        <v>24.94</v>
      </c>
      <c r="F110" s="40">
        <v>1119</v>
      </c>
      <c r="G110" s="41">
        <f t="shared" si="53"/>
        <v>27907.86</v>
      </c>
      <c r="H110" s="42"/>
      <c r="I110" s="43">
        <v>6</v>
      </c>
      <c r="J110" s="44">
        <v>2600</v>
      </c>
      <c r="K110" s="45">
        <f t="shared" si="45"/>
        <v>433.33333333333331</v>
      </c>
      <c r="L110" s="46">
        <v>6</v>
      </c>
      <c r="M110" s="44">
        <f>F110/V110*60</f>
        <v>2157.6861274772241</v>
      </c>
      <c r="N110" s="45">
        <f>M110/L110</f>
        <v>359.61435457953735</v>
      </c>
      <c r="O110" s="47">
        <f>L110-I110</f>
        <v>0</v>
      </c>
      <c r="P110" s="48">
        <f>N110-K110</f>
        <v>-73.718978753795966</v>
      </c>
      <c r="Q110" s="49">
        <f>N110/K110</f>
        <v>0.82987927979893239</v>
      </c>
      <c r="R110" s="274"/>
      <c r="S110" s="50">
        <v>0.4013888888888888</v>
      </c>
      <c r="T110" s="51">
        <v>0.42299768518518521</v>
      </c>
      <c r="U110" s="52">
        <v>7.9999999999998916</v>
      </c>
      <c r="V110" s="53">
        <v>31.116666666666841</v>
      </c>
      <c r="W110" s="54"/>
      <c r="X110" s="58"/>
      <c r="Y110" s="266"/>
      <c r="Z110" s="267"/>
      <c r="AA110" s="55">
        <f>M110-J110</f>
        <v>-442.31387252277591</v>
      </c>
      <c r="AB110" s="49">
        <f>M110/J110</f>
        <v>0.82987927979893239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58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58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58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58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58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58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58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58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58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58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78"/>
      <c r="G123" s="79"/>
      <c r="H123" s="20"/>
      <c r="I123" s="80">
        <f t="shared" ref="I123:J123" si="54">AVERAGE(I107:I122)</f>
        <v>6</v>
      </c>
      <c r="J123" s="81">
        <f t="shared" si="54"/>
        <v>2600</v>
      </c>
      <c r="K123" s="82">
        <f t="shared" ref="K123" si="55">J123/I123</f>
        <v>433.33333333333331</v>
      </c>
      <c r="L123" s="80">
        <f t="shared" ref="L123:M123" si="56">AVERAGE(L107:L122)</f>
        <v>6</v>
      </c>
      <c r="M123" s="81">
        <f t="shared" si="56"/>
        <v>2156.1922090156891</v>
      </c>
      <c r="N123" s="82">
        <f>M123/L123</f>
        <v>359.36536816928151</v>
      </c>
      <c r="O123" s="83">
        <f>L123-I123</f>
        <v>0</v>
      </c>
      <c r="P123" s="84">
        <f>N123-K123</f>
        <v>-73.967965164051805</v>
      </c>
      <c r="Q123" s="85">
        <f>N123/K123</f>
        <v>0.82930469577526511</v>
      </c>
      <c r="R123" s="275"/>
      <c r="S123" s="182">
        <f>S107</f>
        <v>0.32386574074074076</v>
      </c>
      <c r="T123" s="183">
        <f>INDEX(T107:T122,COUNTA(T107:T122))</f>
        <v>0.42299768518518521</v>
      </c>
      <c r="U123" s="86"/>
      <c r="V123" s="96"/>
      <c r="W123" s="78"/>
      <c r="X123" s="82"/>
      <c r="Y123" s="262"/>
      <c r="Z123" s="263"/>
      <c r="AA123" s="97">
        <f>M123-J123</f>
        <v>-443.80779098431094</v>
      </c>
      <c r="AB123" s="85">
        <f>M123/J123</f>
        <v>0.829304695775265</v>
      </c>
      <c r="AC123" s="280"/>
    </row>
    <row r="124" spans="1:29" ht="15.75" customHeight="1">
      <c r="A124" s="268" t="s">
        <v>47</v>
      </c>
      <c r="B124" s="98" t="s">
        <v>70</v>
      </c>
      <c r="C124" s="271" t="s">
        <v>224</v>
      </c>
      <c r="D124" s="272"/>
      <c r="E124" s="21">
        <v>50.67</v>
      </c>
      <c r="F124" s="34">
        <v>2095</v>
      </c>
      <c r="G124" s="22">
        <f t="shared" ref="G124:G126" si="57">E124*F124</f>
        <v>106153.65000000001</v>
      </c>
      <c r="H124" s="23"/>
      <c r="I124" s="24">
        <v>22</v>
      </c>
      <c r="J124" s="25">
        <v>2000</v>
      </c>
      <c r="K124" s="26">
        <f>J124/I124</f>
        <v>90.909090909090907</v>
      </c>
      <c r="L124" s="27">
        <v>22</v>
      </c>
      <c r="M124" s="25">
        <f>F124/V124*60</f>
        <v>1706.3348416289605</v>
      </c>
      <c r="N124" s="26">
        <f>M124/L124</f>
        <v>77.560674619498201</v>
      </c>
      <c r="O124" s="91">
        <f>L124-I124</f>
        <v>0</v>
      </c>
      <c r="P124" s="92">
        <f>N124-K124</f>
        <v>-13.348416289592706</v>
      </c>
      <c r="Q124" s="31">
        <f>N124/K124</f>
        <v>0.85316742081448027</v>
      </c>
      <c r="R124" s="273">
        <f>Q140</f>
        <v>0.85236807489403543</v>
      </c>
      <c r="S124" s="32">
        <v>0.70856481481481481</v>
      </c>
      <c r="T124" s="33">
        <v>0.75972222222222219</v>
      </c>
      <c r="U124" s="34"/>
      <c r="V124" s="35">
        <v>73.666666666666615</v>
      </c>
      <c r="W124" s="15"/>
      <c r="X124" s="17"/>
      <c r="Y124" s="276"/>
      <c r="Z124" s="277"/>
      <c r="AA124" s="36">
        <f>M124-J124</f>
        <v>-293.66515837103952</v>
      </c>
      <c r="AB124" s="31">
        <f>M124/J124</f>
        <v>0.85316742081448027</v>
      </c>
      <c r="AC124" s="348">
        <f>AB140</f>
        <v>0.85236807489403543</v>
      </c>
    </row>
    <row r="125" spans="1:29" ht="15.75" customHeight="1">
      <c r="A125" s="269"/>
      <c r="B125" s="99" t="s">
        <v>70</v>
      </c>
      <c r="C125" s="264" t="s">
        <v>211</v>
      </c>
      <c r="D125" s="265"/>
      <c r="E125" s="39">
        <v>47.6</v>
      </c>
      <c r="F125" s="52">
        <v>2479</v>
      </c>
      <c r="G125" s="41">
        <f t="shared" si="57"/>
        <v>118000.40000000001</v>
      </c>
      <c r="H125" s="42"/>
      <c r="I125" s="43">
        <v>23</v>
      </c>
      <c r="J125" s="44">
        <v>2000</v>
      </c>
      <c r="K125" s="45">
        <f t="shared" ref="K125:K126" si="58">J125/I125</f>
        <v>86.956521739130437</v>
      </c>
      <c r="L125" s="46">
        <v>23</v>
      </c>
      <c r="M125" s="44">
        <f>F125/V125*60</f>
        <v>1709.655172413796</v>
      </c>
      <c r="N125" s="45">
        <f>M125/L125</f>
        <v>74.332833583208526</v>
      </c>
      <c r="O125" s="47">
        <f>L125-I125</f>
        <v>0</v>
      </c>
      <c r="P125" s="48">
        <f>N125-K125</f>
        <v>-12.623688155921911</v>
      </c>
      <c r="Q125" s="49">
        <f>N125/K125</f>
        <v>0.85482758620689803</v>
      </c>
      <c r="R125" s="274"/>
      <c r="S125" s="50">
        <v>0.76319444444444451</v>
      </c>
      <c r="T125" s="51">
        <v>0.82361111111111107</v>
      </c>
      <c r="U125" s="52">
        <v>5.0000000000001421</v>
      </c>
      <c r="V125" s="53">
        <v>86.999999999999858</v>
      </c>
      <c r="W125" s="54"/>
      <c r="X125" s="94"/>
      <c r="Y125" s="266"/>
      <c r="Z125" s="267"/>
      <c r="AA125" s="55">
        <f>M125-J125</f>
        <v>-290.34482758620402</v>
      </c>
      <c r="AB125" s="49">
        <f>M125/J125</f>
        <v>0.85482758620689803</v>
      </c>
      <c r="AC125" s="294"/>
    </row>
    <row r="126" spans="1:29" ht="15.75" customHeight="1">
      <c r="A126" s="269"/>
      <c r="B126" s="99" t="s">
        <v>70</v>
      </c>
      <c r="C126" s="264" t="s">
        <v>203</v>
      </c>
      <c r="D126" s="265"/>
      <c r="E126" s="39">
        <v>49.91</v>
      </c>
      <c r="F126" s="52">
        <v>1827</v>
      </c>
      <c r="G126" s="41">
        <f t="shared" si="57"/>
        <v>91185.569999999992</v>
      </c>
      <c r="H126" s="42"/>
      <c r="I126" s="43">
        <v>26</v>
      </c>
      <c r="J126" s="44">
        <v>2000</v>
      </c>
      <c r="K126" s="45">
        <f t="shared" si="58"/>
        <v>76.92307692307692</v>
      </c>
      <c r="L126" s="46">
        <v>26</v>
      </c>
      <c r="M126" s="44">
        <f>F126/V126*60</f>
        <v>1698.2184353214559</v>
      </c>
      <c r="N126" s="45">
        <f>M126/L126</f>
        <v>65.316093666209838</v>
      </c>
      <c r="O126" s="47">
        <f>L126-I126</f>
        <v>0</v>
      </c>
      <c r="P126" s="48">
        <f>N126-K126</f>
        <v>-11.606983256867082</v>
      </c>
      <c r="Q126" s="49">
        <f>N126/K126</f>
        <v>0.84910921766072789</v>
      </c>
      <c r="R126" s="274"/>
      <c r="S126" s="50">
        <v>0.82878472222222221</v>
      </c>
      <c r="T126" s="51">
        <v>0.87361111111111112</v>
      </c>
      <c r="U126" s="52">
        <v>7.4500000000000455</v>
      </c>
      <c r="V126" s="53">
        <v>64.550000000000011</v>
      </c>
      <c r="W126" s="54"/>
      <c r="X126" s="94"/>
      <c r="Y126" s="266"/>
      <c r="Z126" s="267"/>
      <c r="AA126" s="55">
        <f>M126-J126</f>
        <v>-301.7815646785441</v>
      </c>
      <c r="AB126" s="49">
        <f>M126/J126</f>
        <v>0.849109217660728</v>
      </c>
      <c r="AC126" s="294"/>
    </row>
    <row r="127" spans="1:29" ht="15.75" customHeight="1">
      <c r="A127" s="269"/>
      <c r="B127" s="99"/>
      <c r="C127" s="264"/>
      <c r="D127" s="265"/>
      <c r="E127" s="39"/>
      <c r="F127" s="52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94"/>
    </row>
    <row r="128" spans="1:29" ht="15.75" customHeight="1">
      <c r="A128" s="269"/>
      <c r="B128" s="99"/>
      <c r="C128" s="264"/>
      <c r="D128" s="265"/>
      <c r="E128" s="39"/>
      <c r="F128" s="52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94"/>
    </row>
    <row r="129" spans="1:29" ht="15.75" customHeight="1">
      <c r="A129" s="269"/>
      <c r="B129" s="99"/>
      <c r="C129" s="264"/>
      <c r="D129" s="265"/>
      <c r="E129" s="39"/>
      <c r="F129" s="52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94"/>
      <c r="Y129" s="266"/>
      <c r="Z129" s="267"/>
      <c r="AA129" s="55"/>
      <c r="AB129" s="49"/>
      <c r="AC129" s="294"/>
    </row>
    <row r="130" spans="1:29" ht="15.75" customHeight="1">
      <c r="A130" s="269"/>
      <c r="B130" s="99"/>
      <c r="C130" s="264"/>
      <c r="D130" s="265"/>
      <c r="E130" s="39"/>
      <c r="F130" s="52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94"/>
    </row>
    <row r="131" spans="1:29" ht="15.75" customHeight="1">
      <c r="A131" s="269"/>
      <c r="B131" s="99"/>
      <c r="C131" s="264"/>
      <c r="D131" s="265"/>
      <c r="E131" s="39"/>
      <c r="F131" s="52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94"/>
    </row>
    <row r="132" spans="1:29" ht="15.75" customHeight="1">
      <c r="A132" s="269"/>
      <c r="B132" s="99"/>
      <c r="C132" s="264"/>
      <c r="D132" s="265"/>
      <c r="E132" s="39"/>
      <c r="F132" s="52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54"/>
      <c r="X132" s="94"/>
      <c r="Y132" s="266"/>
      <c r="Z132" s="267"/>
      <c r="AA132" s="55"/>
      <c r="AB132" s="49"/>
      <c r="AC132" s="294"/>
    </row>
    <row r="133" spans="1:29" ht="15.75" customHeight="1">
      <c r="A133" s="269"/>
      <c r="B133" s="99"/>
      <c r="C133" s="264"/>
      <c r="D133" s="265"/>
      <c r="E133" s="39"/>
      <c r="F133" s="52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54"/>
      <c r="X133" s="94"/>
      <c r="Y133" s="266"/>
      <c r="Z133" s="267"/>
      <c r="AA133" s="55"/>
      <c r="AB133" s="49"/>
      <c r="AC133" s="294"/>
    </row>
    <row r="134" spans="1:29" ht="15.75" customHeight="1">
      <c r="A134" s="269"/>
      <c r="B134" s="99"/>
      <c r="C134" s="264"/>
      <c r="D134" s="265"/>
      <c r="E134" s="39"/>
      <c r="F134" s="52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54"/>
      <c r="X134" s="94"/>
      <c r="Y134" s="266"/>
      <c r="Z134" s="267"/>
      <c r="AA134" s="55"/>
      <c r="AB134" s="49"/>
      <c r="AC134" s="294"/>
    </row>
    <row r="135" spans="1:29" ht="15.75" customHeight="1">
      <c r="A135" s="269"/>
      <c r="B135" s="99"/>
      <c r="C135" s="264"/>
      <c r="D135" s="265"/>
      <c r="E135" s="39"/>
      <c r="F135" s="52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54"/>
      <c r="X135" s="94"/>
      <c r="Y135" s="266"/>
      <c r="Z135" s="267"/>
      <c r="AA135" s="55"/>
      <c r="AB135" s="49"/>
      <c r="AC135" s="294"/>
    </row>
    <row r="136" spans="1:29" ht="15.75" customHeight="1">
      <c r="A136" s="269"/>
      <c r="B136" s="99"/>
      <c r="C136" s="264"/>
      <c r="D136" s="265"/>
      <c r="E136" s="39"/>
      <c r="F136" s="52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54"/>
      <c r="X136" s="94"/>
      <c r="Y136" s="266"/>
      <c r="Z136" s="267"/>
      <c r="AA136" s="55"/>
      <c r="AB136" s="49"/>
      <c r="AC136" s="294"/>
    </row>
    <row r="137" spans="1:29" ht="15.75" customHeight="1">
      <c r="A137" s="269"/>
      <c r="B137" s="99"/>
      <c r="C137" s="264"/>
      <c r="D137" s="265"/>
      <c r="E137" s="39"/>
      <c r="F137" s="52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100"/>
      <c r="X137" s="101"/>
      <c r="Y137" s="266"/>
      <c r="Z137" s="267"/>
      <c r="AA137" s="55"/>
      <c r="AB137" s="49"/>
      <c r="AC137" s="294"/>
    </row>
    <row r="138" spans="1:29" ht="15.75" customHeight="1">
      <c r="A138" s="269"/>
      <c r="B138" s="99"/>
      <c r="C138" s="264"/>
      <c r="D138" s="265"/>
      <c r="E138" s="39"/>
      <c r="F138" s="52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102"/>
      <c r="X138" s="103"/>
      <c r="Y138" s="266"/>
      <c r="Z138" s="267"/>
      <c r="AA138" s="55"/>
      <c r="AB138" s="49"/>
      <c r="AC138" s="294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50"/>
      <c r="T139" s="51"/>
      <c r="U139" s="73"/>
      <c r="V139" s="53"/>
      <c r="W139" s="102"/>
      <c r="X139" s="103"/>
      <c r="Y139" s="266"/>
      <c r="Z139" s="267"/>
      <c r="AA139" s="55"/>
      <c r="AB139" s="49"/>
      <c r="AC139" s="294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59">AVERAGE(I124:I139)</f>
        <v>23.666666666666668</v>
      </c>
      <c r="J140" s="81">
        <f t="shared" si="59"/>
        <v>2000</v>
      </c>
      <c r="K140" s="82">
        <f t="shared" ref="K140" si="60">J140/I140</f>
        <v>84.507042253521121</v>
      </c>
      <c r="L140" s="80">
        <f t="shared" ref="L140:M140" si="61">AVERAGE(L124:L139)</f>
        <v>23.666666666666668</v>
      </c>
      <c r="M140" s="81">
        <f t="shared" si="61"/>
        <v>1704.7361497880709</v>
      </c>
      <c r="N140" s="82">
        <f>M140/L140</f>
        <v>72.03110492062271</v>
      </c>
      <c r="O140" s="83">
        <f>L140-I140</f>
        <v>0</v>
      </c>
      <c r="P140" s="84">
        <f>N140-K140</f>
        <v>-12.475937332898411</v>
      </c>
      <c r="Q140" s="85">
        <f>N140/K140</f>
        <v>0.85236807489403543</v>
      </c>
      <c r="R140" s="275"/>
      <c r="S140" s="182">
        <f>S124</f>
        <v>0.70856481481481481</v>
      </c>
      <c r="T140" s="183">
        <f>INDEX(T124:T139,COUNTA(T124:T139))</f>
        <v>0.87361111111111112</v>
      </c>
      <c r="U140" s="86"/>
      <c r="V140" s="96"/>
      <c r="W140" s="105"/>
      <c r="X140" s="106"/>
      <c r="Y140" s="262"/>
      <c r="Z140" s="263"/>
      <c r="AA140" s="97">
        <f>M140-J140</f>
        <v>-295.26385021192914</v>
      </c>
      <c r="AB140" s="85">
        <f>M140/J140</f>
        <v>0.85236807489403543</v>
      </c>
      <c r="AC140" s="295"/>
    </row>
    <row r="141" spans="1:29" ht="15.75" customHeight="1">
      <c r="A141" s="281" t="s">
        <v>246</v>
      </c>
      <c r="B141" s="98" t="s">
        <v>70</v>
      </c>
      <c r="C141" s="271" t="s">
        <v>116</v>
      </c>
      <c r="D141" s="272"/>
      <c r="E141" s="21">
        <v>56.79</v>
      </c>
      <c r="F141" s="15">
        <v>2179</v>
      </c>
      <c r="G141" s="22">
        <f t="shared" ref="G141:G143" si="62">E141*F141</f>
        <v>123745.41</v>
      </c>
      <c r="H141" s="23"/>
      <c r="I141" s="24">
        <v>23</v>
      </c>
      <c r="J141" s="25">
        <v>2000</v>
      </c>
      <c r="K141" s="26">
        <f>J141/I141</f>
        <v>86.956521739130437</v>
      </c>
      <c r="L141" s="27">
        <v>23</v>
      </c>
      <c r="M141" s="25">
        <f>F141/V141*60</f>
        <v>1713.8737164081278</v>
      </c>
      <c r="N141" s="26">
        <f>M141/L141</f>
        <v>74.516248539483826</v>
      </c>
      <c r="O141" s="91">
        <f>L141-I141</f>
        <v>0</v>
      </c>
      <c r="P141" s="92">
        <f>N141-K141</f>
        <v>-12.440273199646612</v>
      </c>
      <c r="Q141" s="31">
        <f>N141/K141</f>
        <v>0.85693685820406396</v>
      </c>
      <c r="R141" s="273">
        <f>Q157</f>
        <v>0.85579031763141233</v>
      </c>
      <c r="S141" s="32">
        <v>0.70833333333333337</v>
      </c>
      <c r="T141" s="33">
        <v>0.7613078703703704</v>
      </c>
      <c r="U141" s="34"/>
      <c r="V141" s="35">
        <v>76.283333333333317</v>
      </c>
      <c r="W141" s="33"/>
      <c r="X141" s="107"/>
      <c r="Y141" s="276"/>
      <c r="Z141" s="277"/>
      <c r="AA141" s="36">
        <f>M141-J141</f>
        <v>-286.12628359187215</v>
      </c>
      <c r="AB141" s="31">
        <f>M141/J141</f>
        <v>0.85693685820406396</v>
      </c>
      <c r="AC141" s="278">
        <f>AB157</f>
        <v>0.85579031763141244</v>
      </c>
    </row>
    <row r="142" spans="1:29" ht="15.75" customHeight="1">
      <c r="A142" s="282"/>
      <c r="B142" s="99" t="s">
        <v>70</v>
      </c>
      <c r="C142" s="264" t="s">
        <v>115</v>
      </c>
      <c r="D142" s="265"/>
      <c r="E142" s="39">
        <v>56.87</v>
      </c>
      <c r="F142" s="40">
        <v>1872</v>
      </c>
      <c r="G142" s="41">
        <f t="shared" si="62"/>
        <v>106460.64</v>
      </c>
      <c r="H142" s="42"/>
      <c r="I142" s="43">
        <v>23</v>
      </c>
      <c r="J142" s="44">
        <v>2000</v>
      </c>
      <c r="K142" s="45">
        <f t="shared" ref="K142:K143" si="63">J142/I142</f>
        <v>86.956521739130437</v>
      </c>
      <c r="L142" s="46">
        <v>23</v>
      </c>
      <c r="M142" s="44">
        <f>F142/V142*60</f>
        <v>1706.9908814589651</v>
      </c>
      <c r="N142" s="45">
        <f>M142/L142</f>
        <v>74.216994846041956</v>
      </c>
      <c r="O142" s="47">
        <f>L142-I142</f>
        <v>0</v>
      </c>
      <c r="P142" s="48">
        <f>N142-K142</f>
        <v>-12.739526893088481</v>
      </c>
      <c r="Q142" s="49">
        <f>N142/K142</f>
        <v>0.85349544072948247</v>
      </c>
      <c r="R142" s="274"/>
      <c r="S142" s="50">
        <v>0.76541666666666663</v>
      </c>
      <c r="T142" s="51">
        <v>0.81111111111111112</v>
      </c>
      <c r="U142" s="52">
        <v>5.916666666666579</v>
      </c>
      <c r="V142" s="53">
        <v>65.800000000000054</v>
      </c>
      <c r="W142" s="54"/>
      <c r="X142" s="94"/>
      <c r="Y142" s="266"/>
      <c r="Z142" s="267"/>
      <c r="AA142" s="55">
        <f>M142-J142</f>
        <v>-293.00911854103492</v>
      </c>
      <c r="AB142" s="49">
        <f>M142/J142</f>
        <v>0.85349544072948258</v>
      </c>
      <c r="AC142" s="279"/>
    </row>
    <row r="143" spans="1:29" ht="15.75" customHeight="1">
      <c r="A143" s="282"/>
      <c r="B143" s="99" t="s">
        <v>70</v>
      </c>
      <c r="C143" s="264" t="s">
        <v>219</v>
      </c>
      <c r="D143" s="265"/>
      <c r="E143" s="39">
        <v>44.3</v>
      </c>
      <c r="F143" s="40">
        <v>2398</v>
      </c>
      <c r="G143" s="41">
        <f t="shared" si="62"/>
        <v>106231.4</v>
      </c>
      <c r="H143" s="42"/>
      <c r="I143" s="43">
        <v>17</v>
      </c>
      <c r="J143" s="44">
        <v>2000</v>
      </c>
      <c r="K143" s="45">
        <f t="shared" si="63"/>
        <v>117.64705882352941</v>
      </c>
      <c r="L143" s="46">
        <v>17</v>
      </c>
      <c r="M143" s="44">
        <f>F143/V143*60</f>
        <v>1713.8773079213813</v>
      </c>
      <c r="N143" s="45">
        <f>M143/L143</f>
        <v>100.8163122306695</v>
      </c>
      <c r="O143" s="47">
        <f>L143-I143</f>
        <v>0</v>
      </c>
      <c r="P143" s="48">
        <f>N143-K143</f>
        <v>-16.83074659285991</v>
      </c>
      <c r="Q143" s="49">
        <f>N143/K143</f>
        <v>0.8569386539606908</v>
      </c>
      <c r="R143" s="274"/>
      <c r="S143" s="50">
        <v>0.81392361111111111</v>
      </c>
      <c r="T143" s="51">
        <v>0.87222222222222223</v>
      </c>
      <c r="U143" s="52">
        <v>4.0499999999999936</v>
      </c>
      <c r="V143" s="53">
        <v>83.950000000000017</v>
      </c>
      <c r="W143" s="54"/>
      <c r="X143" s="94"/>
      <c r="Y143" s="266"/>
      <c r="Z143" s="267"/>
      <c r="AA143" s="55">
        <f>M143-J143</f>
        <v>-286.12269207861868</v>
      </c>
      <c r="AB143" s="49">
        <f>M143/J143</f>
        <v>0.85693865396069069</v>
      </c>
      <c r="AC143" s="279"/>
    </row>
    <row r="144" spans="1:29" ht="15.75" customHeight="1">
      <c r="A144" s="282"/>
      <c r="B144" s="99"/>
      <c r="C144" s="264"/>
      <c r="D144" s="265"/>
      <c r="E144" s="39"/>
      <c r="F144" s="40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79"/>
    </row>
    <row r="145" spans="1:29" ht="15.75" customHeight="1">
      <c r="A145" s="283"/>
      <c r="B145" s="99"/>
      <c r="C145" s="264"/>
      <c r="D145" s="265"/>
      <c r="E145" s="39"/>
      <c r="F145" s="40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79"/>
    </row>
    <row r="146" spans="1:29" ht="15.75" customHeight="1">
      <c r="A146" s="283"/>
      <c r="B146" s="99"/>
      <c r="C146" s="264"/>
      <c r="D146" s="265"/>
      <c r="E146" s="39"/>
      <c r="F146" s="40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94"/>
      <c r="Y146" s="266"/>
      <c r="Z146" s="267"/>
      <c r="AA146" s="55"/>
      <c r="AB146" s="49"/>
      <c r="AC146" s="279"/>
    </row>
    <row r="147" spans="1:29" ht="15.75" customHeight="1">
      <c r="A147" s="283"/>
      <c r="B147" s="99"/>
      <c r="C147" s="264"/>
      <c r="D147" s="265"/>
      <c r="E147" s="39"/>
      <c r="F147" s="40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62"/>
      <c r="T147" s="63"/>
      <c r="U147" s="52"/>
      <c r="V147" s="53"/>
      <c r="W147" s="63"/>
      <c r="X147" s="108"/>
      <c r="Y147" s="266"/>
      <c r="Z147" s="267"/>
      <c r="AA147" s="55"/>
      <c r="AB147" s="49"/>
      <c r="AC147" s="279"/>
    </row>
    <row r="148" spans="1:29" ht="15.75" customHeight="1">
      <c r="A148" s="283"/>
      <c r="B148" s="99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62"/>
      <c r="T148" s="63"/>
      <c r="U148" s="52"/>
      <c r="V148" s="53"/>
      <c r="W148" s="63"/>
      <c r="X148" s="108"/>
      <c r="Y148" s="266"/>
      <c r="Z148" s="267"/>
      <c r="AA148" s="55"/>
      <c r="AB148" s="49"/>
      <c r="AC148" s="279"/>
    </row>
    <row r="149" spans="1:29" ht="15.75" customHeight="1">
      <c r="A149" s="283"/>
      <c r="B149" s="99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62"/>
      <c r="T149" s="63"/>
      <c r="U149" s="52"/>
      <c r="V149" s="53"/>
      <c r="W149" s="63"/>
      <c r="X149" s="108"/>
      <c r="Y149" s="266"/>
      <c r="Z149" s="267"/>
      <c r="AA149" s="55"/>
      <c r="AB149" s="49"/>
      <c r="AC149" s="279"/>
    </row>
    <row r="150" spans="1:29" ht="15.75" customHeight="1">
      <c r="A150" s="283"/>
      <c r="B150" s="99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62"/>
      <c r="T150" s="63"/>
      <c r="U150" s="52"/>
      <c r="V150" s="53"/>
      <c r="W150" s="63"/>
      <c r="X150" s="108"/>
      <c r="Y150" s="266"/>
      <c r="Z150" s="267"/>
      <c r="AA150" s="55"/>
      <c r="AB150" s="49"/>
      <c r="AC150" s="279"/>
    </row>
    <row r="151" spans="1:29" ht="15.75" customHeight="1">
      <c r="A151" s="283"/>
      <c r="B151" s="99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62"/>
      <c r="T151" s="63"/>
      <c r="U151" s="52"/>
      <c r="V151" s="53"/>
      <c r="W151" s="63"/>
      <c r="X151" s="108"/>
      <c r="Y151" s="266"/>
      <c r="Z151" s="267"/>
      <c r="AA151" s="55"/>
      <c r="AB151" s="49"/>
      <c r="AC151" s="279"/>
    </row>
    <row r="152" spans="1:29" ht="15.75" customHeight="1">
      <c r="A152" s="283"/>
      <c r="B152" s="99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62"/>
      <c r="T152" s="63"/>
      <c r="U152" s="52"/>
      <c r="V152" s="53"/>
      <c r="W152" s="63"/>
      <c r="X152" s="108"/>
      <c r="Y152" s="266"/>
      <c r="Z152" s="267"/>
      <c r="AA152" s="55"/>
      <c r="AB152" s="49"/>
      <c r="AC152" s="279"/>
    </row>
    <row r="153" spans="1:29" ht="15.75" customHeight="1">
      <c r="A153" s="283"/>
      <c r="B153" s="99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62"/>
      <c r="T153" s="63"/>
      <c r="U153" s="52"/>
      <c r="V153" s="53"/>
      <c r="W153" s="63"/>
      <c r="X153" s="108"/>
      <c r="Y153" s="266"/>
      <c r="Z153" s="267"/>
      <c r="AA153" s="55"/>
      <c r="AB153" s="49"/>
      <c r="AC153" s="279"/>
    </row>
    <row r="154" spans="1:29" ht="15.75" customHeight="1">
      <c r="A154" s="283"/>
      <c r="B154" s="99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62"/>
      <c r="T154" s="63"/>
      <c r="U154" s="52"/>
      <c r="V154" s="53"/>
      <c r="W154" s="63"/>
      <c r="X154" s="108"/>
      <c r="Y154" s="266"/>
      <c r="Z154" s="267"/>
      <c r="AA154" s="55"/>
      <c r="AB154" s="49"/>
      <c r="AC154" s="279"/>
    </row>
    <row r="155" spans="1:29" ht="15.75" customHeight="1">
      <c r="A155" s="283"/>
      <c r="B155" s="99"/>
      <c r="C155" s="264"/>
      <c r="D155" s="265"/>
      <c r="E155" s="39"/>
      <c r="F155" s="71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62"/>
      <c r="T155" s="63"/>
      <c r="U155" s="52"/>
      <c r="V155" s="53"/>
      <c r="W155" s="63"/>
      <c r="X155" s="108"/>
      <c r="Y155" s="266"/>
      <c r="Z155" s="267"/>
      <c r="AA155" s="55"/>
      <c r="AB155" s="49"/>
      <c r="AC155" s="279"/>
    </row>
    <row r="156" spans="1:29" ht="15.75" customHeight="1">
      <c r="A156" s="283"/>
      <c r="B156" s="99"/>
      <c r="C156" s="264"/>
      <c r="D156" s="265"/>
      <c r="E156" s="109"/>
      <c r="F156" s="71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64">AVERAGE(I141:I156)</f>
        <v>21</v>
      </c>
      <c r="J157" s="81">
        <f t="shared" si="64"/>
        <v>2000</v>
      </c>
      <c r="K157" s="82">
        <f t="shared" ref="K157" si="65">J157/I157</f>
        <v>95.238095238095241</v>
      </c>
      <c r="L157" s="80">
        <f t="shared" ref="L157:M157" si="66">AVERAGE(L141:L156)</f>
        <v>21</v>
      </c>
      <c r="M157" s="81">
        <f t="shared" si="66"/>
        <v>1711.5806352628249</v>
      </c>
      <c r="N157" s="82">
        <f>M157/L157</f>
        <v>81.503839774420229</v>
      </c>
      <c r="O157" s="83">
        <f>L157-I157</f>
        <v>0</v>
      </c>
      <c r="P157" s="84">
        <f>N157-K157</f>
        <v>-13.734255463675012</v>
      </c>
      <c r="Q157" s="85">
        <f>N157/K157</f>
        <v>0.85579031763141233</v>
      </c>
      <c r="R157" s="275"/>
      <c r="S157" s="182">
        <f>S141</f>
        <v>0.70833333333333337</v>
      </c>
      <c r="T157" s="183">
        <f>INDEX(T141:T156,COUNTA(T141:T156))</f>
        <v>0.87222222222222223</v>
      </c>
      <c r="U157" s="86"/>
      <c r="V157" s="96"/>
      <c r="W157" s="78"/>
      <c r="X157" s="82"/>
      <c r="Y157" s="262"/>
      <c r="Z157" s="263"/>
      <c r="AA157" s="97">
        <f>M157-J157</f>
        <v>-288.4193647371751</v>
      </c>
      <c r="AB157" s="85">
        <f>M157/J157</f>
        <v>0.85579031763141244</v>
      </c>
      <c r="AC157" s="280"/>
    </row>
    <row r="159" spans="1:29">
      <c r="Y159" s="260" t="s">
        <v>54</v>
      </c>
      <c r="Z159" s="260"/>
    </row>
    <row r="160" spans="1:29">
      <c r="Y160" s="260" t="s">
        <v>55</v>
      </c>
      <c r="Z160" s="260"/>
    </row>
    <row r="161" spans="25:26">
      <c r="Y161" s="260" t="s">
        <v>56</v>
      </c>
      <c r="Z161" s="260"/>
    </row>
    <row r="162" spans="25:26">
      <c r="Y162" s="260" t="s">
        <v>57</v>
      </c>
      <c r="Z162" s="260"/>
    </row>
    <row r="163" spans="25:26">
      <c r="Y163" s="260" t="s">
        <v>58</v>
      </c>
      <c r="Z163" s="260"/>
    </row>
    <row r="164" spans="25:26">
      <c r="Y164" s="260" t="s">
        <v>59</v>
      </c>
      <c r="Z164" s="260"/>
    </row>
    <row r="165" spans="25:26">
      <c r="Y165" s="260" t="s">
        <v>60</v>
      </c>
      <c r="Z165" s="260"/>
    </row>
    <row r="166" spans="25:26">
      <c r="Y166" s="260" t="s">
        <v>61</v>
      </c>
      <c r="Z166" s="260"/>
    </row>
    <row r="167" spans="25:26">
      <c r="Y167" s="260" t="s">
        <v>62</v>
      </c>
      <c r="Z167" s="260"/>
    </row>
    <row r="168" spans="25:26">
      <c r="Y168" s="260" t="s">
        <v>63</v>
      </c>
      <c r="Z168" s="260"/>
    </row>
    <row r="169" spans="25:26">
      <c r="Y169" s="260" t="s">
        <v>64</v>
      </c>
      <c r="Z169" s="260"/>
    </row>
    <row r="170" spans="25:26">
      <c r="Y170" s="260" t="s">
        <v>65</v>
      </c>
      <c r="Z170" s="260"/>
    </row>
    <row r="171" spans="25:26">
      <c r="Y171" s="260" t="s">
        <v>66</v>
      </c>
      <c r="Z171" s="260"/>
    </row>
    <row r="172" spans="25:26">
      <c r="Y172" s="195"/>
    </row>
    <row r="175" spans="25:26">
      <c r="Y175" s="195"/>
    </row>
    <row r="176" spans="25:26">
      <c r="Y176" s="195"/>
    </row>
    <row r="177" spans="25:25">
      <c r="Y177" s="195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339" priority="3" operator="greaterThan">
      <formula>0</formula>
    </cfRule>
  </conditionalFormatting>
  <conditionalFormatting sqref="P5:P157 AA5:AA157">
    <cfRule type="cellIs" dxfId="338" priority="6" operator="lessThan">
      <formula>0</formula>
    </cfRule>
  </conditionalFormatting>
  <conditionalFormatting sqref="Q5:Q157 AB5:AB157">
    <cfRule type="cellIs" dxfId="337" priority="4" operator="greaterThan">
      <formula>1</formula>
    </cfRule>
    <cfRule type="cellIs" dxfId="336" priority="5" operator="lessThan">
      <formula>0.8</formula>
    </cfRule>
  </conditionalFormatting>
  <conditionalFormatting sqref="R5:R157 AC124">
    <cfRule type="cellIs" dxfId="335" priority="7" operator="lessThan">
      <formula>0.8</formula>
    </cfRule>
  </conditionalFormatting>
  <conditionalFormatting sqref="AC5:AC22 AC56:AC91">
    <cfRule type="cellIs" dxfId="334" priority="9" operator="lessThan">
      <formula>0.8</formula>
    </cfRule>
  </conditionalFormatting>
  <conditionalFormatting sqref="AC39">
    <cfRule type="cellIs" dxfId="333" priority="12" operator="lessThan">
      <formula>0.8</formula>
    </cfRule>
  </conditionalFormatting>
  <conditionalFormatting sqref="AC54">
    <cfRule type="cellIs" dxfId="332" priority="11" operator="lessThan">
      <formula>0.8</formula>
    </cfRule>
  </conditionalFormatting>
  <conditionalFormatting sqref="AC97:AC105">
    <cfRule type="cellIs" dxfId="331" priority="10" operator="lessThan">
      <formula>0.8</formula>
    </cfRule>
  </conditionalFormatting>
  <conditionalFormatting sqref="AC107:AC112">
    <cfRule type="cellIs" dxfId="330" priority="8" operator="lessThan">
      <formula>0.8</formula>
    </cfRule>
  </conditionalFormatting>
  <conditionalFormatting sqref="AC139">
    <cfRule type="cellIs" dxfId="329" priority="2" operator="lessThan">
      <formula>0.8</formula>
    </cfRule>
  </conditionalFormatting>
  <conditionalFormatting sqref="AC141:AC157">
    <cfRule type="cellIs" dxfId="328" priority="1" operator="lessThan">
      <formula>0.8</formula>
    </cfRule>
  </conditionalFormatting>
  <dataValidations count="1">
    <dataValidation type="list" allowBlank="1" showInputMessage="1" showErrorMessage="1" sqref="Y5:Z157" xr:uid="{22D1CC6D-7D23-4CEC-BD16-F3C2C8438682}">
      <formula1>$Y$159:$Y$187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A857F-5FBE-4A95-8641-A6B28506239D}">
  <sheetPr>
    <tabColor theme="8" tint="0.59999389629810485"/>
  </sheetPr>
  <dimension ref="B1:AR36"/>
  <sheetViews>
    <sheetView zoomScale="70" zoomScaleNormal="70" workbookViewId="0">
      <selection activeCell="V42" sqref="V42"/>
    </sheetView>
  </sheetViews>
  <sheetFormatPr defaultColWidth="7.6640625" defaultRowHeight="15.75"/>
  <cols>
    <col min="1" max="1" width="7.6640625" style="125"/>
    <col min="2" max="2" width="15.6640625" style="125" customWidth="1"/>
    <col min="3" max="3" width="8.109375" style="131" customWidth="1"/>
    <col min="4" max="34" width="11.109375" style="125" customWidth="1"/>
    <col min="35" max="16384" width="7.6640625" style="125"/>
  </cols>
  <sheetData>
    <row r="1" spans="2:44" ht="27.75" customHeight="1">
      <c r="B1" s="247" t="s">
        <v>132</v>
      </c>
      <c r="C1" s="247"/>
      <c r="D1" s="247"/>
      <c r="E1" s="247"/>
      <c r="F1" s="247"/>
      <c r="G1" s="247"/>
      <c r="H1" s="247"/>
      <c r="I1" s="247"/>
      <c r="J1" s="247"/>
      <c r="K1" s="124"/>
      <c r="L1" s="124"/>
      <c r="M1" s="124"/>
      <c r="N1" s="124"/>
      <c r="O1" s="124"/>
      <c r="P1" s="124"/>
    </row>
    <row r="2" spans="2:44" ht="27.75" customHeight="1">
      <c r="B2" s="248"/>
      <c r="C2" s="248"/>
      <c r="D2" s="248"/>
      <c r="E2" s="248"/>
      <c r="F2" s="248"/>
      <c r="G2" s="248"/>
      <c r="H2" s="248"/>
      <c r="I2" s="248"/>
      <c r="J2" s="248"/>
      <c r="K2" s="124"/>
      <c r="L2" s="124"/>
      <c r="M2" s="124"/>
      <c r="N2" s="124"/>
      <c r="O2" s="124"/>
      <c r="P2" s="124"/>
    </row>
    <row r="3" spans="2:44" ht="46.5" customHeight="1">
      <c r="B3" s="126" t="s">
        <v>133</v>
      </c>
      <c r="C3" s="249" t="s">
        <v>299</v>
      </c>
      <c r="D3" s="250"/>
      <c r="E3" s="126" t="s">
        <v>134</v>
      </c>
      <c r="F3" s="251">
        <f>'0711(18度C)'!D1+'0711(4度C)'!D1</f>
        <v>202355</v>
      </c>
      <c r="G3" s="252"/>
      <c r="H3" s="126" t="s">
        <v>2</v>
      </c>
      <c r="I3" s="253">
        <f>'0711(18度C)'!F1+'0711(4度C)'!F1</f>
        <v>6622831.8300000001</v>
      </c>
      <c r="J3" s="254"/>
      <c r="K3" s="127"/>
      <c r="L3" s="128"/>
      <c r="M3" s="124"/>
      <c r="N3" s="124"/>
      <c r="O3" s="124"/>
      <c r="P3" s="124"/>
    </row>
    <row r="4" spans="2:44" ht="28.5" customHeight="1">
      <c r="B4" s="255" t="s">
        <v>135</v>
      </c>
      <c r="C4" s="235" t="s">
        <v>136</v>
      </c>
      <c r="D4" s="236"/>
      <c r="E4" s="258" t="s">
        <v>137</v>
      </c>
      <c r="F4" s="259"/>
      <c r="G4" s="258" t="s">
        <v>138</v>
      </c>
      <c r="H4" s="259"/>
      <c r="I4" s="258" t="s">
        <v>139</v>
      </c>
      <c r="J4" s="259"/>
      <c r="K4" s="233" t="s">
        <v>140</v>
      </c>
      <c r="L4" s="234"/>
      <c r="M4" s="233" t="s">
        <v>141</v>
      </c>
      <c r="N4" s="234"/>
      <c r="P4" s="128"/>
      <c r="Q4" s="124"/>
      <c r="R4" s="124"/>
    </row>
    <row r="5" spans="2:44" ht="28.5" customHeight="1">
      <c r="B5" s="256"/>
      <c r="C5" s="235" t="s">
        <v>142</v>
      </c>
      <c r="D5" s="236"/>
      <c r="E5" s="237" t="s">
        <v>143</v>
      </c>
      <c r="F5" s="238"/>
      <c r="G5" s="239" t="s">
        <v>144</v>
      </c>
      <c r="H5" s="240"/>
      <c r="I5" s="241" t="s">
        <v>145</v>
      </c>
      <c r="J5" s="242"/>
      <c r="K5" s="243" t="s">
        <v>146</v>
      </c>
      <c r="L5" s="244"/>
      <c r="M5" s="245" t="s">
        <v>147</v>
      </c>
      <c r="N5" s="246"/>
      <c r="O5" s="128"/>
      <c r="P5" s="128"/>
      <c r="Q5" s="128"/>
      <c r="R5" s="128"/>
    </row>
    <row r="6" spans="2:44" ht="28.5" customHeight="1">
      <c r="B6" s="256"/>
      <c r="C6" s="235" t="s">
        <v>148</v>
      </c>
      <c r="D6" s="236"/>
      <c r="E6" s="227">
        <f>AVERAGE(D13:O13,D27:X27)</f>
        <v>488.05075107849621</v>
      </c>
      <c r="F6" s="228" t="e">
        <f>AVERAGE(#REF!,D13:K13)</f>
        <v>#REF!</v>
      </c>
      <c r="G6" s="229">
        <f>AVERAGE(D13:K13)</f>
        <v>176.99819627239694</v>
      </c>
      <c r="H6" s="230"/>
      <c r="I6" s="229">
        <f>AVERAGE(L13:O13)</f>
        <v>89.872568745808181</v>
      </c>
      <c r="J6" s="230"/>
      <c r="K6" s="229">
        <f>AVERAGE(D27:O27)</f>
        <v>639.16017316017314</v>
      </c>
      <c r="L6" s="230"/>
      <c r="M6" s="229">
        <f>AVERAGE(P27:X27)</f>
        <v>757.00732600732601</v>
      </c>
      <c r="N6" s="230"/>
      <c r="O6" s="128"/>
      <c r="P6" s="128"/>
      <c r="Q6" s="128"/>
      <c r="R6" s="128"/>
    </row>
    <row r="7" spans="2:44" ht="28.5" customHeight="1">
      <c r="B7" s="256"/>
      <c r="C7" s="221" t="s">
        <v>149</v>
      </c>
      <c r="D7" s="222"/>
      <c r="E7" s="231">
        <f>AVERAGE(D14:O14,D28:X28)</f>
        <v>409.43918067331839</v>
      </c>
      <c r="F7" s="232" t="e">
        <f>AVERAGE(#REF!,D14:K14)</f>
        <v>#REF!</v>
      </c>
      <c r="G7" s="219">
        <f>AVERAGE(D14:K14)</f>
        <v>148.9626378543559</v>
      </c>
      <c r="H7" s="220"/>
      <c r="I7" s="219">
        <f>AVERAGE(L14:O14)</f>
        <v>76.765302706464837</v>
      </c>
      <c r="J7" s="220"/>
      <c r="K7" s="219">
        <f>AVERAGE(D28:O28)</f>
        <v>535.31773878921899</v>
      </c>
      <c r="L7" s="220"/>
      <c r="M7" s="219">
        <f>AVERAGE(P28:X28)</f>
        <v>635.4019361105419</v>
      </c>
      <c r="N7" s="220"/>
      <c r="O7" s="128"/>
      <c r="P7" s="128"/>
      <c r="Q7" s="128"/>
      <c r="R7" s="128"/>
    </row>
    <row r="8" spans="2:44" ht="28.5" customHeight="1">
      <c r="B8" s="257"/>
      <c r="C8" s="221" t="s">
        <v>150</v>
      </c>
      <c r="D8" s="222"/>
      <c r="E8" s="223">
        <f>AVERAGE(D15:O15,D29:X29)</f>
        <v>0.84300009209157734</v>
      </c>
      <c r="F8" s="224" t="e">
        <f>AVERAGE(D15:K15,#REF!)</f>
        <v>#REF!</v>
      </c>
      <c r="G8" s="225">
        <f>AVERAGE(D15:K15)</f>
        <v>0.84450522849603549</v>
      </c>
      <c r="H8" s="226"/>
      <c r="I8" s="225">
        <f>AVERAGE(L15:O15)</f>
        <v>0.8540537721799023</v>
      </c>
      <c r="J8" s="226"/>
      <c r="K8" s="225">
        <f>AVERAGE(D29:O29)</f>
        <v>0.84002605581352219</v>
      </c>
      <c r="L8" s="226"/>
      <c r="M8" s="225">
        <f>AVERAGE(P29:X29)</f>
        <v>0.84202059400735074</v>
      </c>
      <c r="N8" s="226"/>
      <c r="O8" s="130" t="s">
        <v>151</v>
      </c>
      <c r="P8" s="128"/>
      <c r="Q8" s="128"/>
      <c r="R8" s="128"/>
    </row>
    <row r="9" spans="2:44" ht="28.5" customHeight="1" thickBot="1">
      <c r="H9" s="132"/>
      <c r="N9" s="128"/>
      <c r="O9" s="128"/>
      <c r="P9" s="128"/>
    </row>
    <row r="10" spans="2:44" ht="30" customHeight="1">
      <c r="B10" s="209" t="s">
        <v>152</v>
      </c>
      <c r="C10" s="210"/>
      <c r="D10" s="214" t="s">
        <v>153</v>
      </c>
      <c r="E10" s="215"/>
      <c r="F10" s="215"/>
      <c r="G10" s="215"/>
      <c r="H10" s="215"/>
      <c r="I10" s="215"/>
      <c r="J10" s="215"/>
      <c r="K10" s="215"/>
      <c r="L10" s="216" t="s">
        <v>154</v>
      </c>
      <c r="M10" s="217"/>
      <c r="N10" s="217"/>
      <c r="O10" s="218"/>
    </row>
    <row r="11" spans="2:44" ht="17.25" customHeight="1">
      <c r="B11" s="205" t="s">
        <v>155</v>
      </c>
      <c r="C11" s="206"/>
      <c r="D11" s="135">
        <v>1</v>
      </c>
      <c r="E11" s="136">
        <v>2</v>
      </c>
      <c r="F11" s="136">
        <v>3</v>
      </c>
      <c r="G11" s="136">
        <v>4</v>
      </c>
      <c r="H11" s="136">
        <v>5</v>
      </c>
      <c r="I11" s="136">
        <v>6</v>
      </c>
      <c r="J11" s="136">
        <v>7</v>
      </c>
      <c r="K11" s="171">
        <v>8</v>
      </c>
      <c r="L11" s="135">
        <v>1</v>
      </c>
      <c r="M11" s="164">
        <v>2</v>
      </c>
      <c r="N11" s="136">
        <v>3</v>
      </c>
      <c r="O11" s="137">
        <v>4</v>
      </c>
    </row>
    <row r="12" spans="2:44" ht="46.5" customHeight="1">
      <c r="B12" s="205"/>
      <c r="C12" s="206"/>
      <c r="D12" s="138" t="s">
        <v>156</v>
      </c>
      <c r="E12" s="139" t="s">
        <v>157</v>
      </c>
      <c r="F12" s="139" t="s">
        <v>158</v>
      </c>
      <c r="G12" s="139" t="s">
        <v>159</v>
      </c>
      <c r="H12" s="139" t="s">
        <v>160</v>
      </c>
      <c r="I12" s="139" t="s">
        <v>161</v>
      </c>
      <c r="J12" s="139" t="s">
        <v>162</v>
      </c>
      <c r="K12" s="172" t="s">
        <v>163</v>
      </c>
      <c r="L12" s="180" t="s">
        <v>225</v>
      </c>
      <c r="M12" s="187" t="s">
        <v>157</v>
      </c>
      <c r="N12" s="139" t="s">
        <v>164</v>
      </c>
      <c r="O12" s="140" t="s">
        <v>159</v>
      </c>
    </row>
    <row r="13" spans="2:44" ht="40.15" customHeight="1">
      <c r="B13" s="207" t="s">
        <v>10</v>
      </c>
      <c r="C13" s="141" t="s">
        <v>165</v>
      </c>
      <c r="D13" s="142">
        <v>99.166666666666657</v>
      </c>
      <c r="E13" s="143">
        <v>81.395348837209298</v>
      </c>
      <c r="F13" s="143">
        <v>115.94202898550725</v>
      </c>
      <c r="G13" s="143">
        <v>85.889570552147248</v>
      </c>
      <c r="H13" s="143">
        <v>172.34042553191489</v>
      </c>
      <c r="I13" s="143">
        <v>250.92</v>
      </c>
      <c r="J13" s="143" t="s">
        <v>77</v>
      </c>
      <c r="K13" s="173">
        <v>433.33333333333331</v>
      </c>
      <c r="L13" s="142" t="s">
        <v>77</v>
      </c>
      <c r="M13" s="188" t="s">
        <v>77</v>
      </c>
      <c r="N13" s="143">
        <v>84.507042253521121</v>
      </c>
      <c r="O13" s="144">
        <v>95.238095238095241</v>
      </c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</row>
    <row r="14" spans="2:44" ht="39.6" customHeight="1">
      <c r="B14" s="207"/>
      <c r="C14" s="145" t="s">
        <v>166</v>
      </c>
      <c r="D14" s="146">
        <v>84.166203776268958</v>
      </c>
      <c r="E14" s="147">
        <v>68.735948382930502</v>
      </c>
      <c r="F14" s="147">
        <v>98.238075180058559</v>
      </c>
      <c r="G14" s="147">
        <v>72.291118317250309</v>
      </c>
      <c r="H14" s="147">
        <v>146.21152427629471</v>
      </c>
      <c r="I14" s="147">
        <v>213.65518123413142</v>
      </c>
      <c r="J14" s="147" t="s">
        <v>77</v>
      </c>
      <c r="K14" s="174">
        <v>359.44041381355675</v>
      </c>
      <c r="L14" s="146" t="s">
        <v>77</v>
      </c>
      <c r="M14" s="189" t="s">
        <v>77</v>
      </c>
      <c r="N14" s="147">
        <v>72.027140643032155</v>
      </c>
      <c r="O14" s="148">
        <v>81.503464769897533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</row>
    <row r="15" spans="2:44" ht="40.15" customHeight="1">
      <c r="B15" s="207"/>
      <c r="C15" s="149" t="s">
        <v>167</v>
      </c>
      <c r="D15" s="150">
        <f t="shared" ref="D15:I15" si="0">D14/D13</f>
        <v>0.84873482799598954</v>
      </c>
      <c r="E15" s="151">
        <f t="shared" si="0"/>
        <v>0.84447022299028907</v>
      </c>
      <c r="F15" s="151">
        <f t="shared" si="0"/>
        <v>0.84730339842800506</v>
      </c>
      <c r="G15" s="151">
        <f t="shared" si="0"/>
        <v>0.84167516326512848</v>
      </c>
      <c r="H15" s="151">
        <f t="shared" si="0"/>
        <v>0.84838785691183349</v>
      </c>
      <c r="I15" s="151">
        <f t="shared" si="0"/>
        <v>0.85148725184971874</v>
      </c>
      <c r="J15" s="151" t="s">
        <v>77</v>
      </c>
      <c r="K15" s="175">
        <f t="shared" ref="K15" si="1">K14/K13</f>
        <v>0.82947787803128481</v>
      </c>
      <c r="L15" s="150" t="s">
        <v>77</v>
      </c>
      <c r="M15" s="190" t="s">
        <v>77</v>
      </c>
      <c r="N15" s="151">
        <f>N14/N13</f>
        <v>0.85232116427588056</v>
      </c>
      <c r="O15" s="152">
        <f>O14/O13</f>
        <v>0.85578638008392405</v>
      </c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</row>
    <row r="16" spans="2:44" ht="17.25" customHeight="1">
      <c r="B16" s="208" t="s">
        <v>168</v>
      </c>
      <c r="C16" s="134" t="s">
        <v>169</v>
      </c>
      <c r="D16" s="50">
        <v>0.25</v>
      </c>
      <c r="E16" s="51">
        <v>0.16666666666666666</v>
      </c>
      <c r="F16" s="51">
        <v>0.25028935185185186</v>
      </c>
      <c r="G16" s="51">
        <v>0.25</v>
      </c>
      <c r="H16" s="51">
        <v>0.16666666666666666</v>
      </c>
      <c r="I16" s="51">
        <v>0.25024305555555554</v>
      </c>
      <c r="J16" s="51" t="s">
        <v>77</v>
      </c>
      <c r="K16" s="57">
        <v>0.32777777777777772</v>
      </c>
      <c r="L16" s="50" t="s">
        <v>77</v>
      </c>
      <c r="M16" s="191" t="s">
        <v>77</v>
      </c>
      <c r="N16" s="51">
        <v>0.70833333333333337</v>
      </c>
      <c r="O16" s="116">
        <v>0.70833333333333337</v>
      </c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</row>
    <row r="17" spans="2:44" ht="17.25" customHeight="1">
      <c r="B17" s="205"/>
      <c r="C17" s="134" t="s">
        <v>170</v>
      </c>
      <c r="D17" s="50">
        <v>0.67712962962962964</v>
      </c>
      <c r="E17" s="51">
        <v>0.59664351851851849</v>
      </c>
      <c r="F17" s="51">
        <v>0.49236111111111103</v>
      </c>
      <c r="G17" s="51">
        <v>0.59444444444444433</v>
      </c>
      <c r="H17" s="51">
        <v>0.65231481481481479</v>
      </c>
      <c r="I17" s="51">
        <v>0.47787037037037039</v>
      </c>
      <c r="J17" s="51" t="s">
        <v>77</v>
      </c>
      <c r="K17" s="57">
        <v>0.4236111111111111</v>
      </c>
      <c r="L17" s="50" t="s">
        <v>77</v>
      </c>
      <c r="M17" s="191" t="s">
        <v>77</v>
      </c>
      <c r="N17" s="51">
        <v>0.85081018518518514</v>
      </c>
      <c r="O17" s="116">
        <v>0.85866898148148152</v>
      </c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</row>
    <row r="18" spans="2:44" ht="17.25" customHeight="1">
      <c r="B18" s="205" t="s">
        <v>171</v>
      </c>
      <c r="C18" s="206"/>
      <c r="D18" s="153">
        <v>17</v>
      </c>
      <c r="E18" s="154">
        <v>24.571428571428573</v>
      </c>
      <c r="F18" s="154">
        <v>17.25</v>
      </c>
      <c r="G18" s="154">
        <v>23.285714285714285</v>
      </c>
      <c r="H18" s="154">
        <v>20.888888888888889</v>
      </c>
      <c r="I18" s="154">
        <v>12.5</v>
      </c>
      <c r="J18" s="154" t="s">
        <v>77</v>
      </c>
      <c r="K18" s="176">
        <v>6</v>
      </c>
      <c r="L18" s="153" t="s">
        <v>77</v>
      </c>
      <c r="M18" s="192" t="s">
        <v>77</v>
      </c>
      <c r="N18" s="154">
        <v>23.666666666666668</v>
      </c>
      <c r="O18" s="155">
        <v>21</v>
      </c>
    </row>
    <row r="19" spans="2:44" ht="17.25" customHeight="1">
      <c r="B19" s="198" t="s">
        <v>172</v>
      </c>
      <c r="C19" s="199"/>
      <c r="D19" s="156" t="s">
        <v>173</v>
      </c>
      <c r="E19" s="157" t="s">
        <v>174</v>
      </c>
      <c r="F19" s="157" t="s">
        <v>174</v>
      </c>
      <c r="G19" s="157" t="s">
        <v>174</v>
      </c>
      <c r="H19" s="157" t="s">
        <v>175</v>
      </c>
      <c r="I19" s="157" t="s">
        <v>176</v>
      </c>
      <c r="J19" s="157" t="s">
        <v>176</v>
      </c>
      <c r="K19" s="177" t="s">
        <v>176</v>
      </c>
      <c r="L19" s="156" t="s">
        <v>173</v>
      </c>
      <c r="M19" s="193" t="s">
        <v>174</v>
      </c>
      <c r="N19" s="157" t="s">
        <v>174</v>
      </c>
      <c r="O19" s="158" t="s">
        <v>174</v>
      </c>
    </row>
    <row r="20" spans="2:44" ht="17.25" customHeight="1">
      <c r="B20" s="198" t="s">
        <v>177</v>
      </c>
      <c r="C20" s="199"/>
      <c r="D20" s="156" t="s">
        <v>176</v>
      </c>
      <c r="E20" s="157"/>
      <c r="F20" s="157"/>
      <c r="G20" s="157"/>
      <c r="H20" s="157" t="s">
        <v>176</v>
      </c>
      <c r="I20" s="157"/>
      <c r="J20" s="157"/>
      <c r="K20" s="177"/>
      <c r="L20" s="135"/>
      <c r="M20" s="164"/>
      <c r="N20" s="157"/>
      <c r="O20" s="158"/>
    </row>
    <row r="21" spans="2:44" ht="17.25" customHeight="1" thickBot="1">
      <c r="B21" s="200" t="s">
        <v>178</v>
      </c>
      <c r="C21" s="201"/>
      <c r="D21" s="160"/>
      <c r="E21" s="161"/>
      <c r="F21" s="162"/>
      <c r="G21" s="162"/>
      <c r="H21" s="161" t="s">
        <v>179</v>
      </c>
      <c r="I21" s="161" t="s">
        <v>180</v>
      </c>
      <c r="J21" s="161"/>
      <c r="K21" s="178" t="s">
        <v>181</v>
      </c>
      <c r="L21" s="181"/>
      <c r="M21" s="194"/>
      <c r="N21" s="161"/>
      <c r="O21" s="163"/>
    </row>
    <row r="23" spans="2:44" ht="16.5" thickBot="1"/>
    <row r="24" spans="2:44" ht="30" customHeight="1">
      <c r="B24" s="209" t="s">
        <v>152</v>
      </c>
      <c r="C24" s="210"/>
      <c r="D24" s="211" t="s">
        <v>182</v>
      </c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3"/>
      <c r="P24" s="202" t="s">
        <v>183</v>
      </c>
      <c r="Q24" s="203"/>
      <c r="R24" s="203"/>
      <c r="S24" s="203"/>
      <c r="T24" s="203"/>
      <c r="U24" s="203"/>
      <c r="V24" s="203"/>
      <c r="W24" s="203"/>
      <c r="X24" s="204"/>
    </row>
    <row r="25" spans="2:44" ht="17.25" customHeight="1">
      <c r="B25" s="205" t="s">
        <v>155</v>
      </c>
      <c r="C25" s="206"/>
      <c r="D25" s="135">
        <v>1</v>
      </c>
      <c r="E25" s="164">
        <v>2</v>
      </c>
      <c r="F25" s="136">
        <v>3</v>
      </c>
      <c r="G25" s="136">
        <v>4</v>
      </c>
      <c r="H25" s="164">
        <v>5</v>
      </c>
      <c r="I25" s="136">
        <v>6</v>
      </c>
      <c r="J25" s="136">
        <v>7</v>
      </c>
      <c r="K25" s="164">
        <v>8</v>
      </c>
      <c r="L25" s="136">
        <v>9</v>
      </c>
      <c r="M25" s="136">
        <v>10</v>
      </c>
      <c r="N25" s="164">
        <v>11</v>
      </c>
      <c r="O25" s="136">
        <v>12</v>
      </c>
      <c r="P25" s="135">
        <v>1</v>
      </c>
      <c r="Q25" s="136">
        <v>2</v>
      </c>
      <c r="R25" s="136">
        <v>3</v>
      </c>
      <c r="S25" s="136">
        <v>4</v>
      </c>
      <c r="T25" s="136">
        <v>5</v>
      </c>
      <c r="U25" s="136">
        <v>6</v>
      </c>
      <c r="V25" s="136">
        <v>7</v>
      </c>
      <c r="W25" s="136">
        <v>8</v>
      </c>
      <c r="X25" s="137">
        <v>9</v>
      </c>
    </row>
    <row r="26" spans="2:44" ht="46.5" customHeight="1">
      <c r="B26" s="205"/>
      <c r="C26" s="206"/>
      <c r="D26" s="165" t="s">
        <v>156</v>
      </c>
      <c r="E26" s="166" t="s">
        <v>164</v>
      </c>
      <c r="F26" s="139" t="s">
        <v>160</v>
      </c>
      <c r="G26" s="139" t="s">
        <v>161</v>
      </c>
      <c r="H26" s="139" t="s">
        <v>184</v>
      </c>
      <c r="I26" s="139" t="s">
        <v>163</v>
      </c>
      <c r="J26" s="139" t="s">
        <v>185</v>
      </c>
      <c r="K26" s="139" t="s">
        <v>186</v>
      </c>
      <c r="L26" s="139" t="s">
        <v>187</v>
      </c>
      <c r="M26" s="139" t="s">
        <v>188</v>
      </c>
      <c r="N26" s="167" t="s">
        <v>45</v>
      </c>
      <c r="O26" s="168" t="s">
        <v>189</v>
      </c>
      <c r="P26" s="138" t="s">
        <v>190</v>
      </c>
      <c r="Q26" s="139" t="s">
        <v>162</v>
      </c>
      <c r="R26" s="139" t="s">
        <v>191</v>
      </c>
      <c r="S26" s="139" t="s">
        <v>192</v>
      </c>
      <c r="T26" s="139" t="s">
        <v>193</v>
      </c>
      <c r="U26" s="139" t="s">
        <v>187</v>
      </c>
      <c r="V26" s="139" t="s">
        <v>194</v>
      </c>
      <c r="W26" s="167" t="s">
        <v>45</v>
      </c>
      <c r="X26" s="168" t="s">
        <v>46</v>
      </c>
    </row>
    <row r="27" spans="2:44" ht="40.15" customHeight="1">
      <c r="B27" s="207" t="s">
        <v>10</v>
      </c>
      <c r="C27" s="141" t="s">
        <v>165</v>
      </c>
      <c r="D27" s="143">
        <v>416.66666666666669</v>
      </c>
      <c r="E27" s="143">
        <v>192.52941176470588</v>
      </c>
      <c r="F27" s="143" t="s">
        <v>77</v>
      </c>
      <c r="G27" s="143">
        <v>272.72727272727275</v>
      </c>
      <c r="H27" s="143">
        <v>433.33333333333331</v>
      </c>
      <c r="I27" s="143" t="s">
        <v>77</v>
      </c>
      <c r="J27" s="143">
        <v>675</v>
      </c>
      <c r="K27" s="143">
        <v>1100</v>
      </c>
      <c r="L27" s="143" t="s">
        <v>77</v>
      </c>
      <c r="M27" s="143">
        <v>776.47058823529414</v>
      </c>
      <c r="N27" s="143">
        <v>985.71428571428567</v>
      </c>
      <c r="O27" s="143">
        <v>900</v>
      </c>
      <c r="P27" s="142">
        <v>262.04395604395603</v>
      </c>
      <c r="Q27" s="143" t="s">
        <v>77</v>
      </c>
      <c r="R27" s="143" t="s">
        <v>77</v>
      </c>
      <c r="S27" s="143">
        <v>675</v>
      </c>
      <c r="T27" s="143">
        <v>780</v>
      </c>
      <c r="U27" s="143" t="s">
        <v>77</v>
      </c>
      <c r="V27" s="143">
        <v>825</v>
      </c>
      <c r="W27" s="143">
        <v>1200</v>
      </c>
      <c r="X27" s="144">
        <v>800</v>
      </c>
    </row>
    <row r="28" spans="2:44" ht="39.6" customHeight="1">
      <c r="B28" s="207"/>
      <c r="C28" s="145" t="s">
        <v>166</v>
      </c>
      <c r="D28" s="147">
        <v>350.02554931016851</v>
      </c>
      <c r="E28" s="147">
        <v>163.70758717883359</v>
      </c>
      <c r="F28" s="147" t="s">
        <v>77</v>
      </c>
      <c r="G28" s="147">
        <v>232.72888637876457</v>
      </c>
      <c r="H28" s="147">
        <v>356.03036209238121</v>
      </c>
      <c r="I28" s="147" t="s">
        <v>77</v>
      </c>
      <c r="J28" s="147">
        <v>589.13151364764326</v>
      </c>
      <c r="K28" s="147">
        <v>929.70365830924402</v>
      </c>
      <c r="L28" s="147" t="s">
        <v>77</v>
      </c>
      <c r="M28" s="147">
        <v>649.28360635545641</v>
      </c>
      <c r="N28" s="147">
        <v>811.54186678533006</v>
      </c>
      <c r="O28" s="147">
        <v>735.70661904514907</v>
      </c>
      <c r="P28" s="146">
        <v>221.01836902951842</v>
      </c>
      <c r="Q28" s="147" t="s">
        <v>77</v>
      </c>
      <c r="R28" s="147" t="s">
        <v>77</v>
      </c>
      <c r="S28" s="147">
        <v>598.64072494669483</v>
      </c>
      <c r="T28" s="147">
        <v>645.83660955262326</v>
      </c>
      <c r="U28" s="147" t="s">
        <v>77</v>
      </c>
      <c r="V28" s="147">
        <v>693.22293906318578</v>
      </c>
      <c r="W28" s="147">
        <v>992.57697676517421</v>
      </c>
      <c r="X28" s="148">
        <v>661.11599730605474</v>
      </c>
    </row>
    <row r="29" spans="2:44" ht="40.15" customHeight="1">
      <c r="B29" s="207"/>
      <c r="C29" s="149" t="s">
        <v>167</v>
      </c>
      <c r="D29" s="151">
        <f>D28/D27</f>
        <v>0.84006131834440445</v>
      </c>
      <c r="E29" s="151">
        <f>E28/E27</f>
        <v>0.85029910847545709</v>
      </c>
      <c r="F29" s="151" t="s">
        <v>77</v>
      </c>
      <c r="G29" s="151">
        <f>G28/G27</f>
        <v>0.85333925005547007</v>
      </c>
      <c r="H29" s="151">
        <f>H28/H27</f>
        <v>0.8216085279054951</v>
      </c>
      <c r="I29" s="151" t="s">
        <v>77</v>
      </c>
      <c r="J29" s="151">
        <f>J28/J27</f>
        <v>0.87278742762613815</v>
      </c>
      <c r="K29" s="151">
        <f>K28/K27</f>
        <v>0.84518514391749455</v>
      </c>
      <c r="L29" s="151" t="s">
        <v>77</v>
      </c>
      <c r="M29" s="151">
        <f>M28/M27</f>
        <v>0.83619858394263324</v>
      </c>
      <c r="N29" s="151">
        <f>N28/N27</f>
        <v>0.82330334311555231</v>
      </c>
      <c r="O29" s="151">
        <f>O28/O27</f>
        <v>0.81745179893905451</v>
      </c>
      <c r="P29" s="150">
        <f>P28/P27</f>
        <v>0.84344005626462204</v>
      </c>
      <c r="Q29" s="151" t="s">
        <v>77</v>
      </c>
      <c r="R29" s="151" t="s">
        <v>77</v>
      </c>
      <c r="S29" s="151">
        <f>S28/S27</f>
        <v>0.88687514806917755</v>
      </c>
      <c r="T29" s="151">
        <f>T28/T27</f>
        <v>0.82799565327259395</v>
      </c>
      <c r="U29" s="151" t="s">
        <v>77</v>
      </c>
      <c r="V29" s="151">
        <f>V28/V27</f>
        <v>0.84027022916749794</v>
      </c>
      <c r="W29" s="151">
        <f>W28/W27</f>
        <v>0.8271474806376452</v>
      </c>
      <c r="X29" s="152">
        <f>X28/X27</f>
        <v>0.82639499663256843</v>
      </c>
    </row>
    <row r="30" spans="2:44" ht="17.25" customHeight="1">
      <c r="B30" s="208" t="s">
        <v>168</v>
      </c>
      <c r="C30" s="134" t="s">
        <v>169</v>
      </c>
      <c r="D30" s="51">
        <v>0.25</v>
      </c>
      <c r="E30" s="51">
        <v>0.25028935185185186</v>
      </c>
      <c r="F30" s="51" t="s">
        <v>77</v>
      </c>
      <c r="G30" s="51">
        <v>0.25024305555555554</v>
      </c>
      <c r="H30" s="51">
        <v>0.25</v>
      </c>
      <c r="I30" s="51" t="s">
        <v>77</v>
      </c>
      <c r="J30" s="51">
        <v>0.25017361111111114</v>
      </c>
      <c r="K30" s="51">
        <v>0.32291666666666663</v>
      </c>
      <c r="L30" s="51" t="s">
        <v>77</v>
      </c>
      <c r="M30" s="51">
        <v>0.25</v>
      </c>
      <c r="N30" s="51">
        <v>0.25</v>
      </c>
      <c r="O30" s="51">
        <v>0.25019675925925927</v>
      </c>
      <c r="P30" s="50">
        <v>0.70848379629629632</v>
      </c>
      <c r="Q30" s="51" t="s">
        <v>77</v>
      </c>
      <c r="R30" s="51" t="s">
        <v>77</v>
      </c>
      <c r="S30" s="51">
        <v>0.70861111111111108</v>
      </c>
      <c r="T30" s="51">
        <v>0.70833333333333337</v>
      </c>
      <c r="U30" s="51" t="s">
        <v>77</v>
      </c>
      <c r="V30" s="51">
        <v>0.70851851851851855</v>
      </c>
      <c r="W30" s="51">
        <v>0.70839120370370368</v>
      </c>
      <c r="X30" s="116">
        <v>0.70864583333333331</v>
      </c>
    </row>
    <row r="31" spans="2:44" ht="17.25" customHeight="1">
      <c r="B31" s="205"/>
      <c r="C31" s="134" t="s">
        <v>170</v>
      </c>
      <c r="D31" s="51">
        <v>0.67712962962962964</v>
      </c>
      <c r="E31" s="51">
        <v>0.49236111111111103</v>
      </c>
      <c r="F31" s="51" t="s">
        <v>77</v>
      </c>
      <c r="G31" s="51">
        <v>0.47787037037037039</v>
      </c>
      <c r="H31" s="51">
        <v>0.30776620370370372</v>
      </c>
      <c r="I31" s="51" t="s">
        <v>77</v>
      </c>
      <c r="J31" s="51">
        <v>0.32013888888888886</v>
      </c>
      <c r="K31" s="51">
        <v>0.39893518518518517</v>
      </c>
      <c r="L31" s="51" t="s">
        <v>77</v>
      </c>
      <c r="M31" s="51">
        <v>0.3878125</v>
      </c>
      <c r="N31" s="51">
        <v>0.42114583333333333</v>
      </c>
      <c r="O31" s="51">
        <v>0.40416666666666667</v>
      </c>
      <c r="P31" s="50">
        <v>0.97222222222222221</v>
      </c>
      <c r="Q31" s="51" t="s">
        <v>77</v>
      </c>
      <c r="R31" s="51" t="s">
        <v>77</v>
      </c>
      <c r="S31" s="51">
        <v>0.83888888888888891</v>
      </c>
      <c r="T31" s="51">
        <v>0.87222222222222223</v>
      </c>
      <c r="U31" s="51" t="s">
        <v>77</v>
      </c>
      <c r="V31" s="51">
        <v>0.8813657407407407</v>
      </c>
      <c r="W31" s="51">
        <v>0.85571759259259261</v>
      </c>
      <c r="X31" s="116">
        <v>0.83706018518518521</v>
      </c>
    </row>
    <row r="32" spans="2:44" ht="17.25" customHeight="1">
      <c r="B32" s="205" t="s">
        <v>171</v>
      </c>
      <c r="C32" s="206"/>
      <c r="D32" s="154">
        <v>6</v>
      </c>
      <c r="E32" s="154">
        <v>17</v>
      </c>
      <c r="F32" s="154" t="s">
        <v>77</v>
      </c>
      <c r="G32" s="154">
        <v>11</v>
      </c>
      <c r="H32" s="154">
        <v>6</v>
      </c>
      <c r="I32" s="154" t="s">
        <v>77</v>
      </c>
      <c r="J32" s="154">
        <v>4</v>
      </c>
      <c r="K32" s="154">
        <v>3</v>
      </c>
      <c r="L32" s="154" t="s">
        <v>77</v>
      </c>
      <c r="M32" s="154">
        <v>4.25</v>
      </c>
      <c r="N32" s="154">
        <v>3.5</v>
      </c>
      <c r="O32" s="154">
        <v>3.3333333333333335</v>
      </c>
      <c r="P32" s="153">
        <v>11.375</v>
      </c>
      <c r="Q32" s="154" t="s">
        <v>77</v>
      </c>
      <c r="R32" s="154" t="s">
        <v>77</v>
      </c>
      <c r="S32" s="154">
        <v>4</v>
      </c>
      <c r="T32" s="154">
        <v>4</v>
      </c>
      <c r="U32" s="51" t="s">
        <v>77</v>
      </c>
      <c r="V32" s="154">
        <v>4</v>
      </c>
      <c r="W32" s="154">
        <v>3</v>
      </c>
      <c r="X32" s="155">
        <v>4</v>
      </c>
    </row>
    <row r="33" spans="2:24" ht="17.25" customHeight="1">
      <c r="B33" s="198" t="s">
        <v>172</v>
      </c>
      <c r="C33" s="199"/>
      <c r="D33" s="133" t="s">
        <v>176</v>
      </c>
      <c r="E33" s="157" t="s">
        <v>174</v>
      </c>
      <c r="F33" s="157" t="s">
        <v>175</v>
      </c>
      <c r="G33" s="157" t="s">
        <v>195</v>
      </c>
      <c r="H33" s="157" t="s">
        <v>176</v>
      </c>
      <c r="I33" s="157" t="s">
        <v>176</v>
      </c>
      <c r="J33" s="157" t="s">
        <v>195</v>
      </c>
      <c r="K33" s="157" t="s">
        <v>196</v>
      </c>
      <c r="L33" s="157" t="s">
        <v>196</v>
      </c>
      <c r="M33" s="157" t="s">
        <v>196</v>
      </c>
      <c r="N33" s="157" t="s">
        <v>109</v>
      </c>
      <c r="O33" s="158" t="s">
        <v>109</v>
      </c>
      <c r="P33" s="156" t="s">
        <v>195</v>
      </c>
      <c r="Q33" s="157" t="s">
        <v>176</v>
      </c>
      <c r="R33" s="157" t="s">
        <v>176</v>
      </c>
      <c r="S33" s="157" t="s">
        <v>195</v>
      </c>
      <c r="T33" s="157" t="s">
        <v>196</v>
      </c>
      <c r="U33" s="157" t="s">
        <v>196</v>
      </c>
      <c r="V33" s="157" t="s">
        <v>196</v>
      </c>
      <c r="W33" s="157" t="s">
        <v>109</v>
      </c>
      <c r="X33" s="158" t="s">
        <v>109</v>
      </c>
    </row>
    <row r="34" spans="2:24" ht="17.25" customHeight="1">
      <c r="B34" s="198" t="s">
        <v>177</v>
      </c>
      <c r="C34" s="199"/>
      <c r="D34" s="133"/>
      <c r="E34" s="129"/>
      <c r="F34" s="157"/>
      <c r="G34" s="157"/>
      <c r="H34" s="157"/>
      <c r="I34" s="157"/>
      <c r="J34" s="157"/>
      <c r="K34" s="157"/>
      <c r="L34" s="157"/>
      <c r="M34" s="157"/>
      <c r="N34" s="157"/>
      <c r="O34" s="158"/>
      <c r="P34" s="156"/>
      <c r="Q34" s="157"/>
      <c r="R34" s="157"/>
      <c r="S34" s="157"/>
      <c r="T34" s="157"/>
      <c r="U34" s="157"/>
      <c r="V34" s="157"/>
      <c r="W34" s="157"/>
      <c r="X34" s="158"/>
    </row>
    <row r="35" spans="2:24" ht="17.25" customHeight="1" thickBot="1">
      <c r="B35" s="200" t="s">
        <v>178</v>
      </c>
      <c r="C35" s="201"/>
      <c r="D35" s="159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3"/>
      <c r="P35" s="170"/>
      <c r="Q35" s="161"/>
      <c r="R35" s="161"/>
      <c r="S35" s="161"/>
      <c r="T35" s="161"/>
      <c r="U35" s="161"/>
      <c r="V35" s="161"/>
      <c r="W35" s="161"/>
      <c r="X35" s="163"/>
    </row>
    <row r="36" spans="2:24">
      <c r="T36" s="131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725F5-5B3C-4938-9548-8B80D5C7AEC2}">
  <sheetPr>
    <tabColor theme="8" tint="0.59999389629810485"/>
    <pageSetUpPr fitToPage="1"/>
  </sheetPr>
  <dimension ref="A1:AC280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SUM(F5:F259)</f>
        <v>102648</v>
      </c>
      <c r="E1" s="5" t="s">
        <v>2</v>
      </c>
      <c r="F1" s="6">
        <f>SUM(G5:G259)</f>
        <v>2119787.3299999996</v>
      </c>
      <c r="G1" s="7" t="s">
        <v>3</v>
      </c>
      <c r="H1" s="8">
        <f>L21+L38+L55+L72+L89+L106+L123+L140+L157+L174+L191+L208+L225+L242+L259</f>
        <v>88.458333333333343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45849</v>
      </c>
      <c r="B2" s="326"/>
      <c r="C2" s="10" t="s">
        <v>10</v>
      </c>
      <c r="D2" s="11">
        <f>AVERAGE(N21,N38,N55,N72,N89,N106,N123,N140,N157,N174,N191,N208,N225,N242,N259)</f>
        <v>575.35141771774806</v>
      </c>
      <c r="E2" s="11" t="s">
        <v>11</v>
      </c>
      <c r="F2" s="12">
        <f>F1/D1</f>
        <v>20.651033921752003</v>
      </c>
      <c r="G2" s="13" t="s">
        <v>12</v>
      </c>
      <c r="H2" s="14">
        <f>COUNT(H5:H259)</f>
        <v>2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38" t="s">
        <v>69</v>
      </c>
      <c r="C5" s="285" t="s">
        <v>283</v>
      </c>
      <c r="D5" s="286"/>
      <c r="E5" s="39">
        <v>21.61</v>
      </c>
      <c r="F5" s="40">
        <v>3425</v>
      </c>
      <c r="G5" s="41">
        <f t="shared" ref="G5" si="0">E5*F5</f>
        <v>74014.25</v>
      </c>
      <c r="H5" s="42"/>
      <c r="I5" s="43">
        <v>6</v>
      </c>
      <c r="J5" s="44">
        <v>2500</v>
      </c>
      <c r="K5" s="45">
        <f t="shared" ref="K5" si="1">J5/I5</f>
        <v>416.66666666666669</v>
      </c>
      <c r="L5" s="46">
        <v>6</v>
      </c>
      <c r="M5" s="44">
        <f>F5/V5*60</f>
        <v>2100.153295861011</v>
      </c>
      <c r="N5" s="45">
        <f>M5/L5</f>
        <v>350.02554931016851</v>
      </c>
      <c r="O5" s="47">
        <f>L5-I5</f>
        <v>0</v>
      </c>
      <c r="P5" s="48">
        <f>N5-K5</f>
        <v>-66.641117356498171</v>
      </c>
      <c r="Q5" s="49">
        <f>N5/K5</f>
        <v>0.84006131834440445</v>
      </c>
      <c r="R5" s="274">
        <f>Q21</f>
        <v>0.84006131834440445</v>
      </c>
      <c r="S5" s="50">
        <v>0.41677083333333331</v>
      </c>
      <c r="T5" s="51">
        <v>0.48472222222222222</v>
      </c>
      <c r="U5" s="52">
        <v>8.149999999999995</v>
      </c>
      <c r="V5" s="53">
        <v>97.850000000000023</v>
      </c>
      <c r="W5" s="54">
        <v>0.48472222222222222</v>
      </c>
      <c r="X5" s="94">
        <v>0.52430555555555547</v>
      </c>
      <c r="Y5" s="276"/>
      <c r="Z5" s="277"/>
      <c r="AA5" s="36">
        <f>M5-J5</f>
        <v>-399.84670413898903</v>
      </c>
      <c r="AB5" s="37">
        <f>M5/J5</f>
        <v>0.84006131834440434</v>
      </c>
      <c r="AC5" s="292">
        <f>AB21</f>
        <v>0.84006131834440434</v>
      </c>
    </row>
    <row r="6" spans="1:29" ht="15.75" customHeight="1">
      <c r="A6" s="282"/>
      <c r="B6" s="38"/>
      <c r="C6" s="285"/>
      <c r="D6" s="286"/>
      <c r="E6" s="39"/>
      <c r="F6" s="40"/>
      <c r="G6" s="41"/>
      <c r="H6" s="42"/>
      <c r="I6" s="43"/>
      <c r="J6" s="44"/>
      <c r="K6" s="45"/>
      <c r="L6" s="46"/>
      <c r="M6" s="44"/>
      <c r="N6" s="45"/>
      <c r="O6" s="47"/>
      <c r="P6" s="48"/>
      <c r="Q6" s="49"/>
      <c r="R6" s="274"/>
      <c r="S6" s="50"/>
      <c r="T6" s="51"/>
      <c r="U6" s="52"/>
      <c r="V6" s="53"/>
      <c r="W6" s="54"/>
      <c r="X6" s="94"/>
      <c r="Y6" s="266"/>
      <c r="Z6" s="267"/>
      <c r="AA6" s="55"/>
      <c r="AB6" s="56"/>
      <c r="AC6" s="293"/>
    </row>
    <row r="7" spans="1:29" ht="15.75" customHeight="1">
      <c r="A7" s="282"/>
      <c r="B7" s="38"/>
      <c r="C7" s="285"/>
      <c r="D7" s="286"/>
      <c r="E7" s="39"/>
      <c r="F7" s="40"/>
      <c r="G7" s="41"/>
      <c r="H7" s="42"/>
      <c r="I7" s="43"/>
      <c r="J7" s="44"/>
      <c r="K7" s="45"/>
      <c r="L7" s="46"/>
      <c r="M7" s="44"/>
      <c r="N7" s="45"/>
      <c r="O7" s="47"/>
      <c r="P7" s="48"/>
      <c r="Q7" s="49"/>
      <c r="R7" s="274"/>
      <c r="S7" s="50"/>
      <c r="T7" s="51"/>
      <c r="U7" s="52"/>
      <c r="V7" s="53"/>
      <c r="W7" s="54"/>
      <c r="X7" s="94"/>
      <c r="Y7" s="266"/>
      <c r="Z7" s="267"/>
      <c r="AA7" s="55"/>
      <c r="AB7" s="56"/>
      <c r="AC7" s="293"/>
    </row>
    <row r="8" spans="1:29" ht="15.75" customHeight="1">
      <c r="A8" s="282"/>
      <c r="B8" s="38"/>
      <c r="C8" s="285"/>
      <c r="D8" s="286"/>
      <c r="E8" s="39"/>
      <c r="F8" s="40"/>
      <c r="G8" s="41"/>
      <c r="H8" s="42"/>
      <c r="I8" s="43"/>
      <c r="J8" s="44"/>
      <c r="K8" s="45"/>
      <c r="L8" s="46"/>
      <c r="M8" s="44"/>
      <c r="N8" s="45"/>
      <c r="O8" s="47"/>
      <c r="P8" s="48"/>
      <c r="Q8" s="49"/>
      <c r="R8" s="274"/>
      <c r="S8" s="50"/>
      <c r="T8" s="51"/>
      <c r="U8" s="52"/>
      <c r="V8" s="53"/>
      <c r="W8" s="54"/>
      <c r="X8" s="94"/>
      <c r="Y8" s="266"/>
      <c r="Z8" s="267"/>
      <c r="AA8" s="55"/>
      <c r="AB8" s="56"/>
      <c r="AC8" s="293"/>
    </row>
    <row r="9" spans="1:29" ht="15.75" customHeight="1">
      <c r="A9" s="283"/>
      <c r="B9" s="38"/>
      <c r="C9" s="285"/>
      <c r="D9" s="286"/>
      <c r="E9" s="39"/>
      <c r="F9" s="40"/>
      <c r="G9" s="41"/>
      <c r="H9" s="58"/>
      <c r="I9" s="43"/>
      <c r="J9" s="44"/>
      <c r="K9" s="45"/>
      <c r="L9" s="59"/>
      <c r="M9" s="44"/>
      <c r="N9" s="45"/>
      <c r="O9" s="47"/>
      <c r="P9" s="48"/>
      <c r="Q9" s="49"/>
      <c r="R9" s="274"/>
      <c r="S9" s="50"/>
      <c r="T9" s="51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5"/>
      <c r="D10" s="286"/>
      <c r="E10" s="39"/>
      <c r="F10" s="40"/>
      <c r="G10" s="60"/>
      <c r="H10" s="61"/>
      <c r="I10" s="43"/>
      <c r="J10" s="44"/>
      <c r="K10" s="45"/>
      <c r="L10" s="46"/>
      <c r="M10" s="44"/>
      <c r="N10" s="45"/>
      <c r="O10" s="47"/>
      <c r="P10" s="48"/>
      <c r="Q10" s="49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29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29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29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29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29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6</v>
      </c>
      <c r="J21" s="81">
        <f t="shared" si="2"/>
        <v>2500</v>
      </c>
      <c r="K21" s="82">
        <f t="shared" ref="K21:K23" si="3">J21/I21</f>
        <v>416.66666666666669</v>
      </c>
      <c r="L21" s="80">
        <f t="shared" ref="L21:M21" si="4">AVERAGE(L5:L20)</f>
        <v>6</v>
      </c>
      <c r="M21" s="81">
        <f t="shared" si="4"/>
        <v>2100.153295861011</v>
      </c>
      <c r="N21" s="82">
        <f>M21/L21</f>
        <v>350.02554931016851</v>
      </c>
      <c r="O21" s="83">
        <f>L21-I21</f>
        <v>0</v>
      </c>
      <c r="P21" s="84">
        <f>N21-K21</f>
        <v>-66.641117356498171</v>
      </c>
      <c r="Q21" s="85">
        <f>N21/K21</f>
        <v>0.84006131834440445</v>
      </c>
      <c r="R21" s="275"/>
      <c r="S21" s="182">
        <v>0.25</v>
      </c>
      <c r="T21" s="183">
        <v>0.67712962962962964</v>
      </c>
      <c r="U21" s="86"/>
      <c r="V21" s="86"/>
      <c r="W21" s="87"/>
      <c r="X21" s="179"/>
      <c r="Y21" s="262"/>
      <c r="Z21" s="263"/>
      <c r="AA21" s="88">
        <f>M21-J21</f>
        <v>-399.84670413898903</v>
      </c>
      <c r="AB21" s="89">
        <f>M21/J21</f>
        <v>0.84006131834440434</v>
      </c>
      <c r="AC21" s="295"/>
    </row>
    <row r="22" spans="1:29" ht="15.75" customHeight="1">
      <c r="A22" s="268" t="s">
        <v>37</v>
      </c>
      <c r="B22" s="99" t="s">
        <v>69</v>
      </c>
      <c r="C22" s="264" t="s">
        <v>205</v>
      </c>
      <c r="D22" s="265"/>
      <c r="E22" s="39">
        <v>29.52</v>
      </c>
      <c r="F22" s="52">
        <v>1775</v>
      </c>
      <c r="G22" s="41">
        <f t="shared" ref="G22:G23" si="5">E22*F22</f>
        <v>52398</v>
      </c>
      <c r="H22" s="42"/>
      <c r="I22" s="43">
        <v>17</v>
      </c>
      <c r="J22" s="44">
        <v>3273</v>
      </c>
      <c r="K22" s="45">
        <f t="shared" si="3"/>
        <v>192.52941176470588</v>
      </c>
      <c r="L22" s="46">
        <v>17</v>
      </c>
      <c r="M22" s="44">
        <f>F22/V22*60</f>
        <v>2784.3137254901912</v>
      </c>
      <c r="N22" s="45">
        <f>M22/L22</f>
        <v>163.78316032295243</v>
      </c>
      <c r="O22" s="47">
        <f>L22-I22</f>
        <v>0</v>
      </c>
      <c r="P22" s="48">
        <f>N22-K22</f>
        <v>-28.746251441753458</v>
      </c>
      <c r="Q22" s="49">
        <f>N22/K22</f>
        <v>0.85069163626342537</v>
      </c>
      <c r="R22" s="273">
        <f>Q38</f>
        <v>0.85029910847545709</v>
      </c>
      <c r="S22" s="50">
        <v>0.36111111111111105</v>
      </c>
      <c r="T22" s="51">
        <v>0.38767361111111109</v>
      </c>
      <c r="U22" s="52">
        <v>5.9999999999998987</v>
      </c>
      <c r="V22" s="53">
        <v>38.250000000000064</v>
      </c>
      <c r="W22" s="54"/>
      <c r="X22" s="17"/>
      <c r="Y22" s="276"/>
      <c r="Z22" s="277"/>
      <c r="AA22" s="36">
        <f>M22-J22</f>
        <v>-488.68627450980875</v>
      </c>
      <c r="AB22" s="31">
        <f>M22/J22</f>
        <v>0.85069163626342537</v>
      </c>
      <c r="AC22" s="348">
        <f>AB38</f>
        <v>0.85029910847545698</v>
      </c>
    </row>
    <row r="23" spans="1:29" ht="15.75" customHeight="1">
      <c r="A23" s="269"/>
      <c r="B23" s="99" t="s">
        <v>69</v>
      </c>
      <c r="C23" s="264" t="s">
        <v>204</v>
      </c>
      <c r="D23" s="265"/>
      <c r="E23" s="39">
        <v>29.85</v>
      </c>
      <c r="F23" s="52">
        <v>1710</v>
      </c>
      <c r="G23" s="41">
        <f t="shared" si="5"/>
        <v>51043.5</v>
      </c>
      <c r="H23" s="58"/>
      <c r="I23" s="43">
        <v>17</v>
      </c>
      <c r="J23" s="44">
        <v>3273</v>
      </c>
      <c r="K23" s="45">
        <f t="shared" si="3"/>
        <v>192.52941176470588</v>
      </c>
      <c r="L23" s="59">
        <v>17</v>
      </c>
      <c r="M23" s="44">
        <f>F23/V23*60</f>
        <v>2781.7442385901504</v>
      </c>
      <c r="N23" s="45">
        <f>M23/L23</f>
        <v>163.63201403471473</v>
      </c>
      <c r="O23" s="47">
        <f>L23-I23</f>
        <v>0</v>
      </c>
      <c r="P23" s="48">
        <f>N23-K23</f>
        <v>-28.897397729991155</v>
      </c>
      <c r="Q23" s="49">
        <f>N23/K23</f>
        <v>0.8499065806874887</v>
      </c>
      <c r="R23" s="274"/>
      <c r="S23" s="50">
        <v>0.39106481481481481</v>
      </c>
      <c r="T23" s="51">
        <v>0.41667824074074072</v>
      </c>
      <c r="U23" s="52">
        <v>4.8833333333333506</v>
      </c>
      <c r="V23" s="53">
        <v>36.883333333333319</v>
      </c>
      <c r="W23" s="54"/>
      <c r="X23" s="94"/>
      <c r="Y23" s="266"/>
      <c r="Z23" s="267"/>
      <c r="AA23" s="55">
        <f>M23-J23</f>
        <v>-491.25576140984958</v>
      </c>
      <c r="AB23" s="49">
        <f>M23/J23</f>
        <v>0.8499065806874887</v>
      </c>
      <c r="AC23" s="294"/>
    </row>
    <row r="24" spans="1:29" ht="15.75" customHeight="1">
      <c r="A24" s="269"/>
      <c r="B24" s="99"/>
      <c r="C24" s="264"/>
      <c r="D24" s="265"/>
      <c r="E24" s="39"/>
      <c r="F24" s="52"/>
      <c r="G24" s="41"/>
      <c r="H24" s="42"/>
      <c r="I24" s="43"/>
      <c r="J24" s="44"/>
      <c r="K24" s="45"/>
      <c r="L24" s="46"/>
      <c r="M24" s="44"/>
      <c r="N24" s="45"/>
      <c r="O24" s="47"/>
      <c r="P24" s="48"/>
      <c r="Q24" s="49"/>
      <c r="R24" s="274"/>
      <c r="S24" s="50"/>
      <c r="T24" s="51"/>
      <c r="U24" s="52"/>
      <c r="V24" s="53"/>
      <c r="W24" s="54"/>
      <c r="X24" s="94"/>
      <c r="Y24" s="266"/>
      <c r="Z24" s="267"/>
      <c r="AA24" s="55"/>
      <c r="AB24" s="49"/>
      <c r="AC24" s="294"/>
    </row>
    <row r="25" spans="1:29" ht="15.75" customHeight="1">
      <c r="A25" s="269"/>
      <c r="B25" s="99"/>
      <c r="C25" s="264"/>
      <c r="D25" s="265"/>
      <c r="E25" s="39"/>
      <c r="F25" s="52"/>
      <c r="G25" s="41"/>
      <c r="H25" s="42"/>
      <c r="I25" s="43"/>
      <c r="J25" s="44"/>
      <c r="K25" s="45"/>
      <c r="L25" s="46"/>
      <c r="M25" s="44"/>
      <c r="N25" s="45"/>
      <c r="O25" s="47"/>
      <c r="P25" s="48"/>
      <c r="Q25" s="49"/>
      <c r="R25" s="274"/>
      <c r="S25" s="50"/>
      <c r="T25" s="51"/>
      <c r="U25" s="52"/>
      <c r="V25" s="53"/>
      <c r="W25" s="54"/>
      <c r="X25" s="94"/>
      <c r="Y25" s="266"/>
      <c r="Z25" s="267"/>
      <c r="AA25" s="55"/>
      <c r="AB25" s="49"/>
      <c r="AC25" s="294"/>
    </row>
    <row r="26" spans="1:29" ht="15.75" customHeight="1">
      <c r="A26" s="269"/>
      <c r="B26" s="99"/>
      <c r="C26" s="264"/>
      <c r="D26" s="265"/>
      <c r="E26" s="39"/>
      <c r="F26" s="52"/>
      <c r="G26" s="41"/>
      <c r="H26" s="58"/>
      <c r="I26" s="43"/>
      <c r="J26" s="44"/>
      <c r="K26" s="45"/>
      <c r="L26" s="59"/>
      <c r="M26" s="44"/>
      <c r="N26" s="45"/>
      <c r="O26" s="47"/>
      <c r="P26" s="48"/>
      <c r="Q26" s="49"/>
      <c r="R26" s="274"/>
      <c r="S26" s="50"/>
      <c r="T26" s="51"/>
      <c r="U26" s="52"/>
      <c r="V26" s="53"/>
      <c r="W26" s="54"/>
      <c r="X26" s="94"/>
      <c r="Y26" s="266"/>
      <c r="Z26" s="267"/>
      <c r="AA26" s="55"/>
      <c r="AB26" s="49"/>
      <c r="AC26" s="294"/>
    </row>
    <row r="27" spans="1:29" ht="15.75" customHeight="1">
      <c r="A27" s="269"/>
      <c r="B27" s="99"/>
      <c r="C27" s="264"/>
      <c r="D27" s="265"/>
      <c r="E27" s="39"/>
      <c r="F27" s="52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94"/>
    </row>
    <row r="28" spans="1:29" ht="15.75" customHeight="1">
      <c r="A28" s="269"/>
      <c r="B28" s="99"/>
      <c r="C28" s="264"/>
      <c r="D28" s="265"/>
      <c r="E28" s="39"/>
      <c r="F28" s="52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94"/>
    </row>
    <row r="29" spans="1:29" ht="15.75" customHeight="1">
      <c r="A29" s="269"/>
      <c r="B29" s="99"/>
      <c r="C29" s="264"/>
      <c r="D29" s="265"/>
      <c r="E29" s="39"/>
      <c r="F29" s="52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</row>
    <row r="30" spans="1:29" ht="15.75" customHeight="1">
      <c r="A30" s="269"/>
      <c r="B30" s="99"/>
      <c r="C30" s="264"/>
      <c r="D30" s="265"/>
      <c r="E30" s="39"/>
      <c r="F30" s="52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29" ht="15.75" customHeight="1">
      <c r="A31" s="269"/>
      <c r="B31" s="99"/>
      <c r="C31" s="264"/>
      <c r="D31" s="265"/>
      <c r="E31" s="39"/>
      <c r="F31" s="52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29" ht="15.75" customHeight="1">
      <c r="A32" s="269"/>
      <c r="B32" s="99"/>
      <c r="C32" s="264"/>
      <c r="D32" s="265"/>
      <c r="E32" s="39"/>
      <c r="F32" s="52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99"/>
      <c r="C33" s="264"/>
      <c r="D33" s="265"/>
      <c r="E33" s="39"/>
      <c r="F33" s="52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99"/>
      <c r="C34" s="264"/>
      <c r="D34" s="265"/>
      <c r="E34" s="39"/>
      <c r="F34" s="52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99"/>
      <c r="C35" s="264"/>
      <c r="D35" s="265"/>
      <c r="E35" s="39"/>
      <c r="F35" s="52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100"/>
      <c r="X35" s="101"/>
      <c r="Y35" s="266"/>
      <c r="Z35" s="267"/>
      <c r="AA35" s="55"/>
      <c r="AB35" s="49"/>
      <c r="AC35" s="294"/>
    </row>
    <row r="36" spans="1:29" ht="15.75" customHeight="1">
      <c r="A36" s="269"/>
      <c r="B36" s="99"/>
      <c r="C36" s="264"/>
      <c r="D36" s="265"/>
      <c r="E36" s="39"/>
      <c r="F36" s="52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102"/>
      <c r="X36" s="103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64"/>
      <c r="D37" s="265"/>
      <c r="E37" s="104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102"/>
      <c r="X37" s="103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6">AVERAGE(I22:I37)</f>
        <v>17</v>
      </c>
      <c r="J38" s="81">
        <f t="shared" si="6"/>
        <v>3273</v>
      </c>
      <c r="K38" s="82">
        <f t="shared" ref="K38:K39" si="7">J38/I38</f>
        <v>192.52941176470588</v>
      </c>
      <c r="L38" s="80">
        <f t="shared" ref="L38:M38" si="8">AVERAGE(L22:L37)</f>
        <v>17</v>
      </c>
      <c r="M38" s="81">
        <f t="shared" si="8"/>
        <v>2783.0289820401708</v>
      </c>
      <c r="N38" s="82">
        <f>M38/L38</f>
        <v>163.70758717883359</v>
      </c>
      <c r="O38" s="83">
        <f>L38-I38</f>
        <v>0</v>
      </c>
      <c r="P38" s="84">
        <f>N38-K38</f>
        <v>-28.821824585872292</v>
      </c>
      <c r="Q38" s="85">
        <f>N38/K38</f>
        <v>0.85029910847545709</v>
      </c>
      <c r="R38" s="275"/>
      <c r="S38" s="182">
        <v>0.25028935185185186</v>
      </c>
      <c r="T38" s="183">
        <v>0.49236111111111103</v>
      </c>
      <c r="U38" s="86"/>
      <c r="V38" s="96"/>
      <c r="W38" s="105"/>
      <c r="X38" s="106"/>
      <c r="Y38" s="262"/>
      <c r="Z38" s="263"/>
      <c r="AA38" s="97">
        <f>M38-J38</f>
        <v>-489.97101795982917</v>
      </c>
      <c r="AB38" s="85">
        <f>M38/J38</f>
        <v>0.85029910847545698</v>
      </c>
      <c r="AC38" s="295"/>
    </row>
    <row r="39" spans="1:29" ht="15.75" customHeight="1">
      <c r="A39" s="281" t="s">
        <v>40</v>
      </c>
      <c r="B39" s="38" t="s">
        <v>69</v>
      </c>
      <c r="C39" s="264" t="s">
        <v>300</v>
      </c>
      <c r="D39" s="265"/>
      <c r="E39" s="39">
        <v>25.64</v>
      </c>
      <c r="F39" s="40">
        <v>3205</v>
      </c>
      <c r="G39" s="41">
        <f t="shared" ref="G39" si="9">E39*F39</f>
        <v>82176.2</v>
      </c>
      <c r="H39" s="42"/>
      <c r="I39" s="43">
        <v>11</v>
      </c>
      <c r="J39" s="44">
        <v>3000</v>
      </c>
      <c r="K39" s="45">
        <f t="shared" si="7"/>
        <v>272.72727272727275</v>
      </c>
      <c r="L39" s="46">
        <v>11</v>
      </c>
      <c r="M39" s="44">
        <f>F39/V39*60</f>
        <v>2560.0177501664102</v>
      </c>
      <c r="N39" s="45">
        <f>M39/L39</f>
        <v>232.72888637876457</v>
      </c>
      <c r="O39" s="47">
        <f>L39-I39</f>
        <v>0</v>
      </c>
      <c r="P39" s="48">
        <f>N39-K39</f>
        <v>-39.998386348508177</v>
      </c>
      <c r="Q39" s="49">
        <f>N39/K39</f>
        <v>0.85333925005547007</v>
      </c>
      <c r="R39" s="273">
        <f>Q55</f>
        <v>0.85333925005547007</v>
      </c>
      <c r="S39" s="50">
        <v>0.30763888888888891</v>
      </c>
      <c r="T39" s="51">
        <v>0.35980324074074072</v>
      </c>
      <c r="U39" s="52">
        <v>7.7833333333333243</v>
      </c>
      <c r="V39" s="53">
        <v>75.116666666666603</v>
      </c>
      <c r="W39" s="54"/>
      <c r="X39" s="115"/>
      <c r="Y39" s="276"/>
      <c r="Z39" s="277"/>
      <c r="AA39" s="36">
        <f>M39-J39</f>
        <v>-439.98224983358978</v>
      </c>
      <c r="AB39" s="31">
        <f>M39/J39</f>
        <v>0.85333925005547007</v>
      </c>
      <c r="AC39" s="278">
        <f>AB55</f>
        <v>0.85333925005547007</v>
      </c>
    </row>
    <row r="40" spans="1:29" ht="15.75" customHeight="1">
      <c r="A40" s="282"/>
      <c r="B40" s="38"/>
      <c r="C40" s="264"/>
      <c r="D40" s="265"/>
      <c r="E40" s="39"/>
      <c r="F40" s="40"/>
      <c r="G40" s="41"/>
      <c r="H40" s="42"/>
      <c r="I40" s="43"/>
      <c r="J40" s="44"/>
      <c r="K40" s="45"/>
      <c r="L40" s="46"/>
      <c r="M40" s="44"/>
      <c r="N40" s="45"/>
      <c r="O40" s="47"/>
      <c r="P40" s="48"/>
      <c r="Q40" s="49"/>
      <c r="R40" s="274"/>
      <c r="S40" s="50"/>
      <c r="T40" s="51"/>
      <c r="U40" s="52"/>
      <c r="V40" s="53"/>
      <c r="W40" s="54"/>
      <c r="X40" s="94"/>
      <c r="Y40" s="266"/>
      <c r="Z40" s="267"/>
      <c r="AA40" s="55"/>
      <c r="AB40" s="49"/>
      <c r="AC40" s="279"/>
    </row>
    <row r="41" spans="1:29" ht="15.75" customHeight="1">
      <c r="A41" s="282"/>
      <c r="B41" s="38"/>
      <c r="C41" s="264"/>
      <c r="D41" s="265"/>
      <c r="E41" s="39"/>
      <c r="F41" s="40"/>
      <c r="G41" s="41"/>
      <c r="H41" s="42"/>
      <c r="I41" s="43"/>
      <c r="J41" s="44"/>
      <c r="K41" s="45"/>
      <c r="L41" s="46"/>
      <c r="M41" s="44"/>
      <c r="N41" s="45"/>
      <c r="O41" s="47"/>
      <c r="P41" s="48"/>
      <c r="Q41" s="49"/>
      <c r="R41" s="274"/>
      <c r="S41" s="50"/>
      <c r="T41" s="51"/>
      <c r="U41" s="52"/>
      <c r="V41" s="53"/>
      <c r="W41" s="54"/>
      <c r="X41" s="94"/>
      <c r="Y41" s="266"/>
      <c r="Z41" s="267"/>
      <c r="AA41" s="55"/>
      <c r="AB41" s="49"/>
      <c r="AC41" s="279"/>
    </row>
    <row r="42" spans="1:29" ht="15.75" customHeight="1">
      <c r="A42" s="282"/>
      <c r="B42" s="38"/>
      <c r="C42" s="264"/>
      <c r="D42" s="265"/>
      <c r="E42" s="39"/>
      <c r="F42" s="40"/>
      <c r="G42" s="41"/>
      <c r="H42" s="42"/>
      <c r="I42" s="43"/>
      <c r="J42" s="44"/>
      <c r="K42" s="45"/>
      <c r="L42" s="46"/>
      <c r="M42" s="44"/>
      <c r="N42" s="45"/>
      <c r="O42" s="47"/>
      <c r="P42" s="48"/>
      <c r="Q42" s="49"/>
      <c r="R42" s="274"/>
      <c r="S42" s="50"/>
      <c r="T42" s="51"/>
      <c r="U42" s="52"/>
      <c r="V42" s="53"/>
      <c r="W42" s="54"/>
      <c r="X42" s="94"/>
      <c r="Y42" s="266"/>
      <c r="Z42" s="267"/>
      <c r="AA42" s="55"/>
      <c r="AB42" s="49"/>
      <c r="AC42" s="279"/>
    </row>
    <row r="43" spans="1:29" ht="15.75" customHeight="1">
      <c r="A43" s="283"/>
      <c r="B43" s="38"/>
      <c r="C43" s="264"/>
      <c r="D43" s="265"/>
      <c r="E43" s="39"/>
      <c r="F43" s="40"/>
      <c r="G43" s="41"/>
      <c r="H43" s="58"/>
      <c r="I43" s="43"/>
      <c r="J43" s="44"/>
      <c r="K43" s="45"/>
      <c r="L43" s="59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94"/>
      <c r="Y43" s="266"/>
      <c r="Z43" s="267"/>
      <c r="AA43" s="55"/>
      <c r="AB43" s="49"/>
      <c r="AC43" s="279"/>
    </row>
    <row r="44" spans="1:29" ht="15.75" customHeight="1">
      <c r="A44" s="283"/>
      <c r="B44" s="38"/>
      <c r="C44" s="264"/>
      <c r="D44" s="265"/>
      <c r="E44" s="39"/>
      <c r="F44" s="40"/>
      <c r="G44" s="60"/>
      <c r="H44" s="61"/>
      <c r="I44" s="43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94"/>
      <c r="Y44" s="266"/>
      <c r="Z44" s="267"/>
      <c r="AA44" s="55"/>
      <c r="AB44" s="49"/>
      <c r="AC44" s="279"/>
    </row>
    <row r="45" spans="1:29" ht="15.75" customHeight="1">
      <c r="A45" s="283"/>
      <c r="B45" s="38"/>
      <c r="C45" s="264"/>
      <c r="D45" s="265"/>
      <c r="E45" s="39"/>
      <c r="F45" s="40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79"/>
    </row>
    <row r="46" spans="1:29" ht="15.75" customHeight="1">
      <c r="A46" s="283"/>
      <c r="B46" s="38"/>
      <c r="C46" s="264"/>
      <c r="D46" s="265"/>
      <c r="E46" s="39"/>
      <c r="F46" s="40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79"/>
    </row>
    <row r="47" spans="1:29" ht="15.75" customHeight="1">
      <c r="A47" s="283"/>
      <c r="B47" s="38"/>
      <c r="C47" s="264"/>
      <c r="D47" s="265"/>
      <c r="E47" s="39"/>
      <c r="F47" s="40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110"/>
      <c r="Y47" s="266"/>
      <c r="Z47" s="267"/>
      <c r="AA47" s="55"/>
      <c r="AB47" s="49"/>
      <c r="AC47" s="279"/>
    </row>
    <row r="48" spans="1:29" ht="15.75" customHeight="1">
      <c r="A48" s="283"/>
      <c r="B48" s="38"/>
      <c r="C48" s="264"/>
      <c r="D48" s="265"/>
      <c r="E48" s="39"/>
      <c r="F48" s="40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110"/>
      <c r="Y48" s="266"/>
      <c r="Z48" s="267"/>
      <c r="AA48" s="55"/>
      <c r="AB48" s="49"/>
      <c r="AC48" s="279"/>
    </row>
    <row r="49" spans="1:29" ht="15.75" customHeight="1">
      <c r="A49" s="283"/>
      <c r="B49" s="38"/>
      <c r="C49" s="264"/>
      <c r="D49" s="265"/>
      <c r="E49" s="39"/>
      <c r="F49" s="40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110"/>
      <c r="Y49" s="266"/>
      <c r="Z49" s="267"/>
      <c r="AA49" s="55"/>
      <c r="AB49" s="49"/>
      <c r="AC49" s="279"/>
    </row>
    <row r="50" spans="1:29" ht="15.75" customHeight="1">
      <c r="A50" s="283"/>
      <c r="B50" s="38"/>
      <c r="C50" s="264"/>
      <c r="D50" s="265"/>
      <c r="E50" s="39"/>
      <c r="F50" s="40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110"/>
      <c r="Y50" s="266"/>
      <c r="Z50" s="267"/>
      <c r="AA50" s="55"/>
      <c r="AB50" s="49"/>
      <c r="AC50" s="279"/>
    </row>
    <row r="51" spans="1:29" ht="15.75" customHeight="1">
      <c r="A51" s="283"/>
      <c r="B51" s="38"/>
      <c r="C51" s="264"/>
      <c r="D51" s="265"/>
      <c r="E51" s="39"/>
      <c r="F51" s="40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110"/>
      <c r="Y51" s="266"/>
      <c r="Z51" s="267"/>
      <c r="AA51" s="55"/>
      <c r="AB51" s="49"/>
      <c r="AC51" s="279"/>
    </row>
    <row r="52" spans="1:29" ht="15.75" customHeight="1">
      <c r="A52" s="283"/>
      <c r="B52" s="38"/>
      <c r="C52" s="264"/>
      <c r="D52" s="265"/>
      <c r="E52" s="39"/>
      <c r="F52" s="40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54"/>
      <c r="X52" s="110"/>
      <c r="Y52" s="266"/>
      <c r="Z52" s="267"/>
      <c r="AA52" s="55"/>
      <c r="AB52" s="49"/>
      <c r="AC52" s="279"/>
    </row>
    <row r="53" spans="1:29" ht="15.75" customHeight="1">
      <c r="A53" s="283"/>
      <c r="B53" s="38"/>
      <c r="C53" s="264"/>
      <c r="D53" s="265"/>
      <c r="E53" s="39"/>
      <c r="F53" s="40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54"/>
      <c r="X53" s="110"/>
      <c r="Y53" s="266"/>
      <c r="Z53" s="267"/>
      <c r="AA53" s="55"/>
      <c r="AB53" s="49"/>
      <c r="AC53" s="279"/>
    </row>
    <row r="54" spans="1:29" ht="15.75" customHeight="1">
      <c r="A54" s="283"/>
      <c r="B54" s="99"/>
      <c r="C54" s="264"/>
      <c r="D54" s="265"/>
      <c r="E54" s="109"/>
      <c r="F54" s="71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62"/>
      <c r="T54" s="63"/>
      <c r="U54" s="73"/>
      <c r="V54" s="74"/>
      <c r="W54" s="68"/>
      <c r="X54" s="110"/>
      <c r="Y54" s="266"/>
      <c r="Z54" s="267"/>
      <c r="AA54" s="111"/>
      <c r="AB54" s="67"/>
      <c r="AC54" s="279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10">AVERAGE(I39:I54)</f>
        <v>11</v>
      </c>
      <c r="J55" s="81">
        <f t="shared" si="10"/>
        <v>3000</v>
      </c>
      <c r="K55" s="82">
        <f t="shared" ref="K55" si="11">J55/I55</f>
        <v>272.72727272727275</v>
      </c>
      <c r="L55" s="80">
        <f t="shared" ref="L55:M55" si="12">AVERAGE(L39:L54)</f>
        <v>11</v>
      </c>
      <c r="M55" s="81">
        <f t="shared" si="12"/>
        <v>2560.0177501664102</v>
      </c>
      <c r="N55" s="82">
        <f>M55/L55</f>
        <v>232.72888637876457</v>
      </c>
      <c r="O55" s="83">
        <f>L55-I55</f>
        <v>0</v>
      </c>
      <c r="P55" s="84">
        <f>N55-K55</f>
        <v>-39.998386348508177</v>
      </c>
      <c r="Q55" s="85">
        <f>N55/K55</f>
        <v>0.85333925005547007</v>
      </c>
      <c r="R55" s="275"/>
      <c r="S55" s="182">
        <v>0.25024305555555554</v>
      </c>
      <c r="T55" s="183">
        <v>0.47787037037037039</v>
      </c>
      <c r="U55" s="86"/>
      <c r="V55" s="96"/>
      <c r="W55" s="78"/>
      <c r="X55" s="82"/>
      <c r="Y55" s="262"/>
      <c r="Z55" s="263"/>
      <c r="AA55" s="97">
        <f>M55-J55</f>
        <v>-439.98224983358978</v>
      </c>
      <c r="AB55" s="85">
        <f>M55/J55</f>
        <v>0.85333925005547007</v>
      </c>
      <c r="AC55" s="280"/>
    </row>
    <row r="56" spans="1:29" ht="15.75" customHeight="1">
      <c r="A56" s="268" t="s">
        <v>41</v>
      </c>
      <c r="B56" s="16" t="s">
        <v>69</v>
      </c>
      <c r="C56" s="271" t="s">
        <v>96</v>
      </c>
      <c r="D56" s="272"/>
      <c r="E56" s="21">
        <v>14.06</v>
      </c>
      <c r="F56" s="15">
        <v>907</v>
      </c>
      <c r="G56" s="22">
        <f t="shared" ref="G56:G58" si="13">E56*F56</f>
        <v>12752.42</v>
      </c>
      <c r="H56" s="23"/>
      <c r="I56" s="24">
        <v>6</v>
      </c>
      <c r="J56" s="25">
        <v>2600</v>
      </c>
      <c r="K56" s="26">
        <f>J56/I56</f>
        <v>433.33333333333331</v>
      </c>
      <c r="L56" s="27">
        <v>6</v>
      </c>
      <c r="M56" s="25">
        <f>F56/V56*60</f>
        <v>2143.9264609323682</v>
      </c>
      <c r="N56" s="26">
        <f>M56/L56</f>
        <v>357.32107682206134</v>
      </c>
      <c r="O56" s="91">
        <f>L56-I56</f>
        <v>0</v>
      </c>
      <c r="P56" s="92">
        <f>N56-K56</f>
        <v>-76.012256511271971</v>
      </c>
      <c r="Q56" s="31">
        <f>N56/K56</f>
        <v>0.82458710035860316</v>
      </c>
      <c r="R56" s="273">
        <f>Q72</f>
        <v>0.8216085279054951</v>
      </c>
      <c r="S56" s="32">
        <v>0.25</v>
      </c>
      <c r="T56" s="33">
        <v>0.26762731481481483</v>
      </c>
      <c r="U56" s="34"/>
      <c r="V56" s="35">
        <v>25.383333333333358</v>
      </c>
      <c r="W56" s="33"/>
      <c r="X56" s="107"/>
      <c r="Y56" s="276"/>
      <c r="Z56" s="277"/>
      <c r="AA56" s="36">
        <f>M56-J56</f>
        <v>-456.07353906763183</v>
      </c>
      <c r="AB56" s="31">
        <f>M56/J56</f>
        <v>0.82458710035860316</v>
      </c>
      <c r="AC56" s="278">
        <f>AB72</f>
        <v>0.8216085279054951</v>
      </c>
    </row>
    <row r="57" spans="1:29" ht="15.75" customHeight="1">
      <c r="A57" s="269"/>
      <c r="B57" s="38" t="s">
        <v>69</v>
      </c>
      <c r="C57" s="264" t="s">
        <v>97</v>
      </c>
      <c r="D57" s="265"/>
      <c r="E57" s="39">
        <v>14.81</v>
      </c>
      <c r="F57" s="40">
        <v>1056</v>
      </c>
      <c r="G57" s="41">
        <f t="shared" si="13"/>
        <v>15639.36</v>
      </c>
      <c r="H57" s="42"/>
      <c r="I57" s="43">
        <v>6</v>
      </c>
      <c r="J57" s="44">
        <v>2600</v>
      </c>
      <c r="K57" s="45">
        <f t="shared" ref="K57:K58" si="14">J57/I57</f>
        <v>433.33333333333331</v>
      </c>
      <c r="L57" s="46">
        <v>6</v>
      </c>
      <c r="M57" s="44">
        <f>F57/V57*60</f>
        <v>2162.4573378839573</v>
      </c>
      <c r="N57" s="45">
        <f>M57/L57</f>
        <v>360.40955631399288</v>
      </c>
      <c r="O57" s="47">
        <f>L57-I57</f>
        <v>0</v>
      </c>
      <c r="P57" s="48">
        <f>N57-K57</f>
        <v>-72.923777019340434</v>
      </c>
      <c r="Q57" s="49">
        <f>N57/K57</f>
        <v>0.83171436072459903</v>
      </c>
      <c r="R57" s="274"/>
      <c r="S57" s="50">
        <v>0.2722222222222222</v>
      </c>
      <c r="T57" s="51">
        <v>0.29256944444444444</v>
      </c>
      <c r="U57" s="52">
        <v>6.6166666666666085</v>
      </c>
      <c r="V57" s="53">
        <v>29.300000000000026</v>
      </c>
      <c r="W57" s="54"/>
      <c r="X57" s="58"/>
      <c r="Y57" s="266"/>
      <c r="Z57" s="267"/>
      <c r="AA57" s="55">
        <f>M57-J57</f>
        <v>-437.54266211604272</v>
      </c>
      <c r="AB57" s="49">
        <f>M57/J57</f>
        <v>0.83171436072459892</v>
      </c>
      <c r="AC57" s="279"/>
    </row>
    <row r="58" spans="1:29" ht="15.75" customHeight="1">
      <c r="A58" s="269"/>
      <c r="B58" s="38" t="s">
        <v>69</v>
      </c>
      <c r="C58" s="264" t="s">
        <v>98</v>
      </c>
      <c r="D58" s="265"/>
      <c r="E58" s="39">
        <v>17.87</v>
      </c>
      <c r="F58" s="40">
        <v>567</v>
      </c>
      <c r="G58" s="41">
        <f t="shared" si="13"/>
        <v>10132.290000000001</v>
      </c>
      <c r="H58" s="42"/>
      <c r="I58" s="43">
        <v>6</v>
      </c>
      <c r="J58" s="44">
        <v>2600</v>
      </c>
      <c r="K58" s="45">
        <f t="shared" si="14"/>
        <v>433.33333333333331</v>
      </c>
      <c r="L58" s="46">
        <v>6</v>
      </c>
      <c r="M58" s="44">
        <f>F58/V58*60</f>
        <v>2102.1627188465363</v>
      </c>
      <c r="N58" s="45">
        <f>M58/L58</f>
        <v>350.36045314108941</v>
      </c>
      <c r="O58" s="47">
        <f>L58-I58</f>
        <v>0</v>
      </c>
      <c r="P58" s="48">
        <f>N58-K58</f>
        <v>-82.972880192243906</v>
      </c>
      <c r="Q58" s="49">
        <f>N58/K58</f>
        <v>0.80852412263328333</v>
      </c>
      <c r="R58" s="274"/>
      <c r="S58" s="50">
        <v>0.29652777777777772</v>
      </c>
      <c r="T58" s="51">
        <v>0.30776620370370372</v>
      </c>
      <c r="U58" s="52">
        <v>5.6999999999999318</v>
      </c>
      <c r="V58" s="53">
        <v>16.183333333333437</v>
      </c>
      <c r="W58" s="54"/>
      <c r="X58" s="58"/>
      <c r="Y58" s="266"/>
      <c r="Z58" s="267"/>
      <c r="AA58" s="55">
        <f>M58-J58</f>
        <v>-497.83728115346366</v>
      </c>
      <c r="AB58" s="49">
        <f>M58/J58</f>
        <v>0.80852412263328322</v>
      </c>
      <c r="AC58" s="279"/>
    </row>
    <row r="59" spans="1:29" ht="15.75" customHeight="1">
      <c r="A59" s="269"/>
      <c r="B59" s="38"/>
      <c r="C59" s="264"/>
      <c r="D59" s="265"/>
      <c r="E59" s="39"/>
      <c r="F59" s="40"/>
      <c r="G59" s="41"/>
      <c r="H59" s="42"/>
      <c r="I59" s="43"/>
      <c r="J59" s="44"/>
      <c r="K59" s="45"/>
      <c r="L59" s="46"/>
      <c r="M59" s="44"/>
      <c r="N59" s="45"/>
      <c r="O59" s="47"/>
      <c r="P59" s="48"/>
      <c r="Q59" s="49"/>
      <c r="R59" s="274"/>
      <c r="S59" s="50"/>
      <c r="T59" s="51"/>
      <c r="U59" s="52"/>
      <c r="V59" s="53"/>
      <c r="W59" s="54"/>
      <c r="X59" s="94"/>
      <c r="Y59" s="266"/>
      <c r="Z59" s="267"/>
      <c r="AA59" s="55"/>
      <c r="AB59" s="49"/>
      <c r="AC59" s="279"/>
    </row>
    <row r="60" spans="1:29" ht="15.75" customHeight="1">
      <c r="A60" s="269"/>
      <c r="B60" s="38"/>
      <c r="C60" s="264"/>
      <c r="D60" s="265"/>
      <c r="E60" s="39"/>
      <c r="F60" s="40"/>
      <c r="G60" s="41"/>
      <c r="H60" s="58"/>
      <c r="I60" s="43"/>
      <c r="J60" s="44"/>
      <c r="K60" s="45"/>
      <c r="L60" s="59"/>
      <c r="M60" s="44"/>
      <c r="N60" s="45"/>
      <c r="O60" s="47"/>
      <c r="P60" s="48"/>
      <c r="Q60" s="49"/>
      <c r="R60" s="274"/>
      <c r="S60" s="50"/>
      <c r="T60" s="51"/>
      <c r="U60" s="52"/>
      <c r="V60" s="53"/>
      <c r="W60" s="54"/>
      <c r="X60" s="58"/>
      <c r="Y60" s="266"/>
      <c r="Z60" s="267"/>
      <c r="AA60" s="55"/>
      <c r="AB60" s="49"/>
      <c r="AC60" s="279"/>
    </row>
    <row r="61" spans="1:29" ht="15.75" customHeight="1">
      <c r="A61" s="269"/>
      <c r="B61" s="38"/>
      <c r="C61" s="264"/>
      <c r="D61" s="265"/>
      <c r="E61" s="39"/>
      <c r="F61" s="40"/>
      <c r="G61" s="60"/>
      <c r="H61" s="61"/>
      <c r="I61" s="43"/>
      <c r="J61" s="44"/>
      <c r="K61" s="45"/>
      <c r="L61" s="46"/>
      <c r="M61" s="44"/>
      <c r="N61" s="45"/>
      <c r="O61" s="47"/>
      <c r="P61" s="48"/>
      <c r="Q61" s="49"/>
      <c r="R61" s="274"/>
      <c r="S61" s="50"/>
      <c r="T61" s="51"/>
      <c r="U61" s="52"/>
      <c r="V61" s="53"/>
      <c r="W61" s="54"/>
      <c r="X61" s="116"/>
      <c r="Y61" s="266"/>
      <c r="Z61" s="267"/>
      <c r="AA61" s="55"/>
      <c r="AB61" s="49"/>
      <c r="AC61" s="279"/>
    </row>
    <row r="62" spans="1:29" ht="15.75" customHeight="1">
      <c r="A62" s="269"/>
      <c r="B62" s="38"/>
      <c r="C62" s="264"/>
      <c r="D62" s="265"/>
      <c r="E62" s="39"/>
      <c r="F62" s="40"/>
      <c r="G62" s="60"/>
      <c r="H62" s="64"/>
      <c r="I62" s="43"/>
      <c r="J62" s="44"/>
      <c r="K62" s="45"/>
      <c r="L62" s="59"/>
      <c r="M62" s="44"/>
      <c r="N62" s="45"/>
      <c r="O62" s="65"/>
      <c r="P62" s="66"/>
      <c r="Q62" s="67"/>
      <c r="R62" s="274"/>
      <c r="S62" s="50"/>
      <c r="T62" s="51"/>
      <c r="U62" s="52"/>
      <c r="V62" s="53"/>
      <c r="W62" s="54"/>
      <c r="X62" s="94"/>
      <c r="Y62" s="266"/>
      <c r="Z62" s="267"/>
      <c r="AA62" s="55"/>
      <c r="AB62" s="49"/>
      <c r="AC62" s="279"/>
    </row>
    <row r="63" spans="1:29" ht="15.75" customHeight="1">
      <c r="A63" s="269"/>
      <c r="B63" s="38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50"/>
      <c r="T63" s="51"/>
      <c r="U63" s="52"/>
      <c r="V63" s="53"/>
      <c r="W63" s="54"/>
      <c r="X63" s="94"/>
      <c r="Y63" s="266"/>
      <c r="Z63" s="267"/>
      <c r="AA63" s="55"/>
      <c r="AB63" s="49"/>
      <c r="AC63" s="279"/>
    </row>
    <row r="64" spans="1:29" ht="15.75" customHeight="1">
      <c r="A64" s="269"/>
      <c r="B64" s="38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74"/>
      <c r="W64" s="54"/>
      <c r="X64" s="94"/>
      <c r="Y64" s="266"/>
      <c r="Z64" s="267"/>
      <c r="AA64" s="55"/>
      <c r="AB64" s="49"/>
      <c r="AC64" s="279"/>
    </row>
    <row r="65" spans="1:29" ht="15.75" customHeight="1">
      <c r="A65" s="269"/>
      <c r="B65" s="38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74"/>
      <c r="W65" s="68"/>
      <c r="X65" s="110"/>
      <c r="Y65" s="266"/>
      <c r="Z65" s="267"/>
      <c r="AA65" s="55"/>
      <c r="AB65" s="49"/>
      <c r="AC65" s="279"/>
    </row>
    <row r="66" spans="1:29" ht="15.75" customHeight="1">
      <c r="A66" s="269"/>
      <c r="B66" s="38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74"/>
      <c r="W66" s="68"/>
      <c r="X66" s="110"/>
      <c r="Y66" s="266"/>
      <c r="Z66" s="267"/>
      <c r="AA66" s="55"/>
      <c r="AB66" s="49"/>
      <c r="AC66" s="279"/>
    </row>
    <row r="67" spans="1:29" ht="15.75" customHeight="1">
      <c r="A67" s="269"/>
      <c r="B67" s="38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74"/>
      <c r="W67" s="68"/>
      <c r="X67" s="110"/>
      <c r="Y67" s="266"/>
      <c r="Z67" s="267"/>
      <c r="AA67" s="55"/>
      <c r="AB67" s="49"/>
      <c r="AC67" s="279"/>
    </row>
    <row r="68" spans="1:29" ht="15.75" customHeight="1">
      <c r="A68" s="269"/>
      <c r="B68" s="38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74"/>
      <c r="W68" s="68"/>
      <c r="X68" s="110"/>
      <c r="Y68" s="266"/>
      <c r="Z68" s="267"/>
      <c r="AA68" s="55"/>
      <c r="AB68" s="49"/>
      <c r="AC68" s="279"/>
    </row>
    <row r="69" spans="1:29" ht="15.75" customHeight="1">
      <c r="A69" s="269"/>
      <c r="B69" s="38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74"/>
      <c r="W69" s="68"/>
      <c r="X69" s="110"/>
      <c r="Y69" s="266"/>
      <c r="Z69" s="267"/>
      <c r="AA69" s="55"/>
      <c r="AB69" s="49"/>
      <c r="AC69" s="279"/>
    </row>
    <row r="70" spans="1:29" ht="15.75" customHeight="1">
      <c r="A70" s="269"/>
      <c r="B70" s="38"/>
      <c r="C70" s="264"/>
      <c r="D70" s="265"/>
      <c r="E70" s="39"/>
      <c r="F70" s="40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74"/>
      <c r="W70" s="68"/>
      <c r="X70" s="110"/>
      <c r="Y70" s="266"/>
      <c r="Z70" s="267"/>
      <c r="AA70" s="55"/>
      <c r="AB70" s="49"/>
      <c r="AC70" s="279"/>
    </row>
    <row r="71" spans="1:29" ht="15.75" customHeight="1">
      <c r="A71" s="269"/>
      <c r="B71" s="38"/>
      <c r="C71" s="264"/>
      <c r="D71" s="265"/>
      <c r="E71" s="104"/>
      <c r="F71" s="40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15">AVERAGE(I56:I71)</f>
        <v>6</v>
      </c>
      <c r="J72" s="81">
        <f t="shared" si="15"/>
        <v>2600</v>
      </c>
      <c r="K72" s="82">
        <f t="shared" ref="K72" si="16">J72/I72</f>
        <v>433.33333333333331</v>
      </c>
      <c r="L72" s="80">
        <f t="shared" ref="L72:M72" si="17">AVERAGE(L56:L71)</f>
        <v>6</v>
      </c>
      <c r="M72" s="81">
        <f t="shared" si="17"/>
        <v>2136.1821725542873</v>
      </c>
      <c r="N72" s="82">
        <f>M72/L72</f>
        <v>356.03036209238121</v>
      </c>
      <c r="O72" s="83">
        <f>L72-I72</f>
        <v>0</v>
      </c>
      <c r="P72" s="84">
        <f>N72-K72</f>
        <v>-77.302971240952104</v>
      </c>
      <c r="Q72" s="85">
        <f>N72/K72</f>
        <v>0.8216085279054951</v>
      </c>
      <c r="R72" s="275"/>
      <c r="S72" s="182">
        <v>0.25</v>
      </c>
      <c r="T72" s="183">
        <v>0.30776620370370372</v>
      </c>
      <c r="U72" s="86"/>
      <c r="V72" s="96"/>
      <c r="W72" s="78"/>
      <c r="X72" s="82"/>
      <c r="Y72" s="262"/>
      <c r="Z72" s="263"/>
      <c r="AA72" s="97">
        <f>M72-J72</f>
        <v>-463.81782744571274</v>
      </c>
      <c r="AB72" s="85">
        <f>M72/J72</f>
        <v>0.8216085279054951</v>
      </c>
      <c r="AC72" s="280"/>
    </row>
    <row r="73" spans="1:29" ht="15.75" customHeight="1">
      <c r="A73" s="281" t="s">
        <v>43</v>
      </c>
      <c r="B73" s="16" t="s">
        <v>76</v>
      </c>
      <c r="C73" s="271" t="s">
        <v>103</v>
      </c>
      <c r="D73" s="272"/>
      <c r="E73" s="21">
        <v>14.03</v>
      </c>
      <c r="F73" s="15">
        <v>3957</v>
      </c>
      <c r="G73" s="22">
        <f t="shared" ref="G73" si="18">E73*F73</f>
        <v>55516.71</v>
      </c>
      <c r="H73" s="23"/>
      <c r="I73" s="24">
        <v>4</v>
      </c>
      <c r="J73" s="25">
        <v>2700</v>
      </c>
      <c r="K73" s="26">
        <f>J73/I73</f>
        <v>675</v>
      </c>
      <c r="L73" s="27">
        <v>4</v>
      </c>
      <c r="M73" s="25">
        <f>F73/V73*60</f>
        <v>2356.526054590573</v>
      </c>
      <c r="N73" s="26">
        <f>M73/L73</f>
        <v>589.13151364764326</v>
      </c>
      <c r="O73" s="91">
        <f>L73-I73</f>
        <v>0</v>
      </c>
      <c r="P73" s="92">
        <f>N73-K73</f>
        <v>-85.86848635235674</v>
      </c>
      <c r="Q73" s="31">
        <f>N73/K73</f>
        <v>0.87278742762613815</v>
      </c>
      <c r="R73" s="273">
        <f>Q89</f>
        <v>0.87278742762613815</v>
      </c>
      <c r="S73" s="32">
        <v>0.25017361111111114</v>
      </c>
      <c r="T73" s="33">
        <v>0.32013888888888886</v>
      </c>
      <c r="U73" s="34"/>
      <c r="V73" s="35">
        <v>100.74999999999991</v>
      </c>
      <c r="W73" s="114"/>
      <c r="X73" s="115"/>
      <c r="Y73" s="276"/>
      <c r="Z73" s="277"/>
      <c r="AA73" s="36">
        <f>M73-J73</f>
        <v>-343.47394540942696</v>
      </c>
      <c r="AB73" s="31">
        <f>M73/J73</f>
        <v>0.87278742762613815</v>
      </c>
      <c r="AC73" s="278">
        <f>AB89</f>
        <v>0.87278742762613815</v>
      </c>
    </row>
    <row r="74" spans="1:29" ht="15.75" customHeight="1">
      <c r="A74" s="282"/>
      <c r="B74" s="38"/>
      <c r="C74" s="264"/>
      <c r="D74" s="265"/>
      <c r="E74" s="39"/>
      <c r="F74" s="40"/>
      <c r="G74" s="41"/>
      <c r="H74" s="42"/>
      <c r="I74" s="43"/>
      <c r="J74" s="44"/>
      <c r="K74" s="45"/>
      <c r="L74" s="46"/>
      <c r="M74" s="44"/>
      <c r="N74" s="45"/>
      <c r="O74" s="47"/>
      <c r="P74" s="48"/>
      <c r="Q74" s="49"/>
      <c r="R74" s="274"/>
      <c r="S74" s="50"/>
      <c r="T74" s="51"/>
      <c r="U74" s="52"/>
      <c r="V74" s="53"/>
      <c r="W74" s="54"/>
      <c r="X74" s="94"/>
      <c r="Y74" s="266"/>
      <c r="Z74" s="267"/>
      <c r="AA74" s="55"/>
      <c r="AB74" s="49"/>
      <c r="AC74" s="279"/>
    </row>
    <row r="75" spans="1:29" ht="15.75" customHeight="1">
      <c r="A75" s="282"/>
      <c r="B75" s="38"/>
      <c r="C75" s="264"/>
      <c r="D75" s="265"/>
      <c r="E75" s="39"/>
      <c r="F75" s="40"/>
      <c r="G75" s="41"/>
      <c r="H75" s="42"/>
      <c r="I75" s="43"/>
      <c r="J75" s="44"/>
      <c r="K75" s="45"/>
      <c r="L75" s="46"/>
      <c r="M75" s="44"/>
      <c r="N75" s="45"/>
      <c r="O75" s="47"/>
      <c r="P75" s="48"/>
      <c r="Q75" s="49"/>
      <c r="R75" s="274"/>
      <c r="S75" s="50"/>
      <c r="T75" s="51"/>
      <c r="U75" s="52"/>
      <c r="V75" s="53"/>
      <c r="W75" s="54"/>
      <c r="X75" s="94"/>
      <c r="Y75" s="266"/>
      <c r="Z75" s="267"/>
      <c r="AA75" s="55"/>
      <c r="AB75" s="49"/>
      <c r="AC75" s="279"/>
    </row>
    <row r="76" spans="1:29" ht="15.75" customHeight="1">
      <c r="A76" s="282"/>
      <c r="B76" s="38"/>
      <c r="C76" s="264"/>
      <c r="D76" s="265"/>
      <c r="E76" s="39"/>
      <c r="F76" s="40"/>
      <c r="G76" s="41"/>
      <c r="H76" s="42"/>
      <c r="I76" s="43"/>
      <c r="J76" s="44"/>
      <c r="K76" s="45"/>
      <c r="L76" s="46"/>
      <c r="M76" s="44"/>
      <c r="N76" s="45"/>
      <c r="O76" s="47"/>
      <c r="P76" s="48"/>
      <c r="Q76" s="49"/>
      <c r="R76" s="274"/>
      <c r="S76" s="50"/>
      <c r="T76" s="51"/>
      <c r="U76" s="52"/>
      <c r="V76" s="53"/>
      <c r="W76" s="54"/>
      <c r="X76" s="94"/>
      <c r="Y76" s="266"/>
      <c r="Z76" s="267"/>
      <c r="AA76" s="55"/>
      <c r="AB76" s="49"/>
      <c r="AC76" s="279"/>
    </row>
    <row r="77" spans="1:29" ht="15.75" customHeight="1">
      <c r="A77" s="283"/>
      <c r="B77" s="38"/>
      <c r="C77" s="264"/>
      <c r="D77" s="265"/>
      <c r="E77" s="39"/>
      <c r="F77" s="40"/>
      <c r="G77" s="41"/>
      <c r="H77" s="58"/>
      <c r="I77" s="43"/>
      <c r="J77" s="44"/>
      <c r="K77" s="45"/>
      <c r="L77" s="59"/>
      <c r="M77" s="44"/>
      <c r="N77" s="45"/>
      <c r="O77" s="47"/>
      <c r="P77" s="48"/>
      <c r="Q77" s="49"/>
      <c r="R77" s="274"/>
      <c r="S77" s="50"/>
      <c r="T77" s="51"/>
      <c r="U77" s="52"/>
      <c r="V77" s="53"/>
      <c r="W77" s="54"/>
      <c r="X77" s="94"/>
      <c r="Y77" s="266"/>
      <c r="Z77" s="267"/>
      <c r="AA77" s="55"/>
      <c r="AB77" s="49"/>
      <c r="AC77" s="279"/>
    </row>
    <row r="78" spans="1:29" ht="15.75" customHeight="1">
      <c r="A78" s="283"/>
      <c r="B78" s="38"/>
      <c r="C78" s="264"/>
      <c r="D78" s="265"/>
      <c r="E78" s="39"/>
      <c r="F78" s="40"/>
      <c r="G78" s="60"/>
      <c r="H78" s="61"/>
      <c r="I78" s="43"/>
      <c r="J78" s="44"/>
      <c r="K78" s="45"/>
      <c r="L78" s="46"/>
      <c r="M78" s="44"/>
      <c r="N78" s="45"/>
      <c r="O78" s="47"/>
      <c r="P78" s="48"/>
      <c r="Q78" s="49"/>
      <c r="R78" s="274"/>
      <c r="S78" s="50"/>
      <c r="T78" s="51"/>
      <c r="U78" s="52"/>
      <c r="V78" s="53"/>
      <c r="W78" s="54"/>
      <c r="X78" s="94"/>
      <c r="Y78" s="266"/>
      <c r="Z78" s="267"/>
      <c r="AA78" s="55"/>
      <c r="AB78" s="49"/>
      <c r="AC78" s="279"/>
    </row>
    <row r="79" spans="1:29" ht="15.75" customHeight="1">
      <c r="A79" s="283"/>
      <c r="B79" s="38"/>
      <c r="C79" s="264"/>
      <c r="D79" s="265"/>
      <c r="E79" s="39"/>
      <c r="F79" s="40"/>
      <c r="G79" s="60"/>
      <c r="H79" s="64"/>
      <c r="I79" s="43"/>
      <c r="J79" s="44"/>
      <c r="K79" s="45"/>
      <c r="L79" s="59"/>
      <c r="M79" s="44"/>
      <c r="N79" s="45"/>
      <c r="O79" s="65"/>
      <c r="P79" s="66"/>
      <c r="Q79" s="67"/>
      <c r="R79" s="274"/>
      <c r="S79" s="50"/>
      <c r="T79" s="51"/>
      <c r="U79" s="52"/>
      <c r="V79" s="53"/>
      <c r="W79" s="54"/>
      <c r="X79" s="94"/>
      <c r="Y79" s="266"/>
      <c r="Z79" s="267"/>
      <c r="AA79" s="55"/>
      <c r="AB79" s="49"/>
      <c r="AC79" s="279"/>
    </row>
    <row r="80" spans="1:29" ht="15.75" customHeight="1">
      <c r="A80" s="283"/>
      <c r="B80" s="38"/>
      <c r="C80" s="264"/>
      <c r="D80" s="265"/>
      <c r="E80" s="39"/>
      <c r="F80" s="40"/>
      <c r="G80" s="60"/>
      <c r="H80" s="64"/>
      <c r="I80" s="43"/>
      <c r="J80" s="44"/>
      <c r="K80" s="45"/>
      <c r="L80" s="59"/>
      <c r="M80" s="44"/>
      <c r="N80" s="45"/>
      <c r="O80" s="65"/>
      <c r="P80" s="66"/>
      <c r="Q80" s="67"/>
      <c r="R80" s="274"/>
      <c r="S80" s="50"/>
      <c r="T80" s="51"/>
      <c r="U80" s="52"/>
      <c r="V80" s="53"/>
      <c r="W80" s="54"/>
      <c r="X80" s="94"/>
      <c r="Y80" s="266"/>
      <c r="Z80" s="267"/>
      <c r="AA80" s="55"/>
      <c r="AB80" s="49"/>
      <c r="AC80" s="279"/>
    </row>
    <row r="81" spans="1:29" ht="15.75" customHeight="1">
      <c r="A81" s="283"/>
      <c r="B81" s="38"/>
      <c r="C81" s="264"/>
      <c r="D81" s="265"/>
      <c r="E81" s="39"/>
      <c r="F81" s="40"/>
      <c r="G81" s="60"/>
      <c r="H81" s="64"/>
      <c r="I81" s="43"/>
      <c r="J81" s="44"/>
      <c r="K81" s="45"/>
      <c r="L81" s="59"/>
      <c r="M81" s="44"/>
      <c r="N81" s="45"/>
      <c r="O81" s="65"/>
      <c r="P81" s="66"/>
      <c r="Q81" s="67"/>
      <c r="R81" s="274"/>
      <c r="S81" s="50"/>
      <c r="T81" s="51"/>
      <c r="U81" s="52"/>
      <c r="V81" s="53"/>
      <c r="W81" s="54"/>
      <c r="X81" s="94"/>
      <c r="Y81" s="266"/>
      <c r="Z81" s="267"/>
      <c r="AA81" s="55"/>
      <c r="AB81" s="49"/>
      <c r="AC81" s="279"/>
    </row>
    <row r="82" spans="1:29" ht="15.75" customHeight="1">
      <c r="A82" s="283"/>
      <c r="B82" s="38"/>
      <c r="C82" s="264"/>
      <c r="D82" s="265"/>
      <c r="E82" s="39"/>
      <c r="F82" s="40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55"/>
      <c r="AB82" s="49"/>
      <c r="AC82" s="279"/>
    </row>
    <row r="83" spans="1:29" ht="15.75" customHeight="1">
      <c r="A83" s="283"/>
      <c r="B83" s="38"/>
      <c r="C83" s="264"/>
      <c r="D83" s="265"/>
      <c r="E83" s="39"/>
      <c r="F83" s="40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55"/>
      <c r="AB83" s="49"/>
      <c r="AC83" s="279"/>
    </row>
    <row r="84" spans="1:29" ht="15.75" customHeight="1">
      <c r="A84" s="283"/>
      <c r="B84" s="38"/>
      <c r="C84" s="264"/>
      <c r="D84" s="265"/>
      <c r="E84" s="39"/>
      <c r="F84" s="40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55"/>
      <c r="AB84" s="49"/>
      <c r="AC84" s="279"/>
    </row>
    <row r="85" spans="1:29" ht="15.75" customHeight="1">
      <c r="A85" s="283"/>
      <c r="B85" s="38"/>
      <c r="C85" s="264"/>
      <c r="D85" s="265"/>
      <c r="E85" s="39"/>
      <c r="F85" s="40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55"/>
      <c r="AB85" s="49"/>
      <c r="AC85" s="279"/>
    </row>
    <row r="86" spans="1:29" ht="15.75" customHeight="1">
      <c r="A86" s="283"/>
      <c r="B86" s="38"/>
      <c r="C86" s="264"/>
      <c r="D86" s="265"/>
      <c r="E86" s="39"/>
      <c r="F86" s="40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55"/>
      <c r="AB86" s="49"/>
      <c r="AC86" s="279"/>
    </row>
    <row r="87" spans="1:29" ht="15.75" customHeight="1">
      <c r="A87" s="283"/>
      <c r="B87" s="38"/>
      <c r="C87" s="264"/>
      <c r="D87" s="265"/>
      <c r="E87" s="39"/>
      <c r="F87" s="40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55"/>
      <c r="AB87" s="49"/>
      <c r="AC87" s="279"/>
    </row>
    <row r="88" spans="1:29" ht="15.75" customHeight="1">
      <c r="A88" s="283"/>
      <c r="B88" s="38"/>
      <c r="C88" s="264"/>
      <c r="D88" s="265"/>
      <c r="E88" s="104"/>
      <c r="F88" s="40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18"/>
      <c r="G89" s="79"/>
      <c r="H89" s="20"/>
      <c r="I89" s="80">
        <f t="shared" ref="I89:J89" si="19">AVERAGE(I73:I88)</f>
        <v>4</v>
      </c>
      <c r="J89" s="81">
        <f t="shared" si="19"/>
        <v>2700</v>
      </c>
      <c r="K89" s="82">
        <f t="shared" ref="K89" si="20">J89/I89</f>
        <v>675</v>
      </c>
      <c r="L89" s="80">
        <f t="shared" ref="L89:M89" si="21">AVERAGE(L73:L88)</f>
        <v>4</v>
      </c>
      <c r="M89" s="81">
        <f t="shared" si="21"/>
        <v>2356.526054590573</v>
      </c>
      <c r="N89" s="82">
        <f>M89/L89</f>
        <v>589.13151364764326</v>
      </c>
      <c r="O89" s="83">
        <f>L89-I89</f>
        <v>0</v>
      </c>
      <c r="P89" s="84">
        <f>N89-K89</f>
        <v>-85.86848635235674</v>
      </c>
      <c r="Q89" s="85">
        <f>N89/K89</f>
        <v>0.87278742762613815</v>
      </c>
      <c r="R89" s="275"/>
      <c r="S89" s="182">
        <v>0.25017361111111114</v>
      </c>
      <c r="T89" s="183">
        <v>0.32013888888888886</v>
      </c>
      <c r="U89" s="86"/>
      <c r="V89" s="96"/>
      <c r="W89" s="18"/>
      <c r="X89" s="20"/>
      <c r="Y89" s="262"/>
      <c r="Z89" s="263"/>
      <c r="AA89" s="97">
        <f>M89-J89</f>
        <v>-343.47394540942696</v>
      </c>
      <c r="AB89" s="85">
        <f>M89/J89</f>
        <v>0.87278742762613815</v>
      </c>
      <c r="AC89" s="280"/>
    </row>
    <row r="90" spans="1:29" ht="15.75" customHeight="1">
      <c r="A90" s="268" t="s">
        <v>197</v>
      </c>
      <c r="B90" s="16" t="s">
        <v>76</v>
      </c>
      <c r="C90" s="271" t="s">
        <v>107</v>
      </c>
      <c r="D90" s="272"/>
      <c r="E90" s="21">
        <v>18.18</v>
      </c>
      <c r="F90" s="15">
        <v>2282</v>
      </c>
      <c r="G90" s="22">
        <f t="shared" ref="G90:G91" si="22">E90*F90</f>
        <v>41486.76</v>
      </c>
      <c r="H90" s="23"/>
      <c r="I90" s="24">
        <v>3</v>
      </c>
      <c r="J90" s="25">
        <v>3300</v>
      </c>
      <c r="K90" s="26">
        <f>J90/I90</f>
        <v>1100</v>
      </c>
      <c r="L90" s="27">
        <v>3</v>
      </c>
      <c r="M90" s="25">
        <f>F90/V90*60</f>
        <v>2770.7251264755441</v>
      </c>
      <c r="N90" s="26">
        <f>M90/L90</f>
        <v>923.57504215851475</v>
      </c>
      <c r="O90" s="91">
        <f>L90-I90</f>
        <v>0</v>
      </c>
      <c r="P90" s="92">
        <f>N90-K90</f>
        <v>-176.42495784148525</v>
      </c>
      <c r="Q90" s="31">
        <f>N90/K90</f>
        <v>0.83961367468955883</v>
      </c>
      <c r="R90" s="273">
        <f>Q106</f>
        <v>0.84518514391749455</v>
      </c>
      <c r="S90" s="32">
        <v>0.32291666666666663</v>
      </c>
      <c r="T90" s="33">
        <v>0.35723379629629631</v>
      </c>
      <c r="U90" s="34"/>
      <c r="V90" s="35">
        <v>49.416666666666742</v>
      </c>
      <c r="W90" s="33"/>
      <c r="X90" s="107"/>
      <c r="Y90" s="276"/>
      <c r="Z90" s="277"/>
      <c r="AA90" s="36">
        <f>M90-J90</f>
        <v>-529.27487352445587</v>
      </c>
      <c r="AB90" s="31">
        <f>M90/J90</f>
        <v>0.83961367468955883</v>
      </c>
      <c r="AC90" s="278">
        <f>AB106</f>
        <v>0.84518514391749455</v>
      </c>
    </row>
    <row r="91" spans="1:29" ht="15.75" customHeight="1">
      <c r="A91" s="269"/>
      <c r="B91" s="38" t="s">
        <v>76</v>
      </c>
      <c r="C91" s="264" t="s">
        <v>226</v>
      </c>
      <c r="D91" s="265"/>
      <c r="E91" s="39">
        <v>21.45</v>
      </c>
      <c r="F91" s="40">
        <v>2455</v>
      </c>
      <c r="G91" s="41">
        <f t="shared" si="22"/>
        <v>52659.75</v>
      </c>
      <c r="H91" s="42"/>
      <c r="I91" s="43">
        <v>3</v>
      </c>
      <c r="J91" s="44">
        <v>3300</v>
      </c>
      <c r="K91" s="45">
        <f t="shared" ref="K91:K110" si="23">J91/I91</f>
        <v>1100</v>
      </c>
      <c r="L91" s="46">
        <v>3</v>
      </c>
      <c r="M91" s="44">
        <f>F91/V91*60</f>
        <v>2807.4968233799195</v>
      </c>
      <c r="N91" s="45">
        <f>M91/L91</f>
        <v>935.83227445997318</v>
      </c>
      <c r="O91" s="47">
        <f>L91-I91</f>
        <v>0</v>
      </c>
      <c r="P91" s="48">
        <f>N91-K91</f>
        <v>-164.16772554002682</v>
      </c>
      <c r="Q91" s="49">
        <f>N91/K91</f>
        <v>0.85075661314543016</v>
      </c>
      <c r="R91" s="274"/>
      <c r="S91" s="50">
        <v>0.36249999999999993</v>
      </c>
      <c r="T91" s="51">
        <v>0.39893518518518517</v>
      </c>
      <c r="U91" s="52">
        <v>7.5833333333332131</v>
      </c>
      <c r="V91" s="53">
        <v>52.46666666666674</v>
      </c>
      <c r="W91" s="54"/>
      <c r="X91" s="94"/>
      <c r="Y91" s="266"/>
      <c r="Z91" s="267"/>
      <c r="AA91" s="55">
        <f>M91-J91</f>
        <v>-492.50317662008047</v>
      </c>
      <c r="AB91" s="49">
        <f>M91/J91</f>
        <v>0.85075661314543016</v>
      </c>
      <c r="AC91" s="279"/>
    </row>
    <row r="92" spans="1:29" ht="15.75" customHeight="1">
      <c r="A92" s="269"/>
      <c r="B92" s="38"/>
      <c r="C92" s="264"/>
      <c r="D92" s="265"/>
      <c r="E92" s="39"/>
      <c r="F92" s="40"/>
      <c r="G92" s="41"/>
      <c r="H92" s="42"/>
      <c r="I92" s="43"/>
      <c r="J92" s="44"/>
      <c r="K92" s="45"/>
      <c r="L92" s="46"/>
      <c r="M92" s="44"/>
      <c r="N92" s="45"/>
      <c r="O92" s="47"/>
      <c r="P92" s="48"/>
      <c r="Q92" s="49"/>
      <c r="R92" s="274"/>
      <c r="S92" s="50"/>
      <c r="T92" s="51"/>
      <c r="U92" s="52"/>
      <c r="V92" s="53"/>
      <c r="W92" s="54"/>
      <c r="X92" s="58"/>
      <c r="Y92" s="266"/>
      <c r="Z92" s="267"/>
      <c r="AA92" s="55"/>
      <c r="AB92" s="49"/>
      <c r="AC92" s="279"/>
    </row>
    <row r="93" spans="1:29" ht="15.75" customHeight="1">
      <c r="A93" s="269"/>
      <c r="B93" s="38"/>
      <c r="C93" s="264"/>
      <c r="D93" s="265"/>
      <c r="E93" s="39"/>
      <c r="F93" s="40"/>
      <c r="G93" s="41"/>
      <c r="H93" s="42"/>
      <c r="I93" s="43"/>
      <c r="J93" s="44"/>
      <c r="K93" s="45"/>
      <c r="L93" s="46"/>
      <c r="M93" s="44"/>
      <c r="N93" s="45"/>
      <c r="O93" s="47"/>
      <c r="P93" s="48"/>
      <c r="Q93" s="49"/>
      <c r="R93" s="274"/>
      <c r="S93" s="50"/>
      <c r="T93" s="51"/>
      <c r="U93" s="52"/>
      <c r="V93" s="53"/>
      <c r="W93" s="54"/>
      <c r="X93" s="58"/>
      <c r="Y93" s="266"/>
      <c r="Z93" s="267"/>
      <c r="AA93" s="55"/>
      <c r="AB93" s="49"/>
      <c r="AC93" s="279"/>
    </row>
    <row r="94" spans="1:29" ht="15.75" customHeight="1">
      <c r="A94" s="269"/>
      <c r="B94" s="38"/>
      <c r="C94" s="264"/>
      <c r="D94" s="265"/>
      <c r="E94" s="39"/>
      <c r="F94" s="40"/>
      <c r="G94" s="41"/>
      <c r="H94" s="58"/>
      <c r="I94" s="43"/>
      <c r="J94" s="44"/>
      <c r="K94" s="45"/>
      <c r="L94" s="59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58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1"/>
      <c r="I95" s="43"/>
      <c r="J95" s="44"/>
      <c r="K95" s="45"/>
      <c r="L95" s="46"/>
      <c r="M95" s="44"/>
      <c r="N95" s="45"/>
      <c r="O95" s="47"/>
      <c r="P95" s="48"/>
      <c r="Q95" s="49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94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94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94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94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94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94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94"/>
      <c r="Y104" s="266"/>
      <c r="Z104" s="267"/>
      <c r="AA104" s="55"/>
      <c r="AB104" s="49"/>
      <c r="AC104" s="279"/>
    </row>
    <row r="105" spans="1:29" ht="15.75" customHeight="1">
      <c r="A105" s="269"/>
      <c r="B105" s="38"/>
      <c r="C105" s="264"/>
      <c r="D105" s="265"/>
      <c r="E105" s="104"/>
      <c r="F105" s="40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24">AVERAGE(I90:I105)</f>
        <v>3</v>
      </c>
      <c r="J106" s="81">
        <f t="shared" si="24"/>
        <v>3300</v>
      </c>
      <c r="K106" s="82">
        <f t="shared" ref="K106" si="25">J106/I106</f>
        <v>1100</v>
      </c>
      <c r="L106" s="80">
        <f t="shared" ref="L106:M106" si="26">AVERAGE(L90:L105)</f>
        <v>3</v>
      </c>
      <c r="M106" s="81">
        <f t="shared" si="26"/>
        <v>2789.1109749277321</v>
      </c>
      <c r="N106" s="82">
        <f>M106/L106</f>
        <v>929.70365830924402</v>
      </c>
      <c r="O106" s="83">
        <f>L106-I106</f>
        <v>0</v>
      </c>
      <c r="P106" s="84">
        <f>N106-K106</f>
        <v>-170.29634169075598</v>
      </c>
      <c r="Q106" s="85">
        <f>N106/K106</f>
        <v>0.84518514391749455</v>
      </c>
      <c r="R106" s="275"/>
      <c r="S106" s="182">
        <v>0.32291666666666663</v>
      </c>
      <c r="T106" s="183">
        <v>0.39893518518518517</v>
      </c>
      <c r="U106" s="86"/>
      <c r="V106" s="96"/>
      <c r="W106" s="78"/>
      <c r="X106" s="82"/>
      <c r="Y106" s="262"/>
      <c r="Z106" s="263"/>
      <c r="AA106" s="97">
        <f>M106-J106</f>
        <v>-510.88902507226794</v>
      </c>
      <c r="AB106" s="85">
        <f>M106/J106</f>
        <v>0.84518514391749455</v>
      </c>
      <c r="AC106" s="280"/>
    </row>
    <row r="107" spans="1:29" ht="15.75" customHeight="1">
      <c r="A107" s="281" t="s">
        <v>44</v>
      </c>
      <c r="B107" s="16" t="s">
        <v>76</v>
      </c>
      <c r="C107" s="271" t="s">
        <v>105</v>
      </c>
      <c r="D107" s="272"/>
      <c r="E107" s="21">
        <v>22.28</v>
      </c>
      <c r="F107" s="15">
        <v>1144</v>
      </c>
      <c r="G107" s="22">
        <f t="shared" ref="G107:G110" si="27">E107*F107</f>
        <v>25488.32</v>
      </c>
      <c r="H107" s="23"/>
      <c r="I107" s="24">
        <v>5</v>
      </c>
      <c r="J107" s="25">
        <v>3300</v>
      </c>
      <c r="K107" s="26">
        <f>J107/I107</f>
        <v>660</v>
      </c>
      <c r="L107" s="27">
        <v>5</v>
      </c>
      <c r="M107" s="25">
        <f>F107/V107*60</f>
        <v>2731.0344827586223</v>
      </c>
      <c r="N107" s="26">
        <f>M107/L107</f>
        <v>546.20689655172441</v>
      </c>
      <c r="O107" s="91">
        <f>L107-I107</f>
        <v>0</v>
      </c>
      <c r="P107" s="92">
        <f>N107-K107</f>
        <v>-113.79310344827559</v>
      </c>
      <c r="Q107" s="31">
        <f>N107/K107</f>
        <v>0.82758620689655216</v>
      </c>
      <c r="R107" s="273">
        <f>Q123</f>
        <v>0.83619858394263324</v>
      </c>
      <c r="S107" s="32">
        <v>0.25</v>
      </c>
      <c r="T107" s="33">
        <v>0.26745370370370369</v>
      </c>
      <c r="U107" s="34"/>
      <c r="V107" s="35">
        <v>25.133333333333319</v>
      </c>
      <c r="W107" s="114"/>
      <c r="X107" s="115"/>
      <c r="Y107" s="276"/>
      <c r="Z107" s="277"/>
      <c r="AA107" s="36">
        <f>M107-J107</f>
        <v>-568.96551724137771</v>
      </c>
      <c r="AB107" s="31">
        <f>M107/J107</f>
        <v>0.82758620689655216</v>
      </c>
      <c r="AC107" s="278">
        <f>AB123</f>
        <v>0.83619858394263324</v>
      </c>
    </row>
    <row r="108" spans="1:29" ht="15.75" customHeight="1">
      <c r="A108" s="282"/>
      <c r="B108" s="38" t="s">
        <v>76</v>
      </c>
      <c r="C108" s="264" t="s">
        <v>106</v>
      </c>
      <c r="D108" s="265"/>
      <c r="E108" s="39">
        <v>23.38</v>
      </c>
      <c r="F108" s="40">
        <v>934</v>
      </c>
      <c r="G108" s="41">
        <f t="shared" si="27"/>
        <v>21836.92</v>
      </c>
      <c r="H108" s="42"/>
      <c r="I108" s="43">
        <v>4</v>
      </c>
      <c r="J108" s="44">
        <v>3300</v>
      </c>
      <c r="K108" s="45">
        <f t="shared" si="23"/>
        <v>825</v>
      </c>
      <c r="L108" s="46">
        <v>4</v>
      </c>
      <c r="M108" s="44">
        <f>F108/V108*60</f>
        <v>2729.2207792207814</v>
      </c>
      <c r="N108" s="45">
        <f>M108/L108</f>
        <v>682.30519480519536</v>
      </c>
      <c r="O108" s="47">
        <f>L108-I108</f>
        <v>0</v>
      </c>
      <c r="P108" s="48">
        <f>N108-K108</f>
        <v>-142.69480519480464</v>
      </c>
      <c r="Q108" s="49">
        <f>N108/K108</f>
        <v>0.82703659976387311</v>
      </c>
      <c r="R108" s="274"/>
      <c r="S108" s="50">
        <v>0.27324074074074073</v>
      </c>
      <c r="T108" s="51">
        <v>0.28749999999999998</v>
      </c>
      <c r="U108" s="52">
        <v>8.3333333333333304</v>
      </c>
      <c r="V108" s="53">
        <v>20.533333333333317</v>
      </c>
      <c r="W108" s="54"/>
      <c r="X108" s="94"/>
      <c r="Y108" s="266"/>
      <c r="Z108" s="267"/>
      <c r="AA108" s="55">
        <f>M108-J108</f>
        <v>-570.77922077921858</v>
      </c>
      <c r="AB108" s="49">
        <f>M108/J108</f>
        <v>0.82703659976387311</v>
      </c>
      <c r="AC108" s="279"/>
    </row>
    <row r="109" spans="1:29" ht="15.75" customHeight="1">
      <c r="A109" s="282"/>
      <c r="B109" s="38" t="s">
        <v>76</v>
      </c>
      <c r="C109" s="264" t="s">
        <v>104</v>
      </c>
      <c r="D109" s="265"/>
      <c r="E109" s="39">
        <v>17.89</v>
      </c>
      <c r="F109" s="40">
        <v>2383</v>
      </c>
      <c r="G109" s="41">
        <f t="shared" si="27"/>
        <v>42631.87</v>
      </c>
      <c r="H109" s="42"/>
      <c r="I109" s="43">
        <v>4</v>
      </c>
      <c r="J109" s="44">
        <v>3300</v>
      </c>
      <c r="K109" s="45">
        <f t="shared" si="23"/>
        <v>825</v>
      </c>
      <c r="L109" s="46">
        <v>4</v>
      </c>
      <c r="M109" s="44">
        <f>F109/V109*60</f>
        <v>2762.8985507246371</v>
      </c>
      <c r="N109" s="45">
        <f>M109/L109</f>
        <v>690.72463768115927</v>
      </c>
      <c r="O109" s="47">
        <f>L109-I109</f>
        <v>0</v>
      </c>
      <c r="P109" s="48">
        <f>N109-K109</f>
        <v>-134.27536231884073</v>
      </c>
      <c r="Q109" s="49">
        <f>N109/K109</f>
        <v>0.83724198506807179</v>
      </c>
      <c r="R109" s="274"/>
      <c r="S109" s="50">
        <v>0.29253472222222221</v>
      </c>
      <c r="T109" s="51">
        <v>0.32847222222222222</v>
      </c>
      <c r="U109" s="52">
        <v>7.2500000000000142</v>
      </c>
      <c r="V109" s="53">
        <v>51.750000000000014</v>
      </c>
      <c r="W109" s="54"/>
      <c r="X109" s="94"/>
      <c r="Y109" s="266"/>
      <c r="Z109" s="267"/>
      <c r="AA109" s="55">
        <f>M109-J109</f>
        <v>-537.10144927536294</v>
      </c>
      <c r="AB109" s="49">
        <f>M109/J109</f>
        <v>0.83724198506807179</v>
      </c>
      <c r="AC109" s="279"/>
    </row>
    <row r="110" spans="1:29" ht="15.75" customHeight="1">
      <c r="A110" s="282"/>
      <c r="B110" s="38" t="s">
        <v>76</v>
      </c>
      <c r="C110" s="264" t="s">
        <v>108</v>
      </c>
      <c r="D110" s="265"/>
      <c r="E110" s="39">
        <v>16.66</v>
      </c>
      <c r="F110" s="40">
        <v>3774</v>
      </c>
      <c r="G110" s="41">
        <f t="shared" si="27"/>
        <v>62874.840000000004</v>
      </c>
      <c r="H110" s="42"/>
      <c r="I110" s="43">
        <v>4</v>
      </c>
      <c r="J110" s="44">
        <v>3300</v>
      </c>
      <c r="K110" s="45">
        <f t="shared" si="23"/>
        <v>825</v>
      </c>
      <c r="L110" s="46">
        <v>4</v>
      </c>
      <c r="M110" s="44">
        <f>F110/V110*60</f>
        <v>2814.6674953387187</v>
      </c>
      <c r="N110" s="45">
        <f>M110/L110</f>
        <v>703.66687383467968</v>
      </c>
      <c r="O110" s="47">
        <f>L110-I110</f>
        <v>0</v>
      </c>
      <c r="P110" s="48">
        <f>N110-K110</f>
        <v>-121.33312616532032</v>
      </c>
      <c r="Q110" s="49">
        <f>N110/K110</f>
        <v>0.85292954404203603</v>
      </c>
      <c r="R110" s="274"/>
      <c r="S110" s="50">
        <v>0.33194444444444443</v>
      </c>
      <c r="T110" s="51">
        <v>0.3878125</v>
      </c>
      <c r="U110" s="52">
        <v>4.9999999999999822</v>
      </c>
      <c r="V110" s="53">
        <v>80.450000000000031</v>
      </c>
      <c r="W110" s="54"/>
      <c r="X110" s="94"/>
      <c r="Y110" s="266"/>
      <c r="Z110" s="267"/>
      <c r="AA110" s="55">
        <f>M110-J110</f>
        <v>-485.33250466128129</v>
      </c>
      <c r="AB110" s="49">
        <f>M110/J110</f>
        <v>0.85292954404203603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94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94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94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94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94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94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94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94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94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94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18"/>
      <c r="G123" s="79"/>
      <c r="H123" s="20"/>
      <c r="I123" s="80">
        <f t="shared" ref="I123:J123" si="28">AVERAGE(I107:I122)</f>
        <v>4.25</v>
      </c>
      <c r="J123" s="81">
        <f t="shared" si="28"/>
        <v>3300</v>
      </c>
      <c r="K123" s="82">
        <f t="shared" ref="K123" si="29">J123/I123</f>
        <v>776.47058823529414</v>
      </c>
      <c r="L123" s="80">
        <f t="shared" ref="L123:M123" si="30">AVERAGE(L107:L122)</f>
        <v>4.25</v>
      </c>
      <c r="M123" s="81">
        <f t="shared" si="30"/>
        <v>2759.4553270106899</v>
      </c>
      <c r="N123" s="82">
        <f>M123/L123</f>
        <v>649.28360635545641</v>
      </c>
      <c r="O123" s="83">
        <f>L123-I123</f>
        <v>0</v>
      </c>
      <c r="P123" s="84">
        <f>N123-K123</f>
        <v>-127.18698187983773</v>
      </c>
      <c r="Q123" s="85">
        <f>N123/K123</f>
        <v>0.83619858394263324</v>
      </c>
      <c r="R123" s="275"/>
      <c r="S123" s="182">
        <v>0.25</v>
      </c>
      <c r="T123" s="183">
        <v>0.3878125</v>
      </c>
      <c r="U123" s="86"/>
      <c r="V123" s="96"/>
      <c r="W123" s="18"/>
      <c r="X123" s="20"/>
      <c r="Y123" s="262"/>
      <c r="Z123" s="263"/>
      <c r="AA123" s="97">
        <f>M123-J123</f>
        <v>-540.54467298931013</v>
      </c>
      <c r="AB123" s="85">
        <f>M123/J123</f>
        <v>0.83619858394263324</v>
      </c>
      <c r="AC123" s="280"/>
    </row>
    <row r="124" spans="1:29" ht="15.75" customHeight="1">
      <c r="A124" s="268" t="s">
        <v>45</v>
      </c>
      <c r="B124" s="16" t="s">
        <v>76</v>
      </c>
      <c r="C124" s="271" t="s">
        <v>112</v>
      </c>
      <c r="D124" s="272"/>
      <c r="E124" s="21">
        <v>25.03</v>
      </c>
      <c r="F124" s="15">
        <v>1512</v>
      </c>
      <c r="G124" s="22">
        <f t="shared" ref="G124:G127" si="31">E124*F124</f>
        <v>37845.360000000001</v>
      </c>
      <c r="H124" s="23"/>
      <c r="I124" s="24">
        <v>4</v>
      </c>
      <c r="J124" s="25">
        <v>3300</v>
      </c>
      <c r="K124" s="26">
        <f>J124/I124</f>
        <v>825</v>
      </c>
      <c r="L124" s="27">
        <v>4</v>
      </c>
      <c r="M124" s="25">
        <f>F124/V124*60</f>
        <v>2725.6885327991999</v>
      </c>
      <c r="N124" s="26">
        <f>M124/L124</f>
        <v>681.42213319979999</v>
      </c>
      <c r="O124" s="91">
        <f>L124-I124</f>
        <v>0</v>
      </c>
      <c r="P124" s="92">
        <f>N124-K124</f>
        <v>-143.57786680020001</v>
      </c>
      <c r="Q124" s="31">
        <f>N124/K124</f>
        <v>0.82596622206036363</v>
      </c>
      <c r="R124" s="273">
        <f>Q140</f>
        <v>0.82330334311555231</v>
      </c>
      <c r="S124" s="32">
        <v>0.25</v>
      </c>
      <c r="T124" s="33">
        <v>0.27311342592592591</v>
      </c>
      <c r="U124" s="34"/>
      <c r="V124" s="35">
        <v>33.283333333333317</v>
      </c>
      <c r="W124" s="114"/>
      <c r="X124" s="115"/>
      <c r="Y124" s="276" t="s">
        <v>265</v>
      </c>
      <c r="Z124" s="277"/>
      <c r="AA124" s="36">
        <f>M124-J124</f>
        <v>-574.31146720080005</v>
      </c>
      <c r="AB124" s="31">
        <f>M124/J124</f>
        <v>0.82596622206036363</v>
      </c>
      <c r="AC124" s="278">
        <f>AB140</f>
        <v>0.8233033431155522</v>
      </c>
    </row>
    <row r="125" spans="1:29" ht="15.75" customHeight="1">
      <c r="A125" s="269"/>
      <c r="B125" s="38" t="s">
        <v>76</v>
      </c>
      <c r="C125" s="264" t="s">
        <v>110</v>
      </c>
      <c r="D125" s="265"/>
      <c r="E125" s="39">
        <v>24.83</v>
      </c>
      <c r="F125" s="40">
        <v>1849</v>
      </c>
      <c r="G125" s="41">
        <f t="shared" si="31"/>
        <v>45910.67</v>
      </c>
      <c r="H125" s="42"/>
      <c r="I125" s="43">
        <v>4</v>
      </c>
      <c r="J125" s="44">
        <v>3300</v>
      </c>
      <c r="K125" s="45">
        <f t="shared" ref="K125:K165" si="32">J125/I125</f>
        <v>825</v>
      </c>
      <c r="L125" s="46">
        <v>4</v>
      </c>
      <c r="M125" s="44">
        <f>F125/V125*60</f>
        <v>2735.8816276202201</v>
      </c>
      <c r="N125" s="45">
        <f>M125/L125</f>
        <v>683.97040690505503</v>
      </c>
      <c r="O125" s="47">
        <f>L125-I125</f>
        <v>0</v>
      </c>
      <c r="P125" s="48">
        <f>N125-K125</f>
        <v>-141.02959309494497</v>
      </c>
      <c r="Q125" s="49">
        <f>N125/K125</f>
        <v>0.82905503867279395</v>
      </c>
      <c r="R125" s="274"/>
      <c r="S125" s="50">
        <v>0.28711805555555553</v>
      </c>
      <c r="T125" s="51">
        <v>0.31527777777777777</v>
      </c>
      <c r="U125" s="52">
        <v>20.16666666666665</v>
      </c>
      <c r="V125" s="53">
        <v>40.550000000000026</v>
      </c>
      <c r="W125" s="54"/>
      <c r="X125" s="94"/>
      <c r="Y125" s="266" t="s">
        <v>248</v>
      </c>
      <c r="Z125" s="267"/>
      <c r="AA125" s="55">
        <f>M125-J125</f>
        <v>-564.11837237977988</v>
      </c>
      <c r="AB125" s="49">
        <f>M125/J125</f>
        <v>0.82905503867279395</v>
      </c>
      <c r="AC125" s="279"/>
    </row>
    <row r="126" spans="1:29" ht="15.75" customHeight="1">
      <c r="A126" s="269"/>
      <c r="B126" s="38" t="s">
        <v>76</v>
      </c>
      <c r="C126" s="264" t="s">
        <v>111</v>
      </c>
      <c r="D126" s="265"/>
      <c r="E126" s="39">
        <v>18.18</v>
      </c>
      <c r="F126" s="40">
        <v>1163</v>
      </c>
      <c r="G126" s="41">
        <f t="shared" si="31"/>
        <v>21143.34</v>
      </c>
      <c r="H126" s="42"/>
      <c r="I126" s="43">
        <v>3</v>
      </c>
      <c r="J126" s="44">
        <v>3600</v>
      </c>
      <c r="K126" s="45">
        <f t="shared" si="32"/>
        <v>1200</v>
      </c>
      <c r="L126" s="46">
        <v>3</v>
      </c>
      <c r="M126" s="44">
        <f>F126/V126*60</f>
        <v>2921.7027215631506</v>
      </c>
      <c r="N126" s="45">
        <f>M126/L126</f>
        <v>973.90090718771683</v>
      </c>
      <c r="O126" s="47">
        <f>L126-I126</f>
        <v>0</v>
      </c>
      <c r="P126" s="48">
        <f>N126-K126</f>
        <v>-226.09909281228317</v>
      </c>
      <c r="Q126" s="49">
        <f>N126/K126</f>
        <v>0.81158408932309734</v>
      </c>
      <c r="R126" s="274"/>
      <c r="S126" s="50">
        <v>0.3250925925925926</v>
      </c>
      <c r="T126" s="51">
        <v>0.34167824074074077</v>
      </c>
      <c r="U126" s="52">
        <v>14.133333333333358</v>
      </c>
      <c r="V126" s="53">
        <v>23.883333333333361</v>
      </c>
      <c r="W126" s="54"/>
      <c r="X126" s="94"/>
      <c r="Y126" s="266"/>
      <c r="Z126" s="267"/>
      <c r="AA126" s="55">
        <f>M126-J126</f>
        <v>-678.29727843684941</v>
      </c>
      <c r="AB126" s="49">
        <f>M126/J126</f>
        <v>0.81158408932309734</v>
      </c>
      <c r="AC126" s="279"/>
    </row>
    <row r="127" spans="1:29" ht="15.75" customHeight="1">
      <c r="A127" s="269"/>
      <c r="B127" s="38" t="s">
        <v>76</v>
      </c>
      <c r="C127" s="264" t="s">
        <v>113</v>
      </c>
      <c r="D127" s="265"/>
      <c r="E127" s="39">
        <v>14.28</v>
      </c>
      <c r="F127" s="40">
        <v>4738</v>
      </c>
      <c r="G127" s="41">
        <f t="shared" si="31"/>
        <v>67658.64</v>
      </c>
      <c r="H127" s="42"/>
      <c r="I127" s="43">
        <v>3</v>
      </c>
      <c r="J127" s="44">
        <v>3600</v>
      </c>
      <c r="K127" s="45">
        <f t="shared" si="32"/>
        <v>1200</v>
      </c>
      <c r="L127" s="46">
        <v>3</v>
      </c>
      <c r="M127" s="44">
        <f>F127/V127*60</f>
        <v>2978.3132530120488</v>
      </c>
      <c r="N127" s="45">
        <f>M127/L127</f>
        <v>992.77108433734963</v>
      </c>
      <c r="O127" s="47">
        <f>L127-I127</f>
        <v>0</v>
      </c>
      <c r="P127" s="48">
        <f>N127-K127</f>
        <v>-207.22891566265037</v>
      </c>
      <c r="Q127" s="49">
        <f>N127/K127</f>
        <v>0.82730923694779135</v>
      </c>
      <c r="R127" s="274"/>
      <c r="S127" s="50">
        <v>0.35486111111111113</v>
      </c>
      <c r="T127" s="51">
        <v>0.42114583333333333</v>
      </c>
      <c r="U127" s="52">
        <v>18.983333333333317</v>
      </c>
      <c r="V127" s="53">
        <v>95.449999999999974</v>
      </c>
      <c r="W127" s="54"/>
      <c r="X127" s="94"/>
      <c r="Y127" s="266" t="s">
        <v>255</v>
      </c>
      <c r="Z127" s="267"/>
      <c r="AA127" s="55">
        <f>M127-J127</f>
        <v>-621.68674698795121</v>
      </c>
      <c r="AB127" s="49">
        <f>M127/J127</f>
        <v>0.82730923694779135</v>
      </c>
      <c r="AC127" s="279"/>
    </row>
    <row r="128" spans="1:29" ht="15.75" customHeight="1">
      <c r="A128" s="269"/>
      <c r="B128" s="38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38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94"/>
      <c r="Y129" s="266"/>
      <c r="Z129" s="267"/>
      <c r="AA129" s="55"/>
      <c r="AB129" s="49"/>
      <c r="AC129" s="279"/>
    </row>
    <row r="130" spans="1:29" ht="15.75" customHeight="1">
      <c r="A130" s="269"/>
      <c r="B130" s="38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79"/>
    </row>
    <row r="131" spans="1:29" ht="15.75" customHeight="1">
      <c r="A131" s="269"/>
      <c r="B131" s="38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79"/>
    </row>
    <row r="132" spans="1:29" ht="15.75" customHeight="1">
      <c r="A132" s="269"/>
      <c r="B132" s="38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54"/>
      <c r="X132" s="94"/>
      <c r="Y132" s="266"/>
      <c r="Z132" s="267"/>
      <c r="AA132" s="55"/>
      <c r="AB132" s="49"/>
      <c r="AC132" s="279"/>
    </row>
    <row r="133" spans="1:29" ht="15.75" customHeight="1">
      <c r="A133" s="269"/>
      <c r="B133" s="38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54"/>
      <c r="X133" s="94"/>
      <c r="Y133" s="266"/>
      <c r="Z133" s="267"/>
      <c r="AA133" s="55"/>
      <c r="AB133" s="49"/>
      <c r="AC133" s="279"/>
    </row>
    <row r="134" spans="1:29" ht="15.75" customHeight="1">
      <c r="A134" s="269"/>
      <c r="B134" s="38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68"/>
      <c r="X134" s="110"/>
      <c r="Y134" s="266"/>
      <c r="Z134" s="267"/>
      <c r="AA134" s="55"/>
      <c r="AB134" s="49"/>
      <c r="AC134" s="279"/>
    </row>
    <row r="135" spans="1:29" ht="15.75" customHeight="1">
      <c r="A135" s="269"/>
      <c r="B135" s="38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68"/>
      <c r="X135" s="110"/>
      <c r="Y135" s="266"/>
      <c r="Z135" s="267"/>
      <c r="AA135" s="55"/>
      <c r="AB135" s="49"/>
      <c r="AC135" s="279"/>
    </row>
    <row r="136" spans="1:29" ht="15.75" customHeight="1">
      <c r="A136" s="269"/>
      <c r="B136" s="38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68"/>
      <c r="X136" s="110"/>
      <c r="Y136" s="266"/>
      <c r="Z136" s="267"/>
      <c r="AA136" s="55"/>
      <c r="AB136" s="49"/>
      <c r="AC136" s="279"/>
    </row>
    <row r="137" spans="1:29" ht="15.75" customHeight="1">
      <c r="A137" s="269"/>
      <c r="B137" s="38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68"/>
      <c r="X137" s="110"/>
      <c r="Y137" s="266"/>
      <c r="Z137" s="267"/>
      <c r="AA137" s="55"/>
      <c r="AB137" s="49"/>
      <c r="AC137" s="279"/>
    </row>
    <row r="138" spans="1:29" ht="15.75" customHeight="1">
      <c r="A138" s="269"/>
      <c r="B138" s="38"/>
      <c r="C138" s="264"/>
      <c r="D138" s="265"/>
      <c r="E138" s="39"/>
      <c r="F138" s="40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68"/>
      <c r="X138" s="110"/>
      <c r="Y138" s="266"/>
      <c r="Z138" s="267"/>
      <c r="AA138" s="55"/>
      <c r="AB138" s="49"/>
      <c r="AC138" s="279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18"/>
      <c r="G140" s="79"/>
      <c r="H140" s="20"/>
      <c r="I140" s="80">
        <f t="shared" ref="I140:J140" si="33">AVERAGE(I124:I139)</f>
        <v>3.5</v>
      </c>
      <c r="J140" s="81">
        <f t="shared" si="33"/>
        <v>3450</v>
      </c>
      <c r="K140" s="82">
        <f t="shared" ref="K140" si="34">J140/I140</f>
        <v>985.71428571428567</v>
      </c>
      <c r="L140" s="80">
        <f t="shared" ref="L140:M140" si="35">AVERAGE(L124:L139)</f>
        <v>3.5</v>
      </c>
      <c r="M140" s="81">
        <f t="shared" si="35"/>
        <v>2840.3965337486552</v>
      </c>
      <c r="N140" s="82">
        <f>M140/L140</f>
        <v>811.54186678533006</v>
      </c>
      <c r="O140" s="83">
        <f>L140-I140</f>
        <v>0</v>
      </c>
      <c r="P140" s="84">
        <f>N140-K140</f>
        <v>-174.17241892895561</v>
      </c>
      <c r="Q140" s="85">
        <f>N140/K140</f>
        <v>0.82330334311555231</v>
      </c>
      <c r="R140" s="275"/>
      <c r="S140" s="182">
        <v>0.25</v>
      </c>
      <c r="T140" s="183">
        <v>0.42114583333333333</v>
      </c>
      <c r="U140" s="86"/>
      <c r="V140" s="96"/>
      <c r="W140" s="18"/>
      <c r="X140" s="20"/>
      <c r="Y140" s="262"/>
      <c r="Z140" s="263"/>
      <c r="AA140" s="97">
        <f>M140-J140</f>
        <v>-609.6034662513448</v>
      </c>
      <c r="AB140" s="85">
        <f>M140/J140</f>
        <v>0.8233033431155522</v>
      </c>
      <c r="AC140" s="280"/>
    </row>
    <row r="141" spans="1:29" ht="15.75" customHeight="1">
      <c r="A141" s="281" t="s">
        <v>46</v>
      </c>
      <c r="B141" s="16" t="s">
        <v>76</v>
      </c>
      <c r="C141" s="271" t="s">
        <v>114</v>
      </c>
      <c r="D141" s="272"/>
      <c r="E141" s="21">
        <v>24.94</v>
      </c>
      <c r="F141" s="15">
        <v>310</v>
      </c>
      <c r="G141" s="22">
        <f t="shared" ref="G141:G143" si="36">E141*F141</f>
        <v>7731.4000000000005</v>
      </c>
      <c r="H141" s="23"/>
      <c r="I141" s="24">
        <v>4</v>
      </c>
      <c r="J141" s="25">
        <v>3000</v>
      </c>
      <c r="K141" s="26">
        <f>J141/I141</f>
        <v>750</v>
      </c>
      <c r="L141" s="27">
        <v>4</v>
      </c>
      <c r="M141" s="25">
        <f>F141/V141*60</f>
        <v>2410.367170626364</v>
      </c>
      <c r="N141" s="26">
        <f>M141/L141</f>
        <v>602.591792656591</v>
      </c>
      <c r="O141" s="91">
        <f>L141-I141</f>
        <v>0</v>
      </c>
      <c r="P141" s="92">
        <f>N141-K141</f>
        <v>-147.408207343409</v>
      </c>
      <c r="Q141" s="31">
        <f>N141/K141</f>
        <v>0.80345572354212136</v>
      </c>
      <c r="R141" s="273">
        <f>Q157</f>
        <v>0.81745179893905451</v>
      </c>
      <c r="S141" s="32">
        <v>0.25019675925925927</v>
      </c>
      <c r="T141" s="33">
        <v>0.25555555555555554</v>
      </c>
      <c r="U141" s="34"/>
      <c r="V141" s="35">
        <v>7.7166666666666206</v>
      </c>
      <c r="W141" s="33"/>
      <c r="X141" s="107"/>
      <c r="Y141" s="276" t="s">
        <v>301</v>
      </c>
      <c r="Z141" s="277"/>
      <c r="AA141" s="36">
        <f>M141-J141</f>
        <v>-589.63282937363601</v>
      </c>
      <c r="AB141" s="31">
        <f>M141/J141</f>
        <v>0.80345572354212136</v>
      </c>
      <c r="AC141" s="278">
        <f>AB157</f>
        <v>0.81745179893905451</v>
      </c>
    </row>
    <row r="142" spans="1:29" ht="15.75" customHeight="1">
      <c r="A142" s="282"/>
      <c r="B142" s="38" t="s">
        <v>76</v>
      </c>
      <c r="C142" s="264" t="s">
        <v>217</v>
      </c>
      <c r="D142" s="265"/>
      <c r="E142" s="39">
        <v>30</v>
      </c>
      <c r="F142" s="40">
        <v>3156</v>
      </c>
      <c r="G142" s="41">
        <f t="shared" si="36"/>
        <v>94680</v>
      </c>
      <c r="H142" s="42"/>
      <c r="I142" s="43">
        <v>3</v>
      </c>
      <c r="J142" s="44">
        <v>3000</v>
      </c>
      <c r="K142" s="45">
        <f t="shared" si="32"/>
        <v>1000</v>
      </c>
      <c r="L142" s="46">
        <v>3</v>
      </c>
      <c r="M142" s="44">
        <f>F142/V142*60</f>
        <v>2477.4531181857828</v>
      </c>
      <c r="N142" s="45">
        <f>M142/L142</f>
        <v>825.81770606192765</v>
      </c>
      <c r="O142" s="47">
        <f>L142-I142</f>
        <v>0</v>
      </c>
      <c r="P142" s="48">
        <f>N142-K142</f>
        <v>-174.18229393807235</v>
      </c>
      <c r="Q142" s="49">
        <f>N142/K142</f>
        <v>0.82581770606192761</v>
      </c>
      <c r="R142" s="274"/>
      <c r="S142" s="50">
        <v>0.2673611111111111</v>
      </c>
      <c r="T142" s="51">
        <v>0.32043981481481482</v>
      </c>
      <c r="U142" s="52">
        <v>17.000000000000021</v>
      </c>
      <c r="V142" s="53">
        <v>76.433333333333337</v>
      </c>
      <c r="W142" s="54"/>
      <c r="X142" s="58"/>
      <c r="Y142" s="266" t="s">
        <v>302</v>
      </c>
      <c r="Z142" s="267"/>
      <c r="AA142" s="55">
        <f>M142-J142</f>
        <v>-522.54688181421716</v>
      </c>
      <c r="AB142" s="49">
        <f>M142/J142</f>
        <v>0.82581770606192761</v>
      </c>
      <c r="AC142" s="279"/>
    </row>
    <row r="143" spans="1:29" ht="15.75" customHeight="1">
      <c r="A143" s="282"/>
      <c r="B143" s="38" t="s">
        <v>76</v>
      </c>
      <c r="C143" s="264" t="s">
        <v>284</v>
      </c>
      <c r="D143" s="265"/>
      <c r="E143" s="39">
        <v>27.91</v>
      </c>
      <c r="F143" s="40">
        <v>4184</v>
      </c>
      <c r="G143" s="41">
        <f t="shared" si="36"/>
        <v>116775.44</v>
      </c>
      <c r="H143" s="42"/>
      <c r="I143" s="43">
        <v>3</v>
      </c>
      <c r="J143" s="44">
        <v>3000</v>
      </c>
      <c r="K143" s="45">
        <f t="shared" si="32"/>
        <v>1000</v>
      </c>
      <c r="L143" s="46">
        <v>3</v>
      </c>
      <c r="M143" s="44">
        <f>F143/V143*60</f>
        <v>2469.2459016393436</v>
      </c>
      <c r="N143" s="45">
        <f>M143/L143</f>
        <v>823.08196721311458</v>
      </c>
      <c r="O143" s="47">
        <f>L143-I143</f>
        <v>0</v>
      </c>
      <c r="P143" s="48">
        <f>N143-K143</f>
        <v>-176.91803278688542</v>
      </c>
      <c r="Q143" s="49">
        <f>N143/K143</f>
        <v>0.82308196721311455</v>
      </c>
      <c r="R143" s="274"/>
      <c r="S143" s="50">
        <v>0.33356481481481481</v>
      </c>
      <c r="T143" s="51">
        <v>0.40416666666666667</v>
      </c>
      <c r="U143" s="52">
        <v>18.899999999999999</v>
      </c>
      <c r="V143" s="53">
        <v>101.66666666666669</v>
      </c>
      <c r="W143" s="54"/>
      <c r="X143" s="58"/>
      <c r="Y143" s="266" t="s">
        <v>303</v>
      </c>
      <c r="Z143" s="267"/>
      <c r="AA143" s="55">
        <f>M143-J143</f>
        <v>-530.75409836065637</v>
      </c>
      <c r="AB143" s="49">
        <f>M143/J143</f>
        <v>0.82308196721311455</v>
      </c>
      <c r="AC143" s="279"/>
    </row>
    <row r="144" spans="1:29" ht="15.75" customHeight="1">
      <c r="A144" s="282"/>
      <c r="B144" s="38"/>
      <c r="C144" s="264"/>
      <c r="D144" s="265"/>
      <c r="E144" s="39"/>
      <c r="F144" s="40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79"/>
    </row>
    <row r="145" spans="1:29" ht="15.75" customHeight="1">
      <c r="A145" s="283"/>
      <c r="B145" s="38"/>
      <c r="C145" s="264"/>
      <c r="D145" s="265"/>
      <c r="E145" s="39"/>
      <c r="F145" s="40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79"/>
    </row>
    <row r="146" spans="1:29" ht="15.75" customHeight="1">
      <c r="A146" s="283"/>
      <c r="B146" s="38"/>
      <c r="C146" s="264"/>
      <c r="D146" s="265"/>
      <c r="E146" s="39"/>
      <c r="F146" s="40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116"/>
      <c r="Y146" s="266"/>
      <c r="Z146" s="267"/>
      <c r="AA146" s="55"/>
      <c r="AB146" s="49"/>
      <c r="AC146" s="279"/>
    </row>
    <row r="147" spans="1:29" ht="15.75" customHeight="1">
      <c r="A147" s="283"/>
      <c r="B147" s="38"/>
      <c r="C147" s="264"/>
      <c r="D147" s="265"/>
      <c r="E147" s="39"/>
      <c r="F147" s="40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79"/>
    </row>
    <row r="148" spans="1:29" ht="15.75" customHeight="1">
      <c r="A148" s="283"/>
      <c r="B148" s="38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79"/>
    </row>
    <row r="149" spans="1:29" ht="15.75" customHeight="1">
      <c r="A149" s="283"/>
      <c r="B149" s="38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68"/>
      <c r="X149" s="110"/>
      <c r="Y149" s="266"/>
      <c r="Z149" s="267"/>
      <c r="AA149" s="55"/>
      <c r="AB149" s="49"/>
      <c r="AC149" s="279"/>
    </row>
    <row r="150" spans="1:29" ht="15.75" customHeight="1">
      <c r="A150" s="283"/>
      <c r="B150" s="38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68"/>
      <c r="X150" s="110"/>
      <c r="Y150" s="266"/>
      <c r="Z150" s="267"/>
      <c r="AA150" s="55"/>
      <c r="AB150" s="49"/>
      <c r="AC150" s="279"/>
    </row>
    <row r="151" spans="1:29" ht="15.75" customHeight="1">
      <c r="A151" s="283"/>
      <c r="B151" s="38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68"/>
      <c r="X151" s="110"/>
      <c r="Y151" s="266"/>
      <c r="Z151" s="267"/>
      <c r="AA151" s="55"/>
      <c r="AB151" s="49"/>
      <c r="AC151" s="279"/>
    </row>
    <row r="152" spans="1:29" ht="15.75" customHeight="1">
      <c r="A152" s="283"/>
      <c r="B152" s="38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68"/>
      <c r="X152" s="110"/>
      <c r="Y152" s="266"/>
      <c r="Z152" s="267"/>
      <c r="AA152" s="55"/>
      <c r="AB152" s="49"/>
      <c r="AC152" s="279"/>
    </row>
    <row r="153" spans="1:29" ht="15.75" customHeight="1">
      <c r="A153" s="283"/>
      <c r="B153" s="38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68"/>
      <c r="X153" s="110"/>
      <c r="Y153" s="266"/>
      <c r="Z153" s="267"/>
      <c r="AA153" s="55"/>
      <c r="AB153" s="49"/>
      <c r="AC153" s="279"/>
    </row>
    <row r="154" spans="1:29" ht="15.75" customHeight="1">
      <c r="A154" s="283"/>
      <c r="B154" s="38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68"/>
      <c r="X154" s="110"/>
      <c r="Y154" s="266"/>
      <c r="Z154" s="267"/>
      <c r="AA154" s="55"/>
      <c r="AB154" s="49"/>
      <c r="AC154" s="279"/>
    </row>
    <row r="155" spans="1:29" ht="15.75" customHeight="1">
      <c r="A155" s="283"/>
      <c r="B155" s="38"/>
      <c r="C155" s="264"/>
      <c r="D155" s="265"/>
      <c r="E155" s="39"/>
      <c r="F155" s="40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68"/>
      <c r="X155" s="110"/>
      <c r="Y155" s="266"/>
      <c r="Z155" s="267"/>
      <c r="AA155" s="55"/>
      <c r="AB155" s="49"/>
      <c r="AC155" s="279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37">AVERAGE(I141:I156)</f>
        <v>3.3333333333333335</v>
      </c>
      <c r="J157" s="81">
        <f t="shared" si="37"/>
        <v>3000</v>
      </c>
      <c r="K157" s="82">
        <f t="shared" ref="K157" si="38">J157/I157</f>
        <v>900</v>
      </c>
      <c r="L157" s="80">
        <f t="shared" ref="L157:M157" si="39">AVERAGE(L141:L156)</f>
        <v>3.3333333333333335</v>
      </c>
      <c r="M157" s="81">
        <f t="shared" si="39"/>
        <v>2452.3553968171636</v>
      </c>
      <c r="N157" s="82">
        <f t="shared" ref="N157:N165" si="40">M157/L157</f>
        <v>735.70661904514907</v>
      </c>
      <c r="O157" s="83">
        <f t="shared" ref="O157:O165" si="41">L157-I157</f>
        <v>0</v>
      </c>
      <c r="P157" s="84">
        <f t="shared" ref="P157:P165" si="42">N157-K157</f>
        <v>-164.29338095485093</v>
      </c>
      <c r="Q157" s="85">
        <f t="shared" ref="Q157:Q165" si="43">N157/K157</f>
        <v>0.81745179893905451</v>
      </c>
      <c r="R157" s="275"/>
      <c r="S157" s="182">
        <v>0.25019675925925927</v>
      </c>
      <c r="T157" s="183">
        <v>0.40416666666666667</v>
      </c>
      <c r="U157" s="86"/>
      <c r="V157" s="96"/>
      <c r="W157" s="78"/>
      <c r="X157" s="82"/>
      <c r="Y157" s="262"/>
      <c r="Z157" s="263"/>
      <c r="AA157" s="97">
        <f t="shared" ref="AA157:AA165" si="44">M157-J157</f>
        <v>-547.64460318283636</v>
      </c>
      <c r="AB157" s="85">
        <f t="shared" ref="AB157:AB165" si="45">M157/J157</f>
        <v>0.81745179893905451</v>
      </c>
      <c r="AC157" s="280"/>
    </row>
    <row r="158" spans="1:29" ht="15.75" customHeight="1">
      <c r="A158" s="268" t="s">
        <v>48</v>
      </c>
      <c r="B158" s="16" t="s">
        <v>76</v>
      </c>
      <c r="C158" s="271" t="s">
        <v>218</v>
      </c>
      <c r="D158" s="272"/>
      <c r="E158" s="21">
        <v>23.37</v>
      </c>
      <c r="F158" s="15">
        <v>364</v>
      </c>
      <c r="G158" s="22">
        <f t="shared" ref="G158:G165" si="46">E158*F158</f>
        <v>8506.68</v>
      </c>
      <c r="H158" s="23"/>
      <c r="I158" s="24">
        <v>10</v>
      </c>
      <c r="J158" s="25">
        <v>2700</v>
      </c>
      <c r="K158" s="26">
        <f>J158/I158</f>
        <v>270</v>
      </c>
      <c r="L158" s="27">
        <v>10</v>
      </c>
      <c r="M158" s="25">
        <f t="shared" ref="M158:M165" si="47">F158/V158*60</f>
        <v>2232.3679727427634</v>
      </c>
      <c r="N158" s="26">
        <f t="shared" si="40"/>
        <v>223.23679727427634</v>
      </c>
      <c r="O158" s="91">
        <f t="shared" si="41"/>
        <v>0</v>
      </c>
      <c r="P158" s="92">
        <f t="shared" si="42"/>
        <v>-46.763202725723659</v>
      </c>
      <c r="Q158" s="31">
        <f t="shared" si="43"/>
        <v>0.82680295286769012</v>
      </c>
      <c r="R158" s="273">
        <f>Q174</f>
        <v>0.84344005626462204</v>
      </c>
      <c r="S158" s="32">
        <v>0.70848379629629632</v>
      </c>
      <c r="T158" s="33">
        <v>0.71527777777777779</v>
      </c>
      <c r="U158" s="34"/>
      <c r="V158" s="35">
        <v>9.7833333333333172</v>
      </c>
      <c r="W158" s="33"/>
      <c r="X158" s="107"/>
      <c r="Y158" s="276"/>
      <c r="Z158" s="277"/>
      <c r="AA158" s="36">
        <f t="shared" si="44"/>
        <v>-467.63202725723659</v>
      </c>
      <c r="AB158" s="31">
        <f t="shared" si="45"/>
        <v>0.82680295286769012</v>
      </c>
      <c r="AC158" s="278">
        <f>AB174</f>
        <v>0.84344005626462204</v>
      </c>
    </row>
    <row r="159" spans="1:29" ht="15.75" customHeight="1">
      <c r="A159" s="269"/>
      <c r="B159" s="38" t="s">
        <v>76</v>
      </c>
      <c r="C159" s="264" t="s">
        <v>117</v>
      </c>
      <c r="D159" s="265"/>
      <c r="E159" s="39">
        <v>28.57</v>
      </c>
      <c r="F159" s="40">
        <v>2076</v>
      </c>
      <c r="G159" s="41">
        <f t="shared" si="46"/>
        <v>59311.32</v>
      </c>
      <c r="H159" s="42"/>
      <c r="I159" s="43">
        <v>13</v>
      </c>
      <c r="J159" s="44">
        <v>3600</v>
      </c>
      <c r="K159" s="45">
        <f t="shared" si="32"/>
        <v>276.92307692307691</v>
      </c>
      <c r="L159" s="46">
        <v>13</v>
      </c>
      <c r="M159" s="44">
        <f t="shared" si="47"/>
        <v>2947.0031545741322</v>
      </c>
      <c r="N159" s="45">
        <f t="shared" si="40"/>
        <v>226.69255035185631</v>
      </c>
      <c r="O159" s="47">
        <f t="shared" si="41"/>
        <v>0</v>
      </c>
      <c r="P159" s="48">
        <f t="shared" si="42"/>
        <v>-50.230526571220594</v>
      </c>
      <c r="Q159" s="49">
        <f t="shared" si="43"/>
        <v>0.81861198738170338</v>
      </c>
      <c r="R159" s="274"/>
      <c r="S159" s="50">
        <v>0.71944444444444444</v>
      </c>
      <c r="T159" s="51">
        <v>0.74879629629629629</v>
      </c>
      <c r="U159" s="52">
        <v>5.9999999999999787</v>
      </c>
      <c r="V159" s="53">
        <v>42.266666666666666</v>
      </c>
      <c r="W159" s="54"/>
      <c r="X159" s="58"/>
      <c r="Y159" s="266"/>
      <c r="Z159" s="267"/>
      <c r="AA159" s="55">
        <f t="shared" si="44"/>
        <v>-652.99684542586783</v>
      </c>
      <c r="AB159" s="49">
        <f t="shared" si="45"/>
        <v>0.81861198738170338</v>
      </c>
      <c r="AC159" s="279"/>
    </row>
    <row r="160" spans="1:29" ht="15.75" customHeight="1">
      <c r="A160" s="269"/>
      <c r="B160" s="38" t="s">
        <v>118</v>
      </c>
      <c r="C160" s="264" t="s">
        <v>280</v>
      </c>
      <c r="D160" s="265"/>
      <c r="E160" s="39">
        <v>25.64</v>
      </c>
      <c r="F160" s="40">
        <v>828</v>
      </c>
      <c r="G160" s="41">
        <f t="shared" si="46"/>
        <v>21229.920000000002</v>
      </c>
      <c r="H160" s="42">
        <v>2</v>
      </c>
      <c r="I160" s="43">
        <v>11</v>
      </c>
      <c r="J160" s="44">
        <v>3000</v>
      </c>
      <c r="K160" s="45">
        <f t="shared" si="32"/>
        <v>272.72727272727275</v>
      </c>
      <c r="L160" s="46">
        <v>11</v>
      </c>
      <c r="M160" s="44">
        <f t="shared" si="47"/>
        <v>2549.8716852010184</v>
      </c>
      <c r="N160" s="45">
        <f t="shared" si="40"/>
        <v>231.80651683645621</v>
      </c>
      <c r="O160" s="47">
        <f t="shared" si="41"/>
        <v>0</v>
      </c>
      <c r="P160" s="48">
        <f t="shared" si="42"/>
        <v>-40.920755890816537</v>
      </c>
      <c r="Q160" s="49">
        <f t="shared" si="43"/>
        <v>0.84995722840033938</v>
      </c>
      <c r="R160" s="274"/>
      <c r="S160" s="50">
        <v>0.75347222222222221</v>
      </c>
      <c r="T160" s="51">
        <v>0.76700231481481485</v>
      </c>
      <c r="U160" s="52">
        <v>6.7333333333333201</v>
      </c>
      <c r="V160" s="53">
        <v>19.483333333333395</v>
      </c>
      <c r="W160" s="54"/>
      <c r="X160" s="58"/>
      <c r="Y160" s="266"/>
      <c r="Z160" s="267"/>
      <c r="AA160" s="55">
        <f t="shared" si="44"/>
        <v>-450.12831479898159</v>
      </c>
      <c r="AB160" s="49">
        <f t="shared" si="45"/>
        <v>0.84995722840033949</v>
      </c>
      <c r="AC160" s="279"/>
    </row>
    <row r="161" spans="1:29" ht="15.75" customHeight="1">
      <c r="A161" s="269"/>
      <c r="B161" s="38" t="s">
        <v>118</v>
      </c>
      <c r="C161" s="264" t="s">
        <v>281</v>
      </c>
      <c r="D161" s="265"/>
      <c r="E161" s="39">
        <v>27.36</v>
      </c>
      <c r="F161" s="40">
        <v>905</v>
      </c>
      <c r="G161" s="41">
        <f t="shared" si="46"/>
        <v>24760.799999999999</v>
      </c>
      <c r="H161" s="42">
        <v>2</v>
      </c>
      <c r="I161" s="43">
        <v>6</v>
      </c>
      <c r="J161" s="44">
        <v>2500</v>
      </c>
      <c r="K161" s="45">
        <f t="shared" si="32"/>
        <v>416.66666666666669</v>
      </c>
      <c r="L161" s="46">
        <v>6</v>
      </c>
      <c r="M161" s="44">
        <f t="shared" si="47"/>
        <v>2099.2268041237121</v>
      </c>
      <c r="N161" s="45">
        <f t="shared" si="40"/>
        <v>349.87113402061868</v>
      </c>
      <c r="O161" s="47">
        <f t="shared" si="41"/>
        <v>0</v>
      </c>
      <c r="P161" s="48">
        <f t="shared" si="42"/>
        <v>-66.795532646048002</v>
      </c>
      <c r="Q161" s="49">
        <f t="shared" si="43"/>
        <v>0.83969072164948477</v>
      </c>
      <c r="R161" s="274"/>
      <c r="S161" s="50">
        <v>0.77162037037037035</v>
      </c>
      <c r="T161" s="51">
        <v>0.7895833333333333</v>
      </c>
      <c r="U161" s="52">
        <v>6.6499999999999204</v>
      </c>
      <c r="V161" s="53">
        <v>25.86666666666666</v>
      </c>
      <c r="W161" s="54"/>
      <c r="X161" s="94"/>
      <c r="Y161" s="266"/>
      <c r="Z161" s="267"/>
      <c r="AA161" s="55">
        <f t="shared" si="44"/>
        <v>-400.7731958762879</v>
      </c>
      <c r="AB161" s="49">
        <f t="shared" si="45"/>
        <v>0.83969072164948488</v>
      </c>
      <c r="AC161" s="279"/>
    </row>
    <row r="162" spans="1:29" ht="15.75" customHeight="1">
      <c r="A162" s="269"/>
      <c r="B162" s="38" t="s">
        <v>118</v>
      </c>
      <c r="C162" s="264" t="s">
        <v>202</v>
      </c>
      <c r="D162" s="265"/>
      <c r="E162" s="39">
        <v>29.52</v>
      </c>
      <c r="F162" s="40">
        <v>1845</v>
      </c>
      <c r="G162" s="41">
        <f t="shared" si="46"/>
        <v>54464.4</v>
      </c>
      <c r="H162" s="58"/>
      <c r="I162" s="43">
        <v>17</v>
      </c>
      <c r="J162" s="44">
        <v>3273</v>
      </c>
      <c r="K162" s="45">
        <f t="shared" si="32"/>
        <v>192.52941176470588</v>
      </c>
      <c r="L162" s="59">
        <v>17</v>
      </c>
      <c r="M162" s="44">
        <f t="shared" si="47"/>
        <v>2810.8336859923729</v>
      </c>
      <c r="N162" s="45">
        <f t="shared" si="40"/>
        <v>165.34315799955135</v>
      </c>
      <c r="O162" s="47">
        <f t="shared" si="41"/>
        <v>0</v>
      </c>
      <c r="P162" s="48">
        <f t="shared" si="42"/>
        <v>-27.186253765154532</v>
      </c>
      <c r="Q162" s="49">
        <f t="shared" si="43"/>
        <v>0.85879428230747723</v>
      </c>
      <c r="R162" s="274"/>
      <c r="S162" s="50">
        <v>0.79374999999999996</v>
      </c>
      <c r="T162" s="51">
        <v>0.82109953703703709</v>
      </c>
      <c r="U162" s="52">
        <v>5.9999999999999787</v>
      </c>
      <c r="V162" s="53">
        <v>39.383333333333468</v>
      </c>
      <c r="W162" s="54"/>
      <c r="X162" s="94"/>
      <c r="Y162" s="266"/>
      <c r="Z162" s="267"/>
      <c r="AA162" s="55">
        <f t="shared" si="44"/>
        <v>-462.16631400762708</v>
      </c>
      <c r="AB162" s="49">
        <f t="shared" si="45"/>
        <v>0.85879428230747723</v>
      </c>
      <c r="AC162" s="279"/>
    </row>
    <row r="163" spans="1:29" ht="15.75" customHeight="1">
      <c r="A163" s="269"/>
      <c r="B163" s="38" t="s">
        <v>118</v>
      </c>
      <c r="C163" s="264" t="s">
        <v>201</v>
      </c>
      <c r="D163" s="265"/>
      <c r="E163" s="39">
        <v>29.85</v>
      </c>
      <c r="F163" s="40">
        <v>1869</v>
      </c>
      <c r="G163" s="60">
        <f t="shared" si="46"/>
        <v>55789.65</v>
      </c>
      <c r="H163" s="61"/>
      <c r="I163" s="43">
        <v>17</v>
      </c>
      <c r="J163" s="44">
        <v>3273</v>
      </c>
      <c r="K163" s="45">
        <f t="shared" si="32"/>
        <v>192.52941176470588</v>
      </c>
      <c r="L163" s="46">
        <v>17</v>
      </c>
      <c r="M163" s="44">
        <f t="shared" si="47"/>
        <v>2812.8762541805945</v>
      </c>
      <c r="N163" s="45">
        <f t="shared" si="40"/>
        <v>165.46330906944672</v>
      </c>
      <c r="O163" s="47">
        <f t="shared" si="41"/>
        <v>0</v>
      </c>
      <c r="P163" s="48">
        <f t="shared" si="42"/>
        <v>-27.066102695259161</v>
      </c>
      <c r="Q163" s="49">
        <f t="shared" si="43"/>
        <v>0.85941834835948494</v>
      </c>
      <c r="R163" s="274"/>
      <c r="S163" s="50">
        <v>0.82513888888888887</v>
      </c>
      <c r="T163" s="51">
        <v>0.85282407407407412</v>
      </c>
      <c r="U163" s="52">
        <v>5.8166666666665634</v>
      </c>
      <c r="V163" s="53">
        <v>39.866666666666774</v>
      </c>
      <c r="W163" s="54">
        <v>0.85282407407407412</v>
      </c>
      <c r="X163" s="94">
        <v>0.8925925925925926</v>
      </c>
      <c r="Y163" s="266"/>
      <c r="Z163" s="267"/>
      <c r="AA163" s="55">
        <f t="shared" si="44"/>
        <v>-460.12374581940549</v>
      </c>
      <c r="AB163" s="49">
        <f t="shared" si="45"/>
        <v>0.85941834835948505</v>
      </c>
      <c r="AC163" s="279"/>
    </row>
    <row r="164" spans="1:29" ht="15.75" customHeight="1">
      <c r="A164" s="269"/>
      <c r="B164" s="38" t="s">
        <v>118</v>
      </c>
      <c r="C164" s="264" t="s">
        <v>280</v>
      </c>
      <c r="D164" s="265"/>
      <c r="E164" s="39">
        <v>25.64</v>
      </c>
      <c r="F164" s="40">
        <v>1946</v>
      </c>
      <c r="G164" s="60">
        <f t="shared" si="46"/>
        <v>49895.44</v>
      </c>
      <c r="H164" s="64"/>
      <c r="I164" s="43">
        <v>11</v>
      </c>
      <c r="J164" s="44">
        <v>3000</v>
      </c>
      <c r="K164" s="45">
        <f t="shared" si="32"/>
        <v>272.72727272727275</v>
      </c>
      <c r="L164" s="59">
        <v>11</v>
      </c>
      <c r="M164" s="44">
        <f t="shared" si="47"/>
        <v>2556.7883211678804</v>
      </c>
      <c r="N164" s="45">
        <f t="shared" si="40"/>
        <v>232.43530192435276</v>
      </c>
      <c r="O164" s="65">
        <f t="shared" si="41"/>
        <v>0</v>
      </c>
      <c r="P164" s="66">
        <f t="shared" si="42"/>
        <v>-40.291970802919991</v>
      </c>
      <c r="Q164" s="67">
        <f t="shared" si="43"/>
        <v>0.85226277372262671</v>
      </c>
      <c r="R164" s="274"/>
      <c r="S164" s="50">
        <v>0.8925925925925926</v>
      </c>
      <c r="T164" s="51">
        <v>0.9243055555555556</v>
      </c>
      <c r="U164" s="52">
        <v>57.266666666666609</v>
      </c>
      <c r="V164" s="53">
        <v>45.666666666666714</v>
      </c>
      <c r="W164" s="54"/>
      <c r="X164" s="94"/>
      <c r="Y164" s="266"/>
      <c r="Z164" s="267"/>
      <c r="AA164" s="55">
        <f t="shared" si="44"/>
        <v>-443.21167883211956</v>
      </c>
      <c r="AB164" s="49">
        <f t="shared" si="45"/>
        <v>0.85226277372262682</v>
      </c>
      <c r="AC164" s="279"/>
    </row>
    <row r="165" spans="1:29" ht="15.75" customHeight="1">
      <c r="A165" s="269"/>
      <c r="B165" s="38" t="s">
        <v>118</v>
      </c>
      <c r="C165" s="264" t="s">
        <v>281</v>
      </c>
      <c r="D165" s="265"/>
      <c r="E165" s="39">
        <v>27.36</v>
      </c>
      <c r="F165" s="40">
        <v>2272</v>
      </c>
      <c r="G165" s="60">
        <f t="shared" si="46"/>
        <v>62161.919999999998</v>
      </c>
      <c r="H165" s="64"/>
      <c r="I165" s="43">
        <v>6</v>
      </c>
      <c r="J165" s="44">
        <v>2500</v>
      </c>
      <c r="K165" s="45">
        <f t="shared" si="32"/>
        <v>416.66666666666669</v>
      </c>
      <c r="L165" s="59">
        <v>6</v>
      </c>
      <c r="M165" s="44">
        <f t="shared" si="47"/>
        <v>2103.7037037037021</v>
      </c>
      <c r="N165" s="45">
        <f t="shared" si="40"/>
        <v>350.61728395061704</v>
      </c>
      <c r="O165" s="65">
        <f t="shared" si="41"/>
        <v>0</v>
      </c>
      <c r="P165" s="66">
        <f t="shared" si="42"/>
        <v>-66.049382716049649</v>
      </c>
      <c r="Q165" s="67">
        <f t="shared" si="43"/>
        <v>0.84148148148148083</v>
      </c>
      <c r="R165" s="274"/>
      <c r="S165" s="50">
        <v>0.92722222222222217</v>
      </c>
      <c r="T165" s="51">
        <v>0.97222222222222221</v>
      </c>
      <c r="U165" s="52">
        <v>4.1999999999998572</v>
      </c>
      <c r="V165" s="53">
        <v>64.800000000000054</v>
      </c>
      <c r="W165" s="54"/>
      <c r="X165" s="94"/>
      <c r="Y165" s="266"/>
      <c r="Z165" s="267"/>
      <c r="AA165" s="55">
        <f t="shared" si="44"/>
        <v>-396.2962962962979</v>
      </c>
      <c r="AB165" s="49">
        <f t="shared" si="45"/>
        <v>0.84148148148148083</v>
      </c>
      <c r="AC165" s="279"/>
    </row>
    <row r="166" spans="1:29" ht="15.75" customHeight="1">
      <c r="A166" s="269"/>
      <c r="B166" s="38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50"/>
      <c r="T166" s="51"/>
      <c r="U166" s="52"/>
      <c r="V166" s="53"/>
      <c r="W166" s="68"/>
      <c r="X166" s="110"/>
      <c r="Y166" s="266"/>
      <c r="Z166" s="267"/>
      <c r="AA166" s="55"/>
      <c r="AB166" s="49"/>
      <c r="AC166" s="279"/>
    </row>
    <row r="167" spans="1:29" ht="15.75" customHeight="1">
      <c r="A167" s="269"/>
      <c r="B167" s="38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50"/>
      <c r="T167" s="51"/>
      <c r="U167" s="52"/>
      <c r="V167" s="53"/>
      <c r="W167" s="68"/>
      <c r="X167" s="110"/>
      <c r="Y167" s="266"/>
      <c r="Z167" s="267"/>
      <c r="AA167" s="55"/>
      <c r="AB167" s="49"/>
      <c r="AC167" s="279"/>
    </row>
    <row r="168" spans="1:29" ht="15.75" customHeight="1">
      <c r="A168" s="269"/>
      <c r="B168" s="38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50"/>
      <c r="T168" s="51"/>
      <c r="U168" s="52"/>
      <c r="V168" s="53"/>
      <c r="W168" s="68"/>
      <c r="X168" s="110"/>
      <c r="Y168" s="266"/>
      <c r="Z168" s="267"/>
      <c r="AA168" s="55"/>
      <c r="AB168" s="49"/>
      <c r="AC168" s="279"/>
    </row>
    <row r="169" spans="1:29" ht="15.75" customHeight="1">
      <c r="A169" s="269"/>
      <c r="B169" s="38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50"/>
      <c r="T169" s="51"/>
      <c r="U169" s="52"/>
      <c r="V169" s="53"/>
      <c r="W169" s="68"/>
      <c r="X169" s="110"/>
      <c r="Y169" s="266"/>
      <c r="Z169" s="267"/>
      <c r="AA169" s="55"/>
      <c r="AB169" s="49"/>
      <c r="AC169" s="279"/>
    </row>
    <row r="170" spans="1:29" ht="15.75" customHeight="1">
      <c r="A170" s="269"/>
      <c r="B170" s="38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50"/>
      <c r="T170" s="51"/>
      <c r="U170" s="52"/>
      <c r="V170" s="53"/>
      <c r="W170" s="68"/>
      <c r="X170" s="110"/>
      <c r="Y170" s="266"/>
      <c r="Z170" s="267"/>
      <c r="AA170" s="55"/>
      <c r="AB170" s="49"/>
      <c r="AC170" s="279"/>
    </row>
    <row r="171" spans="1:29" ht="15.75" customHeight="1">
      <c r="A171" s="269"/>
      <c r="B171" s="38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50"/>
      <c r="T171" s="51"/>
      <c r="U171" s="52"/>
      <c r="V171" s="53"/>
      <c r="W171" s="68"/>
      <c r="X171" s="110"/>
      <c r="Y171" s="266"/>
      <c r="Z171" s="267"/>
      <c r="AA171" s="55"/>
      <c r="AB171" s="49"/>
      <c r="AC171" s="279"/>
    </row>
    <row r="172" spans="1:29" ht="15.75" customHeight="1">
      <c r="A172" s="269"/>
      <c r="B172" s="38"/>
      <c r="C172" s="264"/>
      <c r="D172" s="265"/>
      <c r="E172" s="39"/>
      <c r="F172" s="40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50"/>
      <c r="T172" s="51"/>
      <c r="U172" s="52"/>
      <c r="V172" s="53"/>
      <c r="W172" s="68"/>
      <c r="X172" s="110"/>
      <c r="Y172" s="266"/>
      <c r="Z172" s="267"/>
      <c r="AA172" s="55"/>
      <c r="AB172" s="49"/>
      <c r="AC172" s="279"/>
    </row>
    <row r="173" spans="1:29" ht="15.75" customHeight="1">
      <c r="A173" s="269"/>
      <c r="B173" s="38"/>
      <c r="C173" s="264"/>
      <c r="D173" s="265"/>
      <c r="E173" s="104"/>
      <c r="F173" s="40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48">AVERAGE(I158:I173)</f>
        <v>11.375</v>
      </c>
      <c r="J174" s="81">
        <f t="shared" si="48"/>
        <v>2980.75</v>
      </c>
      <c r="K174" s="82">
        <f t="shared" ref="K174" si="49">J174/I174</f>
        <v>262.04395604395603</v>
      </c>
      <c r="L174" s="80">
        <f t="shared" ref="L174:M174" si="50">AVERAGE(L158:L173)</f>
        <v>11.375</v>
      </c>
      <c r="M174" s="81">
        <f t="shared" si="50"/>
        <v>2514.083947710772</v>
      </c>
      <c r="N174" s="82">
        <f>M174/L174</f>
        <v>221.01836902951842</v>
      </c>
      <c r="O174" s="83">
        <f>L174-I174</f>
        <v>0</v>
      </c>
      <c r="P174" s="84">
        <f>N174-K174</f>
        <v>-41.025587014437605</v>
      </c>
      <c r="Q174" s="85">
        <f>N174/K174</f>
        <v>0.84344005626462204</v>
      </c>
      <c r="R174" s="275"/>
      <c r="S174" s="182">
        <v>0.70848379629629632</v>
      </c>
      <c r="T174" s="183">
        <v>0.97222222222222221</v>
      </c>
      <c r="U174" s="86"/>
      <c r="V174" s="96"/>
      <c r="W174" s="78"/>
      <c r="X174" s="82"/>
      <c r="Y174" s="262"/>
      <c r="Z174" s="263"/>
      <c r="AA174" s="97">
        <f>M174-J174</f>
        <v>-466.66605228922799</v>
      </c>
      <c r="AB174" s="85">
        <f>M174/J174</f>
        <v>0.84344005626462204</v>
      </c>
      <c r="AC174" s="280"/>
    </row>
    <row r="175" spans="1:29" ht="15.75" customHeight="1">
      <c r="A175" s="281" t="s">
        <v>49</v>
      </c>
      <c r="B175" s="16" t="s">
        <v>76</v>
      </c>
      <c r="C175" s="271" t="s">
        <v>120</v>
      </c>
      <c r="D175" s="272"/>
      <c r="E175" s="21">
        <v>14.03</v>
      </c>
      <c r="F175" s="15">
        <v>7487</v>
      </c>
      <c r="G175" s="22">
        <f t="shared" ref="G175" si="51">E175*F175</f>
        <v>105042.61</v>
      </c>
      <c r="H175" s="23"/>
      <c r="I175" s="24">
        <v>4</v>
      </c>
      <c r="J175" s="25">
        <v>2700</v>
      </c>
      <c r="K175" s="26">
        <f>J175/I175</f>
        <v>675</v>
      </c>
      <c r="L175" s="27">
        <v>4</v>
      </c>
      <c r="M175" s="25">
        <f>F175/V175*60</f>
        <v>2394.5628997867793</v>
      </c>
      <c r="N175" s="26">
        <f>M175/L175</f>
        <v>598.64072494669483</v>
      </c>
      <c r="O175" s="91">
        <f>L175-I175</f>
        <v>0</v>
      </c>
      <c r="P175" s="92">
        <f>N175-K175</f>
        <v>-76.359275053305169</v>
      </c>
      <c r="Q175" s="31">
        <f>N175/K175</f>
        <v>0.88687514806917755</v>
      </c>
      <c r="R175" s="273">
        <f>Q191</f>
        <v>0.88687514806917755</v>
      </c>
      <c r="S175" s="32">
        <v>0.70861111111111108</v>
      </c>
      <c r="T175" s="33">
        <v>0.83888888888888891</v>
      </c>
      <c r="U175" s="34"/>
      <c r="V175" s="35">
        <v>187.60000000000008</v>
      </c>
      <c r="W175" s="33"/>
      <c r="X175" s="107"/>
      <c r="Y175" s="276"/>
      <c r="Z175" s="277"/>
      <c r="AA175" s="36">
        <f>M175-J175</f>
        <v>-305.43710021322067</v>
      </c>
      <c r="AB175" s="31">
        <f>M175/J175</f>
        <v>0.88687514806917755</v>
      </c>
      <c r="AC175" s="278">
        <f>AB191</f>
        <v>0.88687514806917755</v>
      </c>
    </row>
    <row r="176" spans="1:29" ht="15.75" customHeight="1">
      <c r="A176" s="282"/>
      <c r="B176" s="38"/>
      <c r="C176" s="264"/>
      <c r="D176" s="265"/>
      <c r="E176" s="39"/>
      <c r="F176" s="40"/>
      <c r="G176" s="41"/>
      <c r="H176" s="42"/>
      <c r="I176" s="43"/>
      <c r="J176" s="44"/>
      <c r="K176" s="45"/>
      <c r="L176" s="46"/>
      <c r="M176" s="44"/>
      <c r="N176" s="45"/>
      <c r="O176" s="47"/>
      <c r="P176" s="48"/>
      <c r="Q176" s="49"/>
      <c r="R176" s="274"/>
      <c r="S176" s="50"/>
      <c r="T176" s="51"/>
      <c r="U176" s="52"/>
      <c r="V176" s="53"/>
      <c r="W176" s="54"/>
      <c r="X176" s="94"/>
      <c r="Y176" s="266"/>
      <c r="Z176" s="267"/>
      <c r="AA176" s="55"/>
      <c r="AB176" s="49"/>
      <c r="AC176" s="279"/>
    </row>
    <row r="177" spans="1:29" ht="15.75" customHeight="1">
      <c r="A177" s="282"/>
      <c r="B177" s="38"/>
      <c r="C177" s="264"/>
      <c r="D177" s="265"/>
      <c r="E177" s="39"/>
      <c r="F177" s="40"/>
      <c r="G177" s="41"/>
      <c r="H177" s="42"/>
      <c r="I177" s="43"/>
      <c r="J177" s="44"/>
      <c r="K177" s="45"/>
      <c r="L177" s="46"/>
      <c r="M177" s="44"/>
      <c r="N177" s="45"/>
      <c r="O177" s="47"/>
      <c r="P177" s="48"/>
      <c r="Q177" s="49"/>
      <c r="R177" s="274"/>
      <c r="S177" s="50"/>
      <c r="T177" s="51"/>
      <c r="U177" s="52"/>
      <c r="V177" s="53"/>
      <c r="W177" s="54"/>
      <c r="X177" s="58"/>
      <c r="Y177" s="266"/>
      <c r="Z177" s="267"/>
      <c r="AA177" s="55"/>
      <c r="AB177" s="49"/>
      <c r="AC177" s="279"/>
    </row>
    <row r="178" spans="1:29" ht="15.75" customHeight="1">
      <c r="A178" s="282"/>
      <c r="B178" s="38"/>
      <c r="C178" s="264"/>
      <c r="D178" s="265"/>
      <c r="E178" s="39"/>
      <c r="F178" s="40"/>
      <c r="G178" s="41"/>
      <c r="H178" s="42"/>
      <c r="I178" s="43"/>
      <c r="J178" s="44"/>
      <c r="K178" s="45"/>
      <c r="L178" s="46"/>
      <c r="M178" s="44"/>
      <c r="N178" s="45"/>
      <c r="O178" s="47"/>
      <c r="P178" s="48"/>
      <c r="Q178" s="49"/>
      <c r="R178" s="274"/>
      <c r="S178" s="50"/>
      <c r="T178" s="51"/>
      <c r="U178" s="52"/>
      <c r="V178" s="53"/>
      <c r="W178" s="54"/>
      <c r="X178" s="58"/>
      <c r="Y178" s="266"/>
      <c r="Z178" s="267"/>
      <c r="AA178" s="55"/>
      <c r="AB178" s="49"/>
      <c r="AC178" s="279"/>
    </row>
    <row r="179" spans="1:29" ht="15.75" customHeight="1">
      <c r="A179" s="283"/>
      <c r="B179" s="38"/>
      <c r="C179" s="264"/>
      <c r="D179" s="265"/>
      <c r="E179" s="39"/>
      <c r="F179" s="40"/>
      <c r="G179" s="41"/>
      <c r="H179" s="58"/>
      <c r="I179" s="43"/>
      <c r="J179" s="44"/>
      <c r="K179" s="45"/>
      <c r="L179" s="59"/>
      <c r="M179" s="44"/>
      <c r="N179" s="45"/>
      <c r="O179" s="47"/>
      <c r="P179" s="48"/>
      <c r="Q179" s="49"/>
      <c r="R179" s="274"/>
      <c r="S179" s="50"/>
      <c r="T179" s="51"/>
      <c r="U179" s="52"/>
      <c r="V179" s="53"/>
      <c r="W179" s="54"/>
      <c r="X179" s="58"/>
      <c r="Y179" s="266"/>
      <c r="Z179" s="267"/>
      <c r="AA179" s="55"/>
      <c r="AB179" s="49"/>
      <c r="AC179" s="279"/>
    </row>
    <row r="180" spans="1:29" ht="15.75" customHeight="1">
      <c r="A180" s="283"/>
      <c r="B180" s="38"/>
      <c r="C180" s="264"/>
      <c r="D180" s="265"/>
      <c r="E180" s="39"/>
      <c r="F180" s="40"/>
      <c r="G180" s="60"/>
      <c r="H180" s="61"/>
      <c r="I180" s="43"/>
      <c r="J180" s="44"/>
      <c r="K180" s="45"/>
      <c r="L180" s="46"/>
      <c r="M180" s="44"/>
      <c r="N180" s="45"/>
      <c r="O180" s="47"/>
      <c r="P180" s="48"/>
      <c r="Q180" s="49"/>
      <c r="R180" s="274"/>
      <c r="S180" s="50"/>
      <c r="T180" s="51"/>
      <c r="U180" s="52"/>
      <c r="V180" s="53"/>
      <c r="W180" s="54"/>
      <c r="X180" s="58"/>
      <c r="Y180" s="266"/>
      <c r="Z180" s="267"/>
      <c r="AA180" s="55"/>
      <c r="AB180" s="49"/>
      <c r="AC180" s="279"/>
    </row>
    <row r="181" spans="1:29" ht="15.75" customHeight="1">
      <c r="A181" s="283"/>
      <c r="B181" s="38"/>
      <c r="C181" s="264"/>
      <c r="D181" s="265"/>
      <c r="E181" s="39"/>
      <c r="F181" s="40"/>
      <c r="G181" s="60"/>
      <c r="H181" s="64"/>
      <c r="I181" s="43"/>
      <c r="J181" s="44"/>
      <c r="K181" s="45"/>
      <c r="L181" s="59"/>
      <c r="M181" s="44"/>
      <c r="N181" s="45"/>
      <c r="O181" s="65"/>
      <c r="P181" s="66"/>
      <c r="Q181" s="67"/>
      <c r="R181" s="274"/>
      <c r="S181" s="50"/>
      <c r="T181" s="51"/>
      <c r="U181" s="52"/>
      <c r="V181" s="53"/>
      <c r="W181" s="54"/>
      <c r="X181" s="58"/>
      <c r="Y181" s="266"/>
      <c r="Z181" s="267"/>
      <c r="AA181" s="55"/>
      <c r="AB181" s="49"/>
      <c r="AC181" s="279"/>
    </row>
    <row r="182" spans="1:29" ht="15.75" customHeight="1">
      <c r="A182" s="283"/>
      <c r="B182" s="38"/>
      <c r="C182" s="264"/>
      <c r="D182" s="265"/>
      <c r="E182" s="39"/>
      <c r="F182" s="40"/>
      <c r="G182" s="60"/>
      <c r="H182" s="64"/>
      <c r="I182" s="43"/>
      <c r="J182" s="44"/>
      <c r="K182" s="45"/>
      <c r="L182" s="59"/>
      <c r="M182" s="44"/>
      <c r="N182" s="45"/>
      <c r="O182" s="65"/>
      <c r="P182" s="66"/>
      <c r="Q182" s="67"/>
      <c r="R182" s="274"/>
      <c r="S182" s="50"/>
      <c r="T182" s="51"/>
      <c r="U182" s="52"/>
      <c r="V182" s="53"/>
      <c r="W182" s="54"/>
      <c r="X182" s="58"/>
      <c r="Y182" s="266"/>
      <c r="Z182" s="267"/>
      <c r="AA182" s="55"/>
      <c r="AB182" s="49"/>
      <c r="AC182" s="279"/>
    </row>
    <row r="183" spans="1:29" ht="15.75" customHeight="1">
      <c r="A183" s="283"/>
      <c r="B183" s="38"/>
      <c r="C183" s="264"/>
      <c r="D183" s="265"/>
      <c r="E183" s="39"/>
      <c r="F183" s="40"/>
      <c r="G183" s="60"/>
      <c r="H183" s="64"/>
      <c r="I183" s="43"/>
      <c r="J183" s="44"/>
      <c r="K183" s="45"/>
      <c r="L183" s="59"/>
      <c r="M183" s="44"/>
      <c r="N183" s="45"/>
      <c r="O183" s="65"/>
      <c r="P183" s="66"/>
      <c r="Q183" s="67"/>
      <c r="R183" s="274"/>
      <c r="S183" s="50"/>
      <c r="T183" s="51"/>
      <c r="U183" s="52"/>
      <c r="V183" s="53"/>
      <c r="W183" s="54"/>
      <c r="X183" s="58"/>
      <c r="Y183" s="266"/>
      <c r="Z183" s="267"/>
      <c r="AA183" s="55"/>
      <c r="AB183" s="49"/>
      <c r="AC183" s="279"/>
    </row>
    <row r="184" spans="1:29" ht="15.75" customHeight="1">
      <c r="A184" s="283"/>
      <c r="B184" s="38"/>
      <c r="C184" s="264"/>
      <c r="D184" s="265"/>
      <c r="E184" s="39"/>
      <c r="F184" s="40"/>
      <c r="G184" s="60"/>
      <c r="H184" s="64"/>
      <c r="I184" s="43"/>
      <c r="J184" s="44"/>
      <c r="K184" s="45"/>
      <c r="L184" s="59"/>
      <c r="M184" s="44"/>
      <c r="N184" s="45"/>
      <c r="O184" s="65"/>
      <c r="P184" s="66"/>
      <c r="Q184" s="67"/>
      <c r="R184" s="274"/>
      <c r="S184" s="50"/>
      <c r="T184" s="51"/>
      <c r="U184" s="52"/>
      <c r="V184" s="53"/>
      <c r="W184" s="54"/>
      <c r="X184" s="58"/>
      <c r="Y184" s="266"/>
      <c r="Z184" s="267"/>
      <c r="AA184" s="55"/>
      <c r="AB184" s="49"/>
      <c r="AC184" s="279"/>
    </row>
    <row r="185" spans="1:29" ht="15.75" customHeight="1">
      <c r="A185" s="283"/>
      <c r="B185" s="38"/>
      <c r="C185" s="264"/>
      <c r="D185" s="265"/>
      <c r="E185" s="39"/>
      <c r="F185" s="40"/>
      <c r="G185" s="60"/>
      <c r="H185" s="64"/>
      <c r="I185" s="43"/>
      <c r="J185" s="44"/>
      <c r="K185" s="45"/>
      <c r="L185" s="59"/>
      <c r="M185" s="44"/>
      <c r="N185" s="45"/>
      <c r="O185" s="65"/>
      <c r="P185" s="66"/>
      <c r="Q185" s="67"/>
      <c r="R185" s="274"/>
      <c r="S185" s="50"/>
      <c r="T185" s="51"/>
      <c r="U185" s="52"/>
      <c r="V185" s="53"/>
      <c r="W185" s="54"/>
      <c r="X185" s="58"/>
      <c r="Y185" s="266"/>
      <c r="Z185" s="267"/>
      <c r="AA185" s="55"/>
      <c r="AB185" s="49"/>
      <c r="AC185" s="279"/>
    </row>
    <row r="186" spans="1:29" ht="15.75" customHeight="1">
      <c r="A186" s="283"/>
      <c r="B186" s="38"/>
      <c r="C186" s="264"/>
      <c r="D186" s="265"/>
      <c r="E186" s="39"/>
      <c r="F186" s="40"/>
      <c r="G186" s="60"/>
      <c r="H186" s="64"/>
      <c r="I186" s="43"/>
      <c r="J186" s="44"/>
      <c r="K186" s="45"/>
      <c r="L186" s="59"/>
      <c r="M186" s="44"/>
      <c r="N186" s="45"/>
      <c r="O186" s="65"/>
      <c r="P186" s="66"/>
      <c r="Q186" s="67"/>
      <c r="R186" s="274"/>
      <c r="S186" s="50"/>
      <c r="T186" s="51"/>
      <c r="U186" s="52"/>
      <c r="V186" s="53"/>
      <c r="W186" s="54"/>
      <c r="X186" s="58"/>
      <c r="Y186" s="266"/>
      <c r="Z186" s="267"/>
      <c r="AA186" s="55"/>
      <c r="AB186" s="49"/>
      <c r="AC186" s="279"/>
    </row>
    <row r="187" spans="1:29" ht="15.75" customHeight="1">
      <c r="A187" s="283"/>
      <c r="B187" s="38"/>
      <c r="C187" s="264"/>
      <c r="D187" s="265"/>
      <c r="E187" s="39"/>
      <c r="F187" s="40"/>
      <c r="G187" s="60"/>
      <c r="H187" s="64"/>
      <c r="I187" s="43"/>
      <c r="J187" s="44"/>
      <c r="K187" s="45"/>
      <c r="L187" s="59"/>
      <c r="M187" s="44"/>
      <c r="N187" s="45"/>
      <c r="O187" s="65"/>
      <c r="P187" s="66"/>
      <c r="Q187" s="67"/>
      <c r="R187" s="274"/>
      <c r="S187" s="50"/>
      <c r="T187" s="51"/>
      <c r="U187" s="52"/>
      <c r="V187" s="53"/>
      <c r="W187" s="54"/>
      <c r="X187" s="58"/>
      <c r="Y187" s="266"/>
      <c r="Z187" s="267"/>
      <c r="AA187" s="55"/>
      <c r="AB187" s="49"/>
      <c r="AC187" s="279"/>
    </row>
    <row r="188" spans="1:29" ht="15.75" customHeight="1">
      <c r="A188" s="283"/>
      <c r="B188" s="38"/>
      <c r="C188" s="264"/>
      <c r="D188" s="265"/>
      <c r="E188" s="39"/>
      <c r="F188" s="40"/>
      <c r="G188" s="60"/>
      <c r="H188" s="64"/>
      <c r="I188" s="43"/>
      <c r="J188" s="44"/>
      <c r="K188" s="45"/>
      <c r="L188" s="59"/>
      <c r="M188" s="44"/>
      <c r="N188" s="45"/>
      <c r="O188" s="65"/>
      <c r="P188" s="66"/>
      <c r="Q188" s="67"/>
      <c r="R188" s="274"/>
      <c r="S188" s="50"/>
      <c r="T188" s="51"/>
      <c r="U188" s="52"/>
      <c r="V188" s="53"/>
      <c r="W188" s="54"/>
      <c r="X188" s="58"/>
      <c r="Y188" s="266"/>
      <c r="Z188" s="267"/>
      <c r="AA188" s="55"/>
      <c r="AB188" s="49"/>
      <c r="AC188" s="279"/>
    </row>
    <row r="189" spans="1:29" ht="15.75" customHeight="1">
      <c r="A189" s="283"/>
      <c r="B189" s="38"/>
      <c r="C189" s="264"/>
      <c r="D189" s="265"/>
      <c r="E189" s="39"/>
      <c r="F189" s="40"/>
      <c r="G189" s="60"/>
      <c r="H189" s="64"/>
      <c r="I189" s="43"/>
      <c r="J189" s="44"/>
      <c r="K189" s="45"/>
      <c r="L189" s="59"/>
      <c r="M189" s="44"/>
      <c r="N189" s="45"/>
      <c r="O189" s="65"/>
      <c r="P189" s="66"/>
      <c r="Q189" s="67"/>
      <c r="R189" s="274"/>
      <c r="S189" s="50"/>
      <c r="T189" s="51"/>
      <c r="U189" s="52"/>
      <c r="V189" s="53"/>
      <c r="W189" s="54"/>
      <c r="X189" s="58"/>
      <c r="Y189" s="266"/>
      <c r="Z189" s="267"/>
      <c r="AA189" s="55"/>
      <c r="AB189" s="49"/>
      <c r="AC189" s="279"/>
    </row>
    <row r="190" spans="1:29" ht="15.75" customHeight="1">
      <c r="A190" s="283"/>
      <c r="B190" s="38"/>
      <c r="C190" s="264"/>
      <c r="D190" s="265"/>
      <c r="E190" s="104"/>
      <c r="F190" s="40"/>
      <c r="G190" s="72"/>
      <c r="H190" s="64"/>
      <c r="I190" s="43"/>
      <c r="J190" s="44"/>
      <c r="K190" s="45"/>
      <c r="L190" s="59"/>
      <c r="M190" s="44"/>
      <c r="N190" s="45"/>
      <c r="O190" s="65"/>
      <c r="P190" s="66"/>
      <c r="Q190" s="67"/>
      <c r="R190" s="274"/>
      <c r="S190" s="62"/>
      <c r="T190" s="63"/>
      <c r="U190" s="73"/>
      <c r="V190" s="74"/>
      <c r="W190" s="68"/>
      <c r="X190" s="110"/>
      <c r="Y190" s="266"/>
      <c r="Z190" s="267"/>
      <c r="AA190" s="111"/>
      <c r="AB190" s="67"/>
      <c r="AC190" s="279"/>
    </row>
    <row r="191" spans="1:29" ht="15.75" customHeight="1" thickBot="1">
      <c r="A191" s="284"/>
      <c r="B191" s="76" t="s">
        <v>35</v>
      </c>
      <c r="C191" s="261"/>
      <c r="D191" s="261"/>
      <c r="E191" s="77"/>
      <c r="F191" s="78"/>
      <c r="G191" s="79"/>
      <c r="H191" s="20"/>
      <c r="I191" s="80">
        <f t="shared" ref="I191:J191" si="52">AVERAGE(I175:I190)</f>
        <v>4</v>
      </c>
      <c r="J191" s="81">
        <f t="shared" si="52"/>
        <v>2700</v>
      </c>
      <c r="K191" s="82">
        <f t="shared" ref="K191" si="53">J191/I191</f>
        <v>675</v>
      </c>
      <c r="L191" s="80">
        <f t="shared" ref="L191:M191" si="54">AVERAGE(L175:L190)</f>
        <v>4</v>
      </c>
      <c r="M191" s="81">
        <f t="shared" si="54"/>
        <v>2394.5628997867793</v>
      </c>
      <c r="N191" s="82">
        <f t="shared" ref="N191:N196" si="55">M191/L191</f>
        <v>598.64072494669483</v>
      </c>
      <c r="O191" s="83">
        <f t="shared" ref="O191:O196" si="56">L191-I191</f>
        <v>0</v>
      </c>
      <c r="P191" s="84">
        <f t="shared" ref="P191:P196" si="57">N191-K191</f>
        <v>-76.359275053305169</v>
      </c>
      <c r="Q191" s="85">
        <f t="shared" ref="Q191:Q196" si="58">N191/K191</f>
        <v>0.88687514806917755</v>
      </c>
      <c r="R191" s="275"/>
      <c r="S191" s="182">
        <v>0.70861111111111108</v>
      </c>
      <c r="T191" s="183">
        <v>0.83888888888888891</v>
      </c>
      <c r="U191" s="86"/>
      <c r="V191" s="96"/>
      <c r="W191" s="78"/>
      <c r="X191" s="82"/>
      <c r="Y191" s="262"/>
      <c r="Z191" s="263"/>
      <c r="AA191" s="97">
        <f t="shared" ref="AA191:AA196" si="59">M191-J191</f>
        <v>-305.43710021322067</v>
      </c>
      <c r="AB191" s="85">
        <f t="shared" ref="AB191:AB196" si="60">M191/J191</f>
        <v>0.88687514806917755</v>
      </c>
      <c r="AC191" s="280"/>
    </row>
    <row r="192" spans="1:29" ht="15.75" customHeight="1">
      <c r="A192" s="268" t="s">
        <v>50</v>
      </c>
      <c r="B192" s="16" t="s">
        <v>76</v>
      </c>
      <c r="C192" s="271" t="s">
        <v>124</v>
      </c>
      <c r="D192" s="272"/>
      <c r="E192" s="21">
        <v>24.15</v>
      </c>
      <c r="F192" s="15">
        <v>933</v>
      </c>
      <c r="G192" s="22">
        <f t="shared" ref="G192:G196" si="61">E192*F192</f>
        <v>22531.949999999997</v>
      </c>
      <c r="H192" s="23"/>
      <c r="I192" s="24">
        <v>4</v>
      </c>
      <c r="J192" s="25">
        <v>3000</v>
      </c>
      <c r="K192" s="26">
        <f>J192/I192</f>
        <v>750</v>
      </c>
      <c r="L192" s="27">
        <v>4</v>
      </c>
      <c r="M192" s="25">
        <f>F192/V192*60</f>
        <v>2489.844329132703</v>
      </c>
      <c r="N192" s="26">
        <f t="shared" si="55"/>
        <v>622.46108228317576</v>
      </c>
      <c r="O192" s="91">
        <f t="shared" si="56"/>
        <v>0</v>
      </c>
      <c r="P192" s="92">
        <f t="shared" si="57"/>
        <v>-127.53891771682424</v>
      </c>
      <c r="Q192" s="31">
        <f t="shared" si="58"/>
        <v>0.82994810971090105</v>
      </c>
      <c r="R192" s="273">
        <f>Q208</f>
        <v>0.82799565327259395</v>
      </c>
      <c r="S192" s="32">
        <v>0.70833333333333337</v>
      </c>
      <c r="T192" s="33">
        <v>0.72394675925925922</v>
      </c>
      <c r="U192" s="34"/>
      <c r="V192" s="35">
        <v>22.483333333333224</v>
      </c>
      <c r="W192" s="114"/>
      <c r="X192" s="115"/>
      <c r="Y192" s="276"/>
      <c r="Z192" s="277"/>
      <c r="AA192" s="36">
        <f t="shared" si="59"/>
        <v>-510.15567086729698</v>
      </c>
      <c r="AB192" s="31">
        <f t="shared" si="60"/>
        <v>0.82994810971090105</v>
      </c>
      <c r="AC192" s="278">
        <f>AB208</f>
        <v>0.82799565327259395</v>
      </c>
    </row>
    <row r="193" spans="1:29" ht="15.75" customHeight="1">
      <c r="A193" s="269"/>
      <c r="B193" s="38" t="s">
        <v>76</v>
      </c>
      <c r="C193" s="264" t="s">
        <v>209</v>
      </c>
      <c r="D193" s="265"/>
      <c r="E193" s="39">
        <v>24.15</v>
      </c>
      <c r="F193" s="40">
        <v>1478</v>
      </c>
      <c r="G193" s="41">
        <f t="shared" si="61"/>
        <v>35693.699999999997</v>
      </c>
      <c r="H193" s="42"/>
      <c r="I193" s="43">
        <v>4</v>
      </c>
      <c r="J193" s="44">
        <v>3000</v>
      </c>
      <c r="K193" s="45">
        <f t="shared" ref="K193:K196" si="62">J193/I193</f>
        <v>750</v>
      </c>
      <c r="L193" s="46">
        <v>4</v>
      </c>
      <c r="M193" s="44">
        <f>F193/V193*60</f>
        <v>2501.55148095909</v>
      </c>
      <c r="N193" s="45">
        <f t="shared" si="55"/>
        <v>625.3878702397725</v>
      </c>
      <c r="O193" s="47">
        <f t="shared" si="56"/>
        <v>0</v>
      </c>
      <c r="P193" s="48">
        <f t="shared" si="57"/>
        <v>-124.6121297602275</v>
      </c>
      <c r="Q193" s="49">
        <f t="shared" si="58"/>
        <v>0.83385049365302999</v>
      </c>
      <c r="R193" s="274"/>
      <c r="S193" s="50">
        <v>0.72847222222222219</v>
      </c>
      <c r="T193" s="51">
        <v>0.75309027777777782</v>
      </c>
      <c r="U193" s="52">
        <v>6.5166666666666728</v>
      </c>
      <c r="V193" s="53">
        <v>35.450000000000102</v>
      </c>
      <c r="W193" s="54"/>
      <c r="X193" s="94"/>
      <c r="Y193" s="266"/>
      <c r="Z193" s="267"/>
      <c r="AA193" s="55">
        <f t="shared" si="59"/>
        <v>-498.44851904091001</v>
      </c>
      <c r="AB193" s="49">
        <f t="shared" si="60"/>
        <v>0.83385049365302999</v>
      </c>
      <c r="AC193" s="279"/>
    </row>
    <row r="194" spans="1:29" ht="15.75" customHeight="1">
      <c r="A194" s="269"/>
      <c r="B194" s="38" t="s">
        <v>76</v>
      </c>
      <c r="C194" s="264" t="s">
        <v>210</v>
      </c>
      <c r="D194" s="265"/>
      <c r="E194" s="39">
        <v>27.58</v>
      </c>
      <c r="F194" s="40">
        <v>1720</v>
      </c>
      <c r="G194" s="41">
        <f t="shared" si="61"/>
        <v>47437.599999999999</v>
      </c>
      <c r="H194" s="42"/>
      <c r="I194" s="43">
        <v>4</v>
      </c>
      <c r="J194" s="44">
        <v>3000</v>
      </c>
      <c r="K194" s="45">
        <f t="shared" si="62"/>
        <v>750</v>
      </c>
      <c r="L194" s="46">
        <v>4</v>
      </c>
      <c r="M194" s="44">
        <f>F194/V194*60</f>
        <v>2476.8000000000056</v>
      </c>
      <c r="N194" s="45">
        <f t="shared" si="55"/>
        <v>619.20000000000141</v>
      </c>
      <c r="O194" s="47">
        <f t="shared" si="56"/>
        <v>0</v>
      </c>
      <c r="P194" s="48">
        <f t="shared" si="57"/>
        <v>-130.79999999999859</v>
      </c>
      <c r="Q194" s="49">
        <f t="shared" si="58"/>
        <v>0.82560000000000189</v>
      </c>
      <c r="R194" s="274"/>
      <c r="S194" s="50">
        <v>0.75787037037037042</v>
      </c>
      <c r="T194" s="51">
        <v>0.78680555555555554</v>
      </c>
      <c r="U194" s="52">
        <v>6.8833333333333435</v>
      </c>
      <c r="V194" s="53">
        <v>41.666666666666572</v>
      </c>
      <c r="W194" s="54"/>
      <c r="X194" s="94"/>
      <c r="Y194" s="266"/>
      <c r="Z194" s="267"/>
      <c r="AA194" s="55">
        <f t="shared" si="59"/>
        <v>-523.19999999999436</v>
      </c>
      <c r="AB194" s="49">
        <f t="shared" si="60"/>
        <v>0.82560000000000189</v>
      </c>
      <c r="AC194" s="279"/>
    </row>
    <row r="195" spans="1:29" ht="15.75" customHeight="1">
      <c r="A195" s="269"/>
      <c r="B195" s="38" t="s">
        <v>76</v>
      </c>
      <c r="C195" s="264" t="s">
        <v>121</v>
      </c>
      <c r="D195" s="265"/>
      <c r="E195" s="39">
        <v>22.28</v>
      </c>
      <c r="F195" s="40">
        <v>1470</v>
      </c>
      <c r="G195" s="41">
        <f t="shared" si="61"/>
        <v>32751.600000000002</v>
      </c>
      <c r="H195" s="42"/>
      <c r="I195" s="43">
        <v>5</v>
      </c>
      <c r="J195" s="44">
        <v>3300</v>
      </c>
      <c r="K195" s="45">
        <f t="shared" si="62"/>
        <v>660</v>
      </c>
      <c r="L195" s="46">
        <v>5</v>
      </c>
      <c r="M195" s="44">
        <f>F195/V195*60</f>
        <v>2762.0041753653504</v>
      </c>
      <c r="N195" s="45">
        <f t="shared" si="55"/>
        <v>552.40083507307008</v>
      </c>
      <c r="O195" s="47">
        <f t="shared" si="56"/>
        <v>0</v>
      </c>
      <c r="P195" s="48">
        <f t="shared" si="57"/>
        <v>-107.59916492692992</v>
      </c>
      <c r="Q195" s="49">
        <f t="shared" si="58"/>
        <v>0.83697096223192435</v>
      </c>
      <c r="R195" s="274"/>
      <c r="S195" s="50">
        <v>0.79171296296296301</v>
      </c>
      <c r="T195" s="51">
        <v>0.81388888888888888</v>
      </c>
      <c r="U195" s="52">
        <v>7.0666666666667588</v>
      </c>
      <c r="V195" s="53">
        <v>31.933333333333263</v>
      </c>
      <c r="W195" s="54"/>
      <c r="X195" s="94"/>
      <c r="Y195" s="266"/>
      <c r="Z195" s="267"/>
      <c r="AA195" s="55">
        <f t="shared" si="59"/>
        <v>-537.99582463464958</v>
      </c>
      <c r="AB195" s="49">
        <f t="shared" si="60"/>
        <v>0.83697096223192435</v>
      </c>
      <c r="AC195" s="279"/>
    </row>
    <row r="196" spans="1:29" ht="15.75" customHeight="1">
      <c r="A196" s="269"/>
      <c r="B196" s="38" t="s">
        <v>76</v>
      </c>
      <c r="C196" s="264" t="s">
        <v>122</v>
      </c>
      <c r="D196" s="265"/>
      <c r="E196" s="39">
        <v>18.18</v>
      </c>
      <c r="F196" s="40">
        <v>3441</v>
      </c>
      <c r="G196" s="41">
        <f t="shared" si="61"/>
        <v>62557.38</v>
      </c>
      <c r="H196" s="58"/>
      <c r="I196" s="43">
        <v>3</v>
      </c>
      <c r="J196" s="44">
        <v>3300</v>
      </c>
      <c r="K196" s="45">
        <f t="shared" si="62"/>
        <v>1100</v>
      </c>
      <c r="L196" s="59">
        <v>3</v>
      </c>
      <c r="M196" s="44">
        <f>F196/V196*60</f>
        <v>2686.5322055953147</v>
      </c>
      <c r="N196" s="45">
        <f t="shared" si="55"/>
        <v>895.51073519843828</v>
      </c>
      <c r="O196" s="47">
        <f t="shared" si="56"/>
        <v>0</v>
      </c>
      <c r="P196" s="48">
        <f t="shared" si="57"/>
        <v>-204.48926480156172</v>
      </c>
      <c r="Q196" s="49">
        <f t="shared" si="58"/>
        <v>0.81410066836221662</v>
      </c>
      <c r="R196" s="274"/>
      <c r="S196" s="50">
        <v>0.81885416666666666</v>
      </c>
      <c r="T196" s="51">
        <v>0.87222222222222223</v>
      </c>
      <c r="U196" s="52">
        <v>7.1499999999999986</v>
      </c>
      <c r="V196" s="53">
        <v>76.850000000000023</v>
      </c>
      <c r="W196" s="54"/>
      <c r="X196" s="94"/>
      <c r="Y196" s="266"/>
      <c r="Z196" s="267"/>
      <c r="AA196" s="55">
        <f t="shared" si="59"/>
        <v>-613.46779440468526</v>
      </c>
      <c r="AB196" s="49">
        <f t="shared" si="60"/>
        <v>0.81410066836221662</v>
      </c>
      <c r="AC196" s="279"/>
    </row>
    <row r="197" spans="1:29" ht="15.75" customHeight="1">
      <c r="A197" s="269"/>
      <c r="B197" s="38"/>
      <c r="C197" s="264"/>
      <c r="D197" s="265"/>
      <c r="E197" s="39"/>
      <c r="F197" s="40"/>
      <c r="G197" s="60"/>
      <c r="H197" s="61"/>
      <c r="I197" s="43"/>
      <c r="J197" s="44"/>
      <c r="K197" s="45"/>
      <c r="L197" s="46"/>
      <c r="M197" s="44"/>
      <c r="N197" s="45"/>
      <c r="O197" s="47"/>
      <c r="P197" s="48"/>
      <c r="Q197" s="49"/>
      <c r="R197" s="274"/>
      <c r="S197" s="50"/>
      <c r="T197" s="51"/>
      <c r="U197" s="52"/>
      <c r="V197" s="53"/>
      <c r="W197" s="54"/>
      <c r="X197" s="94"/>
      <c r="Y197" s="266"/>
      <c r="Z197" s="267"/>
      <c r="AA197" s="55"/>
      <c r="AB197" s="49"/>
      <c r="AC197" s="279"/>
    </row>
    <row r="198" spans="1:29" ht="15.75" customHeight="1">
      <c r="A198" s="269"/>
      <c r="B198" s="38"/>
      <c r="C198" s="264"/>
      <c r="D198" s="265"/>
      <c r="E198" s="39"/>
      <c r="F198" s="40"/>
      <c r="G198" s="60"/>
      <c r="H198" s="64"/>
      <c r="I198" s="43"/>
      <c r="J198" s="44"/>
      <c r="K198" s="45"/>
      <c r="L198" s="59"/>
      <c r="M198" s="44"/>
      <c r="N198" s="45"/>
      <c r="O198" s="65"/>
      <c r="P198" s="66"/>
      <c r="Q198" s="67"/>
      <c r="R198" s="274"/>
      <c r="S198" s="50"/>
      <c r="T198" s="51"/>
      <c r="U198" s="52"/>
      <c r="V198" s="53"/>
      <c r="W198" s="54"/>
      <c r="X198" s="94"/>
      <c r="Y198" s="266"/>
      <c r="Z198" s="267"/>
      <c r="AA198" s="55"/>
      <c r="AB198" s="49"/>
      <c r="AC198" s="279"/>
    </row>
    <row r="199" spans="1:29" ht="15.75" customHeight="1">
      <c r="A199" s="269"/>
      <c r="B199" s="38"/>
      <c r="C199" s="264"/>
      <c r="D199" s="265"/>
      <c r="E199" s="39"/>
      <c r="F199" s="40"/>
      <c r="G199" s="60"/>
      <c r="H199" s="64"/>
      <c r="I199" s="43"/>
      <c r="J199" s="44"/>
      <c r="K199" s="45"/>
      <c r="L199" s="59"/>
      <c r="M199" s="44"/>
      <c r="N199" s="45"/>
      <c r="O199" s="65"/>
      <c r="P199" s="66"/>
      <c r="Q199" s="67"/>
      <c r="R199" s="274"/>
      <c r="S199" s="50"/>
      <c r="T199" s="51"/>
      <c r="U199" s="52"/>
      <c r="V199" s="53"/>
      <c r="W199" s="54"/>
      <c r="X199" s="94"/>
      <c r="Y199" s="266"/>
      <c r="Z199" s="267"/>
      <c r="AA199" s="55"/>
      <c r="AB199" s="49"/>
      <c r="AC199" s="279"/>
    </row>
    <row r="200" spans="1:29" ht="15.75" customHeight="1">
      <c r="A200" s="269"/>
      <c r="B200" s="38"/>
      <c r="C200" s="264"/>
      <c r="D200" s="265"/>
      <c r="E200" s="39"/>
      <c r="F200" s="40"/>
      <c r="G200" s="60"/>
      <c r="H200" s="64"/>
      <c r="I200" s="43"/>
      <c r="J200" s="44"/>
      <c r="K200" s="45"/>
      <c r="L200" s="59"/>
      <c r="M200" s="44"/>
      <c r="N200" s="45"/>
      <c r="O200" s="65"/>
      <c r="P200" s="66"/>
      <c r="Q200" s="67"/>
      <c r="R200" s="274"/>
      <c r="S200" s="50"/>
      <c r="T200" s="51"/>
      <c r="U200" s="52"/>
      <c r="V200" s="53"/>
      <c r="W200" s="54"/>
      <c r="X200" s="94"/>
      <c r="Y200" s="266"/>
      <c r="Z200" s="267"/>
      <c r="AA200" s="55"/>
      <c r="AB200" s="49"/>
      <c r="AC200" s="279"/>
    </row>
    <row r="201" spans="1:29" ht="15.75" customHeight="1">
      <c r="A201" s="269"/>
      <c r="B201" s="38"/>
      <c r="C201" s="264"/>
      <c r="D201" s="265"/>
      <c r="E201" s="39"/>
      <c r="F201" s="40"/>
      <c r="G201" s="60"/>
      <c r="H201" s="64"/>
      <c r="I201" s="43"/>
      <c r="J201" s="44"/>
      <c r="K201" s="45"/>
      <c r="L201" s="59"/>
      <c r="M201" s="44"/>
      <c r="N201" s="45"/>
      <c r="O201" s="65"/>
      <c r="P201" s="66"/>
      <c r="Q201" s="67"/>
      <c r="R201" s="274"/>
      <c r="S201" s="50"/>
      <c r="T201" s="51"/>
      <c r="U201" s="52"/>
      <c r="V201" s="53"/>
      <c r="W201" s="54"/>
      <c r="X201" s="94"/>
      <c r="Y201" s="266"/>
      <c r="Z201" s="267"/>
      <c r="AA201" s="55"/>
      <c r="AB201" s="49"/>
      <c r="AC201" s="279"/>
    </row>
    <row r="202" spans="1:29" ht="15.75" customHeight="1">
      <c r="A202" s="269"/>
      <c r="B202" s="38"/>
      <c r="C202" s="264"/>
      <c r="D202" s="265"/>
      <c r="E202" s="39"/>
      <c r="F202" s="40"/>
      <c r="G202" s="60"/>
      <c r="H202" s="64"/>
      <c r="I202" s="43"/>
      <c r="J202" s="44"/>
      <c r="K202" s="45"/>
      <c r="L202" s="59"/>
      <c r="M202" s="44"/>
      <c r="N202" s="45"/>
      <c r="O202" s="65"/>
      <c r="P202" s="66"/>
      <c r="Q202" s="67"/>
      <c r="R202" s="274"/>
      <c r="S202" s="50"/>
      <c r="T202" s="51"/>
      <c r="U202" s="52"/>
      <c r="V202" s="53"/>
      <c r="W202" s="54"/>
      <c r="X202" s="94"/>
      <c r="Y202" s="266"/>
      <c r="Z202" s="267"/>
      <c r="AA202" s="55"/>
      <c r="AB202" s="49"/>
      <c r="AC202" s="279"/>
    </row>
    <row r="203" spans="1:29" ht="15.75" customHeight="1">
      <c r="A203" s="269"/>
      <c r="B203" s="38"/>
      <c r="C203" s="264"/>
      <c r="D203" s="265"/>
      <c r="E203" s="39"/>
      <c r="F203" s="40"/>
      <c r="G203" s="60"/>
      <c r="H203" s="64"/>
      <c r="I203" s="43"/>
      <c r="J203" s="44"/>
      <c r="K203" s="45"/>
      <c r="L203" s="59"/>
      <c r="M203" s="44"/>
      <c r="N203" s="45"/>
      <c r="O203" s="65"/>
      <c r="P203" s="66"/>
      <c r="Q203" s="67"/>
      <c r="R203" s="274"/>
      <c r="S203" s="50"/>
      <c r="T203" s="51"/>
      <c r="U203" s="52"/>
      <c r="V203" s="53"/>
      <c r="W203" s="54"/>
      <c r="X203" s="94"/>
      <c r="Y203" s="266"/>
      <c r="Z203" s="267"/>
      <c r="AA203" s="55"/>
      <c r="AB203" s="49"/>
      <c r="AC203" s="279"/>
    </row>
    <row r="204" spans="1:29" ht="15.75" customHeight="1">
      <c r="A204" s="269"/>
      <c r="B204" s="38"/>
      <c r="C204" s="264"/>
      <c r="D204" s="265"/>
      <c r="E204" s="39"/>
      <c r="F204" s="40"/>
      <c r="G204" s="60"/>
      <c r="H204" s="64"/>
      <c r="I204" s="43"/>
      <c r="J204" s="44"/>
      <c r="K204" s="45"/>
      <c r="L204" s="59"/>
      <c r="M204" s="44"/>
      <c r="N204" s="45"/>
      <c r="O204" s="65"/>
      <c r="P204" s="66"/>
      <c r="Q204" s="67"/>
      <c r="R204" s="274"/>
      <c r="S204" s="50"/>
      <c r="T204" s="51"/>
      <c r="U204" s="52"/>
      <c r="V204" s="53"/>
      <c r="W204" s="54"/>
      <c r="X204" s="94"/>
      <c r="Y204" s="266"/>
      <c r="Z204" s="267"/>
      <c r="AA204" s="55"/>
      <c r="AB204" s="49"/>
      <c r="AC204" s="279"/>
    </row>
    <row r="205" spans="1:29" ht="15.75" customHeight="1">
      <c r="A205" s="269"/>
      <c r="B205" s="38"/>
      <c r="C205" s="264"/>
      <c r="D205" s="265"/>
      <c r="E205" s="39"/>
      <c r="F205" s="40"/>
      <c r="G205" s="60"/>
      <c r="H205" s="64"/>
      <c r="I205" s="43"/>
      <c r="J205" s="44"/>
      <c r="K205" s="45"/>
      <c r="L205" s="59"/>
      <c r="M205" s="44"/>
      <c r="N205" s="45"/>
      <c r="O205" s="65"/>
      <c r="P205" s="66"/>
      <c r="Q205" s="67"/>
      <c r="R205" s="274"/>
      <c r="S205" s="50"/>
      <c r="T205" s="51"/>
      <c r="U205" s="52"/>
      <c r="V205" s="53"/>
      <c r="W205" s="54"/>
      <c r="X205" s="94"/>
      <c r="Y205" s="266"/>
      <c r="Z205" s="267"/>
      <c r="AA205" s="55"/>
      <c r="AB205" s="49"/>
      <c r="AC205" s="279"/>
    </row>
    <row r="206" spans="1:29" ht="15.75" customHeight="1">
      <c r="A206" s="269"/>
      <c r="B206" s="38"/>
      <c r="C206" s="264"/>
      <c r="D206" s="265"/>
      <c r="E206" s="39"/>
      <c r="F206" s="40"/>
      <c r="G206" s="60"/>
      <c r="H206" s="64"/>
      <c r="I206" s="43"/>
      <c r="J206" s="44"/>
      <c r="K206" s="45"/>
      <c r="L206" s="59"/>
      <c r="M206" s="44"/>
      <c r="N206" s="45"/>
      <c r="O206" s="65"/>
      <c r="P206" s="66"/>
      <c r="Q206" s="67"/>
      <c r="R206" s="274"/>
      <c r="S206" s="50"/>
      <c r="T206" s="51"/>
      <c r="U206" s="52"/>
      <c r="V206" s="53"/>
      <c r="W206" s="54"/>
      <c r="X206" s="94"/>
      <c r="Y206" s="266"/>
      <c r="Z206" s="267"/>
      <c r="AA206" s="55"/>
      <c r="AB206" s="49"/>
      <c r="AC206" s="279"/>
    </row>
    <row r="207" spans="1:29" ht="15.75" customHeight="1">
      <c r="A207" s="269"/>
      <c r="B207" s="38"/>
      <c r="C207" s="264"/>
      <c r="D207" s="265"/>
      <c r="E207" s="104"/>
      <c r="F207" s="40"/>
      <c r="G207" s="72"/>
      <c r="H207" s="64"/>
      <c r="I207" s="43"/>
      <c r="J207" s="44"/>
      <c r="K207" s="45"/>
      <c r="L207" s="59"/>
      <c r="M207" s="44"/>
      <c r="N207" s="45"/>
      <c r="O207" s="65"/>
      <c r="P207" s="66"/>
      <c r="Q207" s="67"/>
      <c r="R207" s="274"/>
      <c r="S207" s="62"/>
      <c r="T207" s="63"/>
      <c r="U207" s="73"/>
      <c r="V207" s="74"/>
      <c r="W207" s="68"/>
      <c r="X207" s="110"/>
      <c r="Y207" s="266"/>
      <c r="Z207" s="267"/>
      <c r="AA207" s="111"/>
      <c r="AB207" s="67"/>
      <c r="AC207" s="279"/>
    </row>
    <row r="208" spans="1:29" ht="15.75" customHeight="1" thickBot="1">
      <c r="A208" s="270"/>
      <c r="B208" s="76" t="s">
        <v>35</v>
      </c>
      <c r="C208" s="261"/>
      <c r="D208" s="261"/>
      <c r="E208" s="77"/>
      <c r="F208" s="18"/>
      <c r="G208" s="79"/>
      <c r="H208" s="20"/>
      <c r="I208" s="80">
        <f t="shared" ref="I208:J208" si="63">AVERAGE(I192:I207)</f>
        <v>4</v>
      </c>
      <c r="J208" s="81">
        <f t="shared" si="63"/>
        <v>3120</v>
      </c>
      <c r="K208" s="82">
        <f t="shared" ref="K208" si="64">J208/I208</f>
        <v>780</v>
      </c>
      <c r="L208" s="80">
        <f t="shared" ref="L208:M208" si="65">AVERAGE(L192:L207)</f>
        <v>4</v>
      </c>
      <c r="M208" s="81">
        <f t="shared" si="65"/>
        <v>2583.346438210493</v>
      </c>
      <c r="N208" s="82">
        <f>M208/L208</f>
        <v>645.83660955262326</v>
      </c>
      <c r="O208" s="83">
        <f>L208-I208</f>
        <v>0</v>
      </c>
      <c r="P208" s="84">
        <f>N208-K208</f>
        <v>-134.16339044737674</v>
      </c>
      <c r="Q208" s="85">
        <f>N208/K208</f>
        <v>0.82799565327259395</v>
      </c>
      <c r="R208" s="275"/>
      <c r="S208" s="182">
        <v>0.70833333333333337</v>
      </c>
      <c r="T208" s="183">
        <v>0.87222222222222223</v>
      </c>
      <c r="U208" s="86"/>
      <c r="V208" s="96"/>
      <c r="W208" s="18"/>
      <c r="X208" s="20"/>
      <c r="Y208" s="262"/>
      <c r="Z208" s="263"/>
      <c r="AA208" s="97">
        <f>M208-J208</f>
        <v>-536.65356178950697</v>
      </c>
      <c r="AB208" s="85">
        <f>M208/J208</f>
        <v>0.82799565327259395</v>
      </c>
      <c r="AC208" s="280"/>
    </row>
    <row r="209" spans="1:29" ht="15.75" customHeight="1">
      <c r="A209" s="281" t="s">
        <v>51</v>
      </c>
      <c r="B209" s="16" t="s">
        <v>76</v>
      </c>
      <c r="C209" s="271" t="s">
        <v>125</v>
      </c>
      <c r="D209" s="272"/>
      <c r="E209" s="21">
        <v>17.89</v>
      </c>
      <c r="F209" s="15">
        <v>4273</v>
      </c>
      <c r="G209" s="22">
        <f t="shared" ref="G209:G210" si="66">E209*F209</f>
        <v>76443.97</v>
      </c>
      <c r="H209" s="23"/>
      <c r="I209" s="24">
        <v>4</v>
      </c>
      <c r="J209" s="25">
        <v>3300</v>
      </c>
      <c r="K209" s="26">
        <f>J209/I209</f>
        <v>825</v>
      </c>
      <c r="L209" s="27">
        <v>4</v>
      </c>
      <c r="M209" s="25">
        <f>F209/V209*60</f>
        <v>2794.8401162790701</v>
      </c>
      <c r="N209" s="26">
        <f>M209/L209</f>
        <v>698.71002906976753</v>
      </c>
      <c r="O209" s="91">
        <f>L209-I209</f>
        <v>0</v>
      </c>
      <c r="P209" s="92">
        <f>N209-K209</f>
        <v>-126.28997093023247</v>
      </c>
      <c r="Q209" s="31">
        <f>N209/K209</f>
        <v>0.84692124735729402</v>
      </c>
      <c r="R209" s="273">
        <f>Q225</f>
        <v>0.84027022916749794</v>
      </c>
      <c r="S209" s="32">
        <v>0.70851851851851855</v>
      </c>
      <c r="T209" s="33">
        <v>0.77222222222222225</v>
      </c>
      <c r="U209" s="34"/>
      <c r="V209" s="35">
        <v>91.733333333333334</v>
      </c>
      <c r="W209" s="114"/>
      <c r="X209" s="115"/>
      <c r="Y209" s="276"/>
      <c r="Z209" s="277"/>
      <c r="AA209" s="36">
        <f>M209-J209</f>
        <v>-505.15988372092988</v>
      </c>
      <c r="AB209" s="31">
        <f>M209/J209</f>
        <v>0.84692124735729402</v>
      </c>
      <c r="AC209" s="278">
        <f>AB225</f>
        <v>0.84027022916749794</v>
      </c>
    </row>
    <row r="210" spans="1:29" ht="15.75" customHeight="1">
      <c r="A210" s="282"/>
      <c r="B210" s="38" t="s">
        <v>76</v>
      </c>
      <c r="C210" s="264" t="s">
        <v>126</v>
      </c>
      <c r="D210" s="265"/>
      <c r="E210" s="39">
        <v>16.66</v>
      </c>
      <c r="F210" s="40">
        <v>6885</v>
      </c>
      <c r="G210" s="41">
        <f t="shared" si="66"/>
        <v>114704.1</v>
      </c>
      <c r="H210" s="42"/>
      <c r="I210" s="43">
        <v>4</v>
      </c>
      <c r="J210" s="44">
        <v>3300</v>
      </c>
      <c r="K210" s="45">
        <f t="shared" ref="K210:K245" si="67">J210/I210</f>
        <v>825</v>
      </c>
      <c r="L210" s="46">
        <v>4</v>
      </c>
      <c r="M210" s="44">
        <f>F210/V210*60</f>
        <v>2750.9433962264166</v>
      </c>
      <c r="N210" s="45">
        <f>M210/L210</f>
        <v>687.73584905660414</v>
      </c>
      <c r="O210" s="47">
        <f>L210-I210</f>
        <v>0</v>
      </c>
      <c r="P210" s="48">
        <f>N210-K210</f>
        <v>-137.26415094339586</v>
      </c>
      <c r="Q210" s="49">
        <f>N210/K210</f>
        <v>0.83361921097770197</v>
      </c>
      <c r="R210" s="274"/>
      <c r="S210" s="50">
        <v>0.77708333333333335</v>
      </c>
      <c r="T210" s="51">
        <v>0.8813657407407407</v>
      </c>
      <c r="U210" s="52">
        <v>6.9999999999999751</v>
      </c>
      <c r="V210" s="53">
        <v>150.16666666666657</v>
      </c>
      <c r="W210" s="54"/>
      <c r="X210" s="94"/>
      <c r="Y210" s="266"/>
      <c r="Z210" s="267"/>
      <c r="AA210" s="55">
        <f>M210-J210</f>
        <v>-549.05660377358345</v>
      </c>
      <c r="AB210" s="49">
        <f>M210/J210</f>
        <v>0.83361921097770197</v>
      </c>
      <c r="AC210" s="279"/>
    </row>
    <row r="211" spans="1:29" ht="15.75" customHeight="1">
      <c r="A211" s="282"/>
      <c r="B211" s="38"/>
      <c r="C211" s="264"/>
      <c r="D211" s="265"/>
      <c r="E211" s="39"/>
      <c r="F211" s="40"/>
      <c r="G211" s="41"/>
      <c r="H211" s="42"/>
      <c r="I211" s="43"/>
      <c r="J211" s="44"/>
      <c r="K211" s="45"/>
      <c r="L211" s="46"/>
      <c r="M211" s="44"/>
      <c r="N211" s="45"/>
      <c r="O211" s="47"/>
      <c r="P211" s="48"/>
      <c r="Q211" s="49"/>
      <c r="R211" s="274"/>
      <c r="S211" s="50"/>
      <c r="T211" s="51"/>
      <c r="U211" s="52"/>
      <c r="V211" s="53"/>
      <c r="W211" s="54"/>
      <c r="X211" s="94"/>
      <c r="Y211" s="266"/>
      <c r="Z211" s="267"/>
      <c r="AA211" s="55"/>
      <c r="AB211" s="49"/>
      <c r="AC211" s="279"/>
    </row>
    <row r="212" spans="1:29" ht="15.75" customHeight="1">
      <c r="A212" s="282"/>
      <c r="B212" s="38"/>
      <c r="C212" s="264"/>
      <c r="D212" s="265"/>
      <c r="E212" s="39"/>
      <c r="F212" s="40"/>
      <c r="G212" s="41"/>
      <c r="H212" s="42"/>
      <c r="I212" s="43"/>
      <c r="J212" s="44"/>
      <c r="K212" s="45"/>
      <c r="L212" s="46"/>
      <c r="M212" s="44"/>
      <c r="N212" s="45"/>
      <c r="O212" s="47"/>
      <c r="P212" s="48"/>
      <c r="Q212" s="49"/>
      <c r="R212" s="274"/>
      <c r="S212" s="50"/>
      <c r="T212" s="51"/>
      <c r="U212" s="52"/>
      <c r="V212" s="53"/>
      <c r="W212" s="54"/>
      <c r="X212" s="94"/>
      <c r="Y212" s="266"/>
      <c r="Z212" s="267"/>
      <c r="AA212" s="55"/>
      <c r="AB212" s="49"/>
      <c r="AC212" s="279"/>
    </row>
    <row r="213" spans="1:29" ht="15.75" customHeight="1">
      <c r="A213" s="283"/>
      <c r="B213" s="38"/>
      <c r="C213" s="264"/>
      <c r="D213" s="265"/>
      <c r="E213" s="39"/>
      <c r="F213" s="40"/>
      <c r="G213" s="41"/>
      <c r="H213" s="58"/>
      <c r="I213" s="43"/>
      <c r="J213" s="44"/>
      <c r="K213" s="45"/>
      <c r="L213" s="59"/>
      <c r="M213" s="44"/>
      <c r="N213" s="45"/>
      <c r="O213" s="47"/>
      <c r="P213" s="48"/>
      <c r="Q213" s="49"/>
      <c r="R213" s="274"/>
      <c r="S213" s="50"/>
      <c r="T213" s="51"/>
      <c r="U213" s="52"/>
      <c r="V213" s="53"/>
      <c r="W213" s="54"/>
      <c r="X213" s="94"/>
      <c r="Y213" s="266"/>
      <c r="Z213" s="267"/>
      <c r="AA213" s="55"/>
      <c r="AB213" s="49"/>
      <c r="AC213" s="279"/>
    </row>
    <row r="214" spans="1:29" ht="15.75" customHeight="1">
      <c r="A214" s="283"/>
      <c r="B214" s="38"/>
      <c r="C214" s="264"/>
      <c r="D214" s="265"/>
      <c r="E214" s="39"/>
      <c r="F214" s="40"/>
      <c r="G214" s="60"/>
      <c r="H214" s="61"/>
      <c r="I214" s="43"/>
      <c r="J214" s="44"/>
      <c r="K214" s="45"/>
      <c r="L214" s="46"/>
      <c r="M214" s="44"/>
      <c r="N214" s="45"/>
      <c r="O214" s="47"/>
      <c r="P214" s="48"/>
      <c r="Q214" s="49"/>
      <c r="R214" s="274"/>
      <c r="S214" s="50"/>
      <c r="T214" s="51"/>
      <c r="U214" s="52"/>
      <c r="V214" s="53"/>
      <c r="W214" s="54"/>
      <c r="X214" s="94"/>
      <c r="Y214" s="266"/>
      <c r="Z214" s="267"/>
      <c r="AA214" s="55"/>
      <c r="AB214" s="49"/>
      <c r="AC214" s="279"/>
    </row>
    <row r="215" spans="1:29" ht="15.75" customHeight="1">
      <c r="A215" s="283"/>
      <c r="B215" s="38"/>
      <c r="C215" s="264"/>
      <c r="D215" s="265"/>
      <c r="E215" s="39"/>
      <c r="F215" s="40"/>
      <c r="G215" s="60"/>
      <c r="H215" s="64"/>
      <c r="I215" s="43"/>
      <c r="J215" s="44"/>
      <c r="K215" s="45"/>
      <c r="L215" s="59"/>
      <c r="M215" s="44"/>
      <c r="N215" s="45"/>
      <c r="O215" s="65"/>
      <c r="P215" s="66"/>
      <c r="Q215" s="67"/>
      <c r="R215" s="274"/>
      <c r="S215" s="50"/>
      <c r="T215" s="51"/>
      <c r="U215" s="52"/>
      <c r="V215" s="53"/>
      <c r="W215" s="54"/>
      <c r="X215" s="94"/>
      <c r="Y215" s="266"/>
      <c r="Z215" s="267"/>
      <c r="AA215" s="55"/>
      <c r="AB215" s="49"/>
      <c r="AC215" s="279"/>
    </row>
    <row r="216" spans="1:29" ht="15.75" customHeight="1">
      <c r="A216" s="283"/>
      <c r="B216" s="38"/>
      <c r="C216" s="264"/>
      <c r="D216" s="265"/>
      <c r="E216" s="39"/>
      <c r="F216" s="40"/>
      <c r="G216" s="60"/>
      <c r="H216" s="64"/>
      <c r="I216" s="43"/>
      <c r="J216" s="44"/>
      <c r="K216" s="45"/>
      <c r="L216" s="59"/>
      <c r="M216" s="44"/>
      <c r="N216" s="45"/>
      <c r="O216" s="65"/>
      <c r="P216" s="66"/>
      <c r="Q216" s="67"/>
      <c r="R216" s="274"/>
      <c r="S216" s="50"/>
      <c r="T216" s="51"/>
      <c r="U216" s="52"/>
      <c r="V216" s="53"/>
      <c r="W216" s="54"/>
      <c r="X216" s="94"/>
      <c r="Y216" s="266"/>
      <c r="Z216" s="267"/>
      <c r="AA216" s="55"/>
      <c r="AB216" s="49"/>
      <c r="AC216" s="279"/>
    </row>
    <row r="217" spans="1:29" ht="15.75" customHeight="1">
      <c r="A217" s="283"/>
      <c r="B217" s="38"/>
      <c r="C217" s="264"/>
      <c r="D217" s="265"/>
      <c r="E217" s="39"/>
      <c r="F217" s="40"/>
      <c r="G217" s="60"/>
      <c r="H217" s="64"/>
      <c r="I217" s="43"/>
      <c r="J217" s="44"/>
      <c r="K217" s="45"/>
      <c r="L217" s="59"/>
      <c r="M217" s="44"/>
      <c r="N217" s="45"/>
      <c r="O217" s="65"/>
      <c r="P217" s="66"/>
      <c r="Q217" s="67"/>
      <c r="R217" s="274"/>
      <c r="S217" s="50"/>
      <c r="T217" s="51"/>
      <c r="U217" s="52"/>
      <c r="V217" s="53"/>
      <c r="W217" s="54"/>
      <c r="X217" s="94"/>
      <c r="Y217" s="266"/>
      <c r="Z217" s="267"/>
      <c r="AA217" s="55"/>
      <c r="AB217" s="49"/>
      <c r="AC217" s="279"/>
    </row>
    <row r="218" spans="1:29" ht="15.75" customHeight="1">
      <c r="A218" s="283"/>
      <c r="B218" s="38"/>
      <c r="C218" s="264"/>
      <c r="D218" s="265"/>
      <c r="E218" s="39"/>
      <c r="F218" s="40"/>
      <c r="G218" s="60"/>
      <c r="H218" s="64"/>
      <c r="I218" s="43"/>
      <c r="J218" s="44"/>
      <c r="K218" s="45"/>
      <c r="L218" s="59"/>
      <c r="M218" s="44"/>
      <c r="N218" s="45"/>
      <c r="O218" s="65"/>
      <c r="P218" s="66"/>
      <c r="Q218" s="67"/>
      <c r="R218" s="274"/>
      <c r="S218" s="50"/>
      <c r="T218" s="51"/>
      <c r="U218" s="52"/>
      <c r="V218" s="53"/>
      <c r="W218" s="54"/>
      <c r="X218" s="94"/>
      <c r="Y218" s="266"/>
      <c r="Z218" s="267"/>
      <c r="AA218" s="55"/>
      <c r="AB218" s="49"/>
      <c r="AC218" s="279"/>
    </row>
    <row r="219" spans="1:29" ht="15.75" customHeight="1">
      <c r="A219" s="283"/>
      <c r="B219" s="38"/>
      <c r="C219" s="264"/>
      <c r="D219" s="265"/>
      <c r="E219" s="39"/>
      <c r="F219" s="40"/>
      <c r="G219" s="60"/>
      <c r="H219" s="64"/>
      <c r="I219" s="43"/>
      <c r="J219" s="44"/>
      <c r="K219" s="45"/>
      <c r="L219" s="59"/>
      <c r="M219" s="44"/>
      <c r="N219" s="45"/>
      <c r="O219" s="65"/>
      <c r="P219" s="66"/>
      <c r="Q219" s="67"/>
      <c r="R219" s="274"/>
      <c r="S219" s="50"/>
      <c r="T219" s="51"/>
      <c r="U219" s="52"/>
      <c r="V219" s="53"/>
      <c r="W219" s="68"/>
      <c r="X219" s="110"/>
      <c r="Y219" s="266"/>
      <c r="Z219" s="267"/>
      <c r="AA219" s="55"/>
      <c r="AB219" s="49"/>
      <c r="AC219" s="279"/>
    </row>
    <row r="220" spans="1:29" ht="15.75" customHeight="1">
      <c r="A220" s="283"/>
      <c r="B220" s="38"/>
      <c r="C220" s="264"/>
      <c r="D220" s="265"/>
      <c r="E220" s="39"/>
      <c r="F220" s="40"/>
      <c r="G220" s="60"/>
      <c r="H220" s="64"/>
      <c r="I220" s="43"/>
      <c r="J220" s="44"/>
      <c r="K220" s="45"/>
      <c r="L220" s="59"/>
      <c r="M220" s="44"/>
      <c r="N220" s="45"/>
      <c r="O220" s="65"/>
      <c r="P220" s="66"/>
      <c r="Q220" s="67"/>
      <c r="R220" s="274"/>
      <c r="S220" s="50"/>
      <c r="T220" s="51"/>
      <c r="U220" s="52"/>
      <c r="V220" s="53"/>
      <c r="W220" s="68"/>
      <c r="X220" s="110"/>
      <c r="Y220" s="266"/>
      <c r="Z220" s="267"/>
      <c r="AA220" s="55"/>
      <c r="AB220" s="49"/>
      <c r="AC220" s="279"/>
    </row>
    <row r="221" spans="1:29" ht="15.75" customHeight="1">
      <c r="A221" s="283"/>
      <c r="B221" s="38"/>
      <c r="C221" s="264"/>
      <c r="D221" s="265"/>
      <c r="E221" s="39"/>
      <c r="F221" s="40"/>
      <c r="G221" s="60"/>
      <c r="H221" s="64"/>
      <c r="I221" s="43"/>
      <c r="J221" s="44"/>
      <c r="K221" s="45"/>
      <c r="L221" s="59"/>
      <c r="M221" s="44"/>
      <c r="N221" s="45"/>
      <c r="O221" s="65"/>
      <c r="P221" s="66"/>
      <c r="Q221" s="67"/>
      <c r="R221" s="274"/>
      <c r="S221" s="50"/>
      <c r="T221" s="51"/>
      <c r="U221" s="52"/>
      <c r="V221" s="53"/>
      <c r="W221" s="68"/>
      <c r="X221" s="110"/>
      <c r="Y221" s="266"/>
      <c r="Z221" s="267"/>
      <c r="AA221" s="55"/>
      <c r="AB221" s="49"/>
      <c r="AC221" s="279"/>
    </row>
    <row r="222" spans="1:29" ht="15.75" customHeight="1">
      <c r="A222" s="283"/>
      <c r="B222" s="38"/>
      <c r="C222" s="264"/>
      <c r="D222" s="265"/>
      <c r="E222" s="39"/>
      <c r="F222" s="40"/>
      <c r="G222" s="60"/>
      <c r="H222" s="64"/>
      <c r="I222" s="43"/>
      <c r="J222" s="44"/>
      <c r="K222" s="45"/>
      <c r="L222" s="59"/>
      <c r="M222" s="44"/>
      <c r="N222" s="45"/>
      <c r="O222" s="65"/>
      <c r="P222" s="66"/>
      <c r="Q222" s="67"/>
      <c r="R222" s="274"/>
      <c r="S222" s="50"/>
      <c r="T222" s="51"/>
      <c r="U222" s="52"/>
      <c r="V222" s="53"/>
      <c r="W222" s="68"/>
      <c r="X222" s="110"/>
      <c r="Y222" s="266"/>
      <c r="Z222" s="267"/>
      <c r="AA222" s="55"/>
      <c r="AB222" s="49"/>
      <c r="AC222" s="279"/>
    </row>
    <row r="223" spans="1:29" ht="15.75" customHeight="1">
      <c r="A223" s="283"/>
      <c r="B223" s="38"/>
      <c r="C223" s="264"/>
      <c r="D223" s="265"/>
      <c r="E223" s="39"/>
      <c r="F223" s="40"/>
      <c r="G223" s="60"/>
      <c r="H223" s="64"/>
      <c r="I223" s="43"/>
      <c r="J223" s="44"/>
      <c r="K223" s="45"/>
      <c r="L223" s="59"/>
      <c r="M223" s="44"/>
      <c r="N223" s="45"/>
      <c r="O223" s="65"/>
      <c r="P223" s="66"/>
      <c r="Q223" s="67"/>
      <c r="R223" s="274"/>
      <c r="S223" s="50"/>
      <c r="T223" s="51"/>
      <c r="U223" s="52"/>
      <c r="V223" s="53"/>
      <c r="W223" s="68"/>
      <c r="X223" s="110"/>
      <c r="Y223" s="266"/>
      <c r="Z223" s="267"/>
      <c r="AA223" s="55"/>
      <c r="AB223" s="49"/>
      <c r="AC223" s="279"/>
    </row>
    <row r="224" spans="1:29" ht="15.75" customHeight="1">
      <c r="A224" s="283"/>
      <c r="B224" s="38"/>
      <c r="C224" s="264"/>
      <c r="D224" s="265"/>
      <c r="E224" s="104"/>
      <c r="F224" s="40"/>
      <c r="G224" s="72"/>
      <c r="H224" s="64"/>
      <c r="I224" s="43"/>
      <c r="J224" s="44"/>
      <c r="K224" s="45"/>
      <c r="L224" s="59"/>
      <c r="M224" s="44"/>
      <c r="N224" s="45"/>
      <c r="O224" s="65"/>
      <c r="P224" s="66"/>
      <c r="Q224" s="67"/>
      <c r="R224" s="274"/>
      <c r="S224" s="62"/>
      <c r="T224" s="63"/>
      <c r="U224" s="73"/>
      <c r="V224" s="74"/>
      <c r="W224" s="68"/>
      <c r="X224" s="110"/>
      <c r="Y224" s="266"/>
      <c r="Z224" s="267"/>
      <c r="AA224" s="111"/>
      <c r="AB224" s="67"/>
      <c r="AC224" s="279"/>
    </row>
    <row r="225" spans="1:29" ht="15.75" customHeight="1" thickBot="1">
      <c r="A225" s="284"/>
      <c r="B225" s="76" t="s">
        <v>35</v>
      </c>
      <c r="C225" s="261"/>
      <c r="D225" s="261"/>
      <c r="E225" s="77"/>
      <c r="F225" s="18"/>
      <c r="G225" s="79"/>
      <c r="H225" s="20"/>
      <c r="I225" s="80">
        <f t="shared" ref="I225:J225" si="68">AVERAGE(I209:I224)</f>
        <v>4</v>
      </c>
      <c r="J225" s="81">
        <f t="shared" si="68"/>
        <v>3300</v>
      </c>
      <c r="K225" s="82">
        <f t="shared" ref="K225" si="69">J225/I225</f>
        <v>825</v>
      </c>
      <c r="L225" s="80">
        <f t="shared" ref="L225:M225" si="70">AVERAGE(L209:L224)</f>
        <v>4</v>
      </c>
      <c r="M225" s="81">
        <f t="shared" si="70"/>
        <v>2772.8917562527431</v>
      </c>
      <c r="N225" s="82">
        <f>M225/L225</f>
        <v>693.22293906318578</v>
      </c>
      <c r="O225" s="83">
        <f>L225-I225</f>
        <v>0</v>
      </c>
      <c r="P225" s="84">
        <f>N225-K225</f>
        <v>-131.77706093681422</v>
      </c>
      <c r="Q225" s="85">
        <f>N225/K225</f>
        <v>0.84027022916749794</v>
      </c>
      <c r="R225" s="275"/>
      <c r="S225" s="182">
        <v>0.70851851851851855</v>
      </c>
      <c r="T225" s="183">
        <v>0.8813657407407407</v>
      </c>
      <c r="U225" s="86"/>
      <c r="V225" s="96"/>
      <c r="W225" s="18"/>
      <c r="X225" s="20"/>
      <c r="Y225" s="262"/>
      <c r="Z225" s="263"/>
      <c r="AA225" s="97">
        <f>M225-J225</f>
        <v>-527.10824374725689</v>
      </c>
      <c r="AB225" s="85">
        <f>M225/J225</f>
        <v>0.84027022916749794</v>
      </c>
      <c r="AC225" s="280"/>
    </row>
    <row r="226" spans="1:29" ht="15.75" customHeight="1">
      <c r="A226" s="268" t="s">
        <v>52</v>
      </c>
      <c r="B226" s="16" t="s">
        <v>76</v>
      </c>
      <c r="C226" s="271" t="s">
        <v>127</v>
      </c>
      <c r="D226" s="272"/>
      <c r="E226" s="21">
        <v>18.18</v>
      </c>
      <c r="F226" s="15">
        <v>1232</v>
      </c>
      <c r="G226" s="22">
        <f t="shared" ref="G226:G227" si="71">E226*F226</f>
        <v>22397.759999999998</v>
      </c>
      <c r="H226" s="23"/>
      <c r="I226" s="24">
        <v>3</v>
      </c>
      <c r="J226" s="25">
        <v>3600</v>
      </c>
      <c r="K226" s="26">
        <f>J226/I226</f>
        <v>1200</v>
      </c>
      <c r="L226" s="27">
        <v>3</v>
      </c>
      <c r="M226" s="25">
        <f>F226/V226*60</f>
        <v>2966.6889632107018</v>
      </c>
      <c r="N226" s="26">
        <f>M226/L226</f>
        <v>988.89632107023397</v>
      </c>
      <c r="O226" s="91">
        <f>L226-I226</f>
        <v>0</v>
      </c>
      <c r="P226" s="92">
        <f>N226-K226</f>
        <v>-211.10367892976603</v>
      </c>
      <c r="Q226" s="31">
        <f>N226/K226</f>
        <v>0.82408026755852826</v>
      </c>
      <c r="R226" s="273">
        <f>Q242</f>
        <v>0.8271474806376452</v>
      </c>
      <c r="S226" s="32">
        <v>0.70839120370370368</v>
      </c>
      <c r="T226" s="33">
        <v>0.72569444444444442</v>
      </c>
      <c r="U226" s="34"/>
      <c r="V226" s="35">
        <v>24.916666666666671</v>
      </c>
      <c r="W226" s="114"/>
      <c r="X226" s="115"/>
      <c r="Y226" s="276"/>
      <c r="Z226" s="277"/>
      <c r="AA226" s="36">
        <f>M226-J226</f>
        <v>-633.31103678929821</v>
      </c>
      <c r="AB226" s="31">
        <f>M226/J226</f>
        <v>0.82408026755852826</v>
      </c>
      <c r="AC226" s="278">
        <f>AB242</f>
        <v>0.8271474806376452</v>
      </c>
    </row>
    <row r="227" spans="1:29" ht="15.75" customHeight="1">
      <c r="A227" s="269"/>
      <c r="B227" s="38" t="s">
        <v>76</v>
      </c>
      <c r="C227" s="264" t="s">
        <v>128</v>
      </c>
      <c r="D227" s="265"/>
      <c r="E227" s="39">
        <v>14.28</v>
      </c>
      <c r="F227" s="40">
        <v>8430</v>
      </c>
      <c r="G227" s="41">
        <f t="shared" si="71"/>
        <v>120380.4</v>
      </c>
      <c r="H227" s="42"/>
      <c r="I227" s="43">
        <v>3</v>
      </c>
      <c r="J227" s="44">
        <v>3600</v>
      </c>
      <c r="K227" s="45">
        <f t="shared" si="67"/>
        <v>1200</v>
      </c>
      <c r="L227" s="46">
        <v>3</v>
      </c>
      <c r="M227" s="44">
        <f>F227/V227*60</f>
        <v>2988.7728973803432</v>
      </c>
      <c r="N227" s="45">
        <f>M227/L227</f>
        <v>996.25763246011445</v>
      </c>
      <c r="O227" s="47">
        <f>L227-I227</f>
        <v>0</v>
      </c>
      <c r="P227" s="48">
        <f>N227-K227</f>
        <v>-203.74236753988555</v>
      </c>
      <c r="Q227" s="49">
        <f>N227/K227</f>
        <v>0.83021469371676204</v>
      </c>
      <c r="R227" s="274"/>
      <c r="S227" s="50">
        <v>0.73819444444444449</v>
      </c>
      <c r="T227" s="51">
        <v>0.85571759259259261</v>
      </c>
      <c r="U227" s="52">
        <v>18.000000000000096</v>
      </c>
      <c r="V227" s="53">
        <v>169.23333333333329</v>
      </c>
      <c r="W227" s="54"/>
      <c r="X227" s="94"/>
      <c r="Y227" s="266" t="s">
        <v>248</v>
      </c>
      <c r="Z227" s="267"/>
      <c r="AA227" s="55">
        <f>M227-J227</f>
        <v>-611.22710261965676</v>
      </c>
      <c r="AB227" s="49">
        <f>M227/J227</f>
        <v>0.83021469371676204</v>
      </c>
      <c r="AC227" s="279"/>
    </row>
    <row r="228" spans="1:29" ht="15.75" customHeight="1">
      <c r="A228" s="269"/>
      <c r="B228" s="38"/>
      <c r="C228" s="264"/>
      <c r="D228" s="265"/>
      <c r="E228" s="39"/>
      <c r="F228" s="40"/>
      <c r="G228" s="41"/>
      <c r="H228" s="42"/>
      <c r="I228" s="43"/>
      <c r="J228" s="44"/>
      <c r="K228" s="45"/>
      <c r="L228" s="46"/>
      <c r="M228" s="44"/>
      <c r="N228" s="45"/>
      <c r="O228" s="47"/>
      <c r="P228" s="48"/>
      <c r="Q228" s="49"/>
      <c r="R228" s="274"/>
      <c r="S228" s="50"/>
      <c r="T228" s="51"/>
      <c r="U228" s="52"/>
      <c r="V228" s="53"/>
      <c r="W228" s="54"/>
      <c r="X228" s="94"/>
      <c r="Y228" s="266"/>
      <c r="Z228" s="267"/>
      <c r="AA228" s="55"/>
      <c r="AB228" s="49"/>
      <c r="AC228" s="279"/>
    </row>
    <row r="229" spans="1:29" ht="15.75" customHeight="1">
      <c r="A229" s="269"/>
      <c r="B229" s="38"/>
      <c r="C229" s="264"/>
      <c r="D229" s="265"/>
      <c r="E229" s="39"/>
      <c r="F229" s="40"/>
      <c r="G229" s="41"/>
      <c r="H229" s="42"/>
      <c r="I229" s="43"/>
      <c r="J229" s="44"/>
      <c r="K229" s="45"/>
      <c r="L229" s="46"/>
      <c r="M229" s="44"/>
      <c r="N229" s="45"/>
      <c r="O229" s="47"/>
      <c r="P229" s="48"/>
      <c r="Q229" s="49"/>
      <c r="R229" s="274"/>
      <c r="S229" s="50"/>
      <c r="T229" s="51"/>
      <c r="U229" s="52"/>
      <c r="V229" s="53"/>
      <c r="W229" s="54"/>
      <c r="X229" s="94"/>
      <c r="Y229" s="266"/>
      <c r="Z229" s="267"/>
      <c r="AA229" s="55"/>
      <c r="AB229" s="49"/>
      <c r="AC229" s="279"/>
    </row>
    <row r="230" spans="1:29" ht="15.75" customHeight="1">
      <c r="A230" s="269"/>
      <c r="B230" s="38"/>
      <c r="C230" s="264"/>
      <c r="D230" s="265"/>
      <c r="E230" s="39"/>
      <c r="F230" s="40"/>
      <c r="G230" s="41"/>
      <c r="H230" s="58"/>
      <c r="I230" s="43"/>
      <c r="J230" s="44"/>
      <c r="K230" s="45"/>
      <c r="L230" s="59"/>
      <c r="M230" s="44"/>
      <c r="N230" s="45"/>
      <c r="O230" s="47"/>
      <c r="P230" s="48"/>
      <c r="Q230" s="49"/>
      <c r="R230" s="274"/>
      <c r="S230" s="50"/>
      <c r="T230" s="51"/>
      <c r="U230" s="52"/>
      <c r="V230" s="53"/>
      <c r="W230" s="54"/>
      <c r="X230" s="94"/>
      <c r="Y230" s="266"/>
      <c r="Z230" s="267"/>
      <c r="AA230" s="55"/>
      <c r="AB230" s="49"/>
      <c r="AC230" s="279"/>
    </row>
    <row r="231" spans="1:29" ht="15.75" customHeight="1">
      <c r="A231" s="269"/>
      <c r="B231" s="38"/>
      <c r="C231" s="264"/>
      <c r="D231" s="265"/>
      <c r="E231" s="39"/>
      <c r="F231" s="40"/>
      <c r="G231" s="60"/>
      <c r="H231" s="61"/>
      <c r="I231" s="43"/>
      <c r="J231" s="44"/>
      <c r="K231" s="45"/>
      <c r="L231" s="46"/>
      <c r="M231" s="44"/>
      <c r="N231" s="45"/>
      <c r="O231" s="47"/>
      <c r="P231" s="48"/>
      <c r="Q231" s="49"/>
      <c r="R231" s="274"/>
      <c r="S231" s="50"/>
      <c r="T231" s="51"/>
      <c r="U231" s="52"/>
      <c r="V231" s="53"/>
      <c r="W231" s="54"/>
      <c r="X231" s="94"/>
      <c r="Y231" s="266"/>
      <c r="Z231" s="267"/>
      <c r="AA231" s="55"/>
      <c r="AB231" s="49"/>
      <c r="AC231" s="279"/>
    </row>
    <row r="232" spans="1:29" ht="15.75" customHeight="1">
      <c r="A232" s="269"/>
      <c r="B232" s="38"/>
      <c r="C232" s="264"/>
      <c r="D232" s="265"/>
      <c r="E232" s="39"/>
      <c r="F232" s="40"/>
      <c r="G232" s="60"/>
      <c r="H232" s="64"/>
      <c r="I232" s="43"/>
      <c r="J232" s="44"/>
      <c r="K232" s="45"/>
      <c r="L232" s="59"/>
      <c r="M232" s="44"/>
      <c r="N232" s="45"/>
      <c r="O232" s="65"/>
      <c r="P232" s="66"/>
      <c r="Q232" s="67"/>
      <c r="R232" s="274"/>
      <c r="S232" s="50"/>
      <c r="T232" s="51"/>
      <c r="U232" s="52"/>
      <c r="V232" s="53"/>
      <c r="W232" s="54"/>
      <c r="X232" s="94"/>
      <c r="Y232" s="266"/>
      <c r="Z232" s="267"/>
      <c r="AA232" s="55"/>
      <c r="AB232" s="49"/>
      <c r="AC232" s="279"/>
    </row>
    <row r="233" spans="1:29" ht="15.75" customHeight="1">
      <c r="A233" s="269"/>
      <c r="B233" s="38"/>
      <c r="C233" s="264"/>
      <c r="D233" s="265"/>
      <c r="E233" s="39"/>
      <c r="F233" s="40"/>
      <c r="G233" s="60"/>
      <c r="H233" s="64"/>
      <c r="I233" s="43"/>
      <c r="J233" s="44"/>
      <c r="K233" s="45"/>
      <c r="L233" s="59"/>
      <c r="M233" s="44"/>
      <c r="N233" s="45"/>
      <c r="O233" s="65"/>
      <c r="P233" s="66"/>
      <c r="Q233" s="67"/>
      <c r="R233" s="274"/>
      <c r="S233" s="50"/>
      <c r="T233" s="51"/>
      <c r="U233" s="52"/>
      <c r="V233" s="53"/>
      <c r="W233" s="54"/>
      <c r="X233" s="94"/>
      <c r="Y233" s="266"/>
      <c r="Z233" s="267"/>
      <c r="AA233" s="55"/>
      <c r="AB233" s="49"/>
      <c r="AC233" s="279"/>
    </row>
    <row r="234" spans="1:29" ht="15.75" customHeight="1">
      <c r="A234" s="269"/>
      <c r="B234" s="38"/>
      <c r="C234" s="264"/>
      <c r="D234" s="265"/>
      <c r="E234" s="39"/>
      <c r="F234" s="40"/>
      <c r="G234" s="60"/>
      <c r="H234" s="64"/>
      <c r="I234" s="43"/>
      <c r="J234" s="44"/>
      <c r="K234" s="45"/>
      <c r="L234" s="59"/>
      <c r="M234" s="44"/>
      <c r="N234" s="45"/>
      <c r="O234" s="65"/>
      <c r="P234" s="66"/>
      <c r="Q234" s="67"/>
      <c r="R234" s="274"/>
      <c r="S234" s="50"/>
      <c r="T234" s="51"/>
      <c r="U234" s="52"/>
      <c r="V234" s="53"/>
      <c r="W234" s="54"/>
      <c r="X234" s="94"/>
      <c r="Y234" s="266"/>
      <c r="Z234" s="267"/>
      <c r="AA234" s="55"/>
      <c r="AB234" s="49"/>
      <c r="AC234" s="279"/>
    </row>
    <row r="235" spans="1:29" ht="15.75" customHeight="1">
      <c r="A235" s="269"/>
      <c r="B235" s="38"/>
      <c r="C235" s="264"/>
      <c r="D235" s="265"/>
      <c r="E235" s="39"/>
      <c r="F235" s="40"/>
      <c r="G235" s="60"/>
      <c r="H235" s="64"/>
      <c r="I235" s="43"/>
      <c r="J235" s="44"/>
      <c r="K235" s="45"/>
      <c r="L235" s="59"/>
      <c r="M235" s="44"/>
      <c r="N235" s="45"/>
      <c r="O235" s="65"/>
      <c r="P235" s="66"/>
      <c r="Q235" s="67"/>
      <c r="R235" s="274"/>
      <c r="S235" s="50"/>
      <c r="T235" s="51"/>
      <c r="U235" s="52"/>
      <c r="V235" s="53"/>
      <c r="W235" s="54"/>
      <c r="X235" s="94"/>
      <c r="Y235" s="266"/>
      <c r="Z235" s="267"/>
      <c r="AA235" s="55"/>
      <c r="AB235" s="49"/>
      <c r="AC235" s="279"/>
    </row>
    <row r="236" spans="1:29" ht="15.75" customHeight="1">
      <c r="A236" s="269"/>
      <c r="B236" s="38"/>
      <c r="C236" s="264"/>
      <c r="D236" s="265"/>
      <c r="E236" s="39"/>
      <c r="F236" s="40"/>
      <c r="G236" s="60"/>
      <c r="H236" s="64"/>
      <c r="I236" s="43"/>
      <c r="J236" s="44"/>
      <c r="K236" s="45"/>
      <c r="L236" s="59"/>
      <c r="M236" s="44"/>
      <c r="N236" s="45"/>
      <c r="O236" s="65"/>
      <c r="P236" s="66"/>
      <c r="Q236" s="67"/>
      <c r="R236" s="274"/>
      <c r="S236" s="50"/>
      <c r="T236" s="51"/>
      <c r="U236" s="52"/>
      <c r="V236" s="53"/>
      <c r="W236" s="68"/>
      <c r="X236" s="110"/>
      <c r="Y236" s="266"/>
      <c r="Z236" s="267"/>
      <c r="AA236" s="55"/>
      <c r="AB236" s="49"/>
      <c r="AC236" s="279"/>
    </row>
    <row r="237" spans="1:29" ht="15.75" customHeight="1">
      <c r="A237" s="269"/>
      <c r="B237" s="38"/>
      <c r="C237" s="264"/>
      <c r="D237" s="265"/>
      <c r="E237" s="39"/>
      <c r="F237" s="40"/>
      <c r="G237" s="60"/>
      <c r="H237" s="64"/>
      <c r="I237" s="43"/>
      <c r="J237" s="44"/>
      <c r="K237" s="45"/>
      <c r="L237" s="59"/>
      <c r="M237" s="44"/>
      <c r="N237" s="45"/>
      <c r="O237" s="65"/>
      <c r="P237" s="66"/>
      <c r="Q237" s="67"/>
      <c r="R237" s="274"/>
      <c r="S237" s="50"/>
      <c r="T237" s="51"/>
      <c r="U237" s="52"/>
      <c r="V237" s="53"/>
      <c r="W237" s="68"/>
      <c r="X237" s="110"/>
      <c r="Y237" s="266"/>
      <c r="Z237" s="267"/>
      <c r="AA237" s="55"/>
      <c r="AB237" s="49"/>
      <c r="AC237" s="279"/>
    </row>
    <row r="238" spans="1:29" ht="15.75" customHeight="1">
      <c r="A238" s="269"/>
      <c r="B238" s="38"/>
      <c r="C238" s="264"/>
      <c r="D238" s="265"/>
      <c r="E238" s="39"/>
      <c r="F238" s="40"/>
      <c r="G238" s="60"/>
      <c r="H238" s="64"/>
      <c r="I238" s="43"/>
      <c r="J238" s="44"/>
      <c r="K238" s="45"/>
      <c r="L238" s="59"/>
      <c r="M238" s="44"/>
      <c r="N238" s="45"/>
      <c r="O238" s="65"/>
      <c r="P238" s="66"/>
      <c r="Q238" s="67"/>
      <c r="R238" s="274"/>
      <c r="S238" s="50"/>
      <c r="T238" s="51"/>
      <c r="U238" s="52"/>
      <c r="V238" s="53"/>
      <c r="W238" s="68"/>
      <c r="X238" s="110"/>
      <c r="Y238" s="266"/>
      <c r="Z238" s="267"/>
      <c r="AA238" s="55"/>
      <c r="AB238" s="49"/>
      <c r="AC238" s="279"/>
    </row>
    <row r="239" spans="1:29" ht="15.75" customHeight="1">
      <c r="A239" s="269"/>
      <c r="B239" s="38"/>
      <c r="C239" s="264"/>
      <c r="D239" s="265"/>
      <c r="E239" s="39"/>
      <c r="F239" s="40"/>
      <c r="G239" s="60"/>
      <c r="H239" s="64"/>
      <c r="I239" s="43"/>
      <c r="J239" s="44"/>
      <c r="K239" s="45"/>
      <c r="L239" s="59"/>
      <c r="M239" s="44"/>
      <c r="N239" s="45"/>
      <c r="O239" s="65"/>
      <c r="P239" s="66"/>
      <c r="Q239" s="67"/>
      <c r="R239" s="274"/>
      <c r="S239" s="50"/>
      <c r="T239" s="51"/>
      <c r="U239" s="52"/>
      <c r="V239" s="53"/>
      <c r="W239" s="68"/>
      <c r="X239" s="110"/>
      <c r="Y239" s="266"/>
      <c r="Z239" s="267"/>
      <c r="AA239" s="55"/>
      <c r="AB239" s="49"/>
      <c r="AC239" s="279"/>
    </row>
    <row r="240" spans="1:29" ht="15.75" customHeight="1">
      <c r="A240" s="269"/>
      <c r="B240" s="38"/>
      <c r="C240" s="264"/>
      <c r="D240" s="265"/>
      <c r="E240" s="39"/>
      <c r="F240" s="40"/>
      <c r="G240" s="60"/>
      <c r="H240" s="64"/>
      <c r="I240" s="43"/>
      <c r="J240" s="44"/>
      <c r="K240" s="45"/>
      <c r="L240" s="59"/>
      <c r="M240" s="44"/>
      <c r="N240" s="45"/>
      <c r="O240" s="65"/>
      <c r="P240" s="66"/>
      <c r="Q240" s="67"/>
      <c r="R240" s="274"/>
      <c r="S240" s="50"/>
      <c r="T240" s="51"/>
      <c r="U240" s="52"/>
      <c r="V240" s="53"/>
      <c r="W240" s="68"/>
      <c r="X240" s="110"/>
      <c r="Y240" s="266"/>
      <c r="Z240" s="267"/>
      <c r="AA240" s="55"/>
      <c r="AB240" s="49"/>
      <c r="AC240" s="279"/>
    </row>
    <row r="241" spans="1:29" ht="15.75" customHeight="1">
      <c r="A241" s="269"/>
      <c r="B241" s="38"/>
      <c r="C241" s="264"/>
      <c r="D241" s="265"/>
      <c r="E241" s="104"/>
      <c r="F241" s="40"/>
      <c r="G241" s="72"/>
      <c r="H241" s="64"/>
      <c r="I241" s="43"/>
      <c r="J241" s="44"/>
      <c r="K241" s="45"/>
      <c r="L241" s="59"/>
      <c r="M241" s="44"/>
      <c r="N241" s="45"/>
      <c r="O241" s="65"/>
      <c r="P241" s="66"/>
      <c r="Q241" s="67"/>
      <c r="R241" s="274"/>
      <c r="S241" s="62"/>
      <c r="T241" s="63"/>
      <c r="U241" s="73"/>
      <c r="V241" s="74"/>
      <c r="W241" s="68"/>
      <c r="X241" s="110"/>
      <c r="Y241" s="266"/>
      <c r="Z241" s="267"/>
      <c r="AA241" s="111"/>
      <c r="AB241" s="67"/>
      <c r="AC241" s="279"/>
    </row>
    <row r="242" spans="1:29" ht="15.75" customHeight="1" thickBot="1">
      <c r="A242" s="270"/>
      <c r="B242" s="76" t="s">
        <v>35</v>
      </c>
      <c r="C242" s="261"/>
      <c r="D242" s="261"/>
      <c r="E242" s="77"/>
      <c r="F242" s="18"/>
      <c r="G242" s="79"/>
      <c r="H242" s="20"/>
      <c r="I242" s="80">
        <f t="shared" ref="I242:J242" si="72">AVERAGE(I226:I241)</f>
        <v>3</v>
      </c>
      <c r="J242" s="81">
        <f t="shared" si="72"/>
        <v>3600</v>
      </c>
      <c r="K242" s="82">
        <f t="shared" ref="K242" si="73">J242/I242</f>
        <v>1200</v>
      </c>
      <c r="L242" s="80">
        <f t="shared" ref="L242:M242" si="74">AVERAGE(L226:L241)</f>
        <v>3</v>
      </c>
      <c r="M242" s="81">
        <f t="shared" si="74"/>
        <v>2977.7309302955227</v>
      </c>
      <c r="N242" s="82">
        <f>M242/L242</f>
        <v>992.57697676517421</v>
      </c>
      <c r="O242" s="83">
        <f>L242-I242</f>
        <v>0</v>
      </c>
      <c r="P242" s="84">
        <f>N242-K242</f>
        <v>-207.42302323482579</v>
      </c>
      <c r="Q242" s="85">
        <f>N242/K242</f>
        <v>0.8271474806376452</v>
      </c>
      <c r="R242" s="275"/>
      <c r="S242" s="182">
        <v>0.70839120370370368</v>
      </c>
      <c r="T242" s="183">
        <v>0.85571759259259261</v>
      </c>
      <c r="U242" s="86"/>
      <c r="V242" s="96"/>
      <c r="W242" s="18"/>
      <c r="X242" s="20"/>
      <c r="Y242" s="262"/>
      <c r="Z242" s="263"/>
      <c r="AA242" s="97">
        <f>M242-J242</f>
        <v>-622.26906970447726</v>
      </c>
      <c r="AB242" s="85">
        <f>M242/J242</f>
        <v>0.8271474806376452</v>
      </c>
      <c r="AC242" s="280"/>
    </row>
    <row r="243" spans="1:29" ht="15.75" customHeight="1">
      <c r="A243" s="281" t="s">
        <v>53</v>
      </c>
      <c r="B243" s="16" t="s">
        <v>76</v>
      </c>
      <c r="C243" s="271" t="s">
        <v>131</v>
      </c>
      <c r="D243" s="272"/>
      <c r="E243" s="21">
        <v>18.18</v>
      </c>
      <c r="F243" s="15">
        <v>2347</v>
      </c>
      <c r="G243" s="22">
        <f t="shared" ref="G243:G245" si="75">E243*F243</f>
        <v>42668.46</v>
      </c>
      <c r="H243" s="23"/>
      <c r="I243" s="24">
        <v>4</v>
      </c>
      <c r="J243" s="25">
        <v>3000</v>
      </c>
      <c r="K243" s="26">
        <f>J243/I243</f>
        <v>750</v>
      </c>
      <c r="L243" s="27">
        <v>4</v>
      </c>
      <c r="M243" s="25">
        <f>F243/V243*60</f>
        <v>2490.1856763925707</v>
      </c>
      <c r="N243" s="26">
        <f>M243/L243</f>
        <v>622.54641909814268</v>
      </c>
      <c r="O243" s="91">
        <f>L243-I243</f>
        <v>0</v>
      </c>
      <c r="P243" s="92">
        <f>N243-K243</f>
        <v>-127.45358090185732</v>
      </c>
      <c r="Q243" s="31">
        <f>N243/K243</f>
        <v>0.8300618921308569</v>
      </c>
      <c r="R243" s="273">
        <f>Q259</f>
        <v>0.82639499663256843</v>
      </c>
      <c r="S243" s="32">
        <v>0.70864583333333331</v>
      </c>
      <c r="T243" s="33">
        <v>0.74791666666666667</v>
      </c>
      <c r="U243" s="34"/>
      <c r="V243" s="35">
        <v>56.550000000000047</v>
      </c>
      <c r="W243" s="33"/>
      <c r="X243" s="107"/>
      <c r="Y243" s="276"/>
      <c r="Z243" s="277"/>
      <c r="AA243" s="119">
        <f>M243-J243</f>
        <v>-509.81432360742929</v>
      </c>
      <c r="AB243" s="31">
        <f>M243/J243</f>
        <v>0.8300618921308569</v>
      </c>
      <c r="AC243" s="278">
        <f>AB259</f>
        <v>0.82639499663256843</v>
      </c>
    </row>
    <row r="244" spans="1:29" ht="15.75" customHeight="1">
      <c r="A244" s="282"/>
      <c r="B244" s="38" t="s">
        <v>76</v>
      </c>
      <c r="C244" s="264" t="s">
        <v>129</v>
      </c>
      <c r="D244" s="265"/>
      <c r="E244" s="39">
        <v>25.03</v>
      </c>
      <c r="F244" s="40">
        <v>1890</v>
      </c>
      <c r="G244" s="41">
        <f t="shared" si="75"/>
        <v>47306.700000000004</v>
      </c>
      <c r="H244" s="42"/>
      <c r="I244" s="43">
        <v>4</v>
      </c>
      <c r="J244" s="44">
        <v>3300</v>
      </c>
      <c r="K244" s="45">
        <f t="shared" si="67"/>
        <v>825</v>
      </c>
      <c r="L244" s="46">
        <v>4</v>
      </c>
      <c r="M244" s="44">
        <f>F244/V244*60</f>
        <v>2716.1676646706501</v>
      </c>
      <c r="N244" s="45">
        <f>M244/L244</f>
        <v>679.04191616766252</v>
      </c>
      <c r="O244" s="47">
        <f>L244-I244</f>
        <v>0</v>
      </c>
      <c r="P244" s="48">
        <f>N244-K244</f>
        <v>-145.95808383233748</v>
      </c>
      <c r="Q244" s="49">
        <f>N244/K244</f>
        <v>0.82308111050625765</v>
      </c>
      <c r="R244" s="274"/>
      <c r="S244" s="50">
        <v>0.75866898148148143</v>
      </c>
      <c r="T244" s="51">
        <v>0.78766203703703708</v>
      </c>
      <c r="U244" s="52">
        <v>15.483333333333249</v>
      </c>
      <c r="V244" s="53">
        <v>41.750000000000128</v>
      </c>
      <c r="W244" s="54"/>
      <c r="X244" s="58"/>
      <c r="Y244" s="266" t="s">
        <v>198</v>
      </c>
      <c r="Z244" s="267"/>
      <c r="AA244" s="120">
        <f>M244-J244</f>
        <v>-583.83233532934992</v>
      </c>
      <c r="AB244" s="49">
        <f>M244/J244</f>
        <v>0.82308111050625765</v>
      </c>
      <c r="AC244" s="279"/>
    </row>
    <row r="245" spans="1:29" ht="15.75" customHeight="1">
      <c r="A245" s="282"/>
      <c r="B245" s="38" t="s">
        <v>76</v>
      </c>
      <c r="C245" s="264" t="s">
        <v>130</v>
      </c>
      <c r="D245" s="265"/>
      <c r="E245" s="39">
        <v>24.83</v>
      </c>
      <c r="F245" s="40">
        <v>2471</v>
      </c>
      <c r="G245" s="41">
        <f t="shared" si="75"/>
        <v>61354.929999999993</v>
      </c>
      <c r="H245" s="42"/>
      <c r="I245" s="43">
        <v>4</v>
      </c>
      <c r="J245" s="44">
        <v>3300</v>
      </c>
      <c r="K245" s="45">
        <f t="shared" si="67"/>
        <v>825</v>
      </c>
      <c r="L245" s="46">
        <v>4</v>
      </c>
      <c r="M245" s="44">
        <f>F245/V245*60</f>
        <v>2727.0386266094356</v>
      </c>
      <c r="N245" s="45">
        <f>M245/L245</f>
        <v>681.7596566523589</v>
      </c>
      <c r="O245" s="47">
        <f>L245-I245</f>
        <v>0</v>
      </c>
      <c r="P245" s="48">
        <f>N245-K245</f>
        <v>-143.2403433476411</v>
      </c>
      <c r="Q245" s="49">
        <f>N245/K245</f>
        <v>0.82637534139679869</v>
      </c>
      <c r="R245" s="274"/>
      <c r="S245" s="50">
        <v>0.79930555555555549</v>
      </c>
      <c r="T245" s="51">
        <v>0.83706018518518521</v>
      </c>
      <c r="U245" s="52">
        <v>16.766666666666517</v>
      </c>
      <c r="V245" s="53">
        <v>54.366666666666802</v>
      </c>
      <c r="W245" s="54"/>
      <c r="X245" s="58"/>
      <c r="Y245" s="266" t="s">
        <v>198</v>
      </c>
      <c r="Z245" s="267"/>
      <c r="AA245" s="120">
        <f>M245-J245</f>
        <v>-572.9613733905644</v>
      </c>
      <c r="AB245" s="49">
        <f>M245/J245</f>
        <v>0.82637534139679869</v>
      </c>
      <c r="AC245" s="279"/>
    </row>
    <row r="246" spans="1:29" ht="15.75" customHeight="1">
      <c r="A246" s="282"/>
      <c r="B246" s="38"/>
      <c r="C246" s="264"/>
      <c r="D246" s="265"/>
      <c r="E246" s="39"/>
      <c r="F246" s="40"/>
      <c r="G246" s="41"/>
      <c r="H246" s="42"/>
      <c r="I246" s="43"/>
      <c r="J246" s="44"/>
      <c r="K246" s="45"/>
      <c r="L246" s="46"/>
      <c r="M246" s="44"/>
      <c r="N246" s="45"/>
      <c r="O246" s="47"/>
      <c r="P246" s="48"/>
      <c r="Q246" s="49"/>
      <c r="R246" s="274"/>
      <c r="S246" s="50"/>
      <c r="T246" s="51"/>
      <c r="U246" s="52"/>
      <c r="V246" s="53"/>
      <c r="W246" s="54"/>
      <c r="X246" s="58"/>
      <c r="Y246" s="266"/>
      <c r="Z246" s="267"/>
      <c r="AA246" s="120"/>
      <c r="AB246" s="49"/>
      <c r="AC246" s="279"/>
    </row>
    <row r="247" spans="1:29" ht="15.75" customHeight="1">
      <c r="A247" s="283"/>
      <c r="B247" s="38"/>
      <c r="C247" s="264"/>
      <c r="D247" s="265"/>
      <c r="E247" s="39"/>
      <c r="F247" s="40"/>
      <c r="G247" s="41"/>
      <c r="H247" s="58"/>
      <c r="I247" s="43"/>
      <c r="J247" s="44"/>
      <c r="K247" s="45"/>
      <c r="L247" s="59"/>
      <c r="M247" s="44"/>
      <c r="N247" s="45"/>
      <c r="O247" s="47"/>
      <c r="P247" s="48"/>
      <c r="Q247" s="49"/>
      <c r="R247" s="274"/>
      <c r="S247" s="50"/>
      <c r="T247" s="51"/>
      <c r="U247" s="52"/>
      <c r="V247" s="53"/>
      <c r="W247" s="54"/>
      <c r="X247" s="94"/>
      <c r="Y247" s="266"/>
      <c r="Z247" s="267"/>
      <c r="AA247" s="120"/>
      <c r="AB247" s="49"/>
      <c r="AC247" s="279"/>
    </row>
    <row r="248" spans="1:29" ht="15.75" customHeight="1">
      <c r="A248" s="283"/>
      <c r="B248" s="38"/>
      <c r="C248" s="264"/>
      <c r="D248" s="265"/>
      <c r="E248" s="39"/>
      <c r="F248" s="40"/>
      <c r="G248" s="60"/>
      <c r="H248" s="61"/>
      <c r="I248" s="43"/>
      <c r="J248" s="44"/>
      <c r="K248" s="45"/>
      <c r="L248" s="46"/>
      <c r="M248" s="44"/>
      <c r="N248" s="45"/>
      <c r="O248" s="47"/>
      <c r="P248" s="48"/>
      <c r="Q248" s="49"/>
      <c r="R248" s="274"/>
      <c r="S248" s="50"/>
      <c r="T248" s="51"/>
      <c r="U248" s="52"/>
      <c r="V248" s="53"/>
      <c r="W248" s="54"/>
      <c r="X248" s="116"/>
      <c r="Y248" s="266"/>
      <c r="Z248" s="267"/>
      <c r="AA248" s="120"/>
      <c r="AB248" s="49"/>
      <c r="AC248" s="279"/>
    </row>
    <row r="249" spans="1:29" ht="15.75" customHeight="1">
      <c r="A249" s="283"/>
      <c r="B249" s="38"/>
      <c r="C249" s="264"/>
      <c r="D249" s="265"/>
      <c r="E249" s="39"/>
      <c r="F249" s="40"/>
      <c r="G249" s="60"/>
      <c r="H249" s="64"/>
      <c r="I249" s="43"/>
      <c r="J249" s="44"/>
      <c r="K249" s="45"/>
      <c r="L249" s="59"/>
      <c r="M249" s="44"/>
      <c r="N249" s="45"/>
      <c r="O249" s="65"/>
      <c r="P249" s="66"/>
      <c r="Q249" s="67"/>
      <c r="R249" s="274"/>
      <c r="S249" s="50"/>
      <c r="T249" s="51"/>
      <c r="U249" s="52"/>
      <c r="V249" s="53"/>
      <c r="W249" s="54"/>
      <c r="X249" s="94"/>
      <c r="Y249" s="266"/>
      <c r="Z249" s="267"/>
      <c r="AA249" s="120"/>
      <c r="AB249" s="49"/>
      <c r="AC249" s="279"/>
    </row>
    <row r="250" spans="1:29" ht="15.75" customHeight="1">
      <c r="A250" s="283"/>
      <c r="B250" s="38"/>
      <c r="C250" s="264"/>
      <c r="D250" s="265"/>
      <c r="E250" s="39"/>
      <c r="F250" s="40"/>
      <c r="G250" s="60"/>
      <c r="H250" s="64"/>
      <c r="I250" s="43"/>
      <c r="J250" s="44"/>
      <c r="K250" s="45"/>
      <c r="L250" s="59"/>
      <c r="M250" s="44"/>
      <c r="N250" s="45"/>
      <c r="O250" s="65"/>
      <c r="P250" s="66"/>
      <c r="Q250" s="67"/>
      <c r="R250" s="274"/>
      <c r="S250" s="50"/>
      <c r="T250" s="51"/>
      <c r="U250" s="52"/>
      <c r="V250" s="53"/>
      <c r="W250" s="54"/>
      <c r="X250" s="94"/>
      <c r="Y250" s="266"/>
      <c r="Z250" s="267"/>
      <c r="AA250" s="120"/>
      <c r="AB250" s="49"/>
      <c r="AC250" s="279"/>
    </row>
    <row r="251" spans="1:29" ht="15.75" customHeight="1">
      <c r="A251" s="283"/>
      <c r="B251" s="38"/>
      <c r="C251" s="264"/>
      <c r="D251" s="265"/>
      <c r="E251" s="39"/>
      <c r="F251" s="40"/>
      <c r="G251" s="60"/>
      <c r="H251" s="64"/>
      <c r="I251" s="43"/>
      <c r="J251" s="44"/>
      <c r="K251" s="45"/>
      <c r="L251" s="59"/>
      <c r="M251" s="44"/>
      <c r="N251" s="45"/>
      <c r="O251" s="65"/>
      <c r="P251" s="66"/>
      <c r="Q251" s="67"/>
      <c r="R251" s="274"/>
      <c r="S251" s="50"/>
      <c r="T251" s="51"/>
      <c r="U251" s="52"/>
      <c r="V251" s="53"/>
      <c r="W251" s="68"/>
      <c r="X251" s="110"/>
      <c r="Y251" s="266"/>
      <c r="Z251" s="267"/>
      <c r="AA251" s="120"/>
      <c r="AB251" s="49"/>
      <c r="AC251" s="279"/>
    </row>
    <row r="252" spans="1:29" ht="15.75" customHeight="1">
      <c r="A252" s="283"/>
      <c r="B252" s="38"/>
      <c r="C252" s="264"/>
      <c r="D252" s="265"/>
      <c r="E252" s="39"/>
      <c r="F252" s="40"/>
      <c r="G252" s="60"/>
      <c r="H252" s="64"/>
      <c r="I252" s="43"/>
      <c r="J252" s="44"/>
      <c r="K252" s="45"/>
      <c r="L252" s="59"/>
      <c r="M252" s="44"/>
      <c r="N252" s="45"/>
      <c r="O252" s="65"/>
      <c r="P252" s="66"/>
      <c r="Q252" s="67"/>
      <c r="R252" s="274"/>
      <c r="S252" s="50"/>
      <c r="T252" s="51"/>
      <c r="U252" s="52"/>
      <c r="V252" s="53"/>
      <c r="W252" s="68"/>
      <c r="X252" s="110"/>
      <c r="Y252" s="266"/>
      <c r="Z252" s="267"/>
      <c r="AA252" s="120"/>
      <c r="AB252" s="49"/>
      <c r="AC252" s="279"/>
    </row>
    <row r="253" spans="1:29" ht="15.75" customHeight="1">
      <c r="A253" s="283"/>
      <c r="B253" s="38"/>
      <c r="C253" s="264"/>
      <c r="D253" s="265"/>
      <c r="E253" s="39"/>
      <c r="F253" s="40"/>
      <c r="G253" s="60"/>
      <c r="H253" s="64"/>
      <c r="I253" s="43"/>
      <c r="J253" s="44"/>
      <c r="K253" s="45"/>
      <c r="L253" s="59"/>
      <c r="M253" s="44"/>
      <c r="N253" s="45"/>
      <c r="O253" s="65"/>
      <c r="P253" s="66"/>
      <c r="Q253" s="67"/>
      <c r="R253" s="274"/>
      <c r="S253" s="50"/>
      <c r="T253" s="51"/>
      <c r="U253" s="52"/>
      <c r="V253" s="53"/>
      <c r="W253" s="68"/>
      <c r="X253" s="110"/>
      <c r="Y253" s="266"/>
      <c r="Z253" s="267"/>
      <c r="AA253" s="120"/>
      <c r="AB253" s="49"/>
      <c r="AC253" s="279"/>
    </row>
    <row r="254" spans="1:29" ht="15.75" customHeight="1">
      <c r="A254" s="283"/>
      <c r="B254" s="38"/>
      <c r="C254" s="264"/>
      <c r="D254" s="265"/>
      <c r="E254" s="39"/>
      <c r="F254" s="40"/>
      <c r="G254" s="60"/>
      <c r="H254" s="64"/>
      <c r="I254" s="43"/>
      <c r="J254" s="44"/>
      <c r="K254" s="45"/>
      <c r="L254" s="59"/>
      <c r="M254" s="44"/>
      <c r="N254" s="45"/>
      <c r="O254" s="65"/>
      <c r="P254" s="66"/>
      <c r="Q254" s="67"/>
      <c r="R254" s="274"/>
      <c r="S254" s="50"/>
      <c r="T254" s="51"/>
      <c r="U254" s="52"/>
      <c r="V254" s="53"/>
      <c r="W254" s="68"/>
      <c r="X254" s="110"/>
      <c r="Y254" s="266"/>
      <c r="Z254" s="267"/>
      <c r="AA254" s="120"/>
      <c r="AB254" s="49"/>
      <c r="AC254" s="279"/>
    </row>
    <row r="255" spans="1:29" ht="15.75" customHeight="1">
      <c r="A255" s="283"/>
      <c r="B255" s="38"/>
      <c r="C255" s="264"/>
      <c r="D255" s="265"/>
      <c r="E255" s="39"/>
      <c r="F255" s="40"/>
      <c r="G255" s="60"/>
      <c r="H255" s="64"/>
      <c r="I255" s="43"/>
      <c r="J255" s="44"/>
      <c r="K255" s="45"/>
      <c r="L255" s="59"/>
      <c r="M255" s="44"/>
      <c r="N255" s="45"/>
      <c r="O255" s="65"/>
      <c r="P255" s="66"/>
      <c r="Q255" s="67"/>
      <c r="R255" s="274"/>
      <c r="S255" s="50"/>
      <c r="T255" s="51"/>
      <c r="U255" s="52"/>
      <c r="V255" s="53"/>
      <c r="W255" s="68"/>
      <c r="X255" s="110"/>
      <c r="Y255" s="266"/>
      <c r="Z255" s="267"/>
      <c r="AA255" s="120"/>
      <c r="AB255" s="49"/>
      <c r="AC255" s="279"/>
    </row>
    <row r="256" spans="1:29" ht="15.75" customHeight="1">
      <c r="A256" s="283"/>
      <c r="B256" s="38"/>
      <c r="C256" s="264"/>
      <c r="D256" s="265"/>
      <c r="E256" s="39"/>
      <c r="F256" s="40"/>
      <c r="G256" s="60"/>
      <c r="H256" s="64"/>
      <c r="I256" s="43"/>
      <c r="J256" s="44"/>
      <c r="K256" s="45"/>
      <c r="L256" s="59"/>
      <c r="M256" s="44"/>
      <c r="N256" s="45"/>
      <c r="O256" s="65"/>
      <c r="P256" s="66"/>
      <c r="Q256" s="67"/>
      <c r="R256" s="274"/>
      <c r="S256" s="50"/>
      <c r="T256" s="51"/>
      <c r="U256" s="52"/>
      <c r="V256" s="53"/>
      <c r="W256" s="54"/>
      <c r="X256" s="94"/>
      <c r="Y256" s="266"/>
      <c r="Z256" s="267"/>
      <c r="AA256" s="120"/>
      <c r="AB256" s="49"/>
      <c r="AC256" s="279"/>
    </row>
    <row r="257" spans="1:29" ht="15.75" customHeight="1">
      <c r="A257" s="283"/>
      <c r="B257" s="38"/>
      <c r="C257" s="264"/>
      <c r="D257" s="265"/>
      <c r="E257" s="39"/>
      <c r="F257" s="40"/>
      <c r="G257" s="60"/>
      <c r="H257" s="64"/>
      <c r="I257" s="43"/>
      <c r="J257" s="44"/>
      <c r="K257" s="45"/>
      <c r="L257" s="59"/>
      <c r="M257" s="44"/>
      <c r="N257" s="45"/>
      <c r="O257" s="65"/>
      <c r="P257" s="66"/>
      <c r="Q257" s="67"/>
      <c r="R257" s="274"/>
      <c r="S257" s="50"/>
      <c r="T257" s="51"/>
      <c r="U257" s="52"/>
      <c r="V257" s="53"/>
      <c r="W257" s="68"/>
      <c r="X257" s="110"/>
      <c r="Y257" s="266"/>
      <c r="Z257" s="267"/>
      <c r="AA257" s="120"/>
      <c r="AB257" s="49"/>
      <c r="AC257" s="279"/>
    </row>
    <row r="258" spans="1:29" ht="15.75" customHeight="1">
      <c r="A258" s="283"/>
      <c r="B258" s="38"/>
      <c r="C258" s="264"/>
      <c r="D258" s="265"/>
      <c r="E258" s="104"/>
      <c r="F258" s="40"/>
      <c r="G258" s="72"/>
      <c r="H258" s="64"/>
      <c r="I258" s="43"/>
      <c r="J258" s="44"/>
      <c r="K258" s="45"/>
      <c r="L258" s="59"/>
      <c r="M258" s="44"/>
      <c r="N258" s="45"/>
      <c r="O258" s="65"/>
      <c r="P258" s="66"/>
      <c r="Q258" s="67"/>
      <c r="R258" s="274"/>
      <c r="S258" s="62"/>
      <c r="T258" s="63"/>
      <c r="U258" s="73"/>
      <c r="V258" s="74"/>
      <c r="W258" s="68"/>
      <c r="X258" s="110"/>
      <c r="Y258" s="266"/>
      <c r="Z258" s="267"/>
      <c r="AA258" s="121"/>
      <c r="AB258" s="67"/>
      <c r="AC258" s="279"/>
    </row>
    <row r="259" spans="1:29" ht="15.75" customHeight="1" thickBot="1">
      <c r="A259" s="284"/>
      <c r="B259" s="76" t="s">
        <v>35</v>
      </c>
      <c r="C259" s="261"/>
      <c r="D259" s="261"/>
      <c r="E259" s="77"/>
      <c r="F259" s="78"/>
      <c r="G259" s="79"/>
      <c r="H259" s="20"/>
      <c r="I259" s="80">
        <f t="shared" ref="I259:J259" si="76">AVERAGE(I243:I258)</f>
        <v>4</v>
      </c>
      <c r="J259" s="81">
        <f t="shared" si="76"/>
        <v>3200</v>
      </c>
      <c r="K259" s="82">
        <f t="shared" ref="K259" si="77">J259/I259</f>
        <v>800</v>
      </c>
      <c r="L259" s="80">
        <f t="shared" ref="L259:M259" si="78">AVERAGE(L243:L258)</f>
        <v>4</v>
      </c>
      <c r="M259" s="81">
        <f t="shared" si="78"/>
        <v>2644.4639892242189</v>
      </c>
      <c r="N259" s="82">
        <f>M259/L259</f>
        <v>661.11599730605474</v>
      </c>
      <c r="O259" s="83">
        <f>L259-I259</f>
        <v>0</v>
      </c>
      <c r="P259" s="84">
        <f>N259-K259</f>
        <v>-138.88400269394526</v>
      </c>
      <c r="Q259" s="85">
        <f>N259/K259</f>
        <v>0.82639499663256843</v>
      </c>
      <c r="R259" s="275"/>
      <c r="S259" s="182">
        <v>0.70864583333333331</v>
      </c>
      <c r="T259" s="183">
        <v>0.83706018518518521</v>
      </c>
      <c r="U259" s="86"/>
      <c r="V259" s="96"/>
      <c r="W259" s="78"/>
      <c r="X259" s="82"/>
      <c r="Y259" s="262"/>
      <c r="Z259" s="263"/>
      <c r="AA259" s="122">
        <f>M259-J259</f>
        <v>-555.53601077578105</v>
      </c>
      <c r="AB259" s="85">
        <f>M259/J259</f>
        <v>0.82639499663256843</v>
      </c>
      <c r="AC259" s="280"/>
    </row>
    <row r="261" spans="1:29">
      <c r="Y261" s="260" t="s">
        <v>54</v>
      </c>
      <c r="Z261" s="260"/>
    </row>
    <row r="262" spans="1:29">
      <c r="Y262" s="260" t="s">
        <v>55</v>
      </c>
      <c r="Z262" s="260"/>
    </row>
    <row r="263" spans="1:29">
      <c r="Y263" s="260" t="s">
        <v>56</v>
      </c>
      <c r="Z263" s="260"/>
    </row>
    <row r="264" spans="1:29">
      <c r="Y264" s="260" t="s">
        <v>57</v>
      </c>
      <c r="Z264" s="260"/>
    </row>
    <row r="265" spans="1:29">
      <c r="Y265" s="260" t="s">
        <v>58</v>
      </c>
      <c r="Z265" s="260"/>
    </row>
    <row r="266" spans="1:29">
      <c r="Y266" s="260" t="s">
        <v>59</v>
      </c>
      <c r="Z266" s="260"/>
    </row>
    <row r="267" spans="1:29">
      <c r="Y267" s="260" t="s">
        <v>60</v>
      </c>
      <c r="Z267" s="260"/>
    </row>
    <row r="268" spans="1:29">
      <c r="Y268" s="260" t="s">
        <v>61</v>
      </c>
      <c r="Z268" s="260"/>
    </row>
    <row r="269" spans="1:29">
      <c r="Y269" s="260" t="s">
        <v>62</v>
      </c>
      <c r="Z269" s="260"/>
    </row>
    <row r="270" spans="1:29">
      <c r="Y270" s="260" t="s">
        <v>63</v>
      </c>
      <c r="Z270" s="260"/>
    </row>
    <row r="271" spans="1:29">
      <c r="Y271" s="260" t="s">
        <v>64</v>
      </c>
      <c r="Z271" s="260"/>
    </row>
    <row r="272" spans="1:29">
      <c r="Y272" s="260" t="s">
        <v>65</v>
      </c>
      <c r="Z272" s="260"/>
    </row>
    <row r="273" spans="25:26">
      <c r="Y273" s="260" t="s">
        <v>66</v>
      </c>
      <c r="Z273" s="260"/>
    </row>
    <row r="274" spans="25:26">
      <c r="Y274" s="9" t="s">
        <v>259</v>
      </c>
    </row>
    <row r="275" spans="25:26">
      <c r="Y275" s="9" t="s">
        <v>270</v>
      </c>
    </row>
    <row r="276" spans="25:26">
      <c r="Y276" s="9" t="s">
        <v>253</v>
      </c>
    </row>
    <row r="277" spans="25:26">
      <c r="Y277" s="9" t="s">
        <v>301</v>
      </c>
    </row>
    <row r="278" spans="25:26">
      <c r="Y278" s="9" t="s">
        <v>199</v>
      </c>
    </row>
    <row r="279" spans="25:26">
      <c r="Y279" s="9" t="s">
        <v>302</v>
      </c>
    </row>
    <row r="280" spans="25:26">
      <c r="Y280" s="9" t="s">
        <v>303</v>
      </c>
    </row>
  </sheetData>
  <mergeCells count="600">
    <mergeCell ref="Y273:Z273"/>
    <mergeCell ref="Y267:Z267"/>
    <mergeCell ref="Y268:Z268"/>
    <mergeCell ref="Y269:Z269"/>
    <mergeCell ref="Y270:Z270"/>
    <mergeCell ref="Y271:Z271"/>
    <mergeCell ref="Y272:Z272"/>
    <mergeCell ref="Y261:Z261"/>
    <mergeCell ref="Y262:Z262"/>
    <mergeCell ref="Y263:Z263"/>
    <mergeCell ref="Y264:Z264"/>
    <mergeCell ref="Y265:Z265"/>
    <mergeCell ref="Y266:Z266"/>
    <mergeCell ref="AC243:AC259"/>
    <mergeCell ref="C244:D244"/>
    <mergeCell ref="Y244:Z244"/>
    <mergeCell ref="C245:D245"/>
    <mergeCell ref="Y245:Z245"/>
    <mergeCell ref="C246:D246"/>
    <mergeCell ref="Y246:Z246"/>
    <mergeCell ref="C247:D247"/>
    <mergeCell ref="Y247:Z247"/>
    <mergeCell ref="C248:D248"/>
    <mergeCell ref="C257:D257"/>
    <mergeCell ref="Y257:Z257"/>
    <mergeCell ref="C258:D258"/>
    <mergeCell ref="Y258:Z258"/>
    <mergeCell ref="C259:D259"/>
    <mergeCell ref="Y259:Z259"/>
    <mergeCell ref="C254:D254"/>
    <mergeCell ref="Y254:Z254"/>
    <mergeCell ref="C255:D255"/>
    <mergeCell ref="Y255:Z255"/>
    <mergeCell ref="C256:D256"/>
    <mergeCell ref="Y256:Z256"/>
    <mergeCell ref="A243:A259"/>
    <mergeCell ref="C243:D243"/>
    <mergeCell ref="R243:R259"/>
    <mergeCell ref="Y243:Z243"/>
    <mergeCell ref="Y248:Z248"/>
    <mergeCell ref="C249:D249"/>
    <mergeCell ref="Y249:Z249"/>
    <mergeCell ref="C250:D250"/>
    <mergeCell ref="A226:A242"/>
    <mergeCell ref="C226:D226"/>
    <mergeCell ref="Y250:Z250"/>
    <mergeCell ref="C251:D251"/>
    <mergeCell ref="Y251:Z251"/>
    <mergeCell ref="C252:D252"/>
    <mergeCell ref="Y252:Z252"/>
    <mergeCell ref="C253:D253"/>
    <mergeCell ref="Y253:Z253"/>
    <mergeCell ref="C233:D233"/>
    <mergeCell ref="Y233:Z233"/>
    <mergeCell ref="C234:D234"/>
    <mergeCell ref="Y234:Z234"/>
    <mergeCell ref="C235:D235"/>
    <mergeCell ref="Y235:Z235"/>
    <mergeCell ref="Y230:Z230"/>
    <mergeCell ref="C231:D231"/>
    <mergeCell ref="Y231:Z231"/>
    <mergeCell ref="C232:D232"/>
    <mergeCell ref="Y232:Z232"/>
    <mergeCell ref="R226:R242"/>
    <mergeCell ref="Y226:Z226"/>
    <mergeCell ref="C239:D239"/>
    <mergeCell ref="Y239:Z239"/>
    <mergeCell ref="C240:D240"/>
    <mergeCell ref="Y240:Z240"/>
    <mergeCell ref="C241:D241"/>
    <mergeCell ref="Y241:Z241"/>
    <mergeCell ref="C236:D236"/>
    <mergeCell ref="Y236:Z236"/>
    <mergeCell ref="C237:D237"/>
    <mergeCell ref="Y237:Z237"/>
    <mergeCell ref="C238:D238"/>
    <mergeCell ref="Y238:Z238"/>
    <mergeCell ref="C242:D242"/>
    <mergeCell ref="Y242:Z242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59">
    <cfRule type="cellIs" dxfId="327" priority="1" operator="greaterThan">
      <formula>0</formula>
    </cfRule>
  </conditionalFormatting>
  <conditionalFormatting sqref="P5:P259 AA5:AA259">
    <cfRule type="cellIs" dxfId="326" priority="14" operator="lessThan">
      <formula>0</formula>
    </cfRule>
  </conditionalFormatting>
  <conditionalFormatting sqref="Q5:Q259 AB5:AB259">
    <cfRule type="cellIs" dxfId="325" priority="12" operator="greaterThan">
      <formula>1</formula>
    </cfRule>
    <cfRule type="cellIs" dxfId="324" priority="13" operator="lessThan">
      <formula>0.8</formula>
    </cfRule>
  </conditionalFormatting>
  <conditionalFormatting sqref="AC5:AC22 R5:R259 AC39:AC40">
    <cfRule type="cellIs" dxfId="323" priority="16" operator="lessThan">
      <formula>0.8</formula>
    </cfRule>
  </conditionalFormatting>
  <conditionalFormatting sqref="AC37">
    <cfRule type="cellIs" dxfId="322" priority="19" operator="lessThan">
      <formula>0.8</formula>
    </cfRule>
  </conditionalFormatting>
  <conditionalFormatting sqref="AC46:AC54">
    <cfRule type="cellIs" dxfId="321" priority="17" operator="lessThan">
      <formula>0.8</formula>
    </cfRule>
  </conditionalFormatting>
  <conditionalFormatting sqref="AC56:AC61">
    <cfRule type="cellIs" dxfId="320" priority="15" operator="lessThan">
      <formula>0.8</formula>
    </cfRule>
  </conditionalFormatting>
  <conditionalFormatting sqref="AC73">
    <cfRule type="cellIs" dxfId="319" priority="18" operator="lessThan">
      <formula>0.8</formula>
    </cfRule>
  </conditionalFormatting>
  <conditionalFormatting sqref="AC90:AC95">
    <cfRule type="cellIs" dxfId="318" priority="10" operator="lessThan">
      <formula>0.8</formula>
    </cfRule>
  </conditionalFormatting>
  <conditionalFormatting sqref="AC107">
    <cfRule type="cellIs" dxfId="317" priority="11" operator="lessThan">
      <formula>0.8</formula>
    </cfRule>
  </conditionalFormatting>
  <conditionalFormatting sqref="AC124">
    <cfRule type="cellIs" dxfId="316" priority="3" operator="lessThan">
      <formula>0.8</formula>
    </cfRule>
  </conditionalFormatting>
  <conditionalFormatting sqref="AC141:AC146">
    <cfRule type="cellIs" dxfId="315" priority="2" operator="lessThan">
      <formula>0.8</formula>
    </cfRule>
  </conditionalFormatting>
  <conditionalFormatting sqref="AC158:AC163">
    <cfRule type="cellIs" dxfId="314" priority="6" operator="lessThan">
      <formula>0.8</formula>
    </cfRule>
  </conditionalFormatting>
  <conditionalFormatting sqref="AC175:AC180">
    <cfRule type="cellIs" dxfId="313" priority="9" operator="lessThan">
      <formula>0.8</formula>
    </cfRule>
  </conditionalFormatting>
  <conditionalFormatting sqref="AC192">
    <cfRule type="cellIs" dxfId="312" priority="8" operator="lessThan">
      <formula>0.8</formula>
    </cfRule>
  </conditionalFormatting>
  <conditionalFormatting sqref="AC209">
    <cfRule type="cellIs" dxfId="311" priority="7" operator="lessThan">
      <formula>0.8</formula>
    </cfRule>
  </conditionalFormatting>
  <conditionalFormatting sqref="AC226">
    <cfRule type="cellIs" dxfId="310" priority="5" operator="lessThan">
      <formula>0.8</formula>
    </cfRule>
  </conditionalFormatting>
  <conditionalFormatting sqref="AC243:AC248">
    <cfRule type="cellIs" dxfId="309" priority="4" operator="lessThan">
      <formula>0.8</formula>
    </cfRule>
  </conditionalFormatting>
  <dataValidations count="1">
    <dataValidation type="list" allowBlank="1" showInputMessage="1" showErrorMessage="1" sqref="Y5:Z259" xr:uid="{99ECFF7D-66B3-40E1-9F32-3027A223B4E1}">
      <formula1>$Y$261:$Y$289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DD4D-AA95-46E5-8F07-67E6EE414534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SUM(F5:F157)</f>
        <v>99707</v>
      </c>
      <c r="E1" s="5" t="s">
        <v>2</v>
      </c>
      <c r="F1" s="6">
        <f>SUM(G5:G157)</f>
        <v>4503044.5</v>
      </c>
      <c r="G1" s="7" t="s">
        <v>3</v>
      </c>
      <c r="H1" s="8">
        <f>L21+L38+L55+L72+L89+L106+L123+L140+L157</f>
        <v>166.1626984126984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45849</v>
      </c>
      <c r="B2" s="326"/>
      <c r="C2" s="10" t="s">
        <v>10</v>
      </c>
      <c r="D2" s="11">
        <f>AVERAGE(N21,N38,N55,N72,N89,N106,N123,N140,N157)</f>
        <v>132.918785599269</v>
      </c>
      <c r="E2" s="11" t="s">
        <v>11</v>
      </c>
      <c r="F2" s="12">
        <f>F1/D1</f>
        <v>45.162771921730673</v>
      </c>
      <c r="G2" s="13" t="s">
        <v>12</v>
      </c>
      <c r="H2" s="14">
        <f>COUNT(H5:H157)</f>
        <v>1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16" t="s">
        <v>67</v>
      </c>
      <c r="C5" s="350" t="s">
        <v>68</v>
      </c>
      <c r="D5" s="351"/>
      <c r="E5" s="21">
        <v>19.7</v>
      </c>
      <c r="F5" s="15">
        <v>1200</v>
      </c>
      <c r="G5" s="22">
        <f t="shared" ref="G5:G10" si="0">E5*F5</f>
        <v>23640</v>
      </c>
      <c r="H5" s="23">
        <v>2</v>
      </c>
      <c r="I5" s="24">
        <v>13</v>
      </c>
      <c r="J5" s="25">
        <v>1200</v>
      </c>
      <c r="K5" s="26">
        <f>J5/I5</f>
        <v>92.307692307692307</v>
      </c>
      <c r="L5" s="27">
        <v>13</v>
      </c>
      <c r="M5" s="25">
        <f t="shared" ref="M5:M10" si="1">F5/V5*60</f>
        <v>1055.9765338548032</v>
      </c>
      <c r="N5" s="26">
        <f t="shared" ref="N5:N10" si="2">M5/L5</f>
        <v>81.228964142677171</v>
      </c>
      <c r="O5" s="28">
        <f t="shared" ref="O5:O10" si="3">L5-I5</f>
        <v>0</v>
      </c>
      <c r="P5" s="29">
        <f t="shared" ref="P5:P10" si="4">N5-K5</f>
        <v>-11.078728165015136</v>
      </c>
      <c r="Q5" s="30">
        <f t="shared" ref="Q5:Q10" si="5">N5/K5</f>
        <v>0.87998044487900273</v>
      </c>
      <c r="R5" s="274">
        <f>Q21</f>
        <v>0.84873482799598954</v>
      </c>
      <c r="S5" s="32">
        <v>0.25</v>
      </c>
      <c r="T5" s="33">
        <v>0.29734953703703704</v>
      </c>
      <c r="U5" s="34"/>
      <c r="V5" s="35">
        <v>68.183333333333337</v>
      </c>
      <c r="W5" s="15"/>
      <c r="X5" s="17"/>
      <c r="Y5" s="276"/>
      <c r="Z5" s="277"/>
      <c r="AA5" s="36">
        <f t="shared" ref="AA5:AA10" si="6">M5-J5</f>
        <v>-144.02346614519683</v>
      </c>
      <c r="AB5" s="37">
        <f t="shared" ref="AB5:AB10" si="7">M5/J5</f>
        <v>0.87998044487900262</v>
      </c>
      <c r="AC5" s="292">
        <f>AB21</f>
        <v>0.84873482799598954</v>
      </c>
    </row>
    <row r="6" spans="1:29" ht="15.75" customHeight="1">
      <c r="A6" s="282"/>
      <c r="B6" s="38" t="s">
        <v>74</v>
      </c>
      <c r="C6" s="285" t="s">
        <v>200</v>
      </c>
      <c r="D6" s="286"/>
      <c r="E6" s="39">
        <v>59.36</v>
      </c>
      <c r="F6" s="40">
        <v>340</v>
      </c>
      <c r="G6" s="41">
        <f t="shared" si="0"/>
        <v>20182.400000000001</v>
      </c>
      <c r="H6" s="42"/>
      <c r="I6" s="43">
        <v>17</v>
      </c>
      <c r="J6" s="44">
        <v>1565</v>
      </c>
      <c r="K6" s="45">
        <f t="shared" ref="K6:K62" si="8">J6/I6</f>
        <v>92.058823529411768</v>
      </c>
      <c r="L6" s="46">
        <v>17</v>
      </c>
      <c r="M6" s="44">
        <f t="shared" si="1"/>
        <v>1278.9968652037605</v>
      </c>
      <c r="N6" s="45">
        <f t="shared" si="2"/>
        <v>75.235109717868269</v>
      </c>
      <c r="O6" s="47">
        <f t="shared" si="3"/>
        <v>0</v>
      </c>
      <c r="P6" s="48">
        <f t="shared" si="4"/>
        <v>-16.823713811543499</v>
      </c>
      <c r="Q6" s="49">
        <f t="shared" si="5"/>
        <v>0.81725039310144443</v>
      </c>
      <c r="R6" s="274"/>
      <c r="S6" s="50">
        <v>0.30211805555555554</v>
      </c>
      <c r="T6" s="51">
        <v>0.31319444444444444</v>
      </c>
      <c r="U6" s="52">
        <v>6.8666666666666476</v>
      </c>
      <c r="V6" s="53">
        <v>15.950000000000015</v>
      </c>
      <c r="W6" s="54"/>
      <c r="X6" s="94"/>
      <c r="Y6" s="266"/>
      <c r="Z6" s="267"/>
      <c r="AA6" s="55">
        <f t="shared" si="6"/>
        <v>-286.00313479623946</v>
      </c>
      <c r="AB6" s="56">
        <f t="shared" si="7"/>
        <v>0.81725039310144443</v>
      </c>
      <c r="AC6" s="293"/>
    </row>
    <row r="7" spans="1:29" ht="15.75" customHeight="1">
      <c r="A7" s="282"/>
      <c r="B7" s="38" t="s">
        <v>67</v>
      </c>
      <c r="C7" s="285" t="s">
        <v>291</v>
      </c>
      <c r="D7" s="286"/>
      <c r="E7" s="39">
        <v>51.82</v>
      </c>
      <c r="F7" s="40">
        <v>3388</v>
      </c>
      <c r="G7" s="41">
        <f t="shared" si="0"/>
        <v>175566.16</v>
      </c>
      <c r="H7" s="42"/>
      <c r="I7" s="43">
        <v>23</v>
      </c>
      <c r="J7" s="44">
        <v>1800</v>
      </c>
      <c r="K7" s="45">
        <f t="shared" si="8"/>
        <v>78.260869565217391</v>
      </c>
      <c r="L7" s="46">
        <v>23</v>
      </c>
      <c r="M7" s="44">
        <f t="shared" si="1"/>
        <v>1505.7777777777776</v>
      </c>
      <c r="N7" s="45">
        <f t="shared" si="2"/>
        <v>65.468599033816417</v>
      </c>
      <c r="O7" s="47">
        <f t="shared" si="3"/>
        <v>0</v>
      </c>
      <c r="P7" s="48">
        <f t="shared" si="4"/>
        <v>-12.792270531400973</v>
      </c>
      <c r="Q7" s="49">
        <f t="shared" si="5"/>
        <v>0.83654320987654307</v>
      </c>
      <c r="R7" s="274"/>
      <c r="S7" s="50">
        <v>0.31736111111111109</v>
      </c>
      <c r="T7" s="51">
        <v>0.41111111111111109</v>
      </c>
      <c r="U7" s="52">
        <v>5.9999999999999787</v>
      </c>
      <c r="V7" s="53">
        <v>135</v>
      </c>
      <c r="W7" s="54"/>
      <c r="X7" s="94"/>
      <c r="Y7" s="266"/>
      <c r="Z7" s="267"/>
      <c r="AA7" s="55">
        <f t="shared" si="6"/>
        <v>-294.2222222222224</v>
      </c>
      <c r="AB7" s="56">
        <f t="shared" si="7"/>
        <v>0.83654320987654307</v>
      </c>
      <c r="AC7" s="293"/>
    </row>
    <row r="8" spans="1:29" ht="15.75" customHeight="1">
      <c r="A8" s="282"/>
      <c r="B8" s="38" t="s">
        <v>69</v>
      </c>
      <c r="C8" s="285" t="s">
        <v>222</v>
      </c>
      <c r="D8" s="286"/>
      <c r="E8" s="39">
        <v>30.55</v>
      </c>
      <c r="F8" s="40">
        <v>1092</v>
      </c>
      <c r="G8" s="41">
        <f t="shared" si="0"/>
        <v>33360.6</v>
      </c>
      <c r="H8" s="58"/>
      <c r="I8" s="43">
        <v>16</v>
      </c>
      <c r="J8" s="44">
        <v>1750</v>
      </c>
      <c r="K8" s="45">
        <f t="shared" si="8"/>
        <v>109.375</v>
      </c>
      <c r="L8" s="59">
        <v>16</v>
      </c>
      <c r="M8" s="44">
        <f t="shared" si="1"/>
        <v>1449.5575221238878</v>
      </c>
      <c r="N8" s="45">
        <f t="shared" si="2"/>
        <v>90.597345132742987</v>
      </c>
      <c r="O8" s="47">
        <f t="shared" si="3"/>
        <v>0</v>
      </c>
      <c r="P8" s="48">
        <f t="shared" si="4"/>
        <v>-18.777654867257013</v>
      </c>
      <c r="Q8" s="49">
        <f t="shared" si="5"/>
        <v>0.82831858407079306</v>
      </c>
      <c r="R8" s="274"/>
      <c r="S8" s="50">
        <v>0.52430555555555547</v>
      </c>
      <c r="T8" s="51">
        <v>0.55569444444444449</v>
      </c>
      <c r="U8" s="52">
        <v>56.999999999999879</v>
      </c>
      <c r="V8" s="53">
        <v>45.200000000000188</v>
      </c>
      <c r="W8" s="54"/>
      <c r="X8" s="94"/>
      <c r="Y8" s="266"/>
      <c r="Z8" s="267"/>
      <c r="AA8" s="55">
        <f t="shared" si="6"/>
        <v>-300.44247787611221</v>
      </c>
      <c r="AB8" s="56">
        <f t="shared" si="7"/>
        <v>0.82831858407079306</v>
      </c>
      <c r="AC8" s="293"/>
    </row>
    <row r="9" spans="1:29" ht="15.75" customHeight="1">
      <c r="A9" s="283"/>
      <c r="B9" s="38" t="s">
        <v>76</v>
      </c>
      <c r="C9" s="285" t="s">
        <v>78</v>
      </c>
      <c r="D9" s="286"/>
      <c r="E9" s="39">
        <v>29.97</v>
      </c>
      <c r="F9" s="40">
        <v>1756</v>
      </c>
      <c r="G9" s="60">
        <f t="shared" si="0"/>
        <v>52627.32</v>
      </c>
      <c r="H9" s="61"/>
      <c r="I9" s="43">
        <v>20</v>
      </c>
      <c r="J9" s="44">
        <v>2600</v>
      </c>
      <c r="K9" s="45">
        <f t="shared" si="8"/>
        <v>130</v>
      </c>
      <c r="L9" s="46">
        <v>20</v>
      </c>
      <c r="M9" s="44">
        <f t="shared" si="1"/>
        <v>2238.5269121812976</v>
      </c>
      <c r="N9" s="45">
        <f t="shared" si="2"/>
        <v>111.92634560906488</v>
      </c>
      <c r="O9" s="47">
        <f t="shared" si="3"/>
        <v>0</v>
      </c>
      <c r="P9" s="48">
        <f t="shared" si="4"/>
        <v>-18.073654390935118</v>
      </c>
      <c r="Q9" s="49">
        <f t="shared" si="5"/>
        <v>0.86097188930049906</v>
      </c>
      <c r="R9" s="274"/>
      <c r="S9" s="62">
        <v>0.56041666666666656</v>
      </c>
      <c r="T9" s="63">
        <v>0.59310185185185182</v>
      </c>
      <c r="U9" s="52">
        <v>6.799999999999784</v>
      </c>
      <c r="V9" s="53">
        <v>47.066666666666777</v>
      </c>
      <c r="W9" s="54"/>
      <c r="X9" s="94"/>
      <c r="Y9" s="266"/>
      <c r="Z9" s="267"/>
      <c r="AA9" s="55">
        <f t="shared" si="6"/>
        <v>-361.47308781870242</v>
      </c>
      <c r="AB9" s="56">
        <f t="shared" si="7"/>
        <v>0.86097188930049906</v>
      </c>
      <c r="AC9" s="293"/>
    </row>
    <row r="10" spans="1:29" ht="15.75" customHeight="1">
      <c r="A10" s="283"/>
      <c r="B10" s="38" t="s">
        <v>67</v>
      </c>
      <c r="C10" s="285" t="s">
        <v>68</v>
      </c>
      <c r="D10" s="286"/>
      <c r="E10" s="39">
        <v>19.7</v>
      </c>
      <c r="F10" s="40">
        <v>2043</v>
      </c>
      <c r="G10" s="60">
        <f t="shared" si="0"/>
        <v>40247.1</v>
      </c>
      <c r="H10" s="64"/>
      <c r="I10" s="43">
        <v>13</v>
      </c>
      <c r="J10" s="44">
        <v>1200</v>
      </c>
      <c r="K10" s="45">
        <f t="shared" si="8"/>
        <v>92.307692307692307</v>
      </c>
      <c r="L10" s="59">
        <v>13</v>
      </c>
      <c r="M10" s="44">
        <f t="shared" si="1"/>
        <v>1056.1171740379077</v>
      </c>
      <c r="N10" s="45">
        <f t="shared" si="2"/>
        <v>81.239782618300595</v>
      </c>
      <c r="O10" s="65">
        <f t="shared" si="3"/>
        <v>0</v>
      </c>
      <c r="P10" s="66">
        <f t="shared" si="4"/>
        <v>-11.067909689391712</v>
      </c>
      <c r="Q10" s="67">
        <f t="shared" si="5"/>
        <v>0.88009764503158983</v>
      </c>
      <c r="R10" s="274"/>
      <c r="S10" s="62">
        <v>0.59652777777777766</v>
      </c>
      <c r="T10" s="63">
        <v>0.67712962962962964</v>
      </c>
      <c r="U10" s="52">
        <v>4.9333333333331986</v>
      </c>
      <c r="V10" s="53">
        <v>116.06666666666685</v>
      </c>
      <c r="W10" s="54"/>
      <c r="X10" s="94"/>
      <c r="Y10" s="266"/>
      <c r="Z10" s="267"/>
      <c r="AA10" s="55">
        <f t="shared" si="6"/>
        <v>-143.88282596209228</v>
      </c>
      <c r="AB10" s="56">
        <f t="shared" si="7"/>
        <v>0.88009764503158971</v>
      </c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43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43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43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43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43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9">AVERAGE(I5:I20)</f>
        <v>17</v>
      </c>
      <c r="J21" s="81">
        <f t="shared" si="9"/>
        <v>1685.8333333333333</v>
      </c>
      <c r="K21" s="82">
        <f t="shared" ref="K21" si="10">J21/I21</f>
        <v>99.166666666666657</v>
      </c>
      <c r="L21" s="80">
        <f t="shared" ref="L21:M21" si="11">AVERAGE(L5:L20)</f>
        <v>17</v>
      </c>
      <c r="M21" s="81">
        <f t="shared" si="11"/>
        <v>1430.8254641965723</v>
      </c>
      <c r="N21" s="82">
        <f t="shared" ref="N21:N28" si="12">M21/L21</f>
        <v>84.166203776268958</v>
      </c>
      <c r="O21" s="83">
        <f t="shared" ref="O21:O28" si="13">L21-I21</f>
        <v>0</v>
      </c>
      <c r="P21" s="84">
        <f t="shared" ref="P21:P28" si="14">N21-K21</f>
        <v>-15.000462890397699</v>
      </c>
      <c r="Q21" s="85">
        <f t="shared" ref="Q21:Q28" si="15">N21/K21</f>
        <v>0.84873482799598954</v>
      </c>
      <c r="R21" s="275"/>
      <c r="S21" s="182">
        <v>0.25</v>
      </c>
      <c r="T21" s="183">
        <v>0.67712962962962964</v>
      </c>
      <c r="U21" s="86"/>
      <c r="V21" s="86"/>
      <c r="W21" s="87"/>
      <c r="X21" s="179"/>
      <c r="Y21" s="262"/>
      <c r="Z21" s="263"/>
      <c r="AA21" s="88">
        <f t="shared" ref="AA21:AA28" si="16">M21-J21</f>
        <v>-255.00786913676097</v>
      </c>
      <c r="AB21" s="89">
        <f t="shared" ref="AB21:AB28" si="17">M21/J21</f>
        <v>0.84873482799598954</v>
      </c>
      <c r="AC21" s="295"/>
    </row>
    <row r="22" spans="1:43" ht="15.75" customHeight="1">
      <c r="A22" s="268" t="s">
        <v>36</v>
      </c>
      <c r="B22" s="16" t="s">
        <v>70</v>
      </c>
      <c r="C22" s="349" t="s">
        <v>71</v>
      </c>
      <c r="D22" s="349"/>
      <c r="E22" s="21">
        <v>56.43</v>
      </c>
      <c r="F22" s="25">
        <v>1782</v>
      </c>
      <c r="G22" s="22">
        <f t="shared" ref="G22:G28" si="18">E22*F22</f>
        <v>100558.26</v>
      </c>
      <c r="H22" s="23"/>
      <c r="I22" s="24">
        <v>24</v>
      </c>
      <c r="J22" s="25">
        <v>2000</v>
      </c>
      <c r="K22" s="26">
        <f>J22/I22</f>
        <v>83.333333333333329</v>
      </c>
      <c r="L22" s="27">
        <v>24</v>
      </c>
      <c r="M22" s="25">
        <f t="shared" ref="M22:M28" si="19">F22/V22*60</f>
        <v>1687.3224618621771</v>
      </c>
      <c r="N22" s="26">
        <f t="shared" si="12"/>
        <v>70.305102577590716</v>
      </c>
      <c r="O22" s="91">
        <f t="shared" si="13"/>
        <v>0</v>
      </c>
      <c r="P22" s="92">
        <f t="shared" si="14"/>
        <v>-13.028230755742612</v>
      </c>
      <c r="Q22" s="31">
        <f t="shared" si="15"/>
        <v>0.84366123093108869</v>
      </c>
      <c r="R22" s="273">
        <f>Q38</f>
        <v>0.84447022299028907</v>
      </c>
      <c r="S22" s="32">
        <v>0.16666666666666666</v>
      </c>
      <c r="T22" s="33">
        <v>0.2106712962962963</v>
      </c>
      <c r="U22" s="34"/>
      <c r="V22" s="35">
        <v>63.366666666666688</v>
      </c>
      <c r="W22" s="93"/>
      <c r="X22" s="26"/>
      <c r="Y22" s="276"/>
      <c r="Z22" s="277"/>
      <c r="AA22" s="36">
        <f t="shared" si="16"/>
        <v>-312.67753813782292</v>
      </c>
      <c r="AB22" s="31">
        <f t="shared" si="17"/>
        <v>0.84366123093108858</v>
      </c>
      <c r="AC22" s="348">
        <f>AB38</f>
        <v>0.84447022299028907</v>
      </c>
    </row>
    <row r="23" spans="1:43" ht="15.75" customHeight="1">
      <c r="A23" s="269"/>
      <c r="B23" s="38" t="s">
        <v>70</v>
      </c>
      <c r="C23" s="287" t="s">
        <v>73</v>
      </c>
      <c r="D23" s="287"/>
      <c r="E23" s="39">
        <v>51.86</v>
      </c>
      <c r="F23" s="40">
        <v>1235</v>
      </c>
      <c r="G23" s="41">
        <f t="shared" si="18"/>
        <v>64047.1</v>
      </c>
      <c r="H23" s="42"/>
      <c r="I23" s="43">
        <v>26</v>
      </c>
      <c r="J23" s="44">
        <v>2000</v>
      </c>
      <c r="K23" s="45">
        <f t="shared" si="8"/>
        <v>76.92307692307692</v>
      </c>
      <c r="L23" s="46">
        <v>26</v>
      </c>
      <c r="M23" s="44">
        <f t="shared" si="19"/>
        <v>1638.1724392041265</v>
      </c>
      <c r="N23" s="45">
        <f t="shared" si="12"/>
        <v>63.006632277081785</v>
      </c>
      <c r="O23" s="47">
        <f t="shared" si="13"/>
        <v>0</v>
      </c>
      <c r="P23" s="48">
        <f t="shared" si="14"/>
        <v>-13.916444645995135</v>
      </c>
      <c r="Q23" s="49">
        <f t="shared" si="15"/>
        <v>0.81908621960206329</v>
      </c>
      <c r="R23" s="274"/>
      <c r="S23" s="50">
        <v>0.21527777777777776</v>
      </c>
      <c r="T23" s="51">
        <v>0.24668981481481481</v>
      </c>
      <c r="U23" s="52">
        <v>6.6333333333333044</v>
      </c>
      <c r="V23" s="53">
        <v>45.233333333333341</v>
      </c>
      <c r="W23" s="54"/>
      <c r="X23" s="94"/>
      <c r="Y23" s="266"/>
      <c r="Z23" s="267"/>
      <c r="AA23" s="55">
        <f t="shared" si="16"/>
        <v>-361.82756079587352</v>
      </c>
      <c r="AB23" s="49">
        <f t="shared" si="17"/>
        <v>0.81908621960206329</v>
      </c>
      <c r="AC23" s="294"/>
    </row>
    <row r="24" spans="1:43" ht="15.75" customHeight="1">
      <c r="A24" s="269"/>
      <c r="B24" s="38" t="s">
        <v>70</v>
      </c>
      <c r="C24" s="287" t="s">
        <v>72</v>
      </c>
      <c r="D24" s="287"/>
      <c r="E24" s="39">
        <v>56.77</v>
      </c>
      <c r="F24" s="40">
        <v>3522</v>
      </c>
      <c r="G24" s="41">
        <f t="shared" si="18"/>
        <v>199943.94</v>
      </c>
      <c r="H24" s="42"/>
      <c r="I24" s="43">
        <v>26</v>
      </c>
      <c r="J24" s="44">
        <v>2000</v>
      </c>
      <c r="K24" s="45">
        <f t="shared" si="8"/>
        <v>76.92307692307692</v>
      </c>
      <c r="L24" s="46">
        <v>26</v>
      </c>
      <c r="M24" s="44">
        <f t="shared" si="19"/>
        <v>1727.8822567457071</v>
      </c>
      <c r="N24" s="45">
        <f t="shared" si="12"/>
        <v>66.457009874834881</v>
      </c>
      <c r="O24" s="47">
        <f t="shared" si="13"/>
        <v>0</v>
      </c>
      <c r="P24" s="48">
        <f t="shared" si="14"/>
        <v>-10.466067048242039</v>
      </c>
      <c r="Q24" s="49">
        <f t="shared" si="15"/>
        <v>0.86394112837285353</v>
      </c>
      <c r="R24" s="274"/>
      <c r="S24" s="50">
        <v>0.25210648148148146</v>
      </c>
      <c r="T24" s="51">
        <v>0.33703703703703702</v>
      </c>
      <c r="U24" s="52">
        <v>7.7999999999999803</v>
      </c>
      <c r="V24" s="53">
        <v>122.30000000000001</v>
      </c>
      <c r="W24" s="54"/>
      <c r="X24" s="94"/>
      <c r="Y24" s="266"/>
      <c r="Z24" s="267"/>
      <c r="AA24" s="55">
        <f t="shared" si="16"/>
        <v>-272.11774325429292</v>
      </c>
      <c r="AB24" s="49">
        <f t="shared" si="17"/>
        <v>0.86394112837285353</v>
      </c>
      <c r="AC24" s="294"/>
    </row>
    <row r="25" spans="1:43" ht="15.75" customHeight="1">
      <c r="A25" s="269"/>
      <c r="B25" s="38" t="s">
        <v>74</v>
      </c>
      <c r="C25" s="287" t="s">
        <v>234</v>
      </c>
      <c r="D25" s="287"/>
      <c r="E25" s="39">
        <v>53.37</v>
      </c>
      <c r="F25" s="40">
        <v>1767</v>
      </c>
      <c r="G25" s="41">
        <f t="shared" si="18"/>
        <v>94304.79</v>
      </c>
      <c r="H25" s="42"/>
      <c r="I25" s="43">
        <v>26</v>
      </c>
      <c r="J25" s="44">
        <v>2000</v>
      </c>
      <c r="K25" s="45">
        <f t="shared" si="8"/>
        <v>76.92307692307692</v>
      </c>
      <c r="L25" s="46">
        <v>26</v>
      </c>
      <c r="M25" s="44">
        <f t="shared" si="19"/>
        <v>1696.7724726593763</v>
      </c>
      <c r="N25" s="45">
        <f t="shared" si="12"/>
        <v>65.260479717668318</v>
      </c>
      <c r="O25" s="47">
        <f t="shared" si="13"/>
        <v>0</v>
      </c>
      <c r="P25" s="48">
        <f t="shared" si="14"/>
        <v>-11.662597205408602</v>
      </c>
      <c r="Q25" s="49">
        <f t="shared" si="15"/>
        <v>0.84838623632968813</v>
      </c>
      <c r="R25" s="274"/>
      <c r="S25" s="50">
        <v>0.34236111111111112</v>
      </c>
      <c r="T25" s="51">
        <v>0.38575231481481481</v>
      </c>
      <c r="U25" s="52">
        <v>7.6666666666666927</v>
      </c>
      <c r="V25" s="53">
        <v>62.48333333333332</v>
      </c>
      <c r="W25" s="54"/>
      <c r="X25" s="94"/>
      <c r="Y25" s="266"/>
      <c r="Z25" s="267"/>
      <c r="AA25" s="55">
        <f t="shared" si="16"/>
        <v>-303.22752734062374</v>
      </c>
      <c r="AB25" s="49">
        <f t="shared" si="17"/>
        <v>0.84838623632968813</v>
      </c>
      <c r="AC25" s="294"/>
    </row>
    <row r="26" spans="1:43" ht="15.75" customHeight="1">
      <c r="A26" s="269"/>
      <c r="B26" s="38" t="s">
        <v>74</v>
      </c>
      <c r="C26" s="287" t="s">
        <v>292</v>
      </c>
      <c r="D26" s="287"/>
      <c r="E26" s="39">
        <v>102.83</v>
      </c>
      <c r="F26" s="40">
        <v>2426</v>
      </c>
      <c r="G26" s="41">
        <f t="shared" si="18"/>
        <v>249465.58</v>
      </c>
      <c r="H26" s="58"/>
      <c r="I26" s="43">
        <v>20</v>
      </c>
      <c r="J26" s="44">
        <v>2000</v>
      </c>
      <c r="K26" s="45">
        <f t="shared" si="8"/>
        <v>100</v>
      </c>
      <c r="L26" s="59">
        <v>20</v>
      </c>
      <c r="M26" s="44">
        <f t="shared" si="19"/>
        <v>1676.3147792706327</v>
      </c>
      <c r="N26" s="45">
        <f t="shared" si="12"/>
        <v>83.815738963531629</v>
      </c>
      <c r="O26" s="47">
        <f t="shared" si="13"/>
        <v>0</v>
      </c>
      <c r="P26" s="48">
        <f t="shared" si="14"/>
        <v>-16.184261036468371</v>
      </c>
      <c r="Q26" s="49">
        <f t="shared" si="15"/>
        <v>0.83815738963531627</v>
      </c>
      <c r="R26" s="274"/>
      <c r="S26" s="50">
        <v>0.3903935185185185</v>
      </c>
      <c r="T26" s="51">
        <v>0.45069444444444445</v>
      </c>
      <c r="U26" s="52">
        <v>6.6833333333333123</v>
      </c>
      <c r="V26" s="53">
        <v>86.833333333333371</v>
      </c>
      <c r="W26" s="54"/>
      <c r="X26" s="94"/>
      <c r="Y26" s="266"/>
      <c r="Z26" s="267"/>
      <c r="AA26" s="55">
        <f t="shared" si="16"/>
        <v>-323.6852207293673</v>
      </c>
      <c r="AB26" s="49">
        <f t="shared" si="17"/>
        <v>0.83815738963531639</v>
      </c>
      <c r="AC26" s="294"/>
    </row>
    <row r="27" spans="1:43" ht="15.75" customHeight="1">
      <c r="A27" s="269"/>
      <c r="B27" s="38" t="s">
        <v>74</v>
      </c>
      <c r="C27" s="287" t="s">
        <v>75</v>
      </c>
      <c r="D27" s="287"/>
      <c r="E27" s="39">
        <v>59.34</v>
      </c>
      <c r="F27" s="40">
        <v>1508</v>
      </c>
      <c r="G27" s="60">
        <f t="shared" si="18"/>
        <v>89484.72</v>
      </c>
      <c r="H27" s="61"/>
      <c r="I27" s="43">
        <v>25</v>
      </c>
      <c r="J27" s="44">
        <v>2000</v>
      </c>
      <c r="K27" s="45">
        <f t="shared" si="8"/>
        <v>80</v>
      </c>
      <c r="L27" s="46">
        <v>25</v>
      </c>
      <c r="M27" s="44">
        <f t="shared" si="19"/>
        <v>1685.9627329192565</v>
      </c>
      <c r="N27" s="45">
        <f t="shared" si="12"/>
        <v>67.438509316770265</v>
      </c>
      <c r="O27" s="47">
        <f t="shared" si="13"/>
        <v>0</v>
      </c>
      <c r="P27" s="48">
        <f t="shared" si="14"/>
        <v>-12.561490683229735</v>
      </c>
      <c r="Q27" s="49">
        <f t="shared" si="15"/>
        <v>0.84298136645962829</v>
      </c>
      <c r="R27" s="274"/>
      <c r="S27" s="50">
        <v>0.45370370370370372</v>
      </c>
      <c r="T27" s="51">
        <v>0.4909722222222222</v>
      </c>
      <c r="U27" s="52">
        <v>4.3333333333333446</v>
      </c>
      <c r="V27" s="53">
        <v>53.666666666666607</v>
      </c>
      <c r="W27" s="54">
        <v>0.4909722222222222</v>
      </c>
      <c r="X27" s="94">
        <v>0.52986111111111101</v>
      </c>
      <c r="Y27" s="266"/>
      <c r="Z27" s="267"/>
      <c r="AA27" s="55">
        <f t="shared" si="16"/>
        <v>-314.0372670807435</v>
      </c>
      <c r="AB27" s="49">
        <f t="shared" si="17"/>
        <v>0.84298136645962829</v>
      </c>
      <c r="AC27" s="294"/>
    </row>
    <row r="28" spans="1:43" ht="15.75" customHeight="1">
      <c r="A28" s="269"/>
      <c r="B28" s="38" t="s">
        <v>74</v>
      </c>
      <c r="C28" s="287" t="s">
        <v>81</v>
      </c>
      <c r="D28" s="287"/>
      <c r="E28" s="39">
        <v>58.67</v>
      </c>
      <c r="F28" s="40">
        <v>2741</v>
      </c>
      <c r="G28" s="60">
        <f t="shared" si="18"/>
        <v>160814.47</v>
      </c>
      <c r="H28" s="64"/>
      <c r="I28" s="43">
        <v>25</v>
      </c>
      <c r="J28" s="44">
        <v>2000</v>
      </c>
      <c r="K28" s="45">
        <f t="shared" si="8"/>
        <v>80</v>
      </c>
      <c r="L28" s="59">
        <v>25</v>
      </c>
      <c r="M28" s="44">
        <f t="shared" si="19"/>
        <v>1710.1559792027711</v>
      </c>
      <c r="N28" s="45">
        <f t="shared" si="12"/>
        <v>68.406239168110844</v>
      </c>
      <c r="O28" s="65">
        <f t="shared" si="13"/>
        <v>0</v>
      </c>
      <c r="P28" s="66">
        <f t="shared" si="14"/>
        <v>-11.593760831889156</v>
      </c>
      <c r="Q28" s="67">
        <f t="shared" si="15"/>
        <v>0.85507798960138559</v>
      </c>
      <c r="R28" s="274"/>
      <c r="S28" s="50">
        <v>0.52986111111111101</v>
      </c>
      <c r="T28" s="51">
        <v>0.59664351851851849</v>
      </c>
      <c r="U28" s="52">
        <v>55.999999999999879</v>
      </c>
      <c r="V28" s="53">
        <v>96.166666666666771</v>
      </c>
      <c r="W28" s="54"/>
      <c r="X28" s="94"/>
      <c r="Y28" s="266"/>
      <c r="Z28" s="267"/>
      <c r="AA28" s="55">
        <f t="shared" si="16"/>
        <v>-289.84402079722895</v>
      </c>
      <c r="AB28" s="49">
        <f t="shared" si="17"/>
        <v>0.85507798960138548</v>
      </c>
      <c r="AC28" s="294"/>
    </row>
    <row r="29" spans="1:43" ht="15.75" customHeight="1">
      <c r="A29" s="269"/>
      <c r="B29" s="38"/>
      <c r="C29" s="287"/>
      <c r="D29" s="287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  <c r="AQ29" s="9">
        <f>AI8</f>
        <v>0</v>
      </c>
    </row>
    <row r="30" spans="1:43" ht="15.75" customHeight="1">
      <c r="A30" s="269"/>
      <c r="B30" s="38"/>
      <c r="C30" s="287"/>
      <c r="D30" s="287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43" ht="15.75" customHeight="1">
      <c r="A31" s="269"/>
      <c r="B31" s="38"/>
      <c r="C31" s="287"/>
      <c r="D31" s="287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43" ht="15.75" customHeight="1">
      <c r="A32" s="269"/>
      <c r="B32" s="38"/>
      <c r="C32" s="287"/>
      <c r="D32" s="287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38"/>
      <c r="C33" s="287"/>
      <c r="D33" s="287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38"/>
      <c r="C34" s="287"/>
      <c r="D34" s="287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38"/>
      <c r="C35" s="287"/>
      <c r="D35" s="287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94"/>
      <c r="Y35" s="266"/>
      <c r="Z35" s="267"/>
      <c r="AA35" s="55"/>
      <c r="AB35" s="49"/>
      <c r="AC35" s="294"/>
    </row>
    <row r="36" spans="1:29" ht="15.75" customHeight="1">
      <c r="A36" s="269"/>
      <c r="B36" s="38"/>
      <c r="C36" s="287"/>
      <c r="D36" s="287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94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87"/>
      <c r="D37" s="287"/>
      <c r="E37" s="95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54"/>
      <c r="X37" s="94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20">AVERAGE(I22:I37)</f>
        <v>24.571428571428573</v>
      </c>
      <c r="J38" s="81">
        <f t="shared" si="20"/>
        <v>2000</v>
      </c>
      <c r="K38" s="82">
        <f t="shared" ref="K38" si="21">J38/I38</f>
        <v>81.395348837209298</v>
      </c>
      <c r="L38" s="80">
        <f t="shared" ref="L38:M38" si="22">AVERAGE(L22:L37)</f>
        <v>24.571428571428573</v>
      </c>
      <c r="M38" s="81">
        <f t="shared" si="22"/>
        <v>1688.940445980578</v>
      </c>
      <c r="N38" s="82">
        <f>M38/L38</f>
        <v>68.735948382930502</v>
      </c>
      <c r="O38" s="83">
        <f>L38-I38</f>
        <v>0</v>
      </c>
      <c r="P38" s="84">
        <f>N38-K38</f>
        <v>-12.659400454278796</v>
      </c>
      <c r="Q38" s="85">
        <f>N38/K38</f>
        <v>0.84447022299028907</v>
      </c>
      <c r="R38" s="275"/>
      <c r="S38" s="182">
        <v>0.16666666666666666</v>
      </c>
      <c r="T38" s="183">
        <v>0.59664351851851849</v>
      </c>
      <c r="U38" s="86"/>
      <c r="V38" s="96"/>
      <c r="W38" s="78"/>
      <c r="X38" s="82"/>
      <c r="Y38" s="262"/>
      <c r="Z38" s="263"/>
      <c r="AA38" s="97">
        <f>M38-J38</f>
        <v>-311.05955401942197</v>
      </c>
      <c r="AB38" s="85">
        <f>M38/J38</f>
        <v>0.84447022299028907</v>
      </c>
      <c r="AC38" s="295"/>
    </row>
    <row r="39" spans="1:29" ht="15.75" customHeight="1">
      <c r="A39" s="281" t="s">
        <v>37</v>
      </c>
      <c r="B39" s="98" t="s">
        <v>79</v>
      </c>
      <c r="C39" s="271" t="s">
        <v>227</v>
      </c>
      <c r="D39" s="272"/>
      <c r="E39" s="21">
        <v>49.9</v>
      </c>
      <c r="F39" s="34">
        <v>2544</v>
      </c>
      <c r="G39" s="22">
        <f t="shared" ref="G39:G42" si="23">E39*F39</f>
        <v>126945.59999999999</v>
      </c>
      <c r="H39" s="23"/>
      <c r="I39" s="24">
        <v>22</v>
      </c>
      <c r="J39" s="25">
        <v>2000</v>
      </c>
      <c r="K39" s="26">
        <f>J39/I39</f>
        <v>90.909090909090907</v>
      </c>
      <c r="L39" s="27">
        <v>22</v>
      </c>
      <c r="M39" s="25">
        <f>F39/V39*60</f>
        <v>1703.8883720930235</v>
      </c>
      <c r="N39" s="26">
        <f>M39/L39</f>
        <v>77.4494714587738</v>
      </c>
      <c r="O39" s="91">
        <f>L39-I39</f>
        <v>0</v>
      </c>
      <c r="P39" s="92">
        <f>N39-K39</f>
        <v>-13.459619450317106</v>
      </c>
      <c r="Q39" s="31">
        <f>N39/K39</f>
        <v>0.85194418604651179</v>
      </c>
      <c r="R39" s="273">
        <f>Q55</f>
        <v>0.84730339842800506</v>
      </c>
      <c r="S39" s="32">
        <v>0.25028935185185186</v>
      </c>
      <c r="T39" s="33">
        <v>0.3125</v>
      </c>
      <c r="U39" s="34"/>
      <c r="V39" s="35">
        <v>89.583333333333314</v>
      </c>
      <c r="W39" s="15"/>
      <c r="X39" s="17"/>
      <c r="Y39" s="276"/>
      <c r="Z39" s="277"/>
      <c r="AA39" s="36">
        <f>M39-J39</f>
        <v>-296.11162790697654</v>
      </c>
      <c r="AB39" s="31">
        <f>M39/J39</f>
        <v>0.85194418604651179</v>
      </c>
      <c r="AC39" s="348">
        <f>AB55</f>
        <v>0.84730339842800506</v>
      </c>
    </row>
    <row r="40" spans="1:29" ht="15.75" customHeight="1">
      <c r="A40" s="282"/>
      <c r="B40" s="99" t="s">
        <v>74</v>
      </c>
      <c r="C40" s="264" t="s">
        <v>206</v>
      </c>
      <c r="D40" s="265"/>
      <c r="E40" s="39">
        <v>59.8</v>
      </c>
      <c r="F40" s="52">
        <v>569</v>
      </c>
      <c r="G40" s="41">
        <f t="shared" si="23"/>
        <v>34026.199999999997</v>
      </c>
      <c r="H40" s="42"/>
      <c r="I40" s="43">
        <v>16</v>
      </c>
      <c r="J40" s="44">
        <v>2000</v>
      </c>
      <c r="K40" s="45">
        <f t="shared" si="8"/>
        <v>125</v>
      </c>
      <c r="L40" s="46">
        <v>16</v>
      </c>
      <c r="M40" s="44">
        <f>F40/V40*60</f>
        <v>1638.7200000000037</v>
      </c>
      <c r="N40" s="45">
        <f>M40/L40</f>
        <v>102.42000000000023</v>
      </c>
      <c r="O40" s="47">
        <f>L40-I40</f>
        <v>0</v>
      </c>
      <c r="P40" s="48">
        <f>N40-K40</f>
        <v>-22.579999999999771</v>
      </c>
      <c r="Q40" s="49">
        <f>N40/K40</f>
        <v>0.81936000000000186</v>
      </c>
      <c r="R40" s="274"/>
      <c r="S40" s="50">
        <v>0.31747685185185187</v>
      </c>
      <c r="T40" s="51">
        <v>0.33194444444444443</v>
      </c>
      <c r="U40" s="52">
        <v>7.1666666666666945</v>
      </c>
      <c r="V40" s="53">
        <v>20.833333333333286</v>
      </c>
      <c r="W40" s="54"/>
      <c r="X40" s="94"/>
      <c r="Y40" s="266"/>
      <c r="Z40" s="267"/>
      <c r="AA40" s="55">
        <f>M40-J40</f>
        <v>-361.27999999999633</v>
      </c>
      <c r="AB40" s="49">
        <f>M40/J40</f>
        <v>0.81936000000000186</v>
      </c>
      <c r="AC40" s="294"/>
    </row>
    <row r="41" spans="1:29" ht="15.75" customHeight="1">
      <c r="A41" s="282"/>
      <c r="B41" s="99" t="s">
        <v>74</v>
      </c>
      <c r="C41" s="264" t="s">
        <v>212</v>
      </c>
      <c r="D41" s="265"/>
      <c r="E41" s="39">
        <v>59.8</v>
      </c>
      <c r="F41" s="52">
        <v>853</v>
      </c>
      <c r="G41" s="41">
        <f t="shared" si="23"/>
        <v>51009.399999999994</v>
      </c>
      <c r="H41" s="42"/>
      <c r="I41" s="43">
        <v>14</v>
      </c>
      <c r="J41" s="44">
        <v>2000</v>
      </c>
      <c r="K41" s="45">
        <f t="shared" si="8"/>
        <v>142.85714285714286</v>
      </c>
      <c r="L41" s="46">
        <v>14</v>
      </c>
      <c r="M41" s="44">
        <f>F41/V41*60</f>
        <v>1664.3902439024384</v>
      </c>
      <c r="N41" s="45">
        <f>M41/L41</f>
        <v>118.88501742160274</v>
      </c>
      <c r="O41" s="47">
        <f>L41-I41</f>
        <v>0</v>
      </c>
      <c r="P41" s="48">
        <f>N41-K41</f>
        <v>-23.972125435540121</v>
      </c>
      <c r="Q41" s="49">
        <f>N41/K41</f>
        <v>0.83219512195121914</v>
      </c>
      <c r="R41" s="274"/>
      <c r="S41" s="50">
        <v>0.33559027777777778</v>
      </c>
      <c r="T41" s="51">
        <v>0.35694444444444445</v>
      </c>
      <c r="U41" s="52">
        <v>5.2500000000000213</v>
      </c>
      <c r="V41" s="53">
        <v>30.750000000000011</v>
      </c>
      <c r="W41" s="54"/>
      <c r="X41" s="94"/>
      <c r="Y41" s="266"/>
      <c r="Z41" s="267"/>
      <c r="AA41" s="55">
        <f>M41-J41</f>
        <v>-335.60975609756156</v>
      </c>
      <c r="AB41" s="49">
        <f>M41/J41</f>
        <v>0.83219512195121925</v>
      </c>
      <c r="AC41" s="294"/>
    </row>
    <row r="42" spans="1:29" ht="15.75" customHeight="1">
      <c r="A42" s="282"/>
      <c r="B42" s="99" t="s">
        <v>85</v>
      </c>
      <c r="C42" s="264" t="s">
        <v>208</v>
      </c>
      <c r="D42" s="265"/>
      <c r="E42" s="39">
        <v>36.86</v>
      </c>
      <c r="F42" s="52">
        <v>3038</v>
      </c>
      <c r="G42" s="60">
        <f t="shared" si="23"/>
        <v>111980.68</v>
      </c>
      <c r="H42" s="61"/>
      <c r="I42" s="43">
        <v>17</v>
      </c>
      <c r="J42" s="44">
        <v>2000</v>
      </c>
      <c r="K42" s="45">
        <f t="shared" si="8"/>
        <v>117.64705882352941</v>
      </c>
      <c r="L42" s="46">
        <v>17</v>
      </c>
      <c r="M42" s="44">
        <f>F42/V42*60</f>
        <v>1771.4285714285738</v>
      </c>
      <c r="N42" s="45">
        <f>M42/L42</f>
        <v>104.20168067226905</v>
      </c>
      <c r="O42" s="47">
        <f>L42-I42</f>
        <v>0</v>
      </c>
      <c r="P42" s="48">
        <f>N42-K42</f>
        <v>-13.445378151260357</v>
      </c>
      <c r="Q42" s="49">
        <f>N42/K42</f>
        <v>0.88571428571428701</v>
      </c>
      <c r="R42" s="274"/>
      <c r="S42" s="50">
        <v>0.42090277777777779</v>
      </c>
      <c r="T42" s="51">
        <v>0.49236111111111103</v>
      </c>
      <c r="U42" s="52">
        <v>6.0833333333333783</v>
      </c>
      <c r="V42" s="53">
        <v>102.89999999999986</v>
      </c>
      <c r="W42" s="54"/>
      <c r="X42" s="94"/>
      <c r="Y42" s="266"/>
      <c r="Z42" s="267"/>
      <c r="AA42" s="55">
        <f>M42-J42</f>
        <v>-228.57142857142617</v>
      </c>
      <c r="AB42" s="49">
        <f>M42/J42</f>
        <v>0.8857142857142869</v>
      </c>
      <c r="AC42" s="294"/>
    </row>
    <row r="43" spans="1:29" ht="15.75" customHeight="1">
      <c r="A43" s="283"/>
      <c r="B43" s="99"/>
      <c r="C43" s="264"/>
      <c r="D43" s="265"/>
      <c r="E43" s="39"/>
      <c r="F43" s="52"/>
      <c r="G43" s="60"/>
      <c r="H43" s="64"/>
      <c r="I43" s="43"/>
      <c r="J43" s="44"/>
      <c r="K43" s="45"/>
      <c r="L43" s="59"/>
      <c r="M43" s="44"/>
      <c r="N43" s="45"/>
      <c r="O43" s="65"/>
      <c r="P43" s="66"/>
      <c r="Q43" s="67"/>
      <c r="R43" s="274"/>
      <c r="S43" s="50"/>
      <c r="T43" s="51"/>
      <c r="U43" s="52"/>
      <c r="V43" s="53"/>
      <c r="W43" s="54"/>
      <c r="X43" s="94"/>
      <c r="Y43" s="266"/>
      <c r="Z43" s="267"/>
      <c r="AA43" s="55"/>
      <c r="AB43" s="49"/>
      <c r="AC43" s="294"/>
    </row>
    <row r="44" spans="1:29" ht="15.75" customHeight="1">
      <c r="A44" s="283"/>
      <c r="B44" s="99"/>
      <c r="C44" s="264"/>
      <c r="D44" s="265"/>
      <c r="E44" s="39"/>
      <c r="F44" s="52"/>
      <c r="G44" s="60"/>
      <c r="H44" s="64"/>
      <c r="I44" s="43"/>
      <c r="J44" s="44"/>
      <c r="K44" s="45"/>
      <c r="L44" s="59"/>
      <c r="M44" s="44"/>
      <c r="N44" s="45"/>
      <c r="O44" s="65"/>
      <c r="P44" s="66"/>
      <c r="Q44" s="67"/>
      <c r="R44" s="274"/>
      <c r="S44" s="50"/>
      <c r="T44" s="51"/>
      <c r="U44" s="52"/>
      <c r="V44" s="53"/>
      <c r="W44" s="54"/>
      <c r="X44" s="94"/>
      <c r="Y44" s="266"/>
      <c r="Z44" s="267"/>
      <c r="AA44" s="55"/>
      <c r="AB44" s="49"/>
      <c r="AC44" s="294"/>
    </row>
    <row r="45" spans="1:29" ht="15.75" customHeight="1">
      <c r="A45" s="283"/>
      <c r="B45" s="99"/>
      <c r="C45" s="264"/>
      <c r="D45" s="265"/>
      <c r="E45" s="39"/>
      <c r="F45" s="52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94"/>
    </row>
    <row r="46" spans="1:29" ht="15.75" customHeight="1">
      <c r="A46" s="283"/>
      <c r="B46" s="99"/>
      <c r="C46" s="264"/>
      <c r="D46" s="265"/>
      <c r="E46" s="39"/>
      <c r="F46" s="52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94"/>
    </row>
    <row r="47" spans="1:29" ht="15.75" customHeight="1">
      <c r="A47" s="283"/>
      <c r="B47" s="99"/>
      <c r="C47" s="264"/>
      <c r="D47" s="265"/>
      <c r="E47" s="39"/>
      <c r="F47" s="52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94"/>
      <c r="Y47" s="266"/>
      <c r="Z47" s="267"/>
      <c r="AA47" s="55"/>
      <c r="AB47" s="49"/>
      <c r="AC47" s="294"/>
    </row>
    <row r="48" spans="1:29" ht="15.75" customHeight="1">
      <c r="A48" s="283"/>
      <c r="B48" s="99"/>
      <c r="C48" s="264"/>
      <c r="D48" s="265"/>
      <c r="E48" s="39"/>
      <c r="F48" s="52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94"/>
      <c r="Y48" s="266"/>
      <c r="Z48" s="267"/>
      <c r="AA48" s="55"/>
      <c r="AB48" s="49"/>
      <c r="AC48" s="294"/>
    </row>
    <row r="49" spans="1:29" ht="15.75" customHeight="1">
      <c r="A49" s="283"/>
      <c r="B49" s="99"/>
      <c r="C49" s="264"/>
      <c r="D49" s="265"/>
      <c r="E49" s="39"/>
      <c r="F49" s="52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94"/>
      <c r="Y49" s="266"/>
      <c r="Z49" s="267"/>
      <c r="AA49" s="55"/>
      <c r="AB49" s="49"/>
      <c r="AC49" s="294"/>
    </row>
    <row r="50" spans="1:29" ht="15.75" customHeight="1">
      <c r="A50" s="283"/>
      <c r="B50" s="99"/>
      <c r="C50" s="264"/>
      <c r="D50" s="265"/>
      <c r="E50" s="39"/>
      <c r="F50" s="52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94"/>
      <c r="Y50" s="266"/>
      <c r="Z50" s="267"/>
      <c r="AA50" s="55"/>
      <c r="AB50" s="49"/>
      <c r="AC50" s="294"/>
    </row>
    <row r="51" spans="1:29" ht="15.75" customHeight="1">
      <c r="A51" s="283"/>
      <c r="B51" s="99"/>
      <c r="C51" s="264"/>
      <c r="D51" s="265"/>
      <c r="E51" s="39"/>
      <c r="F51" s="52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94"/>
      <c r="Y51" s="266"/>
      <c r="Z51" s="267"/>
      <c r="AA51" s="55"/>
      <c r="AB51" s="49"/>
      <c r="AC51" s="294"/>
    </row>
    <row r="52" spans="1:29" ht="15.75" customHeight="1">
      <c r="A52" s="283"/>
      <c r="B52" s="99"/>
      <c r="C52" s="264"/>
      <c r="D52" s="265"/>
      <c r="E52" s="39"/>
      <c r="F52" s="52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100"/>
      <c r="X52" s="101"/>
      <c r="Y52" s="266"/>
      <c r="Z52" s="267"/>
      <c r="AA52" s="55"/>
      <c r="AB52" s="49"/>
      <c r="AC52" s="294"/>
    </row>
    <row r="53" spans="1:29" ht="15.75" customHeight="1">
      <c r="A53" s="283"/>
      <c r="B53" s="99"/>
      <c r="C53" s="264"/>
      <c r="D53" s="265"/>
      <c r="E53" s="39"/>
      <c r="F53" s="52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102"/>
      <c r="X53" s="103"/>
      <c r="Y53" s="266"/>
      <c r="Z53" s="267"/>
      <c r="AA53" s="55"/>
      <c r="AB53" s="49"/>
      <c r="AC53" s="294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50"/>
      <c r="T54" s="51"/>
      <c r="U54" s="73"/>
      <c r="V54" s="53"/>
      <c r="W54" s="102"/>
      <c r="X54" s="103"/>
      <c r="Y54" s="266"/>
      <c r="Z54" s="267"/>
      <c r="AA54" s="55"/>
      <c r="AB54" s="49"/>
      <c r="AC54" s="294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24">AVERAGE(I39:I54)</f>
        <v>17.25</v>
      </c>
      <c r="J55" s="81">
        <f t="shared" si="24"/>
        <v>2000</v>
      </c>
      <c r="K55" s="82">
        <f t="shared" ref="K55" si="25">J55/I55</f>
        <v>115.94202898550725</v>
      </c>
      <c r="L55" s="80">
        <f t="shared" ref="L55:M55" si="26">AVERAGE(L39:L54)</f>
        <v>17.25</v>
      </c>
      <c r="M55" s="81">
        <f t="shared" si="26"/>
        <v>1694.6067968560101</v>
      </c>
      <c r="N55" s="82">
        <f t="shared" ref="N55:N62" si="27">M55/L55</f>
        <v>98.238075180058559</v>
      </c>
      <c r="O55" s="83">
        <f t="shared" ref="O55:O62" si="28">L55-I55</f>
        <v>0</v>
      </c>
      <c r="P55" s="84">
        <f t="shared" ref="P55:P62" si="29">N55-K55</f>
        <v>-17.703953805448691</v>
      </c>
      <c r="Q55" s="85">
        <f t="shared" ref="Q55:Q62" si="30">N55/K55</f>
        <v>0.84730339842800506</v>
      </c>
      <c r="R55" s="275"/>
      <c r="S55" s="182">
        <v>0.25028935185185186</v>
      </c>
      <c r="T55" s="183">
        <v>0.49236111111111103</v>
      </c>
      <c r="U55" s="86"/>
      <c r="V55" s="96"/>
      <c r="W55" s="105"/>
      <c r="X55" s="106"/>
      <c r="Y55" s="262"/>
      <c r="Z55" s="263"/>
      <c r="AA55" s="97">
        <f t="shared" ref="AA55:AA62" si="31">M55-J55</f>
        <v>-305.39320314398992</v>
      </c>
      <c r="AB55" s="85">
        <f t="shared" ref="AB55:AB62" si="32">M55/J55</f>
        <v>0.84730339842800506</v>
      </c>
      <c r="AC55" s="295"/>
    </row>
    <row r="56" spans="1:29" ht="15.75" customHeight="1">
      <c r="A56" s="268" t="s">
        <v>38</v>
      </c>
      <c r="B56" s="98" t="s">
        <v>74</v>
      </c>
      <c r="C56" s="271" t="s">
        <v>82</v>
      </c>
      <c r="D56" s="272"/>
      <c r="E56" s="21">
        <v>47.37</v>
      </c>
      <c r="F56" s="15">
        <v>1347</v>
      </c>
      <c r="G56" s="22">
        <f t="shared" ref="G56:G62" si="33">E56*F56</f>
        <v>63807.39</v>
      </c>
      <c r="H56" s="23"/>
      <c r="I56" s="24">
        <v>21</v>
      </c>
      <c r="J56" s="25">
        <v>2000</v>
      </c>
      <c r="K56" s="26">
        <f>J56/I56</f>
        <v>95.238095238095241</v>
      </c>
      <c r="L56" s="27">
        <v>21</v>
      </c>
      <c r="M56" s="25">
        <f t="shared" ref="M56:M62" si="34">F56/V56*60</f>
        <v>1666.9645926435189</v>
      </c>
      <c r="N56" s="26">
        <f t="shared" si="27"/>
        <v>79.379266316358041</v>
      </c>
      <c r="O56" s="91">
        <f t="shared" si="28"/>
        <v>0</v>
      </c>
      <c r="P56" s="92">
        <f t="shared" si="29"/>
        <v>-15.858828921737199</v>
      </c>
      <c r="Q56" s="31">
        <f t="shared" si="30"/>
        <v>0.83348229632175941</v>
      </c>
      <c r="R56" s="273">
        <f>Q72</f>
        <v>0.84167516326512848</v>
      </c>
      <c r="S56" s="32">
        <v>0.25</v>
      </c>
      <c r="T56" s="33">
        <v>0.28366898148148151</v>
      </c>
      <c r="U56" s="34"/>
      <c r="V56" s="35">
        <v>48.48333333333337</v>
      </c>
      <c r="W56" s="33"/>
      <c r="X56" s="107"/>
      <c r="Y56" s="276"/>
      <c r="Z56" s="277"/>
      <c r="AA56" s="36">
        <f t="shared" si="31"/>
        <v>-333.03540735648107</v>
      </c>
      <c r="AB56" s="31">
        <f t="shared" si="32"/>
        <v>0.83348229632175941</v>
      </c>
      <c r="AC56" s="278">
        <f>AB72</f>
        <v>0.84167516326512859</v>
      </c>
    </row>
    <row r="57" spans="1:29" ht="15.75" customHeight="1">
      <c r="A57" s="269"/>
      <c r="B57" s="99" t="s">
        <v>70</v>
      </c>
      <c r="C57" s="264" t="s">
        <v>83</v>
      </c>
      <c r="D57" s="265"/>
      <c r="E57" s="39">
        <v>56.85</v>
      </c>
      <c r="F57" s="40">
        <v>969</v>
      </c>
      <c r="G57" s="41">
        <f t="shared" si="33"/>
        <v>55087.65</v>
      </c>
      <c r="H57" s="42"/>
      <c r="I57" s="43">
        <v>21</v>
      </c>
      <c r="J57" s="44">
        <v>2000</v>
      </c>
      <c r="K57" s="45">
        <f t="shared" si="8"/>
        <v>95.238095238095241</v>
      </c>
      <c r="L57" s="46">
        <v>21</v>
      </c>
      <c r="M57" s="44">
        <f t="shared" si="34"/>
        <v>1631.6183348924214</v>
      </c>
      <c r="N57" s="45">
        <f t="shared" si="27"/>
        <v>77.696111185353402</v>
      </c>
      <c r="O57" s="47">
        <f t="shared" si="28"/>
        <v>0</v>
      </c>
      <c r="P57" s="48">
        <f t="shared" si="29"/>
        <v>-17.541984052741839</v>
      </c>
      <c r="Q57" s="49">
        <f t="shared" si="30"/>
        <v>0.81580916744621068</v>
      </c>
      <c r="R57" s="274"/>
      <c r="S57" s="50">
        <v>0.28844907407407405</v>
      </c>
      <c r="T57" s="51">
        <v>0.31319444444444444</v>
      </c>
      <c r="U57" s="52">
        <v>6.8833333333332636</v>
      </c>
      <c r="V57" s="53">
        <v>35.633333333333361</v>
      </c>
      <c r="W57" s="54"/>
      <c r="X57" s="94"/>
      <c r="Y57" s="266"/>
      <c r="Z57" s="267"/>
      <c r="AA57" s="55">
        <f t="shared" si="31"/>
        <v>-368.38166510757856</v>
      </c>
      <c r="AB57" s="49">
        <f t="shared" si="32"/>
        <v>0.81580916744621068</v>
      </c>
      <c r="AC57" s="279"/>
    </row>
    <row r="58" spans="1:29" ht="15.75" customHeight="1">
      <c r="A58" s="269"/>
      <c r="B58" s="99" t="s">
        <v>74</v>
      </c>
      <c r="C58" s="264" t="s">
        <v>220</v>
      </c>
      <c r="D58" s="265"/>
      <c r="E58" s="39">
        <v>65.55</v>
      </c>
      <c r="F58" s="40">
        <v>781</v>
      </c>
      <c r="G58" s="41">
        <f t="shared" si="33"/>
        <v>51194.549999999996</v>
      </c>
      <c r="H58" s="42"/>
      <c r="I58" s="43">
        <v>22</v>
      </c>
      <c r="J58" s="44">
        <v>2000</v>
      </c>
      <c r="K58" s="45">
        <f t="shared" si="8"/>
        <v>90.909090909090907</v>
      </c>
      <c r="L58" s="46">
        <v>22</v>
      </c>
      <c r="M58" s="44">
        <f t="shared" si="34"/>
        <v>1695.7780458383561</v>
      </c>
      <c r="N58" s="45">
        <f t="shared" si="27"/>
        <v>77.080820265379828</v>
      </c>
      <c r="O58" s="47">
        <f t="shared" si="28"/>
        <v>0</v>
      </c>
      <c r="P58" s="48">
        <f t="shared" si="29"/>
        <v>-13.828270643711079</v>
      </c>
      <c r="Q58" s="49">
        <f t="shared" si="30"/>
        <v>0.84788902291917811</v>
      </c>
      <c r="R58" s="274"/>
      <c r="S58" s="50">
        <v>0.31831018518518517</v>
      </c>
      <c r="T58" s="51">
        <v>0.33750000000000002</v>
      </c>
      <c r="U58" s="52">
        <v>7.3666666666666458</v>
      </c>
      <c r="V58" s="53">
        <v>27.63333333333339</v>
      </c>
      <c r="W58" s="54"/>
      <c r="X58" s="94"/>
      <c r="Y58" s="266"/>
      <c r="Z58" s="267"/>
      <c r="AA58" s="55">
        <f t="shared" si="31"/>
        <v>-304.22195416164391</v>
      </c>
      <c r="AB58" s="49">
        <f t="shared" si="32"/>
        <v>0.847889022919178</v>
      </c>
      <c r="AC58" s="279"/>
    </row>
    <row r="59" spans="1:29" ht="15.75" customHeight="1">
      <c r="A59" s="269"/>
      <c r="B59" s="99" t="s">
        <v>74</v>
      </c>
      <c r="C59" s="264" t="s">
        <v>223</v>
      </c>
      <c r="D59" s="265"/>
      <c r="E59" s="39">
        <v>59.36</v>
      </c>
      <c r="F59" s="40">
        <v>1447</v>
      </c>
      <c r="G59" s="41">
        <f t="shared" si="33"/>
        <v>85893.92</v>
      </c>
      <c r="H59" s="42"/>
      <c r="I59" s="43">
        <v>23</v>
      </c>
      <c r="J59" s="44">
        <v>2000</v>
      </c>
      <c r="K59" s="45">
        <f t="shared" si="8"/>
        <v>86.956521739130437</v>
      </c>
      <c r="L59" s="46">
        <v>23</v>
      </c>
      <c r="M59" s="44">
        <f t="shared" si="34"/>
        <v>1699.5758564437181</v>
      </c>
      <c r="N59" s="45">
        <f t="shared" si="27"/>
        <v>73.8946024540747</v>
      </c>
      <c r="O59" s="47">
        <f t="shared" si="28"/>
        <v>0</v>
      </c>
      <c r="P59" s="48">
        <f t="shared" si="29"/>
        <v>-13.061919285055737</v>
      </c>
      <c r="Q59" s="49">
        <f t="shared" si="30"/>
        <v>0.849787928221859</v>
      </c>
      <c r="R59" s="274"/>
      <c r="S59" s="50">
        <v>0.34236111111111106</v>
      </c>
      <c r="T59" s="51">
        <v>0.37783564814814813</v>
      </c>
      <c r="U59" s="52">
        <v>6.9999999999998952</v>
      </c>
      <c r="V59" s="53">
        <v>51.083333333333378</v>
      </c>
      <c r="W59" s="54"/>
      <c r="X59" s="94"/>
      <c r="Y59" s="266"/>
      <c r="Z59" s="267"/>
      <c r="AA59" s="55">
        <f t="shared" si="31"/>
        <v>-300.42414355628193</v>
      </c>
      <c r="AB59" s="49">
        <f t="shared" si="32"/>
        <v>0.849787928221859</v>
      </c>
      <c r="AC59" s="279"/>
    </row>
    <row r="60" spans="1:29" ht="15.75" customHeight="1">
      <c r="A60" s="269"/>
      <c r="B60" s="99" t="s">
        <v>74</v>
      </c>
      <c r="C60" s="264" t="s">
        <v>213</v>
      </c>
      <c r="D60" s="265"/>
      <c r="E60" s="39">
        <v>77.34</v>
      </c>
      <c r="F60" s="40">
        <v>1605</v>
      </c>
      <c r="G60" s="41">
        <f t="shared" si="33"/>
        <v>124130.70000000001</v>
      </c>
      <c r="H60" s="58"/>
      <c r="I60" s="43">
        <v>25</v>
      </c>
      <c r="J60" s="44">
        <v>2000</v>
      </c>
      <c r="K60" s="45">
        <f t="shared" si="8"/>
        <v>80</v>
      </c>
      <c r="L60" s="59">
        <v>25</v>
      </c>
      <c r="M60" s="44">
        <f t="shared" si="34"/>
        <v>1669.9421965317918</v>
      </c>
      <c r="N60" s="45">
        <f t="shared" si="27"/>
        <v>66.797687861271669</v>
      </c>
      <c r="O60" s="47">
        <f t="shared" si="28"/>
        <v>0</v>
      </c>
      <c r="P60" s="48">
        <f t="shared" si="29"/>
        <v>-13.202312138728331</v>
      </c>
      <c r="Q60" s="49">
        <f t="shared" si="30"/>
        <v>0.83497109826589588</v>
      </c>
      <c r="R60" s="274"/>
      <c r="S60" s="50">
        <v>0.38287037037037036</v>
      </c>
      <c r="T60" s="51">
        <v>0.42291666666666666</v>
      </c>
      <c r="U60" s="52">
        <v>7.2500000000000142</v>
      </c>
      <c r="V60" s="53">
        <v>57.666666666666671</v>
      </c>
      <c r="W60" s="54"/>
      <c r="X60" s="94"/>
      <c r="Y60" s="266"/>
      <c r="Z60" s="267"/>
      <c r="AA60" s="55">
        <f t="shared" si="31"/>
        <v>-330.05780346820825</v>
      </c>
      <c r="AB60" s="49">
        <f t="shared" si="32"/>
        <v>0.83497109826589588</v>
      </c>
      <c r="AC60" s="279"/>
    </row>
    <row r="61" spans="1:29" ht="15.75" customHeight="1">
      <c r="A61" s="269"/>
      <c r="B61" s="99" t="s">
        <v>74</v>
      </c>
      <c r="C61" s="264" t="s">
        <v>228</v>
      </c>
      <c r="D61" s="265"/>
      <c r="E61" s="39">
        <v>59.36</v>
      </c>
      <c r="F61" s="40">
        <v>1692</v>
      </c>
      <c r="G61" s="60">
        <f t="shared" si="33"/>
        <v>100437.12</v>
      </c>
      <c r="H61" s="61"/>
      <c r="I61" s="43">
        <v>25</v>
      </c>
      <c r="J61" s="44">
        <v>2000</v>
      </c>
      <c r="K61" s="45">
        <f t="shared" si="8"/>
        <v>80</v>
      </c>
      <c r="L61" s="46">
        <v>25</v>
      </c>
      <c r="M61" s="44">
        <f t="shared" si="34"/>
        <v>1689.6532593619945</v>
      </c>
      <c r="N61" s="45">
        <f t="shared" si="27"/>
        <v>67.586130374479779</v>
      </c>
      <c r="O61" s="47">
        <f t="shared" si="28"/>
        <v>0</v>
      </c>
      <c r="P61" s="48">
        <f t="shared" si="29"/>
        <v>-12.413869625520221</v>
      </c>
      <c r="Q61" s="49">
        <f t="shared" si="30"/>
        <v>0.8448266296809972</v>
      </c>
      <c r="R61" s="274"/>
      <c r="S61" s="50">
        <v>0.42638888888888882</v>
      </c>
      <c r="T61" s="51">
        <v>0.46811342592592592</v>
      </c>
      <c r="U61" s="52">
        <v>4.9999999999999023</v>
      </c>
      <c r="V61" s="53">
        <v>60.083333333333428</v>
      </c>
      <c r="W61" s="54">
        <v>0.46811342592592592</v>
      </c>
      <c r="X61" s="94">
        <v>0.50763888888888875</v>
      </c>
      <c r="Y61" s="266"/>
      <c r="Z61" s="267"/>
      <c r="AA61" s="55">
        <f t="shared" si="31"/>
        <v>-310.34674063800549</v>
      </c>
      <c r="AB61" s="49">
        <f t="shared" si="32"/>
        <v>0.84482662968099731</v>
      </c>
      <c r="AC61" s="279"/>
    </row>
    <row r="62" spans="1:29" ht="15.75" customHeight="1">
      <c r="A62" s="269"/>
      <c r="B62" s="99" t="s">
        <v>74</v>
      </c>
      <c r="C62" s="264" t="s">
        <v>84</v>
      </c>
      <c r="D62" s="265"/>
      <c r="E62" s="39">
        <v>59.52</v>
      </c>
      <c r="F62" s="40">
        <v>3604</v>
      </c>
      <c r="G62" s="60">
        <f t="shared" si="33"/>
        <v>214510.08000000002</v>
      </c>
      <c r="H62" s="64"/>
      <c r="I62" s="43">
        <v>26</v>
      </c>
      <c r="J62" s="44">
        <v>2000</v>
      </c>
      <c r="K62" s="45">
        <f t="shared" si="8"/>
        <v>76.92307692307692</v>
      </c>
      <c r="L62" s="59">
        <v>26</v>
      </c>
      <c r="M62" s="44">
        <f t="shared" si="34"/>
        <v>1729.9199999999996</v>
      </c>
      <c r="N62" s="45">
        <f t="shared" si="27"/>
        <v>66.535384615384601</v>
      </c>
      <c r="O62" s="65">
        <f t="shared" si="28"/>
        <v>0</v>
      </c>
      <c r="P62" s="66">
        <f t="shared" si="29"/>
        <v>-10.387692307692319</v>
      </c>
      <c r="Q62" s="67">
        <f t="shared" si="30"/>
        <v>0.86495999999999984</v>
      </c>
      <c r="R62" s="274"/>
      <c r="S62" s="62">
        <v>0.50763888888888875</v>
      </c>
      <c r="T62" s="63">
        <v>0.59444444444444433</v>
      </c>
      <c r="U62" s="52">
        <v>56.91666666666648</v>
      </c>
      <c r="V62" s="53">
        <v>125.00000000000003</v>
      </c>
      <c r="W62" s="63"/>
      <c r="X62" s="108"/>
      <c r="Y62" s="266"/>
      <c r="Z62" s="267"/>
      <c r="AA62" s="55">
        <f t="shared" si="31"/>
        <v>-270.08000000000038</v>
      </c>
      <c r="AB62" s="49">
        <f t="shared" si="32"/>
        <v>0.86495999999999984</v>
      </c>
      <c r="AC62" s="279"/>
    </row>
    <row r="63" spans="1:29" ht="15.75" customHeight="1">
      <c r="A63" s="269"/>
      <c r="B63" s="99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62"/>
      <c r="T63" s="63"/>
      <c r="U63" s="52"/>
      <c r="V63" s="53"/>
      <c r="W63" s="63"/>
      <c r="X63" s="108"/>
      <c r="Y63" s="266"/>
      <c r="Z63" s="267"/>
      <c r="AA63" s="55"/>
      <c r="AB63" s="49"/>
      <c r="AC63" s="279"/>
    </row>
    <row r="64" spans="1:29" ht="15.75" customHeight="1">
      <c r="A64" s="269"/>
      <c r="B64" s="99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53"/>
      <c r="W64" s="63"/>
      <c r="X64" s="108"/>
      <c r="Y64" s="266"/>
      <c r="Z64" s="267"/>
      <c r="AA64" s="55"/>
      <c r="AB64" s="49"/>
      <c r="AC64" s="279"/>
    </row>
    <row r="65" spans="1:29" ht="15.75" customHeight="1">
      <c r="A65" s="269"/>
      <c r="B65" s="99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53"/>
      <c r="W65" s="63"/>
      <c r="X65" s="108"/>
      <c r="Y65" s="266"/>
      <c r="Z65" s="267"/>
      <c r="AA65" s="55"/>
      <c r="AB65" s="49"/>
      <c r="AC65" s="279"/>
    </row>
    <row r="66" spans="1:29" ht="15.75" customHeight="1">
      <c r="A66" s="269"/>
      <c r="B66" s="99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53"/>
      <c r="W66" s="63"/>
      <c r="X66" s="108"/>
      <c r="Y66" s="266"/>
      <c r="Z66" s="267"/>
      <c r="AA66" s="55"/>
      <c r="AB66" s="49"/>
      <c r="AC66" s="279"/>
    </row>
    <row r="67" spans="1:29" ht="15.75" customHeight="1">
      <c r="A67" s="269"/>
      <c r="B67" s="99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53"/>
      <c r="W67" s="63"/>
      <c r="X67" s="108"/>
      <c r="Y67" s="266"/>
      <c r="Z67" s="267"/>
      <c r="AA67" s="55"/>
      <c r="AB67" s="49"/>
      <c r="AC67" s="279"/>
    </row>
    <row r="68" spans="1:29" ht="15.75" customHeight="1">
      <c r="A68" s="269"/>
      <c r="B68" s="99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53"/>
      <c r="W68" s="63"/>
      <c r="X68" s="108"/>
      <c r="Y68" s="266"/>
      <c r="Z68" s="267"/>
      <c r="AA68" s="55"/>
      <c r="AB68" s="49"/>
      <c r="AC68" s="279"/>
    </row>
    <row r="69" spans="1:29" ht="15.75" customHeight="1">
      <c r="A69" s="269"/>
      <c r="B69" s="99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53"/>
      <c r="W69" s="63"/>
      <c r="X69" s="108"/>
      <c r="Y69" s="266"/>
      <c r="Z69" s="267"/>
      <c r="AA69" s="55"/>
      <c r="AB69" s="49"/>
      <c r="AC69" s="279"/>
    </row>
    <row r="70" spans="1:29" ht="15.75" customHeight="1">
      <c r="A70" s="269"/>
      <c r="B70" s="99"/>
      <c r="C70" s="264"/>
      <c r="D70" s="265"/>
      <c r="E70" s="39"/>
      <c r="F70" s="71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53"/>
      <c r="W70" s="63"/>
      <c r="X70" s="108"/>
      <c r="Y70" s="266"/>
      <c r="Z70" s="267"/>
      <c r="AA70" s="55"/>
      <c r="AB70" s="49"/>
      <c r="AC70" s="279"/>
    </row>
    <row r="71" spans="1:29" ht="15.75" customHeight="1">
      <c r="A71" s="269"/>
      <c r="B71" s="99"/>
      <c r="C71" s="264"/>
      <c r="D71" s="265"/>
      <c r="E71" s="109"/>
      <c r="F71" s="71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35">AVERAGE(I56:I71)</f>
        <v>23.285714285714285</v>
      </c>
      <c r="J72" s="81">
        <f t="shared" si="35"/>
        <v>2000</v>
      </c>
      <c r="K72" s="82">
        <f t="shared" ref="K72" si="36">J72/I72</f>
        <v>85.889570552147248</v>
      </c>
      <c r="L72" s="80">
        <f t="shared" ref="L72:M72" si="37">AVERAGE(L56:L71)</f>
        <v>23.285714285714285</v>
      </c>
      <c r="M72" s="81">
        <f t="shared" si="37"/>
        <v>1683.3503265302572</v>
      </c>
      <c r="N72" s="82">
        <f t="shared" ref="N72:N81" si="38">M72/L72</f>
        <v>72.291118317250309</v>
      </c>
      <c r="O72" s="83">
        <f t="shared" ref="O72:O81" si="39">L72-I72</f>
        <v>0</v>
      </c>
      <c r="P72" s="84">
        <f t="shared" ref="P72:P81" si="40">N72-K72</f>
        <v>-13.598452234896939</v>
      </c>
      <c r="Q72" s="85">
        <f t="shared" ref="Q72:Q81" si="41">N72/K72</f>
        <v>0.84167516326512848</v>
      </c>
      <c r="R72" s="275"/>
      <c r="S72" s="182">
        <v>0.25</v>
      </c>
      <c r="T72" s="183">
        <v>0.59444444444444433</v>
      </c>
      <c r="U72" s="86"/>
      <c r="V72" s="96"/>
      <c r="W72" s="78"/>
      <c r="X72" s="82"/>
      <c r="Y72" s="262"/>
      <c r="Z72" s="263"/>
      <c r="AA72" s="97">
        <f t="shared" ref="AA72:AA81" si="42">M72-J72</f>
        <v>-316.64967346974277</v>
      </c>
      <c r="AB72" s="85">
        <f t="shared" ref="AB72:AB81" si="43">M72/J72</f>
        <v>0.84167516326512859</v>
      </c>
      <c r="AC72" s="280"/>
    </row>
    <row r="73" spans="1:29" ht="15.75" customHeight="1">
      <c r="A73" s="281" t="s">
        <v>39</v>
      </c>
      <c r="B73" s="16" t="s">
        <v>85</v>
      </c>
      <c r="C73" s="349" t="s">
        <v>86</v>
      </c>
      <c r="D73" s="349"/>
      <c r="E73" s="21">
        <v>37.94</v>
      </c>
      <c r="F73" s="15">
        <v>4162</v>
      </c>
      <c r="G73" s="22">
        <f t="shared" ref="G73:G81" si="44">E73*F73</f>
        <v>157906.28</v>
      </c>
      <c r="H73" s="23"/>
      <c r="I73" s="24">
        <v>21</v>
      </c>
      <c r="J73" s="25">
        <v>3600</v>
      </c>
      <c r="K73" s="26">
        <f>J73/I73</f>
        <v>171.42857142857142</v>
      </c>
      <c r="L73" s="27">
        <v>21</v>
      </c>
      <c r="M73" s="25">
        <f t="shared" ref="M73:M81" si="45">F73/V73*60</f>
        <v>2995.4418232706903</v>
      </c>
      <c r="N73" s="26">
        <f t="shared" si="38"/>
        <v>142.64008682241382</v>
      </c>
      <c r="O73" s="91">
        <f t="shared" si="39"/>
        <v>0</v>
      </c>
      <c r="P73" s="92">
        <f t="shared" si="40"/>
        <v>-28.788484606157596</v>
      </c>
      <c r="Q73" s="31">
        <f t="shared" si="41"/>
        <v>0.8320671731307473</v>
      </c>
      <c r="R73" s="273">
        <f>Q89</f>
        <v>0.84838785691183349</v>
      </c>
      <c r="S73" s="32">
        <v>0.16666666666666666</v>
      </c>
      <c r="T73" s="33">
        <v>0.2245601851851852</v>
      </c>
      <c r="U73" s="34"/>
      <c r="V73" s="35">
        <v>83.366666666666703</v>
      </c>
      <c r="W73" s="33"/>
      <c r="X73" s="107"/>
      <c r="Y73" s="276"/>
      <c r="Z73" s="277"/>
      <c r="AA73" s="36">
        <f t="shared" si="42"/>
        <v>-604.55817672930971</v>
      </c>
      <c r="AB73" s="31">
        <f t="shared" si="43"/>
        <v>0.8320671731307473</v>
      </c>
      <c r="AC73" s="278">
        <f>AB89</f>
        <v>0.84838785691183349</v>
      </c>
    </row>
    <row r="74" spans="1:29" ht="15.75" customHeight="1">
      <c r="A74" s="282"/>
      <c r="B74" s="38" t="s">
        <v>85</v>
      </c>
      <c r="C74" s="287" t="s">
        <v>88</v>
      </c>
      <c r="D74" s="287"/>
      <c r="E74" s="39">
        <v>31.27</v>
      </c>
      <c r="F74" s="40">
        <v>3581</v>
      </c>
      <c r="G74" s="41">
        <f t="shared" si="44"/>
        <v>111977.87</v>
      </c>
      <c r="H74" s="42"/>
      <c r="I74" s="43">
        <v>19</v>
      </c>
      <c r="J74" s="44">
        <v>3600</v>
      </c>
      <c r="K74" s="45">
        <f t="shared" ref="K74:K110" si="46">J74/I74</f>
        <v>189.47368421052633</v>
      </c>
      <c r="L74" s="46">
        <v>19</v>
      </c>
      <c r="M74" s="44">
        <f t="shared" si="45"/>
        <v>2991.0904872389788</v>
      </c>
      <c r="N74" s="45">
        <f t="shared" si="38"/>
        <v>157.42581511784098</v>
      </c>
      <c r="O74" s="47">
        <f t="shared" si="39"/>
        <v>0</v>
      </c>
      <c r="P74" s="48">
        <f t="shared" si="40"/>
        <v>-32.047869092685346</v>
      </c>
      <c r="Q74" s="49">
        <f t="shared" si="41"/>
        <v>0.83085846867749402</v>
      </c>
      <c r="R74" s="274"/>
      <c r="S74" s="50">
        <v>0.22997685185185185</v>
      </c>
      <c r="T74" s="51">
        <v>0.27986111111111112</v>
      </c>
      <c r="U74" s="52">
        <v>7.7999999999999803</v>
      </c>
      <c r="V74" s="53">
        <v>71.833333333333343</v>
      </c>
      <c r="W74" s="54"/>
      <c r="X74" s="94"/>
      <c r="Y74" s="266"/>
      <c r="Z74" s="267"/>
      <c r="AA74" s="55">
        <f t="shared" si="42"/>
        <v>-608.90951276102123</v>
      </c>
      <c r="AB74" s="49">
        <f t="shared" si="43"/>
        <v>0.83085846867749413</v>
      </c>
      <c r="AC74" s="279"/>
    </row>
    <row r="75" spans="1:29" ht="15.75" customHeight="1">
      <c r="A75" s="282"/>
      <c r="B75" s="38" t="s">
        <v>85</v>
      </c>
      <c r="C75" s="287" t="s">
        <v>207</v>
      </c>
      <c r="D75" s="287"/>
      <c r="E75" s="39">
        <v>28.29</v>
      </c>
      <c r="F75" s="40">
        <v>4205</v>
      </c>
      <c r="G75" s="41">
        <f t="shared" si="44"/>
        <v>118959.45</v>
      </c>
      <c r="H75" s="42"/>
      <c r="I75" s="43">
        <v>19</v>
      </c>
      <c r="J75" s="44">
        <v>3600</v>
      </c>
      <c r="K75" s="45">
        <f t="shared" si="46"/>
        <v>189.47368421052633</v>
      </c>
      <c r="L75" s="46">
        <v>19</v>
      </c>
      <c r="M75" s="44">
        <f t="shared" si="45"/>
        <v>2975.2358490566044</v>
      </c>
      <c r="N75" s="45">
        <f t="shared" si="38"/>
        <v>156.5913604766634</v>
      </c>
      <c r="O75" s="47">
        <f t="shared" si="39"/>
        <v>0</v>
      </c>
      <c r="P75" s="48">
        <f t="shared" si="40"/>
        <v>-32.882323733862933</v>
      </c>
      <c r="Q75" s="49">
        <f t="shared" si="41"/>
        <v>0.82645440251572344</v>
      </c>
      <c r="R75" s="274"/>
      <c r="S75" s="50">
        <v>0.28416666666666668</v>
      </c>
      <c r="T75" s="51">
        <v>0.34305555555555556</v>
      </c>
      <c r="U75" s="52">
        <v>6.2000000000000099</v>
      </c>
      <c r="V75" s="53">
        <v>84.799999999999983</v>
      </c>
      <c r="W75" s="54"/>
      <c r="X75" s="94"/>
      <c r="Y75" s="266"/>
      <c r="Z75" s="267"/>
      <c r="AA75" s="55">
        <f t="shared" si="42"/>
        <v>-624.76415094339563</v>
      </c>
      <c r="AB75" s="49">
        <f t="shared" si="43"/>
        <v>0.82645440251572344</v>
      </c>
      <c r="AC75" s="279"/>
    </row>
    <row r="76" spans="1:29" ht="15.75" customHeight="1">
      <c r="A76" s="282"/>
      <c r="B76" s="38" t="s">
        <v>85</v>
      </c>
      <c r="C76" s="287" t="s">
        <v>221</v>
      </c>
      <c r="D76" s="287"/>
      <c r="E76" s="39">
        <v>38.1</v>
      </c>
      <c r="F76" s="40">
        <v>776</v>
      </c>
      <c r="G76" s="41">
        <f t="shared" si="44"/>
        <v>29565.600000000002</v>
      </c>
      <c r="H76" s="42"/>
      <c r="I76" s="43">
        <v>21</v>
      </c>
      <c r="J76" s="44">
        <v>3600</v>
      </c>
      <c r="K76" s="45">
        <f t="shared" si="46"/>
        <v>171.42857142857142</v>
      </c>
      <c r="L76" s="46">
        <v>21</v>
      </c>
      <c r="M76" s="44">
        <f t="shared" si="45"/>
        <v>2922.1757322175758</v>
      </c>
      <c r="N76" s="45">
        <f t="shared" si="38"/>
        <v>139.15122534369408</v>
      </c>
      <c r="O76" s="47">
        <f t="shared" si="39"/>
        <v>0</v>
      </c>
      <c r="P76" s="48">
        <f t="shared" si="40"/>
        <v>-32.277346084877337</v>
      </c>
      <c r="Q76" s="49">
        <f t="shared" si="41"/>
        <v>0.8117154811715489</v>
      </c>
      <c r="R76" s="274"/>
      <c r="S76" s="50">
        <v>0.34726851851851853</v>
      </c>
      <c r="T76" s="51">
        <v>0.35833333333333334</v>
      </c>
      <c r="U76" s="52">
        <v>6.0666666666666824</v>
      </c>
      <c r="V76" s="53">
        <v>15.933333333333319</v>
      </c>
      <c r="W76" s="54"/>
      <c r="X76" s="94"/>
      <c r="Y76" s="266"/>
      <c r="Z76" s="267"/>
      <c r="AA76" s="112">
        <f t="shared" si="42"/>
        <v>-677.82426778242416</v>
      </c>
      <c r="AB76" s="113">
        <f t="shared" si="43"/>
        <v>0.81171548117154879</v>
      </c>
      <c r="AC76" s="279"/>
    </row>
    <row r="77" spans="1:29" ht="15.75" customHeight="1">
      <c r="A77" s="283"/>
      <c r="B77" s="38" t="s">
        <v>85</v>
      </c>
      <c r="C77" s="287" t="s">
        <v>87</v>
      </c>
      <c r="D77" s="287"/>
      <c r="E77" s="39">
        <v>38.99</v>
      </c>
      <c r="F77" s="44">
        <v>2686</v>
      </c>
      <c r="G77" s="41">
        <f t="shared" si="44"/>
        <v>104727.14</v>
      </c>
      <c r="H77" s="58"/>
      <c r="I77" s="43">
        <v>19</v>
      </c>
      <c r="J77" s="44">
        <v>3600</v>
      </c>
      <c r="K77" s="45">
        <f t="shared" si="46"/>
        <v>189.47368421052633</v>
      </c>
      <c r="L77" s="59">
        <v>19</v>
      </c>
      <c r="M77" s="44">
        <f t="shared" si="45"/>
        <v>2952.5496183206087</v>
      </c>
      <c r="N77" s="45">
        <f t="shared" si="38"/>
        <v>155.39734833266363</v>
      </c>
      <c r="O77" s="47">
        <f t="shared" si="39"/>
        <v>0</v>
      </c>
      <c r="P77" s="48">
        <f t="shared" si="40"/>
        <v>-34.076335877862704</v>
      </c>
      <c r="Q77" s="49">
        <f t="shared" si="41"/>
        <v>0.82015267175572459</v>
      </c>
      <c r="R77" s="274"/>
      <c r="S77" s="50">
        <v>0.36278935185185185</v>
      </c>
      <c r="T77" s="51">
        <v>0.40069444444444446</v>
      </c>
      <c r="U77" s="52">
        <v>6.4166666666666572</v>
      </c>
      <c r="V77" s="53">
        <v>54.583333333333364</v>
      </c>
      <c r="W77" s="54"/>
      <c r="X77" s="94"/>
      <c r="Y77" s="266"/>
      <c r="Z77" s="267"/>
      <c r="AA77" s="112">
        <f t="shared" si="42"/>
        <v>-647.45038167939128</v>
      </c>
      <c r="AB77" s="113">
        <f t="shared" si="43"/>
        <v>0.82015267175572459</v>
      </c>
      <c r="AC77" s="279"/>
    </row>
    <row r="78" spans="1:29" ht="15.75" customHeight="1">
      <c r="A78" s="283"/>
      <c r="B78" s="38" t="s">
        <v>85</v>
      </c>
      <c r="C78" s="287" t="s">
        <v>235</v>
      </c>
      <c r="D78" s="287"/>
      <c r="E78" s="39">
        <v>43.61</v>
      </c>
      <c r="F78" s="44">
        <v>1832</v>
      </c>
      <c r="G78" s="60">
        <f t="shared" si="44"/>
        <v>79893.52</v>
      </c>
      <c r="H78" s="61"/>
      <c r="I78" s="43">
        <v>22</v>
      </c>
      <c r="J78" s="44">
        <v>3600</v>
      </c>
      <c r="K78" s="45">
        <f t="shared" si="46"/>
        <v>163.63636363636363</v>
      </c>
      <c r="L78" s="46">
        <v>22</v>
      </c>
      <c r="M78" s="44">
        <f t="shared" si="45"/>
        <v>3143.565300285989</v>
      </c>
      <c r="N78" s="45">
        <f t="shared" si="38"/>
        <v>142.88933183118132</v>
      </c>
      <c r="O78" s="47">
        <f t="shared" si="39"/>
        <v>0</v>
      </c>
      <c r="P78" s="48">
        <f t="shared" si="40"/>
        <v>-20.747031805182303</v>
      </c>
      <c r="Q78" s="49">
        <f t="shared" si="41"/>
        <v>0.87321258341277486</v>
      </c>
      <c r="R78" s="274"/>
      <c r="S78" s="50">
        <v>0.40349537037037037</v>
      </c>
      <c r="T78" s="51">
        <v>0.42777777777777776</v>
      </c>
      <c r="U78" s="52">
        <v>4.0333333333332977</v>
      </c>
      <c r="V78" s="53">
        <v>34.96666666666664</v>
      </c>
      <c r="W78" s="54"/>
      <c r="X78" s="94"/>
      <c r="Y78" s="266"/>
      <c r="Z78" s="267"/>
      <c r="AA78" s="112">
        <f t="shared" si="42"/>
        <v>-456.434699714011</v>
      </c>
      <c r="AB78" s="113">
        <f t="shared" si="43"/>
        <v>0.87321258341277475</v>
      </c>
      <c r="AC78" s="279"/>
    </row>
    <row r="79" spans="1:29" ht="15.75" customHeight="1">
      <c r="A79" s="283"/>
      <c r="B79" s="38" t="s">
        <v>85</v>
      </c>
      <c r="C79" s="287" t="s">
        <v>236</v>
      </c>
      <c r="D79" s="287"/>
      <c r="E79" s="39">
        <v>46.93</v>
      </c>
      <c r="F79" s="44">
        <v>2089</v>
      </c>
      <c r="G79" s="60">
        <f t="shared" si="44"/>
        <v>98036.77</v>
      </c>
      <c r="H79" s="64"/>
      <c r="I79" s="43">
        <v>26</v>
      </c>
      <c r="J79" s="44">
        <v>3600</v>
      </c>
      <c r="K79" s="45">
        <f t="shared" si="46"/>
        <v>138.46153846153845</v>
      </c>
      <c r="L79" s="59">
        <v>26</v>
      </c>
      <c r="M79" s="44">
        <f t="shared" si="45"/>
        <v>3171.8262336566872</v>
      </c>
      <c r="N79" s="45">
        <f t="shared" si="38"/>
        <v>121.99331667910336</v>
      </c>
      <c r="O79" s="65">
        <f t="shared" si="39"/>
        <v>0</v>
      </c>
      <c r="P79" s="66">
        <f t="shared" si="40"/>
        <v>-16.468221782435094</v>
      </c>
      <c r="Q79" s="67">
        <f t="shared" si="41"/>
        <v>0.88106284268241319</v>
      </c>
      <c r="R79" s="274"/>
      <c r="S79" s="50">
        <v>0.43297453703703703</v>
      </c>
      <c r="T79" s="51">
        <v>0.46041666666666664</v>
      </c>
      <c r="U79" s="52">
        <v>7.4833333333333574</v>
      </c>
      <c r="V79" s="53">
        <v>39.516666666666637</v>
      </c>
      <c r="W79" s="54">
        <v>0.46041666666666664</v>
      </c>
      <c r="X79" s="94">
        <v>0.49999999999999989</v>
      </c>
      <c r="Y79" s="266"/>
      <c r="Z79" s="267"/>
      <c r="AA79" s="112">
        <f t="shared" si="42"/>
        <v>-428.17376634331276</v>
      </c>
      <c r="AB79" s="113">
        <f t="shared" si="43"/>
        <v>0.88106284268241308</v>
      </c>
      <c r="AC79" s="279"/>
    </row>
    <row r="80" spans="1:29" ht="15.75" customHeight="1">
      <c r="A80" s="283"/>
      <c r="B80" s="38" t="s">
        <v>85</v>
      </c>
      <c r="C80" s="287" t="s">
        <v>89</v>
      </c>
      <c r="D80" s="287"/>
      <c r="E80" s="39">
        <v>38.630000000000003</v>
      </c>
      <c r="F80" s="44">
        <v>4787</v>
      </c>
      <c r="G80" s="60">
        <f t="shared" si="44"/>
        <v>184921.81000000003</v>
      </c>
      <c r="H80" s="64"/>
      <c r="I80" s="43">
        <v>20</v>
      </c>
      <c r="J80" s="44">
        <v>3600</v>
      </c>
      <c r="K80" s="45">
        <f t="shared" si="46"/>
        <v>180</v>
      </c>
      <c r="L80" s="59">
        <v>20</v>
      </c>
      <c r="M80" s="44">
        <f t="shared" si="45"/>
        <v>3179.557195571952</v>
      </c>
      <c r="N80" s="45">
        <f t="shared" si="38"/>
        <v>158.9778597785976</v>
      </c>
      <c r="O80" s="65">
        <f t="shared" si="39"/>
        <v>0</v>
      </c>
      <c r="P80" s="66">
        <f t="shared" si="40"/>
        <v>-21.022140221402395</v>
      </c>
      <c r="Q80" s="67">
        <f t="shared" si="41"/>
        <v>0.88321033210332001</v>
      </c>
      <c r="R80" s="274"/>
      <c r="S80" s="50">
        <v>0.49999999999999989</v>
      </c>
      <c r="T80" s="51">
        <v>0.56273148148148144</v>
      </c>
      <c r="U80" s="52">
        <v>56.999999999999879</v>
      </c>
      <c r="V80" s="53">
        <v>90.333333333333442</v>
      </c>
      <c r="W80" s="54"/>
      <c r="X80" s="94"/>
      <c r="Y80" s="266"/>
      <c r="Z80" s="267"/>
      <c r="AA80" s="112">
        <f t="shared" si="42"/>
        <v>-420.44280442804802</v>
      </c>
      <c r="AB80" s="113">
        <f t="shared" si="43"/>
        <v>0.88321033210332001</v>
      </c>
      <c r="AC80" s="279"/>
    </row>
    <row r="81" spans="1:29" ht="15.75" customHeight="1">
      <c r="A81" s="283"/>
      <c r="B81" s="38" t="s">
        <v>85</v>
      </c>
      <c r="C81" s="287" t="s">
        <v>90</v>
      </c>
      <c r="D81" s="287"/>
      <c r="E81" s="39">
        <v>38</v>
      </c>
      <c r="F81" s="44">
        <v>6488</v>
      </c>
      <c r="G81" s="60">
        <f t="shared" si="44"/>
        <v>246544</v>
      </c>
      <c r="H81" s="64"/>
      <c r="I81" s="43">
        <v>21</v>
      </c>
      <c r="J81" s="44">
        <v>3600</v>
      </c>
      <c r="K81" s="45">
        <f t="shared" si="46"/>
        <v>171.42857142857142</v>
      </c>
      <c r="L81" s="59">
        <v>21</v>
      </c>
      <c r="M81" s="44">
        <f t="shared" si="45"/>
        <v>3156.3243243243205</v>
      </c>
      <c r="N81" s="45">
        <f t="shared" si="38"/>
        <v>150.30115830115813</v>
      </c>
      <c r="O81" s="65">
        <f t="shared" si="39"/>
        <v>0</v>
      </c>
      <c r="P81" s="66">
        <f t="shared" si="40"/>
        <v>-21.127413127413291</v>
      </c>
      <c r="Q81" s="67">
        <f t="shared" si="41"/>
        <v>0.8767567567567558</v>
      </c>
      <c r="R81" s="274"/>
      <c r="S81" s="50">
        <v>0.56666666666666654</v>
      </c>
      <c r="T81" s="51">
        <v>0.65231481481481479</v>
      </c>
      <c r="U81" s="52">
        <v>5.66666666666654</v>
      </c>
      <c r="V81" s="53">
        <v>123.33333333333348</v>
      </c>
      <c r="W81" s="54"/>
      <c r="X81" s="94"/>
      <c r="Y81" s="266"/>
      <c r="Z81" s="267"/>
      <c r="AA81" s="112">
        <f t="shared" si="42"/>
        <v>-443.67567567567949</v>
      </c>
      <c r="AB81" s="113">
        <f t="shared" si="43"/>
        <v>0.87675675675675568</v>
      </c>
      <c r="AC81" s="279"/>
    </row>
    <row r="82" spans="1:29" ht="15.75" customHeight="1">
      <c r="A82" s="283"/>
      <c r="B82" s="38"/>
      <c r="C82" s="287"/>
      <c r="D82" s="287"/>
      <c r="E82" s="39"/>
      <c r="F82" s="44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112"/>
      <c r="AB82" s="113"/>
      <c r="AC82" s="279"/>
    </row>
    <row r="83" spans="1:29" ht="15.75" customHeight="1">
      <c r="A83" s="283"/>
      <c r="B83" s="38"/>
      <c r="C83" s="287"/>
      <c r="D83" s="287"/>
      <c r="E83" s="39"/>
      <c r="F83" s="44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112"/>
      <c r="AB83" s="113"/>
      <c r="AC83" s="279"/>
    </row>
    <row r="84" spans="1:29" ht="15.75" customHeight="1">
      <c r="A84" s="283"/>
      <c r="B84" s="38"/>
      <c r="C84" s="287"/>
      <c r="D84" s="287"/>
      <c r="E84" s="39"/>
      <c r="F84" s="44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112"/>
      <c r="AB84" s="113"/>
      <c r="AC84" s="279"/>
    </row>
    <row r="85" spans="1:29" ht="15.75" customHeight="1">
      <c r="A85" s="283"/>
      <c r="B85" s="38"/>
      <c r="C85" s="287"/>
      <c r="D85" s="287"/>
      <c r="E85" s="39"/>
      <c r="F85" s="44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112"/>
      <c r="AB85" s="113"/>
      <c r="AC85" s="279"/>
    </row>
    <row r="86" spans="1:29" ht="15.75" customHeight="1">
      <c r="A86" s="283"/>
      <c r="B86" s="38"/>
      <c r="C86" s="287"/>
      <c r="D86" s="287"/>
      <c r="E86" s="39"/>
      <c r="F86" s="44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112"/>
      <c r="AB86" s="113"/>
      <c r="AC86" s="279"/>
    </row>
    <row r="87" spans="1:29" ht="15.75" customHeight="1">
      <c r="A87" s="283"/>
      <c r="B87" s="38"/>
      <c r="C87" s="287"/>
      <c r="D87" s="287"/>
      <c r="E87" s="39"/>
      <c r="F87" s="44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112"/>
      <c r="AB87" s="113"/>
      <c r="AC87" s="279"/>
    </row>
    <row r="88" spans="1:29" ht="15.75" customHeight="1">
      <c r="A88" s="283"/>
      <c r="B88" s="38"/>
      <c r="C88" s="287"/>
      <c r="D88" s="287"/>
      <c r="E88" s="95"/>
      <c r="F88" s="44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47">AVERAGE(I73:I88)</f>
        <v>20.888888888888889</v>
      </c>
      <c r="J89" s="81">
        <f t="shared" si="47"/>
        <v>3600</v>
      </c>
      <c r="K89" s="82">
        <f t="shared" ref="K89" si="48">J89/I89</f>
        <v>172.34042553191489</v>
      </c>
      <c r="L89" s="80">
        <f t="shared" ref="L89:M89" si="49">AVERAGE(L73:L88)</f>
        <v>20.888888888888889</v>
      </c>
      <c r="M89" s="81">
        <f t="shared" si="49"/>
        <v>3054.1962848826006</v>
      </c>
      <c r="N89" s="82">
        <f>M89/L89</f>
        <v>146.21152427629471</v>
      </c>
      <c r="O89" s="83">
        <f>L89-I89</f>
        <v>0</v>
      </c>
      <c r="P89" s="84">
        <f>N89-K89</f>
        <v>-26.128901255620178</v>
      </c>
      <c r="Q89" s="85">
        <f>N89/K89</f>
        <v>0.84838785691183349</v>
      </c>
      <c r="R89" s="275"/>
      <c r="S89" s="182">
        <v>0.16666666666666666</v>
      </c>
      <c r="T89" s="183">
        <v>0.65231481481481479</v>
      </c>
      <c r="U89" s="86"/>
      <c r="V89" s="96"/>
      <c r="W89" s="78"/>
      <c r="X89" s="82"/>
      <c r="Y89" s="262"/>
      <c r="Z89" s="263"/>
      <c r="AA89" s="97">
        <f>M89-J89</f>
        <v>-545.80371511739941</v>
      </c>
      <c r="AB89" s="85">
        <f>M89/J89</f>
        <v>0.84838785691183349</v>
      </c>
      <c r="AC89" s="280"/>
    </row>
    <row r="90" spans="1:29" ht="15.75" customHeight="1">
      <c r="A90" s="268" t="s">
        <v>40</v>
      </c>
      <c r="B90" s="98" t="s">
        <v>76</v>
      </c>
      <c r="C90" s="271" t="s">
        <v>91</v>
      </c>
      <c r="D90" s="272"/>
      <c r="E90" s="21">
        <v>34.229999999999997</v>
      </c>
      <c r="F90" s="15">
        <v>1632</v>
      </c>
      <c r="G90" s="22">
        <f t="shared" ref="G90:G93" si="50">E90*F90</f>
        <v>55863.359999999993</v>
      </c>
      <c r="H90" s="23"/>
      <c r="I90" s="24">
        <v>16</v>
      </c>
      <c r="J90" s="25">
        <v>3000</v>
      </c>
      <c r="K90" s="26">
        <f>J90/I90</f>
        <v>187.5</v>
      </c>
      <c r="L90" s="27">
        <v>16</v>
      </c>
      <c r="M90" s="25">
        <f>F90/V90*60</f>
        <v>2533.5058214747701</v>
      </c>
      <c r="N90" s="26">
        <f>M90/L90</f>
        <v>158.34411384217313</v>
      </c>
      <c r="O90" s="91">
        <f>L90-I90</f>
        <v>0</v>
      </c>
      <c r="P90" s="92">
        <f>N90-K90</f>
        <v>-29.15588615782687</v>
      </c>
      <c r="Q90" s="31">
        <f>N90/K90</f>
        <v>0.84450194049159</v>
      </c>
      <c r="R90" s="273">
        <f>Q106</f>
        <v>0.85148725184971874</v>
      </c>
      <c r="S90" s="32">
        <v>0.25024305555555554</v>
      </c>
      <c r="T90" s="33">
        <v>0.27708333333333335</v>
      </c>
      <c r="U90" s="34"/>
      <c r="V90" s="35">
        <v>38.650000000000048</v>
      </c>
      <c r="W90" s="114"/>
      <c r="X90" s="115"/>
      <c r="Y90" s="276"/>
      <c r="Z90" s="277"/>
      <c r="AA90" s="36">
        <f>M90-J90</f>
        <v>-466.49417852522993</v>
      </c>
      <c r="AB90" s="31">
        <f>M90/J90</f>
        <v>0.84450194049159</v>
      </c>
      <c r="AC90" s="278">
        <f>AB106</f>
        <v>0.85148725184971874</v>
      </c>
    </row>
    <row r="91" spans="1:29" ht="15.75" customHeight="1">
      <c r="A91" s="269"/>
      <c r="B91" s="38" t="s">
        <v>76</v>
      </c>
      <c r="C91" s="264" t="s">
        <v>92</v>
      </c>
      <c r="D91" s="265"/>
      <c r="E91" s="39">
        <v>34.770000000000003</v>
      </c>
      <c r="F91" s="40">
        <v>1311</v>
      </c>
      <c r="G91" s="41">
        <f t="shared" si="50"/>
        <v>45583.47</v>
      </c>
      <c r="H91" s="42"/>
      <c r="I91" s="43">
        <v>11</v>
      </c>
      <c r="J91" s="44">
        <v>3000</v>
      </c>
      <c r="K91" s="45">
        <f t="shared" si="46"/>
        <v>272.72727272727275</v>
      </c>
      <c r="L91" s="46">
        <v>11</v>
      </c>
      <c r="M91" s="44">
        <f>F91/V91*60</f>
        <v>2519.807794981311</v>
      </c>
      <c r="N91" s="45">
        <f>M91/L91</f>
        <v>229.07343590739191</v>
      </c>
      <c r="O91" s="47">
        <f>L91-I91</f>
        <v>0</v>
      </c>
      <c r="P91" s="48">
        <f>N91-K91</f>
        <v>-43.653836819880837</v>
      </c>
      <c r="Q91" s="49">
        <f>N91/K91</f>
        <v>0.8399359316604369</v>
      </c>
      <c r="R91" s="274"/>
      <c r="S91" s="50">
        <v>0.28055555555555556</v>
      </c>
      <c r="T91" s="51">
        <v>0.30223379629629632</v>
      </c>
      <c r="U91" s="52">
        <v>4.9999999999999822</v>
      </c>
      <c r="V91" s="53">
        <v>31.216666666666697</v>
      </c>
      <c r="W91" s="54"/>
      <c r="X91" s="94"/>
      <c r="Y91" s="266"/>
      <c r="Z91" s="267"/>
      <c r="AA91" s="55">
        <f>M91-J91</f>
        <v>-480.19220501868904</v>
      </c>
      <c r="AB91" s="49">
        <f>M91/J91</f>
        <v>0.83993593166043701</v>
      </c>
      <c r="AC91" s="279"/>
    </row>
    <row r="92" spans="1:29" ht="15.75" customHeight="1">
      <c r="A92" s="269"/>
      <c r="B92" s="38" t="s">
        <v>76</v>
      </c>
      <c r="C92" s="264" t="s">
        <v>94</v>
      </c>
      <c r="D92" s="265"/>
      <c r="E92" s="39">
        <v>35.83</v>
      </c>
      <c r="F92" s="40">
        <v>4256</v>
      </c>
      <c r="G92" s="41">
        <f t="shared" si="50"/>
        <v>152492.47999999998</v>
      </c>
      <c r="H92" s="42"/>
      <c r="I92" s="43">
        <v>12</v>
      </c>
      <c r="J92" s="44">
        <v>3273</v>
      </c>
      <c r="K92" s="45">
        <f t="shared" si="46"/>
        <v>272.75</v>
      </c>
      <c r="L92" s="46">
        <v>12</v>
      </c>
      <c r="M92" s="44">
        <f>F92/V92*60</f>
        <v>2834.7086031452341</v>
      </c>
      <c r="N92" s="45">
        <f>M92/L92</f>
        <v>236.22571692876951</v>
      </c>
      <c r="O92" s="47">
        <f>L92-I92</f>
        <v>0</v>
      </c>
      <c r="P92" s="48">
        <f>N92-K92</f>
        <v>-36.524283071230485</v>
      </c>
      <c r="Q92" s="49">
        <f>N92/K92</f>
        <v>0.8660887880064877</v>
      </c>
      <c r="R92" s="274"/>
      <c r="S92" s="50">
        <v>0.36319444444444438</v>
      </c>
      <c r="T92" s="51">
        <v>0.42575231481481479</v>
      </c>
      <c r="U92" s="52">
        <v>4.8833333333332707</v>
      </c>
      <c r="V92" s="53">
        <v>90.0833333333334</v>
      </c>
      <c r="W92" s="54"/>
      <c r="X92" s="94"/>
      <c r="Y92" s="266"/>
      <c r="Z92" s="267"/>
      <c r="AA92" s="55">
        <f>M92-J92</f>
        <v>-438.29139685476594</v>
      </c>
      <c r="AB92" s="49">
        <f>M92/J92</f>
        <v>0.8660887880064877</v>
      </c>
      <c r="AC92" s="279"/>
    </row>
    <row r="93" spans="1:29" ht="15.75" customHeight="1">
      <c r="A93" s="269"/>
      <c r="B93" s="38" t="s">
        <v>76</v>
      </c>
      <c r="C93" s="264" t="s">
        <v>95</v>
      </c>
      <c r="D93" s="265"/>
      <c r="E93" s="39">
        <v>36.409999999999997</v>
      </c>
      <c r="F93" s="40">
        <v>3127</v>
      </c>
      <c r="G93" s="41">
        <f t="shared" si="50"/>
        <v>113854.06999999999</v>
      </c>
      <c r="H93" s="58"/>
      <c r="I93" s="43">
        <v>11</v>
      </c>
      <c r="J93" s="44">
        <v>3273</v>
      </c>
      <c r="K93" s="45">
        <f t="shared" si="46"/>
        <v>297.54545454545456</v>
      </c>
      <c r="L93" s="59">
        <v>11</v>
      </c>
      <c r="M93" s="44">
        <f>F93/V93*60</f>
        <v>2794.7368421052565</v>
      </c>
      <c r="N93" s="45">
        <f>M93/L93</f>
        <v>254.06698564593242</v>
      </c>
      <c r="O93" s="47">
        <f>L93-I93</f>
        <v>0</v>
      </c>
      <c r="P93" s="48">
        <f>N93-K93</f>
        <v>-43.478468899522142</v>
      </c>
      <c r="Q93" s="49">
        <f>N93/K93</f>
        <v>0.85387621207004472</v>
      </c>
      <c r="R93" s="274"/>
      <c r="S93" s="50">
        <v>0.43124999999999991</v>
      </c>
      <c r="T93" s="51">
        <v>0.47787037037037039</v>
      </c>
      <c r="U93" s="52">
        <v>7.9166666666665719</v>
      </c>
      <c r="V93" s="53">
        <v>67.133333333333496</v>
      </c>
      <c r="W93" s="54"/>
      <c r="X93" s="94"/>
      <c r="Y93" s="266"/>
      <c r="Z93" s="267"/>
      <c r="AA93" s="55">
        <f>M93-J93</f>
        <v>-478.26315789474347</v>
      </c>
      <c r="AB93" s="49">
        <f>M93/J93</f>
        <v>0.85387621207004472</v>
      </c>
      <c r="AC93" s="279"/>
    </row>
    <row r="94" spans="1:29" ht="15.75" customHeight="1">
      <c r="A94" s="269"/>
      <c r="B94" s="38"/>
      <c r="C94" s="264"/>
      <c r="D94" s="265"/>
      <c r="E94" s="39"/>
      <c r="F94" s="40"/>
      <c r="G94" s="60"/>
      <c r="H94" s="61"/>
      <c r="I94" s="43"/>
      <c r="J94" s="44"/>
      <c r="K94" s="45"/>
      <c r="L94" s="46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4"/>
      <c r="I95" s="43"/>
      <c r="J95" s="44"/>
      <c r="K95" s="45"/>
      <c r="L95" s="59"/>
      <c r="M95" s="44"/>
      <c r="N95" s="45"/>
      <c r="O95" s="65"/>
      <c r="P95" s="66"/>
      <c r="Q95" s="67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110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110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110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110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110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110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110"/>
      <c r="Y104" s="266"/>
      <c r="Z104" s="267"/>
      <c r="AA104" s="55"/>
      <c r="AB104" s="49"/>
      <c r="AC104" s="279"/>
    </row>
    <row r="105" spans="1:29" ht="15.75" customHeight="1">
      <c r="A105" s="269"/>
      <c r="B105" s="99"/>
      <c r="C105" s="264"/>
      <c r="D105" s="265"/>
      <c r="E105" s="109"/>
      <c r="F105" s="71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51">AVERAGE(I90:I105)</f>
        <v>12.5</v>
      </c>
      <c r="J106" s="81">
        <f t="shared" si="51"/>
        <v>3136.5</v>
      </c>
      <c r="K106" s="82">
        <f t="shared" ref="K106" si="52">J106/I106</f>
        <v>250.92</v>
      </c>
      <c r="L106" s="80">
        <f t="shared" ref="L106:M106" si="53">AVERAGE(L90:L105)</f>
        <v>12.5</v>
      </c>
      <c r="M106" s="81">
        <f t="shared" si="53"/>
        <v>2670.6897654266427</v>
      </c>
      <c r="N106" s="82">
        <f>M106/L106</f>
        <v>213.65518123413142</v>
      </c>
      <c r="O106" s="83">
        <f>L106-I106</f>
        <v>0</v>
      </c>
      <c r="P106" s="84">
        <f>N106-K106</f>
        <v>-37.264818765868569</v>
      </c>
      <c r="Q106" s="85">
        <f>N106/K106</f>
        <v>0.85148725184971874</v>
      </c>
      <c r="R106" s="275"/>
      <c r="S106" s="182">
        <v>0.25024305555555554</v>
      </c>
      <c r="T106" s="183">
        <v>0.47787037037037039</v>
      </c>
      <c r="U106" s="86"/>
      <c r="V106" s="96"/>
      <c r="W106" s="78"/>
      <c r="X106" s="82"/>
      <c r="Y106" s="262"/>
      <c r="Z106" s="263"/>
      <c r="AA106" s="97">
        <f>M106-J106</f>
        <v>-465.81023457335732</v>
      </c>
      <c r="AB106" s="85">
        <f>M106/J106</f>
        <v>0.85148725184971874</v>
      </c>
      <c r="AC106" s="280"/>
    </row>
    <row r="107" spans="1:29" ht="15.75" customHeight="1">
      <c r="A107" s="281" t="s">
        <v>42</v>
      </c>
      <c r="B107" s="16" t="s">
        <v>69</v>
      </c>
      <c r="C107" s="271" t="s">
        <v>102</v>
      </c>
      <c r="D107" s="272"/>
      <c r="E107" s="21">
        <v>26.63</v>
      </c>
      <c r="F107" s="15">
        <v>713</v>
      </c>
      <c r="G107" s="22">
        <f t="shared" ref="G107:G110" si="54">E107*F107</f>
        <v>18987.189999999999</v>
      </c>
      <c r="H107" s="23"/>
      <c r="I107" s="24">
        <v>6</v>
      </c>
      <c r="J107" s="25">
        <v>2600</v>
      </c>
      <c r="K107" s="26">
        <f>J107/I107</f>
        <v>433.33333333333331</v>
      </c>
      <c r="L107" s="27">
        <v>6</v>
      </c>
      <c r="M107" s="25">
        <f>F107/V107*60</f>
        <v>2105.660377358482</v>
      </c>
      <c r="N107" s="26">
        <f>M107/L107</f>
        <v>350.94339622641365</v>
      </c>
      <c r="O107" s="91">
        <f>L107-I107</f>
        <v>0</v>
      </c>
      <c r="P107" s="92">
        <f>N107-K107</f>
        <v>-82.38993710691966</v>
      </c>
      <c r="Q107" s="31">
        <f>N107/K107</f>
        <v>0.8098693759071085</v>
      </c>
      <c r="R107" s="273">
        <f>Q123</f>
        <v>0.82947787803128481</v>
      </c>
      <c r="S107" s="117">
        <v>0.32777777777777772</v>
      </c>
      <c r="T107" s="118">
        <v>0.34188657407407408</v>
      </c>
      <c r="U107" s="34"/>
      <c r="V107" s="35">
        <v>20.316666666666752</v>
      </c>
      <c r="W107" s="33"/>
      <c r="X107" s="107"/>
      <c r="Y107" s="276"/>
      <c r="Z107" s="277"/>
      <c r="AA107" s="36">
        <f>M107-J107</f>
        <v>-494.33962264151796</v>
      </c>
      <c r="AB107" s="31">
        <f>M107/J107</f>
        <v>0.8098693759071085</v>
      </c>
      <c r="AC107" s="278">
        <f>AB123</f>
        <v>0.82947787803128481</v>
      </c>
    </row>
    <row r="108" spans="1:29" ht="15.75" customHeight="1">
      <c r="A108" s="282"/>
      <c r="B108" s="38" t="s">
        <v>76</v>
      </c>
      <c r="C108" s="264" t="s">
        <v>99</v>
      </c>
      <c r="D108" s="265"/>
      <c r="E108" s="39">
        <v>24.73</v>
      </c>
      <c r="F108" s="40">
        <v>1039</v>
      </c>
      <c r="G108" s="41">
        <f t="shared" si="54"/>
        <v>25694.47</v>
      </c>
      <c r="H108" s="42"/>
      <c r="I108" s="43">
        <v>6</v>
      </c>
      <c r="J108" s="44">
        <v>2600</v>
      </c>
      <c r="K108" s="45">
        <f t="shared" si="46"/>
        <v>433.33333333333331</v>
      </c>
      <c r="L108" s="46">
        <v>6</v>
      </c>
      <c r="M108" s="44">
        <f>F108/V108*60</f>
        <v>2173.3875653689729</v>
      </c>
      <c r="N108" s="45">
        <f>M108/L108</f>
        <v>362.23126089482884</v>
      </c>
      <c r="O108" s="47">
        <f>L108-I108</f>
        <v>0</v>
      </c>
      <c r="P108" s="48">
        <f>N108-K108</f>
        <v>-71.102072438504479</v>
      </c>
      <c r="Q108" s="49">
        <f>N108/K108</f>
        <v>0.83591829437268195</v>
      </c>
      <c r="R108" s="274"/>
      <c r="S108" s="50">
        <v>0.34605324074074073</v>
      </c>
      <c r="T108" s="51">
        <v>0.3659722222222222</v>
      </c>
      <c r="U108" s="52">
        <v>5.9999999999999787</v>
      </c>
      <c r="V108" s="53">
        <v>28.683333333333316</v>
      </c>
      <c r="W108" s="54"/>
      <c r="X108" s="58"/>
      <c r="Y108" s="266"/>
      <c r="Z108" s="267"/>
      <c r="AA108" s="55">
        <f>M108-J108</f>
        <v>-426.6124346310271</v>
      </c>
      <c r="AB108" s="49">
        <f>M108/J108</f>
        <v>0.83591829437268184</v>
      </c>
      <c r="AC108" s="279"/>
    </row>
    <row r="109" spans="1:29" ht="15.75" customHeight="1">
      <c r="A109" s="282"/>
      <c r="B109" s="38" t="s">
        <v>76</v>
      </c>
      <c r="C109" s="264" t="s">
        <v>101</v>
      </c>
      <c r="D109" s="265"/>
      <c r="E109" s="39">
        <v>24.73</v>
      </c>
      <c r="F109" s="40">
        <v>1415</v>
      </c>
      <c r="G109" s="41">
        <f t="shared" si="54"/>
        <v>34992.949999999997</v>
      </c>
      <c r="H109" s="42"/>
      <c r="I109" s="43">
        <v>6</v>
      </c>
      <c r="J109" s="44">
        <v>2600</v>
      </c>
      <c r="K109" s="45">
        <f t="shared" si="46"/>
        <v>433.33333333333331</v>
      </c>
      <c r="L109" s="46">
        <v>6</v>
      </c>
      <c r="M109" s="44">
        <f>F109/V109*60</f>
        <v>2189.0846583584034</v>
      </c>
      <c r="N109" s="45">
        <f>M109/L109</f>
        <v>364.84744305973391</v>
      </c>
      <c r="O109" s="47">
        <f>L109-I109</f>
        <v>0</v>
      </c>
      <c r="P109" s="48">
        <f>N109-K109</f>
        <v>-68.485890273599409</v>
      </c>
      <c r="Q109" s="49">
        <f>N109/K109</f>
        <v>0.84195563783015526</v>
      </c>
      <c r="R109" s="274"/>
      <c r="S109" s="50">
        <v>0.37028935185185186</v>
      </c>
      <c r="T109" s="51">
        <v>0.3972222222222222</v>
      </c>
      <c r="U109" s="52">
        <v>6.2166666666667059</v>
      </c>
      <c r="V109" s="53">
        <v>38.783333333333296</v>
      </c>
      <c r="W109" s="54"/>
      <c r="X109" s="94"/>
      <c r="Y109" s="266"/>
      <c r="Z109" s="267"/>
      <c r="AA109" s="55">
        <f>M109-J109</f>
        <v>-410.91534164159657</v>
      </c>
      <c r="AB109" s="49">
        <f>M109/J109</f>
        <v>0.84195563783015515</v>
      </c>
      <c r="AC109" s="279"/>
    </row>
    <row r="110" spans="1:29" ht="15.75" customHeight="1">
      <c r="A110" s="282"/>
      <c r="B110" s="38" t="s">
        <v>76</v>
      </c>
      <c r="C110" s="264" t="s">
        <v>100</v>
      </c>
      <c r="D110" s="265"/>
      <c r="E110" s="39">
        <v>24.94</v>
      </c>
      <c r="F110" s="40">
        <v>1105</v>
      </c>
      <c r="G110" s="41">
        <f t="shared" si="54"/>
        <v>27558.7</v>
      </c>
      <c r="H110" s="42"/>
      <c r="I110" s="43">
        <v>6</v>
      </c>
      <c r="J110" s="44">
        <v>2600</v>
      </c>
      <c r="K110" s="45">
        <f t="shared" si="46"/>
        <v>433.33333333333331</v>
      </c>
      <c r="L110" s="46">
        <v>6</v>
      </c>
      <c r="M110" s="44">
        <f>F110/V110*60</f>
        <v>2158.4373304395044</v>
      </c>
      <c r="N110" s="45">
        <f>M110/L110</f>
        <v>359.73955507325076</v>
      </c>
      <c r="O110" s="47">
        <f>L110-I110</f>
        <v>0</v>
      </c>
      <c r="P110" s="48">
        <f>N110-K110</f>
        <v>-73.593778260082559</v>
      </c>
      <c r="Q110" s="49">
        <f>N110/K110</f>
        <v>0.83016820401519409</v>
      </c>
      <c r="R110" s="274"/>
      <c r="S110" s="50">
        <v>0.40228009259259262</v>
      </c>
      <c r="T110" s="51">
        <v>0.4236111111111111</v>
      </c>
      <c r="U110" s="52">
        <v>7.283333333333406</v>
      </c>
      <c r="V110" s="53">
        <v>30.716666666666619</v>
      </c>
      <c r="W110" s="54"/>
      <c r="X110" s="58"/>
      <c r="Y110" s="266"/>
      <c r="Z110" s="267"/>
      <c r="AA110" s="55">
        <f>M110-J110</f>
        <v>-441.56266956049558</v>
      </c>
      <c r="AB110" s="49">
        <f>M110/J110</f>
        <v>0.83016820401519398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58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58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58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58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58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58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58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58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58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58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78"/>
      <c r="G123" s="79"/>
      <c r="H123" s="20"/>
      <c r="I123" s="80">
        <f t="shared" ref="I123:J123" si="55">AVERAGE(I107:I122)</f>
        <v>6</v>
      </c>
      <c r="J123" s="81">
        <f t="shared" si="55"/>
        <v>2600</v>
      </c>
      <c r="K123" s="82">
        <f t="shared" ref="K123" si="56">J123/I123</f>
        <v>433.33333333333331</v>
      </c>
      <c r="L123" s="80">
        <f t="shared" ref="L123:M123" si="57">AVERAGE(L107:L122)</f>
        <v>6</v>
      </c>
      <c r="M123" s="81">
        <f t="shared" si="57"/>
        <v>2156.6424828813406</v>
      </c>
      <c r="N123" s="82">
        <f>M123/L123</f>
        <v>359.44041381355675</v>
      </c>
      <c r="O123" s="83">
        <f>L123-I123</f>
        <v>0</v>
      </c>
      <c r="P123" s="84">
        <f>N123-K123</f>
        <v>-73.892919519776569</v>
      </c>
      <c r="Q123" s="85">
        <f>N123/K123</f>
        <v>0.82947787803128481</v>
      </c>
      <c r="R123" s="275"/>
      <c r="S123" s="182">
        <v>0.32777777777777772</v>
      </c>
      <c r="T123" s="183">
        <v>0.4236111111111111</v>
      </c>
      <c r="U123" s="86"/>
      <c r="V123" s="96"/>
      <c r="W123" s="78"/>
      <c r="X123" s="82"/>
      <c r="Y123" s="262"/>
      <c r="Z123" s="263"/>
      <c r="AA123" s="97">
        <f>M123-J123</f>
        <v>-443.35751711865942</v>
      </c>
      <c r="AB123" s="85">
        <f>M123/J123</f>
        <v>0.82947787803128481</v>
      </c>
      <c r="AC123" s="280"/>
    </row>
    <row r="124" spans="1:29" ht="15.75" customHeight="1">
      <c r="A124" s="268" t="s">
        <v>47</v>
      </c>
      <c r="B124" s="98" t="s">
        <v>70</v>
      </c>
      <c r="C124" s="271" t="s">
        <v>224</v>
      </c>
      <c r="D124" s="272"/>
      <c r="E124" s="21">
        <v>50.67</v>
      </c>
      <c r="F124" s="34">
        <v>1853</v>
      </c>
      <c r="G124" s="22">
        <f t="shared" ref="G124:G126" si="58">E124*F124</f>
        <v>93891.510000000009</v>
      </c>
      <c r="H124" s="23"/>
      <c r="I124" s="24">
        <v>22</v>
      </c>
      <c r="J124" s="25">
        <v>2000</v>
      </c>
      <c r="K124" s="26">
        <f>J124/I124</f>
        <v>90.909090909090907</v>
      </c>
      <c r="L124" s="27">
        <v>22</v>
      </c>
      <c r="M124" s="25">
        <f>F124/V124*60</f>
        <v>1706.5234075211065</v>
      </c>
      <c r="N124" s="26">
        <f>M124/L124</f>
        <v>77.569245796413938</v>
      </c>
      <c r="O124" s="91">
        <f>L124-I124</f>
        <v>0</v>
      </c>
      <c r="P124" s="92">
        <f>N124-K124</f>
        <v>-13.339845112676969</v>
      </c>
      <c r="Q124" s="31">
        <f>N124/K124</f>
        <v>0.85326170376055333</v>
      </c>
      <c r="R124" s="273">
        <f>Q140</f>
        <v>0.85232116427588056</v>
      </c>
      <c r="S124" s="32">
        <v>0.70833333333333337</v>
      </c>
      <c r="T124" s="33">
        <v>0.75357638888888889</v>
      </c>
      <c r="U124" s="34"/>
      <c r="V124" s="35">
        <v>65.149999999999949</v>
      </c>
      <c r="W124" s="15"/>
      <c r="X124" s="17"/>
      <c r="Y124" s="276"/>
      <c r="Z124" s="277"/>
      <c r="AA124" s="36">
        <f>M124-J124</f>
        <v>-293.47659247889351</v>
      </c>
      <c r="AB124" s="31">
        <f>M124/J124</f>
        <v>0.85326170376055321</v>
      </c>
      <c r="AC124" s="348">
        <f>AB140</f>
        <v>0.85232116427588067</v>
      </c>
    </row>
    <row r="125" spans="1:29" ht="15.75" customHeight="1">
      <c r="A125" s="269"/>
      <c r="B125" s="99" t="s">
        <v>70</v>
      </c>
      <c r="C125" s="264" t="s">
        <v>211</v>
      </c>
      <c r="D125" s="265"/>
      <c r="E125" s="39">
        <v>47.6</v>
      </c>
      <c r="F125" s="52">
        <v>2159</v>
      </c>
      <c r="G125" s="41">
        <f t="shared" si="58"/>
        <v>102768.40000000001</v>
      </c>
      <c r="H125" s="42"/>
      <c r="I125" s="43">
        <v>23</v>
      </c>
      <c r="J125" s="44">
        <v>2000</v>
      </c>
      <c r="K125" s="45">
        <f t="shared" ref="K125:K126" si="59">J125/I125</f>
        <v>86.956521739130437</v>
      </c>
      <c r="L125" s="46">
        <v>23</v>
      </c>
      <c r="M125" s="44">
        <f>F125/V125*60</f>
        <v>1708.9709762532977</v>
      </c>
      <c r="N125" s="45">
        <f>M125/L125</f>
        <v>74.303085924056418</v>
      </c>
      <c r="O125" s="47">
        <f>L125-I125</f>
        <v>0</v>
      </c>
      <c r="P125" s="48">
        <f>N125-K125</f>
        <v>-12.653435815074019</v>
      </c>
      <c r="Q125" s="49">
        <f>N125/K125</f>
        <v>0.85448548812664882</v>
      </c>
      <c r="R125" s="274"/>
      <c r="S125" s="50">
        <v>0.75777777777777777</v>
      </c>
      <c r="T125" s="51">
        <v>0.81041666666666667</v>
      </c>
      <c r="U125" s="52">
        <v>6.0499999999999865</v>
      </c>
      <c r="V125" s="53">
        <v>75.800000000000011</v>
      </c>
      <c r="W125" s="54"/>
      <c r="X125" s="94"/>
      <c r="Y125" s="266"/>
      <c r="Z125" s="267"/>
      <c r="AA125" s="55">
        <f>M125-J125</f>
        <v>-291.02902374670225</v>
      </c>
      <c r="AB125" s="49">
        <f>M125/J125</f>
        <v>0.85448548812664893</v>
      </c>
      <c r="AC125" s="294"/>
    </row>
    <row r="126" spans="1:29" ht="15.75" customHeight="1">
      <c r="A126" s="269"/>
      <c r="B126" s="99" t="s">
        <v>70</v>
      </c>
      <c r="C126" s="264" t="s">
        <v>203</v>
      </c>
      <c r="D126" s="265"/>
      <c r="E126" s="39">
        <v>49.91</v>
      </c>
      <c r="F126" s="52">
        <v>1505</v>
      </c>
      <c r="G126" s="41">
        <f t="shared" si="58"/>
        <v>75114.549999999988</v>
      </c>
      <c r="H126" s="42"/>
      <c r="I126" s="43">
        <v>26</v>
      </c>
      <c r="J126" s="44">
        <v>2000</v>
      </c>
      <c r="K126" s="45">
        <f t="shared" si="59"/>
        <v>76.92307692307692</v>
      </c>
      <c r="L126" s="46">
        <v>26</v>
      </c>
      <c r="M126" s="44">
        <f>F126/V126*60</f>
        <v>1698.4326018808792</v>
      </c>
      <c r="N126" s="45">
        <f>M126/L126</f>
        <v>65.324330841572277</v>
      </c>
      <c r="O126" s="47">
        <f>L126-I126</f>
        <v>0</v>
      </c>
      <c r="P126" s="48">
        <f>N126-K126</f>
        <v>-11.598746081504643</v>
      </c>
      <c r="Q126" s="49">
        <f>N126/K126</f>
        <v>0.84921630094043965</v>
      </c>
      <c r="R126" s="274"/>
      <c r="S126" s="50">
        <v>0.81388888888888888</v>
      </c>
      <c r="T126" s="51">
        <v>0.85081018518518514</v>
      </c>
      <c r="U126" s="52">
        <v>4.9999999999999822</v>
      </c>
      <c r="V126" s="53">
        <v>53.166666666666615</v>
      </c>
      <c r="W126" s="54"/>
      <c r="X126" s="94"/>
      <c r="Y126" s="266"/>
      <c r="Z126" s="267"/>
      <c r="AA126" s="55">
        <f>M126-J126</f>
        <v>-301.56739811912075</v>
      </c>
      <c r="AB126" s="49">
        <f>M126/J126</f>
        <v>0.84921630094043965</v>
      </c>
      <c r="AC126" s="294"/>
    </row>
    <row r="127" spans="1:29" ht="15.75" customHeight="1">
      <c r="A127" s="269"/>
      <c r="B127" s="99"/>
      <c r="C127" s="264"/>
      <c r="D127" s="265"/>
      <c r="E127" s="39"/>
      <c r="F127" s="52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94"/>
    </row>
    <row r="128" spans="1:29" ht="15.75" customHeight="1">
      <c r="A128" s="269"/>
      <c r="B128" s="99"/>
      <c r="C128" s="264"/>
      <c r="D128" s="265"/>
      <c r="E128" s="39"/>
      <c r="F128" s="52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94"/>
    </row>
    <row r="129" spans="1:29" ht="15.75" customHeight="1">
      <c r="A129" s="269"/>
      <c r="B129" s="99"/>
      <c r="C129" s="264"/>
      <c r="D129" s="265"/>
      <c r="E129" s="39"/>
      <c r="F129" s="52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94"/>
      <c r="Y129" s="266"/>
      <c r="Z129" s="267"/>
      <c r="AA129" s="55"/>
      <c r="AB129" s="49"/>
      <c r="AC129" s="294"/>
    </row>
    <row r="130" spans="1:29" ht="15.75" customHeight="1">
      <c r="A130" s="269"/>
      <c r="B130" s="99"/>
      <c r="C130" s="264"/>
      <c r="D130" s="265"/>
      <c r="E130" s="39"/>
      <c r="F130" s="52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94"/>
    </row>
    <row r="131" spans="1:29" ht="15.75" customHeight="1">
      <c r="A131" s="269"/>
      <c r="B131" s="99"/>
      <c r="C131" s="264"/>
      <c r="D131" s="265"/>
      <c r="E131" s="39"/>
      <c r="F131" s="52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94"/>
    </row>
    <row r="132" spans="1:29" ht="15.75" customHeight="1">
      <c r="A132" s="269"/>
      <c r="B132" s="99"/>
      <c r="C132" s="264"/>
      <c r="D132" s="265"/>
      <c r="E132" s="39"/>
      <c r="F132" s="52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54"/>
      <c r="X132" s="94"/>
      <c r="Y132" s="266"/>
      <c r="Z132" s="267"/>
      <c r="AA132" s="55"/>
      <c r="AB132" s="49"/>
      <c r="AC132" s="294"/>
    </row>
    <row r="133" spans="1:29" ht="15.75" customHeight="1">
      <c r="A133" s="269"/>
      <c r="B133" s="99"/>
      <c r="C133" s="264"/>
      <c r="D133" s="265"/>
      <c r="E133" s="39"/>
      <c r="F133" s="52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54"/>
      <c r="X133" s="94"/>
      <c r="Y133" s="266"/>
      <c r="Z133" s="267"/>
      <c r="AA133" s="55"/>
      <c r="AB133" s="49"/>
      <c r="AC133" s="294"/>
    </row>
    <row r="134" spans="1:29" ht="15.75" customHeight="1">
      <c r="A134" s="269"/>
      <c r="B134" s="99"/>
      <c r="C134" s="264"/>
      <c r="D134" s="265"/>
      <c r="E134" s="39"/>
      <c r="F134" s="52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54"/>
      <c r="X134" s="94"/>
      <c r="Y134" s="266"/>
      <c r="Z134" s="267"/>
      <c r="AA134" s="55"/>
      <c r="AB134" s="49"/>
      <c r="AC134" s="294"/>
    </row>
    <row r="135" spans="1:29" ht="15.75" customHeight="1">
      <c r="A135" s="269"/>
      <c r="B135" s="99"/>
      <c r="C135" s="264"/>
      <c r="D135" s="265"/>
      <c r="E135" s="39"/>
      <c r="F135" s="52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54"/>
      <c r="X135" s="94"/>
      <c r="Y135" s="266"/>
      <c r="Z135" s="267"/>
      <c r="AA135" s="55"/>
      <c r="AB135" s="49"/>
      <c r="AC135" s="294"/>
    </row>
    <row r="136" spans="1:29" ht="15.75" customHeight="1">
      <c r="A136" s="269"/>
      <c r="B136" s="99"/>
      <c r="C136" s="264"/>
      <c r="D136" s="265"/>
      <c r="E136" s="39"/>
      <c r="F136" s="52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54"/>
      <c r="X136" s="94"/>
      <c r="Y136" s="266"/>
      <c r="Z136" s="267"/>
      <c r="AA136" s="55"/>
      <c r="AB136" s="49"/>
      <c r="AC136" s="294"/>
    </row>
    <row r="137" spans="1:29" ht="15.75" customHeight="1">
      <c r="A137" s="269"/>
      <c r="B137" s="99"/>
      <c r="C137" s="264"/>
      <c r="D137" s="265"/>
      <c r="E137" s="39"/>
      <c r="F137" s="52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100"/>
      <c r="X137" s="101"/>
      <c r="Y137" s="266"/>
      <c r="Z137" s="267"/>
      <c r="AA137" s="55"/>
      <c r="AB137" s="49"/>
      <c r="AC137" s="294"/>
    </row>
    <row r="138" spans="1:29" ht="15.75" customHeight="1">
      <c r="A138" s="269"/>
      <c r="B138" s="99"/>
      <c r="C138" s="264"/>
      <c r="D138" s="265"/>
      <c r="E138" s="39"/>
      <c r="F138" s="52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102"/>
      <c r="X138" s="103"/>
      <c r="Y138" s="266"/>
      <c r="Z138" s="267"/>
      <c r="AA138" s="55"/>
      <c r="AB138" s="49"/>
      <c r="AC138" s="294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50"/>
      <c r="T139" s="51"/>
      <c r="U139" s="73"/>
      <c r="V139" s="53"/>
      <c r="W139" s="102"/>
      <c r="X139" s="103"/>
      <c r="Y139" s="266"/>
      <c r="Z139" s="267"/>
      <c r="AA139" s="55"/>
      <c r="AB139" s="49"/>
      <c r="AC139" s="294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60">AVERAGE(I124:I139)</f>
        <v>23.666666666666668</v>
      </c>
      <c r="J140" s="81">
        <f t="shared" si="60"/>
        <v>2000</v>
      </c>
      <c r="K140" s="82">
        <f t="shared" ref="K140" si="61">J140/I140</f>
        <v>84.507042253521121</v>
      </c>
      <c r="L140" s="80">
        <f t="shared" ref="L140:M140" si="62">AVERAGE(L124:L139)</f>
        <v>23.666666666666668</v>
      </c>
      <c r="M140" s="81">
        <f t="shared" si="62"/>
        <v>1704.6423285517612</v>
      </c>
      <c r="N140" s="82">
        <f>M140/L140</f>
        <v>72.027140643032155</v>
      </c>
      <c r="O140" s="83">
        <f>L140-I140</f>
        <v>0</v>
      </c>
      <c r="P140" s="84">
        <f>N140-K140</f>
        <v>-12.479901610488966</v>
      </c>
      <c r="Q140" s="85">
        <f>N140/K140</f>
        <v>0.85232116427588056</v>
      </c>
      <c r="R140" s="275"/>
      <c r="S140" s="182">
        <v>0.70833333333333337</v>
      </c>
      <c r="T140" s="183">
        <v>0.85081018518518514</v>
      </c>
      <c r="U140" s="86"/>
      <c r="V140" s="96"/>
      <c r="W140" s="105"/>
      <c r="X140" s="106"/>
      <c r="Y140" s="262"/>
      <c r="Z140" s="263"/>
      <c r="AA140" s="97">
        <f>M140-J140</f>
        <v>-295.35767144823876</v>
      </c>
      <c r="AB140" s="85">
        <f>M140/J140</f>
        <v>0.85232116427588067</v>
      </c>
      <c r="AC140" s="295"/>
    </row>
    <row r="141" spans="1:29" ht="15.75" customHeight="1">
      <c r="A141" s="281" t="s">
        <v>246</v>
      </c>
      <c r="B141" s="98" t="s">
        <v>70</v>
      </c>
      <c r="C141" s="271" t="s">
        <v>116</v>
      </c>
      <c r="D141" s="272"/>
      <c r="E141" s="21">
        <v>56.79</v>
      </c>
      <c r="F141" s="15">
        <v>2033</v>
      </c>
      <c r="G141" s="22">
        <f t="shared" ref="G141:G143" si="63">E141*F141</f>
        <v>115454.06999999999</v>
      </c>
      <c r="H141" s="23"/>
      <c r="I141" s="24">
        <v>23</v>
      </c>
      <c r="J141" s="25">
        <v>2000</v>
      </c>
      <c r="K141" s="26">
        <f>J141/I141</f>
        <v>86.956521739130437</v>
      </c>
      <c r="L141" s="27">
        <v>23</v>
      </c>
      <c r="M141" s="25">
        <f>F141/V141*60</f>
        <v>1714.0046838407525</v>
      </c>
      <c r="N141" s="26">
        <f>M141/L141</f>
        <v>74.521942775684892</v>
      </c>
      <c r="O141" s="91">
        <f>L141-I141</f>
        <v>0</v>
      </c>
      <c r="P141" s="92">
        <f>N141-K141</f>
        <v>-12.434578963445546</v>
      </c>
      <c r="Q141" s="31">
        <f>N141/K141</f>
        <v>0.85700234192037628</v>
      </c>
      <c r="R141" s="273">
        <f>Q157</f>
        <v>0.85578638008392405</v>
      </c>
      <c r="S141" s="32">
        <v>0.70833333333333337</v>
      </c>
      <c r="T141" s="33">
        <v>0.75775462962962958</v>
      </c>
      <c r="U141" s="34"/>
      <c r="V141" s="35">
        <v>71.166666666666544</v>
      </c>
      <c r="W141" s="33"/>
      <c r="X141" s="107"/>
      <c r="Y141" s="276"/>
      <c r="Z141" s="277"/>
      <c r="AA141" s="36">
        <f>M141-J141</f>
        <v>-285.99531615924752</v>
      </c>
      <c r="AB141" s="31">
        <f>M141/J141</f>
        <v>0.85700234192037628</v>
      </c>
      <c r="AC141" s="278">
        <f>AB157</f>
        <v>0.85578638008392405</v>
      </c>
    </row>
    <row r="142" spans="1:29" ht="15.75" customHeight="1">
      <c r="A142" s="282"/>
      <c r="B142" s="99" t="s">
        <v>70</v>
      </c>
      <c r="C142" s="264" t="s">
        <v>115</v>
      </c>
      <c r="D142" s="265"/>
      <c r="E142" s="39">
        <v>56.87</v>
      </c>
      <c r="F142" s="40">
        <v>1663</v>
      </c>
      <c r="G142" s="41">
        <f t="shared" si="63"/>
        <v>94574.81</v>
      </c>
      <c r="H142" s="42"/>
      <c r="I142" s="43">
        <v>23</v>
      </c>
      <c r="J142" s="44">
        <v>2000</v>
      </c>
      <c r="K142" s="45">
        <f t="shared" ref="K142:K143" si="64">J142/I142</f>
        <v>86.956521739130437</v>
      </c>
      <c r="L142" s="46">
        <v>23</v>
      </c>
      <c r="M142" s="44">
        <f>F142/V142*60</f>
        <v>1707.586993725045</v>
      </c>
      <c r="N142" s="45">
        <f>M142/L142</f>
        <v>74.242912770654129</v>
      </c>
      <c r="O142" s="47">
        <f>L142-I142</f>
        <v>0</v>
      </c>
      <c r="P142" s="48">
        <f>N142-K142</f>
        <v>-12.713608968476308</v>
      </c>
      <c r="Q142" s="49">
        <f>N142/K142</f>
        <v>0.85379349686252248</v>
      </c>
      <c r="R142" s="274"/>
      <c r="S142" s="50">
        <v>0.76319444444444451</v>
      </c>
      <c r="T142" s="51">
        <v>0.80377314814814815</v>
      </c>
      <c r="U142" s="52">
        <v>7.833333333333492</v>
      </c>
      <c r="V142" s="53">
        <v>58.433333333333252</v>
      </c>
      <c r="W142" s="54"/>
      <c r="X142" s="94"/>
      <c r="Y142" s="266"/>
      <c r="Z142" s="267"/>
      <c r="AA142" s="55">
        <f>M142-J142</f>
        <v>-292.41300627495502</v>
      </c>
      <c r="AB142" s="49">
        <f>M142/J142</f>
        <v>0.85379349686252248</v>
      </c>
      <c r="AC142" s="279"/>
    </row>
    <row r="143" spans="1:29" ht="15.75" customHeight="1">
      <c r="A143" s="282"/>
      <c r="B143" s="99" t="s">
        <v>70</v>
      </c>
      <c r="C143" s="264" t="s">
        <v>219</v>
      </c>
      <c r="D143" s="265"/>
      <c r="E143" s="39">
        <v>44.3</v>
      </c>
      <c r="F143" s="40">
        <v>2041</v>
      </c>
      <c r="G143" s="41">
        <f t="shared" si="63"/>
        <v>90416.299999999988</v>
      </c>
      <c r="H143" s="42"/>
      <c r="I143" s="43">
        <v>17</v>
      </c>
      <c r="J143" s="44">
        <v>2000</v>
      </c>
      <c r="K143" s="45">
        <f t="shared" si="64"/>
        <v>117.64705882352941</v>
      </c>
      <c r="L143" s="46">
        <v>17</v>
      </c>
      <c r="M143" s="44">
        <f>F143/V143*60</f>
        <v>1713.1266029377466</v>
      </c>
      <c r="N143" s="45">
        <f>M143/L143</f>
        <v>100.7721531139851</v>
      </c>
      <c r="O143" s="47">
        <f>L143-I143</f>
        <v>0</v>
      </c>
      <c r="P143" s="48">
        <f>N143-K143</f>
        <v>-16.874905709544308</v>
      </c>
      <c r="Q143" s="49">
        <f>N143/K143</f>
        <v>0.85656330146887338</v>
      </c>
      <c r="R143" s="274"/>
      <c r="S143" s="50">
        <v>0.80902777777777779</v>
      </c>
      <c r="T143" s="51">
        <v>0.85866898148148152</v>
      </c>
      <c r="U143" s="52">
        <v>7.5666666666666771</v>
      </c>
      <c r="V143" s="53">
        <v>71.483333333333377</v>
      </c>
      <c r="W143" s="54"/>
      <c r="X143" s="94"/>
      <c r="Y143" s="266"/>
      <c r="Z143" s="267"/>
      <c r="AA143" s="55">
        <f>M143-J143</f>
        <v>-286.87339706225339</v>
      </c>
      <c r="AB143" s="49">
        <f>M143/J143</f>
        <v>0.85656330146887327</v>
      </c>
      <c r="AC143" s="279"/>
    </row>
    <row r="144" spans="1:29" ht="15.75" customHeight="1">
      <c r="A144" s="282"/>
      <c r="B144" s="99"/>
      <c r="C144" s="264"/>
      <c r="D144" s="265"/>
      <c r="E144" s="39"/>
      <c r="F144" s="40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79"/>
    </row>
    <row r="145" spans="1:29" ht="15.75" customHeight="1">
      <c r="A145" s="283"/>
      <c r="B145" s="99"/>
      <c r="C145" s="264"/>
      <c r="D145" s="265"/>
      <c r="E145" s="39"/>
      <c r="F145" s="40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79"/>
    </row>
    <row r="146" spans="1:29" ht="15.75" customHeight="1">
      <c r="A146" s="283"/>
      <c r="B146" s="99"/>
      <c r="C146" s="264"/>
      <c r="D146" s="265"/>
      <c r="E146" s="39"/>
      <c r="F146" s="40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94"/>
      <c r="Y146" s="266"/>
      <c r="Z146" s="267"/>
      <c r="AA146" s="55"/>
      <c r="AB146" s="49"/>
      <c r="AC146" s="279"/>
    </row>
    <row r="147" spans="1:29" ht="15.75" customHeight="1">
      <c r="A147" s="283"/>
      <c r="B147" s="99"/>
      <c r="C147" s="264"/>
      <c r="D147" s="265"/>
      <c r="E147" s="39"/>
      <c r="F147" s="40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62"/>
      <c r="T147" s="63"/>
      <c r="U147" s="52"/>
      <c r="V147" s="53"/>
      <c r="W147" s="63"/>
      <c r="X147" s="108"/>
      <c r="Y147" s="266"/>
      <c r="Z147" s="267"/>
      <c r="AA147" s="55"/>
      <c r="AB147" s="49"/>
      <c r="AC147" s="279"/>
    </row>
    <row r="148" spans="1:29" ht="15.75" customHeight="1">
      <c r="A148" s="283"/>
      <c r="B148" s="99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62"/>
      <c r="T148" s="63"/>
      <c r="U148" s="52"/>
      <c r="V148" s="53"/>
      <c r="W148" s="63"/>
      <c r="X148" s="108"/>
      <c r="Y148" s="266"/>
      <c r="Z148" s="267"/>
      <c r="AA148" s="55"/>
      <c r="AB148" s="49"/>
      <c r="AC148" s="279"/>
    </row>
    <row r="149" spans="1:29" ht="15.75" customHeight="1">
      <c r="A149" s="283"/>
      <c r="B149" s="99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62"/>
      <c r="T149" s="63"/>
      <c r="U149" s="52"/>
      <c r="V149" s="53"/>
      <c r="W149" s="63"/>
      <c r="X149" s="108"/>
      <c r="Y149" s="266"/>
      <c r="Z149" s="267"/>
      <c r="AA149" s="55"/>
      <c r="AB149" s="49"/>
      <c r="AC149" s="279"/>
    </row>
    <row r="150" spans="1:29" ht="15.75" customHeight="1">
      <c r="A150" s="283"/>
      <c r="B150" s="99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62"/>
      <c r="T150" s="63"/>
      <c r="U150" s="52"/>
      <c r="V150" s="53"/>
      <c r="W150" s="63"/>
      <c r="X150" s="108"/>
      <c r="Y150" s="266"/>
      <c r="Z150" s="267"/>
      <c r="AA150" s="55"/>
      <c r="AB150" s="49"/>
      <c r="AC150" s="279"/>
    </row>
    <row r="151" spans="1:29" ht="15.75" customHeight="1">
      <c r="A151" s="283"/>
      <c r="B151" s="99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62"/>
      <c r="T151" s="63"/>
      <c r="U151" s="52"/>
      <c r="V151" s="53"/>
      <c r="W151" s="63"/>
      <c r="X151" s="108"/>
      <c r="Y151" s="266"/>
      <c r="Z151" s="267"/>
      <c r="AA151" s="55"/>
      <c r="AB151" s="49"/>
      <c r="AC151" s="279"/>
    </row>
    <row r="152" spans="1:29" ht="15.75" customHeight="1">
      <c r="A152" s="283"/>
      <c r="B152" s="99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62"/>
      <c r="T152" s="63"/>
      <c r="U152" s="52"/>
      <c r="V152" s="53"/>
      <c r="W152" s="63"/>
      <c r="X152" s="108"/>
      <c r="Y152" s="266"/>
      <c r="Z152" s="267"/>
      <c r="AA152" s="55"/>
      <c r="AB152" s="49"/>
      <c r="AC152" s="279"/>
    </row>
    <row r="153" spans="1:29" ht="15.75" customHeight="1">
      <c r="A153" s="283"/>
      <c r="B153" s="99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62"/>
      <c r="T153" s="63"/>
      <c r="U153" s="52"/>
      <c r="V153" s="53"/>
      <c r="W153" s="63"/>
      <c r="X153" s="108"/>
      <c r="Y153" s="266"/>
      <c r="Z153" s="267"/>
      <c r="AA153" s="55"/>
      <c r="AB153" s="49"/>
      <c r="AC153" s="279"/>
    </row>
    <row r="154" spans="1:29" ht="15.75" customHeight="1">
      <c r="A154" s="283"/>
      <c r="B154" s="99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62"/>
      <c r="T154" s="63"/>
      <c r="U154" s="52"/>
      <c r="V154" s="53"/>
      <c r="W154" s="63"/>
      <c r="X154" s="108"/>
      <c r="Y154" s="266"/>
      <c r="Z154" s="267"/>
      <c r="AA154" s="55"/>
      <c r="AB154" s="49"/>
      <c r="AC154" s="279"/>
    </row>
    <row r="155" spans="1:29" ht="15.75" customHeight="1">
      <c r="A155" s="283"/>
      <c r="B155" s="99"/>
      <c r="C155" s="264"/>
      <c r="D155" s="265"/>
      <c r="E155" s="39"/>
      <c r="F155" s="71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62"/>
      <c r="T155" s="63"/>
      <c r="U155" s="52"/>
      <c r="V155" s="53"/>
      <c r="W155" s="63"/>
      <c r="X155" s="108"/>
      <c r="Y155" s="266"/>
      <c r="Z155" s="267"/>
      <c r="AA155" s="55"/>
      <c r="AB155" s="49"/>
      <c r="AC155" s="279"/>
    </row>
    <row r="156" spans="1:29" ht="15.75" customHeight="1">
      <c r="A156" s="283"/>
      <c r="B156" s="99"/>
      <c r="C156" s="264"/>
      <c r="D156" s="265"/>
      <c r="E156" s="109"/>
      <c r="F156" s="71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65">AVERAGE(I141:I156)</f>
        <v>21</v>
      </c>
      <c r="J157" s="81">
        <f t="shared" si="65"/>
        <v>2000</v>
      </c>
      <c r="K157" s="82">
        <f t="shared" ref="K157" si="66">J157/I157</f>
        <v>95.238095238095241</v>
      </c>
      <c r="L157" s="80">
        <f t="shared" ref="L157:M157" si="67">AVERAGE(L141:L156)</f>
        <v>21</v>
      </c>
      <c r="M157" s="81">
        <f t="shared" si="67"/>
        <v>1711.5727601678482</v>
      </c>
      <c r="N157" s="82">
        <f>M157/L157</f>
        <v>81.503464769897533</v>
      </c>
      <c r="O157" s="83">
        <f>L157-I157</f>
        <v>0</v>
      </c>
      <c r="P157" s="84">
        <f>N157-K157</f>
        <v>-13.734630468197707</v>
      </c>
      <c r="Q157" s="85">
        <f>N157/K157</f>
        <v>0.85578638008392405</v>
      </c>
      <c r="R157" s="275"/>
      <c r="S157" s="182">
        <v>0.70833333333333337</v>
      </c>
      <c r="T157" s="183">
        <v>0.85866898148148152</v>
      </c>
      <c r="U157" s="86"/>
      <c r="V157" s="96"/>
      <c r="W157" s="78"/>
      <c r="X157" s="82"/>
      <c r="Y157" s="262"/>
      <c r="Z157" s="263"/>
      <c r="AA157" s="97">
        <f>M157-J157</f>
        <v>-288.42723983215183</v>
      </c>
      <c r="AB157" s="85">
        <f>M157/J157</f>
        <v>0.85578638008392405</v>
      </c>
      <c r="AC157" s="280"/>
    </row>
    <row r="159" spans="1:29">
      <c r="Y159" s="260" t="s">
        <v>54</v>
      </c>
      <c r="Z159" s="260"/>
    </row>
    <row r="160" spans="1:29">
      <c r="Y160" s="260" t="s">
        <v>55</v>
      </c>
      <c r="Z160" s="260"/>
    </row>
    <row r="161" spans="25:26">
      <c r="Y161" s="260" t="s">
        <v>56</v>
      </c>
      <c r="Z161" s="260"/>
    </row>
    <row r="162" spans="25:26">
      <c r="Y162" s="260" t="s">
        <v>57</v>
      </c>
      <c r="Z162" s="260"/>
    </row>
    <row r="163" spans="25:26">
      <c r="Y163" s="260" t="s">
        <v>58</v>
      </c>
      <c r="Z163" s="260"/>
    </row>
    <row r="164" spans="25:26">
      <c r="Y164" s="260" t="s">
        <v>59</v>
      </c>
      <c r="Z164" s="260"/>
    </row>
    <row r="165" spans="25:26">
      <c r="Y165" s="260" t="s">
        <v>60</v>
      </c>
      <c r="Z165" s="260"/>
    </row>
    <row r="166" spans="25:26">
      <c r="Y166" s="260" t="s">
        <v>61</v>
      </c>
      <c r="Z166" s="260"/>
    </row>
    <row r="167" spans="25:26">
      <c r="Y167" s="260" t="s">
        <v>62</v>
      </c>
      <c r="Z167" s="260"/>
    </row>
    <row r="168" spans="25:26">
      <c r="Y168" s="260" t="s">
        <v>63</v>
      </c>
      <c r="Z168" s="260"/>
    </row>
    <row r="169" spans="25:26">
      <c r="Y169" s="260" t="s">
        <v>64</v>
      </c>
      <c r="Z169" s="260"/>
    </row>
    <row r="170" spans="25:26">
      <c r="Y170" s="260" t="s">
        <v>65</v>
      </c>
      <c r="Z170" s="260"/>
    </row>
    <row r="171" spans="25:26">
      <c r="Y171" s="260" t="s">
        <v>66</v>
      </c>
      <c r="Z171" s="260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308" priority="4" operator="greaterThan">
      <formula>0</formula>
    </cfRule>
  </conditionalFormatting>
  <conditionalFormatting sqref="P5:P157 AA5:AA157">
    <cfRule type="cellIs" dxfId="307" priority="8" operator="lessThan">
      <formula>0</formula>
    </cfRule>
  </conditionalFormatting>
  <conditionalFormatting sqref="Q5:Q157 AB5:AB157">
    <cfRule type="cellIs" dxfId="306" priority="6" operator="greaterThan">
      <formula>1</formula>
    </cfRule>
    <cfRule type="cellIs" dxfId="305" priority="7" operator="lessThan">
      <formula>0.8</formula>
    </cfRule>
  </conditionalFormatting>
  <conditionalFormatting sqref="AC5:AC22 R5:R157 AC56:AC91">
    <cfRule type="cellIs" dxfId="304" priority="9" operator="lessThan">
      <formula>0.8</formula>
    </cfRule>
  </conditionalFormatting>
  <conditionalFormatting sqref="AC39">
    <cfRule type="cellIs" dxfId="303" priority="12" operator="lessThan">
      <formula>0.8</formula>
    </cfRule>
  </conditionalFormatting>
  <conditionalFormatting sqref="AC54">
    <cfRule type="cellIs" dxfId="302" priority="11" operator="lessThan">
      <formula>0.8</formula>
    </cfRule>
  </conditionalFormatting>
  <conditionalFormatting sqref="AC97:AC105">
    <cfRule type="cellIs" dxfId="301" priority="10" operator="lessThan">
      <formula>0.8</formula>
    </cfRule>
  </conditionalFormatting>
  <conditionalFormatting sqref="AC107:AC112">
    <cfRule type="cellIs" dxfId="300" priority="5" operator="lessThan">
      <formula>0.8</formula>
    </cfRule>
  </conditionalFormatting>
  <conditionalFormatting sqref="AC124">
    <cfRule type="cellIs" dxfId="299" priority="3" operator="lessThan">
      <formula>0.8</formula>
    </cfRule>
  </conditionalFormatting>
  <conditionalFormatting sqref="AC139">
    <cfRule type="cellIs" dxfId="298" priority="2" operator="lessThan">
      <formula>0.8</formula>
    </cfRule>
  </conditionalFormatting>
  <conditionalFormatting sqref="AC141:AC157">
    <cfRule type="cellIs" dxfId="297" priority="1" operator="lessThan">
      <formula>0.8</formula>
    </cfRule>
  </conditionalFormatting>
  <dataValidations count="1">
    <dataValidation type="list" allowBlank="1" showInputMessage="1" showErrorMessage="1" sqref="Y5:Z157" xr:uid="{07ED4C14-2187-440D-B297-247C993CE839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D1878-A86E-4A90-B1A5-9067D45E3A6B}">
  <sheetPr>
    <tabColor theme="9" tint="0.59999389629810485"/>
  </sheetPr>
  <dimension ref="B1:AR36"/>
  <sheetViews>
    <sheetView zoomScale="70" zoomScaleNormal="70" workbookViewId="0">
      <selection activeCell="V42" sqref="V42"/>
    </sheetView>
  </sheetViews>
  <sheetFormatPr defaultColWidth="7.6640625" defaultRowHeight="15.75"/>
  <cols>
    <col min="1" max="1" width="7.6640625" style="125"/>
    <col min="2" max="2" width="15.6640625" style="125" customWidth="1"/>
    <col min="3" max="3" width="8.109375" style="131" customWidth="1"/>
    <col min="4" max="34" width="11.109375" style="125" customWidth="1"/>
    <col min="35" max="16384" width="7.6640625" style="125"/>
  </cols>
  <sheetData>
    <row r="1" spans="2:44" ht="27.75" customHeight="1">
      <c r="B1" s="247" t="s">
        <v>132</v>
      </c>
      <c r="C1" s="247"/>
      <c r="D1" s="247"/>
      <c r="E1" s="247"/>
      <c r="F1" s="247"/>
      <c r="G1" s="247"/>
      <c r="H1" s="247"/>
      <c r="I1" s="247"/>
      <c r="J1" s="247"/>
      <c r="K1" s="124"/>
      <c r="L1" s="124"/>
      <c r="M1" s="124"/>
      <c r="N1" s="124"/>
      <c r="O1" s="124"/>
      <c r="P1" s="124"/>
    </row>
    <row r="2" spans="2:44" ht="27.75" customHeight="1">
      <c r="B2" s="248"/>
      <c r="C2" s="248"/>
      <c r="D2" s="248"/>
      <c r="E2" s="248"/>
      <c r="F2" s="248"/>
      <c r="G2" s="248"/>
      <c r="H2" s="248"/>
      <c r="I2" s="248"/>
      <c r="J2" s="248"/>
      <c r="K2" s="124"/>
      <c r="L2" s="124"/>
      <c r="M2" s="124"/>
      <c r="N2" s="124"/>
      <c r="O2" s="124"/>
      <c r="P2" s="124"/>
    </row>
    <row r="3" spans="2:44" ht="46.5" customHeight="1">
      <c r="B3" s="126" t="s">
        <v>133</v>
      </c>
      <c r="C3" s="249" t="s">
        <v>298</v>
      </c>
      <c r="D3" s="250"/>
      <c r="E3" s="126" t="s">
        <v>134</v>
      </c>
      <c r="F3" s="251">
        <f>'0710(18度C)'!D1+'0710(4度C)'!D1</f>
        <v>236133</v>
      </c>
      <c r="G3" s="252"/>
      <c r="H3" s="126" t="s">
        <v>2</v>
      </c>
      <c r="I3" s="253">
        <f>'0710(18度C)'!F1+'0710(4度C)'!F1</f>
        <v>7978223.7100000009</v>
      </c>
      <c r="J3" s="254"/>
      <c r="K3" s="127"/>
      <c r="L3" s="128"/>
      <c r="M3" s="124"/>
      <c r="N3" s="124"/>
      <c r="O3" s="124"/>
      <c r="P3" s="124"/>
    </row>
    <row r="4" spans="2:44" ht="28.5" customHeight="1">
      <c r="B4" s="255" t="s">
        <v>135</v>
      </c>
      <c r="C4" s="235" t="s">
        <v>136</v>
      </c>
      <c r="D4" s="236"/>
      <c r="E4" s="258" t="s">
        <v>137</v>
      </c>
      <c r="F4" s="259"/>
      <c r="G4" s="258" t="s">
        <v>138</v>
      </c>
      <c r="H4" s="259"/>
      <c r="I4" s="258" t="s">
        <v>139</v>
      </c>
      <c r="J4" s="259"/>
      <c r="K4" s="233" t="s">
        <v>140</v>
      </c>
      <c r="L4" s="234"/>
      <c r="M4" s="233" t="s">
        <v>141</v>
      </c>
      <c r="N4" s="234"/>
      <c r="P4" s="128"/>
      <c r="Q4" s="124"/>
      <c r="R4" s="124"/>
    </row>
    <row r="5" spans="2:44" ht="28.5" customHeight="1">
      <c r="B5" s="256"/>
      <c r="C5" s="235" t="s">
        <v>142</v>
      </c>
      <c r="D5" s="236"/>
      <c r="E5" s="237" t="s">
        <v>143</v>
      </c>
      <c r="F5" s="238"/>
      <c r="G5" s="239" t="s">
        <v>144</v>
      </c>
      <c r="H5" s="240"/>
      <c r="I5" s="241" t="s">
        <v>145</v>
      </c>
      <c r="J5" s="242"/>
      <c r="K5" s="243" t="s">
        <v>146</v>
      </c>
      <c r="L5" s="244"/>
      <c r="M5" s="245" t="s">
        <v>147</v>
      </c>
      <c r="N5" s="246"/>
      <c r="O5" s="128"/>
      <c r="P5" s="128"/>
      <c r="Q5" s="128"/>
      <c r="R5" s="128"/>
    </row>
    <row r="6" spans="2:44" ht="28.5" customHeight="1">
      <c r="B6" s="256"/>
      <c r="C6" s="235" t="s">
        <v>148</v>
      </c>
      <c r="D6" s="236"/>
      <c r="E6" s="227">
        <f>AVERAGE(D13:O13,D27:X27)</f>
        <v>465.11922131287167</v>
      </c>
      <c r="F6" s="228" t="e">
        <f>AVERAGE(#REF!,D13:K13)</f>
        <v>#REF!</v>
      </c>
      <c r="G6" s="229">
        <f>AVERAGE(D13:K13)</f>
        <v>175.55311856149709</v>
      </c>
      <c r="H6" s="230"/>
      <c r="I6" s="229">
        <f>AVERAGE(L13:O13)</f>
        <v>90.096618357487912</v>
      </c>
      <c r="J6" s="230"/>
      <c r="K6" s="229">
        <f>AVERAGE(D27:O27)</f>
        <v>620.75276575276575</v>
      </c>
      <c r="L6" s="230"/>
      <c r="M6" s="229">
        <f>AVERAGE(P27:X27)</f>
        <v>757.00732600732601</v>
      </c>
      <c r="N6" s="230"/>
      <c r="O6" s="128"/>
      <c r="P6" s="128"/>
      <c r="Q6" s="128"/>
      <c r="R6" s="128"/>
    </row>
    <row r="7" spans="2:44" ht="28.5" customHeight="1">
      <c r="B7" s="256"/>
      <c r="C7" s="221" t="s">
        <v>149</v>
      </c>
      <c r="D7" s="222"/>
      <c r="E7" s="231">
        <f>AVERAGE(D14:O14,D28:X28)</f>
        <v>390.323715296339</v>
      </c>
      <c r="F7" s="232" t="e">
        <f>AVERAGE(#REF!,D14:K14)</f>
        <v>#REF!</v>
      </c>
      <c r="G7" s="219">
        <f>AVERAGE(D14:K14)</f>
        <v>147.75755951260615</v>
      </c>
      <c r="H7" s="220"/>
      <c r="I7" s="219">
        <f>AVERAGE(L14:O14)</f>
        <v>76.982652464818969</v>
      </c>
      <c r="J7" s="220"/>
      <c r="K7" s="219">
        <f>AVERAGE(D28:O28)</f>
        <v>519.94175246067437</v>
      </c>
      <c r="L7" s="220"/>
      <c r="M7" s="219">
        <f>AVERAGE(P28:X28)</f>
        <v>635.56103937995101</v>
      </c>
      <c r="N7" s="220"/>
      <c r="O7" s="128"/>
      <c r="P7" s="128"/>
      <c r="Q7" s="128"/>
      <c r="R7" s="128"/>
    </row>
    <row r="8" spans="2:44" ht="28.5" customHeight="1">
      <c r="B8" s="257"/>
      <c r="C8" s="221" t="s">
        <v>150</v>
      </c>
      <c r="D8" s="222"/>
      <c r="E8" s="223">
        <f>AVERAGE(D15:O15,D29:X29)</f>
        <v>0.84342742597001674</v>
      </c>
      <c r="F8" s="224" t="e">
        <f>AVERAGE(D15:K15,#REF!)</f>
        <v>#REF!</v>
      </c>
      <c r="G8" s="225">
        <f>AVERAGE(D15:K15)</f>
        <v>0.84398800979029087</v>
      </c>
      <c r="H8" s="226"/>
      <c r="I8" s="225">
        <f>AVERAGE(L15:O15)</f>
        <v>0.8543542414765054</v>
      </c>
      <c r="J8" s="226"/>
      <c r="K8" s="225">
        <f>AVERAGE(D29:O29)</f>
        <v>0.84026814791819049</v>
      </c>
      <c r="L8" s="226"/>
      <c r="M8" s="225">
        <f>AVERAGE(P29:X29)</f>
        <v>0.84204892083752514</v>
      </c>
      <c r="N8" s="226"/>
      <c r="O8" s="130" t="s">
        <v>151</v>
      </c>
      <c r="P8" s="128"/>
      <c r="Q8" s="128"/>
      <c r="R8" s="128"/>
    </row>
    <row r="9" spans="2:44" ht="28.5" customHeight="1" thickBot="1">
      <c r="H9" s="132"/>
      <c r="N9" s="128"/>
      <c r="O9" s="128"/>
      <c r="P9" s="128"/>
    </row>
    <row r="10" spans="2:44" ht="30" customHeight="1">
      <c r="B10" s="209" t="s">
        <v>152</v>
      </c>
      <c r="C10" s="210"/>
      <c r="D10" s="214" t="s">
        <v>153</v>
      </c>
      <c r="E10" s="215"/>
      <c r="F10" s="215"/>
      <c r="G10" s="215"/>
      <c r="H10" s="215"/>
      <c r="I10" s="215"/>
      <c r="J10" s="215"/>
      <c r="K10" s="215"/>
      <c r="L10" s="216" t="s">
        <v>154</v>
      </c>
      <c r="M10" s="217"/>
      <c r="N10" s="217"/>
      <c r="O10" s="218"/>
    </row>
    <row r="11" spans="2:44" ht="17.25" customHeight="1">
      <c r="B11" s="205" t="s">
        <v>155</v>
      </c>
      <c r="C11" s="206"/>
      <c r="D11" s="135">
        <v>1</v>
      </c>
      <c r="E11" s="136">
        <v>2</v>
      </c>
      <c r="F11" s="136">
        <v>3</v>
      </c>
      <c r="G11" s="136">
        <v>4</v>
      </c>
      <c r="H11" s="136">
        <v>5</v>
      </c>
      <c r="I11" s="136">
        <v>6</v>
      </c>
      <c r="J11" s="136">
        <v>7</v>
      </c>
      <c r="K11" s="171">
        <v>8</v>
      </c>
      <c r="L11" s="135">
        <v>1</v>
      </c>
      <c r="M11" s="164">
        <v>2</v>
      </c>
      <c r="N11" s="136">
        <v>3</v>
      </c>
      <c r="O11" s="137">
        <v>4</v>
      </c>
    </row>
    <row r="12" spans="2:44" ht="46.5" customHeight="1">
      <c r="B12" s="205"/>
      <c r="C12" s="206"/>
      <c r="D12" s="138" t="s">
        <v>156</v>
      </c>
      <c r="E12" s="139" t="s">
        <v>157</v>
      </c>
      <c r="F12" s="139" t="s">
        <v>158</v>
      </c>
      <c r="G12" s="139" t="s">
        <v>159</v>
      </c>
      <c r="H12" s="139" t="s">
        <v>160</v>
      </c>
      <c r="I12" s="139" t="s">
        <v>161</v>
      </c>
      <c r="J12" s="139" t="s">
        <v>162</v>
      </c>
      <c r="K12" s="172" t="s">
        <v>163</v>
      </c>
      <c r="L12" s="180" t="s">
        <v>225</v>
      </c>
      <c r="M12" s="187" t="s">
        <v>157</v>
      </c>
      <c r="N12" s="139" t="s">
        <v>164</v>
      </c>
      <c r="O12" s="140" t="s">
        <v>159</v>
      </c>
    </row>
    <row r="13" spans="2:44" ht="40.15" customHeight="1">
      <c r="B13" s="207" t="s">
        <v>10</v>
      </c>
      <c r="C13" s="141" t="s">
        <v>165</v>
      </c>
      <c r="D13" s="142">
        <v>91.646341463414643</v>
      </c>
      <c r="E13" s="143">
        <v>83.832335329341319</v>
      </c>
      <c r="F13" s="143">
        <v>106.77966101694915</v>
      </c>
      <c r="G13" s="143">
        <v>85.889570552147248</v>
      </c>
      <c r="H13" s="143">
        <v>176.47058823529412</v>
      </c>
      <c r="I13" s="143">
        <v>250.92</v>
      </c>
      <c r="J13" s="143" t="s">
        <v>77</v>
      </c>
      <c r="K13" s="173">
        <v>433.33333333333331</v>
      </c>
      <c r="L13" s="142" t="s">
        <v>77</v>
      </c>
      <c r="M13" s="188">
        <v>83.333333333333329</v>
      </c>
      <c r="N13" s="143">
        <v>100</v>
      </c>
      <c r="O13" s="144">
        <v>86.956521739130437</v>
      </c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</row>
    <row r="14" spans="2:44" ht="39.6" customHeight="1">
      <c r="B14" s="207"/>
      <c r="C14" s="145" t="s">
        <v>166</v>
      </c>
      <c r="D14" s="146">
        <v>77.22884590842375</v>
      </c>
      <c r="E14" s="147">
        <v>70.370627253671472</v>
      </c>
      <c r="F14" s="147">
        <v>90.827044121466301</v>
      </c>
      <c r="G14" s="147">
        <v>72.309530460311507</v>
      </c>
      <c r="H14" s="147">
        <v>150.35459141748206</v>
      </c>
      <c r="I14" s="147">
        <v>213.70042814911082</v>
      </c>
      <c r="J14" s="147" t="s">
        <v>77</v>
      </c>
      <c r="K14" s="174">
        <v>359.51184927777723</v>
      </c>
      <c r="L14" s="146" t="s">
        <v>77</v>
      </c>
      <c r="M14" s="189">
        <v>70.973233358860185</v>
      </c>
      <c r="N14" s="147">
        <v>85.550268190778894</v>
      </c>
      <c r="O14" s="148">
        <v>74.424455844817842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</row>
    <row r="15" spans="2:44" ht="40.15" customHeight="1">
      <c r="B15" s="207"/>
      <c r="C15" s="149" t="s">
        <v>167</v>
      </c>
      <c r="D15" s="150">
        <f t="shared" ref="D15:I15" si="0">D14/D13</f>
        <v>0.8426833485682963</v>
      </c>
      <c r="E15" s="151">
        <f t="shared" si="0"/>
        <v>0.83942105366879538</v>
      </c>
      <c r="F15" s="151">
        <f t="shared" si="0"/>
        <v>0.85060247669309719</v>
      </c>
      <c r="G15" s="151">
        <f t="shared" si="0"/>
        <v>0.84188953321648385</v>
      </c>
      <c r="H15" s="151">
        <f t="shared" si="0"/>
        <v>0.85200935136573164</v>
      </c>
      <c r="I15" s="151">
        <f t="shared" si="0"/>
        <v>0.85166757591706854</v>
      </c>
      <c r="J15" s="151" t="s">
        <v>77</v>
      </c>
      <c r="K15" s="175">
        <f t="shared" ref="K15" si="1">K14/K13</f>
        <v>0.82964272910256287</v>
      </c>
      <c r="L15" s="150" t="s">
        <v>77</v>
      </c>
      <c r="M15" s="190">
        <f>M14/M13</f>
        <v>0.85167880030632226</v>
      </c>
      <c r="N15" s="151">
        <f>N14/N13</f>
        <v>0.85550268190778889</v>
      </c>
      <c r="O15" s="152">
        <f>O14/O13</f>
        <v>0.85588124221540518</v>
      </c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</row>
    <row r="16" spans="2:44" ht="17.25" customHeight="1">
      <c r="B16" s="208" t="s">
        <v>168</v>
      </c>
      <c r="C16" s="134" t="s">
        <v>169</v>
      </c>
      <c r="D16" s="50">
        <v>0.16666666666666666</v>
      </c>
      <c r="E16" s="51">
        <v>0.16666666666666666</v>
      </c>
      <c r="F16" s="51">
        <v>0.16666666666666666</v>
      </c>
      <c r="G16" s="51">
        <v>0.16666666666666666</v>
      </c>
      <c r="H16" s="51">
        <v>0.16700231481481481</v>
      </c>
      <c r="I16" s="51">
        <v>0.25</v>
      </c>
      <c r="J16" s="51" t="s">
        <v>77</v>
      </c>
      <c r="K16" s="57">
        <v>0.34659722222222222</v>
      </c>
      <c r="L16" s="50" t="s">
        <v>77</v>
      </c>
      <c r="M16" s="191">
        <v>0.70833333333333337</v>
      </c>
      <c r="N16" s="51">
        <v>0.70833333333333337</v>
      </c>
      <c r="O16" s="116">
        <v>0.70859953703703704</v>
      </c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</row>
    <row r="17" spans="2:44" ht="17.25" customHeight="1">
      <c r="B17" s="205"/>
      <c r="C17" s="134" t="s">
        <v>170</v>
      </c>
      <c r="D17" s="50">
        <v>0.63055555555555542</v>
      </c>
      <c r="E17" s="51">
        <v>0.66319444444444442</v>
      </c>
      <c r="F17" s="51">
        <v>0.57378472222222221</v>
      </c>
      <c r="G17" s="51">
        <v>0.61527777777777781</v>
      </c>
      <c r="H17" s="51">
        <v>0.68680555555555556</v>
      </c>
      <c r="I17" s="51">
        <v>0.53293981481481478</v>
      </c>
      <c r="J17" s="51" t="s">
        <v>77</v>
      </c>
      <c r="K17" s="57">
        <v>0.45555555555555555</v>
      </c>
      <c r="L17" s="50" t="s">
        <v>77</v>
      </c>
      <c r="M17" s="191">
        <v>0.79305555555555551</v>
      </c>
      <c r="N17" s="51">
        <v>0.81350694444444449</v>
      </c>
      <c r="O17" s="116">
        <v>0.80563657407407407</v>
      </c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</row>
    <row r="18" spans="2:44" ht="17.25" customHeight="1">
      <c r="B18" s="205" t="s">
        <v>171</v>
      </c>
      <c r="C18" s="206"/>
      <c r="D18" s="153">
        <v>16.399999999999999</v>
      </c>
      <c r="E18" s="154">
        <v>23.857142857142858</v>
      </c>
      <c r="F18" s="154">
        <v>19.666666666666668</v>
      </c>
      <c r="G18" s="154">
        <v>23.285714285714285</v>
      </c>
      <c r="H18" s="154">
        <v>20.399999999999999</v>
      </c>
      <c r="I18" s="154">
        <v>12.5</v>
      </c>
      <c r="J18" s="154" t="s">
        <v>77</v>
      </c>
      <c r="K18" s="176">
        <v>6</v>
      </c>
      <c r="L18" s="153" t="s">
        <v>77</v>
      </c>
      <c r="M18" s="192">
        <v>24</v>
      </c>
      <c r="N18" s="154">
        <v>20</v>
      </c>
      <c r="O18" s="155">
        <v>23</v>
      </c>
    </row>
    <row r="19" spans="2:44" ht="17.25" customHeight="1">
      <c r="B19" s="198" t="s">
        <v>172</v>
      </c>
      <c r="C19" s="199"/>
      <c r="D19" s="156" t="s">
        <v>173</v>
      </c>
      <c r="E19" s="157" t="s">
        <v>174</v>
      </c>
      <c r="F19" s="157" t="s">
        <v>174</v>
      </c>
      <c r="G19" s="157" t="s">
        <v>174</v>
      </c>
      <c r="H19" s="157" t="s">
        <v>175</v>
      </c>
      <c r="I19" s="157" t="s">
        <v>176</v>
      </c>
      <c r="J19" s="157" t="s">
        <v>176</v>
      </c>
      <c r="K19" s="177" t="s">
        <v>176</v>
      </c>
      <c r="L19" s="156" t="s">
        <v>173</v>
      </c>
      <c r="M19" s="193" t="s">
        <v>174</v>
      </c>
      <c r="N19" s="157" t="s">
        <v>174</v>
      </c>
      <c r="O19" s="158" t="s">
        <v>174</v>
      </c>
    </row>
    <row r="20" spans="2:44" ht="17.25" customHeight="1">
      <c r="B20" s="198" t="s">
        <v>177</v>
      </c>
      <c r="C20" s="199"/>
      <c r="D20" s="156" t="s">
        <v>176</v>
      </c>
      <c r="E20" s="157"/>
      <c r="F20" s="157"/>
      <c r="G20" s="157"/>
      <c r="H20" s="157" t="s">
        <v>176</v>
      </c>
      <c r="I20" s="157"/>
      <c r="J20" s="157"/>
      <c r="K20" s="177"/>
      <c r="L20" s="135"/>
      <c r="M20" s="164"/>
      <c r="N20" s="157"/>
      <c r="O20" s="158"/>
    </row>
    <row r="21" spans="2:44" ht="17.25" customHeight="1" thickBot="1">
      <c r="B21" s="200" t="s">
        <v>178</v>
      </c>
      <c r="C21" s="201"/>
      <c r="D21" s="160"/>
      <c r="E21" s="161"/>
      <c r="F21" s="162"/>
      <c r="G21" s="162"/>
      <c r="H21" s="161" t="s">
        <v>179</v>
      </c>
      <c r="I21" s="161" t="s">
        <v>180</v>
      </c>
      <c r="J21" s="161"/>
      <c r="K21" s="178" t="s">
        <v>181</v>
      </c>
      <c r="L21" s="181"/>
      <c r="M21" s="194"/>
      <c r="N21" s="161"/>
      <c r="O21" s="163"/>
    </row>
    <row r="23" spans="2:44" ht="16.5" thickBot="1"/>
    <row r="24" spans="2:44" ht="30" customHeight="1">
      <c r="B24" s="209" t="s">
        <v>152</v>
      </c>
      <c r="C24" s="210"/>
      <c r="D24" s="211" t="s">
        <v>182</v>
      </c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3"/>
      <c r="P24" s="202" t="s">
        <v>183</v>
      </c>
      <c r="Q24" s="203"/>
      <c r="R24" s="203"/>
      <c r="S24" s="203"/>
      <c r="T24" s="203"/>
      <c r="U24" s="203"/>
      <c r="V24" s="203"/>
      <c r="W24" s="203"/>
      <c r="X24" s="204"/>
    </row>
    <row r="25" spans="2:44" ht="17.25" customHeight="1">
      <c r="B25" s="205" t="s">
        <v>155</v>
      </c>
      <c r="C25" s="206"/>
      <c r="D25" s="135">
        <v>1</v>
      </c>
      <c r="E25" s="164">
        <v>2</v>
      </c>
      <c r="F25" s="136">
        <v>3</v>
      </c>
      <c r="G25" s="136">
        <v>4</v>
      </c>
      <c r="H25" s="164">
        <v>5</v>
      </c>
      <c r="I25" s="136">
        <v>6</v>
      </c>
      <c r="J25" s="136">
        <v>7</v>
      </c>
      <c r="K25" s="164">
        <v>8</v>
      </c>
      <c r="L25" s="136">
        <v>9</v>
      </c>
      <c r="M25" s="136">
        <v>10</v>
      </c>
      <c r="N25" s="164">
        <v>11</v>
      </c>
      <c r="O25" s="136">
        <v>12</v>
      </c>
      <c r="P25" s="135">
        <v>1</v>
      </c>
      <c r="Q25" s="136">
        <v>2</v>
      </c>
      <c r="R25" s="136">
        <v>3</v>
      </c>
      <c r="S25" s="136">
        <v>4</v>
      </c>
      <c r="T25" s="136">
        <v>5</v>
      </c>
      <c r="U25" s="136">
        <v>6</v>
      </c>
      <c r="V25" s="136">
        <v>7</v>
      </c>
      <c r="W25" s="136">
        <v>8</v>
      </c>
      <c r="X25" s="137">
        <v>9</v>
      </c>
    </row>
    <row r="26" spans="2:44" ht="46.5" customHeight="1">
      <c r="B26" s="205"/>
      <c r="C26" s="206"/>
      <c r="D26" s="165" t="s">
        <v>156</v>
      </c>
      <c r="E26" s="166" t="s">
        <v>164</v>
      </c>
      <c r="F26" s="139" t="s">
        <v>160</v>
      </c>
      <c r="G26" s="139" t="s">
        <v>161</v>
      </c>
      <c r="H26" s="139" t="s">
        <v>184</v>
      </c>
      <c r="I26" s="139" t="s">
        <v>163</v>
      </c>
      <c r="J26" s="139" t="s">
        <v>185</v>
      </c>
      <c r="K26" s="139" t="s">
        <v>186</v>
      </c>
      <c r="L26" s="139" t="s">
        <v>187</v>
      </c>
      <c r="M26" s="139" t="s">
        <v>188</v>
      </c>
      <c r="N26" s="167" t="s">
        <v>45</v>
      </c>
      <c r="O26" s="168" t="s">
        <v>189</v>
      </c>
      <c r="P26" s="138" t="s">
        <v>190</v>
      </c>
      <c r="Q26" s="139" t="s">
        <v>162</v>
      </c>
      <c r="R26" s="139" t="s">
        <v>191</v>
      </c>
      <c r="S26" s="139" t="s">
        <v>192</v>
      </c>
      <c r="T26" s="139" t="s">
        <v>193</v>
      </c>
      <c r="U26" s="139" t="s">
        <v>187</v>
      </c>
      <c r="V26" s="139" t="s">
        <v>194</v>
      </c>
      <c r="W26" s="167" t="s">
        <v>45</v>
      </c>
      <c r="X26" s="168" t="s">
        <v>46</v>
      </c>
    </row>
    <row r="27" spans="2:44" ht="40.15" customHeight="1">
      <c r="B27" s="207" t="s">
        <v>10</v>
      </c>
      <c r="C27" s="141" t="s">
        <v>165</v>
      </c>
      <c r="D27" s="143">
        <v>251</v>
      </c>
      <c r="E27" s="143">
        <v>192.52941176470588</v>
      </c>
      <c r="F27" s="143" t="s">
        <v>77</v>
      </c>
      <c r="G27" s="143">
        <v>272.72727272727275</v>
      </c>
      <c r="H27" s="143">
        <v>433.33333333333331</v>
      </c>
      <c r="I27" s="143" t="s">
        <v>77</v>
      </c>
      <c r="J27" s="143">
        <v>675</v>
      </c>
      <c r="K27" s="143">
        <v>1100</v>
      </c>
      <c r="L27" s="143" t="s">
        <v>77</v>
      </c>
      <c r="M27" s="143">
        <v>776.47058823529414</v>
      </c>
      <c r="N27" s="143">
        <v>985.71428571428567</v>
      </c>
      <c r="O27" s="143">
        <v>900</v>
      </c>
      <c r="P27" s="142">
        <v>262.04395604395603</v>
      </c>
      <c r="Q27" s="143" t="s">
        <v>77</v>
      </c>
      <c r="R27" s="143" t="s">
        <v>77</v>
      </c>
      <c r="S27" s="143">
        <v>675</v>
      </c>
      <c r="T27" s="143">
        <v>780</v>
      </c>
      <c r="U27" s="143" t="s">
        <v>77</v>
      </c>
      <c r="V27" s="143">
        <v>825</v>
      </c>
      <c r="W27" s="143">
        <v>1200</v>
      </c>
      <c r="X27" s="144">
        <v>800</v>
      </c>
    </row>
    <row r="28" spans="2:44" ht="39.6" customHeight="1">
      <c r="B28" s="207"/>
      <c r="C28" s="145" t="s">
        <v>166</v>
      </c>
      <c r="D28" s="147">
        <v>211.57609951954186</v>
      </c>
      <c r="E28" s="147">
        <v>163.67647058823536</v>
      </c>
      <c r="F28" s="147" t="s">
        <v>77</v>
      </c>
      <c r="G28" s="147">
        <v>232.43852921272273</v>
      </c>
      <c r="H28" s="147">
        <v>356.10790921804988</v>
      </c>
      <c r="I28" s="147" t="s">
        <v>77</v>
      </c>
      <c r="J28" s="147">
        <v>589.25117778328797</v>
      </c>
      <c r="K28" s="147">
        <v>929.894634842512</v>
      </c>
      <c r="L28" s="147" t="s">
        <v>77</v>
      </c>
      <c r="M28" s="147">
        <v>649.4618418245534</v>
      </c>
      <c r="N28" s="147">
        <v>811.81454425060861</v>
      </c>
      <c r="O28" s="147">
        <v>735.25456490655768</v>
      </c>
      <c r="P28" s="146">
        <v>220.66186950462361</v>
      </c>
      <c r="Q28" s="147" t="s">
        <v>77</v>
      </c>
      <c r="R28" s="147" t="s">
        <v>77</v>
      </c>
      <c r="S28" s="147">
        <v>598.85249820702859</v>
      </c>
      <c r="T28" s="147">
        <v>646.04547536947143</v>
      </c>
      <c r="U28" s="147" t="s">
        <v>77</v>
      </c>
      <c r="V28" s="147">
        <v>693.46059784200474</v>
      </c>
      <c r="W28" s="147">
        <v>992.94944418998784</v>
      </c>
      <c r="X28" s="148">
        <v>661.39635116658997</v>
      </c>
    </row>
    <row r="29" spans="2:44" ht="40.15" customHeight="1">
      <c r="B29" s="207"/>
      <c r="C29" s="149" t="s">
        <v>167</v>
      </c>
      <c r="D29" s="151">
        <f>D28/D27</f>
        <v>0.84293266740853334</v>
      </c>
      <c r="E29" s="151">
        <f>E28/E27</f>
        <v>0.85013748854262183</v>
      </c>
      <c r="F29" s="151" t="s">
        <v>77</v>
      </c>
      <c r="G29" s="151">
        <f>G28/G27</f>
        <v>0.8522746071133166</v>
      </c>
      <c r="H29" s="151">
        <f>H28/H27</f>
        <v>0.82178748281088443</v>
      </c>
      <c r="I29" s="151" t="s">
        <v>77</v>
      </c>
      <c r="J29" s="151">
        <f>J28/J27</f>
        <v>0.87296470782709334</v>
      </c>
      <c r="K29" s="151">
        <f>K28/K27</f>
        <v>0.84535875894773815</v>
      </c>
      <c r="L29" s="151" t="s">
        <v>77</v>
      </c>
      <c r="M29" s="151">
        <f>M28/M27</f>
        <v>0.83642812962253088</v>
      </c>
      <c r="N29" s="151">
        <f>N28/N27</f>
        <v>0.82357997242815373</v>
      </c>
      <c r="O29" s="151">
        <f>O28/O27</f>
        <v>0.81694951656284187</v>
      </c>
      <c r="P29" s="150">
        <f>P28/P27</f>
        <v>0.8420795993005431</v>
      </c>
      <c r="Q29" s="151" t="s">
        <v>77</v>
      </c>
      <c r="R29" s="151" t="s">
        <v>77</v>
      </c>
      <c r="S29" s="151">
        <f>S28/S27</f>
        <v>0.88718888623263492</v>
      </c>
      <c r="T29" s="151">
        <f>T28/T27</f>
        <v>0.82826342996086078</v>
      </c>
      <c r="U29" s="151" t="s">
        <v>77</v>
      </c>
      <c r="V29" s="151">
        <f>V28/V27</f>
        <v>0.84055830041455115</v>
      </c>
      <c r="W29" s="151">
        <f>W28/W27</f>
        <v>0.82745787015832317</v>
      </c>
      <c r="X29" s="152">
        <f>X28/X27</f>
        <v>0.82674543895823749</v>
      </c>
    </row>
    <row r="30" spans="2:44" ht="17.25" customHeight="1">
      <c r="B30" s="208" t="s">
        <v>168</v>
      </c>
      <c r="C30" s="134" t="s">
        <v>169</v>
      </c>
      <c r="D30" s="51">
        <v>0.24815972222222221</v>
      </c>
      <c r="E30" s="51">
        <v>0.34444444444444444</v>
      </c>
      <c r="F30" s="51" t="s">
        <v>77</v>
      </c>
      <c r="G30" s="51">
        <v>0.31388888888888888</v>
      </c>
      <c r="H30" s="51">
        <v>0.25</v>
      </c>
      <c r="I30" s="51" t="s">
        <v>77</v>
      </c>
      <c r="J30" s="51">
        <v>0.25</v>
      </c>
      <c r="K30" s="51">
        <v>0.34657407407407409</v>
      </c>
      <c r="L30" s="51" t="s">
        <v>77</v>
      </c>
      <c r="M30" s="51">
        <v>0.25006944444444446</v>
      </c>
      <c r="N30" s="51">
        <v>0.25013888888888891</v>
      </c>
      <c r="O30" s="51">
        <v>0.25027777777777777</v>
      </c>
      <c r="P30" s="50">
        <v>0.70833333333333337</v>
      </c>
      <c r="Q30" s="51" t="s">
        <v>77</v>
      </c>
      <c r="R30" s="51" t="s">
        <v>77</v>
      </c>
      <c r="S30" s="51">
        <v>0.70833333333333337</v>
      </c>
      <c r="T30" s="51">
        <v>0.70833333333333337</v>
      </c>
      <c r="U30" s="51" t="s">
        <v>77</v>
      </c>
      <c r="V30" s="51">
        <v>0.70833333333333337</v>
      </c>
      <c r="W30" s="51">
        <v>0.70854166666666663</v>
      </c>
      <c r="X30" s="116">
        <v>0.70833333333333337</v>
      </c>
    </row>
    <row r="31" spans="2:44" ht="17.25" customHeight="1">
      <c r="B31" s="205"/>
      <c r="C31" s="134" t="s">
        <v>170</v>
      </c>
      <c r="D31" s="51">
        <v>0.48611111111111105</v>
      </c>
      <c r="E31" s="51">
        <v>0.37777777777777777</v>
      </c>
      <c r="F31" s="51" t="s">
        <v>77</v>
      </c>
      <c r="G31" s="51">
        <v>0.35586805555555556</v>
      </c>
      <c r="H31" s="51">
        <v>0.32777777777777778</v>
      </c>
      <c r="I31" s="51" t="s">
        <v>77</v>
      </c>
      <c r="J31" s="51">
        <v>0.34335648148148146</v>
      </c>
      <c r="K31" s="51">
        <v>0.44192129629629628</v>
      </c>
      <c r="L31" s="51" t="s">
        <v>77</v>
      </c>
      <c r="M31" s="51">
        <v>0.42499999999999999</v>
      </c>
      <c r="N31" s="51">
        <v>0.46805555555555556</v>
      </c>
      <c r="O31" s="51">
        <v>0.42025462962962962</v>
      </c>
      <c r="P31" s="50">
        <v>0.9731481481481481</v>
      </c>
      <c r="Q31" s="51" t="s">
        <v>77</v>
      </c>
      <c r="R31" s="51" t="s">
        <v>77</v>
      </c>
      <c r="S31" s="51">
        <v>0.85357638888888887</v>
      </c>
      <c r="T31" s="51">
        <v>0.88611111111111107</v>
      </c>
      <c r="U31" s="51" t="s">
        <v>77</v>
      </c>
      <c r="V31" s="51">
        <v>0.89817129629629633</v>
      </c>
      <c r="W31" s="51">
        <v>0.875</v>
      </c>
      <c r="X31" s="116">
        <v>0.84604166666666669</v>
      </c>
    </row>
    <row r="32" spans="2:44" ht="17.25" customHeight="1">
      <c r="B32" s="205" t="s">
        <v>171</v>
      </c>
      <c r="C32" s="206"/>
      <c r="D32" s="154">
        <v>11.5</v>
      </c>
      <c r="E32" s="154">
        <v>17</v>
      </c>
      <c r="F32" s="154" t="s">
        <v>77</v>
      </c>
      <c r="G32" s="154">
        <v>11</v>
      </c>
      <c r="H32" s="154">
        <v>6</v>
      </c>
      <c r="I32" s="154" t="s">
        <v>77</v>
      </c>
      <c r="J32" s="154">
        <v>4</v>
      </c>
      <c r="K32" s="154">
        <v>3</v>
      </c>
      <c r="L32" s="154" t="s">
        <v>77</v>
      </c>
      <c r="M32" s="154">
        <v>4.25</v>
      </c>
      <c r="N32" s="154">
        <v>3.5</v>
      </c>
      <c r="O32" s="154">
        <v>3.3333333333333335</v>
      </c>
      <c r="P32" s="153">
        <v>11.375</v>
      </c>
      <c r="Q32" s="154" t="s">
        <v>77</v>
      </c>
      <c r="R32" s="154" t="s">
        <v>77</v>
      </c>
      <c r="S32" s="154">
        <v>4</v>
      </c>
      <c r="T32" s="154">
        <v>4</v>
      </c>
      <c r="U32" s="51" t="s">
        <v>77</v>
      </c>
      <c r="V32" s="154">
        <v>4</v>
      </c>
      <c r="W32" s="154">
        <v>3</v>
      </c>
      <c r="X32" s="155">
        <v>4</v>
      </c>
    </row>
    <row r="33" spans="2:24" ht="17.25" customHeight="1">
      <c r="B33" s="198" t="s">
        <v>172</v>
      </c>
      <c r="C33" s="199"/>
      <c r="D33" s="133" t="s">
        <v>176</v>
      </c>
      <c r="E33" s="157" t="s">
        <v>174</v>
      </c>
      <c r="F33" s="157" t="s">
        <v>175</v>
      </c>
      <c r="G33" s="157" t="s">
        <v>195</v>
      </c>
      <c r="H33" s="157" t="s">
        <v>176</v>
      </c>
      <c r="I33" s="157" t="s">
        <v>176</v>
      </c>
      <c r="J33" s="157" t="s">
        <v>195</v>
      </c>
      <c r="K33" s="157" t="s">
        <v>196</v>
      </c>
      <c r="L33" s="157" t="s">
        <v>196</v>
      </c>
      <c r="M33" s="157" t="s">
        <v>196</v>
      </c>
      <c r="N33" s="157" t="s">
        <v>109</v>
      </c>
      <c r="O33" s="158" t="s">
        <v>109</v>
      </c>
      <c r="P33" s="156" t="s">
        <v>195</v>
      </c>
      <c r="Q33" s="157" t="s">
        <v>176</v>
      </c>
      <c r="R33" s="157" t="s">
        <v>176</v>
      </c>
      <c r="S33" s="157" t="s">
        <v>195</v>
      </c>
      <c r="T33" s="157" t="s">
        <v>196</v>
      </c>
      <c r="U33" s="157" t="s">
        <v>196</v>
      </c>
      <c r="V33" s="157" t="s">
        <v>196</v>
      </c>
      <c r="W33" s="157" t="s">
        <v>109</v>
      </c>
      <c r="X33" s="158" t="s">
        <v>109</v>
      </c>
    </row>
    <row r="34" spans="2:24" ht="17.25" customHeight="1">
      <c r="B34" s="198" t="s">
        <v>177</v>
      </c>
      <c r="C34" s="199"/>
      <c r="D34" s="133"/>
      <c r="E34" s="129"/>
      <c r="F34" s="157"/>
      <c r="G34" s="157"/>
      <c r="H34" s="157"/>
      <c r="I34" s="157"/>
      <c r="J34" s="157"/>
      <c r="K34" s="157"/>
      <c r="L34" s="157"/>
      <c r="M34" s="157"/>
      <c r="N34" s="157"/>
      <c r="O34" s="158"/>
      <c r="P34" s="156"/>
      <c r="Q34" s="157"/>
      <c r="R34" s="157"/>
      <c r="S34" s="157"/>
      <c r="T34" s="157"/>
      <c r="U34" s="157"/>
      <c r="V34" s="157"/>
      <c r="W34" s="157"/>
      <c r="X34" s="158"/>
    </row>
    <row r="35" spans="2:24" ht="17.25" customHeight="1" thickBot="1">
      <c r="B35" s="200" t="s">
        <v>178</v>
      </c>
      <c r="C35" s="201"/>
      <c r="D35" s="159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3"/>
      <c r="P35" s="170"/>
      <c r="Q35" s="161"/>
      <c r="R35" s="161"/>
      <c r="S35" s="161"/>
      <c r="T35" s="161"/>
      <c r="U35" s="161"/>
      <c r="V35" s="161"/>
      <c r="W35" s="161"/>
      <c r="X35" s="163"/>
    </row>
    <row r="36" spans="2:24">
      <c r="T36" s="131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D4262-D30F-4B17-839C-D6CB0D4B8F64}">
  <sheetPr>
    <tabColor theme="9" tint="0.59999389629810485"/>
    <pageSetUpPr fitToPage="1"/>
  </sheetPr>
  <dimension ref="A1:AC273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SUM(F5:F259)</f>
        <v>117963</v>
      </c>
      <c r="E1" s="5" t="s">
        <v>2</v>
      </c>
      <c r="F1" s="6">
        <f>SUM(G5:G259)</f>
        <v>2402449.3199999998</v>
      </c>
      <c r="G1" s="7" t="s">
        <v>3</v>
      </c>
      <c r="H1" s="8">
        <f>L21+L38+L55+L72+L89+L106+L123+L140+L157+L174+L191+L208+L225+L242+L259</f>
        <v>93.958333333333343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45848</v>
      </c>
      <c r="B2" s="326"/>
      <c r="C2" s="10" t="s">
        <v>10</v>
      </c>
      <c r="D2" s="11">
        <f>AVERAGE(N21,N38,N55,N72,N89,N106,N123,N140,N157,N174,N191,N208,N225,N242,N259)</f>
        <v>566.18946722838507</v>
      </c>
      <c r="E2" s="11" t="s">
        <v>11</v>
      </c>
      <c r="F2" s="12">
        <f>F1/D1</f>
        <v>20.366125988657458</v>
      </c>
      <c r="G2" s="13" t="s">
        <v>12</v>
      </c>
      <c r="H2" s="14">
        <f>COUNT(H5:H259)</f>
        <v>2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38" t="s">
        <v>69</v>
      </c>
      <c r="C5" s="285" t="s">
        <v>205</v>
      </c>
      <c r="D5" s="286"/>
      <c r="E5" s="39">
        <v>29.52</v>
      </c>
      <c r="F5" s="40">
        <v>2352</v>
      </c>
      <c r="G5" s="41">
        <f t="shared" ref="G5:G6" si="0">E5*F5</f>
        <v>69431.039999999994</v>
      </c>
      <c r="H5" s="42"/>
      <c r="I5" s="43">
        <v>17</v>
      </c>
      <c r="J5" s="44">
        <v>3273</v>
      </c>
      <c r="K5" s="45">
        <f t="shared" ref="K5:K6" si="1">J5/I5</f>
        <v>192.52941176470588</v>
      </c>
      <c r="L5" s="46">
        <v>17</v>
      </c>
      <c r="M5" s="44">
        <f>F5/V5*60</f>
        <v>2786.179664363277</v>
      </c>
      <c r="N5" s="45">
        <f>M5/L5</f>
        <v>163.89292143313395</v>
      </c>
      <c r="O5" s="47">
        <f>L5-I5</f>
        <v>0</v>
      </c>
      <c r="P5" s="48">
        <f>N5-K5</f>
        <v>-28.636490331571935</v>
      </c>
      <c r="Q5" s="49">
        <f>N5/K5</f>
        <v>0.85126173674405048</v>
      </c>
      <c r="R5" s="274">
        <f>Q21</f>
        <v>0.84293266740853334</v>
      </c>
      <c r="S5" s="50">
        <v>0.24815972222222221</v>
      </c>
      <c r="T5" s="51">
        <v>0.28333333333333333</v>
      </c>
      <c r="U5" s="52">
        <v>7.033333333333327</v>
      </c>
      <c r="V5" s="53">
        <v>50.650000000000006</v>
      </c>
      <c r="W5" s="54"/>
      <c r="X5" s="17"/>
      <c r="Y5" s="276"/>
      <c r="Z5" s="277"/>
      <c r="AA5" s="36">
        <f>M5-J5</f>
        <v>-486.82033563672303</v>
      </c>
      <c r="AB5" s="37">
        <f>M5/J5</f>
        <v>0.85126173674405037</v>
      </c>
      <c r="AC5" s="292">
        <f>AB21</f>
        <v>0.84293266740853323</v>
      </c>
    </row>
    <row r="6" spans="1:29" ht="15.75" customHeight="1">
      <c r="A6" s="282"/>
      <c r="B6" s="38" t="s">
        <v>69</v>
      </c>
      <c r="C6" s="285" t="s">
        <v>283</v>
      </c>
      <c r="D6" s="286"/>
      <c r="E6" s="39">
        <v>20.6</v>
      </c>
      <c r="F6" s="40">
        <v>2618</v>
      </c>
      <c r="G6" s="41">
        <f t="shared" si="0"/>
        <v>53930.8</v>
      </c>
      <c r="H6" s="58"/>
      <c r="I6" s="43">
        <v>6</v>
      </c>
      <c r="J6" s="44">
        <v>2500</v>
      </c>
      <c r="K6" s="45">
        <f t="shared" si="1"/>
        <v>416.66666666666669</v>
      </c>
      <c r="L6" s="59">
        <v>6</v>
      </c>
      <c r="M6" s="44">
        <f>F6/V6*60</f>
        <v>2080.0706245861861</v>
      </c>
      <c r="N6" s="45">
        <f>M6/L6</f>
        <v>346.678437431031</v>
      </c>
      <c r="O6" s="47">
        <f>L6-I6</f>
        <v>0</v>
      </c>
      <c r="P6" s="48">
        <f>N6-K6</f>
        <v>-69.988229235635686</v>
      </c>
      <c r="Q6" s="49">
        <f>N6/K6</f>
        <v>0.83202824983447432</v>
      </c>
      <c r="R6" s="274"/>
      <c r="S6" s="50">
        <v>0.43366898148148147</v>
      </c>
      <c r="T6" s="51">
        <v>0.48611111111111105</v>
      </c>
      <c r="U6" s="52">
        <v>8.4833333333333538</v>
      </c>
      <c r="V6" s="53">
        <v>75.516666666666595</v>
      </c>
      <c r="W6" s="54">
        <v>0.48611111111111105</v>
      </c>
      <c r="X6" s="94">
        <v>0.52708333333333324</v>
      </c>
      <c r="Y6" s="266"/>
      <c r="Z6" s="267"/>
      <c r="AA6" s="55">
        <f>M6-J6</f>
        <v>-419.92937541381389</v>
      </c>
      <c r="AB6" s="56">
        <f>M6/J6</f>
        <v>0.83202824983447443</v>
      </c>
      <c r="AC6" s="293"/>
    </row>
    <row r="7" spans="1:29" ht="15.75" customHeight="1">
      <c r="A7" s="282"/>
      <c r="B7" s="38"/>
      <c r="C7" s="285"/>
      <c r="D7" s="286"/>
      <c r="E7" s="39"/>
      <c r="F7" s="40"/>
      <c r="G7" s="41"/>
      <c r="H7" s="42"/>
      <c r="I7" s="43"/>
      <c r="J7" s="44"/>
      <c r="K7" s="45"/>
      <c r="L7" s="46"/>
      <c r="M7" s="44"/>
      <c r="N7" s="45"/>
      <c r="O7" s="47"/>
      <c r="P7" s="48"/>
      <c r="Q7" s="49"/>
      <c r="R7" s="274"/>
      <c r="S7" s="50"/>
      <c r="T7" s="51"/>
      <c r="U7" s="52"/>
      <c r="V7" s="53"/>
      <c r="W7" s="54"/>
      <c r="X7" s="94"/>
      <c r="Y7" s="266"/>
      <c r="Z7" s="267"/>
      <c r="AA7" s="55"/>
      <c r="AB7" s="56"/>
      <c r="AC7" s="293"/>
    </row>
    <row r="8" spans="1:29" ht="15.75" customHeight="1">
      <c r="A8" s="282"/>
      <c r="B8" s="38"/>
      <c r="C8" s="285"/>
      <c r="D8" s="286"/>
      <c r="E8" s="39"/>
      <c r="F8" s="40"/>
      <c r="G8" s="41"/>
      <c r="H8" s="42"/>
      <c r="I8" s="43"/>
      <c r="J8" s="44"/>
      <c r="K8" s="45"/>
      <c r="L8" s="46"/>
      <c r="M8" s="44"/>
      <c r="N8" s="45"/>
      <c r="O8" s="47"/>
      <c r="P8" s="48"/>
      <c r="Q8" s="49"/>
      <c r="R8" s="274"/>
      <c r="S8" s="50"/>
      <c r="T8" s="51"/>
      <c r="U8" s="52"/>
      <c r="V8" s="53"/>
      <c r="W8" s="51"/>
      <c r="X8" s="116"/>
      <c r="Y8" s="266"/>
      <c r="Z8" s="267"/>
      <c r="AA8" s="55"/>
      <c r="AB8" s="56"/>
      <c r="AC8" s="293"/>
    </row>
    <row r="9" spans="1:29" ht="15.75" customHeight="1">
      <c r="A9" s="283"/>
      <c r="B9" s="38"/>
      <c r="C9" s="285"/>
      <c r="D9" s="286"/>
      <c r="E9" s="39"/>
      <c r="F9" s="40"/>
      <c r="G9" s="41"/>
      <c r="H9" s="58"/>
      <c r="I9" s="43"/>
      <c r="J9" s="44"/>
      <c r="K9" s="45"/>
      <c r="L9" s="59"/>
      <c r="M9" s="44"/>
      <c r="N9" s="45"/>
      <c r="O9" s="47"/>
      <c r="P9" s="48"/>
      <c r="Q9" s="49"/>
      <c r="R9" s="274"/>
      <c r="S9" s="50"/>
      <c r="T9" s="51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5"/>
      <c r="D10" s="286"/>
      <c r="E10" s="39"/>
      <c r="F10" s="40"/>
      <c r="G10" s="60"/>
      <c r="H10" s="61"/>
      <c r="I10" s="43"/>
      <c r="J10" s="44"/>
      <c r="K10" s="45"/>
      <c r="L10" s="46"/>
      <c r="M10" s="44"/>
      <c r="N10" s="45"/>
      <c r="O10" s="47"/>
      <c r="P10" s="48"/>
      <c r="Q10" s="49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29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29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29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29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29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11.5</v>
      </c>
      <c r="J21" s="81">
        <f t="shared" si="2"/>
        <v>2886.5</v>
      </c>
      <c r="K21" s="82">
        <f t="shared" ref="K21:K22" si="3">J21/I21</f>
        <v>251</v>
      </c>
      <c r="L21" s="80">
        <f t="shared" ref="L21:M21" si="4">AVERAGE(L5:L20)</f>
        <v>11.5</v>
      </c>
      <c r="M21" s="81">
        <f t="shared" si="4"/>
        <v>2433.1251444747313</v>
      </c>
      <c r="N21" s="82">
        <f>M21/L21</f>
        <v>211.57609951954186</v>
      </c>
      <c r="O21" s="83">
        <f>L21-I21</f>
        <v>0</v>
      </c>
      <c r="P21" s="84">
        <f>N21-K21</f>
        <v>-39.423900480458144</v>
      </c>
      <c r="Q21" s="85">
        <f>N21/K21</f>
        <v>0.84293266740853334</v>
      </c>
      <c r="R21" s="275"/>
      <c r="S21" s="182">
        <f>S5</f>
        <v>0.24815972222222221</v>
      </c>
      <c r="T21" s="183">
        <f>INDEX(T5:T20,COUNTA(T5:T20))</f>
        <v>0.48611111111111105</v>
      </c>
      <c r="U21" s="86"/>
      <c r="V21" s="86"/>
      <c r="W21" s="87"/>
      <c r="X21" s="179"/>
      <c r="Y21" s="262"/>
      <c r="Z21" s="263"/>
      <c r="AA21" s="88">
        <f>M21-J21</f>
        <v>-453.37485552526869</v>
      </c>
      <c r="AB21" s="89">
        <f>M21/J21</f>
        <v>0.84293266740853323</v>
      </c>
      <c r="AC21" s="295"/>
    </row>
    <row r="22" spans="1:29" ht="15.75" customHeight="1">
      <c r="A22" s="268" t="s">
        <v>37</v>
      </c>
      <c r="B22" s="99" t="s">
        <v>69</v>
      </c>
      <c r="C22" s="264" t="s">
        <v>204</v>
      </c>
      <c r="D22" s="265"/>
      <c r="E22" s="39">
        <v>29.85</v>
      </c>
      <c r="F22" s="40">
        <v>2226</v>
      </c>
      <c r="G22" s="41">
        <f t="shared" ref="G22" si="5">E22*F22</f>
        <v>66446.100000000006</v>
      </c>
      <c r="H22" s="42"/>
      <c r="I22" s="43">
        <v>17</v>
      </c>
      <c r="J22" s="44">
        <v>3273</v>
      </c>
      <c r="K22" s="45">
        <f t="shared" si="3"/>
        <v>192.52941176470588</v>
      </c>
      <c r="L22" s="46">
        <v>17</v>
      </c>
      <c r="M22" s="44">
        <f>F22/V22*60</f>
        <v>2782.5000000000009</v>
      </c>
      <c r="N22" s="45">
        <f>M22/L22</f>
        <v>163.67647058823536</v>
      </c>
      <c r="O22" s="47">
        <f>L22-I22</f>
        <v>0</v>
      </c>
      <c r="P22" s="48">
        <f>N22-K22</f>
        <v>-28.852941176470523</v>
      </c>
      <c r="Q22" s="49">
        <f>N22/K22</f>
        <v>0.85013748854262183</v>
      </c>
      <c r="R22" s="273">
        <f>Q38</f>
        <v>0.85013748854262183</v>
      </c>
      <c r="S22" s="50">
        <v>0.34444444444444444</v>
      </c>
      <c r="T22" s="51">
        <v>0.37777777777777777</v>
      </c>
      <c r="U22" s="52">
        <v>4.9999999999999822</v>
      </c>
      <c r="V22" s="53">
        <v>47.999999999999986</v>
      </c>
      <c r="W22" s="15"/>
      <c r="X22" s="17"/>
      <c r="Y22" s="276"/>
      <c r="Z22" s="277"/>
      <c r="AA22" s="36">
        <f>M22-J22</f>
        <v>-490.49999999999909</v>
      </c>
      <c r="AB22" s="31">
        <f>M22/J22</f>
        <v>0.85013748854262172</v>
      </c>
      <c r="AC22" s="348">
        <f>AB38</f>
        <v>0.85013748854262172</v>
      </c>
    </row>
    <row r="23" spans="1:29" ht="15.75" customHeight="1">
      <c r="A23" s="269"/>
      <c r="B23" s="99"/>
      <c r="C23" s="264"/>
      <c r="D23" s="265"/>
      <c r="E23" s="39"/>
      <c r="F23" s="52"/>
      <c r="G23" s="41"/>
      <c r="H23" s="42"/>
      <c r="I23" s="43"/>
      <c r="J23" s="44"/>
      <c r="K23" s="45"/>
      <c r="L23" s="46"/>
      <c r="M23" s="44"/>
      <c r="N23" s="45"/>
      <c r="O23" s="47"/>
      <c r="P23" s="48"/>
      <c r="Q23" s="49"/>
      <c r="R23" s="274"/>
      <c r="S23" s="50"/>
      <c r="T23" s="51"/>
      <c r="U23" s="52"/>
      <c r="V23" s="53"/>
      <c r="W23" s="54"/>
      <c r="X23" s="94"/>
      <c r="Y23" s="266"/>
      <c r="Z23" s="267"/>
      <c r="AA23" s="55"/>
      <c r="AB23" s="49"/>
      <c r="AC23" s="294"/>
    </row>
    <row r="24" spans="1:29" ht="15.75" customHeight="1">
      <c r="A24" s="269"/>
      <c r="B24" s="99"/>
      <c r="C24" s="264"/>
      <c r="D24" s="265"/>
      <c r="E24" s="39"/>
      <c r="F24" s="40"/>
      <c r="G24" s="41"/>
      <c r="H24" s="42"/>
      <c r="I24" s="43"/>
      <c r="J24" s="44"/>
      <c r="K24" s="45"/>
      <c r="L24" s="46"/>
      <c r="M24" s="44"/>
      <c r="N24" s="45"/>
      <c r="O24" s="47"/>
      <c r="P24" s="48"/>
      <c r="Q24" s="49"/>
      <c r="R24" s="274"/>
      <c r="S24" s="50"/>
      <c r="T24" s="51"/>
      <c r="U24" s="52"/>
      <c r="V24" s="53"/>
      <c r="W24" s="54"/>
      <c r="X24" s="94"/>
      <c r="Y24" s="266"/>
      <c r="Z24" s="267"/>
      <c r="AA24" s="55"/>
      <c r="AB24" s="49"/>
      <c r="AC24" s="294"/>
    </row>
    <row r="25" spans="1:29" ht="15.75" customHeight="1">
      <c r="A25" s="269"/>
      <c r="B25" s="99"/>
      <c r="C25" s="264"/>
      <c r="D25" s="265"/>
      <c r="E25" s="39"/>
      <c r="F25" s="52"/>
      <c r="G25" s="41"/>
      <c r="H25" s="42"/>
      <c r="I25" s="43"/>
      <c r="J25" s="44"/>
      <c r="K25" s="45"/>
      <c r="L25" s="46"/>
      <c r="M25" s="44"/>
      <c r="N25" s="45"/>
      <c r="O25" s="47"/>
      <c r="P25" s="48"/>
      <c r="Q25" s="49"/>
      <c r="R25" s="274"/>
      <c r="S25" s="50"/>
      <c r="T25" s="51"/>
      <c r="U25" s="52"/>
      <c r="V25" s="53"/>
      <c r="W25" s="54"/>
      <c r="X25" s="94"/>
      <c r="Y25" s="266"/>
      <c r="Z25" s="267"/>
      <c r="AA25" s="55"/>
      <c r="AB25" s="49"/>
      <c r="AC25" s="294"/>
    </row>
    <row r="26" spans="1:29" ht="15.75" customHeight="1">
      <c r="A26" s="269"/>
      <c r="B26" s="99"/>
      <c r="C26" s="264"/>
      <c r="D26" s="265"/>
      <c r="E26" s="39"/>
      <c r="F26" s="52"/>
      <c r="G26" s="41"/>
      <c r="H26" s="58"/>
      <c r="I26" s="43"/>
      <c r="J26" s="44"/>
      <c r="K26" s="45"/>
      <c r="L26" s="59"/>
      <c r="M26" s="44"/>
      <c r="N26" s="45"/>
      <c r="O26" s="47"/>
      <c r="P26" s="48"/>
      <c r="Q26" s="49"/>
      <c r="R26" s="274"/>
      <c r="S26" s="50"/>
      <c r="T26" s="51"/>
      <c r="U26" s="52"/>
      <c r="V26" s="53"/>
      <c r="W26" s="54"/>
      <c r="X26" s="94"/>
      <c r="Y26" s="266"/>
      <c r="Z26" s="267"/>
      <c r="AA26" s="55"/>
      <c r="AB26" s="49"/>
      <c r="AC26" s="294"/>
    </row>
    <row r="27" spans="1:29" ht="15.75" customHeight="1">
      <c r="A27" s="269"/>
      <c r="B27" s="99"/>
      <c r="C27" s="264"/>
      <c r="D27" s="265"/>
      <c r="E27" s="39"/>
      <c r="F27" s="52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94"/>
    </row>
    <row r="28" spans="1:29" ht="15.75" customHeight="1">
      <c r="A28" s="269"/>
      <c r="B28" s="99"/>
      <c r="C28" s="264"/>
      <c r="D28" s="265"/>
      <c r="E28" s="39"/>
      <c r="F28" s="52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94"/>
    </row>
    <row r="29" spans="1:29" ht="15.75" customHeight="1">
      <c r="A29" s="269"/>
      <c r="B29" s="99"/>
      <c r="C29" s="264"/>
      <c r="D29" s="265"/>
      <c r="E29" s="39"/>
      <c r="F29" s="52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</row>
    <row r="30" spans="1:29" ht="15.75" customHeight="1">
      <c r="A30" s="269"/>
      <c r="B30" s="99"/>
      <c r="C30" s="264"/>
      <c r="D30" s="265"/>
      <c r="E30" s="39"/>
      <c r="F30" s="52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29" ht="15.75" customHeight="1">
      <c r="A31" s="269"/>
      <c r="B31" s="99"/>
      <c r="C31" s="264"/>
      <c r="D31" s="265"/>
      <c r="E31" s="39"/>
      <c r="F31" s="52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29" ht="15.75" customHeight="1">
      <c r="A32" s="269"/>
      <c r="B32" s="99"/>
      <c r="C32" s="264"/>
      <c r="D32" s="265"/>
      <c r="E32" s="39"/>
      <c r="F32" s="52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99"/>
      <c r="C33" s="264"/>
      <c r="D33" s="265"/>
      <c r="E33" s="39"/>
      <c r="F33" s="52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99"/>
      <c r="C34" s="264"/>
      <c r="D34" s="265"/>
      <c r="E34" s="39"/>
      <c r="F34" s="52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99"/>
      <c r="C35" s="264"/>
      <c r="D35" s="265"/>
      <c r="E35" s="39"/>
      <c r="F35" s="52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100"/>
      <c r="X35" s="101"/>
      <c r="Y35" s="266"/>
      <c r="Z35" s="267"/>
      <c r="AA35" s="55"/>
      <c r="AB35" s="49"/>
      <c r="AC35" s="294"/>
    </row>
    <row r="36" spans="1:29" ht="15.75" customHeight="1">
      <c r="A36" s="269"/>
      <c r="B36" s="99"/>
      <c r="C36" s="264"/>
      <c r="D36" s="265"/>
      <c r="E36" s="39"/>
      <c r="F36" s="52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102"/>
      <c r="X36" s="103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64"/>
      <c r="D37" s="265"/>
      <c r="E37" s="104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102"/>
      <c r="X37" s="103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6">AVERAGE(I22:I37)</f>
        <v>17</v>
      </c>
      <c r="J38" s="81">
        <f t="shared" si="6"/>
        <v>3273</v>
      </c>
      <c r="K38" s="82">
        <f t="shared" ref="K38:K39" si="7">J38/I38</f>
        <v>192.52941176470588</v>
      </c>
      <c r="L38" s="80">
        <f t="shared" ref="L38:M38" si="8">AVERAGE(L22:L37)</f>
        <v>17</v>
      </c>
      <c r="M38" s="81">
        <f t="shared" si="8"/>
        <v>2782.5000000000009</v>
      </c>
      <c r="N38" s="82">
        <f>M38/L38</f>
        <v>163.67647058823536</v>
      </c>
      <c r="O38" s="83">
        <f>L38-I38</f>
        <v>0</v>
      </c>
      <c r="P38" s="84">
        <f>N38-K38</f>
        <v>-28.852941176470523</v>
      </c>
      <c r="Q38" s="85">
        <f>N38/K38</f>
        <v>0.85013748854262183</v>
      </c>
      <c r="R38" s="275"/>
      <c r="S38" s="182">
        <f>S22</f>
        <v>0.34444444444444444</v>
      </c>
      <c r="T38" s="183">
        <f>INDEX(T22:T37,COUNTA(T22:T37))</f>
        <v>0.37777777777777777</v>
      </c>
      <c r="U38" s="86"/>
      <c r="V38" s="96"/>
      <c r="W38" s="105"/>
      <c r="X38" s="106"/>
      <c r="Y38" s="262"/>
      <c r="Z38" s="263"/>
      <c r="AA38" s="97">
        <f>M38-J38</f>
        <v>-490.49999999999909</v>
      </c>
      <c r="AB38" s="85">
        <f>M38/J38</f>
        <v>0.85013748854262172</v>
      </c>
      <c r="AC38" s="295"/>
    </row>
    <row r="39" spans="1:29" ht="15.75" customHeight="1">
      <c r="A39" s="281" t="s">
        <v>40</v>
      </c>
      <c r="B39" s="38" t="s">
        <v>69</v>
      </c>
      <c r="C39" s="264" t="s">
        <v>282</v>
      </c>
      <c r="D39" s="265"/>
      <c r="E39" s="39">
        <v>24.47</v>
      </c>
      <c r="F39" s="40">
        <v>2576</v>
      </c>
      <c r="G39" s="41">
        <f t="shared" ref="G39" si="9">E39*F39</f>
        <v>63034.719999999994</v>
      </c>
      <c r="H39" s="42"/>
      <c r="I39" s="43">
        <v>11</v>
      </c>
      <c r="J39" s="44">
        <v>3000</v>
      </c>
      <c r="K39" s="45">
        <f t="shared" si="7"/>
        <v>272.72727272727275</v>
      </c>
      <c r="L39" s="46">
        <v>11</v>
      </c>
      <c r="M39" s="44">
        <f>F39/V39*60</f>
        <v>2556.82382133995</v>
      </c>
      <c r="N39" s="45">
        <f>M39/L39</f>
        <v>232.43852921272273</v>
      </c>
      <c r="O39" s="47">
        <f>L39-I39</f>
        <v>0</v>
      </c>
      <c r="P39" s="48">
        <f>N39-K39</f>
        <v>-40.288743514550021</v>
      </c>
      <c r="Q39" s="49">
        <f>N39/K39</f>
        <v>0.8522746071133166</v>
      </c>
      <c r="R39" s="273">
        <f>Q55</f>
        <v>0.8522746071133166</v>
      </c>
      <c r="S39" s="50">
        <v>0.31388888888888888</v>
      </c>
      <c r="T39" s="51">
        <v>0.35586805555555556</v>
      </c>
      <c r="U39" s="52">
        <v>5.9999999999999787</v>
      </c>
      <c r="V39" s="53">
        <v>60.450000000000017</v>
      </c>
      <c r="W39" s="114"/>
      <c r="X39" s="115"/>
      <c r="Y39" s="276"/>
      <c r="Z39" s="277"/>
      <c r="AA39" s="36">
        <f>M39-J39</f>
        <v>-443.17617866005003</v>
      </c>
      <c r="AB39" s="31">
        <f>M39/J39</f>
        <v>0.85227460711331671</v>
      </c>
      <c r="AC39" s="278">
        <f>AB55</f>
        <v>0.85227460711331671</v>
      </c>
    </row>
    <row r="40" spans="1:29" ht="15.75" customHeight="1">
      <c r="A40" s="282"/>
      <c r="B40" s="38"/>
      <c r="C40" s="264"/>
      <c r="D40" s="265"/>
      <c r="E40" s="39"/>
      <c r="F40" s="40"/>
      <c r="G40" s="41"/>
      <c r="H40" s="42"/>
      <c r="I40" s="43"/>
      <c r="J40" s="44"/>
      <c r="K40" s="45"/>
      <c r="L40" s="46"/>
      <c r="M40" s="44"/>
      <c r="N40" s="45"/>
      <c r="O40" s="47"/>
      <c r="P40" s="48"/>
      <c r="Q40" s="49"/>
      <c r="R40" s="274"/>
      <c r="S40" s="50"/>
      <c r="T40" s="51"/>
      <c r="U40" s="52"/>
      <c r="V40" s="53"/>
      <c r="W40" s="54"/>
      <c r="X40" s="94"/>
      <c r="Y40" s="266"/>
      <c r="Z40" s="267"/>
      <c r="AA40" s="55"/>
      <c r="AB40" s="49"/>
      <c r="AC40" s="279"/>
    </row>
    <row r="41" spans="1:29" ht="15.75" customHeight="1">
      <c r="A41" s="282"/>
      <c r="B41" s="38"/>
      <c r="C41" s="264"/>
      <c r="D41" s="265"/>
      <c r="E41" s="39"/>
      <c r="F41" s="40"/>
      <c r="G41" s="41"/>
      <c r="H41" s="42"/>
      <c r="I41" s="43"/>
      <c r="J41" s="44"/>
      <c r="K41" s="45"/>
      <c r="L41" s="46"/>
      <c r="M41" s="44"/>
      <c r="N41" s="45"/>
      <c r="O41" s="47"/>
      <c r="P41" s="48"/>
      <c r="Q41" s="49"/>
      <c r="R41" s="274"/>
      <c r="S41" s="50"/>
      <c r="T41" s="51"/>
      <c r="U41" s="52"/>
      <c r="V41" s="53"/>
      <c r="W41" s="54"/>
      <c r="X41" s="94"/>
      <c r="Y41" s="266"/>
      <c r="Z41" s="267"/>
      <c r="AA41" s="55"/>
      <c r="AB41" s="49"/>
      <c r="AC41" s="279"/>
    </row>
    <row r="42" spans="1:29" ht="15.75" customHeight="1">
      <c r="A42" s="282"/>
      <c r="B42" s="38"/>
      <c r="C42" s="264"/>
      <c r="D42" s="265"/>
      <c r="E42" s="39"/>
      <c r="F42" s="40"/>
      <c r="G42" s="41"/>
      <c r="H42" s="42"/>
      <c r="I42" s="43"/>
      <c r="J42" s="44"/>
      <c r="K42" s="45"/>
      <c r="L42" s="46"/>
      <c r="M42" s="44"/>
      <c r="N42" s="45"/>
      <c r="O42" s="47"/>
      <c r="P42" s="48"/>
      <c r="Q42" s="49"/>
      <c r="R42" s="274"/>
      <c r="S42" s="50"/>
      <c r="T42" s="51"/>
      <c r="U42" s="52"/>
      <c r="V42" s="53"/>
      <c r="W42" s="54"/>
      <c r="X42" s="94"/>
      <c r="Y42" s="266"/>
      <c r="Z42" s="267"/>
      <c r="AA42" s="55"/>
      <c r="AB42" s="49"/>
      <c r="AC42" s="279"/>
    </row>
    <row r="43" spans="1:29" ht="15.75" customHeight="1">
      <c r="A43" s="283"/>
      <c r="B43" s="38"/>
      <c r="C43" s="264"/>
      <c r="D43" s="265"/>
      <c r="E43" s="39"/>
      <c r="F43" s="40"/>
      <c r="G43" s="41"/>
      <c r="H43" s="58"/>
      <c r="I43" s="43"/>
      <c r="J43" s="44"/>
      <c r="K43" s="45"/>
      <c r="L43" s="59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94"/>
      <c r="Y43" s="266"/>
      <c r="Z43" s="267"/>
      <c r="AA43" s="55"/>
      <c r="AB43" s="49"/>
      <c r="AC43" s="279"/>
    </row>
    <row r="44" spans="1:29" ht="15.75" customHeight="1">
      <c r="A44" s="283"/>
      <c r="B44" s="38"/>
      <c r="C44" s="264"/>
      <c r="D44" s="265"/>
      <c r="E44" s="39"/>
      <c r="F44" s="40"/>
      <c r="G44" s="60"/>
      <c r="H44" s="61"/>
      <c r="I44" s="43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94"/>
      <c r="Y44" s="266"/>
      <c r="Z44" s="267"/>
      <c r="AA44" s="55"/>
      <c r="AB44" s="49"/>
      <c r="AC44" s="279"/>
    </row>
    <row r="45" spans="1:29" ht="15.75" customHeight="1">
      <c r="A45" s="283"/>
      <c r="B45" s="38"/>
      <c r="C45" s="264"/>
      <c r="D45" s="265"/>
      <c r="E45" s="39"/>
      <c r="F45" s="40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79"/>
    </row>
    <row r="46" spans="1:29" ht="15.75" customHeight="1">
      <c r="A46" s="283"/>
      <c r="B46" s="38"/>
      <c r="C46" s="264"/>
      <c r="D46" s="265"/>
      <c r="E46" s="39"/>
      <c r="F46" s="40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79"/>
    </row>
    <row r="47" spans="1:29" ht="15.75" customHeight="1">
      <c r="A47" s="283"/>
      <c r="B47" s="38"/>
      <c r="C47" s="264"/>
      <c r="D47" s="265"/>
      <c r="E47" s="39"/>
      <c r="F47" s="40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110"/>
      <c r="Y47" s="266"/>
      <c r="Z47" s="267"/>
      <c r="AA47" s="55"/>
      <c r="AB47" s="49"/>
      <c r="AC47" s="279"/>
    </row>
    <row r="48" spans="1:29" ht="15.75" customHeight="1">
      <c r="A48" s="283"/>
      <c r="B48" s="38"/>
      <c r="C48" s="264"/>
      <c r="D48" s="265"/>
      <c r="E48" s="39"/>
      <c r="F48" s="40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110"/>
      <c r="Y48" s="266"/>
      <c r="Z48" s="267"/>
      <c r="AA48" s="55"/>
      <c r="AB48" s="49"/>
      <c r="AC48" s="279"/>
    </row>
    <row r="49" spans="1:29" ht="15.75" customHeight="1">
      <c r="A49" s="283"/>
      <c r="B49" s="38"/>
      <c r="C49" s="264"/>
      <c r="D49" s="265"/>
      <c r="E49" s="39"/>
      <c r="F49" s="40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110"/>
      <c r="Y49" s="266"/>
      <c r="Z49" s="267"/>
      <c r="AA49" s="55"/>
      <c r="AB49" s="49"/>
      <c r="AC49" s="279"/>
    </row>
    <row r="50" spans="1:29" ht="15.75" customHeight="1">
      <c r="A50" s="283"/>
      <c r="B50" s="38"/>
      <c r="C50" s="264"/>
      <c r="D50" s="265"/>
      <c r="E50" s="39"/>
      <c r="F50" s="40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110"/>
      <c r="Y50" s="266"/>
      <c r="Z50" s="267"/>
      <c r="AA50" s="55"/>
      <c r="AB50" s="49"/>
      <c r="AC50" s="279"/>
    </row>
    <row r="51" spans="1:29" ht="15.75" customHeight="1">
      <c r="A51" s="283"/>
      <c r="B51" s="38"/>
      <c r="C51" s="264"/>
      <c r="D51" s="265"/>
      <c r="E51" s="39"/>
      <c r="F51" s="40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110"/>
      <c r="Y51" s="266"/>
      <c r="Z51" s="267"/>
      <c r="AA51" s="55"/>
      <c r="AB51" s="49"/>
      <c r="AC51" s="279"/>
    </row>
    <row r="52" spans="1:29" ht="15.75" customHeight="1">
      <c r="A52" s="283"/>
      <c r="B52" s="38"/>
      <c r="C52" s="264"/>
      <c r="D52" s="265"/>
      <c r="E52" s="39"/>
      <c r="F52" s="40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54"/>
      <c r="X52" s="110"/>
      <c r="Y52" s="266"/>
      <c r="Z52" s="267"/>
      <c r="AA52" s="55"/>
      <c r="AB52" s="49"/>
      <c r="AC52" s="279"/>
    </row>
    <row r="53" spans="1:29" ht="15.75" customHeight="1">
      <c r="A53" s="283"/>
      <c r="B53" s="38"/>
      <c r="C53" s="264"/>
      <c r="D53" s="265"/>
      <c r="E53" s="39"/>
      <c r="F53" s="40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54"/>
      <c r="X53" s="110"/>
      <c r="Y53" s="266"/>
      <c r="Z53" s="267"/>
      <c r="AA53" s="55"/>
      <c r="AB53" s="49"/>
      <c r="AC53" s="279"/>
    </row>
    <row r="54" spans="1:29" ht="15.75" customHeight="1">
      <c r="A54" s="283"/>
      <c r="B54" s="99"/>
      <c r="C54" s="264"/>
      <c r="D54" s="265"/>
      <c r="E54" s="109"/>
      <c r="F54" s="71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62"/>
      <c r="T54" s="63"/>
      <c r="U54" s="73"/>
      <c r="V54" s="74"/>
      <c r="W54" s="68"/>
      <c r="X54" s="110"/>
      <c r="Y54" s="266"/>
      <c r="Z54" s="267"/>
      <c r="AA54" s="111"/>
      <c r="AB54" s="67"/>
      <c r="AC54" s="279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10">AVERAGE(I39:I54)</f>
        <v>11</v>
      </c>
      <c r="J55" s="81">
        <f t="shared" si="10"/>
        <v>3000</v>
      </c>
      <c r="K55" s="82">
        <f t="shared" ref="K55" si="11">J55/I55</f>
        <v>272.72727272727275</v>
      </c>
      <c r="L55" s="80">
        <f t="shared" ref="L55:M55" si="12">AVERAGE(L39:L54)</f>
        <v>11</v>
      </c>
      <c r="M55" s="81">
        <f t="shared" si="12"/>
        <v>2556.82382133995</v>
      </c>
      <c r="N55" s="82">
        <f>M55/L55</f>
        <v>232.43852921272273</v>
      </c>
      <c r="O55" s="83">
        <f>L55-I55</f>
        <v>0</v>
      </c>
      <c r="P55" s="84">
        <f>N55-K55</f>
        <v>-40.288743514550021</v>
      </c>
      <c r="Q55" s="85">
        <f>N55/K55</f>
        <v>0.8522746071133166</v>
      </c>
      <c r="R55" s="275"/>
      <c r="S55" s="182">
        <f>S39</f>
        <v>0.31388888888888888</v>
      </c>
      <c r="T55" s="183">
        <f>INDEX(T39:T54,COUNTA(T39:T54))</f>
        <v>0.35586805555555556</v>
      </c>
      <c r="U55" s="86"/>
      <c r="V55" s="96"/>
      <c r="W55" s="78"/>
      <c r="X55" s="82"/>
      <c r="Y55" s="262"/>
      <c r="Z55" s="263"/>
      <c r="AA55" s="97">
        <f>M55-J55</f>
        <v>-443.17617866005003</v>
      </c>
      <c r="AB55" s="85">
        <f>M55/J55</f>
        <v>0.85227460711331671</v>
      </c>
      <c r="AC55" s="280"/>
    </row>
    <row r="56" spans="1:29" ht="15.75" customHeight="1">
      <c r="A56" s="268" t="s">
        <v>41</v>
      </c>
      <c r="B56" s="16" t="s">
        <v>69</v>
      </c>
      <c r="C56" s="271" t="s">
        <v>96</v>
      </c>
      <c r="D56" s="272"/>
      <c r="E56" s="21">
        <v>14.06</v>
      </c>
      <c r="F56" s="15">
        <v>1226</v>
      </c>
      <c r="G56" s="22">
        <f t="shared" ref="G56:G58" si="13">E56*F56</f>
        <v>17237.560000000001</v>
      </c>
      <c r="H56" s="23"/>
      <c r="I56" s="24">
        <v>6</v>
      </c>
      <c r="J56" s="25">
        <v>2600</v>
      </c>
      <c r="K56" s="26">
        <f>J56/I56</f>
        <v>433.33333333333331</v>
      </c>
      <c r="L56" s="27">
        <v>6</v>
      </c>
      <c r="M56" s="25">
        <f>F56/V56*60</f>
        <v>2144.6064139941691</v>
      </c>
      <c r="N56" s="26">
        <f>M56/L56</f>
        <v>357.43440233236151</v>
      </c>
      <c r="O56" s="91">
        <f>L56-I56</f>
        <v>0</v>
      </c>
      <c r="P56" s="92">
        <f>N56-K56</f>
        <v>-75.8989310009718</v>
      </c>
      <c r="Q56" s="31">
        <f>N56/K56</f>
        <v>0.82484862076698817</v>
      </c>
      <c r="R56" s="273">
        <f>Q72</f>
        <v>0.82178748281088443</v>
      </c>
      <c r="S56" s="32">
        <v>0.25</v>
      </c>
      <c r="T56" s="33">
        <v>0.27381944444444445</v>
      </c>
      <c r="U56" s="34"/>
      <c r="V56" s="35">
        <v>34.300000000000004</v>
      </c>
      <c r="W56" s="33"/>
      <c r="X56" s="107"/>
      <c r="Y56" s="276"/>
      <c r="Z56" s="277"/>
      <c r="AA56" s="36">
        <f>M56-J56</f>
        <v>-455.39358600583091</v>
      </c>
      <c r="AB56" s="31">
        <f>M56/J56</f>
        <v>0.82484862076698806</v>
      </c>
      <c r="AC56" s="278">
        <f>AB72</f>
        <v>0.82178748281088443</v>
      </c>
    </row>
    <row r="57" spans="1:29" ht="15.75" customHeight="1">
      <c r="A57" s="269"/>
      <c r="B57" s="38" t="s">
        <v>69</v>
      </c>
      <c r="C57" s="264" t="s">
        <v>97</v>
      </c>
      <c r="D57" s="265"/>
      <c r="E57" s="39">
        <v>14.81</v>
      </c>
      <c r="F57" s="40">
        <v>1383</v>
      </c>
      <c r="G57" s="41">
        <f t="shared" si="13"/>
        <v>20482.23</v>
      </c>
      <c r="H57" s="42"/>
      <c r="I57" s="43">
        <v>6</v>
      </c>
      <c r="J57" s="44">
        <v>2600</v>
      </c>
      <c r="K57" s="45">
        <f t="shared" ref="K57:K58" si="14">J57/I57</f>
        <v>433.33333333333331</v>
      </c>
      <c r="L57" s="46">
        <v>6</v>
      </c>
      <c r="M57" s="44">
        <f>F57/V57*60</f>
        <v>2162.8149435273658</v>
      </c>
      <c r="N57" s="45">
        <f>M57/L57</f>
        <v>360.46915725456097</v>
      </c>
      <c r="O57" s="47">
        <f>L57-I57</f>
        <v>0</v>
      </c>
      <c r="P57" s="48">
        <f>N57-K57</f>
        <v>-72.864176078772346</v>
      </c>
      <c r="Q57" s="49">
        <f>N57/K57</f>
        <v>0.83185190135667919</v>
      </c>
      <c r="R57" s="274"/>
      <c r="S57" s="50">
        <v>0.27916666666666667</v>
      </c>
      <c r="T57" s="51">
        <v>0.30581018518518521</v>
      </c>
      <c r="U57" s="52">
        <v>7.7000000000000046</v>
      </c>
      <c r="V57" s="53">
        <v>38.366666666666696</v>
      </c>
      <c r="W57" s="54"/>
      <c r="X57" s="58"/>
      <c r="Y57" s="266"/>
      <c r="Z57" s="267"/>
      <c r="AA57" s="55">
        <f>M57-J57</f>
        <v>-437.18505647263419</v>
      </c>
      <c r="AB57" s="49">
        <f>M57/J57</f>
        <v>0.83185190135667919</v>
      </c>
      <c r="AC57" s="279"/>
    </row>
    <row r="58" spans="1:29" ht="15.75" customHeight="1">
      <c r="A58" s="269"/>
      <c r="B58" s="38" t="s">
        <v>69</v>
      </c>
      <c r="C58" s="264" t="s">
        <v>98</v>
      </c>
      <c r="D58" s="265"/>
      <c r="E58" s="39">
        <v>17.87</v>
      </c>
      <c r="F58" s="40">
        <v>834</v>
      </c>
      <c r="G58" s="41">
        <f t="shared" si="13"/>
        <v>14903.58</v>
      </c>
      <c r="H58" s="42"/>
      <c r="I58" s="43">
        <v>6</v>
      </c>
      <c r="J58" s="44">
        <v>2600</v>
      </c>
      <c r="K58" s="45">
        <f t="shared" si="14"/>
        <v>433.33333333333331</v>
      </c>
      <c r="L58" s="46">
        <v>6</v>
      </c>
      <c r="M58" s="44">
        <f>F58/V58*60</f>
        <v>2102.5210084033647</v>
      </c>
      <c r="N58" s="45">
        <f>M58/L58</f>
        <v>350.42016806722745</v>
      </c>
      <c r="O58" s="47">
        <f>L58-I58</f>
        <v>0</v>
      </c>
      <c r="P58" s="48">
        <f>N58-K58</f>
        <v>-82.913165266105864</v>
      </c>
      <c r="Q58" s="49">
        <f>N58/K58</f>
        <v>0.80866192630898648</v>
      </c>
      <c r="R58" s="274"/>
      <c r="S58" s="50">
        <v>0.31125000000000003</v>
      </c>
      <c r="T58" s="51">
        <v>0.32777777777777778</v>
      </c>
      <c r="U58" s="52">
        <v>7.8333333333333321</v>
      </c>
      <c r="V58" s="53">
        <v>23.799999999999962</v>
      </c>
      <c r="W58" s="54"/>
      <c r="X58" s="58"/>
      <c r="Y58" s="266"/>
      <c r="Z58" s="267"/>
      <c r="AA58" s="55">
        <f>M58-J58</f>
        <v>-497.4789915966353</v>
      </c>
      <c r="AB58" s="49">
        <f>M58/J58</f>
        <v>0.80866192630898648</v>
      </c>
      <c r="AC58" s="279"/>
    </row>
    <row r="59" spans="1:29" ht="15.75" customHeight="1">
      <c r="A59" s="269"/>
      <c r="B59" s="38"/>
      <c r="C59" s="264"/>
      <c r="D59" s="265"/>
      <c r="E59" s="39"/>
      <c r="F59" s="40"/>
      <c r="G59" s="41"/>
      <c r="H59" s="42"/>
      <c r="I59" s="43"/>
      <c r="J59" s="44"/>
      <c r="K59" s="45"/>
      <c r="L59" s="46"/>
      <c r="M59" s="44"/>
      <c r="N59" s="45"/>
      <c r="O59" s="47"/>
      <c r="P59" s="48"/>
      <c r="Q59" s="49"/>
      <c r="R59" s="274"/>
      <c r="S59" s="50"/>
      <c r="T59" s="51"/>
      <c r="U59" s="52"/>
      <c r="V59" s="53"/>
      <c r="W59" s="54"/>
      <c r="X59" s="94"/>
      <c r="Y59" s="266"/>
      <c r="Z59" s="267"/>
      <c r="AA59" s="55"/>
      <c r="AB59" s="49"/>
      <c r="AC59" s="279"/>
    </row>
    <row r="60" spans="1:29" ht="15.75" customHeight="1">
      <c r="A60" s="269"/>
      <c r="B60" s="38"/>
      <c r="C60" s="264"/>
      <c r="D60" s="265"/>
      <c r="E60" s="39"/>
      <c r="F60" s="40"/>
      <c r="G60" s="41"/>
      <c r="H60" s="58"/>
      <c r="I60" s="43"/>
      <c r="J60" s="44"/>
      <c r="K60" s="45"/>
      <c r="L60" s="59"/>
      <c r="M60" s="44"/>
      <c r="N60" s="45"/>
      <c r="O60" s="47"/>
      <c r="P60" s="48"/>
      <c r="Q60" s="49"/>
      <c r="R60" s="274"/>
      <c r="S60" s="50"/>
      <c r="T60" s="51"/>
      <c r="U60" s="52"/>
      <c r="V60" s="53"/>
      <c r="W60" s="54"/>
      <c r="X60" s="58"/>
      <c r="Y60" s="266"/>
      <c r="Z60" s="267"/>
      <c r="AA60" s="55"/>
      <c r="AB60" s="49"/>
      <c r="AC60" s="279"/>
    </row>
    <row r="61" spans="1:29" ht="15.75" customHeight="1">
      <c r="A61" s="269"/>
      <c r="B61" s="38"/>
      <c r="C61" s="264"/>
      <c r="D61" s="265"/>
      <c r="E61" s="39"/>
      <c r="F61" s="40"/>
      <c r="G61" s="60"/>
      <c r="H61" s="61"/>
      <c r="I61" s="43"/>
      <c r="J61" s="44"/>
      <c r="K61" s="45"/>
      <c r="L61" s="46"/>
      <c r="M61" s="44"/>
      <c r="N61" s="45"/>
      <c r="O61" s="47"/>
      <c r="P61" s="48"/>
      <c r="Q61" s="49"/>
      <c r="R61" s="274"/>
      <c r="S61" s="50"/>
      <c r="T61" s="51"/>
      <c r="U61" s="52"/>
      <c r="V61" s="53"/>
      <c r="W61" s="54"/>
      <c r="X61" s="116"/>
      <c r="Y61" s="266"/>
      <c r="Z61" s="267"/>
      <c r="AA61" s="55"/>
      <c r="AB61" s="49"/>
      <c r="AC61" s="279"/>
    </row>
    <row r="62" spans="1:29" ht="15.75" customHeight="1">
      <c r="A62" s="269"/>
      <c r="B62" s="38"/>
      <c r="C62" s="264"/>
      <c r="D62" s="265"/>
      <c r="E62" s="39"/>
      <c r="F62" s="40"/>
      <c r="G62" s="60"/>
      <c r="H62" s="64"/>
      <c r="I62" s="43"/>
      <c r="J62" s="44"/>
      <c r="K62" s="45"/>
      <c r="L62" s="59"/>
      <c r="M62" s="44"/>
      <c r="N62" s="45"/>
      <c r="O62" s="65"/>
      <c r="P62" s="66"/>
      <c r="Q62" s="67"/>
      <c r="R62" s="274"/>
      <c r="S62" s="50"/>
      <c r="T62" s="51"/>
      <c r="U62" s="52"/>
      <c r="V62" s="53"/>
      <c r="W62" s="54"/>
      <c r="X62" s="94"/>
      <c r="Y62" s="266"/>
      <c r="Z62" s="267"/>
      <c r="AA62" s="55"/>
      <c r="AB62" s="49"/>
      <c r="AC62" s="279"/>
    </row>
    <row r="63" spans="1:29" ht="15.75" customHeight="1">
      <c r="A63" s="269"/>
      <c r="B63" s="38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50"/>
      <c r="T63" s="51"/>
      <c r="U63" s="52"/>
      <c r="V63" s="53"/>
      <c r="W63" s="54"/>
      <c r="X63" s="94"/>
      <c r="Y63" s="266"/>
      <c r="Z63" s="267"/>
      <c r="AA63" s="55"/>
      <c r="AB63" s="49"/>
      <c r="AC63" s="279"/>
    </row>
    <row r="64" spans="1:29" ht="15.75" customHeight="1">
      <c r="A64" s="269"/>
      <c r="B64" s="38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74"/>
      <c r="W64" s="54"/>
      <c r="X64" s="94"/>
      <c r="Y64" s="266"/>
      <c r="Z64" s="267"/>
      <c r="AA64" s="55"/>
      <c r="AB64" s="49"/>
      <c r="AC64" s="279"/>
    </row>
    <row r="65" spans="1:29" ht="15.75" customHeight="1">
      <c r="A65" s="269"/>
      <c r="B65" s="38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74"/>
      <c r="W65" s="68"/>
      <c r="X65" s="110"/>
      <c r="Y65" s="266"/>
      <c r="Z65" s="267"/>
      <c r="AA65" s="55"/>
      <c r="AB65" s="49"/>
      <c r="AC65" s="279"/>
    </row>
    <row r="66" spans="1:29" ht="15.75" customHeight="1">
      <c r="A66" s="269"/>
      <c r="B66" s="38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74"/>
      <c r="W66" s="68"/>
      <c r="X66" s="110"/>
      <c r="Y66" s="266"/>
      <c r="Z66" s="267"/>
      <c r="AA66" s="55"/>
      <c r="AB66" s="49"/>
      <c r="AC66" s="279"/>
    </row>
    <row r="67" spans="1:29" ht="15.75" customHeight="1">
      <c r="A67" s="269"/>
      <c r="B67" s="38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74"/>
      <c r="W67" s="68"/>
      <c r="X67" s="110"/>
      <c r="Y67" s="266"/>
      <c r="Z67" s="267"/>
      <c r="AA67" s="55"/>
      <c r="AB67" s="49"/>
      <c r="AC67" s="279"/>
    </row>
    <row r="68" spans="1:29" ht="15.75" customHeight="1">
      <c r="A68" s="269"/>
      <c r="B68" s="38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74"/>
      <c r="W68" s="68"/>
      <c r="X68" s="110"/>
      <c r="Y68" s="266"/>
      <c r="Z68" s="267"/>
      <c r="AA68" s="55"/>
      <c r="AB68" s="49"/>
      <c r="AC68" s="279"/>
    </row>
    <row r="69" spans="1:29" ht="15.75" customHeight="1">
      <c r="A69" s="269"/>
      <c r="B69" s="38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74"/>
      <c r="W69" s="68"/>
      <c r="X69" s="110"/>
      <c r="Y69" s="266"/>
      <c r="Z69" s="267"/>
      <c r="AA69" s="55"/>
      <c r="AB69" s="49"/>
      <c r="AC69" s="279"/>
    </row>
    <row r="70" spans="1:29" ht="15.75" customHeight="1">
      <c r="A70" s="269"/>
      <c r="B70" s="38"/>
      <c r="C70" s="264"/>
      <c r="D70" s="265"/>
      <c r="E70" s="39"/>
      <c r="F70" s="40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74"/>
      <c r="W70" s="68"/>
      <c r="X70" s="110"/>
      <c r="Y70" s="266"/>
      <c r="Z70" s="267"/>
      <c r="AA70" s="55"/>
      <c r="AB70" s="49"/>
      <c r="AC70" s="279"/>
    </row>
    <row r="71" spans="1:29" ht="15.75" customHeight="1">
      <c r="A71" s="269"/>
      <c r="B71" s="38"/>
      <c r="C71" s="264"/>
      <c r="D71" s="265"/>
      <c r="E71" s="104"/>
      <c r="F71" s="40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15">AVERAGE(I56:I71)</f>
        <v>6</v>
      </c>
      <c r="J72" s="81">
        <f t="shared" si="15"/>
        <v>2600</v>
      </c>
      <c r="K72" s="82">
        <f t="shared" ref="K72" si="16">J72/I72</f>
        <v>433.33333333333331</v>
      </c>
      <c r="L72" s="80">
        <f t="shared" ref="L72:M72" si="17">AVERAGE(L56:L71)</f>
        <v>6</v>
      </c>
      <c r="M72" s="81">
        <f t="shared" si="17"/>
        <v>2136.6474553082994</v>
      </c>
      <c r="N72" s="82">
        <f>M72/L72</f>
        <v>356.10790921804988</v>
      </c>
      <c r="O72" s="83">
        <f>L72-I72</f>
        <v>0</v>
      </c>
      <c r="P72" s="84">
        <f>N72-K72</f>
        <v>-77.225424115283431</v>
      </c>
      <c r="Q72" s="85">
        <f>N72/K72</f>
        <v>0.82178748281088443</v>
      </c>
      <c r="R72" s="275"/>
      <c r="S72" s="182">
        <f>S56</f>
        <v>0.25</v>
      </c>
      <c r="T72" s="183">
        <f>INDEX(T56:T71,COUNTA(T56:T71))</f>
        <v>0.32777777777777778</v>
      </c>
      <c r="U72" s="86"/>
      <c r="V72" s="96"/>
      <c r="W72" s="78"/>
      <c r="X72" s="82"/>
      <c r="Y72" s="262"/>
      <c r="Z72" s="263"/>
      <c r="AA72" s="97">
        <f>M72-J72</f>
        <v>-463.35254469170059</v>
      </c>
      <c r="AB72" s="85">
        <f>M72/J72</f>
        <v>0.82178748281088443</v>
      </c>
      <c r="AC72" s="280"/>
    </row>
    <row r="73" spans="1:29" ht="15.75" customHeight="1">
      <c r="A73" s="281" t="s">
        <v>43</v>
      </c>
      <c r="B73" s="16" t="s">
        <v>76</v>
      </c>
      <c r="C73" s="271" t="s">
        <v>103</v>
      </c>
      <c r="D73" s="272"/>
      <c r="E73" s="21">
        <v>14.03</v>
      </c>
      <c r="F73" s="15">
        <v>5281</v>
      </c>
      <c r="G73" s="22">
        <f t="shared" ref="G73" si="18">E73*F73</f>
        <v>74092.429999999993</v>
      </c>
      <c r="H73" s="23"/>
      <c r="I73" s="24">
        <v>4</v>
      </c>
      <c r="J73" s="25">
        <v>2700</v>
      </c>
      <c r="K73" s="26">
        <f>J73/I73</f>
        <v>675</v>
      </c>
      <c r="L73" s="27">
        <v>4</v>
      </c>
      <c r="M73" s="25">
        <f>F73/V73*60</f>
        <v>2357.0047111331519</v>
      </c>
      <c r="N73" s="26">
        <f>M73/L73</f>
        <v>589.25117778328797</v>
      </c>
      <c r="O73" s="91">
        <f>L73-I73</f>
        <v>0</v>
      </c>
      <c r="P73" s="92">
        <f>N73-K73</f>
        <v>-85.748822216712028</v>
      </c>
      <c r="Q73" s="31">
        <f>N73/K73</f>
        <v>0.87296470782709334</v>
      </c>
      <c r="R73" s="273">
        <f>Q89</f>
        <v>0.87296470782709334</v>
      </c>
      <c r="S73" s="32">
        <v>0.25</v>
      </c>
      <c r="T73" s="33">
        <v>0.34335648148148146</v>
      </c>
      <c r="U73" s="34"/>
      <c r="V73" s="35">
        <v>134.43333333333331</v>
      </c>
      <c r="W73" s="114"/>
      <c r="X73" s="115"/>
      <c r="Y73" s="276"/>
      <c r="Z73" s="277"/>
      <c r="AA73" s="36">
        <f>M73-J73</f>
        <v>-342.99528886684811</v>
      </c>
      <c r="AB73" s="31">
        <f>M73/J73</f>
        <v>0.87296470782709334</v>
      </c>
      <c r="AC73" s="278">
        <f>AB89</f>
        <v>0.87296470782709334</v>
      </c>
    </row>
    <row r="74" spans="1:29" ht="15.75" customHeight="1">
      <c r="A74" s="282"/>
      <c r="B74" s="38"/>
      <c r="C74" s="264"/>
      <c r="D74" s="265"/>
      <c r="E74" s="39"/>
      <c r="F74" s="40"/>
      <c r="G74" s="41"/>
      <c r="H74" s="42"/>
      <c r="I74" s="43"/>
      <c r="J74" s="44"/>
      <c r="K74" s="45"/>
      <c r="L74" s="46"/>
      <c r="M74" s="44"/>
      <c r="N74" s="45"/>
      <c r="O74" s="47"/>
      <c r="P74" s="48"/>
      <c r="Q74" s="49"/>
      <c r="R74" s="274"/>
      <c r="S74" s="50"/>
      <c r="T74" s="51"/>
      <c r="U74" s="52"/>
      <c r="V74" s="53"/>
      <c r="W74" s="54"/>
      <c r="X74" s="94"/>
      <c r="Y74" s="266"/>
      <c r="Z74" s="267"/>
      <c r="AA74" s="55"/>
      <c r="AB74" s="49"/>
      <c r="AC74" s="279"/>
    </row>
    <row r="75" spans="1:29" ht="15.75" customHeight="1">
      <c r="A75" s="282"/>
      <c r="B75" s="38"/>
      <c r="C75" s="264"/>
      <c r="D75" s="265"/>
      <c r="E75" s="39"/>
      <c r="F75" s="40"/>
      <c r="G75" s="41"/>
      <c r="H75" s="42"/>
      <c r="I75" s="43"/>
      <c r="J75" s="44"/>
      <c r="K75" s="45"/>
      <c r="L75" s="46"/>
      <c r="M75" s="44"/>
      <c r="N75" s="45"/>
      <c r="O75" s="47"/>
      <c r="P75" s="48"/>
      <c r="Q75" s="49"/>
      <c r="R75" s="274"/>
      <c r="S75" s="50"/>
      <c r="T75" s="51"/>
      <c r="U75" s="52"/>
      <c r="V75" s="53"/>
      <c r="W75" s="54"/>
      <c r="X75" s="94"/>
      <c r="Y75" s="266"/>
      <c r="Z75" s="267"/>
      <c r="AA75" s="55"/>
      <c r="AB75" s="49"/>
      <c r="AC75" s="279"/>
    </row>
    <row r="76" spans="1:29" ht="15.75" customHeight="1">
      <c r="A76" s="282"/>
      <c r="B76" s="38"/>
      <c r="C76" s="264"/>
      <c r="D76" s="265"/>
      <c r="E76" s="39"/>
      <c r="F76" s="40"/>
      <c r="G76" s="41"/>
      <c r="H76" s="42"/>
      <c r="I76" s="43"/>
      <c r="J76" s="44"/>
      <c r="K76" s="45"/>
      <c r="L76" s="46"/>
      <c r="M76" s="44"/>
      <c r="N76" s="45"/>
      <c r="O76" s="47"/>
      <c r="P76" s="48"/>
      <c r="Q76" s="49"/>
      <c r="R76" s="274"/>
      <c r="S76" s="50"/>
      <c r="T76" s="51"/>
      <c r="U76" s="52"/>
      <c r="V76" s="53"/>
      <c r="W76" s="54"/>
      <c r="X76" s="94"/>
      <c r="Y76" s="266"/>
      <c r="Z76" s="267"/>
      <c r="AA76" s="55"/>
      <c r="AB76" s="49"/>
      <c r="AC76" s="279"/>
    </row>
    <row r="77" spans="1:29" ht="15.75" customHeight="1">
      <c r="A77" s="283"/>
      <c r="B77" s="38"/>
      <c r="C77" s="264"/>
      <c r="D77" s="265"/>
      <c r="E77" s="39"/>
      <c r="F77" s="40"/>
      <c r="G77" s="41"/>
      <c r="H77" s="58"/>
      <c r="I77" s="43"/>
      <c r="J77" s="44"/>
      <c r="K77" s="45"/>
      <c r="L77" s="59"/>
      <c r="M77" s="44"/>
      <c r="N77" s="45"/>
      <c r="O77" s="47"/>
      <c r="P77" s="48"/>
      <c r="Q77" s="49"/>
      <c r="R77" s="274"/>
      <c r="S77" s="50"/>
      <c r="T77" s="51"/>
      <c r="U77" s="52"/>
      <c r="V77" s="53"/>
      <c r="W77" s="54"/>
      <c r="X77" s="94"/>
      <c r="Y77" s="266"/>
      <c r="Z77" s="267"/>
      <c r="AA77" s="55"/>
      <c r="AB77" s="49"/>
      <c r="AC77" s="279"/>
    </row>
    <row r="78" spans="1:29" ht="15.75" customHeight="1">
      <c r="A78" s="283"/>
      <c r="B78" s="38"/>
      <c r="C78" s="264"/>
      <c r="D78" s="265"/>
      <c r="E78" s="39"/>
      <c r="F78" s="40"/>
      <c r="G78" s="60"/>
      <c r="H78" s="61"/>
      <c r="I78" s="43"/>
      <c r="J78" s="44"/>
      <c r="K78" s="45"/>
      <c r="L78" s="46"/>
      <c r="M78" s="44"/>
      <c r="N78" s="45"/>
      <c r="O78" s="47"/>
      <c r="P78" s="48"/>
      <c r="Q78" s="49"/>
      <c r="R78" s="274"/>
      <c r="S78" s="50"/>
      <c r="T78" s="51"/>
      <c r="U78" s="52"/>
      <c r="V78" s="53"/>
      <c r="W78" s="54"/>
      <c r="X78" s="94"/>
      <c r="Y78" s="266"/>
      <c r="Z78" s="267"/>
      <c r="AA78" s="55"/>
      <c r="AB78" s="49"/>
      <c r="AC78" s="279"/>
    </row>
    <row r="79" spans="1:29" ht="15.75" customHeight="1">
      <c r="A79" s="283"/>
      <c r="B79" s="38"/>
      <c r="C79" s="264"/>
      <c r="D79" s="265"/>
      <c r="E79" s="39"/>
      <c r="F79" s="40"/>
      <c r="G79" s="60"/>
      <c r="H79" s="64"/>
      <c r="I79" s="43"/>
      <c r="J79" s="44"/>
      <c r="K79" s="45"/>
      <c r="L79" s="59"/>
      <c r="M79" s="44"/>
      <c r="N79" s="45"/>
      <c r="O79" s="65"/>
      <c r="P79" s="66"/>
      <c r="Q79" s="67"/>
      <c r="R79" s="274"/>
      <c r="S79" s="50"/>
      <c r="T79" s="51"/>
      <c r="U79" s="52"/>
      <c r="V79" s="53"/>
      <c r="W79" s="54"/>
      <c r="X79" s="94"/>
      <c r="Y79" s="266"/>
      <c r="Z79" s="267"/>
      <c r="AA79" s="55"/>
      <c r="AB79" s="49"/>
      <c r="AC79" s="279"/>
    </row>
    <row r="80" spans="1:29" ht="15.75" customHeight="1">
      <c r="A80" s="283"/>
      <c r="B80" s="38"/>
      <c r="C80" s="264"/>
      <c r="D80" s="265"/>
      <c r="E80" s="39"/>
      <c r="F80" s="40"/>
      <c r="G80" s="60"/>
      <c r="H80" s="64"/>
      <c r="I80" s="43"/>
      <c r="J80" s="44"/>
      <c r="K80" s="45"/>
      <c r="L80" s="59"/>
      <c r="M80" s="44"/>
      <c r="N80" s="45"/>
      <c r="O80" s="65"/>
      <c r="P80" s="66"/>
      <c r="Q80" s="67"/>
      <c r="R80" s="274"/>
      <c r="S80" s="50"/>
      <c r="T80" s="51"/>
      <c r="U80" s="52"/>
      <c r="V80" s="53"/>
      <c r="W80" s="54"/>
      <c r="X80" s="94"/>
      <c r="Y80" s="266"/>
      <c r="Z80" s="267"/>
      <c r="AA80" s="55"/>
      <c r="AB80" s="49"/>
      <c r="AC80" s="279"/>
    </row>
    <row r="81" spans="1:29" ht="15.75" customHeight="1">
      <c r="A81" s="283"/>
      <c r="B81" s="38"/>
      <c r="C81" s="264"/>
      <c r="D81" s="265"/>
      <c r="E81" s="39"/>
      <c r="F81" s="40"/>
      <c r="G81" s="60"/>
      <c r="H81" s="64"/>
      <c r="I81" s="43"/>
      <c r="J81" s="44"/>
      <c r="K81" s="45"/>
      <c r="L81" s="59"/>
      <c r="M81" s="44"/>
      <c r="N81" s="45"/>
      <c r="O81" s="65"/>
      <c r="P81" s="66"/>
      <c r="Q81" s="67"/>
      <c r="R81" s="274"/>
      <c r="S81" s="50"/>
      <c r="T81" s="51"/>
      <c r="U81" s="52"/>
      <c r="V81" s="53"/>
      <c r="W81" s="54"/>
      <c r="X81" s="94"/>
      <c r="Y81" s="266"/>
      <c r="Z81" s="267"/>
      <c r="AA81" s="55"/>
      <c r="AB81" s="49"/>
      <c r="AC81" s="279"/>
    </row>
    <row r="82" spans="1:29" ht="15.75" customHeight="1">
      <c r="A82" s="283"/>
      <c r="B82" s="38"/>
      <c r="C82" s="264"/>
      <c r="D82" s="265"/>
      <c r="E82" s="39"/>
      <c r="F82" s="40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55"/>
      <c r="AB82" s="49"/>
      <c r="AC82" s="279"/>
    </row>
    <row r="83" spans="1:29" ht="15.75" customHeight="1">
      <c r="A83" s="283"/>
      <c r="B83" s="38"/>
      <c r="C83" s="264"/>
      <c r="D83" s="265"/>
      <c r="E83" s="39"/>
      <c r="F83" s="40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55"/>
      <c r="AB83" s="49"/>
      <c r="AC83" s="279"/>
    </row>
    <row r="84" spans="1:29" ht="15.75" customHeight="1">
      <c r="A84" s="283"/>
      <c r="B84" s="38"/>
      <c r="C84" s="264"/>
      <c r="D84" s="265"/>
      <c r="E84" s="39"/>
      <c r="F84" s="40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55"/>
      <c r="AB84" s="49"/>
      <c r="AC84" s="279"/>
    </row>
    <row r="85" spans="1:29" ht="15.75" customHeight="1">
      <c r="A85" s="283"/>
      <c r="B85" s="38"/>
      <c r="C85" s="264"/>
      <c r="D85" s="265"/>
      <c r="E85" s="39"/>
      <c r="F85" s="40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55"/>
      <c r="AB85" s="49"/>
      <c r="AC85" s="279"/>
    </row>
    <row r="86" spans="1:29" ht="15.75" customHeight="1">
      <c r="A86" s="283"/>
      <c r="B86" s="38"/>
      <c r="C86" s="264"/>
      <c r="D86" s="265"/>
      <c r="E86" s="39"/>
      <c r="F86" s="40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55"/>
      <c r="AB86" s="49"/>
      <c r="AC86" s="279"/>
    </row>
    <row r="87" spans="1:29" ht="15.75" customHeight="1">
      <c r="A87" s="283"/>
      <c r="B87" s="38"/>
      <c r="C87" s="264"/>
      <c r="D87" s="265"/>
      <c r="E87" s="39"/>
      <c r="F87" s="40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55"/>
      <c r="AB87" s="49"/>
      <c r="AC87" s="279"/>
    </row>
    <row r="88" spans="1:29" ht="15.75" customHeight="1">
      <c r="A88" s="283"/>
      <c r="B88" s="38"/>
      <c r="C88" s="264"/>
      <c r="D88" s="265"/>
      <c r="E88" s="104"/>
      <c r="F88" s="40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18"/>
      <c r="G89" s="79"/>
      <c r="H89" s="20"/>
      <c r="I89" s="80">
        <f t="shared" ref="I89:J89" si="19">AVERAGE(I73:I88)</f>
        <v>4</v>
      </c>
      <c r="J89" s="81">
        <f t="shared" si="19"/>
        <v>2700</v>
      </c>
      <c r="K89" s="82">
        <f t="shared" ref="K89" si="20">J89/I89</f>
        <v>675</v>
      </c>
      <c r="L89" s="80">
        <f t="shared" ref="L89:M89" si="21">AVERAGE(L73:L88)</f>
        <v>4</v>
      </c>
      <c r="M89" s="81">
        <f t="shared" si="21"/>
        <v>2357.0047111331519</v>
      </c>
      <c r="N89" s="82">
        <f>M89/L89</f>
        <v>589.25117778328797</v>
      </c>
      <c r="O89" s="83">
        <f>L89-I89</f>
        <v>0</v>
      </c>
      <c r="P89" s="84">
        <f>N89-K89</f>
        <v>-85.748822216712028</v>
      </c>
      <c r="Q89" s="85">
        <f>N89/K89</f>
        <v>0.87296470782709334</v>
      </c>
      <c r="R89" s="275"/>
      <c r="S89" s="182">
        <f>S73</f>
        <v>0.25</v>
      </c>
      <c r="T89" s="183">
        <f>INDEX(T73:T88,COUNTA(T73:T88))</f>
        <v>0.34335648148148146</v>
      </c>
      <c r="U89" s="86"/>
      <c r="V89" s="96"/>
      <c r="W89" s="18"/>
      <c r="X89" s="20"/>
      <c r="Y89" s="262"/>
      <c r="Z89" s="263"/>
      <c r="AA89" s="97">
        <f>M89-J89</f>
        <v>-342.99528886684811</v>
      </c>
      <c r="AB89" s="85">
        <f>M89/J89</f>
        <v>0.87296470782709334</v>
      </c>
      <c r="AC89" s="280"/>
    </row>
    <row r="90" spans="1:29" ht="15.75" customHeight="1">
      <c r="A90" s="268" t="s">
        <v>197</v>
      </c>
      <c r="B90" s="16" t="s">
        <v>76</v>
      </c>
      <c r="C90" s="271" t="s">
        <v>107</v>
      </c>
      <c r="D90" s="272"/>
      <c r="E90" s="21">
        <v>18.18</v>
      </c>
      <c r="F90" s="15">
        <v>2907</v>
      </c>
      <c r="G90" s="22">
        <f t="shared" ref="G90:G91" si="22">E90*F90</f>
        <v>52849.26</v>
      </c>
      <c r="H90" s="23"/>
      <c r="I90" s="24">
        <v>3</v>
      </c>
      <c r="J90" s="25">
        <v>3300</v>
      </c>
      <c r="K90" s="26">
        <f>J90/I90</f>
        <v>1100</v>
      </c>
      <c r="L90" s="27">
        <v>3</v>
      </c>
      <c r="M90" s="25">
        <f>F90/V90*60</f>
        <v>2771.5042372881367</v>
      </c>
      <c r="N90" s="26">
        <f>M90/L90</f>
        <v>923.83474576271226</v>
      </c>
      <c r="O90" s="91">
        <f>L90-I90</f>
        <v>0</v>
      </c>
      <c r="P90" s="92">
        <f>N90-K90</f>
        <v>-176.16525423728774</v>
      </c>
      <c r="Q90" s="31">
        <f>N90/K90</f>
        <v>0.83984976887519291</v>
      </c>
      <c r="R90" s="273">
        <f>Q106</f>
        <v>0.84535875894773815</v>
      </c>
      <c r="S90" s="32">
        <v>0.34657407407407409</v>
      </c>
      <c r="T90" s="33">
        <v>0.39027777777777778</v>
      </c>
      <c r="U90" s="34"/>
      <c r="V90" s="35">
        <v>62.933333333333309</v>
      </c>
      <c r="W90" s="33"/>
      <c r="X90" s="107"/>
      <c r="Y90" s="276"/>
      <c r="Z90" s="277"/>
      <c r="AA90" s="36">
        <f>M90-J90</f>
        <v>-528.49576271186334</v>
      </c>
      <c r="AB90" s="31">
        <f>M90/J90</f>
        <v>0.83984976887519291</v>
      </c>
      <c r="AC90" s="278">
        <f>AB106</f>
        <v>0.84535875894773815</v>
      </c>
    </row>
    <row r="91" spans="1:29" ht="15.75" customHeight="1">
      <c r="A91" s="269"/>
      <c r="B91" s="38" t="s">
        <v>76</v>
      </c>
      <c r="C91" s="264" t="s">
        <v>226</v>
      </c>
      <c r="D91" s="265"/>
      <c r="E91" s="39">
        <v>21.45</v>
      </c>
      <c r="F91" s="40">
        <v>3293</v>
      </c>
      <c r="G91" s="41">
        <f t="shared" si="22"/>
        <v>70634.849999999991</v>
      </c>
      <c r="H91" s="42"/>
      <c r="I91" s="43">
        <v>3</v>
      </c>
      <c r="J91" s="44">
        <v>3300</v>
      </c>
      <c r="K91" s="45">
        <f t="shared" ref="K91:K110" si="23">J91/I91</f>
        <v>1100</v>
      </c>
      <c r="L91" s="46">
        <v>3</v>
      </c>
      <c r="M91" s="44">
        <f>F91/V91*60</f>
        <v>2807.8635717669354</v>
      </c>
      <c r="N91" s="45">
        <f>M91/L91</f>
        <v>935.95452392231175</v>
      </c>
      <c r="O91" s="47">
        <f>L91-I91</f>
        <v>0</v>
      </c>
      <c r="P91" s="48">
        <f>N91-K91</f>
        <v>-164.04547607768825</v>
      </c>
      <c r="Q91" s="49">
        <f>N91/K91</f>
        <v>0.85086774902028339</v>
      </c>
      <c r="R91" s="274"/>
      <c r="S91" s="50">
        <v>0.39305555555555555</v>
      </c>
      <c r="T91" s="51">
        <v>0.44192129629629628</v>
      </c>
      <c r="U91" s="52">
        <v>3.9999999999999858</v>
      </c>
      <c r="V91" s="53">
        <v>70.36666666666666</v>
      </c>
      <c r="W91" s="54"/>
      <c r="X91" s="94"/>
      <c r="Y91" s="266"/>
      <c r="Z91" s="267"/>
      <c r="AA91" s="55">
        <f>M91-J91</f>
        <v>-492.13642823306463</v>
      </c>
      <c r="AB91" s="49">
        <f>M91/J91</f>
        <v>0.85086774902028339</v>
      </c>
      <c r="AC91" s="279"/>
    </row>
    <row r="92" spans="1:29" ht="15.75" customHeight="1">
      <c r="A92" s="269"/>
      <c r="B92" s="38"/>
      <c r="C92" s="264"/>
      <c r="D92" s="265"/>
      <c r="E92" s="39"/>
      <c r="F92" s="40"/>
      <c r="G92" s="41"/>
      <c r="H92" s="42"/>
      <c r="I92" s="43"/>
      <c r="J92" s="44"/>
      <c r="K92" s="45"/>
      <c r="L92" s="46"/>
      <c r="M92" s="44"/>
      <c r="N92" s="45"/>
      <c r="O92" s="47"/>
      <c r="P92" s="48"/>
      <c r="Q92" s="49"/>
      <c r="R92" s="274"/>
      <c r="S92" s="50"/>
      <c r="T92" s="51"/>
      <c r="U92" s="52"/>
      <c r="V92" s="53"/>
      <c r="W92" s="54"/>
      <c r="X92" s="58"/>
      <c r="Y92" s="266"/>
      <c r="Z92" s="267"/>
      <c r="AA92" s="55"/>
      <c r="AB92" s="49"/>
      <c r="AC92" s="279"/>
    </row>
    <row r="93" spans="1:29" ht="15.75" customHeight="1">
      <c r="A93" s="269"/>
      <c r="B93" s="38"/>
      <c r="C93" s="264"/>
      <c r="D93" s="265"/>
      <c r="E93" s="39"/>
      <c r="F93" s="40"/>
      <c r="G93" s="41"/>
      <c r="H93" s="42"/>
      <c r="I93" s="43"/>
      <c r="J93" s="44"/>
      <c r="K93" s="45"/>
      <c r="L93" s="46"/>
      <c r="M93" s="44"/>
      <c r="N93" s="45"/>
      <c r="O93" s="47"/>
      <c r="P93" s="48"/>
      <c r="Q93" s="49"/>
      <c r="R93" s="274"/>
      <c r="S93" s="50"/>
      <c r="T93" s="51"/>
      <c r="U93" s="52"/>
      <c r="V93" s="53"/>
      <c r="W93" s="54"/>
      <c r="X93" s="58"/>
      <c r="Y93" s="266"/>
      <c r="Z93" s="267"/>
      <c r="AA93" s="55"/>
      <c r="AB93" s="49"/>
      <c r="AC93" s="279"/>
    </row>
    <row r="94" spans="1:29" ht="15.75" customHeight="1">
      <c r="A94" s="269"/>
      <c r="B94" s="38"/>
      <c r="C94" s="264"/>
      <c r="D94" s="265"/>
      <c r="E94" s="39"/>
      <c r="F94" s="40"/>
      <c r="G94" s="41"/>
      <c r="H94" s="58"/>
      <c r="I94" s="43"/>
      <c r="J94" s="44"/>
      <c r="K94" s="45"/>
      <c r="L94" s="59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58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1"/>
      <c r="I95" s="43"/>
      <c r="J95" s="44"/>
      <c r="K95" s="45"/>
      <c r="L95" s="46"/>
      <c r="M95" s="44"/>
      <c r="N95" s="45"/>
      <c r="O95" s="47"/>
      <c r="P95" s="48"/>
      <c r="Q95" s="49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94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94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94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94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94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94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94"/>
      <c r="Y104" s="266"/>
      <c r="Z104" s="267"/>
      <c r="AA104" s="55"/>
      <c r="AB104" s="49"/>
      <c r="AC104" s="279"/>
    </row>
    <row r="105" spans="1:29" ht="15.75" customHeight="1">
      <c r="A105" s="269"/>
      <c r="B105" s="38"/>
      <c r="C105" s="264"/>
      <c r="D105" s="265"/>
      <c r="E105" s="104"/>
      <c r="F105" s="40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24">AVERAGE(I90:I105)</f>
        <v>3</v>
      </c>
      <c r="J106" s="81">
        <f t="shared" si="24"/>
        <v>3300</v>
      </c>
      <c r="K106" s="82">
        <f t="shared" ref="K106" si="25">J106/I106</f>
        <v>1100</v>
      </c>
      <c r="L106" s="80">
        <f t="shared" ref="L106:M106" si="26">AVERAGE(L90:L105)</f>
        <v>3</v>
      </c>
      <c r="M106" s="81">
        <f t="shared" si="26"/>
        <v>2789.683904527536</v>
      </c>
      <c r="N106" s="82">
        <f>M106/L106</f>
        <v>929.894634842512</v>
      </c>
      <c r="O106" s="83">
        <f>L106-I106</f>
        <v>0</v>
      </c>
      <c r="P106" s="84">
        <f>N106-K106</f>
        <v>-170.105365157488</v>
      </c>
      <c r="Q106" s="85">
        <f>N106/K106</f>
        <v>0.84535875894773815</v>
      </c>
      <c r="R106" s="275"/>
      <c r="S106" s="182">
        <f>S90</f>
        <v>0.34657407407407409</v>
      </c>
      <c r="T106" s="183">
        <f>INDEX(T90:T105,COUNTA(T90:T105))</f>
        <v>0.44192129629629628</v>
      </c>
      <c r="U106" s="86"/>
      <c r="V106" s="96"/>
      <c r="W106" s="78"/>
      <c r="X106" s="82"/>
      <c r="Y106" s="262"/>
      <c r="Z106" s="263"/>
      <c r="AA106" s="97">
        <f>M106-J106</f>
        <v>-510.31609547246399</v>
      </c>
      <c r="AB106" s="85">
        <f>M106/J106</f>
        <v>0.84535875894773815</v>
      </c>
      <c r="AC106" s="280"/>
    </row>
    <row r="107" spans="1:29" ht="15.75" customHeight="1">
      <c r="A107" s="281" t="s">
        <v>44</v>
      </c>
      <c r="B107" s="16" t="s">
        <v>76</v>
      </c>
      <c r="C107" s="271" t="s">
        <v>105</v>
      </c>
      <c r="D107" s="272"/>
      <c r="E107" s="21">
        <v>22.28</v>
      </c>
      <c r="F107" s="15">
        <v>1452</v>
      </c>
      <c r="G107" s="22">
        <f t="shared" ref="G107:G110" si="27">E107*F107</f>
        <v>32350.560000000001</v>
      </c>
      <c r="H107" s="23"/>
      <c r="I107" s="24">
        <v>5</v>
      </c>
      <c r="J107" s="25">
        <v>3300</v>
      </c>
      <c r="K107" s="26">
        <f>J107/I107</f>
        <v>660</v>
      </c>
      <c r="L107" s="27">
        <v>5</v>
      </c>
      <c r="M107" s="25">
        <f>F107/V107*60</f>
        <v>2731.034482758625</v>
      </c>
      <c r="N107" s="26">
        <f>M107/L107</f>
        <v>546.20689655172498</v>
      </c>
      <c r="O107" s="91">
        <f>L107-I107</f>
        <v>0</v>
      </c>
      <c r="P107" s="92">
        <f>N107-K107</f>
        <v>-113.79310344827502</v>
      </c>
      <c r="Q107" s="31">
        <f>N107/K107</f>
        <v>0.82758620689655304</v>
      </c>
      <c r="R107" s="273">
        <f>Q123</f>
        <v>0.83642812962253088</v>
      </c>
      <c r="S107" s="32">
        <v>0.25006944444444446</v>
      </c>
      <c r="T107" s="33">
        <v>0.2722222222222222</v>
      </c>
      <c r="U107" s="34"/>
      <c r="V107" s="35">
        <v>31.899999999999949</v>
      </c>
      <c r="W107" s="114"/>
      <c r="X107" s="115"/>
      <c r="Y107" s="276"/>
      <c r="Z107" s="277"/>
      <c r="AA107" s="36">
        <f>M107-J107</f>
        <v>-568.96551724137498</v>
      </c>
      <c r="AB107" s="31">
        <f>M107/J107</f>
        <v>0.82758620689655304</v>
      </c>
      <c r="AC107" s="278">
        <f>AB123</f>
        <v>0.83642812962253088</v>
      </c>
    </row>
    <row r="108" spans="1:29" ht="15.75" customHeight="1">
      <c r="A108" s="282"/>
      <c r="B108" s="38" t="s">
        <v>76</v>
      </c>
      <c r="C108" s="264" t="s">
        <v>106</v>
      </c>
      <c r="D108" s="265"/>
      <c r="E108" s="39">
        <v>23.38</v>
      </c>
      <c r="F108" s="40">
        <v>1286</v>
      </c>
      <c r="G108" s="41">
        <f t="shared" si="27"/>
        <v>30066.68</v>
      </c>
      <c r="H108" s="42"/>
      <c r="I108" s="43">
        <v>4</v>
      </c>
      <c r="J108" s="44">
        <v>3300</v>
      </c>
      <c r="K108" s="45">
        <f t="shared" si="23"/>
        <v>825</v>
      </c>
      <c r="L108" s="46">
        <v>4</v>
      </c>
      <c r="M108" s="44">
        <f>F108/V108*60</f>
        <v>2729.7169811320705</v>
      </c>
      <c r="N108" s="45">
        <f>M108/L108</f>
        <v>682.42924528301762</v>
      </c>
      <c r="O108" s="47">
        <f>L108-I108</f>
        <v>0</v>
      </c>
      <c r="P108" s="48">
        <f>N108-K108</f>
        <v>-142.57075471698238</v>
      </c>
      <c r="Q108" s="49">
        <f>N108/K108</f>
        <v>0.82718696397941527</v>
      </c>
      <c r="R108" s="274"/>
      <c r="S108" s="50">
        <v>0.27499999999999997</v>
      </c>
      <c r="T108" s="51">
        <v>0.29462962962962963</v>
      </c>
      <c r="U108" s="52">
        <v>3.9999999999999858</v>
      </c>
      <c r="V108" s="53">
        <v>28.266666666666715</v>
      </c>
      <c r="W108" s="54"/>
      <c r="X108" s="94"/>
      <c r="Y108" s="266"/>
      <c r="Z108" s="267"/>
      <c r="AA108" s="55">
        <f>M108-J108</f>
        <v>-570.28301886792951</v>
      </c>
      <c r="AB108" s="49">
        <f>M108/J108</f>
        <v>0.82718696397941527</v>
      </c>
      <c r="AC108" s="279"/>
    </row>
    <row r="109" spans="1:29" ht="15.75" customHeight="1">
      <c r="A109" s="282"/>
      <c r="B109" s="38" t="s">
        <v>76</v>
      </c>
      <c r="C109" s="264" t="s">
        <v>104</v>
      </c>
      <c r="D109" s="265"/>
      <c r="E109" s="39">
        <v>17.89</v>
      </c>
      <c r="F109" s="40">
        <v>3098</v>
      </c>
      <c r="G109" s="41">
        <f t="shared" si="27"/>
        <v>55423.22</v>
      </c>
      <c r="H109" s="42"/>
      <c r="I109" s="43">
        <v>4</v>
      </c>
      <c r="J109" s="44">
        <v>3300</v>
      </c>
      <c r="K109" s="45">
        <f t="shared" si="23"/>
        <v>825</v>
      </c>
      <c r="L109" s="46">
        <v>4</v>
      </c>
      <c r="M109" s="44">
        <f>F109/V109*60</f>
        <v>2764.0148698884714</v>
      </c>
      <c r="N109" s="45">
        <f>M109/L109</f>
        <v>691.00371747211784</v>
      </c>
      <c r="O109" s="47">
        <f>L109-I109</f>
        <v>0</v>
      </c>
      <c r="P109" s="48">
        <f>N109-K109</f>
        <v>-133.99628252788216</v>
      </c>
      <c r="Q109" s="49">
        <f>N109/K109</f>
        <v>0.8375802636025671</v>
      </c>
      <c r="R109" s="274"/>
      <c r="S109" s="50">
        <v>0.29791666666666661</v>
      </c>
      <c r="T109" s="51">
        <v>0.34461805555555558</v>
      </c>
      <c r="U109" s="52">
        <v>4.7333333333332472</v>
      </c>
      <c r="V109" s="53">
        <v>67.250000000000114</v>
      </c>
      <c r="W109" s="54"/>
      <c r="X109" s="94"/>
      <c r="Y109" s="266"/>
      <c r="Z109" s="267"/>
      <c r="AA109" s="55">
        <f>M109-J109</f>
        <v>-535.98513011152863</v>
      </c>
      <c r="AB109" s="49">
        <f>M109/J109</f>
        <v>0.8375802636025671</v>
      </c>
      <c r="AC109" s="279"/>
    </row>
    <row r="110" spans="1:29" ht="15.75" customHeight="1">
      <c r="A110" s="282"/>
      <c r="B110" s="38" t="s">
        <v>76</v>
      </c>
      <c r="C110" s="264" t="s">
        <v>108</v>
      </c>
      <c r="D110" s="265"/>
      <c r="E110" s="39">
        <v>16.66</v>
      </c>
      <c r="F110" s="40">
        <v>5155</v>
      </c>
      <c r="G110" s="41">
        <f t="shared" si="27"/>
        <v>85882.3</v>
      </c>
      <c r="H110" s="42"/>
      <c r="I110" s="43">
        <v>4</v>
      </c>
      <c r="J110" s="44">
        <v>3300</v>
      </c>
      <c r="K110" s="45">
        <f t="shared" si="23"/>
        <v>825</v>
      </c>
      <c r="L110" s="46">
        <v>4</v>
      </c>
      <c r="M110" s="44">
        <f>F110/V110*60</f>
        <v>2816.0849772382408</v>
      </c>
      <c r="N110" s="45">
        <f>M110/L110</f>
        <v>704.02124430956019</v>
      </c>
      <c r="O110" s="47">
        <f>L110-I110</f>
        <v>0</v>
      </c>
      <c r="P110" s="48">
        <f>N110-K110</f>
        <v>-120.97875569043981</v>
      </c>
      <c r="Q110" s="49">
        <f>N110/K110</f>
        <v>0.85335908401158811</v>
      </c>
      <c r="R110" s="274"/>
      <c r="S110" s="50">
        <v>0.34872685185185187</v>
      </c>
      <c r="T110" s="51">
        <v>0.42499999999999999</v>
      </c>
      <c r="U110" s="52">
        <v>5.916666666666659</v>
      </c>
      <c r="V110" s="53">
        <v>109.83333333333329</v>
      </c>
      <c r="W110" s="54"/>
      <c r="X110" s="94"/>
      <c r="Y110" s="266"/>
      <c r="Z110" s="267"/>
      <c r="AA110" s="55">
        <f>M110-J110</f>
        <v>-483.91502276175925</v>
      </c>
      <c r="AB110" s="49">
        <f>M110/J110</f>
        <v>0.85335908401158811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94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94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94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94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94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94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94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94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94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94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18"/>
      <c r="G123" s="79"/>
      <c r="H123" s="20"/>
      <c r="I123" s="80">
        <f t="shared" ref="I123:J123" si="28">AVERAGE(I107:I122)</f>
        <v>4.25</v>
      </c>
      <c r="J123" s="81">
        <f t="shared" si="28"/>
        <v>3300</v>
      </c>
      <c r="K123" s="82">
        <f t="shared" ref="K123" si="29">J123/I123</f>
        <v>776.47058823529414</v>
      </c>
      <c r="L123" s="80">
        <f t="shared" ref="L123:M123" si="30">AVERAGE(L107:L122)</f>
        <v>4.25</v>
      </c>
      <c r="M123" s="81">
        <f t="shared" si="30"/>
        <v>2760.212827754352</v>
      </c>
      <c r="N123" s="82">
        <f>M123/L123</f>
        <v>649.4618418245534</v>
      </c>
      <c r="O123" s="83">
        <f>L123-I123</f>
        <v>0</v>
      </c>
      <c r="P123" s="84">
        <f>N123-K123</f>
        <v>-127.00874641074074</v>
      </c>
      <c r="Q123" s="85">
        <f>N123/K123</f>
        <v>0.83642812962253088</v>
      </c>
      <c r="R123" s="275"/>
      <c r="S123" s="182">
        <f>S107</f>
        <v>0.25006944444444446</v>
      </c>
      <c r="T123" s="183">
        <f>INDEX(T107:T122,COUNTA(T107:T122))</f>
        <v>0.42499999999999999</v>
      </c>
      <c r="U123" s="86"/>
      <c r="V123" s="96"/>
      <c r="W123" s="18"/>
      <c r="X123" s="20"/>
      <c r="Y123" s="262"/>
      <c r="Z123" s="263"/>
      <c r="AA123" s="97">
        <f>M123-J123</f>
        <v>-539.78717224564798</v>
      </c>
      <c r="AB123" s="85">
        <f>M123/J123</f>
        <v>0.83642812962253088</v>
      </c>
      <c r="AC123" s="280"/>
    </row>
    <row r="124" spans="1:29" ht="15.75" customHeight="1">
      <c r="A124" s="268" t="s">
        <v>45</v>
      </c>
      <c r="B124" s="16" t="s">
        <v>76</v>
      </c>
      <c r="C124" s="271" t="s">
        <v>112</v>
      </c>
      <c r="D124" s="272"/>
      <c r="E124" s="21">
        <v>25.03</v>
      </c>
      <c r="F124" s="15">
        <v>1990</v>
      </c>
      <c r="G124" s="22">
        <f t="shared" ref="G124:G127" si="31">E124*F124</f>
        <v>49809.700000000004</v>
      </c>
      <c r="H124" s="23"/>
      <c r="I124" s="24">
        <v>4</v>
      </c>
      <c r="J124" s="25">
        <v>3300</v>
      </c>
      <c r="K124" s="26">
        <f>J124/I124</f>
        <v>825</v>
      </c>
      <c r="L124" s="27">
        <v>4</v>
      </c>
      <c r="M124" s="25">
        <f>F124/V124*60</f>
        <v>2726.0273972602758</v>
      </c>
      <c r="N124" s="26">
        <f>M124/L124</f>
        <v>681.50684931506896</v>
      </c>
      <c r="O124" s="91">
        <f>L124-I124</f>
        <v>0</v>
      </c>
      <c r="P124" s="92">
        <f>N124-K124</f>
        <v>-143.49315068493104</v>
      </c>
      <c r="Q124" s="31">
        <f>N124/K124</f>
        <v>0.82606890826068968</v>
      </c>
      <c r="R124" s="273">
        <f>Q140</f>
        <v>0.82357997242815373</v>
      </c>
      <c r="S124" s="32">
        <v>0.25013888888888891</v>
      </c>
      <c r="T124" s="33">
        <v>0.28055555555555556</v>
      </c>
      <c r="U124" s="34"/>
      <c r="V124" s="35">
        <v>43.799999999999969</v>
      </c>
      <c r="W124" s="114"/>
      <c r="X124" s="115"/>
      <c r="Y124" s="276"/>
      <c r="Z124" s="277"/>
      <c r="AA124" s="36">
        <f>M124-J124</f>
        <v>-573.97260273972415</v>
      </c>
      <c r="AB124" s="31">
        <f>M124/J124</f>
        <v>0.82606890826068968</v>
      </c>
      <c r="AC124" s="278">
        <f>AB140</f>
        <v>0.82357997242815373</v>
      </c>
    </row>
    <row r="125" spans="1:29" ht="15.75" customHeight="1">
      <c r="A125" s="269"/>
      <c r="B125" s="38" t="s">
        <v>76</v>
      </c>
      <c r="C125" s="264" t="s">
        <v>110</v>
      </c>
      <c r="D125" s="265"/>
      <c r="E125" s="39">
        <v>24.83</v>
      </c>
      <c r="F125" s="40">
        <v>2345</v>
      </c>
      <c r="G125" s="41">
        <f t="shared" si="31"/>
        <v>58226.35</v>
      </c>
      <c r="H125" s="42"/>
      <c r="I125" s="43">
        <v>4</v>
      </c>
      <c r="J125" s="44">
        <v>3300</v>
      </c>
      <c r="K125" s="45">
        <f t="shared" ref="K125:K165" si="32">J125/I125</f>
        <v>825</v>
      </c>
      <c r="L125" s="46">
        <v>4</v>
      </c>
      <c r="M125" s="44">
        <f>F125/V125*60</f>
        <v>2736.4667747163703</v>
      </c>
      <c r="N125" s="45">
        <f>M125/L125</f>
        <v>684.11669367909258</v>
      </c>
      <c r="O125" s="47">
        <f>L125-I125</f>
        <v>0</v>
      </c>
      <c r="P125" s="48">
        <f>N125-K125</f>
        <v>-140.88330632090742</v>
      </c>
      <c r="Q125" s="49">
        <f>N125/K125</f>
        <v>0.82923235597465772</v>
      </c>
      <c r="R125" s="274"/>
      <c r="S125" s="50">
        <v>0.29097222222222224</v>
      </c>
      <c r="T125" s="51">
        <v>0.32667824074074076</v>
      </c>
      <c r="U125" s="52">
        <v>15.000000000000027</v>
      </c>
      <c r="V125" s="53">
        <v>51.416666666666657</v>
      </c>
      <c r="W125" s="54"/>
      <c r="X125" s="94"/>
      <c r="Y125" s="266"/>
      <c r="Z125" s="267"/>
      <c r="AA125" s="55">
        <f>M125-J125</f>
        <v>-563.53322528362969</v>
      </c>
      <c r="AB125" s="49">
        <f>M125/J125</f>
        <v>0.82923235597465772</v>
      </c>
      <c r="AC125" s="279"/>
    </row>
    <row r="126" spans="1:29" ht="15.75" customHeight="1">
      <c r="A126" s="269"/>
      <c r="B126" s="38" t="s">
        <v>76</v>
      </c>
      <c r="C126" s="264" t="s">
        <v>111</v>
      </c>
      <c r="D126" s="265"/>
      <c r="E126" s="39">
        <v>18.18</v>
      </c>
      <c r="F126" s="40">
        <v>1570</v>
      </c>
      <c r="G126" s="41">
        <f t="shared" si="31"/>
        <v>28542.6</v>
      </c>
      <c r="H126" s="42"/>
      <c r="I126" s="43">
        <v>3</v>
      </c>
      <c r="J126" s="44">
        <v>3600</v>
      </c>
      <c r="K126" s="45">
        <f t="shared" si="32"/>
        <v>1200</v>
      </c>
      <c r="L126" s="46">
        <v>3</v>
      </c>
      <c r="M126" s="44">
        <f>F126/V126*60</f>
        <v>2925.4658385093171</v>
      </c>
      <c r="N126" s="45">
        <f>M126/L126</f>
        <v>975.1552795031057</v>
      </c>
      <c r="O126" s="47">
        <f>L126-I126</f>
        <v>0</v>
      </c>
      <c r="P126" s="48">
        <f>N126-K126</f>
        <v>-224.8447204968943</v>
      </c>
      <c r="Q126" s="49">
        <f>N126/K126</f>
        <v>0.8126293995859214</v>
      </c>
      <c r="R126" s="274"/>
      <c r="S126" s="50">
        <v>0.33958333333333335</v>
      </c>
      <c r="T126" s="51">
        <v>0.36194444444444446</v>
      </c>
      <c r="U126" s="52">
        <v>18.583333333333336</v>
      </c>
      <c r="V126" s="53">
        <v>32.199999999999996</v>
      </c>
      <c r="W126" s="54"/>
      <c r="X126" s="94"/>
      <c r="Y126" s="266"/>
      <c r="Z126" s="267"/>
      <c r="AA126" s="55">
        <f>M126-J126</f>
        <v>-674.53416149068289</v>
      </c>
      <c r="AB126" s="49">
        <f>M126/J126</f>
        <v>0.8126293995859214</v>
      </c>
      <c r="AC126" s="279"/>
    </row>
    <row r="127" spans="1:29" ht="15.75" customHeight="1">
      <c r="A127" s="269"/>
      <c r="B127" s="38" t="s">
        <v>76</v>
      </c>
      <c r="C127" s="264" t="s">
        <v>113</v>
      </c>
      <c r="D127" s="265"/>
      <c r="E127" s="39">
        <v>14.28</v>
      </c>
      <c r="F127" s="40">
        <v>6600</v>
      </c>
      <c r="G127" s="41">
        <f t="shared" si="31"/>
        <v>94248</v>
      </c>
      <c r="H127" s="42"/>
      <c r="I127" s="43">
        <v>3</v>
      </c>
      <c r="J127" s="44">
        <v>3600</v>
      </c>
      <c r="K127" s="45">
        <f t="shared" si="32"/>
        <v>1200</v>
      </c>
      <c r="L127" s="46">
        <v>3</v>
      </c>
      <c r="M127" s="44">
        <f>F127/V127*60</f>
        <v>2977.4436090225563</v>
      </c>
      <c r="N127" s="45">
        <f>M127/L127</f>
        <v>992.48120300751873</v>
      </c>
      <c r="O127" s="47">
        <f>L127-I127</f>
        <v>0</v>
      </c>
      <c r="P127" s="48">
        <f>N127-K127</f>
        <v>-207.51879699248127</v>
      </c>
      <c r="Q127" s="49">
        <f>N127/K127</f>
        <v>0.82706766917293228</v>
      </c>
      <c r="R127" s="274"/>
      <c r="S127" s="50">
        <v>0.37569444444444444</v>
      </c>
      <c r="T127" s="51">
        <v>0.46805555555555556</v>
      </c>
      <c r="U127" s="52">
        <v>19.799999999999976</v>
      </c>
      <c r="V127" s="53">
        <v>133</v>
      </c>
      <c r="W127" s="54"/>
      <c r="X127" s="94"/>
      <c r="Y127" s="266"/>
      <c r="Z127" s="267"/>
      <c r="AA127" s="55">
        <f>M127-J127</f>
        <v>-622.5563909774437</v>
      </c>
      <c r="AB127" s="49">
        <f>M127/J127</f>
        <v>0.82706766917293228</v>
      </c>
      <c r="AC127" s="279"/>
    </row>
    <row r="128" spans="1:29" ht="15.75" customHeight="1">
      <c r="A128" s="269"/>
      <c r="B128" s="38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38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94"/>
      <c r="Y129" s="266"/>
      <c r="Z129" s="267"/>
      <c r="AA129" s="55"/>
      <c r="AB129" s="49"/>
      <c r="AC129" s="279"/>
    </row>
    <row r="130" spans="1:29" ht="15.75" customHeight="1">
      <c r="A130" s="269"/>
      <c r="B130" s="38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79"/>
    </row>
    <row r="131" spans="1:29" ht="15.75" customHeight="1">
      <c r="A131" s="269"/>
      <c r="B131" s="38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79"/>
    </row>
    <row r="132" spans="1:29" ht="15.75" customHeight="1">
      <c r="A132" s="269"/>
      <c r="B132" s="38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54"/>
      <c r="X132" s="94"/>
      <c r="Y132" s="266"/>
      <c r="Z132" s="267"/>
      <c r="AA132" s="55"/>
      <c r="AB132" s="49"/>
      <c r="AC132" s="279"/>
    </row>
    <row r="133" spans="1:29" ht="15.75" customHeight="1">
      <c r="A133" s="269"/>
      <c r="B133" s="38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54"/>
      <c r="X133" s="94"/>
      <c r="Y133" s="266"/>
      <c r="Z133" s="267"/>
      <c r="AA133" s="55"/>
      <c r="AB133" s="49"/>
      <c r="AC133" s="279"/>
    </row>
    <row r="134" spans="1:29" ht="15.75" customHeight="1">
      <c r="A134" s="269"/>
      <c r="B134" s="38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68"/>
      <c r="X134" s="110"/>
      <c r="Y134" s="266"/>
      <c r="Z134" s="267"/>
      <c r="AA134" s="55"/>
      <c r="AB134" s="49"/>
      <c r="AC134" s="279"/>
    </row>
    <row r="135" spans="1:29" ht="15.75" customHeight="1">
      <c r="A135" s="269"/>
      <c r="B135" s="38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68"/>
      <c r="X135" s="110"/>
      <c r="Y135" s="266"/>
      <c r="Z135" s="267"/>
      <c r="AA135" s="55"/>
      <c r="AB135" s="49"/>
      <c r="AC135" s="279"/>
    </row>
    <row r="136" spans="1:29" ht="15.75" customHeight="1">
      <c r="A136" s="269"/>
      <c r="B136" s="38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68"/>
      <c r="X136" s="110"/>
      <c r="Y136" s="266"/>
      <c r="Z136" s="267"/>
      <c r="AA136" s="55"/>
      <c r="AB136" s="49"/>
      <c r="AC136" s="279"/>
    </row>
    <row r="137" spans="1:29" ht="15.75" customHeight="1">
      <c r="A137" s="269"/>
      <c r="B137" s="38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68"/>
      <c r="X137" s="110"/>
      <c r="Y137" s="266"/>
      <c r="Z137" s="267"/>
      <c r="AA137" s="55"/>
      <c r="AB137" s="49"/>
      <c r="AC137" s="279"/>
    </row>
    <row r="138" spans="1:29" ht="15.75" customHeight="1">
      <c r="A138" s="269"/>
      <c r="B138" s="38"/>
      <c r="C138" s="264"/>
      <c r="D138" s="265"/>
      <c r="E138" s="39"/>
      <c r="F138" s="40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68"/>
      <c r="X138" s="110"/>
      <c r="Y138" s="266"/>
      <c r="Z138" s="267"/>
      <c r="AA138" s="55"/>
      <c r="AB138" s="49"/>
      <c r="AC138" s="279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18"/>
      <c r="G140" s="79"/>
      <c r="H140" s="20"/>
      <c r="I140" s="80">
        <f t="shared" ref="I140:J140" si="33">AVERAGE(I124:I139)</f>
        <v>3.5</v>
      </c>
      <c r="J140" s="81">
        <f t="shared" si="33"/>
        <v>3450</v>
      </c>
      <c r="K140" s="82">
        <f t="shared" ref="K140" si="34">J140/I140</f>
        <v>985.71428571428567</v>
      </c>
      <c r="L140" s="80">
        <f t="shared" ref="L140:M140" si="35">AVERAGE(L124:L139)</f>
        <v>3.5</v>
      </c>
      <c r="M140" s="81">
        <f t="shared" si="35"/>
        <v>2841.3509048771302</v>
      </c>
      <c r="N140" s="82">
        <f>M140/L140</f>
        <v>811.81454425060861</v>
      </c>
      <c r="O140" s="83">
        <f>L140-I140</f>
        <v>0</v>
      </c>
      <c r="P140" s="84">
        <f>N140-K140</f>
        <v>-173.89974146367706</v>
      </c>
      <c r="Q140" s="85">
        <f>N140/K140</f>
        <v>0.82357997242815373</v>
      </c>
      <c r="R140" s="275"/>
      <c r="S140" s="182">
        <f>S124</f>
        <v>0.25013888888888891</v>
      </c>
      <c r="T140" s="183">
        <f>INDEX(T124:T139,COUNTA(T124:T139))</f>
        <v>0.46805555555555556</v>
      </c>
      <c r="U140" s="86"/>
      <c r="V140" s="96"/>
      <c r="W140" s="18"/>
      <c r="X140" s="20"/>
      <c r="Y140" s="262"/>
      <c r="Z140" s="263"/>
      <c r="AA140" s="97">
        <f>M140-J140</f>
        <v>-608.64909512286977</v>
      </c>
      <c r="AB140" s="85">
        <f>M140/J140</f>
        <v>0.82357997242815373</v>
      </c>
      <c r="AC140" s="280"/>
    </row>
    <row r="141" spans="1:29" ht="15.75" customHeight="1">
      <c r="A141" s="281" t="s">
        <v>46</v>
      </c>
      <c r="B141" s="16" t="s">
        <v>76</v>
      </c>
      <c r="C141" s="271" t="s">
        <v>114</v>
      </c>
      <c r="D141" s="272"/>
      <c r="E141" s="21">
        <v>24.94</v>
      </c>
      <c r="F141" s="15">
        <v>507</v>
      </c>
      <c r="G141" s="22">
        <f t="shared" ref="G141:G143" si="36">E141*F141</f>
        <v>12644.58</v>
      </c>
      <c r="H141" s="23"/>
      <c r="I141" s="24">
        <v>4</v>
      </c>
      <c r="J141" s="25">
        <v>3000</v>
      </c>
      <c r="K141" s="26">
        <f>J141/I141</f>
        <v>750</v>
      </c>
      <c r="L141" s="27">
        <v>4</v>
      </c>
      <c r="M141" s="25">
        <f>F141/V141*60</f>
        <v>2414.2857142857047</v>
      </c>
      <c r="N141" s="26">
        <f>M141/L141</f>
        <v>603.57142857142617</v>
      </c>
      <c r="O141" s="91">
        <f>L141-I141</f>
        <v>0</v>
      </c>
      <c r="P141" s="92">
        <f>N141-K141</f>
        <v>-146.42857142857383</v>
      </c>
      <c r="Q141" s="31">
        <f>N141/K141</f>
        <v>0.80476190476190157</v>
      </c>
      <c r="R141" s="273">
        <f>Q157</f>
        <v>0.81694951656284187</v>
      </c>
      <c r="S141" s="32">
        <v>0.25027777777777777</v>
      </c>
      <c r="T141" s="33">
        <v>0.2590277777777778</v>
      </c>
      <c r="U141" s="34"/>
      <c r="V141" s="35">
        <v>12.600000000000051</v>
      </c>
      <c r="W141" s="33"/>
      <c r="X141" s="107"/>
      <c r="Y141" s="276"/>
      <c r="Z141" s="277"/>
      <c r="AA141" s="36">
        <f>M141-J141</f>
        <v>-585.71428571429533</v>
      </c>
      <c r="AB141" s="31">
        <f>M141/J141</f>
        <v>0.80476190476190157</v>
      </c>
      <c r="AC141" s="278">
        <f>AB157</f>
        <v>0.81694951656284187</v>
      </c>
    </row>
    <row r="142" spans="1:29" ht="15.75" customHeight="1">
      <c r="A142" s="282"/>
      <c r="B142" s="38" t="s">
        <v>76</v>
      </c>
      <c r="C142" s="264" t="s">
        <v>217</v>
      </c>
      <c r="D142" s="265"/>
      <c r="E142" s="39">
        <v>30</v>
      </c>
      <c r="F142" s="40">
        <v>4113</v>
      </c>
      <c r="G142" s="41">
        <f t="shared" si="36"/>
        <v>123390</v>
      </c>
      <c r="H142" s="42"/>
      <c r="I142" s="43">
        <v>3</v>
      </c>
      <c r="J142" s="44">
        <v>3000</v>
      </c>
      <c r="K142" s="45">
        <f t="shared" si="32"/>
        <v>1000</v>
      </c>
      <c r="L142" s="46">
        <v>3</v>
      </c>
      <c r="M142" s="44">
        <f>F142/V142*60</f>
        <v>2475.2256770310933</v>
      </c>
      <c r="N142" s="45">
        <f>M142/L142</f>
        <v>825.07522567703109</v>
      </c>
      <c r="O142" s="47">
        <f>L142-I142</f>
        <v>0</v>
      </c>
      <c r="P142" s="48">
        <f>N142-K142</f>
        <v>-174.92477432296891</v>
      </c>
      <c r="Q142" s="49">
        <f>N142/K142</f>
        <v>0.82507522567703107</v>
      </c>
      <c r="R142" s="274"/>
      <c r="S142" s="50">
        <v>0.26967592592592593</v>
      </c>
      <c r="T142" s="51">
        <v>0.33891203703703704</v>
      </c>
      <c r="U142" s="52">
        <v>15.333333333333306</v>
      </c>
      <c r="V142" s="53">
        <v>99.7</v>
      </c>
      <c r="W142" s="54"/>
      <c r="X142" s="58"/>
      <c r="Y142" s="266"/>
      <c r="Z142" s="267"/>
      <c r="AA142" s="55">
        <f>M142-J142</f>
        <v>-524.77432296890674</v>
      </c>
      <c r="AB142" s="49">
        <f>M142/J142</f>
        <v>0.82507522567703107</v>
      </c>
      <c r="AC142" s="279"/>
    </row>
    <row r="143" spans="1:29" ht="15.75" customHeight="1">
      <c r="A143" s="282"/>
      <c r="B143" s="38" t="s">
        <v>76</v>
      </c>
      <c r="C143" s="264" t="s">
        <v>284</v>
      </c>
      <c r="D143" s="265"/>
      <c r="E143" s="39">
        <v>27.91</v>
      </c>
      <c r="F143" s="40">
        <v>4194</v>
      </c>
      <c r="G143" s="41">
        <f t="shared" si="36"/>
        <v>117054.54</v>
      </c>
      <c r="H143" s="42"/>
      <c r="I143" s="43">
        <v>3</v>
      </c>
      <c r="J143" s="44">
        <v>3000</v>
      </c>
      <c r="K143" s="45">
        <f t="shared" si="32"/>
        <v>1000</v>
      </c>
      <c r="L143" s="46">
        <v>3</v>
      </c>
      <c r="M143" s="44">
        <f>F143/V143*60</f>
        <v>2463.0342577487781</v>
      </c>
      <c r="N143" s="45">
        <f>M143/L143</f>
        <v>821.01141924959268</v>
      </c>
      <c r="O143" s="47">
        <f>L143-I143</f>
        <v>0</v>
      </c>
      <c r="P143" s="48">
        <f>N143-K143</f>
        <v>-178.98858075040732</v>
      </c>
      <c r="Q143" s="49">
        <f>N143/K143</f>
        <v>0.82101141924959264</v>
      </c>
      <c r="R143" s="274"/>
      <c r="S143" s="50">
        <v>0.34930555555555559</v>
      </c>
      <c r="T143" s="51">
        <v>0.42025462962962962</v>
      </c>
      <c r="U143" s="52">
        <v>14.966666666666715</v>
      </c>
      <c r="V143" s="53">
        <v>102.1666666666666</v>
      </c>
      <c r="W143" s="54"/>
      <c r="X143" s="58"/>
      <c r="Y143" s="266"/>
      <c r="Z143" s="267"/>
      <c r="AA143" s="55">
        <f>M143-J143</f>
        <v>-536.96574225122185</v>
      </c>
      <c r="AB143" s="49">
        <f>M143/J143</f>
        <v>0.82101141924959276</v>
      </c>
      <c r="AC143" s="279"/>
    </row>
    <row r="144" spans="1:29" ht="15.75" customHeight="1">
      <c r="A144" s="282"/>
      <c r="B144" s="38"/>
      <c r="C144" s="264"/>
      <c r="D144" s="265"/>
      <c r="E144" s="39"/>
      <c r="F144" s="40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79"/>
    </row>
    <row r="145" spans="1:29" ht="15.75" customHeight="1">
      <c r="A145" s="283"/>
      <c r="B145" s="38"/>
      <c r="C145" s="264"/>
      <c r="D145" s="265"/>
      <c r="E145" s="39"/>
      <c r="F145" s="40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79"/>
    </row>
    <row r="146" spans="1:29" ht="15.75" customHeight="1">
      <c r="A146" s="283"/>
      <c r="B146" s="38"/>
      <c r="C146" s="264"/>
      <c r="D146" s="265"/>
      <c r="E146" s="39"/>
      <c r="F146" s="40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116"/>
      <c r="Y146" s="266"/>
      <c r="Z146" s="267"/>
      <c r="AA146" s="55"/>
      <c r="AB146" s="49"/>
      <c r="AC146" s="279"/>
    </row>
    <row r="147" spans="1:29" ht="15.75" customHeight="1">
      <c r="A147" s="283"/>
      <c r="B147" s="38"/>
      <c r="C147" s="264"/>
      <c r="D147" s="265"/>
      <c r="E147" s="39"/>
      <c r="F147" s="40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79"/>
    </row>
    <row r="148" spans="1:29" ht="15.75" customHeight="1">
      <c r="A148" s="283"/>
      <c r="B148" s="38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79"/>
    </row>
    <row r="149" spans="1:29" ht="15.75" customHeight="1">
      <c r="A149" s="283"/>
      <c r="B149" s="38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68"/>
      <c r="X149" s="110"/>
      <c r="Y149" s="266"/>
      <c r="Z149" s="267"/>
      <c r="AA149" s="55"/>
      <c r="AB149" s="49"/>
      <c r="AC149" s="279"/>
    </row>
    <row r="150" spans="1:29" ht="15.75" customHeight="1">
      <c r="A150" s="283"/>
      <c r="B150" s="38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68"/>
      <c r="X150" s="110"/>
      <c r="Y150" s="266"/>
      <c r="Z150" s="267"/>
      <c r="AA150" s="55"/>
      <c r="AB150" s="49"/>
      <c r="AC150" s="279"/>
    </row>
    <row r="151" spans="1:29" ht="15.75" customHeight="1">
      <c r="A151" s="283"/>
      <c r="B151" s="38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68"/>
      <c r="X151" s="110"/>
      <c r="Y151" s="266"/>
      <c r="Z151" s="267"/>
      <c r="AA151" s="55"/>
      <c r="AB151" s="49"/>
      <c r="AC151" s="279"/>
    </row>
    <row r="152" spans="1:29" ht="15.75" customHeight="1">
      <c r="A152" s="283"/>
      <c r="B152" s="38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68"/>
      <c r="X152" s="110"/>
      <c r="Y152" s="266"/>
      <c r="Z152" s="267"/>
      <c r="AA152" s="55"/>
      <c r="AB152" s="49"/>
      <c r="AC152" s="279"/>
    </row>
    <row r="153" spans="1:29" ht="15.75" customHeight="1">
      <c r="A153" s="283"/>
      <c r="B153" s="38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68"/>
      <c r="X153" s="110"/>
      <c r="Y153" s="266"/>
      <c r="Z153" s="267"/>
      <c r="AA153" s="55"/>
      <c r="AB153" s="49"/>
      <c r="AC153" s="279"/>
    </row>
    <row r="154" spans="1:29" ht="15.75" customHeight="1">
      <c r="A154" s="283"/>
      <c r="B154" s="38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68"/>
      <c r="X154" s="110"/>
      <c r="Y154" s="266"/>
      <c r="Z154" s="267"/>
      <c r="AA154" s="55"/>
      <c r="AB154" s="49"/>
      <c r="AC154" s="279"/>
    </row>
    <row r="155" spans="1:29" ht="15.75" customHeight="1">
      <c r="A155" s="283"/>
      <c r="B155" s="38"/>
      <c r="C155" s="264"/>
      <c r="D155" s="265"/>
      <c r="E155" s="39"/>
      <c r="F155" s="40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68"/>
      <c r="X155" s="110"/>
      <c r="Y155" s="266"/>
      <c r="Z155" s="267"/>
      <c r="AA155" s="55"/>
      <c r="AB155" s="49"/>
      <c r="AC155" s="279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37">AVERAGE(I141:I156)</f>
        <v>3.3333333333333335</v>
      </c>
      <c r="J157" s="81">
        <f t="shared" si="37"/>
        <v>3000</v>
      </c>
      <c r="K157" s="82">
        <f t="shared" ref="K157" si="38">J157/I157</f>
        <v>900</v>
      </c>
      <c r="L157" s="80">
        <f t="shared" ref="L157:M157" si="39">AVERAGE(L141:L156)</f>
        <v>3.3333333333333335</v>
      </c>
      <c r="M157" s="81">
        <f t="shared" si="39"/>
        <v>2450.8485496885255</v>
      </c>
      <c r="N157" s="82">
        <f t="shared" ref="N157:N165" si="40">M157/L157</f>
        <v>735.25456490655768</v>
      </c>
      <c r="O157" s="83">
        <f t="shared" ref="O157:O165" si="41">L157-I157</f>
        <v>0</v>
      </c>
      <c r="P157" s="84">
        <f t="shared" ref="P157:P165" si="42">N157-K157</f>
        <v>-164.74543509344232</v>
      </c>
      <c r="Q157" s="85">
        <f t="shared" ref="Q157:Q165" si="43">N157/K157</f>
        <v>0.81694951656284187</v>
      </c>
      <c r="R157" s="275"/>
      <c r="S157" s="182">
        <f>S141</f>
        <v>0.25027777777777777</v>
      </c>
      <c r="T157" s="183">
        <f>INDEX(T141:T156,COUNTA(T141:T156))</f>
        <v>0.42025462962962962</v>
      </c>
      <c r="U157" s="86"/>
      <c r="V157" s="96"/>
      <c r="W157" s="78"/>
      <c r="X157" s="82"/>
      <c r="Y157" s="262"/>
      <c r="Z157" s="263"/>
      <c r="AA157" s="97">
        <f t="shared" ref="AA157:AA165" si="44">M157-J157</f>
        <v>-549.15145031147449</v>
      </c>
      <c r="AB157" s="85">
        <f t="shared" ref="AB157:AB165" si="45">M157/J157</f>
        <v>0.81694951656284187</v>
      </c>
      <c r="AC157" s="280"/>
    </row>
    <row r="158" spans="1:29" ht="15.75" customHeight="1">
      <c r="A158" s="268" t="s">
        <v>48</v>
      </c>
      <c r="B158" s="16" t="s">
        <v>76</v>
      </c>
      <c r="C158" s="271" t="s">
        <v>218</v>
      </c>
      <c r="D158" s="272"/>
      <c r="E158" s="21">
        <v>23.37</v>
      </c>
      <c r="F158" s="15">
        <v>388</v>
      </c>
      <c r="G158" s="22">
        <f t="shared" ref="G158:G165" si="46">E158*F158</f>
        <v>9067.56</v>
      </c>
      <c r="H158" s="23"/>
      <c r="I158" s="24">
        <v>10</v>
      </c>
      <c r="J158" s="25">
        <v>2700</v>
      </c>
      <c r="K158" s="26">
        <f>J158/I158</f>
        <v>270</v>
      </c>
      <c r="L158" s="27">
        <v>10</v>
      </c>
      <c r="M158" s="25">
        <f t="shared" ref="M158:M165" si="47">F158/V158*60</f>
        <v>2234.8800000000051</v>
      </c>
      <c r="N158" s="26">
        <f t="shared" si="40"/>
        <v>223.48800000000051</v>
      </c>
      <c r="O158" s="91">
        <f t="shared" si="41"/>
        <v>0</v>
      </c>
      <c r="P158" s="92">
        <f t="shared" si="42"/>
        <v>-46.511999999999489</v>
      </c>
      <c r="Q158" s="31">
        <f t="shared" si="43"/>
        <v>0.82773333333333521</v>
      </c>
      <c r="R158" s="273">
        <f>Q174</f>
        <v>0.8420795993005431</v>
      </c>
      <c r="S158" s="32">
        <v>0.70833333333333337</v>
      </c>
      <c r="T158" s="33">
        <v>0.71556712962962965</v>
      </c>
      <c r="U158" s="34"/>
      <c r="V158" s="35">
        <v>10.416666666666643</v>
      </c>
      <c r="W158" s="33"/>
      <c r="X158" s="107"/>
      <c r="Y158" s="276"/>
      <c r="Z158" s="277"/>
      <c r="AA158" s="36">
        <f t="shared" si="44"/>
        <v>-465.11999999999489</v>
      </c>
      <c r="AB158" s="31">
        <f t="shared" si="45"/>
        <v>0.82773333333333521</v>
      </c>
      <c r="AC158" s="278">
        <f>AB174</f>
        <v>0.84207959930054299</v>
      </c>
    </row>
    <row r="159" spans="1:29" ht="15.75" customHeight="1">
      <c r="A159" s="269"/>
      <c r="B159" s="38" t="s">
        <v>76</v>
      </c>
      <c r="C159" s="264" t="s">
        <v>117</v>
      </c>
      <c r="D159" s="265"/>
      <c r="E159" s="39">
        <v>28.57</v>
      </c>
      <c r="F159" s="40">
        <v>2203</v>
      </c>
      <c r="G159" s="41">
        <f t="shared" si="46"/>
        <v>62939.71</v>
      </c>
      <c r="H159" s="42"/>
      <c r="I159" s="43">
        <v>13</v>
      </c>
      <c r="J159" s="44">
        <v>3600</v>
      </c>
      <c r="K159" s="45">
        <f t="shared" si="32"/>
        <v>276.92307692307691</v>
      </c>
      <c r="L159" s="46">
        <v>13</v>
      </c>
      <c r="M159" s="44">
        <f t="shared" si="47"/>
        <v>2942.7829313543643</v>
      </c>
      <c r="N159" s="45">
        <f t="shared" si="40"/>
        <v>226.36791779648956</v>
      </c>
      <c r="O159" s="47">
        <f t="shared" si="41"/>
        <v>0</v>
      </c>
      <c r="P159" s="48">
        <f t="shared" si="42"/>
        <v>-50.555159126587341</v>
      </c>
      <c r="Q159" s="49">
        <f t="shared" si="43"/>
        <v>0.81743970315399017</v>
      </c>
      <c r="R159" s="274"/>
      <c r="S159" s="50">
        <v>0.72089120370370374</v>
      </c>
      <c r="T159" s="51">
        <v>0.75208333333333333</v>
      </c>
      <c r="U159" s="52">
        <v>7.6666666666666927</v>
      </c>
      <c r="V159" s="53">
        <v>44.9166666666666</v>
      </c>
      <c r="W159" s="54"/>
      <c r="X159" s="58"/>
      <c r="Y159" s="266"/>
      <c r="Z159" s="267"/>
      <c r="AA159" s="55">
        <f t="shared" si="44"/>
        <v>-657.21706864563566</v>
      </c>
      <c r="AB159" s="49">
        <f t="shared" si="45"/>
        <v>0.81743970315399006</v>
      </c>
      <c r="AC159" s="279"/>
    </row>
    <row r="160" spans="1:29" ht="15.75" customHeight="1">
      <c r="A160" s="269"/>
      <c r="B160" s="38" t="s">
        <v>118</v>
      </c>
      <c r="C160" s="264" t="s">
        <v>280</v>
      </c>
      <c r="D160" s="265"/>
      <c r="E160" s="39">
        <v>25.64</v>
      </c>
      <c r="F160" s="40">
        <v>687</v>
      </c>
      <c r="G160" s="41">
        <f t="shared" si="46"/>
        <v>17614.68</v>
      </c>
      <c r="H160" s="42">
        <v>2</v>
      </c>
      <c r="I160" s="43">
        <v>11</v>
      </c>
      <c r="J160" s="44">
        <v>3000</v>
      </c>
      <c r="K160" s="45">
        <f t="shared" si="32"/>
        <v>272.72727272727275</v>
      </c>
      <c r="L160" s="46">
        <v>11</v>
      </c>
      <c r="M160" s="44">
        <f t="shared" si="47"/>
        <v>2536.6153846153875</v>
      </c>
      <c r="N160" s="45">
        <f t="shared" si="40"/>
        <v>230.60139860139887</v>
      </c>
      <c r="O160" s="47">
        <f t="shared" si="41"/>
        <v>0</v>
      </c>
      <c r="P160" s="48">
        <f t="shared" si="42"/>
        <v>-42.125874125873878</v>
      </c>
      <c r="Q160" s="49">
        <f t="shared" si="43"/>
        <v>0.84553846153846246</v>
      </c>
      <c r="R160" s="274"/>
      <c r="S160" s="50">
        <v>0.75555555555555554</v>
      </c>
      <c r="T160" s="51">
        <v>0.76684027777777775</v>
      </c>
      <c r="U160" s="52">
        <v>4.9999999999999822</v>
      </c>
      <c r="V160" s="53">
        <v>16.249999999999982</v>
      </c>
      <c r="W160" s="54"/>
      <c r="X160" s="58"/>
      <c r="Y160" s="266"/>
      <c r="Z160" s="267"/>
      <c r="AA160" s="55">
        <f t="shared" si="44"/>
        <v>-463.38461538461252</v>
      </c>
      <c r="AB160" s="49">
        <f t="shared" si="45"/>
        <v>0.84553846153846246</v>
      </c>
      <c r="AC160" s="279"/>
    </row>
    <row r="161" spans="1:29" ht="15.75" customHeight="1">
      <c r="A161" s="269"/>
      <c r="B161" s="38" t="s">
        <v>118</v>
      </c>
      <c r="C161" s="264" t="s">
        <v>281</v>
      </c>
      <c r="D161" s="265"/>
      <c r="E161" s="39">
        <v>27.36</v>
      </c>
      <c r="F161" s="40">
        <v>855</v>
      </c>
      <c r="G161" s="41">
        <f t="shared" si="46"/>
        <v>23392.799999999999</v>
      </c>
      <c r="H161" s="42">
        <v>2</v>
      </c>
      <c r="I161" s="43">
        <v>6</v>
      </c>
      <c r="J161" s="44">
        <v>2500</v>
      </c>
      <c r="K161" s="45">
        <f t="shared" si="32"/>
        <v>416.66666666666669</v>
      </c>
      <c r="L161" s="46">
        <v>6</v>
      </c>
      <c r="M161" s="44">
        <f t="shared" si="47"/>
        <v>2088.1953867028537</v>
      </c>
      <c r="N161" s="45">
        <f t="shared" si="40"/>
        <v>348.0325644504756</v>
      </c>
      <c r="O161" s="47">
        <f t="shared" si="41"/>
        <v>0</v>
      </c>
      <c r="P161" s="48">
        <f t="shared" si="42"/>
        <v>-68.634102216191081</v>
      </c>
      <c r="Q161" s="49">
        <f t="shared" si="43"/>
        <v>0.83527815468114142</v>
      </c>
      <c r="R161" s="274"/>
      <c r="S161" s="50">
        <v>0.7711689814814815</v>
      </c>
      <c r="T161" s="51">
        <v>0.78822916666666665</v>
      </c>
      <c r="U161" s="52">
        <v>6.2333333333334018</v>
      </c>
      <c r="V161" s="53">
        <v>24.566666666666617</v>
      </c>
      <c r="W161" s="54"/>
      <c r="X161" s="94"/>
      <c r="Y161" s="266"/>
      <c r="Z161" s="267"/>
      <c r="AA161" s="55">
        <f t="shared" si="44"/>
        <v>-411.80461329714626</v>
      </c>
      <c r="AB161" s="49">
        <f t="shared" si="45"/>
        <v>0.83527815468114153</v>
      </c>
      <c r="AC161" s="279"/>
    </row>
    <row r="162" spans="1:29" ht="15.75" customHeight="1">
      <c r="A162" s="269"/>
      <c r="B162" s="38" t="s">
        <v>118</v>
      </c>
      <c r="C162" s="264" t="s">
        <v>202</v>
      </c>
      <c r="D162" s="265"/>
      <c r="E162" s="39">
        <v>29.52</v>
      </c>
      <c r="F162" s="40">
        <v>2097</v>
      </c>
      <c r="G162" s="41">
        <f t="shared" si="46"/>
        <v>61903.44</v>
      </c>
      <c r="H162" s="58"/>
      <c r="I162" s="43">
        <v>17</v>
      </c>
      <c r="J162" s="44">
        <v>3273</v>
      </c>
      <c r="K162" s="45">
        <f t="shared" si="32"/>
        <v>192.52941176470588</v>
      </c>
      <c r="L162" s="59">
        <v>17</v>
      </c>
      <c r="M162" s="44">
        <f t="shared" si="47"/>
        <v>2813.715989563927</v>
      </c>
      <c r="N162" s="45">
        <f t="shared" si="40"/>
        <v>165.51270526846631</v>
      </c>
      <c r="O162" s="47">
        <f t="shared" si="41"/>
        <v>0</v>
      </c>
      <c r="P162" s="48">
        <f t="shared" si="42"/>
        <v>-27.016706496239578</v>
      </c>
      <c r="Q162" s="49">
        <f t="shared" si="43"/>
        <v>0.85967491279068964</v>
      </c>
      <c r="R162" s="274"/>
      <c r="S162" s="50">
        <v>0.79259259259259263</v>
      </c>
      <c r="T162" s="51">
        <v>0.8236458333333333</v>
      </c>
      <c r="U162" s="52">
        <v>6.2833333333334096</v>
      </c>
      <c r="V162" s="53">
        <v>44.716666666666569</v>
      </c>
      <c r="W162" s="54"/>
      <c r="X162" s="94"/>
      <c r="Y162" s="266"/>
      <c r="Z162" s="267"/>
      <c r="AA162" s="55">
        <f t="shared" si="44"/>
        <v>-459.284010436073</v>
      </c>
      <c r="AB162" s="49">
        <f t="shared" si="45"/>
        <v>0.85967491279068953</v>
      </c>
      <c r="AC162" s="279"/>
    </row>
    <row r="163" spans="1:29" ht="15.75" customHeight="1">
      <c r="A163" s="269"/>
      <c r="B163" s="38" t="s">
        <v>118</v>
      </c>
      <c r="C163" s="264" t="s">
        <v>201</v>
      </c>
      <c r="D163" s="265"/>
      <c r="E163" s="39">
        <v>29.85</v>
      </c>
      <c r="F163" s="40">
        <v>2193</v>
      </c>
      <c r="G163" s="60">
        <f t="shared" si="46"/>
        <v>65461.05</v>
      </c>
      <c r="H163" s="61"/>
      <c r="I163" s="43">
        <v>17</v>
      </c>
      <c r="J163" s="44">
        <v>3273</v>
      </c>
      <c r="K163" s="45">
        <f t="shared" si="32"/>
        <v>192.52941176470588</v>
      </c>
      <c r="L163" s="46">
        <v>17</v>
      </c>
      <c r="M163" s="44">
        <f t="shared" si="47"/>
        <v>2818.5647982863265</v>
      </c>
      <c r="N163" s="45">
        <f t="shared" si="40"/>
        <v>165.7979293109604</v>
      </c>
      <c r="O163" s="47">
        <f t="shared" si="41"/>
        <v>0</v>
      </c>
      <c r="P163" s="48">
        <f t="shared" si="42"/>
        <v>-26.731482453745485</v>
      </c>
      <c r="Q163" s="49">
        <f t="shared" si="43"/>
        <v>0.86115636977889609</v>
      </c>
      <c r="R163" s="274"/>
      <c r="S163" s="50">
        <v>0.82871527777777776</v>
      </c>
      <c r="T163" s="51">
        <v>0.86113425925925924</v>
      </c>
      <c r="U163" s="52">
        <v>7.300000000000022</v>
      </c>
      <c r="V163" s="53">
        <v>46.68333333333333</v>
      </c>
      <c r="W163" s="54">
        <v>0.86113425925925924</v>
      </c>
      <c r="X163" s="94">
        <v>0.90208333333333335</v>
      </c>
      <c r="Y163" s="266"/>
      <c r="Z163" s="267"/>
      <c r="AA163" s="55">
        <f t="shared" si="44"/>
        <v>-454.43520171367345</v>
      </c>
      <c r="AB163" s="49">
        <f t="shared" si="45"/>
        <v>0.86115636977889598</v>
      </c>
      <c r="AC163" s="279"/>
    </row>
    <row r="164" spans="1:29" ht="15.75" customHeight="1">
      <c r="A164" s="269"/>
      <c r="B164" s="38" t="s">
        <v>118</v>
      </c>
      <c r="C164" s="264" t="s">
        <v>280</v>
      </c>
      <c r="D164" s="265"/>
      <c r="E164" s="39">
        <v>25.64</v>
      </c>
      <c r="F164" s="40">
        <v>1502</v>
      </c>
      <c r="G164" s="60">
        <f t="shared" si="46"/>
        <v>38511.279999999999</v>
      </c>
      <c r="H164" s="64"/>
      <c r="I164" s="43">
        <v>11</v>
      </c>
      <c r="J164" s="44">
        <v>3000</v>
      </c>
      <c r="K164" s="45">
        <f t="shared" si="32"/>
        <v>272.72727272727275</v>
      </c>
      <c r="L164" s="59">
        <v>11</v>
      </c>
      <c r="M164" s="44">
        <f t="shared" si="47"/>
        <v>2550.5660377358504</v>
      </c>
      <c r="N164" s="45">
        <f t="shared" si="40"/>
        <v>231.86963979416822</v>
      </c>
      <c r="O164" s="65">
        <f t="shared" si="41"/>
        <v>0</v>
      </c>
      <c r="P164" s="66">
        <f t="shared" si="42"/>
        <v>-40.857632933104526</v>
      </c>
      <c r="Q164" s="67">
        <f t="shared" si="43"/>
        <v>0.85018867924528341</v>
      </c>
      <c r="R164" s="274"/>
      <c r="S164" s="50">
        <v>0.90208333333333335</v>
      </c>
      <c r="T164" s="51">
        <v>0.92662037037037037</v>
      </c>
      <c r="U164" s="52">
        <v>58.966666666666718</v>
      </c>
      <c r="V164" s="53">
        <v>35.333333333333314</v>
      </c>
      <c r="W164" s="54"/>
      <c r="X164" s="94"/>
      <c r="Y164" s="266"/>
      <c r="Z164" s="267"/>
      <c r="AA164" s="55">
        <f t="shared" si="44"/>
        <v>-449.43396226414961</v>
      </c>
      <c r="AB164" s="49">
        <f t="shared" si="45"/>
        <v>0.85018867924528341</v>
      </c>
      <c r="AC164" s="279"/>
    </row>
    <row r="165" spans="1:29" ht="15.75" customHeight="1">
      <c r="A165" s="269"/>
      <c r="B165" s="38" t="s">
        <v>118</v>
      </c>
      <c r="C165" s="264" t="s">
        <v>281</v>
      </c>
      <c r="D165" s="265"/>
      <c r="E165" s="39">
        <v>27.36</v>
      </c>
      <c r="F165" s="40">
        <v>2092</v>
      </c>
      <c r="G165" s="60">
        <f t="shared" si="46"/>
        <v>57237.119999999995</v>
      </c>
      <c r="H165" s="64"/>
      <c r="I165" s="43">
        <v>6</v>
      </c>
      <c r="J165" s="44">
        <v>2500</v>
      </c>
      <c r="K165" s="45">
        <f t="shared" si="32"/>
        <v>416.66666666666669</v>
      </c>
      <c r="L165" s="59">
        <v>6</v>
      </c>
      <c r="M165" s="44">
        <f t="shared" si="47"/>
        <v>2094.9095966620348</v>
      </c>
      <c r="N165" s="45">
        <f t="shared" si="40"/>
        <v>349.15159944367247</v>
      </c>
      <c r="O165" s="65">
        <f t="shared" si="41"/>
        <v>0</v>
      </c>
      <c r="P165" s="66">
        <f t="shared" si="42"/>
        <v>-67.515067222994219</v>
      </c>
      <c r="Q165" s="67">
        <f t="shared" si="43"/>
        <v>0.83796383866481383</v>
      </c>
      <c r="R165" s="274"/>
      <c r="S165" s="50">
        <v>0.93153935185185188</v>
      </c>
      <c r="T165" s="51">
        <v>0.9731481481481481</v>
      </c>
      <c r="U165" s="52">
        <v>7.0833333333333748</v>
      </c>
      <c r="V165" s="53">
        <v>59.916666666666544</v>
      </c>
      <c r="W165" s="54"/>
      <c r="X165" s="94"/>
      <c r="Y165" s="266"/>
      <c r="Z165" s="267"/>
      <c r="AA165" s="55">
        <f t="shared" si="44"/>
        <v>-405.0904033379652</v>
      </c>
      <c r="AB165" s="49">
        <f t="shared" si="45"/>
        <v>0.83796383866481394</v>
      </c>
      <c r="AC165" s="279"/>
    </row>
    <row r="166" spans="1:29" ht="15.75" customHeight="1">
      <c r="A166" s="269"/>
      <c r="B166" s="38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50"/>
      <c r="T166" s="51"/>
      <c r="U166" s="52"/>
      <c r="V166" s="53"/>
      <c r="W166" s="68"/>
      <c r="X166" s="110"/>
      <c r="Y166" s="266"/>
      <c r="Z166" s="267"/>
      <c r="AA166" s="55"/>
      <c r="AB166" s="49"/>
      <c r="AC166" s="279"/>
    </row>
    <row r="167" spans="1:29" ht="15.75" customHeight="1">
      <c r="A167" s="269"/>
      <c r="B167" s="38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50"/>
      <c r="T167" s="51"/>
      <c r="U167" s="52"/>
      <c r="V167" s="53"/>
      <c r="W167" s="68"/>
      <c r="X167" s="110"/>
      <c r="Y167" s="266"/>
      <c r="Z167" s="267"/>
      <c r="AA167" s="55"/>
      <c r="AB167" s="49"/>
      <c r="AC167" s="279"/>
    </row>
    <row r="168" spans="1:29" ht="15.75" customHeight="1">
      <c r="A168" s="269"/>
      <c r="B168" s="38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50"/>
      <c r="T168" s="51"/>
      <c r="U168" s="52"/>
      <c r="V168" s="53"/>
      <c r="W168" s="68"/>
      <c r="X168" s="110"/>
      <c r="Y168" s="266"/>
      <c r="Z168" s="267"/>
      <c r="AA168" s="55"/>
      <c r="AB168" s="49"/>
      <c r="AC168" s="279"/>
    </row>
    <row r="169" spans="1:29" ht="15.75" customHeight="1">
      <c r="A169" s="269"/>
      <c r="B169" s="38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50"/>
      <c r="T169" s="51"/>
      <c r="U169" s="52"/>
      <c r="V169" s="53"/>
      <c r="W169" s="68"/>
      <c r="X169" s="110"/>
      <c r="Y169" s="266"/>
      <c r="Z169" s="267"/>
      <c r="AA169" s="55"/>
      <c r="AB169" s="49"/>
      <c r="AC169" s="279"/>
    </row>
    <row r="170" spans="1:29" ht="15.75" customHeight="1">
      <c r="A170" s="269"/>
      <c r="B170" s="38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50"/>
      <c r="T170" s="51"/>
      <c r="U170" s="52"/>
      <c r="V170" s="53"/>
      <c r="W170" s="68"/>
      <c r="X170" s="110"/>
      <c r="Y170" s="266"/>
      <c r="Z170" s="267"/>
      <c r="AA170" s="55"/>
      <c r="AB170" s="49"/>
      <c r="AC170" s="279"/>
    </row>
    <row r="171" spans="1:29" ht="15.75" customHeight="1">
      <c r="A171" s="269"/>
      <c r="B171" s="38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50"/>
      <c r="T171" s="51"/>
      <c r="U171" s="52"/>
      <c r="V171" s="53"/>
      <c r="W171" s="68"/>
      <c r="X171" s="110"/>
      <c r="Y171" s="266"/>
      <c r="Z171" s="267"/>
      <c r="AA171" s="55"/>
      <c r="AB171" s="49"/>
      <c r="AC171" s="279"/>
    </row>
    <row r="172" spans="1:29" ht="15.75" customHeight="1">
      <c r="A172" s="269"/>
      <c r="B172" s="38"/>
      <c r="C172" s="264"/>
      <c r="D172" s="265"/>
      <c r="E172" s="39"/>
      <c r="F172" s="40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50"/>
      <c r="T172" s="51"/>
      <c r="U172" s="52"/>
      <c r="V172" s="53"/>
      <c r="W172" s="68"/>
      <c r="X172" s="110"/>
      <c r="Y172" s="266"/>
      <c r="Z172" s="267"/>
      <c r="AA172" s="55"/>
      <c r="AB172" s="49"/>
      <c r="AC172" s="279"/>
    </row>
    <row r="173" spans="1:29" ht="15.75" customHeight="1">
      <c r="A173" s="269"/>
      <c r="B173" s="38"/>
      <c r="C173" s="264"/>
      <c r="D173" s="265"/>
      <c r="E173" s="104"/>
      <c r="F173" s="40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48">AVERAGE(I158:I173)</f>
        <v>11.375</v>
      </c>
      <c r="J174" s="81">
        <f t="shared" si="48"/>
        <v>2980.75</v>
      </c>
      <c r="K174" s="82">
        <f t="shared" ref="K174" si="49">J174/I174</f>
        <v>262.04395604395603</v>
      </c>
      <c r="L174" s="80">
        <f t="shared" ref="L174:M174" si="50">AVERAGE(L158:L173)</f>
        <v>11.375</v>
      </c>
      <c r="M174" s="81">
        <f t="shared" si="50"/>
        <v>2510.0287656150936</v>
      </c>
      <c r="N174" s="82">
        <f>M174/L174</f>
        <v>220.66186950462361</v>
      </c>
      <c r="O174" s="83">
        <f>L174-I174</f>
        <v>0</v>
      </c>
      <c r="P174" s="84">
        <f>N174-K174</f>
        <v>-41.38208653933242</v>
      </c>
      <c r="Q174" s="85">
        <f>N174/K174</f>
        <v>0.8420795993005431</v>
      </c>
      <c r="R174" s="275"/>
      <c r="S174" s="182">
        <f>S158</f>
        <v>0.70833333333333337</v>
      </c>
      <c r="T174" s="183">
        <f>INDEX(T158:T173,COUNTA(T158:T173))</f>
        <v>0.9731481481481481</v>
      </c>
      <c r="U174" s="86"/>
      <c r="V174" s="96"/>
      <c r="W174" s="78"/>
      <c r="X174" s="82"/>
      <c r="Y174" s="262"/>
      <c r="Z174" s="263"/>
      <c r="AA174" s="97">
        <f>M174-J174</f>
        <v>-470.72123438490644</v>
      </c>
      <c r="AB174" s="85">
        <f>M174/J174</f>
        <v>0.84207959930054299</v>
      </c>
      <c r="AC174" s="280"/>
    </row>
    <row r="175" spans="1:29" ht="15.75" customHeight="1">
      <c r="A175" s="281" t="s">
        <v>49</v>
      </c>
      <c r="B175" s="16" t="s">
        <v>76</v>
      </c>
      <c r="C175" s="271" t="s">
        <v>120</v>
      </c>
      <c r="D175" s="272"/>
      <c r="E175" s="21">
        <v>14.03</v>
      </c>
      <c r="F175" s="15">
        <v>8350</v>
      </c>
      <c r="G175" s="22">
        <f t="shared" ref="G175" si="51">E175*F175</f>
        <v>117150.5</v>
      </c>
      <c r="H175" s="23"/>
      <c r="I175" s="24">
        <v>4</v>
      </c>
      <c r="J175" s="25">
        <v>2700</v>
      </c>
      <c r="K175" s="26">
        <f>J175/I175</f>
        <v>675</v>
      </c>
      <c r="L175" s="27">
        <v>4</v>
      </c>
      <c r="M175" s="25">
        <f>F175/V175*60</f>
        <v>2395.4099928281144</v>
      </c>
      <c r="N175" s="26">
        <f>M175/L175</f>
        <v>598.85249820702859</v>
      </c>
      <c r="O175" s="91">
        <f>L175-I175</f>
        <v>0</v>
      </c>
      <c r="P175" s="92">
        <f>N175-K175</f>
        <v>-76.147501792971411</v>
      </c>
      <c r="Q175" s="31">
        <f>N175/K175</f>
        <v>0.88718888623263492</v>
      </c>
      <c r="R175" s="273">
        <f>Q191</f>
        <v>0.88718888623263492</v>
      </c>
      <c r="S175" s="32">
        <v>0.70833333333333337</v>
      </c>
      <c r="T175" s="33">
        <v>0.85357638888888887</v>
      </c>
      <c r="U175" s="34"/>
      <c r="V175" s="35">
        <v>209.14999999999992</v>
      </c>
      <c r="W175" s="33"/>
      <c r="X175" s="107"/>
      <c r="Y175" s="276"/>
      <c r="Z175" s="277"/>
      <c r="AA175" s="36">
        <f>M175-J175</f>
        <v>-304.59000717188565</v>
      </c>
      <c r="AB175" s="31">
        <f>M175/J175</f>
        <v>0.88718888623263492</v>
      </c>
      <c r="AC175" s="278">
        <f>AB191</f>
        <v>0.88718888623263492</v>
      </c>
    </row>
    <row r="176" spans="1:29" ht="15.75" customHeight="1">
      <c r="A176" s="282"/>
      <c r="B176" s="38"/>
      <c r="C176" s="264"/>
      <c r="D176" s="265"/>
      <c r="E176" s="39"/>
      <c r="F176" s="40"/>
      <c r="G176" s="41"/>
      <c r="H176" s="42"/>
      <c r="I176" s="43"/>
      <c r="J176" s="44"/>
      <c r="K176" s="45"/>
      <c r="L176" s="46"/>
      <c r="M176" s="44"/>
      <c r="N176" s="45"/>
      <c r="O176" s="47"/>
      <c r="P176" s="48"/>
      <c r="Q176" s="49"/>
      <c r="R176" s="274"/>
      <c r="S176" s="50"/>
      <c r="T176" s="51"/>
      <c r="U176" s="52"/>
      <c r="V176" s="53"/>
      <c r="W176" s="54"/>
      <c r="X176" s="94"/>
      <c r="Y176" s="266"/>
      <c r="Z176" s="267"/>
      <c r="AA176" s="55"/>
      <c r="AB176" s="49"/>
      <c r="AC176" s="279"/>
    </row>
    <row r="177" spans="1:29" ht="15.75" customHeight="1">
      <c r="A177" s="282"/>
      <c r="B177" s="38"/>
      <c r="C177" s="264"/>
      <c r="D177" s="265"/>
      <c r="E177" s="39"/>
      <c r="F177" s="40"/>
      <c r="G177" s="41"/>
      <c r="H177" s="42"/>
      <c r="I177" s="43"/>
      <c r="J177" s="44"/>
      <c r="K177" s="45"/>
      <c r="L177" s="46"/>
      <c r="M177" s="44"/>
      <c r="N177" s="45"/>
      <c r="O177" s="47"/>
      <c r="P177" s="48"/>
      <c r="Q177" s="49"/>
      <c r="R177" s="274"/>
      <c r="S177" s="50"/>
      <c r="T177" s="51"/>
      <c r="U177" s="52"/>
      <c r="V177" s="53"/>
      <c r="W177" s="54"/>
      <c r="X177" s="58"/>
      <c r="Y177" s="266"/>
      <c r="Z177" s="267"/>
      <c r="AA177" s="55"/>
      <c r="AB177" s="49"/>
      <c r="AC177" s="279"/>
    </row>
    <row r="178" spans="1:29" ht="15.75" customHeight="1">
      <c r="A178" s="282"/>
      <c r="B178" s="38"/>
      <c r="C178" s="264"/>
      <c r="D178" s="265"/>
      <c r="E178" s="39"/>
      <c r="F178" s="40"/>
      <c r="G178" s="41"/>
      <c r="H178" s="42"/>
      <c r="I178" s="43"/>
      <c r="J178" s="44"/>
      <c r="K178" s="45"/>
      <c r="L178" s="46"/>
      <c r="M178" s="44"/>
      <c r="N178" s="45"/>
      <c r="O178" s="47"/>
      <c r="P178" s="48"/>
      <c r="Q178" s="49"/>
      <c r="R178" s="274"/>
      <c r="S178" s="50"/>
      <c r="T178" s="51"/>
      <c r="U178" s="52"/>
      <c r="V178" s="53"/>
      <c r="W178" s="54"/>
      <c r="X178" s="58"/>
      <c r="Y178" s="266"/>
      <c r="Z178" s="267"/>
      <c r="AA178" s="55"/>
      <c r="AB178" s="49"/>
      <c r="AC178" s="279"/>
    </row>
    <row r="179" spans="1:29" ht="15.75" customHeight="1">
      <c r="A179" s="283"/>
      <c r="B179" s="38"/>
      <c r="C179" s="264"/>
      <c r="D179" s="265"/>
      <c r="E179" s="39"/>
      <c r="F179" s="40"/>
      <c r="G179" s="41"/>
      <c r="H179" s="58"/>
      <c r="I179" s="43"/>
      <c r="J179" s="44"/>
      <c r="K179" s="45"/>
      <c r="L179" s="59"/>
      <c r="M179" s="44"/>
      <c r="N179" s="45"/>
      <c r="O179" s="47"/>
      <c r="P179" s="48"/>
      <c r="Q179" s="49"/>
      <c r="R179" s="274"/>
      <c r="S179" s="50"/>
      <c r="T179" s="51"/>
      <c r="U179" s="52"/>
      <c r="V179" s="53"/>
      <c r="W179" s="54"/>
      <c r="X179" s="58"/>
      <c r="Y179" s="266"/>
      <c r="Z179" s="267"/>
      <c r="AA179" s="55"/>
      <c r="AB179" s="49"/>
      <c r="AC179" s="279"/>
    </row>
    <row r="180" spans="1:29" ht="15.75" customHeight="1">
      <c r="A180" s="283"/>
      <c r="B180" s="38"/>
      <c r="C180" s="264"/>
      <c r="D180" s="265"/>
      <c r="E180" s="39"/>
      <c r="F180" s="40"/>
      <c r="G180" s="60"/>
      <c r="H180" s="61"/>
      <c r="I180" s="43"/>
      <c r="J180" s="44"/>
      <c r="K180" s="45"/>
      <c r="L180" s="46"/>
      <c r="M180" s="44"/>
      <c r="N180" s="45"/>
      <c r="O180" s="47"/>
      <c r="P180" s="48"/>
      <c r="Q180" s="49"/>
      <c r="R180" s="274"/>
      <c r="S180" s="50"/>
      <c r="T180" s="51"/>
      <c r="U180" s="52"/>
      <c r="V180" s="53"/>
      <c r="W180" s="54"/>
      <c r="X180" s="58"/>
      <c r="Y180" s="266"/>
      <c r="Z180" s="267"/>
      <c r="AA180" s="55"/>
      <c r="AB180" s="49"/>
      <c r="AC180" s="279"/>
    </row>
    <row r="181" spans="1:29" ht="15.75" customHeight="1">
      <c r="A181" s="283"/>
      <c r="B181" s="38"/>
      <c r="C181" s="264"/>
      <c r="D181" s="265"/>
      <c r="E181" s="39"/>
      <c r="F181" s="40"/>
      <c r="G181" s="60"/>
      <c r="H181" s="64"/>
      <c r="I181" s="43"/>
      <c r="J181" s="44"/>
      <c r="K181" s="45"/>
      <c r="L181" s="59"/>
      <c r="M181" s="44"/>
      <c r="N181" s="45"/>
      <c r="O181" s="65"/>
      <c r="P181" s="66"/>
      <c r="Q181" s="67"/>
      <c r="R181" s="274"/>
      <c r="S181" s="50"/>
      <c r="T181" s="51"/>
      <c r="U181" s="52"/>
      <c r="V181" s="53"/>
      <c r="W181" s="54"/>
      <c r="X181" s="58"/>
      <c r="Y181" s="266"/>
      <c r="Z181" s="267"/>
      <c r="AA181" s="55"/>
      <c r="AB181" s="49"/>
      <c r="AC181" s="279"/>
    </row>
    <row r="182" spans="1:29" ht="15.75" customHeight="1">
      <c r="A182" s="283"/>
      <c r="B182" s="38"/>
      <c r="C182" s="264"/>
      <c r="D182" s="265"/>
      <c r="E182" s="39"/>
      <c r="F182" s="40"/>
      <c r="G182" s="60"/>
      <c r="H182" s="64"/>
      <c r="I182" s="43"/>
      <c r="J182" s="44"/>
      <c r="K182" s="45"/>
      <c r="L182" s="59"/>
      <c r="M182" s="44"/>
      <c r="N182" s="45"/>
      <c r="O182" s="65"/>
      <c r="P182" s="66"/>
      <c r="Q182" s="67"/>
      <c r="R182" s="274"/>
      <c r="S182" s="50"/>
      <c r="T182" s="51"/>
      <c r="U182" s="52"/>
      <c r="V182" s="53"/>
      <c r="W182" s="54"/>
      <c r="X182" s="58"/>
      <c r="Y182" s="266"/>
      <c r="Z182" s="267"/>
      <c r="AA182" s="55"/>
      <c r="AB182" s="49"/>
      <c r="AC182" s="279"/>
    </row>
    <row r="183" spans="1:29" ht="15.75" customHeight="1">
      <c r="A183" s="283"/>
      <c r="B183" s="38"/>
      <c r="C183" s="264"/>
      <c r="D183" s="265"/>
      <c r="E183" s="39"/>
      <c r="F183" s="40"/>
      <c r="G183" s="60"/>
      <c r="H183" s="64"/>
      <c r="I183" s="43"/>
      <c r="J183" s="44"/>
      <c r="K183" s="45"/>
      <c r="L183" s="59"/>
      <c r="M183" s="44"/>
      <c r="N183" s="45"/>
      <c r="O183" s="65"/>
      <c r="P183" s="66"/>
      <c r="Q183" s="67"/>
      <c r="R183" s="274"/>
      <c r="S183" s="50"/>
      <c r="T183" s="51"/>
      <c r="U183" s="52"/>
      <c r="V183" s="53"/>
      <c r="W183" s="54"/>
      <c r="X183" s="58"/>
      <c r="Y183" s="266"/>
      <c r="Z183" s="267"/>
      <c r="AA183" s="55"/>
      <c r="AB183" s="49"/>
      <c r="AC183" s="279"/>
    </row>
    <row r="184" spans="1:29" ht="15.75" customHeight="1">
      <c r="A184" s="283"/>
      <c r="B184" s="38"/>
      <c r="C184" s="264"/>
      <c r="D184" s="265"/>
      <c r="E184" s="39"/>
      <c r="F184" s="40"/>
      <c r="G184" s="60"/>
      <c r="H184" s="64"/>
      <c r="I184" s="43"/>
      <c r="J184" s="44"/>
      <c r="K184" s="45"/>
      <c r="L184" s="59"/>
      <c r="M184" s="44"/>
      <c r="N184" s="45"/>
      <c r="O184" s="65"/>
      <c r="P184" s="66"/>
      <c r="Q184" s="67"/>
      <c r="R184" s="274"/>
      <c r="S184" s="50"/>
      <c r="T184" s="51"/>
      <c r="U184" s="52"/>
      <c r="V184" s="53"/>
      <c r="W184" s="54"/>
      <c r="X184" s="58"/>
      <c r="Y184" s="266"/>
      <c r="Z184" s="267"/>
      <c r="AA184" s="55"/>
      <c r="AB184" s="49"/>
      <c r="AC184" s="279"/>
    </row>
    <row r="185" spans="1:29" ht="15.75" customHeight="1">
      <c r="A185" s="283"/>
      <c r="B185" s="38"/>
      <c r="C185" s="264"/>
      <c r="D185" s="265"/>
      <c r="E185" s="39"/>
      <c r="F185" s="40"/>
      <c r="G185" s="60"/>
      <c r="H185" s="64"/>
      <c r="I185" s="43"/>
      <c r="J185" s="44"/>
      <c r="K185" s="45"/>
      <c r="L185" s="59"/>
      <c r="M185" s="44"/>
      <c r="N185" s="45"/>
      <c r="O185" s="65"/>
      <c r="P185" s="66"/>
      <c r="Q185" s="67"/>
      <c r="R185" s="274"/>
      <c r="S185" s="50"/>
      <c r="T185" s="51"/>
      <c r="U185" s="52"/>
      <c r="V185" s="53"/>
      <c r="W185" s="54"/>
      <c r="X185" s="58"/>
      <c r="Y185" s="266"/>
      <c r="Z185" s="267"/>
      <c r="AA185" s="55"/>
      <c r="AB185" s="49"/>
      <c r="AC185" s="279"/>
    </row>
    <row r="186" spans="1:29" ht="15.75" customHeight="1">
      <c r="A186" s="283"/>
      <c r="B186" s="38"/>
      <c r="C186" s="264"/>
      <c r="D186" s="265"/>
      <c r="E186" s="39"/>
      <c r="F186" s="40"/>
      <c r="G186" s="60"/>
      <c r="H186" s="64"/>
      <c r="I186" s="43"/>
      <c r="J186" s="44"/>
      <c r="K186" s="45"/>
      <c r="L186" s="59"/>
      <c r="M186" s="44"/>
      <c r="N186" s="45"/>
      <c r="O186" s="65"/>
      <c r="P186" s="66"/>
      <c r="Q186" s="67"/>
      <c r="R186" s="274"/>
      <c r="S186" s="50"/>
      <c r="T186" s="51"/>
      <c r="U186" s="52"/>
      <c r="V186" s="53"/>
      <c r="W186" s="54"/>
      <c r="X186" s="58"/>
      <c r="Y186" s="266"/>
      <c r="Z186" s="267"/>
      <c r="AA186" s="55"/>
      <c r="AB186" s="49"/>
      <c r="AC186" s="279"/>
    </row>
    <row r="187" spans="1:29" ht="15.75" customHeight="1">
      <c r="A187" s="283"/>
      <c r="B187" s="38"/>
      <c r="C187" s="264"/>
      <c r="D187" s="265"/>
      <c r="E187" s="39"/>
      <c r="F187" s="40"/>
      <c r="G187" s="60"/>
      <c r="H187" s="64"/>
      <c r="I187" s="43"/>
      <c r="J187" s="44"/>
      <c r="K187" s="45"/>
      <c r="L187" s="59"/>
      <c r="M187" s="44"/>
      <c r="N187" s="45"/>
      <c r="O187" s="65"/>
      <c r="P187" s="66"/>
      <c r="Q187" s="67"/>
      <c r="R187" s="274"/>
      <c r="S187" s="50"/>
      <c r="T187" s="51"/>
      <c r="U187" s="52"/>
      <c r="V187" s="53"/>
      <c r="W187" s="54"/>
      <c r="X187" s="58"/>
      <c r="Y187" s="266"/>
      <c r="Z187" s="267"/>
      <c r="AA187" s="55"/>
      <c r="AB187" s="49"/>
      <c r="AC187" s="279"/>
    </row>
    <row r="188" spans="1:29" ht="15.75" customHeight="1">
      <c r="A188" s="283"/>
      <c r="B188" s="38"/>
      <c r="C188" s="264"/>
      <c r="D188" s="265"/>
      <c r="E188" s="39"/>
      <c r="F188" s="40"/>
      <c r="G188" s="60"/>
      <c r="H188" s="64"/>
      <c r="I188" s="43"/>
      <c r="J188" s="44"/>
      <c r="K188" s="45"/>
      <c r="L188" s="59"/>
      <c r="M188" s="44"/>
      <c r="N188" s="45"/>
      <c r="O188" s="65"/>
      <c r="P188" s="66"/>
      <c r="Q188" s="67"/>
      <c r="R188" s="274"/>
      <c r="S188" s="50"/>
      <c r="T188" s="51"/>
      <c r="U188" s="52"/>
      <c r="V188" s="53"/>
      <c r="W188" s="54"/>
      <c r="X188" s="58"/>
      <c r="Y188" s="266"/>
      <c r="Z188" s="267"/>
      <c r="AA188" s="55"/>
      <c r="AB188" s="49"/>
      <c r="AC188" s="279"/>
    </row>
    <row r="189" spans="1:29" ht="15.75" customHeight="1">
      <c r="A189" s="283"/>
      <c r="B189" s="38"/>
      <c r="C189" s="264"/>
      <c r="D189" s="265"/>
      <c r="E189" s="39"/>
      <c r="F189" s="40"/>
      <c r="G189" s="60"/>
      <c r="H189" s="64"/>
      <c r="I189" s="43"/>
      <c r="J189" s="44"/>
      <c r="K189" s="45"/>
      <c r="L189" s="59"/>
      <c r="M189" s="44"/>
      <c r="N189" s="45"/>
      <c r="O189" s="65"/>
      <c r="P189" s="66"/>
      <c r="Q189" s="67"/>
      <c r="R189" s="274"/>
      <c r="S189" s="50"/>
      <c r="T189" s="51"/>
      <c r="U189" s="52"/>
      <c r="V189" s="53"/>
      <c r="W189" s="54"/>
      <c r="X189" s="58"/>
      <c r="Y189" s="266"/>
      <c r="Z189" s="267"/>
      <c r="AA189" s="55"/>
      <c r="AB189" s="49"/>
      <c r="AC189" s="279"/>
    </row>
    <row r="190" spans="1:29" ht="15.75" customHeight="1">
      <c r="A190" s="283"/>
      <c r="B190" s="38"/>
      <c r="C190" s="264"/>
      <c r="D190" s="265"/>
      <c r="E190" s="104"/>
      <c r="F190" s="40"/>
      <c r="G190" s="72"/>
      <c r="H190" s="64"/>
      <c r="I190" s="43"/>
      <c r="J190" s="44"/>
      <c r="K190" s="45"/>
      <c r="L190" s="59"/>
      <c r="M190" s="44"/>
      <c r="N190" s="45"/>
      <c r="O190" s="65"/>
      <c r="P190" s="66"/>
      <c r="Q190" s="67"/>
      <c r="R190" s="274"/>
      <c r="S190" s="62"/>
      <c r="T190" s="63"/>
      <c r="U190" s="73"/>
      <c r="V190" s="74"/>
      <c r="W190" s="68"/>
      <c r="X190" s="110"/>
      <c r="Y190" s="266"/>
      <c r="Z190" s="267"/>
      <c r="AA190" s="111"/>
      <c r="AB190" s="67"/>
      <c r="AC190" s="279"/>
    </row>
    <row r="191" spans="1:29" ht="15.75" customHeight="1" thickBot="1">
      <c r="A191" s="284"/>
      <c r="B191" s="76" t="s">
        <v>35</v>
      </c>
      <c r="C191" s="261"/>
      <c r="D191" s="261"/>
      <c r="E191" s="77"/>
      <c r="F191" s="78"/>
      <c r="G191" s="79"/>
      <c r="H191" s="20"/>
      <c r="I191" s="80">
        <f t="shared" ref="I191:J191" si="52">AVERAGE(I175:I190)</f>
        <v>4</v>
      </c>
      <c r="J191" s="81">
        <f t="shared" si="52"/>
        <v>2700</v>
      </c>
      <c r="K191" s="82">
        <f t="shared" ref="K191" si="53">J191/I191</f>
        <v>675</v>
      </c>
      <c r="L191" s="80">
        <f t="shared" ref="L191:M191" si="54">AVERAGE(L175:L190)</f>
        <v>4</v>
      </c>
      <c r="M191" s="81">
        <f t="shared" si="54"/>
        <v>2395.4099928281144</v>
      </c>
      <c r="N191" s="82">
        <f t="shared" ref="N191:N196" si="55">M191/L191</f>
        <v>598.85249820702859</v>
      </c>
      <c r="O191" s="83">
        <f t="shared" ref="O191:O196" si="56">L191-I191</f>
        <v>0</v>
      </c>
      <c r="P191" s="84">
        <f t="shared" ref="P191:P196" si="57">N191-K191</f>
        <v>-76.147501792971411</v>
      </c>
      <c r="Q191" s="85">
        <f t="shared" ref="Q191:Q196" si="58">N191/K191</f>
        <v>0.88718888623263492</v>
      </c>
      <c r="R191" s="275"/>
      <c r="S191" s="182">
        <f>S175</f>
        <v>0.70833333333333337</v>
      </c>
      <c r="T191" s="183">
        <f>INDEX(T175:T190,COUNTA(T175:T190))</f>
        <v>0.85357638888888887</v>
      </c>
      <c r="U191" s="86"/>
      <c r="V191" s="96"/>
      <c r="W191" s="78"/>
      <c r="X191" s="82"/>
      <c r="Y191" s="262"/>
      <c r="Z191" s="263"/>
      <c r="AA191" s="97">
        <f t="shared" ref="AA191:AA196" si="59">M191-J191</f>
        <v>-304.59000717188565</v>
      </c>
      <c r="AB191" s="85">
        <f t="shared" ref="AB191:AB196" si="60">M191/J191</f>
        <v>0.88718888623263492</v>
      </c>
      <c r="AC191" s="280"/>
    </row>
    <row r="192" spans="1:29" ht="15.75" customHeight="1">
      <c r="A192" s="268" t="s">
        <v>50</v>
      </c>
      <c r="B192" s="16" t="s">
        <v>76</v>
      </c>
      <c r="C192" s="271" t="s">
        <v>124</v>
      </c>
      <c r="D192" s="272"/>
      <c r="E192" s="21">
        <v>24.15</v>
      </c>
      <c r="F192" s="15">
        <v>1055</v>
      </c>
      <c r="G192" s="22">
        <f t="shared" ref="G192:G196" si="61">E192*F192</f>
        <v>25478.25</v>
      </c>
      <c r="H192" s="23"/>
      <c r="I192" s="24">
        <v>4</v>
      </c>
      <c r="J192" s="25">
        <v>3000</v>
      </c>
      <c r="K192" s="26">
        <f>J192/I192</f>
        <v>750</v>
      </c>
      <c r="L192" s="27">
        <v>4</v>
      </c>
      <c r="M192" s="25">
        <f>F192/V192*60</f>
        <v>2488.8597640891344</v>
      </c>
      <c r="N192" s="26">
        <f t="shared" si="55"/>
        <v>622.2149410222836</v>
      </c>
      <c r="O192" s="91">
        <f t="shared" si="56"/>
        <v>0</v>
      </c>
      <c r="P192" s="92">
        <f t="shared" si="57"/>
        <v>-127.7850589777164</v>
      </c>
      <c r="Q192" s="31">
        <f t="shared" si="58"/>
        <v>0.82961992136304474</v>
      </c>
      <c r="R192" s="273">
        <f>Q208</f>
        <v>0.82826342996086078</v>
      </c>
      <c r="S192" s="32">
        <v>0.70833333333333337</v>
      </c>
      <c r="T192" s="33">
        <v>0.72599537037037032</v>
      </c>
      <c r="U192" s="34"/>
      <c r="V192" s="35">
        <v>25.433333333333206</v>
      </c>
      <c r="W192" s="114"/>
      <c r="X192" s="115"/>
      <c r="Y192" s="276"/>
      <c r="Z192" s="277"/>
      <c r="AA192" s="36">
        <f t="shared" si="59"/>
        <v>-511.14023591086561</v>
      </c>
      <c r="AB192" s="31">
        <f t="shared" si="60"/>
        <v>0.82961992136304474</v>
      </c>
      <c r="AC192" s="278">
        <f>AB208</f>
        <v>0.82826342996086078</v>
      </c>
    </row>
    <row r="193" spans="1:29" ht="15.75" customHeight="1">
      <c r="A193" s="269"/>
      <c r="B193" s="38" t="s">
        <v>76</v>
      </c>
      <c r="C193" s="264" t="s">
        <v>209</v>
      </c>
      <c r="D193" s="265"/>
      <c r="E193" s="39">
        <v>24.15</v>
      </c>
      <c r="F193" s="40">
        <v>1571</v>
      </c>
      <c r="G193" s="41">
        <f t="shared" si="61"/>
        <v>37939.649999999994</v>
      </c>
      <c r="H193" s="42"/>
      <c r="I193" s="43">
        <v>4</v>
      </c>
      <c r="J193" s="44">
        <v>3000</v>
      </c>
      <c r="K193" s="45">
        <f t="shared" ref="K193:K196" si="62">J193/I193</f>
        <v>750</v>
      </c>
      <c r="L193" s="46">
        <v>4</v>
      </c>
      <c r="M193" s="44">
        <f>F193/V193*60</f>
        <v>2503.5856573705196</v>
      </c>
      <c r="N193" s="45">
        <f t="shared" si="55"/>
        <v>625.8964143426299</v>
      </c>
      <c r="O193" s="47">
        <f t="shared" si="56"/>
        <v>0</v>
      </c>
      <c r="P193" s="48">
        <f t="shared" si="57"/>
        <v>-124.1035856573701</v>
      </c>
      <c r="Q193" s="49">
        <f t="shared" si="58"/>
        <v>0.83452855245683988</v>
      </c>
      <c r="R193" s="274"/>
      <c r="S193" s="50">
        <v>0.73149305555555555</v>
      </c>
      <c r="T193" s="51">
        <v>0.75763888888888886</v>
      </c>
      <c r="U193" s="52">
        <v>7.9166666666667318</v>
      </c>
      <c r="V193" s="53">
        <v>37.64999999999997</v>
      </c>
      <c r="W193" s="54"/>
      <c r="X193" s="94"/>
      <c r="Y193" s="266"/>
      <c r="Z193" s="267"/>
      <c r="AA193" s="55">
        <f t="shared" si="59"/>
        <v>-496.41434262948042</v>
      </c>
      <c r="AB193" s="49">
        <f t="shared" si="60"/>
        <v>0.83452855245683988</v>
      </c>
      <c r="AC193" s="279"/>
    </row>
    <row r="194" spans="1:29" ht="15.75" customHeight="1">
      <c r="A194" s="269"/>
      <c r="B194" s="38" t="s">
        <v>76</v>
      </c>
      <c r="C194" s="264" t="s">
        <v>210</v>
      </c>
      <c r="D194" s="265"/>
      <c r="E194" s="39">
        <v>27.58</v>
      </c>
      <c r="F194" s="40">
        <v>1783</v>
      </c>
      <c r="G194" s="41">
        <f t="shared" si="61"/>
        <v>49175.14</v>
      </c>
      <c r="H194" s="42"/>
      <c r="I194" s="43">
        <v>4</v>
      </c>
      <c r="J194" s="44">
        <v>3000</v>
      </c>
      <c r="K194" s="45">
        <f t="shared" si="62"/>
        <v>750</v>
      </c>
      <c r="L194" s="46">
        <v>4</v>
      </c>
      <c r="M194" s="44">
        <f>F194/V194*60</f>
        <v>2476.388888888896</v>
      </c>
      <c r="N194" s="45">
        <f t="shared" si="55"/>
        <v>619.09722222222399</v>
      </c>
      <c r="O194" s="47">
        <f t="shared" si="56"/>
        <v>0</v>
      </c>
      <c r="P194" s="48">
        <f t="shared" si="57"/>
        <v>-130.90277777777601</v>
      </c>
      <c r="Q194" s="49">
        <f t="shared" si="58"/>
        <v>0.82546296296296529</v>
      </c>
      <c r="R194" s="274"/>
      <c r="S194" s="50">
        <v>0.76250000000000007</v>
      </c>
      <c r="T194" s="51">
        <v>0.79249999999999998</v>
      </c>
      <c r="U194" s="52">
        <v>7.000000000000135</v>
      </c>
      <c r="V194" s="53">
        <v>43.199999999999875</v>
      </c>
      <c r="W194" s="54"/>
      <c r="X194" s="94"/>
      <c r="Y194" s="266"/>
      <c r="Z194" s="267"/>
      <c r="AA194" s="55">
        <f t="shared" si="59"/>
        <v>-523.61111111110404</v>
      </c>
      <c r="AB194" s="49">
        <f t="shared" si="60"/>
        <v>0.82546296296296529</v>
      </c>
      <c r="AC194" s="279"/>
    </row>
    <row r="195" spans="1:29" ht="15.75" customHeight="1">
      <c r="A195" s="269"/>
      <c r="B195" s="38" t="s">
        <v>76</v>
      </c>
      <c r="C195" s="264" t="s">
        <v>121</v>
      </c>
      <c r="D195" s="265"/>
      <c r="E195" s="39">
        <v>22.28</v>
      </c>
      <c r="F195" s="40">
        <v>1589</v>
      </c>
      <c r="G195" s="41">
        <f t="shared" si="61"/>
        <v>35402.92</v>
      </c>
      <c r="H195" s="42"/>
      <c r="I195" s="43">
        <v>5</v>
      </c>
      <c r="J195" s="44">
        <v>3300</v>
      </c>
      <c r="K195" s="45">
        <f t="shared" si="62"/>
        <v>660</v>
      </c>
      <c r="L195" s="46">
        <v>5</v>
      </c>
      <c r="M195" s="44">
        <f>F195/V195*60</f>
        <v>2762.1438918396984</v>
      </c>
      <c r="N195" s="45">
        <f t="shared" si="55"/>
        <v>552.42877836793969</v>
      </c>
      <c r="O195" s="47">
        <f t="shared" si="56"/>
        <v>0</v>
      </c>
      <c r="P195" s="48">
        <f t="shared" si="57"/>
        <v>-107.57122163206031</v>
      </c>
      <c r="Q195" s="49">
        <f t="shared" si="58"/>
        <v>0.83701330055748435</v>
      </c>
      <c r="R195" s="274"/>
      <c r="S195" s="50">
        <v>0.79825231481481485</v>
      </c>
      <c r="T195" s="51">
        <v>0.82222222222222219</v>
      </c>
      <c r="U195" s="52">
        <v>8.2833333333334025</v>
      </c>
      <c r="V195" s="53">
        <v>34.516666666666573</v>
      </c>
      <c r="W195" s="54"/>
      <c r="X195" s="94"/>
      <c r="Y195" s="266"/>
      <c r="Z195" s="267"/>
      <c r="AA195" s="55">
        <f t="shared" si="59"/>
        <v>-537.85610816030157</v>
      </c>
      <c r="AB195" s="49">
        <f t="shared" si="60"/>
        <v>0.83701330055748435</v>
      </c>
      <c r="AC195" s="279"/>
    </row>
    <row r="196" spans="1:29" ht="15.75" customHeight="1">
      <c r="A196" s="269"/>
      <c r="B196" s="38" t="s">
        <v>76</v>
      </c>
      <c r="C196" s="264" t="s">
        <v>122</v>
      </c>
      <c r="D196" s="265"/>
      <c r="E196" s="39">
        <v>18.18</v>
      </c>
      <c r="F196" s="40">
        <v>3807</v>
      </c>
      <c r="G196" s="41">
        <f t="shared" si="61"/>
        <v>69211.259999999995</v>
      </c>
      <c r="H196" s="58"/>
      <c r="I196" s="43">
        <v>3</v>
      </c>
      <c r="J196" s="44">
        <v>3300</v>
      </c>
      <c r="K196" s="45">
        <f t="shared" si="62"/>
        <v>1100</v>
      </c>
      <c r="L196" s="59">
        <v>3</v>
      </c>
      <c r="M196" s="44">
        <f>F196/V196*60</f>
        <v>2689.9313052011794</v>
      </c>
      <c r="N196" s="45">
        <f t="shared" si="55"/>
        <v>896.64376840039313</v>
      </c>
      <c r="O196" s="47">
        <f t="shared" si="56"/>
        <v>0</v>
      </c>
      <c r="P196" s="48">
        <f t="shared" si="57"/>
        <v>-203.35623159960687</v>
      </c>
      <c r="Q196" s="49">
        <f t="shared" si="58"/>
        <v>0.81513069854581188</v>
      </c>
      <c r="R196" s="274"/>
      <c r="S196" s="50">
        <v>0.8271412037037037</v>
      </c>
      <c r="T196" s="51">
        <v>0.88611111111111107</v>
      </c>
      <c r="U196" s="52">
        <v>7.0833333333333748</v>
      </c>
      <c r="V196" s="53">
        <v>84.916666666666615</v>
      </c>
      <c r="W196" s="54"/>
      <c r="X196" s="94"/>
      <c r="Y196" s="266"/>
      <c r="Z196" s="267"/>
      <c r="AA196" s="55">
        <f t="shared" si="59"/>
        <v>-610.06869479882062</v>
      </c>
      <c r="AB196" s="49">
        <f t="shared" si="60"/>
        <v>0.81513069854581188</v>
      </c>
      <c r="AC196" s="279"/>
    </row>
    <row r="197" spans="1:29" ht="15.75" customHeight="1">
      <c r="A197" s="269"/>
      <c r="B197" s="38"/>
      <c r="C197" s="264"/>
      <c r="D197" s="265"/>
      <c r="E197" s="39"/>
      <c r="F197" s="40"/>
      <c r="G197" s="60"/>
      <c r="H197" s="61"/>
      <c r="I197" s="43"/>
      <c r="J197" s="44"/>
      <c r="K197" s="45"/>
      <c r="L197" s="46"/>
      <c r="M197" s="44"/>
      <c r="N197" s="45"/>
      <c r="O197" s="47"/>
      <c r="P197" s="48"/>
      <c r="Q197" s="49"/>
      <c r="R197" s="274"/>
      <c r="S197" s="50"/>
      <c r="T197" s="51"/>
      <c r="U197" s="52"/>
      <c r="V197" s="53"/>
      <c r="W197" s="54"/>
      <c r="X197" s="94"/>
      <c r="Y197" s="266"/>
      <c r="Z197" s="267"/>
      <c r="AA197" s="55"/>
      <c r="AB197" s="49"/>
      <c r="AC197" s="279"/>
    </row>
    <row r="198" spans="1:29" ht="15.75" customHeight="1">
      <c r="A198" s="269"/>
      <c r="B198" s="38"/>
      <c r="C198" s="264"/>
      <c r="D198" s="265"/>
      <c r="E198" s="39"/>
      <c r="F198" s="40"/>
      <c r="G198" s="60"/>
      <c r="H198" s="64"/>
      <c r="I198" s="43"/>
      <c r="J198" s="44"/>
      <c r="K198" s="45"/>
      <c r="L198" s="59"/>
      <c r="M198" s="44"/>
      <c r="N198" s="45"/>
      <c r="O198" s="65"/>
      <c r="P198" s="66"/>
      <c r="Q198" s="67"/>
      <c r="R198" s="274"/>
      <c r="S198" s="50"/>
      <c r="T198" s="51"/>
      <c r="U198" s="52"/>
      <c r="V198" s="53"/>
      <c r="W198" s="54"/>
      <c r="X198" s="94"/>
      <c r="Y198" s="266"/>
      <c r="Z198" s="267"/>
      <c r="AA198" s="55"/>
      <c r="AB198" s="49"/>
      <c r="AC198" s="279"/>
    </row>
    <row r="199" spans="1:29" ht="15.75" customHeight="1">
      <c r="A199" s="269"/>
      <c r="B199" s="38"/>
      <c r="C199" s="264"/>
      <c r="D199" s="265"/>
      <c r="E199" s="39"/>
      <c r="F199" s="40"/>
      <c r="G199" s="60"/>
      <c r="H199" s="64"/>
      <c r="I199" s="43"/>
      <c r="J199" s="44"/>
      <c r="K199" s="45"/>
      <c r="L199" s="59"/>
      <c r="M199" s="44"/>
      <c r="N199" s="45"/>
      <c r="O199" s="65"/>
      <c r="P199" s="66"/>
      <c r="Q199" s="67"/>
      <c r="R199" s="274"/>
      <c r="S199" s="50"/>
      <c r="T199" s="51"/>
      <c r="U199" s="52"/>
      <c r="V199" s="53"/>
      <c r="W199" s="54"/>
      <c r="X199" s="94"/>
      <c r="Y199" s="266"/>
      <c r="Z199" s="267"/>
      <c r="AA199" s="55"/>
      <c r="AB199" s="49"/>
      <c r="AC199" s="279"/>
    </row>
    <row r="200" spans="1:29" ht="15.75" customHeight="1">
      <c r="A200" s="269"/>
      <c r="B200" s="38"/>
      <c r="C200" s="264"/>
      <c r="D200" s="265"/>
      <c r="E200" s="39"/>
      <c r="F200" s="40"/>
      <c r="G200" s="60"/>
      <c r="H200" s="64"/>
      <c r="I200" s="43"/>
      <c r="J200" s="44"/>
      <c r="K200" s="45"/>
      <c r="L200" s="59"/>
      <c r="M200" s="44"/>
      <c r="N200" s="45"/>
      <c r="O200" s="65"/>
      <c r="P200" s="66"/>
      <c r="Q200" s="67"/>
      <c r="R200" s="274"/>
      <c r="S200" s="50"/>
      <c r="T200" s="51"/>
      <c r="U200" s="52"/>
      <c r="V200" s="53"/>
      <c r="W200" s="54"/>
      <c r="X200" s="94"/>
      <c r="Y200" s="266"/>
      <c r="Z200" s="267"/>
      <c r="AA200" s="55"/>
      <c r="AB200" s="49"/>
      <c r="AC200" s="279"/>
    </row>
    <row r="201" spans="1:29" ht="15.75" customHeight="1">
      <c r="A201" s="269"/>
      <c r="B201" s="38"/>
      <c r="C201" s="264"/>
      <c r="D201" s="265"/>
      <c r="E201" s="39"/>
      <c r="F201" s="40"/>
      <c r="G201" s="60"/>
      <c r="H201" s="64"/>
      <c r="I201" s="43"/>
      <c r="J201" s="44"/>
      <c r="K201" s="45"/>
      <c r="L201" s="59"/>
      <c r="M201" s="44"/>
      <c r="N201" s="45"/>
      <c r="O201" s="65"/>
      <c r="P201" s="66"/>
      <c r="Q201" s="67"/>
      <c r="R201" s="274"/>
      <c r="S201" s="50"/>
      <c r="T201" s="51"/>
      <c r="U201" s="52"/>
      <c r="V201" s="53"/>
      <c r="W201" s="54"/>
      <c r="X201" s="94"/>
      <c r="Y201" s="266"/>
      <c r="Z201" s="267"/>
      <c r="AA201" s="55"/>
      <c r="AB201" s="49"/>
      <c r="AC201" s="279"/>
    </row>
    <row r="202" spans="1:29" ht="15.75" customHeight="1">
      <c r="A202" s="269"/>
      <c r="B202" s="38"/>
      <c r="C202" s="264"/>
      <c r="D202" s="265"/>
      <c r="E202" s="39"/>
      <c r="F202" s="40"/>
      <c r="G202" s="60"/>
      <c r="H202" s="64"/>
      <c r="I202" s="43"/>
      <c r="J202" s="44"/>
      <c r="K202" s="45"/>
      <c r="L202" s="59"/>
      <c r="M202" s="44"/>
      <c r="N202" s="45"/>
      <c r="O202" s="65"/>
      <c r="P202" s="66"/>
      <c r="Q202" s="67"/>
      <c r="R202" s="274"/>
      <c r="S202" s="50"/>
      <c r="T202" s="51"/>
      <c r="U202" s="52"/>
      <c r="V202" s="53"/>
      <c r="W202" s="54"/>
      <c r="X202" s="94"/>
      <c r="Y202" s="266"/>
      <c r="Z202" s="267"/>
      <c r="AA202" s="55"/>
      <c r="AB202" s="49"/>
      <c r="AC202" s="279"/>
    </row>
    <row r="203" spans="1:29" ht="15.75" customHeight="1">
      <c r="A203" s="269"/>
      <c r="B203" s="38"/>
      <c r="C203" s="264"/>
      <c r="D203" s="265"/>
      <c r="E203" s="39"/>
      <c r="F203" s="40"/>
      <c r="G203" s="60"/>
      <c r="H203" s="64"/>
      <c r="I203" s="43"/>
      <c r="J203" s="44"/>
      <c r="K203" s="45"/>
      <c r="L203" s="59"/>
      <c r="M203" s="44"/>
      <c r="N203" s="45"/>
      <c r="O203" s="65"/>
      <c r="P203" s="66"/>
      <c r="Q203" s="67"/>
      <c r="R203" s="274"/>
      <c r="S203" s="50"/>
      <c r="T203" s="51"/>
      <c r="U203" s="52"/>
      <c r="V203" s="53"/>
      <c r="W203" s="54"/>
      <c r="X203" s="94"/>
      <c r="Y203" s="266"/>
      <c r="Z203" s="267"/>
      <c r="AA203" s="55"/>
      <c r="AB203" s="49"/>
      <c r="AC203" s="279"/>
    </row>
    <row r="204" spans="1:29" ht="15.75" customHeight="1">
      <c r="A204" s="269"/>
      <c r="B204" s="38"/>
      <c r="C204" s="264"/>
      <c r="D204" s="265"/>
      <c r="E204" s="39"/>
      <c r="F204" s="40"/>
      <c r="G204" s="60"/>
      <c r="H204" s="64"/>
      <c r="I204" s="43"/>
      <c r="J204" s="44"/>
      <c r="K204" s="45"/>
      <c r="L204" s="59"/>
      <c r="M204" s="44"/>
      <c r="N204" s="45"/>
      <c r="O204" s="65"/>
      <c r="P204" s="66"/>
      <c r="Q204" s="67"/>
      <c r="R204" s="274"/>
      <c r="S204" s="50"/>
      <c r="T204" s="51"/>
      <c r="U204" s="52"/>
      <c r="V204" s="53"/>
      <c r="W204" s="54"/>
      <c r="X204" s="94"/>
      <c r="Y204" s="266"/>
      <c r="Z204" s="267"/>
      <c r="AA204" s="55"/>
      <c r="AB204" s="49"/>
      <c r="AC204" s="279"/>
    </row>
    <row r="205" spans="1:29" ht="15.75" customHeight="1">
      <c r="A205" s="269"/>
      <c r="B205" s="38"/>
      <c r="C205" s="264"/>
      <c r="D205" s="265"/>
      <c r="E205" s="39"/>
      <c r="F205" s="40"/>
      <c r="G205" s="60"/>
      <c r="H205" s="64"/>
      <c r="I205" s="43"/>
      <c r="J205" s="44"/>
      <c r="K205" s="45"/>
      <c r="L205" s="59"/>
      <c r="M205" s="44"/>
      <c r="N205" s="45"/>
      <c r="O205" s="65"/>
      <c r="P205" s="66"/>
      <c r="Q205" s="67"/>
      <c r="R205" s="274"/>
      <c r="S205" s="50"/>
      <c r="T205" s="51"/>
      <c r="U205" s="52"/>
      <c r="V205" s="53"/>
      <c r="W205" s="54"/>
      <c r="X205" s="94"/>
      <c r="Y205" s="266"/>
      <c r="Z205" s="267"/>
      <c r="AA205" s="55"/>
      <c r="AB205" s="49"/>
      <c r="AC205" s="279"/>
    </row>
    <row r="206" spans="1:29" ht="15.75" customHeight="1">
      <c r="A206" s="269"/>
      <c r="B206" s="38"/>
      <c r="C206" s="264"/>
      <c r="D206" s="265"/>
      <c r="E206" s="39"/>
      <c r="F206" s="40"/>
      <c r="G206" s="60"/>
      <c r="H206" s="64"/>
      <c r="I206" s="43"/>
      <c r="J206" s="44"/>
      <c r="K206" s="45"/>
      <c r="L206" s="59"/>
      <c r="M206" s="44"/>
      <c r="N206" s="45"/>
      <c r="O206" s="65"/>
      <c r="P206" s="66"/>
      <c r="Q206" s="67"/>
      <c r="R206" s="274"/>
      <c r="S206" s="50"/>
      <c r="T206" s="51"/>
      <c r="U206" s="52"/>
      <c r="V206" s="53"/>
      <c r="W206" s="54"/>
      <c r="X206" s="94"/>
      <c r="Y206" s="266"/>
      <c r="Z206" s="267"/>
      <c r="AA206" s="55"/>
      <c r="AB206" s="49"/>
      <c r="AC206" s="279"/>
    </row>
    <row r="207" spans="1:29" ht="15.75" customHeight="1">
      <c r="A207" s="269"/>
      <c r="B207" s="38"/>
      <c r="C207" s="264"/>
      <c r="D207" s="265"/>
      <c r="E207" s="104"/>
      <c r="F207" s="40"/>
      <c r="G207" s="72"/>
      <c r="H207" s="64"/>
      <c r="I207" s="43"/>
      <c r="J207" s="44"/>
      <c r="K207" s="45"/>
      <c r="L207" s="59"/>
      <c r="M207" s="44"/>
      <c r="N207" s="45"/>
      <c r="O207" s="65"/>
      <c r="P207" s="66"/>
      <c r="Q207" s="67"/>
      <c r="R207" s="274"/>
      <c r="S207" s="62"/>
      <c r="T207" s="63"/>
      <c r="U207" s="73"/>
      <c r="V207" s="74"/>
      <c r="W207" s="68"/>
      <c r="X207" s="110"/>
      <c r="Y207" s="266"/>
      <c r="Z207" s="267"/>
      <c r="AA207" s="111"/>
      <c r="AB207" s="67"/>
      <c r="AC207" s="279"/>
    </row>
    <row r="208" spans="1:29" ht="15.75" customHeight="1" thickBot="1">
      <c r="A208" s="270"/>
      <c r="B208" s="76" t="s">
        <v>35</v>
      </c>
      <c r="C208" s="261"/>
      <c r="D208" s="261"/>
      <c r="E208" s="77"/>
      <c r="F208" s="18"/>
      <c r="G208" s="79"/>
      <c r="H208" s="20"/>
      <c r="I208" s="80">
        <f t="shared" ref="I208:J208" si="63">AVERAGE(I192:I207)</f>
        <v>4</v>
      </c>
      <c r="J208" s="81">
        <f t="shared" si="63"/>
        <v>3120</v>
      </c>
      <c r="K208" s="82">
        <f t="shared" ref="K208" si="64">J208/I208</f>
        <v>780</v>
      </c>
      <c r="L208" s="80">
        <f t="shared" ref="L208:M208" si="65">AVERAGE(L192:L207)</f>
        <v>4</v>
      </c>
      <c r="M208" s="81">
        <f t="shared" si="65"/>
        <v>2584.1819014778857</v>
      </c>
      <c r="N208" s="82">
        <f>M208/L208</f>
        <v>646.04547536947143</v>
      </c>
      <c r="O208" s="83">
        <f>L208-I208</f>
        <v>0</v>
      </c>
      <c r="P208" s="84">
        <f>N208-K208</f>
        <v>-133.95452463052857</v>
      </c>
      <c r="Q208" s="85">
        <f>N208/K208</f>
        <v>0.82826342996086078</v>
      </c>
      <c r="R208" s="275"/>
      <c r="S208" s="182">
        <f>S192</f>
        <v>0.70833333333333337</v>
      </c>
      <c r="T208" s="183">
        <f>INDEX(T192:T207,COUNTA(T192:T207))</f>
        <v>0.88611111111111107</v>
      </c>
      <c r="U208" s="86"/>
      <c r="V208" s="96"/>
      <c r="W208" s="18"/>
      <c r="X208" s="20"/>
      <c r="Y208" s="262"/>
      <c r="Z208" s="263"/>
      <c r="AA208" s="97">
        <f>M208-J208</f>
        <v>-535.81809852211427</v>
      </c>
      <c r="AB208" s="85">
        <f>M208/J208</f>
        <v>0.82826342996086078</v>
      </c>
      <c r="AC208" s="280"/>
    </row>
    <row r="209" spans="1:29" ht="15.75" customHeight="1">
      <c r="A209" s="281" t="s">
        <v>51</v>
      </c>
      <c r="B209" s="16" t="s">
        <v>76</v>
      </c>
      <c r="C209" s="271" t="s">
        <v>125</v>
      </c>
      <c r="D209" s="272"/>
      <c r="E209" s="21">
        <v>17.89</v>
      </c>
      <c r="F209" s="15">
        <v>4753</v>
      </c>
      <c r="G209" s="22">
        <f t="shared" ref="G209:G210" si="66">E209*F209</f>
        <v>85031.17</v>
      </c>
      <c r="H209" s="23"/>
      <c r="I209" s="24">
        <v>4</v>
      </c>
      <c r="J209" s="25">
        <v>3300</v>
      </c>
      <c r="K209" s="26">
        <f>J209/I209</f>
        <v>825</v>
      </c>
      <c r="L209" s="27">
        <v>4</v>
      </c>
      <c r="M209" s="25">
        <f>F209/V209*60</f>
        <v>2795.8823529411775</v>
      </c>
      <c r="N209" s="26">
        <f>M209/L209</f>
        <v>698.97058823529437</v>
      </c>
      <c r="O209" s="91">
        <f>L209-I209</f>
        <v>0</v>
      </c>
      <c r="P209" s="92">
        <f>N209-K209</f>
        <v>-126.02941176470563</v>
      </c>
      <c r="Q209" s="31">
        <f>N209/K209</f>
        <v>0.84723707664884162</v>
      </c>
      <c r="R209" s="273">
        <f>Q225</f>
        <v>0.84055830041455115</v>
      </c>
      <c r="S209" s="32">
        <v>0.70833333333333337</v>
      </c>
      <c r="T209" s="33">
        <v>0.77916666666666667</v>
      </c>
      <c r="U209" s="34"/>
      <c r="V209" s="35">
        <v>101.99999999999996</v>
      </c>
      <c r="W209" s="114"/>
      <c r="X209" s="115"/>
      <c r="Y209" s="276"/>
      <c r="Z209" s="277"/>
      <c r="AA209" s="36">
        <f>M209-J209</f>
        <v>-504.11764705882251</v>
      </c>
      <c r="AB209" s="31">
        <f>M209/J209</f>
        <v>0.84723707664884162</v>
      </c>
      <c r="AC209" s="278">
        <f>AB225</f>
        <v>0.84055830041455115</v>
      </c>
    </row>
    <row r="210" spans="1:29" ht="15.75" customHeight="1">
      <c r="A210" s="282"/>
      <c r="B210" s="38" t="s">
        <v>76</v>
      </c>
      <c r="C210" s="264" t="s">
        <v>126</v>
      </c>
      <c r="D210" s="265"/>
      <c r="E210" s="39">
        <v>16.66</v>
      </c>
      <c r="F210" s="40">
        <v>7676</v>
      </c>
      <c r="G210" s="41">
        <f t="shared" si="66"/>
        <v>127882.16</v>
      </c>
      <c r="H210" s="42"/>
      <c r="I210" s="43">
        <v>4</v>
      </c>
      <c r="J210" s="44">
        <v>3300</v>
      </c>
      <c r="K210" s="45">
        <f t="shared" ref="K210:K245" si="67">J210/I210</f>
        <v>825</v>
      </c>
      <c r="L210" s="46">
        <v>4</v>
      </c>
      <c r="M210" s="44">
        <f>F210/V210*60</f>
        <v>2751.8024297948605</v>
      </c>
      <c r="N210" s="45">
        <f>M210/L210</f>
        <v>687.95060744871512</v>
      </c>
      <c r="O210" s="47">
        <f>L210-I210</f>
        <v>0</v>
      </c>
      <c r="P210" s="48">
        <f>N210-K210</f>
        <v>-137.04939255128488</v>
      </c>
      <c r="Q210" s="49">
        <f>N210/K210</f>
        <v>0.83387952418026079</v>
      </c>
      <c r="R210" s="274"/>
      <c r="S210" s="50">
        <v>0.78194444444444444</v>
      </c>
      <c r="T210" s="51">
        <v>0.89817129629629633</v>
      </c>
      <c r="U210" s="52">
        <v>3.9999999999999858</v>
      </c>
      <c r="V210" s="53">
        <v>167.36666666666673</v>
      </c>
      <c r="W210" s="54"/>
      <c r="X210" s="94"/>
      <c r="Y210" s="266"/>
      <c r="Z210" s="267"/>
      <c r="AA210" s="55">
        <f>M210-J210</f>
        <v>-548.19757020513953</v>
      </c>
      <c r="AB210" s="49">
        <f>M210/J210</f>
        <v>0.83387952418026079</v>
      </c>
      <c r="AC210" s="279"/>
    </row>
    <row r="211" spans="1:29" ht="15.75" customHeight="1">
      <c r="A211" s="282"/>
      <c r="B211" s="38"/>
      <c r="C211" s="264"/>
      <c r="D211" s="265"/>
      <c r="E211" s="39"/>
      <c r="F211" s="40"/>
      <c r="G211" s="41"/>
      <c r="H211" s="42"/>
      <c r="I211" s="43"/>
      <c r="J211" s="44"/>
      <c r="K211" s="45"/>
      <c r="L211" s="46"/>
      <c r="M211" s="44"/>
      <c r="N211" s="45"/>
      <c r="O211" s="47"/>
      <c r="P211" s="48"/>
      <c r="Q211" s="49"/>
      <c r="R211" s="274"/>
      <c r="S211" s="50"/>
      <c r="T211" s="51"/>
      <c r="U211" s="52"/>
      <c r="V211" s="53"/>
      <c r="W211" s="54"/>
      <c r="X211" s="94"/>
      <c r="Y211" s="266"/>
      <c r="Z211" s="267"/>
      <c r="AA211" s="55"/>
      <c r="AB211" s="49"/>
      <c r="AC211" s="279"/>
    </row>
    <row r="212" spans="1:29" ht="15.75" customHeight="1">
      <c r="A212" s="282"/>
      <c r="B212" s="38"/>
      <c r="C212" s="264"/>
      <c r="D212" s="265"/>
      <c r="E212" s="39"/>
      <c r="F212" s="40"/>
      <c r="G212" s="41"/>
      <c r="H212" s="42"/>
      <c r="I212" s="43"/>
      <c r="J212" s="44"/>
      <c r="K212" s="45"/>
      <c r="L212" s="46"/>
      <c r="M212" s="44"/>
      <c r="N212" s="45"/>
      <c r="O212" s="47"/>
      <c r="P212" s="48"/>
      <c r="Q212" s="49"/>
      <c r="R212" s="274"/>
      <c r="S212" s="50"/>
      <c r="T212" s="51"/>
      <c r="U212" s="52"/>
      <c r="V212" s="53"/>
      <c r="W212" s="54"/>
      <c r="X212" s="94"/>
      <c r="Y212" s="266"/>
      <c r="Z212" s="267"/>
      <c r="AA212" s="55"/>
      <c r="AB212" s="49"/>
      <c r="AC212" s="279"/>
    </row>
    <row r="213" spans="1:29" ht="15.75" customHeight="1">
      <c r="A213" s="283"/>
      <c r="B213" s="38"/>
      <c r="C213" s="264"/>
      <c r="D213" s="265"/>
      <c r="E213" s="39"/>
      <c r="F213" s="40"/>
      <c r="G213" s="41"/>
      <c r="H213" s="58"/>
      <c r="I213" s="43"/>
      <c r="J213" s="44"/>
      <c r="K213" s="45"/>
      <c r="L213" s="59"/>
      <c r="M213" s="44"/>
      <c r="N213" s="45"/>
      <c r="O213" s="47"/>
      <c r="P213" s="48"/>
      <c r="Q213" s="49"/>
      <c r="R213" s="274"/>
      <c r="S213" s="50"/>
      <c r="T213" s="51"/>
      <c r="U213" s="52"/>
      <c r="V213" s="53"/>
      <c r="W213" s="54"/>
      <c r="X213" s="94"/>
      <c r="Y213" s="266"/>
      <c r="Z213" s="267"/>
      <c r="AA213" s="55"/>
      <c r="AB213" s="49"/>
      <c r="AC213" s="279"/>
    </row>
    <row r="214" spans="1:29" ht="15.75" customHeight="1">
      <c r="A214" s="283"/>
      <c r="B214" s="38"/>
      <c r="C214" s="264"/>
      <c r="D214" s="265"/>
      <c r="E214" s="39"/>
      <c r="F214" s="40"/>
      <c r="G214" s="60"/>
      <c r="H214" s="61"/>
      <c r="I214" s="43"/>
      <c r="J214" s="44"/>
      <c r="K214" s="45"/>
      <c r="L214" s="46"/>
      <c r="M214" s="44"/>
      <c r="N214" s="45"/>
      <c r="O214" s="47"/>
      <c r="P214" s="48"/>
      <c r="Q214" s="49"/>
      <c r="R214" s="274"/>
      <c r="S214" s="50"/>
      <c r="T214" s="51"/>
      <c r="U214" s="52"/>
      <c r="V214" s="53"/>
      <c r="W214" s="54"/>
      <c r="X214" s="94"/>
      <c r="Y214" s="266"/>
      <c r="Z214" s="267"/>
      <c r="AA214" s="55"/>
      <c r="AB214" s="49"/>
      <c r="AC214" s="279"/>
    </row>
    <row r="215" spans="1:29" ht="15.75" customHeight="1">
      <c r="A215" s="283"/>
      <c r="B215" s="38"/>
      <c r="C215" s="264"/>
      <c r="D215" s="265"/>
      <c r="E215" s="39"/>
      <c r="F215" s="40"/>
      <c r="G215" s="60"/>
      <c r="H215" s="64"/>
      <c r="I215" s="43"/>
      <c r="J215" s="44"/>
      <c r="K215" s="45"/>
      <c r="L215" s="59"/>
      <c r="M215" s="44"/>
      <c r="N215" s="45"/>
      <c r="O215" s="65"/>
      <c r="P215" s="66"/>
      <c r="Q215" s="67"/>
      <c r="R215" s="274"/>
      <c r="S215" s="50"/>
      <c r="T215" s="51"/>
      <c r="U215" s="52"/>
      <c r="V215" s="53"/>
      <c r="W215" s="54"/>
      <c r="X215" s="94"/>
      <c r="Y215" s="266"/>
      <c r="Z215" s="267"/>
      <c r="AA215" s="55"/>
      <c r="AB215" s="49"/>
      <c r="AC215" s="279"/>
    </row>
    <row r="216" spans="1:29" ht="15.75" customHeight="1">
      <c r="A216" s="283"/>
      <c r="B216" s="38"/>
      <c r="C216" s="264"/>
      <c r="D216" s="265"/>
      <c r="E216" s="39"/>
      <c r="F216" s="40"/>
      <c r="G216" s="60"/>
      <c r="H216" s="64"/>
      <c r="I216" s="43"/>
      <c r="J216" s="44"/>
      <c r="K216" s="45"/>
      <c r="L216" s="59"/>
      <c r="M216" s="44"/>
      <c r="N216" s="45"/>
      <c r="O216" s="65"/>
      <c r="P216" s="66"/>
      <c r="Q216" s="67"/>
      <c r="R216" s="274"/>
      <c r="S216" s="50"/>
      <c r="T216" s="51"/>
      <c r="U216" s="52"/>
      <c r="V216" s="53"/>
      <c r="W216" s="54"/>
      <c r="X216" s="94"/>
      <c r="Y216" s="266"/>
      <c r="Z216" s="267"/>
      <c r="AA216" s="55"/>
      <c r="AB216" s="49"/>
      <c r="AC216" s="279"/>
    </row>
    <row r="217" spans="1:29" ht="15.75" customHeight="1">
      <c r="A217" s="283"/>
      <c r="B217" s="38"/>
      <c r="C217" s="264"/>
      <c r="D217" s="265"/>
      <c r="E217" s="39"/>
      <c r="F217" s="40"/>
      <c r="G217" s="60"/>
      <c r="H217" s="64"/>
      <c r="I217" s="43"/>
      <c r="J217" s="44"/>
      <c r="K217" s="45"/>
      <c r="L217" s="59"/>
      <c r="M217" s="44"/>
      <c r="N217" s="45"/>
      <c r="O217" s="65"/>
      <c r="P217" s="66"/>
      <c r="Q217" s="67"/>
      <c r="R217" s="274"/>
      <c r="S217" s="50"/>
      <c r="T217" s="51"/>
      <c r="U217" s="52"/>
      <c r="V217" s="53"/>
      <c r="W217" s="54"/>
      <c r="X217" s="94"/>
      <c r="Y217" s="266"/>
      <c r="Z217" s="267"/>
      <c r="AA217" s="55"/>
      <c r="AB217" s="49"/>
      <c r="AC217" s="279"/>
    </row>
    <row r="218" spans="1:29" ht="15.75" customHeight="1">
      <c r="A218" s="283"/>
      <c r="B218" s="38"/>
      <c r="C218" s="264"/>
      <c r="D218" s="265"/>
      <c r="E218" s="39"/>
      <c r="F218" s="40"/>
      <c r="G218" s="60"/>
      <c r="H218" s="64"/>
      <c r="I218" s="43"/>
      <c r="J218" s="44"/>
      <c r="K218" s="45"/>
      <c r="L218" s="59"/>
      <c r="M218" s="44"/>
      <c r="N218" s="45"/>
      <c r="O218" s="65"/>
      <c r="P218" s="66"/>
      <c r="Q218" s="67"/>
      <c r="R218" s="274"/>
      <c r="S218" s="50"/>
      <c r="T218" s="51"/>
      <c r="U218" s="52"/>
      <c r="V218" s="53"/>
      <c r="W218" s="54"/>
      <c r="X218" s="94"/>
      <c r="Y218" s="266"/>
      <c r="Z218" s="267"/>
      <c r="AA218" s="55"/>
      <c r="AB218" s="49"/>
      <c r="AC218" s="279"/>
    </row>
    <row r="219" spans="1:29" ht="15.75" customHeight="1">
      <c r="A219" s="283"/>
      <c r="B219" s="38"/>
      <c r="C219" s="264"/>
      <c r="D219" s="265"/>
      <c r="E219" s="39"/>
      <c r="F219" s="40"/>
      <c r="G219" s="60"/>
      <c r="H219" s="64"/>
      <c r="I219" s="43"/>
      <c r="J219" s="44"/>
      <c r="K219" s="45"/>
      <c r="L219" s="59"/>
      <c r="M219" s="44"/>
      <c r="N219" s="45"/>
      <c r="O219" s="65"/>
      <c r="P219" s="66"/>
      <c r="Q219" s="67"/>
      <c r="R219" s="274"/>
      <c r="S219" s="50"/>
      <c r="T219" s="51"/>
      <c r="U219" s="52"/>
      <c r="V219" s="53"/>
      <c r="W219" s="68"/>
      <c r="X219" s="110"/>
      <c r="Y219" s="266"/>
      <c r="Z219" s="267"/>
      <c r="AA219" s="55"/>
      <c r="AB219" s="49"/>
      <c r="AC219" s="279"/>
    </row>
    <row r="220" spans="1:29" ht="15.75" customHeight="1">
      <c r="A220" s="283"/>
      <c r="B220" s="38"/>
      <c r="C220" s="264"/>
      <c r="D220" s="265"/>
      <c r="E220" s="39"/>
      <c r="F220" s="40"/>
      <c r="G220" s="60"/>
      <c r="H220" s="64"/>
      <c r="I220" s="43"/>
      <c r="J220" s="44"/>
      <c r="K220" s="45"/>
      <c r="L220" s="59"/>
      <c r="M220" s="44"/>
      <c r="N220" s="45"/>
      <c r="O220" s="65"/>
      <c r="P220" s="66"/>
      <c r="Q220" s="67"/>
      <c r="R220" s="274"/>
      <c r="S220" s="50"/>
      <c r="T220" s="51"/>
      <c r="U220" s="52"/>
      <c r="V220" s="53"/>
      <c r="W220" s="68"/>
      <c r="X220" s="110"/>
      <c r="Y220" s="266"/>
      <c r="Z220" s="267"/>
      <c r="AA220" s="55"/>
      <c r="AB220" s="49"/>
      <c r="AC220" s="279"/>
    </row>
    <row r="221" spans="1:29" ht="15.75" customHeight="1">
      <c r="A221" s="283"/>
      <c r="B221" s="38"/>
      <c r="C221" s="264"/>
      <c r="D221" s="265"/>
      <c r="E221" s="39"/>
      <c r="F221" s="40"/>
      <c r="G221" s="60"/>
      <c r="H221" s="64"/>
      <c r="I221" s="43"/>
      <c r="J221" s="44"/>
      <c r="K221" s="45"/>
      <c r="L221" s="59"/>
      <c r="M221" s="44"/>
      <c r="N221" s="45"/>
      <c r="O221" s="65"/>
      <c r="P221" s="66"/>
      <c r="Q221" s="67"/>
      <c r="R221" s="274"/>
      <c r="S221" s="50"/>
      <c r="T221" s="51"/>
      <c r="U221" s="52"/>
      <c r="V221" s="53"/>
      <c r="W221" s="68"/>
      <c r="X221" s="110"/>
      <c r="Y221" s="266"/>
      <c r="Z221" s="267"/>
      <c r="AA221" s="55"/>
      <c r="AB221" s="49"/>
      <c r="AC221" s="279"/>
    </row>
    <row r="222" spans="1:29" ht="15.75" customHeight="1">
      <c r="A222" s="283"/>
      <c r="B222" s="38"/>
      <c r="C222" s="264"/>
      <c r="D222" s="265"/>
      <c r="E222" s="39"/>
      <c r="F222" s="40"/>
      <c r="G222" s="60"/>
      <c r="H222" s="64"/>
      <c r="I222" s="43"/>
      <c r="J222" s="44"/>
      <c r="K222" s="45"/>
      <c r="L222" s="59"/>
      <c r="M222" s="44"/>
      <c r="N222" s="45"/>
      <c r="O222" s="65"/>
      <c r="P222" s="66"/>
      <c r="Q222" s="67"/>
      <c r="R222" s="274"/>
      <c r="S222" s="50"/>
      <c r="T222" s="51"/>
      <c r="U222" s="52"/>
      <c r="V222" s="53"/>
      <c r="W222" s="68"/>
      <c r="X222" s="110"/>
      <c r="Y222" s="266"/>
      <c r="Z222" s="267"/>
      <c r="AA222" s="55"/>
      <c r="AB222" s="49"/>
      <c r="AC222" s="279"/>
    </row>
    <row r="223" spans="1:29" ht="15.75" customHeight="1">
      <c r="A223" s="283"/>
      <c r="B223" s="38"/>
      <c r="C223" s="264"/>
      <c r="D223" s="265"/>
      <c r="E223" s="39"/>
      <c r="F223" s="40"/>
      <c r="G223" s="60"/>
      <c r="H223" s="64"/>
      <c r="I223" s="43"/>
      <c r="J223" s="44"/>
      <c r="K223" s="45"/>
      <c r="L223" s="59"/>
      <c r="M223" s="44"/>
      <c r="N223" s="45"/>
      <c r="O223" s="65"/>
      <c r="P223" s="66"/>
      <c r="Q223" s="67"/>
      <c r="R223" s="274"/>
      <c r="S223" s="50"/>
      <c r="T223" s="51"/>
      <c r="U223" s="52"/>
      <c r="V223" s="53"/>
      <c r="W223" s="68"/>
      <c r="X223" s="110"/>
      <c r="Y223" s="266"/>
      <c r="Z223" s="267"/>
      <c r="AA223" s="55"/>
      <c r="AB223" s="49"/>
      <c r="AC223" s="279"/>
    </row>
    <row r="224" spans="1:29" ht="15.75" customHeight="1">
      <c r="A224" s="283"/>
      <c r="B224" s="38"/>
      <c r="C224" s="264"/>
      <c r="D224" s="265"/>
      <c r="E224" s="104"/>
      <c r="F224" s="40"/>
      <c r="G224" s="72"/>
      <c r="H224" s="64"/>
      <c r="I224" s="43"/>
      <c r="J224" s="44"/>
      <c r="K224" s="45"/>
      <c r="L224" s="59"/>
      <c r="M224" s="44"/>
      <c r="N224" s="45"/>
      <c r="O224" s="65"/>
      <c r="P224" s="66"/>
      <c r="Q224" s="67"/>
      <c r="R224" s="274"/>
      <c r="S224" s="62"/>
      <c r="T224" s="63"/>
      <c r="U224" s="73"/>
      <c r="V224" s="74"/>
      <c r="W224" s="68"/>
      <c r="X224" s="110"/>
      <c r="Y224" s="266"/>
      <c r="Z224" s="267"/>
      <c r="AA224" s="111"/>
      <c r="AB224" s="67"/>
      <c r="AC224" s="279"/>
    </row>
    <row r="225" spans="1:29" ht="15.75" customHeight="1" thickBot="1">
      <c r="A225" s="284"/>
      <c r="B225" s="76" t="s">
        <v>35</v>
      </c>
      <c r="C225" s="261"/>
      <c r="D225" s="261"/>
      <c r="E225" s="77"/>
      <c r="F225" s="18"/>
      <c r="G225" s="79"/>
      <c r="H225" s="20"/>
      <c r="I225" s="80">
        <f t="shared" ref="I225:J225" si="68">AVERAGE(I209:I224)</f>
        <v>4</v>
      </c>
      <c r="J225" s="81">
        <f t="shared" si="68"/>
        <v>3300</v>
      </c>
      <c r="K225" s="82">
        <f t="shared" ref="K225" si="69">J225/I225</f>
        <v>825</v>
      </c>
      <c r="L225" s="80">
        <f t="shared" ref="L225:M225" si="70">AVERAGE(L209:L224)</f>
        <v>4</v>
      </c>
      <c r="M225" s="81">
        <f t="shared" si="70"/>
        <v>2773.842391368019</v>
      </c>
      <c r="N225" s="82">
        <f>M225/L225</f>
        <v>693.46059784200474</v>
      </c>
      <c r="O225" s="83">
        <f>L225-I225</f>
        <v>0</v>
      </c>
      <c r="P225" s="84">
        <f>N225-K225</f>
        <v>-131.53940215799526</v>
      </c>
      <c r="Q225" s="85">
        <f>N225/K225</f>
        <v>0.84055830041455115</v>
      </c>
      <c r="R225" s="275"/>
      <c r="S225" s="182">
        <f>S209</f>
        <v>0.70833333333333337</v>
      </c>
      <c r="T225" s="183">
        <f>INDEX(T209:T224,COUNTA(T209:T224))</f>
        <v>0.89817129629629633</v>
      </c>
      <c r="U225" s="86"/>
      <c r="V225" s="96"/>
      <c r="W225" s="18"/>
      <c r="X225" s="20"/>
      <c r="Y225" s="262"/>
      <c r="Z225" s="263"/>
      <c r="AA225" s="97">
        <f>M225-J225</f>
        <v>-526.15760863198102</v>
      </c>
      <c r="AB225" s="85">
        <f>M225/J225</f>
        <v>0.84055830041455115</v>
      </c>
      <c r="AC225" s="280"/>
    </row>
    <row r="226" spans="1:29" ht="15.75" customHeight="1">
      <c r="A226" s="268" t="s">
        <v>52</v>
      </c>
      <c r="B226" s="16" t="s">
        <v>76</v>
      </c>
      <c r="C226" s="271" t="s">
        <v>127</v>
      </c>
      <c r="D226" s="272"/>
      <c r="E226" s="21">
        <v>18.18</v>
      </c>
      <c r="F226" s="15">
        <v>1370</v>
      </c>
      <c r="G226" s="22">
        <f t="shared" ref="G226:G227" si="71">E226*F226</f>
        <v>24906.6</v>
      </c>
      <c r="H226" s="23"/>
      <c r="I226" s="24">
        <v>3</v>
      </c>
      <c r="J226" s="25">
        <v>3600</v>
      </c>
      <c r="K226" s="26">
        <f>J226/I226</f>
        <v>1200</v>
      </c>
      <c r="L226" s="27">
        <v>3</v>
      </c>
      <c r="M226" s="25">
        <f>F226/V226*60</f>
        <v>2967.5090252707569</v>
      </c>
      <c r="N226" s="26">
        <f>M226/L226</f>
        <v>989.16967509025233</v>
      </c>
      <c r="O226" s="91">
        <f>L226-I226</f>
        <v>0</v>
      </c>
      <c r="P226" s="92">
        <f>N226-K226</f>
        <v>-210.83032490974767</v>
      </c>
      <c r="Q226" s="31">
        <f>N226/K226</f>
        <v>0.82430806257521028</v>
      </c>
      <c r="R226" s="273">
        <f>Q242</f>
        <v>0.82745787015832317</v>
      </c>
      <c r="S226" s="32">
        <v>0.70854166666666663</v>
      </c>
      <c r="T226" s="33">
        <v>0.72777777777777775</v>
      </c>
      <c r="U226" s="34"/>
      <c r="V226" s="35">
        <v>27.700000000000014</v>
      </c>
      <c r="W226" s="114"/>
      <c r="X226" s="115"/>
      <c r="Y226" s="276"/>
      <c r="Z226" s="277"/>
      <c r="AA226" s="36">
        <f>M226-J226</f>
        <v>-632.49097472924313</v>
      </c>
      <c r="AB226" s="31">
        <f>M226/J226</f>
        <v>0.82430806257521028</v>
      </c>
      <c r="AC226" s="278">
        <f>AB242</f>
        <v>0.82745787015832317</v>
      </c>
    </row>
    <row r="227" spans="1:29" ht="15.75" customHeight="1">
      <c r="A227" s="269"/>
      <c r="B227" s="38" t="s">
        <v>76</v>
      </c>
      <c r="C227" s="264" t="s">
        <v>128</v>
      </c>
      <c r="D227" s="265"/>
      <c r="E227" s="39">
        <v>14.28</v>
      </c>
      <c r="F227" s="40">
        <v>9650</v>
      </c>
      <c r="G227" s="41">
        <f t="shared" si="71"/>
        <v>137802</v>
      </c>
      <c r="H227" s="42"/>
      <c r="I227" s="43">
        <v>3</v>
      </c>
      <c r="J227" s="44">
        <v>3600</v>
      </c>
      <c r="K227" s="45">
        <f t="shared" si="67"/>
        <v>1200</v>
      </c>
      <c r="L227" s="46">
        <v>3</v>
      </c>
      <c r="M227" s="44">
        <f>F227/V227*60</f>
        <v>2990.1876398691697</v>
      </c>
      <c r="N227" s="45">
        <f>M227/L227</f>
        <v>996.72921328972325</v>
      </c>
      <c r="O227" s="47">
        <f>L227-I227</f>
        <v>0</v>
      </c>
      <c r="P227" s="48">
        <f>N227-K227</f>
        <v>-203.27078671027675</v>
      </c>
      <c r="Q227" s="49">
        <f>N227/K227</f>
        <v>0.83060767774143607</v>
      </c>
      <c r="R227" s="274"/>
      <c r="S227" s="50">
        <v>0.74053240740740744</v>
      </c>
      <c r="T227" s="51">
        <v>0.875</v>
      </c>
      <c r="U227" s="52">
        <v>18.366666666666767</v>
      </c>
      <c r="V227" s="53">
        <v>193.63333333333327</v>
      </c>
      <c r="W227" s="54"/>
      <c r="X227" s="94"/>
      <c r="Y227" s="266"/>
      <c r="Z227" s="267"/>
      <c r="AA227" s="55">
        <f>M227-J227</f>
        <v>-609.81236013083026</v>
      </c>
      <c r="AB227" s="49">
        <f>M227/J227</f>
        <v>0.83060767774143607</v>
      </c>
      <c r="AC227" s="279"/>
    </row>
    <row r="228" spans="1:29" ht="15.75" customHeight="1">
      <c r="A228" s="269"/>
      <c r="B228" s="38"/>
      <c r="C228" s="264"/>
      <c r="D228" s="265"/>
      <c r="E228" s="39"/>
      <c r="F228" s="40"/>
      <c r="G228" s="41"/>
      <c r="H228" s="42"/>
      <c r="I228" s="43"/>
      <c r="J228" s="44"/>
      <c r="K228" s="45"/>
      <c r="L228" s="46"/>
      <c r="M228" s="44"/>
      <c r="N228" s="45"/>
      <c r="O228" s="47"/>
      <c r="P228" s="48"/>
      <c r="Q228" s="49"/>
      <c r="R228" s="274"/>
      <c r="S228" s="50"/>
      <c r="T228" s="51"/>
      <c r="U228" s="52"/>
      <c r="V228" s="53"/>
      <c r="W228" s="54"/>
      <c r="X228" s="94"/>
      <c r="Y228" s="266"/>
      <c r="Z228" s="267"/>
      <c r="AA228" s="55"/>
      <c r="AB228" s="49"/>
      <c r="AC228" s="279"/>
    </row>
    <row r="229" spans="1:29" ht="15.75" customHeight="1">
      <c r="A229" s="269"/>
      <c r="B229" s="38"/>
      <c r="C229" s="264"/>
      <c r="D229" s="265"/>
      <c r="E229" s="39"/>
      <c r="F229" s="40"/>
      <c r="G229" s="41"/>
      <c r="H229" s="42"/>
      <c r="I229" s="43"/>
      <c r="J229" s="44"/>
      <c r="K229" s="45"/>
      <c r="L229" s="46"/>
      <c r="M229" s="44"/>
      <c r="N229" s="45"/>
      <c r="O229" s="47"/>
      <c r="P229" s="48"/>
      <c r="Q229" s="49"/>
      <c r="R229" s="274"/>
      <c r="S229" s="50"/>
      <c r="T229" s="51"/>
      <c r="U229" s="52"/>
      <c r="V229" s="53"/>
      <c r="W229" s="54"/>
      <c r="X229" s="94"/>
      <c r="Y229" s="266"/>
      <c r="Z229" s="267"/>
      <c r="AA229" s="55"/>
      <c r="AB229" s="49"/>
      <c r="AC229" s="279"/>
    </row>
    <row r="230" spans="1:29" ht="15.75" customHeight="1">
      <c r="A230" s="269"/>
      <c r="B230" s="38"/>
      <c r="C230" s="264"/>
      <c r="D230" s="265"/>
      <c r="E230" s="39"/>
      <c r="F230" s="40"/>
      <c r="G230" s="41"/>
      <c r="H230" s="58"/>
      <c r="I230" s="43"/>
      <c r="J230" s="44"/>
      <c r="K230" s="45"/>
      <c r="L230" s="59"/>
      <c r="M230" s="44"/>
      <c r="N230" s="45"/>
      <c r="O230" s="47"/>
      <c r="P230" s="48"/>
      <c r="Q230" s="49"/>
      <c r="R230" s="274"/>
      <c r="S230" s="50"/>
      <c r="T230" s="51"/>
      <c r="U230" s="52"/>
      <c r="V230" s="53"/>
      <c r="W230" s="54"/>
      <c r="X230" s="94"/>
      <c r="Y230" s="266"/>
      <c r="Z230" s="267"/>
      <c r="AA230" s="55"/>
      <c r="AB230" s="49"/>
      <c r="AC230" s="279"/>
    </row>
    <row r="231" spans="1:29" ht="15.75" customHeight="1">
      <c r="A231" s="269"/>
      <c r="B231" s="38"/>
      <c r="C231" s="264"/>
      <c r="D231" s="265"/>
      <c r="E231" s="39"/>
      <c r="F231" s="40"/>
      <c r="G231" s="60"/>
      <c r="H231" s="61"/>
      <c r="I231" s="43"/>
      <c r="J231" s="44"/>
      <c r="K231" s="45"/>
      <c r="L231" s="46"/>
      <c r="M231" s="44"/>
      <c r="N231" s="45"/>
      <c r="O231" s="47"/>
      <c r="P231" s="48"/>
      <c r="Q231" s="49"/>
      <c r="R231" s="274"/>
      <c r="S231" s="50"/>
      <c r="T231" s="51"/>
      <c r="U231" s="52"/>
      <c r="V231" s="53"/>
      <c r="W231" s="54"/>
      <c r="X231" s="94"/>
      <c r="Y231" s="266"/>
      <c r="Z231" s="267"/>
      <c r="AA231" s="55"/>
      <c r="AB231" s="49"/>
      <c r="AC231" s="279"/>
    </row>
    <row r="232" spans="1:29" ht="15.75" customHeight="1">
      <c r="A232" s="269"/>
      <c r="B232" s="38"/>
      <c r="C232" s="264"/>
      <c r="D232" s="265"/>
      <c r="E232" s="39"/>
      <c r="F232" s="40"/>
      <c r="G232" s="60"/>
      <c r="H232" s="64"/>
      <c r="I232" s="43"/>
      <c r="J232" s="44"/>
      <c r="K232" s="45"/>
      <c r="L232" s="59"/>
      <c r="M232" s="44"/>
      <c r="N232" s="45"/>
      <c r="O232" s="65"/>
      <c r="P232" s="66"/>
      <c r="Q232" s="67"/>
      <c r="R232" s="274"/>
      <c r="S232" s="50"/>
      <c r="T232" s="51"/>
      <c r="U232" s="52"/>
      <c r="V232" s="53"/>
      <c r="W232" s="54"/>
      <c r="X232" s="94"/>
      <c r="Y232" s="266"/>
      <c r="Z232" s="267"/>
      <c r="AA232" s="55"/>
      <c r="AB232" s="49"/>
      <c r="AC232" s="279"/>
    </row>
    <row r="233" spans="1:29" ht="15.75" customHeight="1">
      <c r="A233" s="269"/>
      <c r="B233" s="38"/>
      <c r="C233" s="264"/>
      <c r="D233" s="265"/>
      <c r="E233" s="39"/>
      <c r="F233" s="40"/>
      <c r="G233" s="60"/>
      <c r="H233" s="64"/>
      <c r="I233" s="43"/>
      <c r="J233" s="44"/>
      <c r="K233" s="45"/>
      <c r="L233" s="59"/>
      <c r="M233" s="44"/>
      <c r="N233" s="45"/>
      <c r="O233" s="65"/>
      <c r="P233" s="66"/>
      <c r="Q233" s="67"/>
      <c r="R233" s="274"/>
      <c r="S233" s="50"/>
      <c r="T233" s="51"/>
      <c r="U233" s="52"/>
      <c r="V233" s="53"/>
      <c r="W233" s="54"/>
      <c r="X233" s="94"/>
      <c r="Y233" s="266"/>
      <c r="Z233" s="267"/>
      <c r="AA233" s="55"/>
      <c r="AB233" s="49"/>
      <c r="AC233" s="279"/>
    </row>
    <row r="234" spans="1:29" ht="15.75" customHeight="1">
      <c r="A234" s="269"/>
      <c r="B234" s="38"/>
      <c r="C234" s="264"/>
      <c r="D234" s="265"/>
      <c r="E234" s="39"/>
      <c r="F234" s="40"/>
      <c r="G234" s="60"/>
      <c r="H234" s="64"/>
      <c r="I234" s="43"/>
      <c r="J234" s="44"/>
      <c r="K234" s="45"/>
      <c r="L234" s="59"/>
      <c r="M234" s="44"/>
      <c r="N234" s="45"/>
      <c r="O234" s="65"/>
      <c r="P234" s="66"/>
      <c r="Q234" s="67"/>
      <c r="R234" s="274"/>
      <c r="S234" s="50"/>
      <c r="T234" s="51"/>
      <c r="U234" s="52"/>
      <c r="V234" s="53"/>
      <c r="W234" s="54"/>
      <c r="X234" s="94"/>
      <c r="Y234" s="266"/>
      <c r="Z234" s="267"/>
      <c r="AA234" s="55"/>
      <c r="AB234" s="49"/>
      <c r="AC234" s="279"/>
    </row>
    <row r="235" spans="1:29" ht="15.75" customHeight="1">
      <c r="A235" s="269"/>
      <c r="B235" s="38"/>
      <c r="C235" s="264"/>
      <c r="D235" s="265"/>
      <c r="E235" s="39"/>
      <c r="F235" s="40"/>
      <c r="G235" s="60"/>
      <c r="H235" s="64"/>
      <c r="I235" s="43"/>
      <c r="J235" s="44"/>
      <c r="K235" s="45"/>
      <c r="L235" s="59"/>
      <c r="M235" s="44"/>
      <c r="N235" s="45"/>
      <c r="O235" s="65"/>
      <c r="P235" s="66"/>
      <c r="Q235" s="67"/>
      <c r="R235" s="274"/>
      <c r="S235" s="50"/>
      <c r="T235" s="51"/>
      <c r="U235" s="52"/>
      <c r="V235" s="53"/>
      <c r="W235" s="54"/>
      <c r="X235" s="94"/>
      <c r="Y235" s="266"/>
      <c r="Z235" s="267"/>
      <c r="AA235" s="55"/>
      <c r="AB235" s="49"/>
      <c r="AC235" s="279"/>
    </row>
    <row r="236" spans="1:29" ht="15.75" customHeight="1">
      <c r="A236" s="269"/>
      <c r="B236" s="38"/>
      <c r="C236" s="264"/>
      <c r="D236" s="265"/>
      <c r="E236" s="39"/>
      <c r="F236" s="40"/>
      <c r="G236" s="60"/>
      <c r="H236" s="64"/>
      <c r="I236" s="43"/>
      <c r="J236" s="44"/>
      <c r="K236" s="45"/>
      <c r="L236" s="59"/>
      <c r="M236" s="44"/>
      <c r="N236" s="45"/>
      <c r="O236" s="65"/>
      <c r="P236" s="66"/>
      <c r="Q236" s="67"/>
      <c r="R236" s="274"/>
      <c r="S236" s="50"/>
      <c r="T236" s="51"/>
      <c r="U236" s="52"/>
      <c r="V236" s="53"/>
      <c r="W236" s="68"/>
      <c r="X236" s="110"/>
      <c r="Y236" s="266"/>
      <c r="Z236" s="267"/>
      <c r="AA236" s="55"/>
      <c r="AB236" s="49"/>
      <c r="AC236" s="279"/>
    </row>
    <row r="237" spans="1:29" ht="15.75" customHeight="1">
      <c r="A237" s="269"/>
      <c r="B237" s="38"/>
      <c r="C237" s="264"/>
      <c r="D237" s="265"/>
      <c r="E237" s="39"/>
      <c r="F237" s="40"/>
      <c r="G237" s="60"/>
      <c r="H237" s="64"/>
      <c r="I237" s="43"/>
      <c r="J237" s="44"/>
      <c r="K237" s="45"/>
      <c r="L237" s="59"/>
      <c r="M237" s="44"/>
      <c r="N237" s="45"/>
      <c r="O237" s="65"/>
      <c r="P237" s="66"/>
      <c r="Q237" s="67"/>
      <c r="R237" s="274"/>
      <c r="S237" s="50"/>
      <c r="T237" s="51"/>
      <c r="U237" s="52"/>
      <c r="V237" s="53"/>
      <c r="W237" s="68"/>
      <c r="X237" s="110"/>
      <c r="Y237" s="266"/>
      <c r="Z237" s="267"/>
      <c r="AA237" s="55"/>
      <c r="AB237" s="49"/>
      <c r="AC237" s="279"/>
    </row>
    <row r="238" spans="1:29" ht="15.75" customHeight="1">
      <c r="A238" s="269"/>
      <c r="B238" s="38"/>
      <c r="C238" s="264"/>
      <c r="D238" s="265"/>
      <c r="E238" s="39"/>
      <c r="F238" s="40"/>
      <c r="G238" s="60"/>
      <c r="H238" s="64"/>
      <c r="I238" s="43"/>
      <c r="J238" s="44"/>
      <c r="K238" s="45"/>
      <c r="L238" s="59"/>
      <c r="M238" s="44"/>
      <c r="N238" s="45"/>
      <c r="O238" s="65"/>
      <c r="P238" s="66"/>
      <c r="Q238" s="67"/>
      <c r="R238" s="274"/>
      <c r="S238" s="50"/>
      <c r="T238" s="51"/>
      <c r="U238" s="52"/>
      <c r="V238" s="53"/>
      <c r="W238" s="68"/>
      <c r="X238" s="110"/>
      <c r="Y238" s="266"/>
      <c r="Z238" s="267"/>
      <c r="AA238" s="55"/>
      <c r="AB238" s="49"/>
      <c r="AC238" s="279"/>
    </row>
    <row r="239" spans="1:29" ht="15.75" customHeight="1">
      <c r="A239" s="269"/>
      <c r="B239" s="38"/>
      <c r="C239" s="264"/>
      <c r="D239" s="265"/>
      <c r="E239" s="39"/>
      <c r="F239" s="40"/>
      <c r="G239" s="60"/>
      <c r="H239" s="64"/>
      <c r="I239" s="43"/>
      <c r="J239" s="44"/>
      <c r="K239" s="45"/>
      <c r="L239" s="59"/>
      <c r="M239" s="44"/>
      <c r="N239" s="45"/>
      <c r="O239" s="65"/>
      <c r="P239" s="66"/>
      <c r="Q239" s="67"/>
      <c r="R239" s="274"/>
      <c r="S239" s="50"/>
      <c r="T239" s="51"/>
      <c r="U239" s="52"/>
      <c r="V239" s="53"/>
      <c r="W239" s="68"/>
      <c r="X239" s="110"/>
      <c r="Y239" s="266"/>
      <c r="Z239" s="267"/>
      <c r="AA239" s="55"/>
      <c r="AB239" s="49"/>
      <c r="AC239" s="279"/>
    </row>
    <row r="240" spans="1:29" ht="15.75" customHeight="1">
      <c r="A240" s="269"/>
      <c r="B240" s="38"/>
      <c r="C240" s="264"/>
      <c r="D240" s="265"/>
      <c r="E240" s="39"/>
      <c r="F240" s="40"/>
      <c r="G240" s="60"/>
      <c r="H240" s="64"/>
      <c r="I240" s="43"/>
      <c r="J240" s="44"/>
      <c r="K240" s="45"/>
      <c r="L240" s="59"/>
      <c r="M240" s="44"/>
      <c r="N240" s="45"/>
      <c r="O240" s="65"/>
      <c r="P240" s="66"/>
      <c r="Q240" s="67"/>
      <c r="R240" s="274"/>
      <c r="S240" s="50"/>
      <c r="T240" s="51"/>
      <c r="U240" s="52"/>
      <c r="V240" s="53"/>
      <c r="W240" s="68"/>
      <c r="X240" s="110"/>
      <c r="Y240" s="266"/>
      <c r="Z240" s="267"/>
      <c r="AA240" s="55"/>
      <c r="AB240" s="49"/>
      <c r="AC240" s="279"/>
    </row>
    <row r="241" spans="1:29" ht="15.75" customHeight="1">
      <c r="A241" s="269"/>
      <c r="B241" s="38"/>
      <c r="C241" s="264"/>
      <c r="D241" s="265"/>
      <c r="E241" s="104"/>
      <c r="F241" s="40"/>
      <c r="G241" s="72"/>
      <c r="H241" s="64"/>
      <c r="I241" s="43"/>
      <c r="J241" s="44"/>
      <c r="K241" s="45"/>
      <c r="L241" s="59"/>
      <c r="M241" s="44"/>
      <c r="N241" s="45"/>
      <c r="O241" s="65"/>
      <c r="P241" s="66"/>
      <c r="Q241" s="67"/>
      <c r="R241" s="274"/>
      <c r="S241" s="62"/>
      <c r="T241" s="63"/>
      <c r="U241" s="73"/>
      <c r="V241" s="74"/>
      <c r="W241" s="68"/>
      <c r="X241" s="110"/>
      <c r="Y241" s="266"/>
      <c r="Z241" s="267"/>
      <c r="AA241" s="111"/>
      <c r="AB241" s="67"/>
      <c r="AC241" s="279"/>
    </row>
    <row r="242" spans="1:29" ht="15.75" customHeight="1" thickBot="1">
      <c r="A242" s="270"/>
      <c r="B242" s="76" t="s">
        <v>35</v>
      </c>
      <c r="C242" s="261"/>
      <c r="D242" s="261"/>
      <c r="E242" s="77"/>
      <c r="F242" s="18"/>
      <c r="G242" s="79"/>
      <c r="H242" s="20"/>
      <c r="I242" s="80">
        <f t="shared" ref="I242:J242" si="72">AVERAGE(I226:I241)</f>
        <v>3</v>
      </c>
      <c r="J242" s="81">
        <f t="shared" si="72"/>
        <v>3600</v>
      </c>
      <c r="K242" s="82">
        <f t="shared" ref="K242" si="73">J242/I242</f>
        <v>1200</v>
      </c>
      <c r="L242" s="80">
        <f t="shared" ref="L242:M242" si="74">AVERAGE(L226:L241)</f>
        <v>3</v>
      </c>
      <c r="M242" s="81">
        <f t="shared" si="74"/>
        <v>2978.8483325699635</v>
      </c>
      <c r="N242" s="82">
        <f>M242/L242</f>
        <v>992.94944418998784</v>
      </c>
      <c r="O242" s="83">
        <f>L242-I242</f>
        <v>0</v>
      </c>
      <c r="P242" s="84">
        <f>N242-K242</f>
        <v>-207.05055581001216</v>
      </c>
      <c r="Q242" s="85">
        <f>N242/K242</f>
        <v>0.82745787015832317</v>
      </c>
      <c r="R242" s="275"/>
      <c r="S242" s="182">
        <f>S226</f>
        <v>0.70854166666666663</v>
      </c>
      <c r="T242" s="183">
        <f>INDEX(T226:T241,COUNTA(T226:T241))</f>
        <v>0.875</v>
      </c>
      <c r="U242" s="86"/>
      <c r="V242" s="96"/>
      <c r="W242" s="18"/>
      <c r="X242" s="20"/>
      <c r="Y242" s="262"/>
      <c r="Z242" s="263"/>
      <c r="AA242" s="97">
        <f>M242-J242</f>
        <v>-621.15166743003647</v>
      </c>
      <c r="AB242" s="85">
        <f>M242/J242</f>
        <v>0.82745787015832317</v>
      </c>
      <c r="AC242" s="280"/>
    </row>
    <row r="243" spans="1:29" ht="15.75" customHeight="1">
      <c r="A243" s="281" t="s">
        <v>53</v>
      </c>
      <c r="B243" s="16" t="s">
        <v>76</v>
      </c>
      <c r="C243" s="271" t="s">
        <v>131</v>
      </c>
      <c r="D243" s="272"/>
      <c r="E243" s="21">
        <v>18.18</v>
      </c>
      <c r="F243" s="15">
        <v>2543</v>
      </c>
      <c r="G243" s="22">
        <f t="shared" ref="G243:G245" si="75">E243*F243</f>
        <v>46231.74</v>
      </c>
      <c r="H243" s="23"/>
      <c r="I243" s="24">
        <v>4</v>
      </c>
      <c r="J243" s="25">
        <v>3000</v>
      </c>
      <c r="K243" s="26">
        <f>J243/I243</f>
        <v>750</v>
      </c>
      <c r="L243" s="27">
        <v>4</v>
      </c>
      <c r="M243" s="25">
        <f>F243/V243*60</f>
        <v>2489.0701468189236</v>
      </c>
      <c r="N243" s="26">
        <f>M243/L243</f>
        <v>622.2675367047309</v>
      </c>
      <c r="O243" s="91">
        <f>L243-I243</f>
        <v>0</v>
      </c>
      <c r="P243" s="92">
        <f>N243-K243</f>
        <v>-127.7324632952691</v>
      </c>
      <c r="Q243" s="31">
        <f>N243/K243</f>
        <v>0.82969004893964116</v>
      </c>
      <c r="R243" s="273">
        <f>Q259</f>
        <v>0.82674543895823749</v>
      </c>
      <c r="S243" s="32">
        <v>0.70833333333333337</v>
      </c>
      <c r="T243" s="33">
        <v>0.75090277777777781</v>
      </c>
      <c r="U243" s="34"/>
      <c r="V243" s="35">
        <v>61.29999999999999</v>
      </c>
      <c r="W243" s="33"/>
      <c r="X243" s="107"/>
      <c r="Y243" s="276"/>
      <c r="Z243" s="277"/>
      <c r="AA243" s="119">
        <f>M243-J243</f>
        <v>-510.9298531810764</v>
      </c>
      <c r="AB243" s="31">
        <f>M243/J243</f>
        <v>0.82969004893964116</v>
      </c>
      <c r="AC243" s="278">
        <f>AB259</f>
        <v>0.82674543895823749</v>
      </c>
    </row>
    <row r="244" spans="1:29" ht="15.75" customHeight="1">
      <c r="A244" s="282"/>
      <c r="B244" s="38" t="s">
        <v>76</v>
      </c>
      <c r="C244" s="264" t="s">
        <v>129</v>
      </c>
      <c r="D244" s="265"/>
      <c r="E244" s="39">
        <v>25.03</v>
      </c>
      <c r="F244" s="40">
        <v>2095</v>
      </c>
      <c r="G244" s="41">
        <f t="shared" si="75"/>
        <v>52437.850000000006</v>
      </c>
      <c r="H244" s="42"/>
      <c r="I244" s="43">
        <v>4</v>
      </c>
      <c r="J244" s="44">
        <v>3300</v>
      </c>
      <c r="K244" s="45">
        <f t="shared" si="67"/>
        <v>825</v>
      </c>
      <c r="L244" s="46">
        <v>4</v>
      </c>
      <c r="M244" s="44">
        <f>F244/V244*60</f>
        <v>2717.8378378378357</v>
      </c>
      <c r="N244" s="45">
        <f>M244/L244</f>
        <v>679.45945945945891</v>
      </c>
      <c r="O244" s="47">
        <f>L244-I244</f>
        <v>0</v>
      </c>
      <c r="P244" s="48">
        <f>N244-K244</f>
        <v>-145.54054054054109</v>
      </c>
      <c r="Q244" s="49">
        <f>N244/K244</f>
        <v>0.82358722358722292</v>
      </c>
      <c r="R244" s="274"/>
      <c r="S244" s="50">
        <v>0.76249999999999996</v>
      </c>
      <c r="T244" s="51">
        <v>0.79461805555555554</v>
      </c>
      <c r="U244" s="52">
        <v>16.699999999999893</v>
      </c>
      <c r="V244" s="53">
        <v>46.250000000000036</v>
      </c>
      <c r="W244" s="54"/>
      <c r="X244" s="58"/>
      <c r="Y244" s="266"/>
      <c r="Z244" s="267"/>
      <c r="AA244" s="120">
        <f>M244-J244</f>
        <v>-582.16216216216435</v>
      </c>
      <c r="AB244" s="49">
        <f>M244/J244</f>
        <v>0.82358722358722292</v>
      </c>
      <c r="AC244" s="279"/>
    </row>
    <row r="245" spans="1:29" ht="15.75" customHeight="1">
      <c r="A245" s="282"/>
      <c r="B245" s="38" t="s">
        <v>76</v>
      </c>
      <c r="C245" s="264" t="s">
        <v>130</v>
      </c>
      <c r="D245" s="265"/>
      <c r="E245" s="39">
        <v>24.83</v>
      </c>
      <c r="F245" s="40">
        <v>2698</v>
      </c>
      <c r="G245" s="41">
        <f t="shared" si="75"/>
        <v>66991.34</v>
      </c>
      <c r="H245" s="42"/>
      <c r="I245" s="43">
        <v>4</v>
      </c>
      <c r="J245" s="44">
        <v>3300</v>
      </c>
      <c r="K245" s="45">
        <f t="shared" si="67"/>
        <v>825</v>
      </c>
      <c r="L245" s="46">
        <v>4</v>
      </c>
      <c r="M245" s="44">
        <f>F245/V245*60</f>
        <v>2729.8482293423203</v>
      </c>
      <c r="N245" s="45">
        <f>M245/L245</f>
        <v>682.46205733558008</v>
      </c>
      <c r="O245" s="47">
        <f>L245-I245</f>
        <v>0</v>
      </c>
      <c r="P245" s="48">
        <f>N245-K245</f>
        <v>-142.53794266441992</v>
      </c>
      <c r="Q245" s="49">
        <f>N245/K245</f>
        <v>0.8272267361643395</v>
      </c>
      <c r="R245" s="274"/>
      <c r="S245" s="50">
        <v>0.80486111111111103</v>
      </c>
      <c r="T245" s="51">
        <v>0.84604166666666669</v>
      </c>
      <c r="U245" s="52">
        <v>14.749999999999908</v>
      </c>
      <c r="V245" s="53">
        <v>59.300000000000153</v>
      </c>
      <c r="W245" s="54"/>
      <c r="X245" s="58"/>
      <c r="Y245" s="266"/>
      <c r="Z245" s="267"/>
      <c r="AA245" s="120">
        <f>M245-J245</f>
        <v>-570.15177065767966</v>
      </c>
      <c r="AB245" s="49">
        <f>M245/J245</f>
        <v>0.8272267361643395</v>
      </c>
      <c r="AC245" s="279"/>
    </row>
    <row r="246" spans="1:29" ht="15.75" customHeight="1">
      <c r="A246" s="282"/>
      <c r="B246" s="38"/>
      <c r="C246" s="264"/>
      <c r="D246" s="265"/>
      <c r="E246" s="39"/>
      <c r="F246" s="40"/>
      <c r="G246" s="41"/>
      <c r="H246" s="42"/>
      <c r="I246" s="43"/>
      <c r="J246" s="44"/>
      <c r="K246" s="45"/>
      <c r="L246" s="46"/>
      <c r="M246" s="44"/>
      <c r="N246" s="45"/>
      <c r="O246" s="47"/>
      <c r="P246" s="48"/>
      <c r="Q246" s="49"/>
      <c r="R246" s="274"/>
      <c r="S246" s="50"/>
      <c r="T246" s="51"/>
      <c r="U246" s="52"/>
      <c r="V246" s="53"/>
      <c r="W246" s="54"/>
      <c r="X246" s="58"/>
      <c r="Y246" s="266"/>
      <c r="Z246" s="267"/>
      <c r="AA246" s="120"/>
      <c r="AB246" s="49"/>
      <c r="AC246" s="279"/>
    </row>
    <row r="247" spans="1:29" ht="15.75" customHeight="1">
      <c r="A247" s="283"/>
      <c r="B247" s="38"/>
      <c r="C247" s="264"/>
      <c r="D247" s="265"/>
      <c r="E247" s="39"/>
      <c r="F247" s="40"/>
      <c r="G247" s="41"/>
      <c r="H247" s="58"/>
      <c r="I247" s="43"/>
      <c r="J247" s="44"/>
      <c r="K247" s="45"/>
      <c r="L247" s="59"/>
      <c r="M247" s="44"/>
      <c r="N247" s="45"/>
      <c r="O247" s="47"/>
      <c r="P247" s="48"/>
      <c r="Q247" s="49"/>
      <c r="R247" s="274"/>
      <c r="S247" s="50"/>
      <c r="T247" s="51"/>
      <c r="U247" s="52"/>
      <c r="V247" s="53"/>
      <c r="W247" s="54"/>
      <c r="X247" s="94"/>
      <c r="Y247" s="266"/>
      <c r="Z247" s="267"/>
      <c r="AA247" s="120"/>
      <c r="AB247" s="49"/>
      <c r="AC247" s="279"/>
    </row>
    <row r="248" spans="1:29" ht="15.75" customHeight="1">
      <c r="A248" s="283"/>
      <c r="B248" s="38"/>
      <c r="C248" s="264"/>
      <c r="D248" s="265"/>
      <c r="E248" s="39"/>
      <c r="F248" s="40"/>
      <c r="G248" s="60"/>
      <c r="H248" s="61"/>
      <c r="I248" s="43"/>
      <c r="J248" s="44"/>
      <c r="K248" s="45"/>
      <c r="L248" s="46"/>
      <c r="M248" s="44"/>
      <c r="N248" s="45"/>
      <c r="O248" s="47"/>
      <c r="P248" s="48"/>
      <c r="Q248" s="49"/>
      <c r="R248" s="274"/>
      <c r="S248" s="50"/>
      <c r="T248" s="51"/>
      <c r="U248" s="52"/>
      <c r="V248" s="53"/>
      <c r="W248" s="54"/>
      <c r="X248" s="116"/>
      <c r="Y248" s="266"/>
      <c r="Z248" s="267"/>
      <c r="AA248" s="120"/>
      <c r="AB248" s="49"/>
      <c r="AC248" s="279"/>
    </row>
    <row r="249" spans="1:29" ht="15.75" customHeight="1">
      <c r="A249" s="283"/>
      <c r="B249" s="38"/>
      <c r="C249" s="264"/>
      <c r="D249" s="265"/>
      <c r="E249" s="39"/>
      <c r="F249" s="40"/>
      <c r="G249" s="60"/>
      <c r="H249" s="64"/>
      <c r="I249" s="43"/>
      <c r="J249" s="44"/>
      <c r="K249" s="45"/>
      <c r="L249" s="59"/>
      <c r="M249" s="44"/>
      <c r="N249" s="45"/>
      <c r="O249" s="65"/>
      <c r="P249" s="66"/>
      <c r="Q249" s="67"/>
      <c r="R249" s="274"/>
      <c r="S249" s="50"/>
      <c r="T249" s="51"/>
      <c r="U249" s="52"/>
      <c r="V249" s="53"/>
      <c r="W249" s="54"/>
      <c r="X249" s="94"/>
      <c r="Y249" s="266"/>
      <c r="Z249" s="267"/>
      <c r="AA249" s="120"/>
      <c r="AB249" s="49"/>
      <c r="AC249" s="279"/>
    </row>
    <row r="250" spans="1:29" ht="15.75" customHeight="1">
      <c r="A250" s="283"/>
      <c r="B250" s="38"/>
      <c r="C250" s="264"/>
      <c r="D250" s="265"/>
      <c r="E250" s="39"/>
      <c r="F250" s="40"/>
      <c r="G250" s="60"/>
      <c r="H250" s="64"/>
      <c r="I250" s="43"/>
      <c r="J250" s="44"/>
      <c r="K250" s="45"/>
      <c r="L250" s="59"/>
      <c r="M250" s="44"/>
      <c r="N250" s="45"/>
      <c r="O250" s="65"/>
      <c r="P250" s="66"/>
      <c r="Q250" s="67"/>
      <c r="R250" s="274"/>
      <c r="S250" s="50"/>
      <c r="T250" s="51"/>
      <c r="U250" s="52"/>
      <c r="V250" s="53"/>
      <c r="W250" s="54"/>
      <c r="X250" s="94"/>
      <c r="Y250" s="266"/>
      <c r="Z250" s="267"/>
      <c r="AA250" s="120"/>
      <c r="AB250" s="49"/>
      <c r="AC250" s="279"/>
    </row>
    <row r="251" spans="1:29" ht="15.75" customHeight="1">
      <c r="A251" s="283"/>
      <c r="B251" s="38"/>
      <c r="C251" s="264"/>
      <c r="D251" s="265"/>
      <c r="E251" s="39"/>
      <c r="F251" s="40"/>
      <c r="G251" s="60"/>
      <c r="H251" s="64"/>
      <c r="I251" s="43"/>
      <c r="J251" s="44"/>
      <c r="K251" s="45"/>
      <c r="L251" s="59"/>
      <c r="M251" s="44"/>
      <c r="N251" s="45"/>
      <c r="O251" s="65"/>
      <c r="P251" s="66"/>
      <c r="Q251" s="67"/>
      <c r="R251" s="274"/>
      <c r="S251" s="50"/>
      <c r="T251" s="51"/>
      <c r="U251" s="52"/>
      <c r="V251" s="53"/>
      <c r="W251" s="68"/>
      <c r="X251" s="110"/>
      <c r="Y251" s="266"/>
      <c r="Z251" s="267"/>
      <c r="AA251" s="120"/>
      <c r="AB251" s="49"/>
      <c r="AC251" s="279"/>
    </row>
    <row r="252" spans="1:29" ht="15.75" customHeight="1">
      <c r="A252" s="283"/>
      <c r="B252" s="38"/>
      <c r="C252" s="264"/>
      <c r="D252" s="265"/>
      <c r="E252" s="39"/>
      <c r="F252" s="40"/>
      <c r="G252" s="60"/>
      <c r="H252" s="64"/>
      <c r="I252" s="43"/>
      <c r="J252" s="44"/>
      <c r="K252" s="45"/>
      <c r="L252" s="59"/>
      <c r="M252" s="44"/>
      <c r="N252" s="45"/>
      <c r="O252" s="65"/>
      <c r="P252" s="66"/>
      <c r="Q252" s="67"/>
      <c r="R252" s="274"/>
      <c r="S252" s="50"/>
      <c r="T252" s="51"/>
      <c r="U252" s="52"/>
      <c r="V252" s="53"/>
      <c r="W252" s="68"/>
      <c r="X252" s="110"/>
      <c r="Y252" s="266"/>
      <c r="Z252" s="267"/>
      <c r="AA252" s="120"/>
      <c r="AB252" s="49"/>
      <c r="AC252" s="279"/>
    </row>
    <row r="253" spans="1:29" ht="15.75" customHeight="1">
      <c r="A253" s="283"/>
      <c r="B253" s="38"/>
      <c r="C253" s="264"/>
      <c r="D253" s="265"/>
      <c r="E253" s="39"/>
      <c r="F253" s="40"/>
      <c r="G253" s="60"/>
      <c r="H253" s="64"/>
      <c r="I253" s="43"/>
      <c r="J253" s="44"/>
      <c r="K253" s="45"/>
      <c r="L253" s="59"/>
      <c r="M253" s="44"/>
      <c r="N253" s="45"/>
      <c r="O253" s="65"/>
      <c r="P253" s="66"/>
      <c r="Q253" s="67"/>
      <c r="R253" s="274"/>
      <c r="S253" s="50"/>
      <c r="T253" s="51"/>
      <c r="U253" s="52"/>
      <c r="V253" s="53"/>
      <c r="W253" s="68"/>
      <c r="X253" s="110"/>
      <c r="Y253" s="266"/>
      <c r="Z253" s="267"/>
      <c r="AA253" s="120"/>
      <c r="AB253" s="49"/>
      <c r="AC253" s="279"/>
    </row>
    <row r="254" spans="1:29" ht="15.75" customHeight="1">
      <c r="A254" s="283"/>
      <c r="B254" s="38"/>
      <c r="C254" s="264"/>
      <c r="D254" s="265"/>
      <c r="E254" s="39"/>
      <c r="F254" s="40"/>
      <c r="G254" s="60"/>
      <c r="H254" s="64"/>
      <c r="I254" s="43"/>
      <c r="J254" s="44"/>
      <c r="K254" s="45"/>
      <c r="L254" s="59"/>
      <c r="M254" s="44"/>
      <c r="N254" s="45"/>
      <c r="O254" s="65"/>
      <c r="P254" s="66"/>
      <c r="Q254" s="67"/>
      <c r="R254" s="274"/>
      <c r="S254" s="50"/>
      <c r="T254" s="51"/>
      <c r="U254" s="52"/>
      <c r="V254" s="53"/>
      <c r="W254" s="68"/>
      <c r="X254" s="110"/>
      <c r="Y254" s="266"/>
      <c r="Z254" s="267"/>
      <c r="AA254" s="120"/>
      <c r="AB254" s="49"/>
      <c r="AC254" s="279"/>
    </row>
    <row r="255" spans="1:29" ht="15.75" customHeight="1">
      <c r="A255" s="283"/>
      <c r="B255" s="38"/>
      <c r="C255" s="264"/>
      <c r="D255" s="265"/>
      <c r="E255" s="39"/>
      <c r="F255" s="40"/>
      <c r="G255" s="60"/>
      <c r="H255" s="64"/>
      <c r="I255" s="43"/>
      <c r="J255" s="44"/>
      <c r="K255" s="45"/>
      <c r="L255" s="59"/>
      <c r="M255" s="44"/>
      <c r="N255" s="45"/>
      <c r="O255" s="65"/>
      <c r="P255" s="66"/>
      <c r="Q255" s="67"/>
      <c r="R255" s="274"/>
      <c r="S255" s="50"/>
      <c r="T255" s="51"/>
      <c r="U255" s="52"/>
      <c r="V255" s="53"/>
      <c r="W255" s="68"/>
      <c r="X255" s="110"/>
      <c r="Y255" s="266"/>
      <c r="Z255" s="267"/>
      <c r="AA255" s="120"/>
      <c r="AB255" s="49"/>
      <c r="AC255" s="279"/>
    </row>
    <row r="256" spans="1:29" ht="15.75" customHeight="1">
      <c r="A256" s="283"/>
      <c r="B256" s="38"/>
      <c r="C256" s="264"/>
      <c r="D256" s="265"/>
      <c r="E256" s="39"/>
      <c r="F256" s="40"/>
      <c r="G256" s="60"/>
      <c r="H256" s="64"/>
      <c r="I256" s="43"/>
      <c r="J256" s="44"/>
      <c r="K256" s="45"/>
      <c r="L256" s="59"/>
      <c r="M256" s="44"/>
      <c r="N256" s="45"/>
      <c r="O256" s="65"/>
      <c r="P256" s="66"/>
      <c r="Q256" s="67"/>
      <c r="R256" s="274"/>
      <c r="S256" s="50"/>
      <c r="T256" s="51"/>
      <c r="U256" s="52"/>
      <c r="V256" s="53"/>
      <c r="W256" s="54"/>
      <c r="X256" s="94"/>
      <c r="Y256" s="266"/>
      <c r="Z256" s="267"/>
      <c r="AA256" s="120"/>
      <c r="AB256" s="49"/>
      <c r="AC256" s="279"/>
    </row>
    <row r="257" spans="1:29" ht="15.75" customHeight="1">
      <c r="A257" s="283"/>
      <c r="B257" s="38"/>
      <c r="C257" s="264"/>
      <c r="D257" s="265"/>
      <c r="E257" s="39"/>
      <c r="F257" s="40"/>
      <c r="G257" s="60"/>
      <c r="H257" s="64"/>
      <c r="I257" s="43"/>
      <c r="J257" s="44"/>
      <c r="K257" s="45"/>
      <c r="L257" s="59"/>
      <c r="M257" s="44"/>
      <c r="N257" s="45"/>
      <c r="O257" s="65"/>
      <c r="P257" s="66"/>
      <c r="Q257" s="67"/>
      <c r="R257" s="274"/>
      <c r="S257" s="50"/>
      <c r="T257" s="51"/>
      <c r="U257" s="52"/>
      <c r="V257" s="53"/>
      <c r="W257" s="68"/>
      <c r="X257" s="110"/>
      <c r="Y257" s="266"/>
      <c r="Z257" s="267"/>
      <c r="AA257" s="120"/>
      <c r="AB257" s="49"/>
      <c r="AC257" s="279"/>
    </row>
    <row r="258" spans="1:29" ht="15.75" customHeight="1">
      <c r="A258" s="283"/>
      <c r="B258" s="38"/>
      <c r="C258" s="264"/>
      <c r="D258" s="265"/>
      <c r="E258" s="104"/>
      <c r="F258" s="40"/>
      <c r="G258" s="72"/>
      <c r="H258" s="64"/>
      <c r="I258" s="43"/>
      <c r="J258" s="44"/>
      <c r="K258" s="45"/>
      <c r="L258" s="59"/>
      <c r="M258" s="44"/>
      <c r="N258" s="45"/>
      <c r="O258" s="65"/>
      <c r="P258" s="66"/>
      <c r="Q258" s="67"/>
      <c r="R258" s="274"/>
      <c r="S258" s="62"/>
      <c r="T258" s="63"/>
      <c r="U258" s="73"/>
      <c r="V258" s="74"/>
      <c r="W258" s="68"/>
      <c r="X258" s="110"/>
      <c r="Y258" s="266"/>
      <c r="Z258" s="267"/>
      <c r="AA258" s="121"/>
      <c r="AB258" s="67"/>
      <c r="AC258" s="279"/>
    </row>
    <row r="259" spans="1:29" ht="15.75" customHeight="1" thickBot="1">
      <c r="A259" s="284"/>
      <c r="B259" s="76" t="s">
        <v>35</v>
      </c>
      <c r="C259" s="261"/>
      <c r="D259" s="261"/>
      <c r="E259" s="77"/>
      <c r="F259" s="78"/>
      <c r="G259" s="79"/>
      <c r="H259" s="20"/>
      <c r="I259" s="80">
        <f t="shared" ref="I259:J259" si="76">AVERAGE(I243:I258)</f>
        <v>4</v>
      </c>
      <c r="J259" s="81">
        <f t="shared" si="76"/>
        <v>3200</v>
      </c>
      <c r="K259" s="82">
        <f t="shared" ref="K259" si="77">J259/I259</f>
        <v>800</v>
      </c>
      <c r="L259" s="80">
        <f t="shared" ref="L259:M259" si="78">AVERAGE(L243:L258)</f>
        <v>4</v>
      </c>
      <c r="M259" s="81">
        <f t="shared" si="78"/>
        <v>2645.5854046663599</v>
      </c>
      <c r="N259" s="82">
        <f>M259/L259</f>
        <v>661.39635116658997</v>
      </c>
      <c r="O259" s="83">
        <f>L259-I259</f>
        <v>0</v>
      </c>
      <c r="P259" s="84">
        <f>N259-K259</f>
        <v>-138.60364883341003</v>
      </c>
      <c r="Q259" s="85">
        <f>N259/K259</f>
        <v>0.82674543895823749</v>
      </c>
      <c r="R259" s="275"/>
      <c r="S259" s="182">
        <f>S243</f>
        <v>0.70833333333333337</v>
      </c>
      <c r="T259" s="183">
        <f>INDEX(T243:T258,COUNTA(T243:T258))</f>
        <v>0.84604166666666669</v>
      </c>
      <c r="U259" s="86"/>
      <c r="V259" s="96"/>
      <c r="W259" s="78"/>
      <c r="X259" s="82"/>
      <c r="Y259" s="262"/>
      <c r="Z259" s="263"/>
      <c r="AA259" s="122">
        <f>M259-J259</f>
        <v>-554.41459533364014</v>
      </c>
      <c r="AB259" s="85">
        <f>M259/J259</f>
        <v>0.82674543895823749</v>
      </c>
      <c r="AC259" s="280"/>
    </row>
    <row r="261" spans="1:29">
      <c r="Y261" s="260" t="s">
        <v>54</v>
      </c>
      <c r="Z261" s="260"/>
    </row>
    <row r="262" spans="1:29">
      <c r="Y262" s="260" t="s">
        <v>55</v>
      </c>
      <c r="Z262" s="260"/>
    </row>
    <row r="263" spans="1:29">
      <c r="Y263" s="260" t="s">
        <v>56</v>
      </c>
      <c r="Z263" s="260"/>
    </row>
    <row r="264" spans="1:29">
      <c r="Y264" s="260" t="s">
        <v>57</v>
      </c>
      <c r="Z264" s="260"/>
    </row>
    <row r="265" spans="1:29">
      <c r="Y265" s="260" t="s">
        <v>58</v>
      </c>
      <c r="Z265" s="260"/>
    </row>
    <row r="266" spans="1:29">
      <c r="Y266" s="260" t="s">
        <v>59</v>
      </c>
      <c r="Z266" s="260"/>
    </row>
    <row r="267" spans="1:29">
      <c r="Y267" s="260" t="s">
        <v>60</v>
      </c>
      <c r="Z267" s="260"/>
    </row>
    <row r="268" spans="1:29">
      <c r="Y268" s="260" t="s">
        <v>61</v>
      </c>
      <c r="Z268" s="260"/>
    </row>
    <row r="269" spans="1:29">
      <c r="Y269" s="260" t="s">
        <v>62</v>
      </c>
      <c r="Z269" s="260"/>
    </row>
    <row r="270" spans="1:29">
      <c r="Y270" s="260" t="s">
        <v>63</v>
      </c>
      <c r="Z270" s="260"/>
    </row>
    <row r="271" spans="1:29">
      <c r="Y271" s="260" t="s">
        <v>64</v>
      </c>
      <c r="Z271" s="260"/>
    </row>
    <row r="272" spans="1:29">
      <c r="Y272" s="260" t="s">
        <v>65</v>
      </c>
      <c r="Z272" s="260"/>
    </row>
    <row r="273" spans="25:26">
      <c r="Y273" s="260" t="s">
        <v>66</v>
      </c>
      <c r="Z273" s="260"/>
    </row>
  </sheetData>
  <mergeCells count="600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C231:D231"/>
    <mergeCell ref="Y231:Z231"/>
    <mergeCell ref="C232:D232"/>
    <mergeCell ref="Y232:Z232"/>
    <mergeCell ref="R226:R242"/>
    <mergeCell ref="Y226:Z226"/>
    <mergeCell ref="C239:D239"/>
    <mergeCell ref="Y239:Z239"/>
    <mergeCell ref="C240:D240"/>
    <mergeCell ref="Y240:Z240"/>
    <mergeCell ref="C241:D241"/>
    <mergeCell ref="Y241:Z241"/>
    <mergeCell ref="C236:D236"/>
    <mergeCell ref="Y236:Z236"/>
    <mergeCell ref="C237:D237"/>
    <mergeCell ref="Y237:Z237"/>
    <mergeCell ref="C238:D238"/>
    <mergeCell ref="Y238:Z238"/>
    <mergeCell ref="C242:D242"/>
    <mergeCell ref="Y242:Z242"/>
    <mergeCell ref="A243:A259"/>
    <mergeCell ref="C243:D243"/>
    <mergeCell ref="R243:R259"/>
    <mergeCell ref="Y243:Z243"/>
    <mergeCell ref="Y248:Z248"/>
    <mergeCell ref="C249:D249"/>
    <mergeCell ref="Y249:Z249"/>
    <mergeCell ref="C250:D250"/>
    <mergeCell ref="A226:A242"/>
    <mergeCell ref="C226:D226"/>
    <mergeCell ref="Y250:Z250"/>
    <mergeCell ref="C251:D251"/>
    <mergeCell ref="Y251:Z251"/>
    <mergeCell ref="C252:D252"/>
    <mergeCell ref="Y252:Z252"/>
    <mergeCell ref="C253:D253"/>
    <mergeCell ref="Y253:Z253"/>
    <mergeCell ref="C233:D233"/>
    <mergeCell ref="Y233:Z233"/>
    <mergeCell ref="C234:D234"/>
    <mergeCell ref="Y234:Z234"/>
    <mergeCell ref="C235:D235"/>
    <mergeCell ref="Y235:Z235"/>
    <mergeCell ref="Y230:Z230"/>
    <mergeCell ref="AC243:AC259"/>
    <mergeCell ref="C244:D244"/>
    <mergeCell ref="Y244:Z244"/>
    <mergeCell ref="C245:D245"/>
    <mergeCell ref="Y245:Z245"/>
    <mergeCell ref="C246:D246"/>
    <mergeCell ref="Y246:Z246"/>
    <mergeCell ref="C247:D247"/>
    <mergeCell ref="Y247:Z247"/>
    <mergeCell ref="C248:D248"/>
    <mergeCell ref="C257:D257"/>
    <mergeCell ref="Y257:Z257"/>
    <mergeCell ref="C258:D258"/>
    <mergeCell ref="Y258:Z258"/>
    <mergeCell ref="C259:D259"/>
    <mergeCell ref="Y259:Z259"/>
    <mergeCell ref="C254:D254"/>
    <mergeCell ref="Y254:Z254"/>
    <mergeCell ref="C255:D255"/>
    <mergeCell ref="Y255:Z255"/>
    <mergeCell ref="C256:D256"/>
    <mergeCell ref="Y256:Z256"/>
    <mergeCell ref="Y273:Z273"/>
    <mergeCell ref="Y267:Z267"/>
    <mergeCell ref="Y268:Z268"/>
    <mergeCell ref="Y269:Z269"/>
    <mergeCell ref="Y270:Z270"/>
    <mergeCell ref="Y271:Z271"/>
    <mergeCell ref="Y272:Z272"/>
    <mergeCell ref="Y261:Z261"/>
    <mergeCell ref="Y262:Z262"/>
    <mergeCell ref="Y263:Z263"/>
    <mergeCell ref="Y264:Z264"/>
    <mergeCell ref="Y265:Z265"/>
    <mergeCell ref="Y266:Z266"/>
  </mergeCells>
  <phoneticPr fontId="4" type="noConversion"/>
  <conditionalFormatting sqref="O5:O259">
    <cfRule type="cellIs" dxfId="296" priority="1" operator="greaterThan">
      <formula>0</formula>
    </cfRule>
  </conditionalFormatting>
  <conditionalFormatting sqref="P5:P259 AA5:AA259">
    <cfRule type="cellIs" dxfId="295" priority="14" operator="lessThan">
      <formula>0</formula>
    </cfRule>
  </conditionalFormatting>
  <conditionalFormatting sqref="Q5:Q259 AB5:AB259">
    <cfRule type="cellIs" dxfId="294" priority="12" operator="greaterThan">
      <formula>1</formula>
    </cfRule>
    <cfRule type="cellIs" dxfId="293" priority="13" operator="lessThan">
      <formula>0.8</formula>
    </cfRule>
  </conditionalFormatting>
  <conditionalFormatting sqref="AC5:AC22 R5:R259 AC39:AC40">
    <cfRule type="cellIs" dxfId="292" priority="16" operator="lessThan">
      <formula>0.8</formula>
    </cfRule>
  </conditionalFormatting>
  <conditionalFormatting sqref="AC37">
    <cfRule type="cellIs" dxfId="291" priority="19" operator="lessThan">
      <formula>0.8</formula>
    </cfRule>
  </conditionalFormatting>
  <conditionalFormatting sqref="AC46:AC54">
    <cfRule type="cellIs" dxfId="290" priority="17" operator="lessThan">
      <formula>0.8</formula>
    </cfRule>
  </conditionalFormatting>
  <conditionalFormatting sqref="AC56:AC61">
    <cfRule type="cellIs" dxfId="289" priority="15" operator="lessThan">
      <formula>0.8</formula>
    </cfRule>
  </conditionalFormatting>
  <conditionalFormatting sqref="AC73">
    <cfRule type="cellIs" dxfId="288" priority="18" operator="lessThan">
      <formula>0.8</formula>
    </cfRule>
  </conditionalFormatting>
  <conditionalFormatting sqref="AC90:AC95">
    <cfRule type="cellIs" dxfId="287" priority="10" operator="lessThan">
      <formula>0.8</formula>
    </cfRule>
  </conditionalFormatting>
  <conditionalFormatting sqref="AC107">
    <cfRule type="cellIs" dxfId="286" priority="11" operator="lessThan">
      <formula>0.8</formula>
    </cfRule>
  </conditionalFormatting>
  <conditionalFormatting sqref="AC124">
    <cfRule type="cellIs" dxfId="285" priority="3" operator="lessThan">
      <formula>0.8</formula>
    </cfRule>
  </conditionalFormatting>
  <conditionalFormatting sqref="AC141:AC146">
    <cfRule type="cellIs" dxfId="284" priority="2" operator="lessThan">
      <formula>0.8</formula>
    </cfRule>
  </conditionalFormatting>
  <conditionalFormatting sqref="AC158:AC163">
    <cfRule type="cellIs" dxfId="283" priority="6" operator="lessThan">
      <formula>0.8</formula>
    </cfRule>
  </conditionalFormatting>
  <conditionalFormatting sqref="AC175:AC180">
    <cfRule type="cellIs" dxfId="282" priority="9" operator="lessThan">
      <formula>0.8</formula>
    </cfRule>
  </conditionalFormatting>
  <conditionalFormatting sqref="AC192">
    <cfRule type="cellIs" dxfId="281" priority="8" operator="lessThan">
      <formula>0.8</formula>
    </cfRule>
  </conditionalFormatting>
  <conditionalFormatting sqref="AC209">
    <cfRule type="cellIs" dxfId="280" priority="7" operator="lessThan">
      <formula>0.8</formula>
    </cfRule>
  </conditionalFormatting>
  <conditionalFormatting sqref="AC226">
    <cfRule type="cellIs" dxfId="279" priority="5" operator="lessThan">
      <formula>0.8</formula>
    </cfRule>
  </conditionalFormatting>
  <conditionalFormatting sqref="AC243:AC248">
    <cfRule type="cellIs" dxfId="278" priority="4" operator="lessThan">
      <formula>0.8</formula>
    </cfRule>
  </conditionalFormatting>
  <dataValidations count="1">
    <dataValidation type="list" allowBlank="1" showInputMessage="1" showErrorMessage="1" sqref="Y5:Z259" xr:uid="{0D4277E4-2A83-4C90-A6E3-E3C01F549C6C}">
      <formula1>$Y$261:$Y$289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3EFC5-6014-4264-A207-4D3A3C8D44A2}">
  <sheetPr>
    <tabColor theme="9" tint="0.59999389629810485"/>
    <pageSetUpPr fitToPage="1"/>
  </sheetPr>
  <dimension ref="A1:AQ188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SUM(F5:F174)</f>
        <v>118170</v>
      </c>
      <c r="E1" s="5" t="s">
        <v>2</v>
      </c>
      <c r="F1" s="6">
        <f>SUM(G5:G174)</f>
        <v>5575774.3900000006</v>
      </c>
      <c r="G1" s="7" t="s">
        <v>3</v>
      </c>
      <c r="H1" s="8">
        <f>L21+L38+L55+L72+L89+L106+L123+L140+L157+L174</f>
        <v>189.10952380952381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45848</v>
      </c>
      <c r="B2" s="326"/>
      <c r="C2" s="10" t="s">
        <v>10</v>
      </c>
      <c r="D2" s="11">
        <f>AVERAGE(N21,N38,N55,N72,N89,N106,N123,N140,N157,N174)</f>
        <v>126.52508739827002</v>
      </c>
      <c r="E2" s="11" t="s">
        <v>11</v>
      </c>
      <c r="F2" s="12">
        <f>F1/D1</f>
        <v>47.184347888635024</v>
      </c>
      <c r="G2" s="13" t="s">
        <v>12</v>
      </c>
      <c r="H2" s="14">
        <f>COUNT(H5:H174)</f>
        <v>3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16" t="s">
        <v>67</v>
      </c>
      <c r="C5" s="350" t="s">
        <v>68</v>
      </c>
      <c r="D5" s="351"/>
      <c r="E5" s="21">
        <v>19.7</v>
      </c>
      <c r="F5" s="15">
        <v>1500</v>
      </c>
      <c r="G5" s="22">
        <f t="shared" ref="G5:G9" si="0">E5*F5</f>
        <v>29550</v>
      </c>
      <c r="H5" s="23">
        <v>2</v>
      </c>
      <c r="I5" s="24">
        <v>13</v>
      </c>
      <c r="J5" s="25">
        <v>1200</v>
      </c>
      <c r="K5" s="26">
        <f>J5/I5</f>
        <v>92.307692307692307</v>
      </c>
      <c r="L5" s="27">
        <v>13</v>
      </c>
      <c r="M5" s="25">
        <f>F5/V5*60</f>
        <v>1056.131429689028</v>
      </c>
      <c r="N5" s="26">
        <f>M5/L5</f>
        <v>81.240879206848305</v>
      </c>
      <c r="O5" s="28">
        <f>L5-I5</f>
        <v>0</v>
      </c>
      <c r="P5" s="29">
        <f>N5-K5</f>
        <v>-11.066813100844001</v>
      </c>
      <c r="Q5" s="30">
        <f>N5/K5</f>
        <v>0.88010952474085669</v>
      </c>
      <c r="R5" s="274">
        <f>Q21</f>
        <v>0.8426833485682963</v>
      </c>
      <c r="S5" s="32">
        <v>0.16666666666666666</v>
      </c>
      <c r="T5" s="33">
        <v>0.2258449074074074</v>
      </c>
      <c r="U5" s="34"/>
      <c r="V5" s="35">
        <v>85.216666666666669</v>
      </c>
      <c r="W5" s="15"/>
      <c r="X5" s="17"/>
      <c r="Y5" s="276"/>
      <c r="Z5" s="277"/>
      <c r="AA5" s="36">
        <f>M5-J5</f>
        <v>-143.86857031097202</v>
      </c>
      <c r="AB5" s="37">
        <f>M5/J5</f>
        <v>0.88010952474085669</v>
      </c>
      <c r="AC5" s="292">
        <f>AB21</f>
        <v>0.8426833485682963</v>
      </c>
    </row>
    <row r="6" spans="1:29" ht="15.75" customHeight="1">
      <c r="A6" s="282"/>
      <c r="B6" s="38" t="s">
        <v>74</v>
      </c>
      <c r="C6" s="285" t="s">
        <v>200</v>
      </c>
      <c r="D6" s="286"/>
      <c r="E6" s="39">
        <v>59.36</v>
      </c>
      <c r="F6" s="40">
        <v>412</v>
      </c>
      <c r="G6" s="41">
        <f t="shared" si="0"/>
        <v>24456.32</v>
      </c>
      <c r="H6" s="42"/>
      <c r="I6" s="43">
        <v>17</v>
      </c>
      <c r="J6" s="44">
        <v>1565</v>
      </c>
      <c r="K6" s="45">
        <f t="shared" ref="K6:K62" si="1">J6/I6</f>
        <v>92.058823529411768</v>
      </c>
      <c r="L6" s="46">
        <v>17</v>
      </c>
      <c r="M6" s="44">
        <f>F6/V6*60</f>
        <v>1279.723899913718</v>
      </c>
      <c r="N6" s="45">
        <f>M6/L6</f>
        <v>75.277876465512819</v>
      </c>
      <c r="O6" s="47">
        <f>L6-I6</f>
        <v>0</v>
      </c>
      <c r="P6" s="48">
        <f>N6-K6</f>
        <v>-16.78094706389895</v>
      </c>
      <c r="Q6" s="49">
        <f>N6/K6</f>
        <v>0.81771495202154498</v>
      </c>
      <c r="R6" s="274"/>
      <c r="S6" s="50">
        <v>0.2298611111111111</v>
      </c>
      <c r="T6" s="51">
        <v>0.24327546296296296</v>
      </c>
      <c r="U6" s="52">
        <v>5.7833333333333314</v>
      </c>
      <c r="V6" s="53">
        <v>19.316666666666677</v>
      </c>
      <c r="W6" s="54"/>
      <c r="X6" s="94"/>
      <c r="Y6" s="266"/>
      <c r="Z6" s="267"/>
      <c r="AA6" s="55">
        <f>M6-J6</f>
        <v>-285.27610008628199</v>
      </c>
      <c r="AB6" s="56">
        <f>M6/J6</f>
        <v>0.81771495202154509</v>
      </c>
      <c r="AC6" s="293"/>
    </row>
    <row r="7" spans="1:29" ht="15.75" customHeight="1">
      <c r="A7" s="282"/>
      <c r="B7" s="38" t="s">
        <v>67</v>
      </c>
      <c r="C7" s="285" t="s">
        <v>291</v>
      </c>
      <c r="D7" s="286"/>
      <c r="E7" s="39">
        <v>49.51</v>
      </c>
      <c r="F7" s="40">
        <v>4984</v>
      </c>
      <c r="G7" s="41">
        <f t="shared" si="0"/>
        <v>246757.84</v>
      </c>
      <c r="H7" s="42"/>
      <c r="I7" s="43">
        <v>23</v>
      </c>
      <c r="J7" s="44">
        <v>1800</v>
      </c>
      <c r="K7" s="45">
        <f t="shared" si="1"/>
        <v>78.260869565217391</v>
      </c>
      <c r="L7" s="46">
        <v>23</v>
      </c>
      <c r="M7" s="44">
        <f>F7/V7*60</f>
        <v>1491.3473526722635</v>
      </c>
      <c r="N7" s="45">
        <f>M7/L7</f>
        <v>64.841189246620146</v>
      </c>
      <c r="O7" s="47">
        <f>L7-I7</f>
        <v>0</v>
      </c>
      <c r="P7" s="48">
        <f>N7-K7</f>
        <v>-13.419680318597244</v>
      </c>
      <c r="Q7" s="49">
        <f>N7/K7</f>
        <v>0.82852630704014629</v>
      </c>
      <c r="R7" s="274"/>
      <c r="S7" s="50">
        <v>0.2885300925925926</v>
      </c>
      <c r="T7" s="51">
        <v>0.42777777777777776</v>
      </c>
      <c r="U7" s="52">
        <v>7.4833333333333574</v>
      </c>
      <c r="V7" s="53">
        <v>200.51666666666662</v>
      </c>
      <c r="W7" s="54">
        <v>0.48611111111111105</v>
      </c>
      <c r="X7" s="94">
        <v>0.52708333333333324</v>
      </c>
      <c r="Y7" s="266"/>
      <c r="Z7" s="267"/>
      <c r="AA7" s="55">
        <f>M7-J7</f>
        <v>-308.65264732773653</v>
      </c>
      <c r="AB7" s="56">
        <f>M7/J7</f>
        <v>0.8285263070401464</v>
      </c>
      <c r="AC7" s="293"/>
    </row>
    <row r="8" spans="1:29" ht="15.75" customHeight="1">
      <c r="A8" s="282"/>
      <c r="B8" s="38" t="s">
        <v>69</v>
      </c>
      <c r="C8" s="285" t="s">
        <v>222</v>
      </c>
      <c r="D8" s="286"/>
      <c r="E8" s="39">
        <v>30.55</v>
      </c>
      <c r="F8" s="40">
        <v>1243</v>
      </c>
      <c r="G8" s="60">
        <f t="shared" si="0"/>
        <v>37973.65</v>
      </c>
      <c r="H8" s="61"/>
      <c r="I8" s="43">
        <v>16</v>
      </c>
      <c r="J8" s="44">
        <v>1750</v>
      </c>
      <c r="K8" s="45">
        <f t="shared" si="1"/>
        <v>109.375</v>
      </c>
      <c r="L8" s="46">
        <v>16</v>
      </c>
      <c r="M8" s="44">
        <f>F8/V8*60</f>
        <v>1449.5626822157376</v>
      </c>
      <c r="N8" s="45">
        <f>M8/L8</f>
        <v>90.5976676384836</v>
      </c>
      <c r="O8" s="47">
        <f>L8-I8</f>
        <v>0</v>
      </c>
      <c r="P8" s="48">
        <f>N8-K8</f>
        <v>-18.7773323615164</v>
      </c>
      <c r="Q8" s="49">
        <f>N8/K8</f>
        <v>0.82832153269470721</v>
      </c>
      <c r="R8" s="274"/>
      <c r="S8" s="62">
        <v>0.52708333333333324</v>
      </c>
      <c r="T8" s="63">
        <v>0.56281250000000005</v>
      </c>
      <c r="U8" s="52">
        <v>58.99999999999995</v>
      </c>
      <c r="V8" s="53">
        <v>51.450000000000209</v>
      </c>
      <c r="W8" s="54"/>
      <c r="X8" s="116"/>
      <c r="Y8" s="266"/>
      <c r="Z8" s="267"/>
      <c r="AA8" s="55">
        <f>M8-J8</f>
        <v>-300.4373177842624</v>
      </c>
      <c r="AB8" s="56">
        <f>M8/J8</f>
        <v>0.82832153269470721</v>
      </c>
      <c r="AC8" s="293"/>
    </row>
    <row r="9" spans="1:29" ht="15.75" customHeight="1">
      <c r="A9" s="283"/>
      <c r="B9" s="38" t="s">
        <v>67</v>
      </c>
      <c r="C9" s="285" t="s">
        <v>68</v>
      </c>
      <c r="D9" s="286"/>
      <c r="E9" s="39">
        <v>19.7</v>
      </c>
      <c r="F9" s="40">
        <v>1584</v>
      </c>
      <c r="G9" s="60">
        <f t="shared" si="0"/>
        <v>31204.799999999999</v>
      </c>
      <c r="H9" s="64"/>
      <c r="I9" s="43">
        <v>13</v>
      </c>
      <c r="J9" s="44">
        <v>1200</v>
      </c>
      <c r="K9" s="45">
        <f t="shared" si="1"/>
        <v>92.307692307692307</v>
      </c>
      <c r="L9" s="59">
        <v>13</v>
      </c>
      <c r="M9" s="44">
        <f>F9/V9*60</f>
        <v>1056</v>
      </c>
      <c r="N9" s="45">
        <f>M9/L9</f>
        <v>81.230769230769226</v>
      </c>
      <c r="O9" s="65">
        <f>L9-I9</f>
        <v>0</v>
      </c>
      <c r="P9" s="66">
        <f>N9-K9</f>
        <v>-11.07692307692308</v>
      </c>
      <c r="Q9" s="67">
        <f>N9/K9</f>
        <v>0.88</v>
      </c>
      <c r="R9" s="274"/>
      <c r="S9" s="62">
        <v>0.56805555555555542</v>
      </c>
      <c r="T9" s="63">
        <v>0.63055555555555542</v>
      </c>
      <c r="U9" s="52">
        <v>7.5499999999997414</v>
      </c>
      <c r="V9" s="53">
        <v>90</v>
      </c>
      <c r="W9" s="54"/>
      <c r="X9" s="94"/>
      <c r="Y9" s="266"/>
      <c r="Z9" s="267"/>
      <c r="AA9" s="55">
        <f>M9-J9</f>
        <v>-144</v>
      </c>
      <c r="AB9" s="56">
        <f>M9/J9</f>
        <v>0.88</v>
      </c>
      <c r="AC9" s="293"/>
    </row>
    <row r="10" spans="1:29" ht="15.75" customHeight="1">
      <c r="A10" s="283"/>
      <c r="B10" s="38"/>
      <c r="C10" s="285"/>
      <c r="D10" s="286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43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43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43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43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43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16.399999999999999</v>
      </c>
      <c r="J21" s="81">
        <f t="shared" si="2"/>
        <v>1503</v>
      </c>
      <c r="K21" s="82">
        <f t="shared" ref="K21" si="3">J21/I21</f>
        <v>91.646341463414643</v>
      </c>
      <c r="L21" s="80">
        <f t="shared" ref="L21:M21" si="4">AVERAGE(L5:L20)</f>
        <v>16.399999999999999</v>
      </c>
      <c r="M21" s="81">
        <f t="shared" si="4"/>
        <v>1266.5530728981494</v>
      </c>
      <c r="N21" s="82">
        <f t="shared" ref="N21:N28" si="5">M21/L21</f>
        <v>77.22884590842375</v>
      </c>
      <c r="O21" s="83">
        <f t="shared" ref="O21:O28" si="6">L21-I21</f>
        <v>0</v>
      </c>
      <c r="P21" s="84">
        <f t="shared" ref="P21:P28" si="7">N21-K21</f>
        <v>-14.417495554990893</v>
      </c>
      <c r="Q21" s="85">
        <f t="shared" ref="Q21:Q28" si="8">N21/K21</f>
        <v>0.8426833485682963</v>
      </c>
      <c r="R21" s="275"/>
      <c r="S21" s="182">
        <f>S5</f>
        <v>0.16666666666666666</v>
      </c>
      <c r="T21" s="183">
        <f>INDEX(T5:T20,COUNTA(T5:T20))</f>
        <v>0.63055555555555542</v>
      </c>
      <c r="U21" s="86"/>
      <c r="V21" s="86"/>
      <c r="W21" s="87"/>
      <c r="X21" s="179"/>
      <c r="Y21" s="262"/>
      <c r="Z21" s="263"/>
      <c r="AA21" s="88">
        <f t="shared" ref="AA21:AA28" si="9">M21-J21</f>
        <v>-236.44692710185063</v>
      </c>
      <c r="AB21" s="89">
        <f t="shared" ref="AB21:AB28" si="10">M21/J21</f>
        <v>0.8426833485682963</v>
      </c>
      <c r="AC21" s="295"/>
    </row>
    <row r="22" spans="1:43" ht="15.75" customHeight="1">
      <c r="A22" s="268" t="s">
        <v>36</v>
      </c>
      <c r="B22" s="16" t="s">
        <v>70</v>
      </c>
      <c r="C22" s="349" t="s">
        <v>71</v>
      </c>
      <c r="D22" s="349"/>
      <c r="E22" s="21">
        <v>56.43</v>
      </c>
      <c r="F22" s="25">
        <v>2202</v>
      </c>
      <c r="G22" s="22">
        <f t="shared" ref="G22:G28" si="11">E22*F22</f>
        <v>124258.86</v>
      </c>
      <c r="H22" s="23"/>
      <c r="I22" s="24">
        <v>24</v>
      </c>
      <c r="J22" s="25">
        <v>2000</v>
      </c>
      <c r="K22" s="26">
        <f>J22/I22</f>
        <v>83.333333333333329</v>
      </c>
      <c r="L22" s="27">
        <v>24</v>
      </c>
      <c r="M22" s="25">
        <f t="shared" ref="M22:M28" si="12">F22/V22*60</f>
        <v>1687.7155631253986</v>
      </c>
      <c r="N22" s="26">
        <f t="shared" si="5"/>
        <v>70.321481796891604</v>
      </c>
      <c r="O22" s="91">
        <f t="shared" si="6"/>
        <v>0</v>
      </c>
      <c r="P22" s="92">
        <f t="shared" si="7"/>
        <v>-13.011851536441725</v>
      </c>
      <c r="Q22" s="31">
        <f t="shared" si="8"/>
        <v>0.84385778156269931</v>
      </c>
      <c r="R22" s="273">
        <f>Q38</f>
        <v>0.83942105366879538</v>
      </c>
      <c r="S22" s="32">
        <v>0.16666666666666666</v>
      </c>
      <c r="T22" s="33">
        <v>0.2210300925925926</v>
      </c>
      <c r="U22" s="34"/>
      <c r="V22" s="35">
        <v>78.28333333333336</v>
      </c>
      <c r="W22" s="93"/>
      <c r="X22" s="26"/>
      <c r="Y22" s="276"/>
      <c r="Z22" s="277"/>
      <c r="AA22" s="36">
        <f t="shared" si="9"/>
        <v>-312.2844368746014</v>
      </c>
      <c r="AB22" s="31">
        <f t="shared" si="10"/>
        <v>0.84385778156269931</v>
      </c>
      <c r="AC22" s="348">
        <f>AB38</f>
        <v>0.83942105366879538</v>
      </c>
    </row>
    <row r="23" spans="1:43" ht="15.75" customHeight="1">
      <c r="A23" s="269"/>
      <c r="B23" s="38" t="s">
        <v>70</v>
      </c>
      <c r="C23" s="287" t="s">
        <v>73</v>
      </c>
      <c r="D23" s="287"/>
      <c r="E23" s="39">
        <v>51.86</v>
      </c>
      <c r="F23" s="40">
        <v>1316</v>
      </c>
      <c r="G23" s="41">
        <f t="shared" si="11"/>
        <v>68247.759999999995</v>
      </c>
      <c r="H23" s="42"/>
      <c r="I23" s="43">
        <v>26</v>
      </c>
      <c r="J23" s="44">
        <v>2000</v>
      </c>
      <c r="K23" s="45">
        <f t="shared" si="1"/>
        <v>76.92307692307692</v>
      </c>
      <c r="L23" s="46">
        <v>26</v>
      </c>
      <c r="M23" s="44">
        <f t="shared" si="12"/>
        <v>1639.3079584775085</v>
      </c>
      <c r="N23" s="45">
        <f t="shared" si="5"/>
        <v>63.050306095288789</v>
      </c>
      <c r="O23" s="47">
        <f t="shared" si="6"/>
        <v>0</v>
      </c>
      <c r="P23" s="48">
        <f t="shared" si="7"/>
        <v>-13.872770827788131</v>
      </c>
      <c r="Q23" s="49">
        <f t="shared" si="8"/>
        <v>0.81965397923875427</v>
      </c>
      <c r="R23" s="274"/>
      <c r="S23" s="50">
        <v>0.22500000000000001</v>
      </c>
      <c r="T23" s="51">
        <v>0.25844907407407408</v>
      </c>
      <c r="U23" s="52">
        <v>5.7166666666666677</v>
      </c>
      <c r="V23" s="53">
        <v>48.166666666666671</v>
      </c>
      <c r="W23" s="54"/>
      <c r="X23" s="94"/>
      <c r="Y23" s="266"/>
      <c r="Z23" s="267"/>
      <c r="AA23" s="55">
        <f t="shared" si="9"/>
        <v>-360.69204152249154</v>
      </c>
      <c r="AB23" s="49">
        <f t="shared" si="10"/>
        <v>0.81965397923875427</v>
      </c>
      <c r="AC23" s="294"/>
    </row>
    <row r="24" spans="1:43" ht="15.75" customHeight="1">
      <c r="A24" s="269"/>
      <c r="B24" s="38" t="s">
        <v>70</v>
      </c>
      <c r="C24" s="287" t="s">
        <v>72</v>
      </c>
      <c r="D24" s="287"/>
      <c r="E24" s="39">
        <v>56.77</v>
      </c>
      <c r="F24" s="40">
        <v>4745</v>
      </c>
      <c r="G24" s="41">
        <f t="shared" si="11"/>
        <v>269373.65000000002</v>
      </c>
      <c r="H24" s="42"/>
      <c r="I24" s="43">
        <v>26</v>
      </c>
      <c r="J24" s="44">
        <v>2000</v>
      </c>
      <c r="K24" s="45">
        <f t="shared" si="1"/>
        <v>76.92307692307692</v>
      </c>
      <c r="L24" s="46">
        <v>26</v>
      </c>
      <c r="M24" s="44">
        <f t="shared" si="12"/>
        <v>1726.8499797816421</v>
      </c>
      <c r="N24" s="45">
        <f t="shared" si="5"/>
        <v>66.417306914678548</v>
      </c>
      <c r="O24" s="47">
        <f t="shared" si="6"/>
        <v>0</v>
      </c>
      <c r="P24" s="48">
        <f t="shared" si="7"/>
        <v>-10.505770008398372</v>
      </c>
      <c r="Q24" s="49">
        <f t="shared" si="8"/>
        <v>0.86342498989082117</v>
      </c>
      <c r="R24" s="274"/>
      <c r="S24" s="50">
        <v>0.2625925925925926</v>
      </c>
      <c r="T24" s="51">
        <v>0.37708333333333333</v>
      </c>
      <c r="U24" s="52">
        <v>5.9666666666666668</v>
      </c>
      <c r="V24" s="53">
        <v>164.86666666666665</v>
      </c>
      <c r="W24" s="54"/>
      <c r="X24" s="94"/>
      <c r="Y24" s="266"/>
      <c r="Z24" s="267"/>
      <c r="AA24" s="55">
        <f t="shared" si="9"/>
        <v>-273.15002021835789</v>
      </c>
      <c r="AB24" s="49">
        <f t="shared" si="10"/>
        <v>0.86342498989082106</v>
      </c>
      <c r="AC24" s="294"/>
    </row>
    <row r="25" spans="1:43" ht="15.75" customHeight="1">
      <c r="A25" s="269"/>
      <c r="B25" s="38" t="s">
        <v>74</v>
      </c>
      <c r="C25" s="287" t="s">
        <v>234</v>
      </c>
      <c r="D25" s="287"/>
      <c r="E25" s="39">
        <v>53.37</v>
      </c>
      <c r="F25" s="40">
        <v>1990</v>
      </c>
      <c r="G25" s="41">
        <f t="shared" si="11"/>
        <v>106206.29999999999</v>
      </c>
      <c r="H25" s="42"/>
      <c r="I25" s="43">
        <v>26</v>
      </c>
      <c r="J25" s="44">
        <v>2000</v>
      </c>
      <c r="K25" s="45">
        <f t="shared" si="1"/>
        <v>76.92307692307692</v>
      </c>
      <c r="L25" s="46">
        <v>26</v>
      </c>
      <c r="M25" s="44">
        <f t="shared" si="12"/>
        <v>1698.8380365188518</v>
      </c>
      <c r="N25" s="45">
        <f t="shared" si="5"/>
        <v>65.339924481494307</v>
      </c>
      <c r="O25" s="47">
        <f t="shared" si="6"/>
        <v>0</v>
      </c>
      <c r="P25" s="48">
        <f t="shared" si="7"/>
        <v>-11.583152441582612</v>
      </c>
      <c r="Q25" s="49">
        <f t="shared" si="8"/>
        <v>0.84941901825942601</v>
      </c>
      <c r="R25" s="274"/>
      <c r="S25" s="50">
        <v>0.38194444444444442</v>
      </c>
      <c r="T25" s="51">
        <v>0.4307523148148148</v>
      </c>
      <c r="U25" s="52">
        <v>6.9999999999999751</v>
      </c>
      <c r="V25" s="53">
        <v>70.283333333333346</v>
      </c>
      <c r="W25" s="54"/>
      <c r="X25" s="94"/>
      <c r="Y25" s="266"/>
      <c r="Z25" s="267"/>
      <c r="AA25" s="55">
        <f t="shared" si="9"/>
        <v>-301.16196348114818</v>
      </c>
      <c r="AB25" s="49">
        <f t="shared" si="10"/>
        <v>0.8494190182594259</v>
      </c>
      <c r="AC25" s="294"/>
    </row>
    <row r="26" spans="1:43" ht="15.75" customHeight="1">
      <c r="A26" s="269"/>
      <c r="B26" s="38" t="s">
        <v>74</v>
      </c>
      <c r="C26" s="287" t="s">
        <v>292</v>
      </c>
      <c r="D26" s="287"/>
      <c r="E26" s="39">
        <v>102.83</v>
      </c>
      <c r="F26" s="40">
        <v>2185</v>
      </c>
      <c r="G26" s="41">
        <f t="shared" si="11"/>
        <v>224683.55</v>
      </c>
      <c r="H26" s="58">
        <v>2</v>
      </c>
      <c r="I26" s="43">
        <v>20</v>
      </c>
      <c r="J26" s="44">
        <v>2000</v>
      </c>
      <c r="K26" s="45">
        <f t="shared" si="1"/>
        <v>100</v>
      </c>
      <c r="L26" s="59">
        <v>20</v>
      </c>
      <c r="M26" s="44">
        <f t="shared" si="12"/>
        <v>1654.2586750788626</v>
      </c>
      <c r="N26" s="45">
        <f t="shared" si="5"/>
        <v>82.712933753943133</v>
      </c>
      <c r="O26" s="47">
        <f t="shared" si="6"/>
        <v>0</v>
      </c>
      <c r="P26" s="48">
        <f t="shared" si="7"/>
        <v>-17.287066246056867</v>
      </c>
      <c r="Q26" s="49">
        <f t="shared" si="8"/>
        <v>0.8271293375394313</v>
      </c>
      <c r="R26" s="274"/>
      <c r="S26" s="50">
        <v>0.43402777777777773</v>
      </c>
      <c r="T26" s="51">
        <v>0.48906250000000001</v>
      </c>
      <c r="U26" s="52">
        <v>4.7166666666666313</v>
      </c>
      <c r="V26" s="53">
        <v>79.250000000000085</v>
      </c>
      <c r="W26" s="54">
        <v>0.48906250000000001</v>
      </c>
      <c r="X26" s="94">
        <v>0.52916666666666656</v>
      </c>
      <c r="Y26" s="266"/>
      <c r="Z26" s="267"/>
      <c r="AA26" s="55">
        <f t="shared" si="9"/>
        <v>-345.74132492113745</v>
      </c>
      <c r="AB26" s="49">
        <f t="shared" si="10"/>
        <v>0.8271293375394313</v>
      </c>
      <c r="AC26" s="294"/>
    </row>
    <row r="27" spans="1:43" ht="15.75" customHeight="1">
      <c r="A27" s="269"/>
      <c r="B27" s="38" t="s">
        <v>74</v>
      </c>
      <c r="C27" s="287" t="s">
        <v>75</v>
      </c>
      <c r="D27" s="287"/>
      <c r="E27" s="39">
        <v>59.34</v>
      </c>
      <c r="F27" s="40">
        <v>2088</v>
      </c>
      <c r="G27" s="60">
        <f t="shared" si="11"/>
        <v>123901.92000000001</v>
      </c>
      <c r="H27" s="61"/>
      <c r="I27" s="43">
        <v>25</v>
      </c>
      <c r="J27" s="44">
        <v>2000</v>
      </c>
      <c r="K27" s="45">
        <f t="shared" si="1"/>
        <v>80</v>
      </c>
      <c r="L27" s="46">
        <v>25</v>
      </c>
      <c r="M27" s="44">
        <f t="shared" si="12"/>
        <v>1686.894075403945</v>
      </c>
      <c r="N27" s="45">
        <f t="shared" si="5"/>
        <v>67.475763016157799</v>
      </c>
      <c r="O27" s="47">
        <f t="shared" si="6"/>
        <v>0</v>
      </c>
      <c r="P27" s="48">
        <f t="shared" si="7"/>
        <v>-12.524236983842201</v>
      </c>
      <c r="Q27" s="49">
        <f t="shared" si="8"/>
        <v>0.84344703770197249</v>
      </c>
      <c r="R27" s="274"/>
      <c r="S27" s="50">
        <v>0.52916666666666656</v>
      </c>
      <c r="T27" s="51">
        <v>0.58074074074074078</v>
      </c>
      <c r="U27" s="52">
        <v>57.749999999999837</v>
      </c>
      <c r="V27" s="53">
        <v>74.266666666666879</v>
      </c>
      <c r="W27" s="54"/>
      <c r="X27" s="94"/>
      <c r="Y27" s="266"/>
      <c r="Z27" s="267"/>
      <c r="AA27" s="55">
        <f t="shared" si="9"/>
        <v>-313.10592459605505</v>
      </c>
      <c r="AB27" s="49">
        <f t="shared" si="10"/>
        <v>0.84344703770197249</v>
      </c>
      <c r="AC27" s="294"/>
    </row>
    <row r="28" spans="1:43" ht="15.75" customHeight="1">
      <c r="A28" s="269"/>
      <c r="B28" s="38" t="s">
        <v>74</v>
      </c>
      <c r="C28" s="287" t="s">
        <v>292</v>
      </c>
      <c r="D28" s="287"/>
      <c r="E28" s="39">
        <v>102.83</v>
      </c>
      <c r="F28" s="40">
        <v>3054</v>
      </c>
      <c r="G28" s="60">
        <f t="shared" si="11"/>
        <v>314042.82</v>
      </c>
      <c r="H28" s="64"/>
      <c r="I28" s="43">
        <v>20</v>
      </c>
      <c r="J28" s="44">
        <v>2000</v>
      </c>
      <c r="K28" s="45">
        <f t="shared" si="1"/>
        <v>100</v>
      </c>
      <c r="L28" s="59">
        <v>20</v>
      </c>
      <c r="M28" s="44">
        <f t="shared" si="12"/>
        <v>1658.0304629769273</v>
      </c>
      <c r="N28" s="45">
        <f t="shared" si="5"/>
        <v>82.901523148846366</v>
      </c>
      <c r="O28" s="65">
        <f t="shared" si="6"/>
        <v>0</v>
      </c>
      <c r="P28" s="66">
        <f t="shared" si="7"/>
        <v>-17.098476851153634</v>
      </c>
      <c r="Q28" s="67">
        <f t="shared" si="8"/>
        <v>0.82901523148846368</v>
      </c>
      <c r="R28" s="274"/>
      <c r="S28" s="50">
        <v>0.58644675925925926</v>
      </c>
      <c r="T28" s="51">
        <v>0.66319444444444442</v>
      </c>
      <c r="U28" s="52">
        <v>8.2166666666666188</v>
      </c>
      <c r="V28" s="53">
        <v>110.51666666666662</v>
      </c>
      <c r="W28" s="54"/>
      <c r="X28" s="94"/>
      <c r="Y28" s="266"/>
      <c r="Z28" s="267"/>
      <c r="AA28" s="55">
        <f t="shared" si="9"/>
        <v>-341.96953702307269</v>
      </c>
      <c r="AB28" s="49">
        <f t="shared" si="10"/>
        <v>0.82901523148846368</v>
      </c>
      <c r="AC28" s="294"/>
    </row>
    <row r="29" spans="1:43" ht="15.75" customHeight="1">
      <c r="A29" s="269"/>
      <c r="B29" s="38"/>
      <c r="C29" s="287"/>
      <c r="D29" s="287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  <c r="AQ29" s="9">
        <f>AI8</f>
        <v>0</v>
      </c>
    </row>
    <row r="30" spans="1:43" ht="15.75" customHeight="1">
      <c r="A30" s="269"/>
      <c r="B30" s="38"/>
      <c r="C30" s="287"/>
      <c r="D30" s="287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43" ht="15.75" customHeight="1">
      <c r="A31" s="269"/>
      <c r="B31" s="38"/>
      <c r="C31" s="287"/>
      <c r="D31" s="287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43" ht="15.75" customHeight="1">
      <c r="A32" s="269"/>
      <c r="B32" s="38"/>
      <c r="C32" s="287"/>
      <c r="D32" s="287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38"/>
      <c r="C33" s="287"/>
      <c r="D33" s="287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38"/>
      <c r="C34" s="287"/>
      <c r="D34" s="287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38"/>
      <c r="C35" s="287"/>
      <c r="D35" s="287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94"/>
      <c r="Y35" s="266"/>
      <c r="Z35" s="267"/>
      <c r="AA35" s="55"/>
      <c r="AB35" s="49"/>
      <c r="AC35" s="294"/>
    </row>
    <row r="36" spans="1:29" ht="15.75" customHeight="1">
      <c r="A36" s="269"/>
      <c r="B36" s="38"/>
      <c r="C36" s="287"/>
      <c r="D36" s="287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94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87"/>
      <c r="D37" s="287"/>
      <c r="E37" s="95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54"/>
      <c r="X37" s="94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13">AVERAGE(I22:I37)</f>
        <v>23.857142857142858</v>
      </c>
      <c r="J38" s="81">
        <f t="shared" si="13"/>
        <v>2000</v>
      </c>
      <c r="K38" s="82">
        <f t="shared" ref="K38" si="14">J38/I38</f>
        <v>83.832335329341319</v>
      </c>
      <c r="L38" s="80">
        <f t="shared" ref="L38:M38" si="15">AVERAGE(L22:L37)</f>
        <v>23.857142857142858</v>
      </c>
      <c r="M38" s="81">
        <f t="shared" si="15"/>
        <v>1678.8421073375907</v>
      </c>
      <c r="N38" s="82">
        <f t="shared" ref="N38:N44" si="16">M38/L38</f>
        <v>70.370627253671472</v>
      </c>
      <c r="O38" s="83">
        <f t="shared" ref="O38:O44" si="17">L38-I38</f>
        <v>0</v>
      </c>
      <c r="P38" s="84">
        <f t="shared" ref="P38:P44" si="18">N38-K38</f>
        <v>-13.461708075669847</v>
      </c>
      <c r="Q38" s="85">
        <f t="shared" ref="Q38:Q44" si="19">N38/K38</f>
        <v>0.83942105366879538</v>
      </c>
      <c r="R38" s="275"/>
      <c r="S38" s="182">
        <f>S22</f>
        <v>0.16666666666666666</v>
      </c>
      <c r="T38" s="183">
        <f>INDEX(T22:T37,COUNTA(T22:T37))</f>
        <v>0.66319444444444442</v>
      </c>
      <c r="U38" s="86"/>
      <c r="V38" s="96"/>
      <c r="W38" s="78"/>
      <c r="X38" s="82"/>
      <c r="Y38" s="262"/>
      <c r="Z38" s="263"/>
      <c r="AA38" s="97">
        <f t="shared" ref="AA38:AA44" si="20">M38-J38</f>
        <v>-321.15789266240927</v>
      </c>
      <c r="AB38" s="85">
        <f t="shared" ref="AB38:AB44" si="21">M38/J38</f>
        <v>0.83942105366879538</v>
      </c>
      <c r="AC38" s="295"/>
    </row>
    <row r="39" spans="1:29" ht="15.75" customHeight="1">
      <c r="A39" s="281" t="s">
        <v>37</v>
      </c>
      <c r="B39" s="98" t="s">
        <v>74</v>
      </c>
      <c r="C39" s="271" t="s">
        <v>81</v>
      </c>
      <c r="D39" s="272"/>
      <c r="E39" s="21">
        <v>58.67</v>
      </c>
      <c r="F39" s="34">
        <v>4167</v>
      </c>
      <c r="G39" s="22">
        <f t="shared" ref="G39:G44" si="22">E39*F39</f>
        <v>244477.89</v>
      </c>
      <c r="H39" s="23"/>
      <c r="I39" s="24">
        <v>25</v>
      </c>
      <c r="J39" s="25">
        <v>2000</v>
      </c>
      <c r="K39" s="26">
        <f>J39/I39</f>
        <v>80</v>
      </c>
      <c r="L39" s="27">
        <v>25</v>
      </c>
      <c r="M39" s="25">
        <f t="shared" ref="M39:M44" si="23">F39/V39*60</f>
        <v>1709.5384615384608</v>
      </c>
      <c r="N39" s="26">
        <f t="shared" si="16"/>
        <v>68.381538461538426</v>
      </c>
      <c r="O39" s="91">
        <f t="shared" si="17"/>
        <v>0</v>
      </c>
      <c r="P39" s="92">
        <f t="shared" si="18"/>
        <v>-11.618461538461574</v>
      </c>
      <c r="Q39" s="31">
        <f t="shared" si="19"/>
        <v>0.85476923076923028</v>
      </c>
      <c r="R39" s="273">
        <f>Q55</f>
        <v>0.85060247669309719</v>
      </c>
      <c r="S39" s="32">
        <v>0.16666666666666666</v>
      </c>
      <c r="T39" s="33">
        <v>0.26822916666666669</v>
      </c>
      <c r="U39" s="34"/>
      <c r="V39" s="35">
        <v>146.25000000000006</v>
      </c>
      <c r="W39" s="15"/>
      <c r="X39" s="17"/>
      <c r="Y39" s="276"/>
      <c r="Z39" s="277"/>
      <c r="AA39" s="36">
        <f t="shared" si="20"/>
        <v>-290.46153846153925</v>
      </c>
      <c r="AB39" s="31">
        <f t="shared" si="21"/>
        <v>0.85476923076923039</v>
      </c>
      <c r="AC39" s="348">
        <f>AB55</f>
        <v>0.85060247669309708</v>
      </c>
    </row>
    <row r="40" spans="1:29" ht="15.75" customHeight="1">
      <c r="A40" s="282"/>
      <c r="B40" s="99" t="s">
        <v>79</v>
      </c>
      <c r="C40" s="264" t="s">
        <v>227</v>
      </c>
      <c r="D40" s="265"/>
      <c r="E40" s="39">
        <v>49.9</v>
      </c>
      <c r="F40" s="52">
        <v>2830</v>
      </c>
      <c r="G40" s="41">
        <f t="shared" si="22"/>
        <v>141217</v>
      </c>
      <c r="H40" s="42"/>
      <c r="I40" s="43">
        <v>22</v>
      </c>
      <c r="J40" s="44">
        <v>2000</v>
      </c>
      <c r="K40" s="45">
        <f t="shared" si="1"/>
        <v>90.909090909090907</v>
      </c>
      <c r="L40" s="46">
        <v>22</v>
      </c>
      <c r="M40" s="44">
        <f t="shared" si="23"/>
        <v>1703.6789297658859</v>
      </c>
      <c r="N40" s="45">
        <f t="shared" si="16"/>
        <v>77.439951352994811</v>
      </c>
      <c r="O40" s="47">
        <f t="shared" si="17"/>
        <v>0</v>
      </c>
      <c r="P40" s="48">
        <f t="shared" si="18"/>
        <v>-13.469139556096096</v>
      </c>
      <c r="Q40" s="49">
        <f t="shared" si="19"/>
        <v>0.85183946488294293</v>
      </c>
      <c r="R40" s="274"/>
      <c r="S40" s="50">
        <v>0.27175925925925926</v>
      </c>
      <c r="T40" s="51">
        <v>0.34097222222222223</v>
      </c>
      <c r="U40" s="52">
        <v>5.083333333333302</v>
      </c>
      <c r="V40" s="53">
        <v>99.666666666666686</v>
      </c>
      <c r="W40" s="54"/>
      <c r="X40" s="94"/>
      <c r="Y40" s="266"/>
      <c r="Z40" s="267"/>
      <c r="AA40" s="55">
        <f t="shared" si="20"/>
        <v>-296.32107023411413</v>
      </c>
      <c r="AB40" s="49">
        <f t="shared" si="21"/>
        <v>0.85183946488294293</v>
      </c>
      <c r="AC40" s="294"/>
    </row>
    <row r="41" spans="1:29" ht="15.75" customHeight="1">
      <c r="A41" s="282"/>
      <c r="B41" s="99" t="s">
        <v>74</v>
      </c>
      <c r="C41" s="264" t="s">
        <v>206</v>
      </c>
      <c r="D41" s="265"/>
      <c r="E41" s="39">
        <v>59.8</v>
      </c>
      <c r="F41" s="52">
        <v>620</v>
      </c>
      <c r="G41" s="41">
        <f t="shared" si="22"/>
        <v>37076</v>
      </c>
      <c r="H41" s="42"/>
      <c r="I41" s="43">
        <v>16</v>
      </c>
      <c r="J41" s="44">
        <v>2000</v>
      </c>
      <c r="K41" s="45">
        <f t="shared" si="1"/>
        <v>125</v>
      </c>
      <c r="L41" s="46">
        <v>16</v>
      </c>
      <c r="M41" s="44">
        <f t="shared" si="23"/>
        <v>1639.9706098457013</v>
      </c>
      <c r="N41" s="45">
        <f t="shared" si="16"/>
        <v>102.49816311535633</v>
      </c>
      <c r="O41" s="47">
        <f t="shared" si="17"/>
        <v>0</v>
      </c>
      <c r="P41" s="48">
        <f t="shared" si="18"/>
        <v>-22.501836884643666</v>
      </c>
      <c r="Q41" s="49">
        <f t="shared" si="19"/>
        <v>0.81998530492285071</v>
      </c>
      <c r="R41" s="274"/>
      <c r="S41" s="50">
        <v>0.38355324074074076</v>
      </c>
      <c r="T41" s="51">
        <v>0.39930555555555558</v>
      </c>
      <c r="U41" s="52">
        <v>8.3166666666667144</v>
      </c>
      <c r="V41" s="53">
        <v>22.683333333333337</v>
      </c>
      <c r="W41" s="54"/>
      <c r="X41" s="94"/>
      <c r="Y41" s="266"/>
      <c r="Z41" s="267"/>
      <c r="AA41" s="55">
        <f t="shared" si="20"/>
        <v>-360.02939015429865</v>
      </c>
      <c r="AB41" s="49">
        <f t="shared" si="21"/>
        <v>0.81998530492285071</v>
      </c>
      <c r="AC41" s="294"/>
    </row>
    <row r="42" spans="1:29" ht="15.75" customHeight="1">
      <c r="A42" s="282"/>
      <c r="B42" s="99" t="s">
        <v>74</v>
      </c>
      <c r="C42" s="264" t="s">
        <v>212</v>
      </c>
      <c r="D42" s="265"/>
      <c r="E42" s="39">
        <v>59.8</v>
      </c>
      <c r="F42" s="52">
        <v>976</v>
      </c>
      <c r="G42" s="41">
        <f t="shared" si="22"/>
        <v>58364.799999999996</v>
      </c>
      <c r="H42" s="58"/>
      <c r="I42" s="43">
        <v>14</v>
      </c>
      <c r="J42" s="44">
        <v>2000</v>
      </c>
      <c r="K42" s="45">
        <f t="shared" si="1"/>
        <v>142.85714285714286</v>
      </c>
      <c r="L42" s="59">
        <v>14</v>
      </c>
      <c r="M42" s="44">
        <f t="shared" si="23"/>
        <v>1663.6363636363603</v>
      </c>
      <c r="N42" s="45">
        <f t="shared" si="16"/>
        <v>118.8311688311686</v>
      </c>
      <c r="O42" s="47">
        <f t="shared" si="17"/>
        <v>0</v>
      </c>
      <c r="P42" s="48">
        <f t="shared" si="18"/>
        <v>-24.025974025974264</v>
      </c>
      <c r="Q42" s="49">
        <f t="shared" si="19"/>
        <v>0.83181818181818012</v>
      </c>
      <c r="R42" s="274"/>
      <c r="S42" s="50">
        <v>0.40347222222222218</v>
      </c>
      <c r="T42" s="51">
        <v>0.42791666666666667</v>
      </c>
      <c r="U42" s="52">
        <v>5.9999999999998987</v>
      </c>
      <c r="V42" s="53">
        <v>35.200000000000067</v>
      </c>
      <c r="W42" s="54"/>
      <c r="X42" s="94"/>
      <c r="Y42" s="266"/>
      <c r="Z42" s="267"/>
      <c r="AA42" s="55">
        <f t="shared" si="20"/>
        <v>-336.36363636363967</v>
      </c>
      <c r="AB42" s="49">
        <f t="shared" si="21"/>
        <v>0.83181818181818012</v>
      </c>
      <c r="AC42" s="294"/>
    </row>
    <row r="43" spans="1:29" ht="15.75" customHeight="1">
      <c r="A43" s="283"/>
      <c r="B43" s="99" t="s">
        <v>85</v>
      </c>
      <c r="C43" s="264" t="s">
        <v>236</v>
      </c>
      <c r="D43" s="265"/>
      <c r="E43" s="39">
        <v>46.93</v>
      </c>
      <c r="F43" s="52">
        <v>2421</v>
      </c>
      <c r="G43" s="60">
        <f t="shared" si="22"/>
        <v>113617.53</v>
      </c>
      <c r="H43" s="61"/>
      <c r="I43" s="43">
        <v>21</v>
      </c>
      <c r="J43" s="44">
        <v>2000</v>
      </c>
      <c r="K43" s="45">
        <f t="shared" si="1"/>
        <v>95.238095238095241</v>
      </c>
      <c r="L43" s="46">
        <v>21</v>
      </c>
      <c r="M43" s="44">
        <f t="shared" si="23"/>
        <v>1761.0830470802166</v>
      </c>
      <c r="N43" s="45">
        <f t="shared" si="16"/>
        <v>83.861097480010315</v>
      </c>
      <c r="O43" s="47">
        <f t="shared" si="17"/>
        <v>0</v>
      </c>
      <c r="P43" s="48">
        <f t="shared" si="18"/>
        <v>-11.376997758084926</v>
      </c>
      <c r="Q43" s="49">
        <f t="shared" si="19"/>
        <v>0.88054152354010828</v>
      </c>
      <c r="R43" s="274"/>
      <c r="S43" s="50">
        <v>0.43333333333333329</v>
      </c>
      <c r="T43" s="51">
        <v>0.49061342592592594</v>
      </c>
      <c r="U43" s="52">
        <v>7.7999999999999403</v>
      </c>
      <c r="V43" s="53">
        <v>82.483333333333405</v>
      </c>
      <c r="W43" s="54">
        <v>0.49061342592592594</v>
      </c>
      <c r="X43" s="94">
        <v>0.52986111111111101</v>
      </c>
      <c r="Y43" s="266"/>
      <c r="Z43" s="267"/>
      <c r="AA43" s="55">
        <f t="shared" si="20"/>
        <v>-238.9169529197834</v>
      </c>
      <c r="AB43" s="49">
        <f t="shared" si="21"/>
        <v>0.88054152354010828</v>
      </c>
      <c r="AC43" s="294"/>
    </row>
    <row r="44" spans="1:29" ht="15.75" customHeight="1">
      <c r="A44" s="283"/>
      <c r="B44" s="99" t="s">
        <v>76</v>
      </c>
      <c r="C44" s="264" t="s">
        <v>78</v>
      </c>
      <c r="D44" s="265"/>
      <c r="E44" s="39">
        <v>29.97</v>
      </c>
      <c r="F44" s="52">
        <v>2361</v>
      </c>
      <c r="G44" s="60">
        <f t="shared" si="22"/>
        <v>70759.17</v>
      </c>
      <c r="H44" s="64"/>
      <c r="I44" s="43">
        <v>20</v>
      </c>
      <c r="J44" s="44">
        <v>2600</v>
      </c>
      <c r="K44" s="45">
        <f t="shared" si="1"/>
        <v>130</v>
      </c>
      <c r="L44" s="59">
        <v>20</v>
      </c>
      <c r="M44" s="44">
        <f t="shared" si="23"/>
        <v>2239.6837944663985</v>
      </c>
      <c r="N44" s="45">
        <f t="shared" si="16"/>
        <v>111.98418972331993</v>
      </c>
      <c r="O44" s="65">
        <f t="shared" si="17"/>
        <v>0</v>
      </c>
      <c r="P44" s="66">
        <f t="shared" si="18"/>
        <v>-18.015810276680071</v>
      </c>
      <c r="Q44" s="67">
        <f t="shared" si="19"/>
        <v>0.86141684402553786</v>
      </c>
      <c r="R44" s="274"/>
      <c r="S44" s="50">
        <v>0.52986111111111101</v>
      </c>
      <c r="T44" s="51">
        <v>0.57378472222222221</v>
      </c>
      <c r="U44" s="52">
        <v>56.516666666666495</v>
      </c>
      <c r="V44" s="53">
        <v>63.250000000000135</v>
      </c>
      <c r="W44" s="54"/>
      <c r="X44" s="94"/>
      <c r="Y44" s="266"/>
      <c r="Z44" s="267"/>
      <c r="AA44" s="55">
        <f t="shared" si="20"/>
        <v>-360.31620553360153</v>
      </c>
      <c r="AB44" s="49">
        <f t="shared" si="21"/>
        <v>0.86141684402553786</v>
      </c>
      <c r="AC44" s="294"/>
    </row>
    <row r="45" spans="1:29" ht="15.75" customHeight="1">
      <c r="A45" s="283"/>
      <c r="B45" s="99"/>
      <c r="C45" s="264"/>
      <c r="D45" s="265"/>
      <c r="E45" s="39"/>
      <c r="F45" s="52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94"/>
    </row>
    <row r="46" spans="1:29" ht="15.75" customHeight="1">
      <c r="A46" s="283"/>
      <c r="B46" s="99"/>
      <c r="C46" s="264"/>
      <c r="D46" s="265"/>
      <c r="E46" s="39"/>
      <c r="F46" s="52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94"/>
    </row>
    <row r="47" spans="1:29" ht="15.75" customHeight="1">
      <c r="A47" s="283"/>
      <c r="B47" s="99"/>
      <c r="C47" s="264"/>
      <c r="D47" s="265"/>
      <c r="E47" s="39"/>
      <c r="F47" s="52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94"/>
      <c r="Y47" s="266"/>
      <c r="Z47" s="267"/>
      <c r="AA47" s="55"/>
      <c r="AB47" s="49"/>
      <c r="AC47" s="294"/>
    </row>
    <row r="48" spans="1:29" ht="15.75" customHeight="1">
      <c r="A48" s="283"/>
      <c r="B48" s="99"/>
      <c r="C48" s="264"/>
      <c r="D48" s="265"/>
      <c r="E48" s="39"/>
      <c r="F48" s="52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94"/>
      <c r="Y48" s="266"/>
      <c r="Z48" s="267"/>
      <c r="AA48" s="55"/>
      <c r="AB48" s="49"/>
      <c r="AC48" s="294"/>
    </row>
    <row r="49" spans="1:29" ht="15.75" customHeight="1">
      <c r="A49" s="283"/>
      <c r="B49" s="99"/>
      <c r="C49" s="264"/>
      <c r="D49" s="265"/>
      <c r="E49" s="39"/>
      <c r="F49" s="52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94"/>
      <c r="Y49" s="266"/>
      <c r="Z49" s="267"/>
      <c r="AA49" s="55"/>
      <c r="AB49" s="49"/>
      <c r="AC49" s="294"/>
    </row>
    <row r="50" spans="1:29" ht="15.75" customHeight="1">
      <c r="A50" s="283"/>
      <c r="B50" s="99"/>
      <c r="C50" s="264"/>
      <c r="D50" s="265"/>
      <c r="E50" s="39"/>
      <c r="F50" s="52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94"/>
      <c r="Y50" s="266"/>
      <c r="Z50" s="267"/>
      <c r="AA50" s="55"/>
      <c r="AB50" s="49"/>
      <c r="AC50" s="294"/>
    </row>
    <row r="51" spans="1:29" ht="15.75" customHeight="1">
      <c r="A51" s="283"/>
      <c r="B51" s="99"/>
      <c r="C51" s="264"/>
      <c r="D51" s="265"/>
      <c r="E51" s="39"/>
      <c r="F51" s="52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94"/>
      <c r="Y51" s="266"/>
      <c r="Z51" s="267"/>
      <c r="AA51" s="55"/>
      <c r="AB51" s="49"/>
      <c r="AC51" s="294"/>
    </row>
    <row r="52" spans="1:29" ht="15.75" customHeight="1">
      <c r="A52" s="283"/>
      <c r="B52" s="99"/>
      <c r="C52" s="264"/>
      <c r="D52" s="265"/>
      <c r="E52" s="39"/>
      <c r="F52" s="52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100"/>
      <c r="X52" s="101"/>
      <c r="Y52" s="266"/>
      <c r="Z52" s="267"/>
      <c r="AA52" s="55"/>
      <c r="AB52" s="49"/>
      <c r="AC52" s="294"/>
    </row>
    <row r="53" spans="1:29" ht="15.75" customHeight="1">
      <c r="A53" s="283"/>
      <c r="B53" s="99"/>
      <c r="C53" s="264"/>
      <c r="D53" s="265"/>
      <c r="E53" s="39"/>
      <c r="F53" s="52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102"/>
      <c r="X53" s="103"/>
      <c r="Y53" s="266"/>
      <c r="Z53" s="267"/>
      <c r="AA53" s="55"/>
      <c r="AB53" s="49"/>
      <c r="AC53" s="294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50"/>
      <c r="T54" s="51"/>
      <c r="U54" s="73"/>
      <c r="V54" s="53"/>
      <c r="W54" s="102"/>
      <c r="X54" s="103"/>
      <c r="Y54" s="266"/>
      <c r="Z54" s="267"/>
      <c r="AA54" s="55"/>
      <c r="AB54" s="49"/>
      <c r="AC54" s="294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24">AVERAGE(I39:I54)</f>
        <v>19.666666666666668</v>
      </c>
      <c r="J55" s="81">
        <f t="shared" si="24"/>
        <v>2100</v>
      </c>
      <c r="K55" s="82">
        <f t="shared" ref="K55" si="25">J55/I55</f>
        <v>106.77966101694915</v>
      </c>
      <c r="L55" s="80">
        <f t="shared" ref="L55:M55" si="26">AVERAGE(L39:L54)</f>
        <v>19.666666666666668</v>
      </c>
      <c r="M55" s="81">
        <f t="shared" si="26"/>
        <v>1786.2652010555039</v>
      </c>
      <c r="N55" s="82">
        <f t="shared" ref="N55:N62" si="27">M55/L55</f>
        <v>90.827044121466301</v>
      </c>
      <c r="O55" s="83">
        <f t="shared" ref="O55:O62" si="28">L55-I55</f>
        <v>0</v>
      </c>
      <c r="P55" s="84">
        <f t="shared" ref="P55:P62" si="29">N55-K55</f>
        <v>-15.952616895482848</v>
      </c>
      <c r="Q55" s="85">
        <f t="shared" ref="Q55:Q62" si="30">N55/K55</f>
        <v>0.85060247669309719</v>
      </c>
      <c r="R55" s="275"/>
      <c r="S55" s="182">
        <f>S39</f>
        <v>0.16666666666666666</v>
      </c>
      <c r="T55" s="183">
        <f>INDEX(T39:T54,COUNTA(T39:T54))</f>
        <v>0.57378472222222221</v>
      </c>
      <c r="U55" s="86"/>
      <c r="V55" s="96"/>
      <c r="W55" s="105"/>
      <c r="X55" s="106"/>
      <c r="Y55" s="262"/>
      <c r="Z55" s="263"/>
      <c r="AA55" s="97">
        <f t="shared" ref="AA55:AA62" si="31">M55-J55</f>
        <v>-313.73479894449611</v>
      </c>
      <c r="AB55" s="85">
        <f t="shared" ref="AB55:AB62" si="32">M55/J55</f>
        <v>0.85060247669309708</v>
      </c>
      <c r="AC55" s="295"/>
    </row>
    <row r="56" spans="1:29" ht="15.75" customHeight="1">
      <c r="A56" s="268" t="s">
        <v>38</v>
      </c>
      <c r="B56" s="98" t="s">
        <v>74</v>
      </c>
      <c r="C56" s="271" t="s">
        <v>82</v>
      </c>
      <c r="D56" s="272"/>
      <c r="E56" s="21">
        <v>47.37</v>
      </c>
      <c r="F56" s="15">
        <v>1674</v>
      </c>
      <c r="G56" s="22">
        <f t="shared" ref="G56:G62" si="33">E56*F56</f>
        <v>79297.37999999999</v>
      </c>
      <c r="H56" s="23"/>
      <c r="I56" s="24">
        <v>21</v>
      </c>
      <c r="J56" s="25">
        <v>2000</v>
      </c>
      <c r="K56" s="26">
        <f>J56/I56</f>
        <v>95.238095238095241</v>
      </c>
      <c r="L56" s="27">
        <v>21</v>
      </c>
      <c r="M56" s="25">
        <f t="shared" ref="M56:M62" si="34">F56/V56*60</f>
        <v>1666.1321537185511</v>
      </c>
      <c r="N56" s="26">
        <f t="shared" si="27"/>
        <v>79.339626367550053</v>
      </c>
      <c r="O56" s="91">
        <f t="shared" si="28"/>
        <v>0</v>
      </c>
      <c r="P56" s="92">
        <f t="shared" si="29"/>
        <v>-15.898468870545187</v>
      </c>
      <c r="Q56" s="31">
        <f t="shared" si="30"/>
        <v>0.83306607685927558</v>
      </c>
      <c r="R56" s="273">
        <f>Q72</f>
        <v>0.84188953321648385</v>
      </c>
      <c r="S56" s="32">
        <v>0.16666666666666666</v>
      </c>
      <c r="T56" s="33">
        <v>0.20853009259259259</v>
      </c>
      <c r="U56" s="34"/>
      <c r="V56" s="35">
        <v>60.283333333333339</v>
      </c>
      <c r="W56" s="33"/>
      <c r="X56" s="107"/>
      <c r="Y56" s="276"/>
      <c r="Z56" s="277"/>
      <c r="AA56" s="36">
        <f t="shared" si="31"/>
        <v>-333.86784628144892</v>
      </c>
      <c r="AB56" s="31">
        <f t="shared" si="32"/>
        <v>0.83306607685927558</v>
      </c>
      <c r="AC56" s="278">
        <f>AB72</f>
        <v>0.84188953321648397</v>
      </c>
    </row>
    <row r="57" spans="1:29" ht="15.75" customHeight="1">
      <c r="A57" s="269"/>
      <c r="B57" s="99" t="s">
        <v>70</v>
      </c>
      <c r="C57" s="264" t="s">
        <v>83</v>
      </c>
      <c r="D57" s="265"/>
      <c r="E57" s="39">
        <v>56.85</v>
      </c>
      <c r="F57" s="40">
        <v>992</v>
      </c>
      <c r="G57" s="41">
        <f t="shared" si="33"/>
        <v>56395.200000000004</v>
      </c>
      <c r="H57" s="42"/>
      <c r="I57" s="43">
        <v>21</v>
      </c>
      <c r="J57" s="44">
        <v>2000</v>
      </c>
      <c r="K57" s="45">
        <f t="shared" si="1"/>
        <v>95.238095238095241</v>
      </c>
      <c r="L57" s="46">
        <v>21</v>
      </c>
      <c r="M57" s="44">
        <f t="shared" si="34"/>
        <v>1631.4298766560073</v>
      </c>
      <c r="N57" s="45">
        <f t="shared" si="27"/>
        <v>77.687136983619396</v>
      </c>
      <c r="O57" s="47">
        <f t="shared" si="28"/>
        <v>0</v>
      </c>
      <c r="P57" s="48">
        <f t="shared" si="29"/>
        <v>-17.550958254475844</v>
      </c>
      <c r="Q57" s="49">
        <f t="shared" si="30"/>
        <v>0.81571493832800368</v>
      </c>
      <c r="R57" s="274"/>
      <c r="S57" s="50">
        <v>0.21249999999999999</v>
      </c>
      <c r="T57" s="51">
        <v>0.23783564814814814</v>
      </c>
      <c r="U57" s="52">
        <v>5.7166666666666677</v>
      </c>
      <c r="V57" s="53">
        <v>36.483333333333334</v>
      </c>
      <c r="W57" s="54"/>
      <c r="X57" s="94"/>
      <c r="Y57" s="266"/>
      <c r="Z57" s="267"/>
      <c r="AA57" s="55">
        <f t="shared" si="31"/>
        <v>-368.57012334399269</v>
      </c>
      <c r="AB57" s="49">
        <f t="shared" si="32"/>
        <v>0.81571493832800368</v>
      </c>
      <c r="AC57" s="279"/>
    </row>
    <row r="58" spans="1:29" ht="15.75" customHeight="1">
      <c r="A58" s="269"/>
      <c r="B58" s="99" t="s">
        <v>74</v>
      </c>
      <c r="C58" s="264" t="s">
        <v>220</v>
      </c>
      <c r="D58" s="265"/>
      <c r="E58" s="39">
        <v>65.55</v>
      </c>
      <c r="F58" s="40">
        <v>1020</v>
      </c>
      <c r="G58" s="41">
        <f t="shared" si="33"/>
        <v>66861</v>
      </c>
      <c r="H58" s="42"/>
      <c r="I58" s="43">
        <v>22</v>
      </c>
      <c r="J58" s="44">
        <v>2000</v>
      </c>
      <c r="K58" s="45">
        <f t="shared" si="1"/>
        <v>90.909090909090907</v>
      </c>
      <c r="L58" s="46">
        <v>22</v>
      </c>
      <c r="M58" s="44">
        <f t="shared" si="34"/>
        <v>1696.0739030023087</v>
      </c>
      <c r="N58" s="45">
        <f t="shared" si="27"/>
        <v>77.094268318286765</v>
      </c>
      <c r="O58" s="47">
        <f t="shared" si="28"/>
        <v>0</v>
      </c>
      <c r="P58" s="48">
        <f t="shared" si="29"/>
        <v>-13.814822590804141</v>
      </c>
      <c r="Q58" s="49">
        <f t="shared" si="30"/>
        <v>0.84803695150115443</v>
      </c>
      <c r="R58" s="274"/>
      <c r="S58" s="50">
        <v>0.2409722222222222</v>
      </c>
      <c r="T58" s="51">
        <v>0.26603009259259258</v>
      </c>
      <c r="U58" s="52">
        <v>4.51666666666664</v>
      </c>
      <c r="V58" s="53">
        <v>36.08333333333335</v>
      </c>
      <c r="W58" s="54"/>
      <c r="X58" s="94"/>
      <c r="Y58" s="266"/>
      <c r="Z58" s="267"/>
      <c r="AA58" s="55">
        <f t="shared" si="31"/>
        <v>-303.92609699769127</v>
      </c>
      <c r="AB58" s="49">
        <f t="shared" si="32"/>
        <v>0.84803695150115432</v>
      </c>
      <c r="AC58" s="279"/>
    </row>
    <row r="59" spans="1:29" ht="15.75" customHeight="1">
      <c r="A59" s="269"/>
      <c r="B59" s="99" t="s">
        <v>74</v>
      </c>
      <c r="C59" s="264" t="s">
        <v>84</v>
      </c>
      <c r="D59" s="265"/>
      <c r="E59" s="39">
        <v>59.52</v>
      </c>
      <c r="F59" s="40">
        <v>5446</v>
      </c>
      <c r="G59" s="41">
        <f t="shared" si="33"/>
        <v>324145.92000000004</v>
      </c>
      <c r="H59" s="42"/>
      <c r="I59" s="43">
        <v>26</v>
      </c>
      <c r="J59" s="44">
        <v>2000</v>
      </c>
      <c r="K59" s="45">
        <f t="shared" si="1"/>
        <v>76.92307692307692</v>
      </c>
      <c r="L59" s="46">
        <v>26</v>
      </c>
      <c r="M59" s="44">
        <f t="shared" si="34"/>
        <v>1730.4148278905561</v>
      </c>
      <c r="N59" s="45">
        <f t="shared" si="27"/>
        <v>66.554416457329083</v>
      </c>
      <c r="O59" s="47">
        <f t="shared" si="28"/>
        <v>0</v>
      </c>
      <c r="P59" s="48">
        <f t="shared" si="29"/>
        <v>-10.368660465747837</v>
      </c>
      <c r="Q59" s="49">
        <f t="shared" si="30"/>
        <v>0.86520741394527811</v>
      </c>
      <c r="R59" s="274"/>
      <c r="S59" s="50">
        <v>0.26956018518518521</v>
      </c>
      <c r="T59" s="51">
        <v>0.40069444444444446</v>
      </c>
      <c r="U59" s="52">
        <v>5.0833333333333819</v>
      </c>
      <c r="V59" s="53">
        <v>188.83333333333331</v>
      </c>
      <c r="W59" s="54"/>
      <c r="X59" s="94"/>
      <c r="Y59" s="266"/>
      <c r="Z59" s="267"/>
      <c r="AA59" s="55">
        <f t="shared" si="31"/>
        <v>-269.58517210944387</v>
      </c>
      <c r="AB59" s="49">
        <f t="shared" si="32"/>
        <v>0.86520741394527811</v>
      </c>
      <c r="AC59" s="279"/>
    </row>
    <row r="60" spans="1:29" ht="15.75" customHeight="1">
      <c r="A60" s="269"/>
      <c r="B60" s="99" t="s">
        <v>74</v>
      </c>
      <c r="C60" s="264" t="s">
        <v>228</v>
      </c>
      <c r="D60" s="265"/>
      <c r="E60" s="39">
        <v>59.36</v>
      </c>
      <c r="F60" s="40">
        <v>2175</v>
      </c>
      <c r="G60" s="41">
        <f t="shared" si="33"/>
        <v>129108</v>
      </c>
      <c r="H60" s="58"/>
      <c r="I60" s="43">
        <v>25</v>
      </c>
      <c r="J60" s="44">
        <v>2000</v>
      </c>
      <c r="K60" s="45">
        <f t="shared" si="1"/>
        <v>80</v>
      </c>
      <c r="L60" s="59">
        <v>25</v>
      </c>
      <c r="M60" s="44">
        <f t="shared" si="34"/>
        <v>1691.1447084233257</v>
      </c>
      <c r="N60" s="45">
        <f t="shared" si="27"/>
        <v>67.645788336933023</v>
      </c>
      <c r="O60" s="47">
        <f t="shared" si="28"/>
        <v>0</v>
      </c>
      <c r="P60" s="48">
        <f t="shared" si="29"/>
        <v>-12.354211663066977</v>
      </c>
      <c r="Q60" s="49">
        <f t="shared" si="30"/>
        <v>0.84557235421166277</v>
      </c>
      <c r="R60" s="274"/>
      <c r="S60" s="50">
        <v>0.40416666666666667</v>
      </c>
      <c r="T60" s="51">
        <v>0.45775462962962965</v>
      </c>
      <c r="U60" s="52">
        <v>4.9999999999999822</v>
      </c>
      <c r="V60" s="53">
        <v>77.166666666666686</v>
      </c>
      <c r="W60" s="54">
        <v>0.45775462962962965</v>
      </c>
      <c r="X60" s="94">
        <v>0.49791666666666662</v>
      </c>
      <c r="Y60" s="266"/>
      <c r="Z60" s="267"/>
      <c r="AA60" s="55">
        <f t="shared" si="31"/>
        <v>-308.85529157667429</v>
      </c>
      <c r="AB60" s="49">
        <f t="shared" si="32"/>
        <v>0.84557235421166288</v>
      </c>
      <c r="AC60" s="279"/>
    </row>
    <row r="61" spans="1:29" ht="15.75" customHeight="1">
      <c r="A61" s="269"/>
      <c r="B61" s="99" t="s">
        <v>74</v>
      </c>
      <c r="C61" s="264" t="s">
        <v>223</v>
      </c>
      <c r="D61" s="265"/>
      <c r="E61" s="39">
        <v>59.36</v>
      </c>
      <c r="F61" s="40">
        <v>1938</v>
      </c>
      <c r="G61" s="60">
        <f t="shared" si="33"/>
        <v>115039.67999999999</v>
      </c>
      <c r="H61" s="61"/>
      <c r="I61" s="43">
        <v>23</v>
      </c>
      <c r="J61" s="44">
        <v>2000</v>
      </c>
      <c r="K61" s="45">
        <f t="shared" si="1"/>
        <v>86.956521739130437</v>
      </c>
      <c r="L61" s="46">
        <v>23</v>
      </c>
      <c r="M61" s="44">
        <f t="shared" si="34"/>
        <v>1699.1719434973181</v>
      </c>
      <c r="N61" s="45">
        <f t="shared" si="27"/>
        <v>73.877041021622532</v>
      </c>
      <c r="O61" s="47">
        <f t="shared" si="28"/>
        <v>0</v>
      </c>
      <c r="P61" s="48">
        <f t="shared" si="29"/>
        <v>-13.079480717507906</v>
      </c>
      <c r="Q61" s="49">
        <f t="shared" si="30"/>
        <v>0.84958597174865913</v>
      </c>
      <c r="R61" s="274"/>
      <c r="S61" s="50">
        <v>0.49791666666666662</v>
      </c>
      <c r="T61" s="51">
        <v>0.54543981481481485</v>
      </c>
      <c r="U61" s="52">
        <v>57.833333333333236</v>
      </c>
      <c r="V61" s="53">
        <v>68.433333333333451</v>
      </c>
      <c r="W61" s="54"/>
      <c r="X61" s="94"/>
      <c r="Y61" s="266"/>
      <c r="Z61" s="267"/>
      <c r="AA61" s="55">
        <f t="shared" si="31"/>
        <v>-300.82805650268187</v>
      </c>
      <c r="AB61" s="49">
        <f t="shared" si="32"/>
        <v>0.84958597174865902</v>
      </c>
      <c r="AC61" s="279"/>
    </row>
    <row r="62" spans="1:29" ht="15.75" customHeight="1">
      <c r="A62" s="269"/>
      <c r="B62" s="99" t="s">
        <v>74</v>
      </c>
      <c r="C62" s="264" t="s">
        <v>213</v>
      </c>
      <c r="D62" s="265"/>
      <c r="E62" s="39">
        <v>77.34</v>
      </c>
      <c r="F62" s="40">
        <v>2634</v>
      </c>
      <c r="G62" s="60">
        <f t="shared" si="33"/>
        <v>203713.56</v>
      </c>
      <c r="H62" s="64"/>
      <c r="I62" s="43">
        <v>25</v>
      </c>
      <c r="J62" s="44">
        <v>2000</v>
      </c>
      <c r="K62" s="45">
        <f t="shared" si="1"/>
        <v>80</v>
      </c>
      <c r="L62" s="59">
        <v>25</v>
      </c>
      <c r="M62" s="44">
        <f t="shared" si="34"/>
        <v>1672.0860518427085</v>
      </c>
      <c r="N62" s="45">
        <f t="shared" si="27"/>
        <v>66.883442073708338</v>
      </c>
      <c r="O62" s="65">
        <f t="shared" si="28"/>
        <v>0</v>
      </c>
      <c r="P62" s="66">
        <f t="shared" si="29"/>
        <v>-13.116557926291662</v>
      </c>
      <c r="Q62" s="67">
        <f t="shared" si="30"/>
        <v>0.83604302592135427</v>
      </c>
      <c r="R62" s="274"/>
      <c r="S62" s="62">
        <v>0.54964120370370373</v>
      </c>
      <c r="T62" s="63">
        <v>0.61527777777777781</v>
      </c>
      <c r="U62" s="52">
        <v>6.0499999999999865</v>
      </c>
      <c r="V62" s="53">
        <v>94.51666666666668</v>
      </c>
      <c r="W62" s="63"/>
      <c r="X62" s="108"/>
      <c r="Y62" s="266"/>
      <c r="Z62" s="267"/>
      <c r="AA62" s="55">
        <f t="shared" si="31"/>
        <v>-327.91394815729154</v>
      </c>
      <c r="AB62" s="49">
        <f t="shared" si="32"/>
        <v>0.83604302592135427</v>
      </c>
      <c r="AC62" s="279"/>
    </row>
    <row r="63" spans="1:29" ht="15.75" customHeight="1">
      <c r="A63" s="269"/>
      <c r="B63" s="99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62"/>
      <c r="T63" s="63"/>
      <c r="U63" s="52"/>
      <c r="V63" s="53"/>
      <c r="W63" s="63"/>
      <c r="X63" s="108"/>
      <c r="Y63" s="266"/>
      <c r="Z63" s="267"/>
      <c r="AA63" s="55"/>
      <c r="AB63" s="49"/>
      <c r="AC63" s="279"/>
    </row>
    <row r="64" spans="1:29" ht="15.75" customHeight="1">
      <c r="A64" s="269"/>
      <c r="B64" s="99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53"/>
      <c r="W64" s="63"/>
      <c r="X64" s="108"/>
      <c r="Y64" s="266"/>
      <c r="Z64" s="267"/>
      <c r="AA64" s="55"/>
      <c r="AB64" s="49"/>
      <c r="AC64" s="279"/>
    </row>
    <row r="65" spans="1:29" ht="15.75" customHeight="1">
      <c r="A65" s="269"/>
      <c r="B65" s="99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53"/>
      <c r="W65" s="63"/>
      <c r="X65" s="108"/>
      <c r="Y65" s="266"/>
      <c r="Z65" s="267"/>
      <c r="AA65" s="55"/>
      <c r="AB65" s="49"/>
      <c r="AC65" s="279"/>
    </row>
    <row r="66" spans="1:29" ht="15.75" customHeight="1">
      <c r="A66" s="269"/>
      <c r="B66" s="99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53"/>
      <c r="W66" s="63"/>
      <c r="X66" s="108"/>
      <c r="Y66" s="266"/>
      <c r="Z66" s="267"/>
      <c r="AA66" s="55"/>
      <c r="AB66" s="49"/>
      <c r="AC66" s="279"/>
    </row>
    <row r="67" spans="1:29" ht="15.75" customHeight="1">
      <c r="A67" s="269"/>
      <c r="B67" s="99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53"/>
      <c r="W67" s="63"/>
      <c r="X67" s="108"/>
      <c r="Y67" s="266"/>
      <c r="Z67" s="267"/>
      <c r="AA67" s="55"/>
      <c r="AB67" s="49"/>
      <c r="AC67" s="279"/>
    </row>
    <row r="68" spans="1:29" ht="15.75" customHeight="1">
      <c r="A68" s="269"/>
      <c r="B68" s="99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53"/>
      <c r="W68" s="63"/>
      <c r="X68" s="108"/>
      <c r="Y68" s="266"/>
      <c r="Z68" s="267"/>
      <c r="AA68" s="55"/>
      <c r="AB68" s="49"/>
      <c r="AC68" s="279"/>
    </row>
    <row r="69" spans="1:29" ht="15.75" customHeight="1">
      <c r="A69" s="269"/>
      <c r="B69" s="99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53"/>
      <c r="W69" s="63"/>
      <c r="X69" s="108"/>
      <c r="Y69" s="266"/>
      <c r="Z69" s="267"/>
      <c r="AA69" s="55"/>
      <c r="AB69" s="49"/>
      <c r="AC69" s="279"/>
    </row>
    <row r="70" spans="1:29" ht="15.75" customHeight="1">
      <c r="A70" s="269"/>
      <c r="B70" s="99"/>
      <c r="C70" s="264"/>
      <c r="D70" s="265"/>
      <c r="E70" s="39"/>
      <c r="F70" s="71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53"/>
      <c r="W70" s="63"/>
      <c r="X70" s="108"/>
      <c r="Y70" s="266"/>
      <c r="Z70" s="267"/>
      <c r="AA70" s="55"/>
      <c r="AB70" s="49"/>
      <c r="AC70" s="279"/>
    </row>
    <row r="71" spans="1:29" ht="15.75" customHeight="1">
      <c r="A71" s="269"/>
      <c r="B71" s="99"/>
      <c r="C71" s="264"/>
      <c r="D71" s="265"/>
      <c r="E71" s="109"/>
      <c r="F71" s="71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35">AVERAGE(I56:I71)</f>
        <v>23.285714285714285</v>
      </c>
      <c r="J72" s="81">
        <f t="shared" si="35"/>
        <v>2000</v>
      </c>
      <c r="K72" s="82">
        <f t="shared" ref="K72" si="36">J72/I72</f>
        <v>85.889570552147248</v>
      </c>
      <c r="L72" s="80">
        <f t="shared" ref="L72:M72" si="37">AVERAGE(L56:L71)</f>
        <v>23.285714285714285</v>
      </c>
      <c r="M72" s="81">
        <f t="shared" si="37"/>
        <v>1683.779066432968</v>
      </c>
      <c r="N72" s="82">
        <f t="shared" ref="N72:N82" si="38">M72/L72</f>
        <v>72.309530460311507</v>
      </c>
      <c r="O72" s="83">
        <f t="shared" ref="O72:O82" si="39">L72-I72</f>
        <v>0</v>
      </c>
      <c r="P72" s="84">
        <f t="shared" ref="P72:P82" si="40">N72-K72</f>
        <v>-13.580040091835741</v>
      </c>
      <c r="Q72" s="85">
        <f t="shared" ref="Q72:Q82" si="41">N72/K72</f>
        <v>0.84188953321648385</v>
      </c>
      <c r="R72" s="275"/>
      <c r="S72" s="182">
        <f>S56</f>
        <v>0.16666666666666666</v>
      </c>
      <c r="T72" s="183">
        <f>INDEX(T56:T71,COUNTA(T56:T71))</f>
        <v>0.61527777777777781</v>
      </c>
      <c r="U72" s="86"/>
      <c r="V72" s="96"/>
      <c r="W72" s="78"/>
      <c r="X72" s="82"/>
      <c r="Y72" s="262"/>
      <c r="Z72" s="263"/>
      <c r="AA72" s="97">
        <f t="shared" ref="AA72:AA82" si="42">M72-J72</f>
        <v>-316.22093356703203</v>
      </c>
      <c r="AB72" s="85">
        <f t="shared" ref="AB72:AB82" si="43">M72/J72</f>
        <v>0.84188953321648397</v>
      </c>
      <c r="AC72" s="280"/>
    </row>
    <row r="73" spans="1:29" ht="15.75" customHeight="1">
      <c r="A73" s="281" t="s">
        <v>39</v>
      </c>
      <c r="B73" s="16" t="s">
        <v>85</v>
      </c>
      <c r="C73" s="349" t="s">
        <v>86</v>
      </c>
      <c r="D73" s="349"/>
      <c r="E73" s="21">
        <v>37.94</v>
      </c>
      <c r="F73" s="15">
        <v>4921</v>
      </c>
      <c r="G73" s="22">
        <f t="shared" ref="G73:G82" si="44">E73*F73</f>
        <v>186702.74</v>
      </c>
      <c r="H73" s="23"/>
      <c r="I73" s="24">
        <v>21</v>
      </c>
      <c r="J73" s="25">
        <v>3600</v>
      </c>
      <c r="K73" s="26">
        <f>J73/I73</f>
        <v>171.42857142857142</v>
      </c>
      <c r="L73" s="27">
        <v>21</v>
      </c>
      <c r="M73" s="25">
        <f t="shared" ref="M73:M82" si="45">F73/V73*60</f>
        <v>2997.0563356454072</v>
      </c>
      <c r="N73" s="26">
        <f t="shared" si="38"/>
        <v>142.71696836406701</v>
      </c>
      <c r="O73" s="91">
        <f t="shared" si="39"/>
        <v>0</v>
      </c>
      <c r="P73" s="92">
        <f t="shared" si="40"/>
        <v>-28.711603064504402</v>
      </c>
      <c r="Q73" s="31">
        <f t="shared" si="41"/>
        <v>0.83251564879039097</v>
      </c>
      <c r="R73" s="273">
        <f>Q89</f>
        <v>0.85200935136573164</v>
      </c>
      <c r="S73" s="32">
        <v>0.16700231481481481</v>
      </c>
      <c r="T73" s="33">
        <v>0.23541666666666666</v>
      </c>
      <c r="U73" s="34"/>
      <c r="V73" s="35">
        <v>98.516666666666666</v>
      </c>
      <c r="W73" s="33"/>
      <c r="X73" s="107"/>
      <c r="Y73" s="276"/>
      <c r="Z73" s="277"/>
      <c r="AA73" s="36">
        <f t="shared" si="42"/>
        <v>-602.94366435459278</v>
      </c>
      <c r="AB73" s="31">
        <f t="shared" si="43"/>
        <v>0.83251564879039086</v>
      </c>
      <c r="AC73" s="278">
        <f>AB89</f>
        <v>0.85200935136573153</v>
      </c>
    </row>
    <row r="74" spans="1:29" ht="15.75" customHeight="1">
      <c r="A74" s="282"/>
      <c r="B74" s="38" t="s">
        <v>85</v>
      </c>
      <c r="C74" s="287" t="s">
        <v>207</v>
      </c>
      <c r="D74" s="287"/>
      <c r="E74" s="39">
        <v>28.29</v>
      </c>
      <c r="F74" s="40">
        <v>4611</v>
      </c>
      <c r="G74" s="41">
        <f t="shared" si="44"/>
        <v>130445.19</v>
      </c>
      <c r="H74" s="42"/>
      <c r="I74" s="43">
        <v>19</v>
      </c>
      <c r="J74" s="44">
        <v>3600</v>
      </c>
      <c r="K74" s="45">
        <f t="shared" ref="K74:K110" si="46">J74/I74</f>
        <v>189.47368421052633</v>
      </c>
      <c r="L74" s="46">
        <v>19</v>
      </c>
      <c r="M74" s="44">
        <f t="shared" si="45"/>
        <v>2974.8387096774186</v>
      </c>
      <c r="N74" s="45">
        <f t="shared" si="38"/>
        <v>156.57045840407466</v>
      </c>
      <c r="O74" s="47">
        <f t="shared" si="39"/>
        <v>0</v>
      </c>
      <c r="P74" s="48">
        <f t="shared" si="40"/>
        <v>-32.903225806451672</v>
      </c>
      <c r="Q74" s="49">
        <f t="shared" si="41"/>
        <v>0.82634408602150511</v>
      </c>
      <c r="R74" s="274"/>
      <c r="S74" s="50">
        <v>0.24027777777777778</v>
      </c>
      <c r="T74" s="51">
        <v>0.30486111111111114</v>
      </c>
      <c r="U74" s="52">
        <v>7.0000000000000151</v>
      </c>
      <c r="V74" s="53">
        <v>93.000000000000028</v>
      </c>
      <c r="W74" s="54"/>
      <c r="X74" s="94"/>
      <c r="Y74" s="266"/>
      <c r="Z74" s="267"/>
      <c r="AA74" s="55">
        <f t="shared" si="42"/>
        <v>-625.16129032258141</v>
      </c>
      <c r="AB74" s="49">
        <f t="shared" si="43"/>
        <v>0.82634408602150522</v>
      </c>
      <c r="AC74" s="279"/>
    </row>
    <row r="75" spans="1:29" ht="15.75" customHeight="1">
      <c r="A75" s="282"/>
      <c r="B75" s="38" t="s">
        <v>85</v>
      </c>
      <c r="C75" s="287" t="s">
        <v>221</v>
      </c>
      <c r="D75" s="287"/>
      <c r="E75" s="39">
        <v>38.1</v>
      </c>
      <c r="F75" s="40">
        <v>873</v>
      </c>
      <c r="G75" s="41">
        <f t="shared" si="44"/>
        <v>33261.300000000003</v>
      </c>
      <c r="H75" s="42"/>
      <c r="I75" s="43">
        <v>21</v>
      </c>
      <c r="J75" s="44">
        <v>3600</v>
      </c>
      <c r="K75" s="45">
        <f t="shared" si="46"/>
        <v>171.42857142857142</v>
      </c>
      <c r="L75" s="46">
        <v>21</v>
      </c>
      <c r="M75" s="44">
        <f t="shared" si="45"/>
        <v>2923.5348837209253</v>
      </c>
      <c r="N75" s="45">
        <f t="shared" si="38"/>
        <v>139.2159468438536</v>
      </c>
      <c r="O75" s="47">
        <f t="shared" si="39"/>
        <v>0</v>
      </c>
      <c r="P75" s="48">
        <f t="shared" si="40"/>
        <v>-32.212624584717815</v>
      </c>
      <c r="Q75" s="49">
        <f t="shared" si="41"/>
        <v>0.81209302325581278</v>
      </c>
      <c r="R75" s="274"/>
      <c r="S75" s="50">
        <v>0.31047453703703703</v>
      </c>
      <c r="T75" s="51">
        <v>0.32291666666666669</v>
      </c>
      <c r="U75" s="52">
        <v>8.0833333333332913</v>
      </c>
      <c r="V75" s="53">
        <v>17.916666666666696</v>
      </c>
      <c r="W75" s="54"/>
      <c r="X75" s="94"/>
      <c r="Y75" s="266"/>
      <c r="Z75" s="267"/>
      <c r="AA75" s="55">
        <f t="shared" si="42"/>
        <v>-676.46511627907466</v>
      </c>
      <c r="AB75" s="49">
        <f t="shared" si="43"/>
        <v>0.81209302325581256</v>
      </c>
      <c r="AC75" s="279"/>
    </row>
    <row r="76" spans="1:29" ht="15.75" customHeight="1">
      <c r="A76" s="282"/>
      <c r="B76" s="38" t="s">
        <v>85</v>
      </c>
      <c r="C76" s="287" t="s">
        <v>88</v>
      </c>
      <c r="D76" s="287"/>
      <c r="E76" s="39">
        <v>31.27</v>
      </c>
      <c r="F76" s="40">
        <v>3914</v>
      </c>
      <c r="G76" s="41">
        <f t="shared" si="44"/>
        <v>122390.78</v>
      </c>
      <c r="H76" s="42"/>
      <c r="I76" s="43">
        <v>19</v>
      </c>
      <c r="J76" s="44">
        <v>3600</v>
      </c>
      <c r="K76" s="45">
        <f t="shared" si="46"/>
        <v>189.47368421052633</v>
      </c>
      <c r="L76" s="46">
        <v>19</v>
      </c>
      <c r="M76" s="44">
        <f t="shared" si="45"/>
        <v>2992.2276491824159</v>
      </c>
      <c r="N76" s="45">
        <f t="shared" si="38"/>
        <v>157.48566574644295</v>
      </c>
      <c r="O76" s="47">
        <f t="shared" si="39"/>
        <v>0</v>
      </c>
      <c r="P76" s="48">
        <f t="shared" si="40"/>
        <v>-31.988018464083382</v>
      </c>
      <c r="Q76" s="49">
        <f t="shared" si="41"/>
        <v>0.8311743469951155</v>
      </c>
      <c r="R76" s="274"/>
      <c r="S76" s="50">
        <v>0.3263888888888889</v>
      </c>
      <c r="T76" s="51">
        <v>0.38089120370370372</v>
      </c>
      <c r="U76" s="52">
        <v>4.9999999999999822</v>
      </c>
      <c r="V76" s="53">
        <v>78.483333333333348</v>
      </c>
      <c r="W76" s="54"/>
      <c r="X76" s="94"/>
      <c r="Y76" s="266"/>
      <c r="Z76" s="267"/>
      <c r="AA76" s="112">
        <f t="shared" si="42"/>
        <v>-607.77235081758408</v>
      </c>
      <c r="AB76" s="113">
        <f t="shared" si="43"/>
        <v>0.8311743469951155</v>
      </c>
      <c r="AC76" s="279"/>
    </row>
    <row r="77" spans="1:29" ht="15.75" customHeight="1">
      <c r="A77" s="283"/>
      <c r="B77" s="38" t="s">
        <v>85</v>
      </c>
      <c r="C77" s="287" t="s">
        <v>87</v>
      </c>
      <c r="D77" s="287"/>
      <c r="E77" s="39">
        <v>38.99</v>
      </c>
      <c r="F77" s="44">
        <v>2737</v>
      </c>
      <c r="G77" s="41">
        <f t="shared" si="44"/>
        <v>106715.63</v>
      </c>
      <c r="H77" s="58"/>
      <c r="I77" s="43">
        <v>19</v>
      </c>
      <c r="J77" s="44">
        <v>3600</v>
      </c>
      <c r="K77" s="45">
        <f t="shared" si="46"/>
        <v>189.47368421052633</v>
      </c>
      <c r="L77" s="59">
        <v>19</v>
      </c>
      <c r="M77" s="44">
        <f t="shared" si="45"/>
        <v>2954.4827586206879</v>
      </c>
      <c r="N77" s="45">
        <f t="shared" si="38"/>
        <v>155.49909255898356</v>
      </c>
      <c r="O77" s="47">
        <f t="shared" si="39"/>
        <v>0</v>
      </c>
      <c r="P77" s="48">
        <f t="shared" si="40"/>
        <v>-33.974591651542767</v>
      </c>
      <c r="Q77" s="49">
        <f t="shared" si="41"/>
        <v>0.82068965517241321</v>
      </c>
      <c r="R77" s="274"/>
      <c r="S77" s="50">
        <v>0.38501157407407405</v>
      </c>
      <c r="T77" s="51">
        <v>0.4236111111111111</v>
      </c>
      <c r="U77" s="52">
        <v>5.933333333333275</v>
      </c>
      <c r="V77" s="53">
        <v>55.583333333333364</v>
      </c>
      <c r="W77" s="54"/>
      <c r="X77" s="94"/>
      <c r="Y77" s="266"/>
      <c r="Z77" s="267"/>
      <c r="AA77" s="112">
        <f t="shared" si="42"/>
        <v>-645.51724137931205</v>
      </c>
      <c r="AB77" s="113">
        <f t="shared" si="43"/>
        <v>0.82068965517241332</v>
      </c>
      <c r="AC77" s="279"/>
    </row>
    <row r="78" spans="1:29" ht="15.75" customHeight="1">
      <c r="A78" s="283"/>
      <c r="B78" s="38" t="s">
        <v>85</v>
      </c>
      <c r="C78" s="287" t="s">
        <v>208</v>
      </c>
      <c r="D78" s="287"/>
      <c r="E78" s="39">
        <v>36.86</v>
      </c>
      <c r="F78" s="44">
        <v>3313</v>
      </c>
      <c r="G78" s="60">
        <f t="shared" si="44"/>
        <v>122117.18</v>
      </c>
      <c r="H78" s="61"/>
      <c r="I78" s="43">
        <v>21</v>
      </c>
      <c r="J78" s="44">
        <v>3600</v>
      </c>
      <c r="K78" s="45">
        <f t="shared" si="46"/>
        <v>171.42857142857142</v>
      </c>
      <c r="L78" s="46">
        <v>21</v>
      </c>
      <c r="M78" s="44">
        <f t="shared" si="45"/>
        <v>3188.983957219245</v>
      </c>
      <c r="N78" s="45">
        <f t="shared" si="38"/>
        <v>151.85637891520213</v>
      </c>
      <c r="O78" s="47">
        <f t="shared" si="39"/>
        <v>0</v>
      </c>
      <c r="P78" s="48">
        <f t="shared" si="40"/>
        <v>-19.572192513369288</v>
      </c>
      <c r="Q78" s="49">
        <f t="shared" si="41"/>
        <v>0.88582887700534585</v>
      </c>
      <c r="R78" s="274"/>
      <c r="S78" s="50">
        <v>0.4277777777777777</v>
      </c>
      <c r="T78" s="51">
        <v>0.47106481481481483</v>
      </c>
      <c r="U78" s="52">
        <v>5.9999999999998987</v>
      </c>
      <c r="V78" s="53">
        <v>62.333333333333456</v>
      </c>
      <c r="W78" s="54"/>
      <c r="X78" s="94"/>
      <c r="Y78" s="266"/>
      <c r="Z78" s="267"/>
      <c r="AA78" s="112">
        <f t="shared" si="42"/>
        <v>-411.01604278075501</v>
      </c>
      <c r="AB78" s="113">
        <f t="shared" si="43"/>
        <v>0.88582887700534585</v>
      </c>
      <c r="AC78" s="279"/>
    </row>
    <row r="79" spans="1:29" ht="15.75" customHeight="1">
      <c r="A79" s="283"/>
      <c r="B79" s="38" t="s">
        <v>85</v>
      </c>
      <c r="C79" s="287" t="s">
        <v>90</v>
      </c>
      <c r="D79" s="287"/>
      <c r="E79" s="39">
        <v>38</v>
      </c>
      <c r="F79" s="44">
        <v>1376</v>
      </c>
      <c r="G79" s="60">
        <f t="shared" si="44"/>
        <v>52288</v>
      </c>
      <c r="H79" s="64">
        <v>2</v>
      </c>
      <c r="I79" s="43">
        <v>21</v>
      </c>
      <c r="J79" s="44">
        <v>3600</v>
      </c>
      <c r="K79" s="45">
        <f t="shared" si="46"/>
        <v>171.42857142857142</v>
      </c>
      <c r="L79" s="59">
        <v>21</v>
      </c>
      <c r="M79" s="44">
        <f t="shared" si="45"/>
        <v>3157.1701720841193</v>
      </c>
      <c r="N79" s="45">
        <f t="shared" si="38"/>
        <v>150.34143676591043</v>
      </c>
      <c r="O79" s="65">
        <f t="shared" si="39"/>
        <v>0</v>
      </c>
      <c r="P79" s="66">
        <f t="shared" si="40"/>
        <v>-21.087134662660986</v>
      </c>
      <c r="Q79" s="67">
        <f t="shared" si="41"/>
        <v>0.87699171446781088</v>
      </c>
      <c r="R79" s="274"/>
      <c r="S79" s="50">
        <v>0.47430555555555548</v>
      </c>
      <c r="T79" s="51">
        <v>0.49246527777777777</v>
      </c>
      <c r="U79" s="52">
        <v>4.6666666666665435</v>
      </c>
      <c r="V79" s="53">
        <v>26.150000000000091</v>
      </c>
      <c r="W79" s="54">
        <v>0.49246527777777777</v>
      </c>
      <c r="X79" s="94">
        <v>0.5307291666666667</v>
      </c>
      <c r="Y79" s="266"/>
      <c r="Z79" s="267"/>
      <c r="AA79" s="112">
        <f t="shared" si="42"/>
        <v>-442.82982791588074</v>
      </c>
      <c r="AB79" s="113">
        <f t="shared" si="43"/>
        <v>0.87699171446781088</v>
      </c>
      <c r="AC79" s="279"/>
    </row>
    <row r="80" spans="1:29" ht="15.75" customHeight="1">
      <c r="A80" s="283"/>
      <c r="B80" s="38" t="s">
        <v>85</v>
      </c>
      <c r="C80" s="287" t="s">
        <v>235</v>
      </c>
      <c r="D80" s="287"/>
      <c r="E80" s="39">
        <v>43.61</v>
      </c>
      <c r="F80" s="44">
        <v>2136</v>
      </c>
      <c r="G80" s="60">
        <f t="shared" si="44"/>
        <v>93150.959999999992</v>
      </c>
      <c r="H80" s="64"/>
      <c r="I80" s="43">
        <v>22</v>
      </c>
      <c r="J80" s="44">
        <v>3600</v>
      </c>
      <c r="K80" s="45">
        <f t="shared" si="46"/>
        <v>163.63636363636363</v>
      </c>
      <c r="L80" s="59">
        <v>22</v>
      </c>
      <c r="M80" s="44">
        <f t="shared" si="45"/>
        <v>3145.0306748466282</v>
      </c>
      <c r="N80" s="45">
        <f t="shared" si="38"/>
        <v>142.95593976575583</v>
      </c>
      <c r="O80" s="65">
        <f t="shared" si="39"/>
        <v>0</v>
      </c>
      <c r="P80" s="66">
        <f t="shared" si="40"/>
        <v>-20.680423870607797</v>
      </c>
      <c r="Q80" s="67">
        <f t="shared" si="41"/>
        <v>0.87361963190184122</v>
      </c>
      <c r="R80" s="274"/>
      <c r="S80" s="50">
        <v>0.5307291666666667</v>
      </c>
      <c r="T80" s="51">
        <v>0.55902777777777779</v>
      </c>
      <c r="U80" s="52">
        <v>55.100000000000058</v>
      </c>
      <c r="V80" s="53">
        <v>40.749999999999972</v>
      </c>
      <c r="W80" s="54"/>
      <c r="X80" s="94"/>
      <c r="Y80" s="266"/>
      <c r="Z80" s="267"/>
      <c r="AA80" s="112">
        <f t="shared" si="42"/>
        <v>-454.96932515337176</v>
      </c>
      <c r="AB80" s="113">
        <f t="shared" si="43"/>
        <v>0.87361963190184122</v>
      </c>
      <c r="AC80" s="279"/>
    </row>
    <row r="81" spans="1:29" ht="15.75" customHeight="1">
      <c r="A81" s="283"/>
      <c r="B81" s="38" t="s">
        <v>85</v>
      </c>
      <c r="C81" s="287" t="s">
        <v>89</v>
      </c>
      <c r="D81" s="287"/>
      <c r="E81" s="39">
        <v>38.630000000000003</v>
      </c>
      <c r="F81" s="44">
        <v>5356</v>
      </c>
      <c r="G81" s="60">
        <f t="shared" si="44"/>
        <v>206902.28000000003</v>
      </c>
      <c r="H81" s="64"/>
      <c r="I81" s="43">
        <v>20</v>
      </c>
      <c r="J81" s="44">
        <v>3600</v>
      </c>
      <c r="K81" s="45">
        <f t="shared" si="46"/>
        <v>180</v>
      </c>
      <c r="L81" s="59">
        <v>20</v>
      </c>
      <c r="M81" s="44">
        <f t="shared" si="45"/>
        <v>3179.1591096455013</v>
      </c>
      <c r="N81" s="45">
        <f t="shared" si="38"/>
        <v>158.95795548227505</v>
      </c>
      <c r="O81" s="65">
        <f t="shared" si="39"/>
        <v>0</v>
      </c>
      <c r="P81" s="66">
        <f t="shared" si="40"/>
        <v>-21.042044517724946</v>
      </c>
      <c r="Q81" s="67">
        <f t="shared" si="41"/>
        <v>0.88309975267930585</v>
      </c>
      <c r="R81" s="274"/>
      <c r="S81" s="50">
        <v>0.56388888888888877</v>
      </c>
      <c r="T81" s="51">
        <v>0.63408564814814816</v>
      </c>
      <c r="U81" s="52">
        <v>6.9999999999998153</v>
      </c>
      <c r="V81" s="53">
        <v>101.08333333333351</v>
      </c>
      <c r="W81" s="54"/>
      <c r="X81" s="94"/>
      <c r="Y81" s="266"/>
      <c r="Z81" s="267"/>
      <c r="AA81" s="112">
        <f t="shared" si="42"/>
        <v>-420.8408903544987</v>
      </c>
      <c r="AB81" s="113">
        <f t="shared" si="43"/>
        <v>0.88309975267930596</v>
      </c>
      <c r="AC81" s="279"/>
    </row>
    <row r="82" spans="1:29" ht="15.75" customHeight="1">
      <c r="A82" s="283"/>
      <c r="B82" s="38" t="s">
        <v>85</v>
      </c>
      <c r="C82" s="287" t="s">
        <v>90</v>
      </c>
      <c r="D82" s="287"/>
      <c r="E82" s="39">
        <v>38</v>
      </c>
      <c r="F82" s="44">
        <v>3568</v>
      </c>
      <c r="G82" s="60">
        <f t="shared" si="44"/>
        <v>135584</v>
      </c>
      <c r="H82" s="64"/>
      <c r="I82" s="43">
        <v>21</v>
      </c>
      <c r="J82" s="44">
        <v>3600</v>
      </c>
      <c r="K82" s="45">
        <f t="shared" si="46"/>
        <v>171.42857142857142</v>
      </c>
      <c r="L82" s="59">
        <v>21</v>
      </c>
      <c r="M82" s="44">
        <f t="shared" si="45"/>
        <v>3159.8523985239835</v>
      </c>
      <c r="N82" s="45">
        <f t="shared" si="38"/>
        <v>150.46916183447541</v>
      </c>
      <c r="O82" s="65">
        <f t="shared" si="39"/>
        <v>0</v>
      </c>
      <c r="P82" s="66">
        <f t="shared" si="40"/>
        <v>-20.959409594096002</v>
      </c>
      <c r="Q82" s="67">
        <f t="shared" si="41"/>
        <v>0.87773677736777334</v>
      </c>
      <c r="R82" s="274"/>
      <c r="S82" s="50">
        <v>0.63975694444444442</v>
      </c>
      <c r="T82" s="51">
        <v>0.68680555555555556</v>
      </c>
      <c r="U82" s="52">
        <v>8.166666666666611</v>
      </c>
      <c r="V82" s="53">
        <v>67.750000000000043</v>
      </c>
      <c r="W82" s="54"/>
      <c r="X82" s="94"/>
      <c r="Y82" s="266"/>
      <c r="Z82" s="267"/>
      <c r="AA82" s="112">
        <f t="shared" si="42"/>
        <v>-440.14760147601646</v>
      </c>
      <c r="AB82" s="113">
        <f t="shared" si="43"/>
        <v>0.87773677736777322</v>
      </c>
      <c r="AC82" s="279"/>
    </row>
    <row r="83" spans="1:29" ht="15.75" customHeight="1">
      <c r="A83" s="283"/>
      <c r="B83" s="38"/>
      <c r="C83" s="287"/>
      <c r="D83" s="287"/>
      <c r="E83" s="39"/>
      <c r="F83" s="44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112"/>
      <c r="AB83" s="113"/>
      <c r="AC83" s="279"/>
    </row>
    <row r="84" spans="1:29" ht="15.75" customHeight="1">
      <c r="A84" s="283"/>
      <c r="B84" s="38"/>
      <c r="C84" s="287"/>
      <c r="D84" s="287"/>
      <c r="E84" s="39"/>
      <c r="F84" s="44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112"/>
      <c r="AB84" s="113"/>
      <c r="AC84" s="279"/>
    </row>
    <row r="85" spans="1:29" ht="15.75" customHeight="1">
      <c r="A85" s="283"/>
      <c r="B85" s="38"/>
      <c r="C85" s="287"/>
      <c r="D85" s="287"/>
      <c r="E85" s="39"/>
      <c r="F85" s="44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112"/>
      <c r="AB85" s="113"/>
      <c r="AC85" s="279"/>
    </row>
    <row r="86" spans="1:29" ht="15.75" customHeight="1">
      <c r="A86" s="283"/>
      <c r="B86" s="38"/>
      <c r="C86" s="287"/>
      <c r="D86" s="287"/>
      <c r="E86" s="39"/>
      <c r="F86" s="44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112"/>
      <c r="AB86" s="113"/>
      <c r="AC86" s="279"/>
    </row>
    <row r="87" spans="1:29" ht="15.75" customHeight="1">
      <c r="A87" s="283"/>
      <c r="B87" s="38"/>
      <c r="C87" s="287"/>
      <c r="D87" s="287"/>
      <c r="E87" s="39"/>
      <c r="F87" s="44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112"/>
      <c r="AB87" s="113"/>
      <c r="AC87" s="279"/>
    </row>
    <row r="88" spans="1:29" ht="15.75" customHeight="1">
      <c r="A88" s="283"/>
      <c r="B88" s="38"/>
      <c r="C88" s="287"/>
      <c r="D88" s="287"/>
      <c r="E88" s="95"/>
      <c r="F88" s="44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47">AVERAGE(I73:I88)</f>
        <v>20.399999999999999</v>
      </c>
      <c r="J89" s="81">
        <f t="shared" si="47"/>
        <v>3600</v>
      </c>
      <c r="K89" s="82">
        <f t="shared" ref="K89" si="48">J89/I89</f>
        <v>176.47058823529412</v>
      </c>
      <c r="L89" s="80">
        <f t="shared" ref="L89:M89" si="49">AVERAGE(L73:L88)</f>
        <v>20.399999999999999</v>
      </c>
      <c r="M89" s="81">
        <f t="shared" si="49"/>
        <v>3067.2336649166336</v>
      </c>
      <c r="N89" s="82">
        <f>M89/L89</f>
        <v>150.35459141748206</v>
      </c>
      <c r="O89" s="83">
        <f>L89-I89</f>
        <v>0</v>
      </c>
      <c r="P89" s="84">
        <f>N89-K89</f>
        <v>-26.115996817812061</v>
      </c>
      <c r="Q89" s="85">
        <f>N89/K89</f>
        <v>0.85200935136573164</v>
      </c>
      <c r="R89" s="275"/>
      <c r="S89" s="182">
        <f>S73</f>
        <v>0.16700231481481481</v>
      </c>
      <c r="T89" s="183">
        <f>INDEX(T73:T88,COUNTA(T73:T88))</f>
        <v>0.68680555555555556</v>
      </c>
      <c r="U89" s="86"/>
      <c r="V89" s="96"/>
      <c r="W89" s="78"/>
      <c r="X89" s="82"/>
      <c r="Y89" s="262"/>
      <c r="Z89" s="263"/>
      <c r="AA89" s="97">
        <f>M89-J89</f>
        <v>-532.76633508336636</v>
      </c>
      <c r="AB89" s="85">
        <f>M89/J89</f>
        <v>0.85200935136573153</v>
      </c>
      <c r="AC89" s="280"/>
    </row>
    <row r="90" spans="1:29" ht="15.75" customHeight="1">
      <c r="A90" s="268" t="s">
        <v>40</v>
      </c>
      <c r="B90" s="98" t="s">
        <v>76</v>
      </c>
      <c r="C90" s="271" t="s">
        <v>91</v>
      </c>
      <c r="D90" s="272"/>
      <c r="E90" s="21">
        <v>34.229999999999997</v>
      </c>
      <c r="F90" s="15">
        <v>1901</v>
      </c>
      <c r="G90" s="22">
        <f t="shared" ref="G90:G93" si="50">E90*F90</f>
        <v>65071.229999999996</v>
      </c>
      <c r="H90" s="23"/>
      <c r="I90" s="24">
        <v>16</v>
      </c>
      <c r="J90" s="25">
        <v>3000</v>
      </c>
      <c r="K90" s="26">
        <f>J90/I90</f>
        <v>187.5</v>
      </c>
      <c r="L90" s="27">
        <v>16</v>
      </c>
      <c r="M90" s="25">
        <f>F90/V90*60</f>
        <v>2534.666666666667</v>
      </c>
      <c r="N90" s="26">
        <f>M90/L90</f>
        <v>158.41666666666669</v>
      </c>
      <c r="O90" s="91">
        <f>L90-I90</f>
        <v>0</v>
      </c>
      <c r="P90" s="92">
        <f>N90-K90</f>
        <v>-29.083333333333314</v>
      </c>
      <c r="Q90" s="31">
        <f>N90/K90</f>
        <v>0.84488888888888902</v>
      </c>
      <c r="R90" s="273">
        <f>Q106</f>
        <v>0.85166757591706854</v>
      </c>
      <c r="S90" s="32">
        <v>0.25</v>
      </c>
      <c r="T90" s="33">
        <v>0.28125</v>
      </c>
      <c r="U90" s="34"/>
      <c r="V90" s="35">
        <v>45</v>
      </c>
      <c r="W90" s="114"/>
      <c r="X90" s="115"/>
      <c r="Y90" s="276"/>
      <c r="Z90" s="277"/>
      <c r="AA90" s="36">
        <f>M90-J90</f>
        <v>-465.33333333333303</v>
      </c>
      <c r="AB90" s="31">
        <f>M90/J90</f>
        <v>0.84488888888888902</v>
      </c>
      <c r="AC90" s="278">
        <f>AB106</f>
        <v>0.85166757591706843</v>
      </c>
    </row>
    <row r="91" spans="1:29" ht="15.75" customHeight="1">
      <c r="A91" s="269"/>
      <c r="B91" s="38" t="s">
        <v>76</v>
      </c>
      <c r="C91" s="264" t="s">
        <v>92</v>
      </c>
      <c r="D91" s="265"/>
      <c r="E91" s="39">
        <v>34.770000000000003</v>
      </c>
      <c r="F91" s="40">
        <v>1492</v>
      </c>
      <c r="G91" s="41">
        <f t="shared" si="50"/>
        <v>51876.840000000004</v>
      </c>
      <c r="H91" s="42"/>
      <c r="I91" s="43">
        <v>11</v>
      </c>
      <c r="J91" s="44">
        <v>3000</v>
      </c>
      <c r="K91" s="45">
        <f t="shared" si="46"/>
        <v>272.72727272727275</v>
      </c>
      <c r="L91" s="46">
        <v>11</v>
      </c>
      <c r="M91" s="44">
        <f>F91/V91*60</f>
        <v>2520.5068043172232</v>
      </c>
      <c r="N91" s="45">
        <f>M91/L91</f>
        <v>229.13698221065667</v>
      </c>
      <c r="O91" s="47">
        <f>L91-I91</f>
        <v>0</v>
      </c>
      <c r="P91" s="48">
        <f>N91-K91</f>
        <v>-43.590290516616079</v>
      </c>
      <c r="Q91" s="49">
        <f>N91/K91</f>
        <v>0.84016893477240773</v>
      </c>
      <c r="R91" s="274"/>
      <c r="S91" s="50">
        <v>0.28505787037037039</v>
      </c>
      <c r="T91" s="51">
        <v>0.30972222222222223</v>
      </c>
      <c r="U91" s="52">
        <v>5.4833333333333645</v>
      </c>
      <c r="V91" s="53">
        <v>35.516666666666652</v>
      </c>
      <c r="W91" s="54"/>
      <c r="X91" s="94"/>
      <c r="Y91" s="266"/>
      <c r="Z91" s="267"/>
      <c r="AA91" s="55">
        <f>M91-J91</f>
        <v>-479.49319568277679</v>
      </c>
      <c r="AB91" s="49">
        <f>M91/J91</f>
        <v>0.84016893477240773</v>
      </c>
      <c r="AC91" s="279"/>
    </row>
    <row r="92" spans="1:29" ht="15.75" customHeight="1">
      <c r="A92" s="269"/>
      <c r="B92" s="38" t="s">
        <v>76</v>
      </c>
      <c r="C92" s="264" t="s">
        <v>94</v>
      </c>
      <c r="D92" s="265"/>
      <c r="E92" s="39">
        <v>35.83</v>
      </c>
      <c r="F92" s="40">
        <v>5124</v>
      </c>
      <c r="G92" s="41">
        <f t="shared" si="50"/>
        <v>183592.91999999998</v>
      </c>
      <c r="H92" s="42"/>
      <c r="I92" s="43">
        <v>12</v>
      </c>
      <c r="J92" s="44">
        <v>3273</v>
      </c>
      <c r="K92" s="45">
        <f t="shared" si="46"/>
        <v>272.75</v>
      </c>
      <c r="L92" s="46">
        <v>12</v>
      </c>
      <c r="M92" s="44">
        <f>F92/V92*60</f>
        <v>2833.9837148563533</v>
      </c>
      <c r="N92" s="45">
        <f>M92/L92</f>
        <v>236.16530957136277</v>
      </c>
      <c r="O92" s="47">
        <f>L92-I92</f>
        <v>0</v>
      </c>
      <c r="P92" s="48">
        <f>N92-K92</f>
        <v>-36.584690428637231</v>
      </c>
      <c r="Q92" s="49">
        <f>N92/K92</f>
        <v>0.86586731281892859</v>
      </c>
      <c r="R92" s="274"/>
      <c r="S92" s="50">
        <v>0.35972222222222222</v>
      </c>
      <c r="T92" s="51">
        <v>0.43505787037037036</v>
      </c>
      <c r="U92" s="52">
        <v>5.5499999999999883</v>
      </c>
      <c r="V92" s="53">
        <v>108.48333333333332</v>
      </c>
      <c r="W92" s="54">
        <v>0.43505787037037036</v>
      </c>
      <c r="X92" s="94">
        <v>0.47361111111111109</v>
      </c>
      <c r="Y92" s="266"/>
      <c r="Z92" s="267"/>
      <c r="AA92" s="55">
        <f>M92-J92</f>
        <v>-439.01628514364666</v>
      </c>
      <c r="AB92" s="49">
        <f>M92/J92</f>
        <v>0.86586731281892859</v>
      </c>
      <c r="AC92" s="279"/>
    </row>
    <row r="93" spans="1:29" ht="15.75" customHeight="1">
      <c r="A93" s="269"/>
      <c r="B93" s="38" t="s">
        <v>76</v>
      </c>
      <c r="C93" s="264" t="s">
        <v>95</v>
      </c>
      <c r="D93" s="265"/>
      <c r="E93" s="39">
        <v>36.409999999999997</v>
      </c>
      <c r="F93" s="40">
        <v>3981</v>
      </c>
      <c r="G93" s="41">
        <f t="shared" si="50"/>
        <v>144948.21</v>
      </c>
      <c r="H93" s="58"/>
      <c r="I93" s="43">
        <v>11</v>
      </c>
      <c r="J93" s="44">
        <v>3273</v>
      </c>
      <c r="K93" s="45">
        <f t="shared" si="46"/>
        <v>297.54545454545456</v>
      </c>
      <c r="L93" s="59">
        <v>11</v>
      </c>
      <c r="M93" s="44">
        <f>F93/V93*60</f>
        <v>2795.8642216152957</v>
      </c>
      <c r="N93" s="45">
        <f>M93/L93</f>
        <v>254.16947469229962</v>
      </c>
      <c r="O93" s="47">
        <f>L93-I93</f>
        <v>0</v>
      </c>
      <c r="P93" s="48">
        <f>N93-K93</f>
        <v>-43.375979853154945</v>
      </c>
      <c r="Q93" s="49">
        <f>N93/K93</f>
        <v>0.85422066043852596</v>
      </c>
      <c r="R93" s="274"/>
      <c r="S93" s="50">
        <v>0.47361111111111109</v>
      </c>
      <c r="T93" s="51">
        <v>0.53293981481481478</v>
      </c>
      <c r="U93" s="52">
        <v>55.516666666666659</v>
      </c>
      <c r="V93" s="53">
        <v>85.433333333333309</v>
      </c>
      <c r="W93" s="54"/>
      <c r="X93" s="94"/>
      <c r="Y93" s="266"/>
      <c r="Z93" s="267"/>
      <c r="AA93" s="55">
        <f>M93-J93</f>
        <v>-477.13577838470428</v>
      </c>
      <c r="AB93" s="49">
        <f>M93/J93</f>
        <v>0.85422066043852607</v>
      </c>
      <c r="AC93" s="279"/>
    </row>
    <row r="94" spans="1:29" ht="15.75" customHeight="1">
      <c r="A94" s="269"/>
      <c r="B94" s="38"/>
      <c r="C94" s="264"/>
      <c r="D94" s="265"/>
      <c r="E94" s="39"/>
      <c r="F94" s="40"/>
      <c r="G94" s="60"/>
      <c r="H94" s="61"/>
      <c r="I94" s="43"/>
      <c r="J94" s="44"/>
      <c r="K94" s="45"/>
      <c r="L94" s="46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4"/>
      <c r="I95" s="43"/>
      <c r="J95" s="44"/>
      <c r="K95" s="45"/>
      <c r="L95" s="59"/>
      <c r="M95" s="44"/>
      <c r="N95" s="45"/>
      <c r="O95" s="65"/>
      <c r="P95" s="66"/>
      <c r="Q95" s="67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110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110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110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110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110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110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110"/>
      <c r="Y104" s="266"/>
      <c r="Z104" s="267"/>
      <c r="AA104" s="55"/>
      <c r="AB104" s="49"/>
      <c r="AC104" s="279"/>
    </row>
    <row r="105" spans="1:29" ht="15.75" customHeight="1">
      <c r="A105" s="269"/>
      <c r="B105" s="99"/>
      <c r="C105" s="264"/>
      <c r="D105" s="265"/>
      <c r="E105" s="109"/>
      <c r="F105" s="71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51">AVERAGE(I90:I105)</f>
        <v>12.5</v>
      </c>
      <c r="J106" s="81">
        <f t="shared" si="51"/>
        <v>3136.5</v>
      </c>
      <c r="K106" s="82">
        <f t="shared" ref="K106" si="52">J106/I106</f>
        <v>250.92</v>
      </c>
      <c r="L106" s="80">
        <f t="shared" ref="L106:M106" si="53">AVERAGE(L90:L105)</f>
        <v>12.5</v>
      </c>
      <c r="M106" s="81">
        <f t="shared" si="53"/>
        <v>2671.2553518638852</v>
      </c>
      <c r="N106" s="82">
        <f>M106/L106</f>
        <v>213.70042814911082</v>
      </c>
      <c r="O106" s="83">
        <f>L106-I106</f>
        <v>0</v>
      </c>
      <c r="P106" s="84">
        <f>N106-K106</f>
        <v>-37.219571850889167</v>
      </c>
      <c r="Q106" s="85">
        <f>N106/K106</f>
        <v>0.85166757591706854</v>
      </c>
      <c r="R106" s="275"/>
      <c r="S106" s="182">
        <f>S90</f>
        <v>0.25</v>
      </c>
      <c r="T106" s="183">
        <f>INDEX(T90:T105,COUNTA(T90:T105))</f>
        <v>0.53293981481481478</v>
      </c>
      <c r="U106" s="86"/>
      <c r="V106" s="96"/>
      <c r="W106" s="78"/>
      <c r="X106" s="82"/>
      <c r="Y106" s="262"/>
      <c r="Z106" s="263"/>
      <c r="AA106" s="97">
        <f>M106-J106</f>
        <v>-465.24464813611485</v>
      </c>
      <c r="AB106" s="85">
        <f>M106/J106</f>
        <v>0.85166757591706843</v>
      </c>
      <c r="AC106" s="280"/>
    </row>
    <row r="107" spans="1:29" ht="15.75" customHeight="1">
      <c r="A107" s="281" t="s">
        <v>42</v>
      </c>
      <c r="B107" s="16" t="s">
        <v>69</v>
      </c>
      <c r="C107" s="271" t="s">
        <v>102</v>
      </c>
      <c r="D107" s="272"/>
      <c r="E107" s="21">
        <v>26.63</v>
      </c>
      <c r="F107" s="15">
        <v>804</v>
      </c>
      <c r="G107" s="22">
        <f t="shared" ref="G107:G110" si="54">E107*F107</f>
        <v>21410.52</v>
      </c>
      <c r="H107" s="23"/>
      <c r="I107" s="24">
        <v>6</v>
      </c>
      <c r="J107" s="25">
        <v>2600</v>
      </c>
      <c r="K107" s="26">
        <f>J107/I107</f>
        <v>433.33333333333331</v>
      </c>
      <c r="L107" s="27">
        <v>6</v>
      </c>
      <c r="M107" s="25">
        <f>F107/V107*60</f>
        <v>2106.5502183406124</v>
      </c>
      <c r="N107" s="26">
        <f>M107/L107</f>
        <v>351.09170305676872</v>
      </c>
      <c r="O107" s="91">
        <f>L107-I107</f>
        <v>0</v>
      </c>
      <c r="P107" s="92">
        <f>N107-K107</f>
        <v>-82.241630276564592</v>
      </c>
      <c r="Q107" s="31">
        <f>N107/K107</f>
        <v>0.81021162243869704</v>
      </c>
      <c r="R107" s="273">
        <f>Q123</f>
        <v>0.82964272910256287</v>
      </c>
      <c r="S107" s="117">
        <v>0.34659722222222222</v>
      </c>
      <c r="T107" s="118">
        <v>0.36249999999999999</v>
      </c>
      <c r="U107" s="34"/>
      <c r="V107" s="35">
        <v>22.899999999999984</v>
      </c>
      <c r="W107" s="33"/>
      <c r="X107" s="107"/>
      <c r="Y107" s="276"/>
      <c r="Z107" s="277"/>
      <c r="AA107" s="36">
        <f>M107-J107</f>
        <v>-493.44978165938755</v>
      </c>
      <c r="AB107" s="31">
        <f>M107/J107</f>
        <v>0.81021162243869704</v>
      </c>
      <c r="AC107" s="278">
        <f>AB123</f>
        <v>0.82964272910256287</v>
      </c>
    </row>
    <row r="108" spans="1:29" ht="15.75" customHeight="1">
      <c r="A108" s="282"/>
      <c r="B108" s="38" t="s">
        <v>76</v>
      </c>
      <c r="C108" s="264" t="s">
        <v>99</v>
      </c>
      <c r="D108" s="265"/>
      <c r="E108" s="39">
        <v>24.73</v>
      </c>
      <c r="F108" s="40">
        <v>1201</v>
      </c>
      <c r="G108" s="41">
        <f t="shared" si="54"/>
        <v>29700.73</v>
      </c>
      <c r="H108" s="42"/>
      <c r="I108" s="43">
        <v>6</v>
      </c>
      <c r="J108" s="44">
        <v>2600</v>
      </c>
      <c r="K108" s="45">
        <f t="shared" si="46"/>
        <v>433.33333333333331</v>
      </c>
      <c r="L108" s="46">
        <v>6</v>
      </c>
      <c r="M108" s="44">
        <f>F108/V108*60</f>
        <v>2173.755656108593</v>
      </c>
      <c r="N108" s="45">
        <f>M108/L108</f>
        <v>362.29260935143219</v>
      </c>
      <c r="O108" s="47">
        <f>L108-I108</f>
        <v>0</v>
      </c>
      <c r="P108" s="48">
        <f>N108-K108</f>
        <v>-71.040723981901124</v>
      </c>
      <c r="Q108" s="49">
        <f>N108/K108</f>
        <v>0.83605986773407437</v>
      </c>
      <c r="R108" s="274"/>
      <c r="S108" s="50">
        <v>0.36527777777777776</v>
      </c>
      <c r="T108" s="51">
        <v>0.38829861111111114</v>
      </c>
      <c r="U108" s="52">
        <v>3.9999999999999858</v>
      </c>
      <c r="V108" s="53">
        <v>33.150000000000063</v>
      </c>
      <c r="W108" s="54"/>
      <c r="X108" s="58"/>
      <c r="Y108" s="266"/>
      <c r="Z108" s="267"/>
      <c r="AA108" s="55">
        <f>M108-J108</f>
        <v>-426.24434389140697</v>
      </c>
      <c r="AB108" s="49">
        <f>M108/J108</f>
        <v>0.83605986773407426</v>
      </c>
      <c r="AC108" s="279"/>
    </row>
    <row r="109" spans="1:29" ht="15.75" customHeight="1">
      <c r="A109" s="282"/>
      <c r="B109" s="38" t="s">
        <v>76</v>
      </c>
      <c r="C109" s="264" t="s">
        <v>101</v>
      </c>
      <c r="D109" s="265"/>
      <c r="E109" s="39">
        <v>24.73</v>
      </c>
      <c r="F109" s="40">
        <v>1703</v>
      </c>
      <c r="G109" s="41">
        <f t="shared" si="54"/>
        <v>42115.19</v>
      </c>
      <c r="H109" s="42"/>
      <c r="I109" s="43">
        <v>6</v>
      </c>
      <c r="J109" s="44">
        <v>2600</v>
      </c>
      <c r="K109" s="45">
        <f t="shared" si="46"/>
        <v>433.33333333333331</v>
      </c>
      <c r="L109" s="46">
        <v>6</v>
      </c>
      <c r="M109" s="44">
        <f>F109/V109*60</f>
        <v>2189.5714285714303</v>
      </c>
      <c r="N109" s="45">
        <f>M109/L109</f>
        <v>364.92857142857173</v>
      </c>
      <c r="O109" s="47">
        <f>L109-I109</f>
        <v>0</v>
      </c>
      <c r="P109" s="48">
        <f>N109-K109</f>
        <v>-68.404761904761585</v>
      </c>
      <c r="Q109" s="49">
        <f>N109/K109</f>
        <v>0.84214285714285786</v>
      </c>
      <c r="R109" s="274"/>
      <c r="S109" s="50">
        <v>0.39328703703703705</v>
      </c>
      <c r="T109" s="51">
        <v>0.42569444444444443</v>
      </c>
      <c r="U109" s="52">
        <v>7.1833333333333105</v>
      </c>
      <c r="V109" s="53">
        <v>46.666666666666636</v>
      </c>
      <c r="W109" s="54"/>
      <c r="X109" s="94"/>
      <c r="Y109" s="266"/>
      <c r="Z109" s="267"/>
      <c r="AA109" s="55">
        <f>M109-J109</f>
        <v>-410.42857142856974</v>
      </c>
      <c r="AB109" s="49">
        <f>M109/J109</f>
        <v>0.84214285714285775</v>
      </c>
      <c r="AC109" s="279"/>
    </row>
    <row r="110" spans="1:29" ht="15.75" customHeight="1">
      <c r="A110" s="282"/>
      <c r="B110" s="38" t="s">
        <v>76</v>
      </c>
      <c r="C110" s="264" t="s">
        <v>100</v>
      </c>
      <c r="D110" s="265"/>
      <c r="E110" s="39">
        <v>24.94</v>
      </c>
      <c r="F110" s="40">
        <v>1355</v>
      </c>
      <c r="G110" s="41">
        <f t="shared" si="54"/>
        <v>33793.700000000004</v>
      </c>
      <c r="H110" s="42"/>
      <c r="I110" s="43">
        <v>6</v>
      </c>
      <c r="J110" s="44">
        <v>2600</v>
      </c>
      <c r="K110" s="45">
        <f t="shared" si="46"/>
        <v>433.33333333333331</v>
      </c>
      <c r="L110" s="46">
        <v>6</v>
      </c>
      <c r="M110" s="44">
        <f>F110/V110*60</f>
        <v>2158.4070796460178</v>
      </c>
      <c r="N110" s="45">
        <f>M110/L110</f>
        <v>359.73451327433628</v>
      </c>
      <c r="O110" s="47">
        <f>L110-I110</f>
        <v>0</v>
      </c>
      <c r="P110" s="48">
        <f>N110-K110</f>
        <v>-73.598820058997035</v>
      </c>
      <c r="Q110" s="49">
        <f>N110/K110</f>
        <v>0.83015656909462221</v>
      </c>
      <c r="R110" s="274"/>
      <c r="S110" s="50">
        <v>0.42939814814814814</v>
      </c>
      <c r="T110" s="51">
        <v>0.45555555555555555</v>
      </c>
      <c r="U110" s="52">
        <v>5.333333333333341</v>
      </c>
      <c r="V110" s="53">
        <v>37.666666666666664</v>
      </c>
      <c r="W110" s="54"/>
      <c r="X110" s="58"/>
      <c r="Y110" s="266"/>
      <c r="Z110" s="267"/>
      <c r="AA110" s="55">
        <f>M110-J110</f>
        <v>-441.59292035398221</v>
      </c>
      <c r="AB110" s="49">
        <f>M110/J110</f>
        <v>0.83015656909462221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58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58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58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58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58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58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58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58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58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58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78"/>
      <c r="G123" s="79"/>
      <c r="H123" s="20"/>
      <c r="I123" s="80">
        <f t="shared" ref="I123:J123" si="55">AVERAGE(I107:I122)</f>
        <v>6</v>
      </c>
      <c r="J123" s="81">
        <f t="shared" si="55"/>
        <v>2600</v>
      </c>
      <c r="K123" s="82">
        <f t="shared" ref="K123" si="56">J123/I123</f>
        <v>433.33333333333331</v>
      </c>
      <c r="L123" s="80">
        <f t="shared" ref="L123:M123" si="57">AVERAGE(L107:L122)</f>
        <v>6</v>
      </c>
      <c r="M123" s="81">
        <f t="shared" si="57"/>
        <v>2157.0710956666635</v>
      </c>
      <c r="N123" s="82">
        <f>M123/L123</f>
        <v>359.51184927777723</v>
      </c>
      <c r="O123" s="83">
        <f>L123-I123</f>
        <v>0</v>
      </c>
      <c r="P123" s="84">
        <f>N123-K123</f>
        <v>-73.821484055556084</v>
      </c>
      <c r="Q123" s="85">
        <f>N123/K123</f>
        <v>0.82964272910256287</v>
      </c>
      <c r="R123" s="275"/>
      <c r="S123" s="182">
        <f>S107</f>
        <v>0.34659722222222222</v>
      </c>
      <c r="T123" s="183">
        <f>INDEX(T107:T122,COUNTA(T107:T122))</f>
        <v>0.45555555555555555</v>
      </c>
      <c r="U123" s="86"/>
      <c r="V123" s="96"/>
      <c r="W123" s="78"/>
      <c r="X123" s="82"/>
      <c r="Y123" s="262"/>
      <c r="Z123" s="263"/>
      <c r="AA123" s="97">
        <f>M123-J123</f>
        <v>-442.9289043333365</v>
      </c>
      <c r="AB123" s="85">
        <f>M123/J123</f>
        <v>0.82964272910256287</v>
      </c>
      <c r="AC123" s="280"/>
    </row>
    <row r="124" spans="1:29" ht="15.75" customHeight="1">
      <c r="A124" s="268" t="s">
        <v>214</v>
      </c>
      <c r="B124" s="98" t="s">
        <v>70</v>
      </c>
      <c r="C124" s="271" t="s">
        <v>203</v>
      </c>
      <c r="D124" s="272"/>
      <c r="E124" s="21">
        <v>49.91</v>
      </c>
      <c r="F124" s="15">
        <v>1473</v>
      </c>
      <c r="G124" s="22">
        <f t="shared" ref="G124:G125" si="58">E124*F124</f>
        <v>73517.429999999993</v>
      </c>
      <c r="H124" s="23"/>
      <c r="I124" s="24">
        <v>26</v>
      </c>
      <c r="J124" s="25">
        <v>2000</v>
      </c>
      <c r="K124" s="26">
        <f>J124/I124</f>
        <v>76.92307692307692</v>
      </c>
      <c r="L124" s="27">
        <v>26</v>
      </c>
      <c r="M124" s="25">
        <f>F124/V124*60</f>
        <v>1699.6153846153854</v>
      </c>
      <c r="N124" s="26">
        <f>M124/L124</f>
        <v>65.369822485207138</v>
      </c>
      <c r="O124" s="91">
        <f>L124-I124</f>
        <v>0</v>
      </c>
      <c r="P124" s="92">
        <f>N124-K124</f>
        <v>-11.553254437869782</v>
      </c>
      <c r="Q124" s="31">
        <f>N124/K124</f>
        <v>0.84980769230769282</v>
      </c>
      <c r="R124" s="273">
        <f>Q140</f>
        <v>0.85167880030632226</v>
      </c>
      <c r="S124" s="32">
        <v>0.70833333333333337</v>
      </c>
      <c r="T124" s="33">
        <v>0.74444444444444446</v>
      </c>
      <c r="U124" s="34"/>
      <c r="V124" s="35">
        <v>51.999999999999972</v>
      </c>
      <c r="W124" s="33"/>
      <c r="X124" s="107"/>
      <c r="Y124" s="276"/>
      <c r="Z124" s="277"/>
      <c r="AA124" s="36">
        <f>M124-J124</f>
        <v>-300.38461538461456</v>
      </c>
      <c r="AB124" s="31">
        <f>M124/J124</f>
        <v>0.84980769230769271</v>
      </c>
      <c r="AC124" s="278">
        <f>AB140</f>
        <v>0.85167880030632226</v>
      </c>
    </row>
    <row r="125" spans="1:29" ht="15.75" customHeight="1">
      <c r="A125" s="269"/>
      <c r="B125" s="99" t="s">
        <v>70</v>
      </c>
      <c r="C125" s="264" t="s">
        <v>224</v>
      </c>
      <c r="D125" s="265"/>
      <c r="E125" s="39">
        <v>50.67</v>
      </c>
      <c r="F125" s="40">
        <v>1810</v>
      </c>
      <c r="G125" s="41">
        <f t="shared" si="58"/>
        <v>91712.7</v>
      </c>
      <c r="H125" s="42"/>
      <c r="I125" s="43">
        <v>22</v>
      </c>
      <c r="J125" s="44">
        <v>2000</v>
      </c>
      <c r="K125" s="45">
        <f t="shared" ref="K125" si="59">J125/I125</f>
        <v>90.909090909090907</v>
      </c>
      <c r="L125" s="46">
        <v>22</v>
      </c>
      <c r="M125" s="44">
        <f>F125/V125*60</f>
        <v>1707.0998166099037</v>
      </c>
      <c r="N125" s="45">
        <f>M125/L125</f>
        <v>77.59544620954108</v>
      </c>
      <c r="O125" s="47">
        <f>L125-I125</f>
        <v>0</v>
      </c>
      <c r="P125" s="48">
        <f>N125-K125</f>
        <v>-13.313644699549826</v>
      </c>
      <c r="Q125" s="49">
        <f>N125/K125</f>
        <v>0.85354990830495192</v>
      </c>
      <c r="R125" s="274"/>
      <c r="S125" s="50">
        <v>0.74887731481481479</v>
      </c>
      <c r="T125" s="51">
        <v>0.79305555555555551</v>
      </c>
      <c r="U125" s="52">
        <v>6.3833333333332654</v>
      </c>
      <c r="V125" s="53">
        <v>63.616666666666646</v>
      </c>
      <c r="W125" s="54"/>
      <c r="X125" s="94"/>
      <c r="Y125" s="266"/>
      <c r="Z125" s="267"/>
      <c r="AA125" s="55">
        <f>M125-J125</f>
        <v>-292.90018339009634</v>
      </c>
      <c r="AB125" s="49">
        <f>M125/J125</f>
        <v>0.85354990830495181</v>
      </c>
      <c r="AC125" s="279"/>
    </row>
    <row r="126" spans="1:29" ht="15.75" customHeight="1">
      <c r="A126" s="269"/>
      <c r="B126" s="99"/>
      <c r="C126" s="264"/>
      <c r="D126" s="265"/>
      <c r="E126" s="39"/>
      <c r="F126" s="40"/>
      <c r="G126" s="41"/>
      <c r="H126" s="42"/>
      <c r="I126" s="43"/>
      <c r="J126" s="44"/>
      <c r="K126" s="45"/>
      <c r="L126" s="46"/>
      <c r="M126" s="44"/>
      <c r="N126" s="45"/>
      <c r="O126" s="47"/>
      <c r="P126" s="48"/>
      <c r="Q126" s="49"/>
      <c r="R126" s="274"/>
      <c r="S126" s="50"/>
      <c r="T126" s="51"/>
      <c r="U126" s="52"/>
      <c r="V126" s="53"/>
      <c r="W126" s="54"/>
      <c r="X126" s="94"/>
      <c r="Y126" s="266"/>
      <c r="Z126" s="267"/>
      <c r="AA126" s="55"/>
      <c r="AB126" s="49"/>
      <c r="AC126" s="279"/>
    </row>
    <row r="127" spans="1:29" ht="15.75" customHeight="1">
      <c r="A127" s="269"/>
      <c r="B127" s="99"/>
      <c r="C127" s="264"/>
      <c r="D127" s="265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79"/>
    </row>
    <row r="128" spans="1:29" ht="15.75" customHeight="1">
      <c r="A128" s="269"/>
      <c r="B128" s="99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99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94"/>
      <c r="Y129" s="266"/>
      <c r="Z129" s="267"/>
      <c r="AA129" s="55"/>
      <c r="AB129" s="49"/>
      <c r="AC129" s="279"/>
    </row>
    <row r="130" spans="1:29" ht="15.75" customHeight="1">
      <c r="A130" s="269"/>
      <c r="B130" s="99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62"/>
      <c r="T130" s="63"/>
      <c r="U130" s="52"/>
      <c r="V130" s="53"/>
      <c r="W130" s="63"/>
      <c r="X130" s="108"/>
      <c r="Y130" s="266"/>
      <c r="Z130" s="267"/>
      <c r="AA130" s="55"/>
      <c r="AB130" s="49"/>
      <c r="AC130" s="279"/>
    </row>
    <row r="131" spans="1:29" ht="15.75" customHeight="1">
      <c r="A131" s="269"/>
      <c r="B131" s="99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62"/>
      <c r="T131" s="63"/>
      <c r="U131" s="52"/>
      <c r="V131" s="53"/>
      <c r="W131" s="63"/>
      <c r="X131" s="108"/>
      <c r="Y131" s="266"/>
      <c r="Z131" s="267"/>
      <c r="AA131" s="55"/>
      <c r="AB131" s="49"/>
      <c r="AC131" s="279"/>
    </row>
    <row r="132" spans="1:29" ht="15.75" customHeight="1">
      <c r="A132" s="269"/>
      <c r="B132" s="99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62"/>
      <c r="T132" s="63"/>
      <c r="U132" s="52"/>
      <c r="V132" s="53"/>
      <c r="W132" s="63"/>
      <c r="X132" s="108"/>
      <c r="Y132" s="266"/>
      <c r="Z132" s="267"/>
      <c r="AA132" s="55"/>
      <c r="AB132" s="49"/>
      <c r="AC132" s="279"/>
    </row>
    <row r="133" spans="1:29" ht="15.75" customHeight="1">
      <c r="A133" s="269"/>
      <c r="B133" s="99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62"/>
      <c r="T133" s="63"/>
      <c r="U133" s="52"/>
      <c r="V133" s="53"/>
      <c r="W133" s="63"/>
      <c r="X133" s="108"/>
      <c r="Y133" s="266"/>
      <c r="Z133" s="267"/>
      <c r="AA133" s="55"/>
      <c r="AB133" s="49"/>
      <c r="AC133" s="279"/>
    </row>
    <row r="134" spans="1:29" ht="15.75" customHeight="1">
      <c r="A134" s="269"/>
      <c r="B134" s="99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62"/>
      <c r="T134" s="63"/>
      <c r="U134" s="52"/>
      <c r="V134" s="53"/>
      <c r="W134" s="63"/>
      <c r="X134" s="108"/>
      <c r="Y134" s="266"/>
      <c r="Z134" s="267"/>
      <c r="AA134" s="55"/>
      <c r="AB134" s="49"/>
      <c r="AC134" s="279"/>
    </row>
    <row r="135" spans="1:29" ht="15.75" customHeight="1">
      <c r="A135" s="269"/>
      <c r="B135" s="99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62"/>
      <c r="T135" s="63"/>
      <c r="U135" s="52"/>
      <c r="V135" s="53"/>
      <c r="W135" s="63"/>
      <c r="X135" s="108"/>
      <c r="Y135" s="266"/>
      <c r="Z135" s="267"/>
      <c r="AA135" s="55"/>
      <c r="AB135" s="49"/>
      <c r="AC135" s="279"/>
    </row>
    <row r="136" spans="1:29" ht="15.75" customHeight="1">
      <c r="A136" s="269"/>
      <c r="B136" s="99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62"/>
      <c r="T136" s="63"/>
      <c r="U136" s="52"/>
      <c r="V136" s="53"/>
      <c r="W136" s="63"/>
      <c r="X136" s="108"/>
      <c r="Y136" s="266"/>
      <c r="Z136" s="267"/>
      <c r="AA136" s="55"/>
      <c r="AB136" s="49"/>
      <c r="AC136" s="279"/>
    </row>
    <row r="137" spans="1:29" ht="15.75" customHeight="1">
      <c r="A137" s="269"/>
      <c r="B137" s="99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62"/>
      <c r="T137" s="63"/>
      <c r="U137" s="52"/>
      <c r="V137" s="53"/>
      <c r="W137" s="63"/>
      <c r="X137" s="108"/>
      <c r="Y137" s="266"/>
      <c r="Z137" s="267"/>
      <c r="AA137" s="55"/>
      <c r="AB137" s="49"/>
      <c r="AC137" s="279"/>
    </row>
    <row r="138" spans="1:29" ht="15.75" customHeight="1">
      <c r="A138" s="269"/>
      <c r="B138" s="99"/>
      <c r="C138" s="264"/>
      <c r="D138" s="265"/>
      <c r="E138" s="39"/>
      <c r="F138" s="71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62"/>
      <c r="T138" s="63"/>
      <c r="U138" s="52"/>
      <c r="V138" s="53"/>
      <c r="W138" s="63"/>
      <c r="X138" s="108"/>
      <c r="Y138" s="266"/>
      <c r="Z138" s="267"/>
      <c r="AA138" s="55"/>
      <c r="AB138" s="49"/>
      <c r="AC138" s="279"/>
    </row>
    <row r="139" spans="1:29" ht="15.75" customHeight="1">
      <c r="A139" s="269"/>
      <c r="B139" s="99"/>
      <c r="C139" s="264"/>
      <c r="D139" s="265"/>
      <c r="E139" s="109"/>
      <c r="F139" s="71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60">AVERAGE(I124:I139)</f>
        <v>24</v>
      </c>
      <c r="J140" s="81">
        <f t="shared" si="60"/>
        <v>2000</v>
      </c>
      <c r="K140" s="82">
        <f t="shared" ref="K140" si="61">J140/I140</f>
        <v>83.333333333333329</v>
      </c>
      <c r="L140" s="80">
        <f t="shared" ref="L140:M140" si="62">AVERAGE(L124:L139)</f>
        <v>24</v>
      </c>
      <c r="M140" s="81">
        <f t="shared" si="62"/>
        <v>1703.3576006126445</v>
      </c>
      <c r="N140" s="82">
        <f>M140/L140</f>
        <v>70.973233358860185</v>
      </c>
      <c r="O140" s="83">
        <f>L140-I140</f>
        <v>0</v>
      </c>
      <c r="P140" s="84">
        <f>N140-K140</f>
        <v>-12.360099974473144</v>
      </c>
      <c r="Q140" s="85">
        <f>N140/K140</f>
        <v>0.85167880030632226</v>
      </c>
      <c r="R140" s="275"/>
      <c r="S140" s="182">
        <f>S124</f>
        <v>0.70833333333333337</v>
      </c>
      <c r="T140" s="183">
        <f>INDEX(T124:T139,COUNTA(T124:T139))</f>
        <v>0.79305555555555551</v>
      </c>
      <c r="U140" s="86"/>
      <c r="V140" s="96"/>
      <c r="W140" s="78"/>
      <c r="X140" s="82"/>
      <c r="Y140" s="262"/>
      <c r="Z140" s="263"/>
      <c r="AA140" s="97">
        <f>M140-J140</f>
        <v>-296.64239938735545</v>
      </c>
      <c r="AB140" s="85">
        <f>M140/J140</f>
        <v>0.85167880030632226</v>
      </c>
      <c r="AC140" s="280"/>
    </row>
    <row r="141" spans="1:29" ht="15.75" customHeight="1">
      <c r="A141" s="281" t="s">
        <v>47</v>
      </c>
      <c r="B141" s="98" t="s">
        <v>70</v>
      </c>
      <c r="C141" s="271" t="s">
        <v>211</v>
      </c>
      <c r="D141" s="272"/>
      <c r="E141" s="21">
        <v>47.6</v>
      </c>
      <c r="F141" s="34">
        <v>2165</v>
      </c>
      <c r="G141" s="22">
        <f t="shared" ref="G141:G142" si="63">E141*F141</f>
        <v>103054</v>
      </c>
      <c r="H141" s="23"/>
      <c r="I141" s="24">
        <v>23</v>
      </c>
      <c r="J141" s="25">
        <v>2000</v>
      </c>
      <c r="K141" s="26">
        <f>J141/I141</f>
        <v>86.956521739130437</v>
      </c>
      <c r="L141" s="27">
        <v>23</v>
      </c>
      <c r="M141" s="25">
        <f>F141/V141*60</f>
        <v>1708.8357816268363</v>
      </c>
      <c r="N141" s="26">
        <f>M141/L141</f>
        <v>74.297207896818961</v>
      </c>
      <c r="O141" s="91">
        <f>L141-I141</f>
        <v>0</v>
      </c>
      <c r="P141" s="92">
        <f>N141-K141</f>
        <v>-12.659313842311477</v>
      </c>
      <c r="Q141" s="31">
        <f>N141/K141</f>
        <v>0.85441789081341801</v>
      </c>
      <c r="R141" s="273">
        <f>Q157</f>
        <v>0.85550268190778889</v>
      </c>
      <c r="S141" s="32">
        <v>0.70833333333333337</v>
      </c>
      <c r="T141" s="33">
        <v>0.76112268518518522</v>
      </c>
      <c r="U141" s="34"/>
      <c r="V141" s="35">
        <v>76.016666666666666</v>
      </c>
      <c r="W141" s="15"/>
      <c r="X141" s="17"/>
      <c r="Y141" s="276"/>
      <c r="Z141" s="277"/>
      <c r="AA141" s="36">
        <f>M141-J141</f>
        <v>-291.16421837316375</v>
      </c>
      <c r="AB141" s="31">
        <f>M141/J141</f>
        <v>0.85441789081341812</v>
      </c>
      <c r="AC141" s="348">
        <f>AB157</f>
        <v>0.855502681907789</v>
      </c>
    </row>
    <row r="142" spans="1:29" ht="15.75" customHeight="1">
      <c r="A142" s="282"/>
      <c r="B142" s="99" t="s">
        <v>70</v>
      </c>
      <c r="C142" s="264" t="s">
        <v>219</v>
      </c>
      <c r="D142" s="265"/>
      <c r="E142" s="39">
        <v>44.3</v>
      </c>
      <c r="F142" s="52">
        <v>1983</v>
      </c>
      <c r="G142" s="41">
        <f t="shared" si="63"/>
        <v>87846.9</v>
      </c>
      <c r="H142" s="42"/>
      <c r="I142" s="43">
        <v>17</v>
      </c>
      <c r="J142" s="44">
        <v>2000</v>
      </c>
      <c r="K142" s="45">
        <f t="shared" ref="K142" si="64">J142/I142</f>
        <v>117.64705882352941</v>
      </c>
      <c r="L142" s="46">
        <v>17</v>
      </c>
      <c r="M142" s="44">
        <f>F142/V142*60</f>
        <v>1713.1749460043197</v>
      </c>
      <c r="N142" s="45">
        <f>M142/L142</f>
        <v>100.77499682378351</v>
      </c>
      <c r="O142" s="47">
        <f>L142-I142</f>
        <v>0</v>
      </c>
      <c r="P142" s="48">
        <f>N142-K142</f>
        <v>-16.872061999745895</v>
      </c>
      <c r="Q142" s="49">
        <f>N142/K142</f>
        <v>0.85658747300215987</v>
      </c>
      <c r="R142" s="274"/>
      <c r="S142" s="50">
        <v>0.76527777777777783</v>
      </c>
      <c r="T142" s="51">
        <v>0.81350694444444449</v>
      </c>
      <c r="U142" s="52">
        <v>5.9833333333333627</v>
      </c>
      <c r="V142" s="53">
        <v>69.449999999999989</v>
      </c>
      <c r="W142" s="54"/>
      <c r="X142" s="94"/>
      <c r="Y142" s="266"/>
      <c r="Z142" s="267"/>
      <c r="AA142" s="55">
        <f>M142-J142</f>
        <v>-286.82505399568026</v>
      </c>
      <c r="AB142" s="49">
        <f>M142/J142</f>
        <v>0.85658747300215987</v>
      </c>
      <c r="AC142" s="294"/>
    </row>
    <row r="143" spans="1:29" ht="15.75" customHeight="1">
      <c r="A143" s="282"/>
      <c r="B143" s="99"/>
      <c r="C143" s="264"/>
      <c r="D143" s="265"/>
      <c r="E143" s="39"/>
      <c r="F143" s="52"/>
      <c r="G143" s="41"/>
      <c r="H143" s="42"/>
      <c r="I143" s="43"/>
      <c r="J143" s="44"/>
      <c r="K143" s="45"/>
      <c r="L143" s="46"/>
      <c r="M143" s="44"/>
      <c r="N143" s="45"/>
      <c r="O143" s="47"/>
      <c r="P143" s="48"/>
      <c r="Q143" s="49"/>
      <c r="R143" s="274"/>
      <c r="S143" s="50"/>
      <c r="T143" s="51"/>
      <c r="U143" s="52"/>
      <c r="V143" s="53"/>
      <c r="W143" s="54"/>
      <c r="X143" s="94"/>
      <c r="Y143" s="266"/>
      <c r="Z143" s="267"/>
      <c r="AA143" s="55"/>
      <c r="AB143" s="49"/>
      <c r="AC143" s="294"/>
    </row>
    <row r="144" spans="1:29" ht="15.75" customHeight="1">
      <c r="A144" s="282"/>
      <c r="B144" s="99"/>
      <c r="C144" s="264"/>
      <c r="D144" s="265"/>
      <c r="E144" s="39"/>
      <c r="F144" s="52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94"/>
    </row>
    <row r="145" spans="1:29" ht="15.75" customHeight="1">
      <c r="A145" s="283"/>
      <c r="B145" s="99"/>
      <c r="C145" s="264"/>
      <c r="D145" s="265"/>
      <c r="E145" s="39"/>
      <c r="F145" s="52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94"/>
    </row>
    <row r="146" spans="1:29" ht="15.75" customHeight="1">
      <c r="A146" s="283"/>
      <c r="B146" s="99"/>
      <c r="C146" s="264"/>
      <c r="D146" s="265"/>
      <c r="E146" s="39"/>
      <c r="F146" s="52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94"/>
      <c r="Y146" s="266"/>
      <c r="Z146" s="267"/>
      <c r="AA146" s="55"/>
      <c r="AB146" s="49"/>
      <c r="AC146" s="294"/>
    </row>
    <row r="147" spans="1:29" ht="15.75" customHeight="1">
      <c r="A147" s="283"/>
      <c r="B147" s="99"/>
      <c r="C147" s="264"/>
      <c r="D147" s="265"/>
      <c r="E147" s="39"/>
      <c r="F147" s="52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94"/>
    </row>
    <row r="148" spans="1:29" ht="15.75" customHeight="1">
      <c r="A148" s="283"/>
      <c r="B148" s="99"/>
      <c r="C148" s="264"/>
      <c r="D148" s="265"/>
      <c r="E148" s="39"/>
      <c r="F148" s="52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94"/>
    </row>
    <row r="149" spans="1:29" ht="15.75" customHeight="1">
      <c r="A149" s="283"/>
      <c r="B149" s="99"/>
      <c r="C149" s="264"/>
      <c r="D149" s="265"/>
      <c r="E149" s="39"/>
      <c r="F149" s="52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54"/>
      <c r="X149" s="94"/>
      <c r="Y149" s="266"/>
      <c r="Z149" s="267"/>
      <c r="AA149" s="55"/>
      <c r="AB149" s="49"/>
      <c r="AC149" s="294"/>
    </row>
    <row r="150" spans="1:29" ht="15.75" customHeight="1">
      <c r="A150" s="283"/>
      <c r="B150" s="99"/>
      <c r="C150" s="264"/>
      <c r="D150" s="265"/>
      <c r="E150" s="39"/>
      <c r="F150" s="52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54"/>
      <c r="X150" s="94"/>
      <c r="Y150" s="266"/>
      <c r="Z150" s="267"/>
      <c r="AA150" s="55"/>
      <c r="AB150" s="49"/>
      <c r="AC150" s="294"/>
    </row>
    <row r="151" spans="1:29" ht="15.75" customHeight="1">
      <c r="A151" s="283"/>
      <c r="B151" s="99"/>
      <c r="C151" s="264"/>
      <c r="D151" s="265"/>
      <c r="E151" s="39"/>
      <c r="F151" s="52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54"/>
      <c r="X151" s="94"/>
      <c r="Y151" s="266"/>
      <c r="Z151" s="267"/>
      <c r="AA151" s="55"/>
      <c r="AB151" s="49"/>
      <c r="AC151" s="294"/>
    </row>
    <row r="152" spans="1:29" ht="15.75" customHeight="1">
      <c r="A152" s="283"/>
      <c r="B152" s="99"/>
      <c r="C152" s="264"/>
      <c r="D152" s="265"/>
      <c r="E152" s="39"/>
      <c r="F152" s="52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54"/>
      <c r="X152" s="94"/>
      <c r="Y152" s="266"/>
      <c r="Z152" s="267"/>
      <c r="AA152" s="55"/>
      <c r="AB152" s="49"/>
      <c r="AC152" s="294"/>
    </row>
    <row r="153" spans="1:29" ht="15.75" customHeight="1">
      <c r="A153" s="283"/>
      <c r="B153" s="99"/>
      <c r="C153" s="264"/>
      <c r="D153" s="265"/>
      <c r="E153" s="39"/>
      <c r="F153" s="52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54"/>
      <c r="X153" s="94"/>
      <c r="Y153" s="266"/>
      <c r="Z153" s="267"/>
      <c r="AA153" s="55"/>
      <c r="AB153" s="49"/>
      <c r="AC153" s="294"/>
    </row>
    <row r="154" spans="1:29" ht="15.75" customHeight="1">
      <c r="A154" s="283"/>
      <c r="B154" s="99"/>
      <c r="C154" s="264"/>
      <c r="D154" s="265"/>
      <c r="E154" s="39"/>
      <c r="F154" s="52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100"/>
      <c r="X154" s="101"/>
      <c r="Y154" s="266"/>
      <c r="Z154" s="267"/>
      <c r="AA154" s="55"/>
      <c r="AB154" s="49"/>
      <c r="AC154" s="294"/>
    </row>
    <row r="155" spans="1:29" ht="15.75" customHeight="1">
      <c r="A155" s="283"/>
      <c r="B155" s="99"/>
      <c r="C155" s="264"/>
      <c r="D155" s="265"/>
      <c r="E155" s="39"/>
      <c r="F155" s="52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102"/>
      <c r="X155" s="103"/>
      <c r="Y155" s="266"/>
      <c r="Z155" s="267"/>
      <c r="AA155" s="55"/>
      <c r="AB155" s="49"/>
      <c r="AC155" s="294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50"/>
      <c r="T156" s="51"/>
      <c r="U156" s="73"/>
      <c r="V156" s="53"/>
      <c r="W156" s="102"/>
      <c r="X156" s="103"/>
      <c r="Y156" s="266"/>
      <c r="Z156" s="267"/>
      <c r="AA156" s="55"/>
      <c r="AB156" s="49"/>
      <c r="AC156" s="294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65">AVERAGE(I141:I156)</f>
        <v>20</v>
      </c>
      <c r="J157" s="81">
        <f t="shared" si="65"/>
        <v>2000</v>
      </c>
      <c r="K157" s="82">
        <f t="shared" ref="K157" si="66">J157/I157</f>
        <v>100</v>
      </c>
      <c r="L157" s="80">
        <f t="shared" ref="L157:M157" si="67">AVERAGE(L141:L156)</f>
        <v>20</v>
      </c>
      <c r="M157" s="81">
        <f t="shared" si="67"/>
        <v>1711.005363815578</v>
      </c>
      <c r="N157" s="82">
        <f>M157/L157</f>
        <v>85.550268190778894</v>
      </c>
      <c r="O157" s="83">
        <f>L157-I157</f>
        <v>0</v>
      </c>
      <c r="P157" s="84">
        <f>N157-K157</f>
        <v>-14.449731809221106</v>
      </c>
      <c r="Q157" s="85">
        <f>N157/K157</f>
        <v>0.85550268190778889</v>
      </c>
      <c r="R157" s="275"/>
      <c r="S157" s="182">
        <f>S141</f>
        <v>0.70833333333333337</v>
      </c>
      <c r="T157" s="183">
        <f>INDEX(T141:T156,COUNTA(T141:T156))</f>
        <v>0.81350694444444449</v>
      </c>
      <c r="U157" s="86"/>
      <c r="V157" s="96"/>
      <c r="W157" s="105"/>
      <c r="X157" s="106"/>
      <c r="Y157" s="262"/>
      <c r="Z157" s="263"/>
      <c r="AA157" s="97">
        <f>M157-J157</f>
        <v>-288.99463618442201</v>
      </c>
      <c r="AB157" s="85">
        <f>M157/J157</f>
        <v>0.855502681907789</v>
      </c>
      <c r="AC157" s="295"/>
    </row>
    <row r="158" spans="1:29" ht="15.75" customHeight="1">
      <c r="A158" s="268" t="s">
        <v>246</v>
      </c>
      <c r="B158" s="98" t="s">
        <v>70</v>
      </c>
      <c r="C158" s="271" t="s">
        <v>116</v>
      </c>
      <c r="D158" s="272"/>
      <c r="E158" s="21">
        <v>56.79</v>
      </c>
      <c r="F158" s="15">
        <v>2132</v>
      </c>
      <c r="G158" s="22">
        <f t="shared" ref="G158:G159" si="68">E158*F158</f>
        <v>121076.28</v>
      </c>
      <c r="H158" s="23"/>
      <c r="I158" s="24">
        <v>23</v>
      </c>
      <c r="J158" s="25">
        <v>2000</v>
      </c>
      <c r="K158" s="26">
        <f>J158/I158</f>
        <v>86.956521739130437</v>
      </c>
      <c r="L158" s="27">
        <v>23</v>
      </c>
      <c r="M158" s="25">
        <f>F158/V158*60</f>
        <v>1714.3622961804795</v>
      </c>
      <c r="N158" s="26">
        <f>M158/L158</f>
        <v>74.537491138281709</v>
      </c>
      <c r="O158" s="91">
        <f>L158-I158</f>
        <v>0</v>
      </c>
      <c r="P158" s="92">
        <f>N158-K158</f>
        <v>-12.419030600848728</v>
      </c>
      <c r="Q158" s="31">
        <f>N158/K158</f>
        <v>0.8571811480902396</v>
      </c>
      <c r="R158" s="273">
        <f>Q174</f>
        <v>0.85588124221540518</v>
      </c>
      <c r="S158" s="32">
        <v>0.70859953703703704</v>
      </c>
      <c r="T158" s="33">
        <v>0.76041666666666663</v>
      </c>
      <c r="U158" s="34"/>
      <c r="V158" s="35">
        <v>74.616666666666603</v>
      </c>
      <c r="W158" s="33"/>
      <c r="X158" s="107"/>
      <c r="Y158" s="276"/>
      <c r="Z158" s="277"/>
      <c r="AA158" s="36">
        <f>M158-J158</f>
        <v>-285.63770381952054</v>
      </c>
      <c r="AB158" s="31">
        <f>M158/J158</f>
        <v>0.85718114809023971</v>
      </c>
      <c r="AC158" s="278">
        <f>AB174</f>
        <v>0.85588124221540518</v>
      </c>
    </row>
    <row r="159" spans="1:29" ht="15.75" customHeight="1">
      <c r="A159" s="269"/>
      <c r="B159" s="99" t="s">
        <v>70</v>
      </c>
      <c r="C159" s="264" t="s">
        <v>115</v>
      </c>
      <c r="D159" s="265"/>
      <c r="E159" s="39">
        <v>56.87</v>
      </c>
      <c r="F159" s="40">
        <v>1684</v>
      </c>
      <c r="G159" s="41">
        <f t="shared" si="68"/>
        <v>95769.08</v>
      </c>
      <c r="H159" s="42"/>
      <c r="I159" s="43">
        <v>23</v>
      </c>
      <c r="J159" s="44">
        <v>2000</v>
      </c>
      <c r="K159" s="45">
        <f t="shared" ref="K159" si="69">J159/I159</f>
        <v>86.956521739130437</v>
      </c>
      <c r="L159" s="46">
        <v>23</v>
      </c>
      <c r="M159" s="44">
        <f>F159/V159*60</f>
        <v>1709.1626726811414</v>
      </c>
      <c r="N159" s="45">
        <f>M159/L159</f>
        <v>74.311420551353976</v>
      </c>
      <c r="O159" s="47">
        <f>L159-I159</f>
        <v>0</v>
      </c>
      <c r="P159" s="48">
        <f>N159-K159</f>
        <v>-12.645101187776461</v>
      </c>
      <c r="Q159" s="49">
        <f>N159/K159</f>
        <v>0.85458133634057065</v>
      </c>
      <c r="R159" s="274"/>
      <c r="S159" s="50">
        <v>0.76458333333333339</v>
      </c>
      <c r="T159" s="51">
        <v>0.80563657407407407</v>
      </c>
      <c r="U159" s="52">
        <v>6.0000000000001386</v>
      </c>
      <c r="V159" s="53">
        <v>59.116666666666582</v>
      </c>
      <c r="W159" s="54"/>
      <c r="X159" s="94"/>
      <c r="Y159" s="266"/>
      <c r="Z159" s="267"/>
      <c r="AA159" s="55">
        <f>M159-J159</f>
        <v>-290.83732731885857</v>
      </c>
      <c r="AB159" s="49">
        <f>M159/J159</f>
        <v>0.85458133634057076</v>
      </c>
      <c r="AC159" s="279"/>
    </row>
    <row r="160" spans="1:29" ht="15.75" customHeight="1">
      <c r="A160" s="269"/>
      <c r="B160" s="99"/>
      <c r="C160" s="264"/>
      <c r="D160" s="265"/>
      <c r="E160" s="39"/>
      <c r="F160" s="40"/>
      <c r="G160" s="41"/>
      <c r="H160" s="42"/>
      <c r="I160" s="43"/>
      <c r="J160" s="44"/>
      <c r="K160" s="45"/>
      <c r="L160" s="46"/>
      <c r="M160" s="44"/>
      <c r="N160" s="45"/>
      <c r="O160" s="47"/>
      <c r="P160" s="48"/>
      <c r="Q160" s="49"/>
      <c r="R160" s="274"/>
      <c r="S160" s="50"/>
      <c r="T160" s="51"/>
      <c r="U160" s="52"/>
      <c r="V160" s="53"/>
      <c r="W160" s="54"/>
      <c r="X160" s="94"/>
      <c r="Y160" s="266"/>
      <c r="Z160" s="267"/>
      <c r="AA160" s="55"/>
      <c r="AB160" s="49"/>
      <c r="AC160" s="279"/>
    </row>
    <row r="161" spans="1:29" ht="15.75" customHeight="1">
      <c r="A161" s="269"/>
      <c r="B161" s="99"/>
      <c r="C161" s="264"/>
      <c r="D161" s="265"/>
      <c r="E161" s="39"/>
      <c r="F161" s="40"/>
      <c r="G161" s="41"/>
      <c r="H161" s="42"/>
      <c r="I161" s="43"/>
      <c r="J161" s="44"/>
      <c r="K161" s="45"/>
      <c r="L161" s="46"/>
      <c r="M161" s="44"/>
      <c r="N161" s="45"/>
      <c r="O161" s="47"/>
      <c r="P161" s="48"/>
      <c r="Q161" s="49"/>
      <c r="R161" s="274"/>
      <c r="S161" s="50"/>
      <c r="T161" s="51"/>
      <c r="U161" s="52"/>
      <c r="V161" s="53"/>
      <c r="W161" s="54"/>
      <c r="X161" s="94"/>
      <c r="Y161" s="266"/>
      <c r="Z161" s="267"/>
      <c r="AA161" s="55"/>
      <c r="AB161" s="49"/>
      <c r="AC161" s="279"/>
    </row>
    <row r="162" spans="1:29" ht="15.75" customHeight="1">
      <c r="A162" s="269"/>
      <c r="B162" s="99"/>
      <c r="C162" s="264"/>
      <c r="D162" s="265"/>
      <c r="E162" s="39"/>
      <c r="F162" s="40"/>
      <c r="G162" s="41"/>
      <c r="H162" s="58"/>
      <c r="I162" s="43"/>
      <c r="J162" s="44"/>
      <c r="K162" s="45"/>
      <c r="L162" s="59"/>
      <c r="M162" s="44"/>
      <c r="N162" s="45"/>
      <c r="O162" s="47"/>
      <c r="P162" s="48"/>
      <c r="Q162" s="49"/>
      <c r="R162" s="274"/>
      <c r="S162" s="50"/>
      <c r="T162" s="51"/>
      <c r="U162" s="52"/>
      <c r="V162" s="53"/>
      <c r="W162" s="54"/>
      <c r="X162" s="94"/>
      <c r="Y162" s="266"/>
      <c r="Z162" s="267"/>
      <c r="AA162" s="55"/>
      <c r="AB162" s="49"/>
      <c r="AC162" s="279"/>
    </row>
    <row r="163" spans="1:29" ht="15.75" customHeight="1">
      <c r="A163" s="269"/>
      <c r="B163" s="99"/>
      <c r="C163" s="264"/>
      <c r="D163" s="265"/>
      <c r="E163" s="39"/>
      <c r="F163" s="40"/>
      <c r="G163" s="60"/>
      <c r="H163" s="61"/>
      <c r="I163" s="43"/>
      <c r="J163" s="44"/>
      <c r="K163" s="45"/>
      <c r="L163" s="46"/>
      <c r="M163" s="44"/>
      <c r="N163" s="45"/>
      <c r="O163" s="47"/>
      <c r="P163" s="48"/>
      <c r="Q163" s="49"/>
      <c r="R163" s="274"/>
      <c r="S163" s="50"/>
      <c r="T163" s="51"/>
      <c r="U163" s="52"/>
      <c r="V163" s="53"/>
      <c r="W163" s="54"/>
      <c r="X163" s="94"/>
      <c r="Y163" s="266"/>
      <c r="Z163" s="267"/>
      <c r="AA163" s="55"/>
      <c r="AB163" s="49"/>
      <c r="AC163" s="279"/>
    </row>
    <row r="164" spans="1:29" ht="15.75" customHeight="1">
      <c r="A164" s="269"/>
      <c r="B164" s="99"/>
      <c r="C164" s="264"/>
      <c r="D164" s="265"/>
      <c r="E164" s="39"/>
      <c r="F164" s="40"/>
      <c r="G164" s="60"/>
      <c r="H164" s="64"/>
      <c r="I164" s="43"/>
      <c r="J164" s="44"/>
      <c r="K164" s="45"/>
      <c r="L164" s="59"/>
      <c r="M164" s="44"/>
      <c r="N164" s="45"/>
      <c r="O164" s="65"/>
      <c r="P164" s="66"/>
      <c r="Q164" s="67"/>
      <c r="R164" s="274"/>
      <c r="S164" s="62"/>
      <c r="T164" s="63"/>
      <c r="U164" s="52"/>
      <c r="V164" s="53"/>
      <c r="W164" s="63"/>
      <c r="X164" s="108"/>
      <c r="Y164" s="266"/>
      <c r="Z164" s="267"/>
      <c r="AA164" s="55"/>
      <c r="AB164" s="49"/>
      <c r="AC164" s="279"/>
    </row>
    <row r="165" spans="1:29" ht="15.75" customHeight="1">
      <c r="A165" s="269"/>
      <c r="B165" s="99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62"/>
      <c r="T165" s="63"/>
      <c r="U165" s="52"/>
      <c r="V165" s="53"/>
      <c r="W165" s="63"/>
      <c r="X165" s="108"/>
      <c r="Y165" s="266"/>
      <c r="Z165" s="267"/>
      <c r="AA165" s="55"/>
      <c r="AB165" s="49"/>
      <c r="AC165" s="279"/>
    </row>
    <row r="166" spans="1:29" ht="15.75" customHeight="1">
      <c r="A166" s="269"/>
      <c r="B166" s="99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62"/>
      <c r="T166" s="63"/>
      <c r="U166" s="52"/>
      <c r="V166" s="53"/>
      <c r="W166" s="63"/>
      <c r="X166" s="108"/>
      <c r="Y166" s="266"/>
      <c r="Z166" s="267"/>
      <c r="AA166" s="55"/>
      <c r="AB166" s="49"/>
      <c r="AC166" s="279"/>
    </row>
    <row r="167" spans="1:29" ht="15.75" customHeight="1">
      <c r="A167" s="269"/>
      <c r="B167" s="99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62"/>
      <c r="T167" s="63"/>
      <c r="U167" s="52"/>
      <c r="V167" s="53"/>
      <c r="W167" s="63"/>
      <c r="X167" s="108"/>
      <c r="Y167" s="266"/>
      <c r="Z167" s="267"/>
      <c r="AA167" s="55"/>
      <c r="AB167" s="49"/>
      <c r="AC167" s="279"/>
    </row>
    <row r="168" spans="1:29" ht="15.75" customHeight="1">
      <c r="A168" s="269"/>
      <c r="B168" s="99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62"/>
      <c r="T168" s="63"/>
      <c r="U168" s="52"/>
      <c r="V168" s="53"/>
      <c r="W168" s="63"/>
      <c r="X168" s="108"/>
      <c r="Y168" s="266"/>
      <c r="Z168" s="267"/>
      <c r="AA168" s="55"/>
      <c r="AB168" s="49"/>
      <c r="AC168" s="279"/>
    </row>
    <row r="169" spans="1:29" ht="15.75" customHeight="1">
      <c r="A169" s="269"/>
      <c r="B169" s="99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62"/>
      <c r="T169" s="63"/>
      <c r="U169" s="52"/>
      <c r="V169" s="53"/>
      <c r="W169" s="63"/>
      <c r="X169" s="108"/>
      <c r="Y169" s="266"/>
      <c r="Z169" s="267"/>
      <c r="AA169" s="55"/>
      <c r="AB169" s="49"/>
      <c r="AC169" s="279"/>
    </row>
    <row r="170" spans="1:29" ht="15.75" customHeight="1">
      <c r="A170" s="269"/>
      <c r="B170" s="99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62"/>
      <c r="T170" s="63"/>
      <c r="U170" s="52"/>
      <c r="V170" s="53"/>
      <c r="W170" s="63"/>
      <c r="X170" s="108"/>
      <c r="Y170" s="266"/>
      <c r="Z170" s="267"/>
      <c r="AA170" s="55"/>
      <c r="AB170" s="49"/>
      <c r="AC170" s="279"/>
    </row>
    <row r="171" spans="1:29" ht="15.75" customHeight="1">
      <c r="A171" s="269"/>
      <c r="B171" s="99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62"/>
      <c r="T171" s="63"/>
      <c r="U171" s="52"/>
      <c r="V171" s="53"/>
      <c r="W171" s="63"/>
      <c r="X171" s="108"/>
      <c r="Y171" s="266"/>
      <c r="Z171" s="267"/>
      <c r="AA171" s="55"/>
      <c r="AB171" s="49"/>
      <c r="AC171" s="279"/>
    </row>
    <row r="172" spans="1:29" ht="15.75" customHeight="1">
      <c r="A172" s="269"/>
      <c r="B172" s="99"/>
      <c r="C172" s="264"/>
      <c r="D172" s="265"/>
      <c r="E172" s="39"/>
      <c r="F172" s="71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62"/>
      <c r="T172" s="63"/>
      <c r="U172" s="52"/>
      <c r="V172" s="53"/>
      <c r="W172" s="63"/>
      <c r="X172" s="108"/>
      <c r="Y172" s="266"/>
      <c r="Z172" s="267"/>
      <c r="AA172" s="55"/>
      <c r="AB172" s="49"/>
      <c r="AC172" s="279"/>
    </row>
    <row r="173" spans="1:29" ht="15.75" customHeight="1">
      <c r="A173" s="269"/>
      <c r="B173" s="99"/>
      <c r="C173" s="264"/>
      <c r="D173" s="265"/>
      <c r="E173" s="109"/>
      <c r="F173" s="71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70">AVERAGE(I158:I173)</f>
        <v>23</v>
      </c>
      <c r="J174" s="81">
        <f t="shared" si="70"/>
        <v>2000</v>
      </c>
      <c r="K174" s="82">
        <f t="shared" ref="K174" si="71">J174/I174</f>
        <v>86.956521739130437</v>
      </c>
      <c r="L174" s="80">
        <f t="shared" ref="L174:M174" si="72">AVERAGE(L158:L173)</f>
        <v>23</v>
      </c>
      <c r="M174" s="81">
        <f t="shared" si="72"/>
        <v>1711.7624844308104</v>
      </c>
      <c r="N174" s="82">
        <f>M174/L174</f>
        <v>74.424455844817842</v>
      </c>
      <c r="O174" s="83">
        <f>L174-I174</f>
        <v>0</v>
      </c>
      <c r="P174" s="84">
        <f>N174-K174</f>
        <v>-12.532065894312595</v>
      </c>
      <c r="Q174" s="85">
        <f>N174/K174</f>
        <v>0.85588124221540518</v>
      </c>
      <c r="R174" s="275"/>
      <c r="S174" s="182">
        <f>S158</f>
        <v>0.70859953703703704</v>
      </c>
      <c r="T174" s="183">
        <f>INDEX(T158:T173,COUNTA(T158:T173))</f>
        <v>0.80563657407407407</v>
      </c>
      <c r="U174" s="86"/>
      <c r="V174" s="96"/>
      <c r="W174" s="78"/>
      <c r="X174" s="82"/>
      <c r="Y174" s="262"/>
      <c r="Z174" s="263"/>
      <c r="AA174" s="97">
        <f>M174-J174</f>
        <v>-288.23751556918955</v>
      </c>
      <c r="AB174" s="85">
        <f>M174/J174</f>
        <v>0.85588124221540518</v>
      </c>
      <c r="AC174" s="280"/>
    </row>
    <row r="176" spans="1:29">
      <c r="Y176" s="260" t="s">
        <v>54</v>
      </c>
      <c r="Z176" s="260"/>
    </row>
    <row r="177" spans="25:26">
      <c r="Y177" s="260" t="s">
        <v>55</v>
      </c>
      <c r="Z177" s="260"/>
    </row>
    <row r="178" spans="25:26">
      <c r="Y178" s="260" t="s">
        <v>56</v>
      </c>
      <c r="Z178" s="260"/>
    </row>
    <row r="179" spans="25:26">
      <c r="Y179" s="260" t="s">
        <v>57</v>
      </c>
      <c r="Z179" s="260"/>
    </row>
    <row r="180" spans="25:26">
      <c r="Y180" s="260" t="s">
        <v>58</v>
      </c>
      <c r="Z180" s="260"/>
    </row>
    <row r="181" spans="25:26">
      <c r="Y181" s="260" t="s">
        <v>59</v>
      </c>
      <c r="Z181" s="260"/>
    </row>
    <row r="182" spans="25:26">
      <c r="Y182" s="260" t="s">
        <v>60</v>
      </c>
      <c r="Z182" s="260"/>
    </row>
    <row r="183" spans="25:26">
      <c r="Y183" s="260" t="s">
        <v>61</v>
      </c>
      <c r="Z183" s="260"/>
    </row>
    <row r="184" spans="25:26">
      <c r="Y184" s="260" t="s">
        <v>62</v>
      </c>
      <c r="Z184" s="260"/>
    </row>
    <row r="185" spans="25:26">
      <c r="Y185" s="260" t="s">
        <v>63</v>
      </c>
      <c r="Z185" s="260"/>
    </row>
    <row r="186" spans="25:26">
      <c r="Y186" s="260" t="s">
        <v>64</v>
      </c>
      <c r="Z186" s="260"/>
    </row>
    <row r="187" spans="25:26">
      <c r="Y187" s="260" t="s">
        <v>65</v>
      </c>
      <c r="Z187" s="260"/>
    </row>
    <row r="188" spans="25:26">
      <c r="Y188" s="260" t="s">
        <v>66</v>
      </c>
      <c r="Z188" s="260"/>
    </row>
  </sheetData>
  <mergeCells count="415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</mergeCells>
  <phoneticPr fontId="4" type="noConversion"/>
  <conditionalFormatting sqref="O5:O174">
    <cfRule type="cellIs" dxfId="277" priority="4" operator="greaterThan">
      <formula>0</formula>
    </cfRule>
  </conditionalFormatting>
  <conditionalFormatting sqref="P5:P174 AA5:AA174">
    <cfRule type="cellIs" dxfId="276" priority="8" operator="lessThan">
      <formula>0</formula>
    </cfRule>
  </conditionalFormatting>
  <conditionalFormatting sqref="Q5:Q174 AB5:AB174">
    <cfRule type="cellIs" dxfId="275" priority="6" operator="greaterThan">
      <formula>1</formula>
    </cfRule>
    <cfRule type="cellIs" dxfId="274" priority="7" operator="lessThan">
      <formula>0.8</formula>
    </cfRule>
  </conditionalFormatting>
  <conditionalFormatting sqref="AC5:AC22 R5:R174 AC56:AC91">
    <cfRule type="cellIs" dxfId="273" priority="9" operator="lessThan">
      <formula>0.8</formula>
    </cfRule>
  </conditionalFormatting>
  <conditionalFormatting sqref="AC39">
    <cfRule type="cellIs" dxfId="272" priority="12" operator="lessThan">
      <formula>0.8</formula>
    </cfRule>
  </conditionalFormatting>
  <conditionalFormatting sqref="AC54">
    <cfRule type="cellIs" dxfId="271" priority="11" operator="lessThan">
      <formula>0.8</formula>
    </cfRule>
  </conditionalFormatting>
  <conditionalFormatting sqref="AC97:AC105">
    <cfRule type="cellIs" dxfId="270" priority="10" operator="lessThan">
      <formula>0.8</formula>
    </cfRule>
  </conditionalFormatting>
  <conditionalFormatting sqref="AC107:AC112">
    <cfRule type="cellIs" dxfId="269" priority="5" operator="lessThan">
      <formula>0.8</formula>
    </cfRule>
  </conditionalFormatting>
  <conditionalFormatting sqref="AC124:AC141">
    <cfRule type="cellIs" dxfId="268" priority="1" operator="lessThan">
      <formula>0.8</formula>
    </cfRule>
  </conditionalFormatting>
  <conditionalFormatting sqref="AC156">
    <cfRule type="cellIs" dxfId="267" priority="3" operator="lessThan">
      <formula>0.8</formula>
    </cfRule>
  </conditionalFormatting>
  <conditionalFormatting sqref="AC158:AC174">
    <cfRule type="cellIs" dxfId="266" priority="2" operator="lessThan">
      <formula>0.8</formula>
    </cfRule>
  </conditionalFormatting>
  <dataValidations count="1">
    <dataValidation type="list" allowBlank="1" showInputMessage="1" showErrorMessage="1" sqref="Y5:Z174" xr:uid="{26DB441E-E73C-4C26-870A-D6DE4756BC0B}">
      <formula1>$Y$176:$Y$204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A3459-F3CA-441A-A75F-EC968A7250DD}">
  <sheetPr>
    <tabColor theme="8" tint="0.59999389629810485"/>
  </sheetPr>
  <dimension ref="B1:AR36"/>
  <sheetViews>
    <sheetView zoomScale="70" zoomScaleNormal="70" workbookViewId="0">
      <selection activeCell="V42" sqref="V42"/>
    </sheetView>
  </sheetViews>
  <sheetFormatPr defaultColWidth="7.6640625" defaultRowHeight="15.75"/>
  <cols>
    <col min="1" max="1" width="7.6640625" style="125"/>
    <col min="2" max="2" width="15.6640625" style="125" customWidth="1"/>
    <col min="3" max="3" width="8.109375" style="131" customWidth="1"/>
    <col min="4" max="34" width="11.109375" style="125" customWidth="1"/>
    <col min="35" max="16384" width="7.6640625" style="125"/>
  </cols>
  <sheetData>
    <row r="1" spans="2:44" ht="27.75" customHeight="1">
      <c r="B1" s="247" t="s">
        <v>132</v>
      </c>
      <c r="C1" s="247"/>
      <c r="D1" s="247"/>
      <c r="E1" s="247"/>
      <c r="F1" s="247"/>
      <c r="G1" s="247"/>
      <c r="H1" s="247"/>
      <c r="I1" s="247"/>
      <c r="J1" s="247"/>
      <c r="K1" s="124"/>
      <c r="L1" s="124"/>
      <c r="M1" s="124"/>
      <c r="N1" s="124"/>
      <c r="O1" s="124"/>
      <c r="P1" s="124"/>
    </row>
    <row r="2" spans="2:44" ht="27.75" customHeight="1">
      <c r="B2" s="248"/>
      <c r="C2" s="248"/>
      <c r="D2" s="248"/>
      <c r="E2" s="248"/>
      <c r="F2" s="248"/>
      <c r="G2" s="248"/>
      <c r="H2" s="248"/>
      <c r="I2" s="248"/>
      <c r="J2" s="248"/>
      <c r="K2" s="124"/>
      <c r="L2" s="124"/>
      <c r="M2" s="124"/>
      <c r="N2" s="124"/>
      <c r="O2" s="124"/>
      <c r="P2" s="124"/>
    </row>
    <row r="3" spans="2:44" ht="46.5" customHeight="1">
      <c r="B3" s="126" t="s">
        <v>133</v>
      </c>
      <c r="C3" s="249" t="s">
        <v>295</v>
      </c>
      <c r="D3" s="250"/>
      <c r="E3" s="126" t="s">
        <v>134</v>
      </c>
      <c r="F3" s="251">
        <f>'0709(18度C)'!D1+'0709(4度C)'!D1</f>
        <v>256057</v>
      </c>
      <c r="G3" s="252"/>
      <c r="H3" s="126" t="s">
        <v>2</v>
      </c>
      <c r="I3" s="253">
        <f>'0709(18度C)'!F1+'0709(4度C)'!F1</f>
        <v>8655819.7899999991</v>
      </c>
      <c r="J3" s="254"/>
      <c r="K3" s="127"/>
      <c r="L3" s="128"/>
      <c r="M3" s="124"/>
      <c r="N3" s="124"/>
      <c r="O3" s="124"/>
      <c r="P3" s="124"/>
    </row>
    <row r="4" spans="2:44" ht="28.5" customHeight="1">
      <c r="B4" s="255" t="s">
        <v>135</v>
      </c>
      <c r="C4" s="235" t="s">
        <v>136</v>
      </c>
      <c r="D4" s="236"/>
      <c r="E4" s="258" t="s">
        <v>137</v>
      </c>
      <c r="F4" s="259"/>
      <c r="G4" s="258" t="s">
        <v>138</v>
      </c>
      <c r="H4" s="259"/>
      <c r="I4" s="258" t="s">
        <v>139</v>
      </c>
      <c r="J4" s="259"/>
      <c r="K4" s="233" t="s">
        <v>140</v>
      </c>
      <c r="L4" s="234"/>
      <c r="M4" s="233" t="s">
        <v>141</v>
      </c>
      <c r="N4" s="234"/>
      <c r="P4" s="128"/>
      <c r="Q4" s="124"/>
      <c r="R4" s="124"/>
    </row>
    <row r="5" spans="2:44" ht="28.5" customHeight="1">
      <c r="B5" s="256"/>
      <c r="C5" s="235" t="s">
        <v>142</v>
      </c>
      <c r="D5" s="236"/>
      <c r="E5" s="237" t="s">
        <v>143</v>
      </c>
      <c r="F5" s="238"/>
      <c r="G5" s="239" t="s">
        <v>144</v>
      </c>
      <c r="H5" s="240"/>
      <c r="I5" s="241" t="s">
        <v>145</v>
      </c>
      <c r="J5" s="242"/>
      <c r="K5" s="243" t="s">
        <v>146</v>
      </c>
      <c r="L5" s="244"/>
      <c r="M5" s="245" t="s">
        <v>147</v>
      </c>
      <c r="N5" s="246"/>
      <c r="O5" s="128"/>
      <c r="P5" s="128"/>
      <c r="Q5" s="128"/>
      <c r="R5" s="128"/>
    </row>
    <row r="6" spans="2:44" ht="28.5" customHeight="1">
      <c r="B6" s="256"/>
      <c r="C6" s="235" t="s">
        <v>148</v>
      </c>
      <c r="D6" s="236"/>
      <c r="E6" s="227">
        <f>AVERAGE(D13:O13,D27:X27)</f>
        <v>478.13287019415998</v>
      </c>
      <c r="F6" s="228" t="e">
        <f>AVERAGE(#REF!,D13:K13)</f>
        <v>#REF!</v>
      </c>
      <c r="G6" s="229">
        <f>AVERAGE(D13:K13)</f>
        <v>176.36270175661625</v>
      </c>
      <c r="H6" s="230"/>
      <c r="I6" s="229">
        <f>AVERAGE(L13:O13)</f>
        <v>90.096618357487912</v>
      </c>
      <c r="J6" s="230"/>
      <c r="K6" s="229">
        <f>AVERAGE(D27:O27)</f>
        <v>673.32212885154058</v>
      </c>
      <c r="L6" s="230"/>
      <c r="M6" s="229">
        <f>AVERAGE(P27:X27)</f>
        <v>763.96384774645651</v>
      </c>
      <c r="N6" s="230"/>
      <c r="O6" s="128"/>
      <c r="P6" s="128"/>
      <c r="Q6" s="128"/>
      <c r="R6" s="128"/>
    </row>
    <row r="7" spans="2:44" ht="28.5" customHeight="1">
      <c r="B7" s="256"/>
      <c r="C7" s="221" t="s">
        <v>149</v>
      </c>
      <c r="D7" s="222"/>
      <c r="E7" s="231">
        <f>AVERAGE(D14:O14,D28:X28)</f>
        <v>400.81290514565325</v>
      </c>
      <c r="F7" s="232" t="e">
        <f>AVERAGE(#REF!,D14:K14)</f>
        <v>#REF!</v>
      </c>
      <c r="G7" s="219">
        <f>AVERAGE(D14:K14)</f>
        <v>148.43247364525345</v>
      </c>
      <c r="H7" s="220"/>
      <c r="I7" s="219">
        <f>AVERAGE(L14:O14)</f>
        <v>77.001245991492297</v>
      </c>
      <c r="J7" s="220"/>
      <c r="K7" s="219">
        <f>AVERAGE(D28:O28)</f>
        <v>563.18469613729633</v>
      </c>
      <c r="L7" s="220"/>
      <c r="M7" s="219">
        <f>AVERAGE(P28:X28)</f>
        <v>640.6668501510095</v>
      </c>
      <c r="N7" s="220"/>
      <c r="O7" s="128"/>
      <c r="P7" s="128"/>
      <c r="Q7" s="128"/>
      <c r="R7" s="128"/>
    </row>
    <row r="8" spans="2:44" ht="28.5" customHeight="1">
      <c r="B8" s="257"/>
      <c r="C8" s="221" t="s">
        <v>150</v>
      </c>
      <c r="D8" s="222"/>
      <c r="E8" s="223">
        <f>AVERAGE(D15:O15,D29:X29)</f>
        <v>0.8427513876415208</v>
      </c>
      <c r="F8" s="224" t="e">
        <f>AVERAGE(D15:K15,#REF!)</f>
        <v>#REF!</v>
      </c>
      <c r="G8" s="225">
        <f>AVERAGE(D15:K15)</f>
        <v>0.84423353356727893</v>
      </c>
      <c r="H8" s="226"/>
      <c r="I8" s="225">
        <f>AVERAGE(L15:O15)</f>
        <v>0.85455896341353821</v>
      </c>
      <c r="J8" s="226"/>
      <c r="K8" s="225">
        <f>AVERAGE(D29:O29)</f>
        <v>0.83824622982166275</v>
      </c>
      <c r="L8" s="226"/>
      <c r="M8" s="225">
        <f>AVERAGE(P29:X29)</f>
        <v>0.84112530660193885</v>
      </c>
      <c r="N8" s="226"/>
      <c r="O8" s="130" t="s">
        <v>151</v>
      </c>
      <c r="P8" s="128"/>
      <c r="Q8" s="128"/>
      <c r="R8" s="128"/>
    </row>
    <row r="9" spans="2:44" ht="28.5" customHeight="1" thickBot="1">
      <c r="H9" s="132"/>
      <c r="N9" s="128"/>
      <c r="O9" s="128"/>
      <c r="P9" s="128"/>
    </row>
    <row r="10" spans="2:44" ht="30" customHeight="1">
      <c r="B10" s="209" t="s">
        <v>152</v>
      </c>
      <c r="C10" s="210"/>
      <c r="D10" s="214" t="s">
        <v>153</v>
      </c>
      <c r="E10" s="215"/>
      <c r="F10" s="215"/>
      <c r="G10" s="215"/>
      <c r="H10" s="215"/>
      <c r="I10" s="215"/>
      <c r="J10" s="215"/>
      <c r="K10" s="215"/>
      <c r="L10" s="216" t="s">
        <v>154</v>
      </c>
      <c r="M10" s="217"/>
      <c r="N10" s="217"/>
      <c r="O10" s="218"/>
    </row>
    <row r="11" spans="2:44" ht="17.25" customHeight="1">
      <c r="B11" s="205" t="s">
        <v>155</v>
      </c>
      <c r="C11" s="206"/>
      <c r="D11" s="135">
        <v>1</v>
      </c>
      <c r="E11" s="136">
        <v>2</v>
      </c>
      <c r="F11" s="136">
        <v>3</v>
      </c>
      <c r="G11" s="136">
        <v>4</v>
      </c>
      <c r="H11" s="136">
        <v>5</v>
      </c>
      <c r="I11" s="136">
        <v>6</v>
      </c>
      <c r="J11" s="136">
        <v>7</v>
      </c>
      <c r="K11" s="171">
        <v>8</v>
      </c>
      <c r="L11" s="135">
        <v>1</v>
      </c>
      <c r="M11" s="164">
        <v>2</v>
      </c>
      <c r="N11" s="136">
        <v>3</v>
      </c>
      <c r="O11" s="137">
        <v>4</v>
      </c>
    </row>
    <row r="12" spans="2:44" ht="46.5" customHeight="1">
      <c r="B12" s="205"/>
      <c r="C12" s="206"/>
      <c r="D12" s="138" t="s">
        <v>156</v>
      </c>
      <c r="E12" s="139" t="s">
        <v>157</v>
      </c>
      <c r="F12" s="139" t="s">
        <v>158</v>
      </c>
      <c r="G12" s="139" t="s">
        <v>159</v>
      </c>
      <c r="H12" s="139" t="s">
        <v>160</v>
      </c>
      <c r="I12" s="139" t="s">
        <v>161</v>
      </c>
      <c r="J12" s="139" t="s">
        <v>162</v>
      </c>
      <c r="K12" s="172" t="s">
        <v>163</v>
      </c>
      <c r="L12" s="180" t="s">
        <v>225</v>
      </c>
      <c r="M12" s="187" t="s">
        <v>157</v>
      </c>
      <c r="N12" s="139" t="s">
        <v>164</v>
      </c>
      <c r="O12" s="140" t="s">
        <v>159</v>
      </c>
    </row>
    <row r="13" spans="2:44" ht="40.15" customHeight="1">
      <c r="B13" s="207" t="s">
        <v>10</v>
      </c>
      <c r="C13" s="141" t="s">
        <v>165</v>
      </c>
      <c r="D13" s="142">
        <v>99.166666666666657</v>
      </c>
      <c r="E13" s="143">
        <v>83.832335329341319</v>
      </c>
      <c r="F13" s="143">
        <v>104.34782608695652</v>
      </c>
      <c r="G13" s="143">
        <v>85.889570552147248</v>
      </c>
      <c r="H13" s="143">
        <v>177.04918032786887</v>
      </c>
      <c r="I13" s="143">
        <v>250.92</v>
      </c>
      <c r="J13" s="143" t="s">
        <v>77</v>
      </c>
      <c r="K13" s="173">
        <v>433.33333333333331</v>
      </c>
      <c r="L13" s="142" t="s">
        <v>77</v>
      </c>
      <c r="M13" s="188">
        <v>83.333333333333329</v>
      </c>
      <c r="N13" s="143">
        <v>100</v>
      </c>
      <c r="O13" s="144">
        <v>86.956521739130437</v>
      </c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</row>
    <row r="14" spans="2:44" ht="39.6" customHeight="1">
      <c r="B14" s="207"/>
      <c r="C14" s="145" t="s">
        <v>166</v>
      </c>
      <c r="D14" s="146">
        <v>83.886726283007306</v>
      </c>
      <c r="E14" s="147">
        <v>70.233249714747828</v>
      </c>
      <c r="F14" s="147">
        <v>89.12991708527926</v>
      </c>
      <c r="G14" s="147">
        <v>72.315591336772528</v>
      </c>
      <c r="H14" s="147">
        <v>150.21328490625868</v>
      </c>
      <c r="I14" s="147">
        <v>213.69633779697133</v>
      </c>
      <c r="J14" s="147" t="s">
        <v>77</v>
      </c>
      <c r="K14" s="174">
        <v>359.55220839373737</v>
      </c>
      <c r="L14" s="146" t="s">
        <v>77</v>
      </c>
      <c r="M14" s="189">
        <v>70.986593780798827</v>
      </c>
      <c r="N14" s="147">
        <v>85.572928904179577</v>
      </c>
      <c r="O14" s="148">
        <v>74.444215289498516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</row>
    <row r="15" spans="2:44" ht="40.15" customHeight="1">
      <c r="B15" s="207"/>
      <c r="C15" s="149" t="s">
        <v>167</v>
      </c>
      <c r="D15" s="150">
        <f t="shared" ref="D15:I15" si="0">D14/D13</f>
        <v>0.84591656755973765</v>
      </c>
      <c r="E15" s="151">
        <f t="shared" si="0"/>
        <v>0.83778233588306339</v>
      </c>
      <c r="F15" s="151">
        <f t="shared" si="0"/>
        <v>0.854161705400593</v>
      </c>
      <c r="G15" s="151">
        <f t="shared" si="0"/>
        <v>0.84196009913528003</v>
      </c>
      <c r="H15" s="151">
        <f t="shared" si="0"/>
        <v>0.84842688697053503</v>
      </c>
      <c r="I15" s="151">
        <f t="shared" si="0"/>
        <v>0.8516512744977337</v>
      </c>
      <c r="J15" s="151" t="s">
        <v>77</v>
      </c>
      <c r="K15" s="175">
        <f t="shared" ref="K15" si="1">K14/K13</f>
        <v>0.82973586552400935</v>
      </c>
      <c r="L15" s="150" t="s">
        <v>77</v>
      </c>
      <c r="M15" s="190">
        <f>M14/M13</f>
        <v>0.85183912536958595</v>
      </c>
      <c r="N15" s="151">
        <f>N14/N13</f>
        <v>0.85572928904179579</v>
      </c>
      <c r="O15" s="152">
        <f>O14/O13</f>
        <v>0.85610847582923288</v>
      </c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</row>
    <row r="16" spans="2:44" ht="17.25" customHeight="1">
      <c r="B16" s="208" t="s">
        <v>168</v>
      </c>
      <c r="C16" s="134" t="s">
        <v>169</v>
      </c>
      <c r="D16" s="50">
        <v>0.16671296296296295</v>
      </c>
      <c r="E16" s="51">
        <v>0.16666666666666666</v>
      </c>
      <c r="F16" s="51">
        <v>0.16680555555555557</v>
      </c>
      <c r="G16" s="51">
        <v>0.16666666666666666</v>
      </c>
      <c r="H16" s="51">
        <v>0.16666666666666666</v>
      </c>
      <c r="I16" s="51">
        <v>0.25</v>
      </c>
      <c r="J16" s="51" t="s">
        <v>77</v>
      </c>
      <c r="K16" s="57">
        <v>0.34305555555555556</v>
      </c>
      <c r="L16" s="50" t="s">
        <v>77</v>
      </c>
      <c r="M16" s="191">
        <v>0.71134259259259258</v>
      </c>
      <c r="N16" s="51">
        <v>0.70833333333333337</v>
      </c>
      <c r="O16" s="116">
        <v>0.70857638888888885</v>
      </c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</row>
    <row r="17" spans="2:44" ht="17.25" customHeight="1">
      <c r="B17" s="205"/>
      <c r="C17" s="134" t="s">
        <v>170</v>
      </c>
      <c r="D17" s="50">
        <v>0.6909722222222221</v>
      </c>
      <c r="E17" s="51">
        <v>0.69513888888888886</v>
      </c>
      <c r="F17" s="51">
        <v>0.60917824074074078</v>
      </c>
      <c r="G17" s="51">
        <v>0.65787037037037033</v>
      </c>
      <c r="H17" s="51">
        <v>0.68497685185185186</v>
      </c>
      <c r="I17" s="51">
        <v>0.60902777777777772</v>
      </c>
      <c r="J17" s="51" t="s">
        <v>77</v>
      </c>
      <c r="K17" s="57">
        <v>0.45763888888888887</v>
      </c>
      <c r="L17" s="50" t="s">
        <v>77</v>
      </c>
      <c r="M17" s="191">
        <v>0.81628472222222226</v>
      </c>
      <c r="N17" s="51">
        <v>0.83497685185185189</v>
      </c>
      <c r="O17" s="116">
        <v>0.81828703703703709</v>
      </c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</row>
    <row r="18" spans="2:44" ht="17.25" customHeight="1">
      <c r="B18" s="205" t="s">
        <v>171</v>
      </c>
      <c r="C18" s="206"/>
      <c r="D18" s="153">
        <v>17</v>
      </c>
      <c r="E18" s="154">
        <v>23.857142857142858</v>
      </c>
      <c r="F18" s="154">
        <v>19.166666666666668</v>
      </c>
      <c r="G18" s="154">
        <v>23.285714285714285</v>
      </c>
      <c r="H18" s="154">
        <v>20.333333333333332</v>
      </c>
      <c r="I18" s="154">
        <v>12.5</v>
      </c>
      <c r="J18" s="154" t="s">
        <v>77</v>
      </c>
      <c r="K18" s="176">
        <v>6</v>
      </c>
      <c r="L18" s="153" t="s">
        <v>77</v>
      </c>
      <c r="M18" s="192">
        <v>24</v>
      </c>
      <c r="N18" s="154">
        <v>20</v>
      </c>
      <c r="O18" s="155">
        <v>23</v>
      </c>
    </row>
    <row r="19" spans="2:44" ht="17.25" customHeight="1">
      <c r="B19" s="198" t="s">
        <v>172</v>
      </c>
      <c r="C19" s="199"/>
      <c r="D19" s="156" t="s">
        <v>173</v>
      </c>
      <c r="E19" s="157" t="s">
        <v>174</v>
      </c>
      <c r="F19" s="157" t="s">
        <v>174</v>
      </c>
      <c r="G19" s="157" t="s">
        <v>174</v>
      </c>
      <c r="H19" s="157" t="s">
        <v>175</v>
      </c>
      <c r="I19" s="157" t="s">
        <v>176</v>
      </c>
      <c r="J19" s="157" t="s">
        <v>176</v>
      </c>
      <c r="K19" s="177" t="s">
        <v>176</v>
      </c>
      <c r="L19" s="156" t="s">
        <v>173</v>
      </c>
      <c r="M19" s="193" t="s">
        <v>174</v>
      </c>
      <c r="N19" s="157" t="s">
        <v>174</v>
      </c>
      <c r="O19" s="158" t="s">
        <v>174</v>
      </c>
    </row>
    <row r="20" spans="2:44" ht="17.25" customHeight="1">
      <c r="B20" s="198" t="s">
        <v>177</v>
      </c>
      <c r="C20" s="199"/>
      <c r="D20" s="156" t="s">
        <v>176</v>
      </c>
      <c r="E20" s="157"/>
      <c r="F20" s="157"/>
      <c r="G20" s="157"/>
      <c r="H20" s="157" t="s">
        <v>176</v>
      </c>
      <c r="I20" s="157"/>
      <c r="J20" s="157"/>
      <c r="K20" s="177"/>
      <c r="L20" s="135"/>
      <c r="M20" s="164"/>
      <c r="N20" s="157"/>
      <c r="O20" s="158"/>
    </row>
    <row r="21" spans="2:44" ht="17.25" customHeight="1" thickBot="1">
      <c r="B21" s="200" t="s">
        <v>178</v>
      </c>
      <c r="C21" s="201"/>
      <c r="D21" s="160"/>
      <c r="E21" s="161"/>
      <c r="F21" s="162"/>
      <c r="G21" s="162"/>
      <c r="H21" s="161" t="s">
        <v>179</v>
      </c>
      <c r="I21" s="161" t="s">
        <v>180</v>
      </c>
      <c r="J21" s="161"/>
      <c r="K21" s="178" t="s">
        <v>181</v>
      </c>
      <c r="L21" s="181"/>
      <c r="M21" s="194"/>
      <c r="N21" s="161"/>
      <c r="O21" s="163"/>
    </row>
    <row r="23" spans="2:44" ht="16.5" thickBot="1"/>
    <row r="24" spans="2:44" ht="30" customHeight="1">
      <c r="B24" s="209" t="s">
        <v>152</v>
      </c>
      <c r="C24" s="210"/>
      <c r="D24" s="211" t="s">
        <v>182</v>
      </c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3"/>
      <c r="P24" s="202" t="s">
        <v>183</v>
      </c>
      <c r="Q24" s="203"/>
      <c r="R24" s="203"/>
      <c r="S24" s="203"/>
      <c r="T24" s="203"/>
      <c r="U24" s="203"/>
      <c r="V24" s="203"/>
      <c r="W24" s="203"/>
      <c r="X24" s="204"/>
    </row>
    <row r="25" spans="2:44" ht="17.25" customHeight="1">
      <c r="B25" s="205" t="s">
        <v>155</v>
      </c>
      <c r="C25" s="206"/>
      <c r="D25" s="135">
        <v>1</v>
      </c>
      <c r="E25" s="164">
        <v>2</v>
      </c>
      <c r="F25" s="136">
        <v>3</v>
      </c>
      <c r="G25" s="136">
        <v>4</v>
      </c>
      <c r="H25" s="164">
        <v>5</v>
      </c>
      <c r="I25" s="136">
        <v>6</v>
      </c>
      <c r="J25" s="136">
        <v>7</v>
      </c>
      <c r="K25" s="164">
        <v>8</v>
      </c>
      <c r="L25" s="136">
        <v>9</v>
      </c>
      <c r="M25" s="136">
        <v>10</v>
      </c>
      <c r="N25" s="164">
        <v>11</v>
      </c>
      <c r="O25" s="136">
        <v>12</v>
      </c>
      <c r="P25" s="135">
        <v>1</v>
      </c>
      <c r="Q25" s="136">
        <v>2</v>
      </c>
      <c r="R25" s="136">
        <v>3</v>
      </c>
      <c r="S25" s="136">
        <v>4</v>
      </c>
      <c r="T25" s="136">
        <v>5</v>
      </c>
      <c r="U25" s="136">
        <v>6</v>
      </c>
      <c r="V25" s="136">
        <v>7</v>
      </c>
      <c r="W25" s="136">
        <v>8</v>
      </c>
      <c r="X25" s="137">
        <v>9</v>
      </c>
    </row>
    <row r="26" spans="2:44" ht="46.5" customHeight="1">
      <c r="B26" s="205"/>
      <c r="C26" s="206"/>
      <c r="D26" s="165" t="s">
        <v>156</v>
      </c>
      <c r="E26" s="166" t="s">
        <v>164</v>
      </c>
      <c r="F26" s="139" t="s">
        <v>160</v>
      </c>
      <c r="G26" s="139" t="s">
        <v>161</v>
      </c>
      <c r="H26" s="139" t="s">
        <v>184</v>
      </c>
      <c r="I26" s="139" t="s">
        <v>163</v>
      </c>
      <c r="J26" s="139" t="s">
        <v>185</v>
      </c>
      <c r="K26" s="139" t="s">
        <v>186</v>
      </c>
      <c r="L26" s="139" t="s">
        <v>187</v>
      </c>
      <c r="M26" s="139" t="s">
        <v>188</v>
      </c>
      <c r="N26" s="167" t="s">
        <v>45</v>
      </c>
      <c r="O26" s="168" t="s">
        <v>189</v>
      </c>
      <c r="P26" s="138" t="s">
        <v>190</v>
      </c>
      <c r="Q26" s="139" t="s">
        <v>162</v>
      </c>
      <c r="R26" s="139" t="s">
        <v>191</v>
      </c>
      <c r="S26" s="139" t="s">
        <v>192</v>
      </c>
      <c r="T26" s="139" t="s">
        <v>193</v>
      </c>
      <c r="U26" s="139" t="s">
        <v>187</v>
      </c>
      <c r="V26" s="139" t="s">
        <v>194</v>
      </c>
      <c r="W26" s="167" t="s">
        <v>45</v>
      </c>
      <c r="X26" s="168" t="s">
        <v>46</v>
      </c>
    </row>
    <row r="27" spans="2:44" ht="40.15" customHeight="1">
      <c r="B27" s="207" t="s">
        <v>10</v>
      </c>
      <c r="C27" s="141" t="s">
        <v>165</v>
      </c>
      <c r="D27" s="143">
        <v>192.52941176470588</v>
      </c>
      <c r="E27" s="143" t="s">
        <v>77</v>
      </c>
      <c r="F27" s="143" t="s">
        <v>77</v>
      </c>
      <c r="G27" s="143">
        <v>323.52941176470586</v>
      </c>
      <c r="H27" s="143">
        <v>433.33333333333331</v>
      </c>
      <c r="I27" s="143" t="s">
        <v>77</v>
      </c>
      <c r="J27" s="143">
        <v>675</v>
      </c>
      <c r="K27" s="143">
        <v>1100</v>
      </c>
      <c r="L27" s="143" t="s">
        <v>77</v>
      </c>
      <c r="M27" s="143">
        <v>776.47058823529414</v>
      </c>
      <c r="N27" s="143">
        <v>985.71428571428567</v>
      </c>
      <c r="O27" s="143">
        <v>900</v>
      </c>
      <c r="P27" s="142">
        <v>262.04395604395603</v>
      </c>
      <c r="Q27" s="143" t="s">
        <v>77</v>
      </c>
      <c r="R27" s="143" t="s">
        <v>77</v>
      </c>
      <c r="S27" s="143">
        <v>675</v>
      </c>
      <c r="T27" s="143">
        <v>821.73913043478262</v>
      </c>
      <c r="U27" s="143" t="s">
        <v>77</v>
      </c>
      <c r="V27" s="143">
        <v>825</v>
      </c>
      <c r="W27" s="143">
        <v>1200</v>
      </c>
      <c r="X27" s="144">
        <v>800</v>
      </c>
    </row>
    <row r="28" spans="2:44" ht="39.6" customHeight="1">
      <c r="B28" s="207"/>
      <c r="C28" s="145" t="s">
        <v>166</v>
      </c>
      <c r="D28" s="147">
        <v>163.79622057477155</v>
      </c>
      <c r="E28" s="147" t="s">
        <v>77</v>
      </c>
      <c r="F28" s="147" t="s">
        <v>77</v>
      </c>
      <c r="G28" s="147">
        <v>271.83276767843313</v>
      </c>
      <c r="H28" s="147">
        <v>356.16258771977874</v>
      </c>
      <c r="I28" s="147" t="s">
        <v>77</v>
      </c>
      <c r="J28" s="147">
        <v>589.3401015228427</v>
      </c>
      <c r="K28" s="147">
        <v>930.00488182782226</v>
      </c>
      <c r="L28" s="147" t="s">
        <v>77</v>
      </c>
      <c r="M28" s="147">
        <v>649.53359993374181</v>
      </c>
      <c r="N28" s="147">
        <v>811.87804028985715</v>
      </c>
      <c r="O28" s="147">
        <v>732.92936955112293</v>
      </c>
      <c r="P28" s="146">
        <v>220.37926989427476</v>
      </c>
      <c r="Q28" s="147" t="s">
        <v>77</v>
      </c>
      <c r="R28" s="147" t="s">
        <v>77</v>
      </c>
      <c r="S28" s="147">
        <v>598.89900176159733</v>
      </c>
      <c r="T28" s="147">
        <v>678.7188958973735</v>
      </c>
      <c r="U28" s="147" t="s">
        <v>77</v>
      </c>
      <c r="V28" s="147">
        <v>691.43465708596523</v>
      </c>
      <c r="W28" s="147">
        <v>993.06124431124533</v>
      </c>
      <c r="X28" s="148">
        <v>661.50803195560081</v>
      </c>
    </row>
    <row r="29" spans="2:44" ht="40.15" customHeight="1">
      <c r="B29" s="207"/>
      <c r="C29" s="149" t="s">
        <v>167</v>
      </c>
      <c r="D29" s="151">
        <f>D28/D27</f>
        <v>0.85075947136300534</v>
      </c>
      <c r="E29" s="151" t="s">
        <v>77</v>
      </c>
      <c r="F29" s="151" t="s">
        <v>77</v>
      </c>
      <c r="G29" s="151">
        <f>G28/G27</f>
        <v>0.84021037282424793</v>
      </c>
      <c r="H29" s="151">
        <f>H28/H27</f>
        <v>0.82191366396872023</v>
      </c>
      <c r="I29" s="151" t="s">
        <v>77</v>
      </c>
      <c r="J29" s="151">
        <f>J28/J27</f>
        <v>0.87309644670050768</v>
      </c>
      <c r="K29" s="151">
        <f>K28/K27</f>
        <v>0.84545898347983839</v>
      </c>
      <c r="L29" s="151" t="s">
        <v>77</v>
      </c>
      <c r="M29" s="151">
        <f>M28/M27</f>
        <v>0.83652054536921294</v>
      </c>
      <c r="N29" s="151">
        <f>N28/N27</f>
        <v>0.82364438869985512</v>
      </c>
      <c r="O29" s="151">
        <f>O28/O27</f>
        <v>0.81436596616791435</v>
      </c>
      <c r="P29" s="150">
        <f>P28/P27</f>
        <v>0.84100115576528578</v>
      </c>
      <c r="Q29" s="151" t="s">
        <v>77</v>
      </c>
      <c r="R29" s="151" t="s">
        <v>77</v>
      </c>
      <c r="S29" s="151">
        <f>S28/S27</f>
        <v>0.88725778038755165</v>
      </c>
      <c r="T29" s="151">
        <f>T28/T27</f>
        <v>0.82595421193860263</v>
      </c>
      <c r="U29" s="151" t="s">
        <v>77</v>
      </c>
      <c r="V29" s="151">
        <f>V28/V27</f>
        <v>0.83810261464965485</v>
      </c>
      <c r="W29" s="151">
        <f>W28/W27</f>
        <v>0.82755103692603782</v>
      </c>
      <c r="X29" s="152">
        <f>X28/X27</f>
        <v>0.82688503994450102</v>
      </c>
    </row>
    <row r="30" spans="2:44" ht="17.25" customHeight="1">
      <c r="B30" s="208" t="s">
        <v>168</v>
      </c>
      <c r="C30" s="134" t="s">
        <v>169</v>
      </c>
      <c r="D30" s="51">
        <v>0.25486111111111109</v>
      </c>
      <c r="E30" s="51" t="s">
        <v>77</v>
      </c>
      <c r="F30" s="51" t="s">
        <v>77</v>
      </c>
      <c r="G30" s="51">
        <v>0.31874999999999998</v>
      </c>
      <c r="H30" s="51">
        <v>0.25</v>
      </c>
      <c r="I30" s="51" t="s">
        <v>77</v>
      </c>
      <c r="J30" s="51">
        <v>0.25006944444444446</v>
      </c>
      <c r="K30" s="51">
        <v>0.34938657407407409</v>
      </c>
      <c r="L30" s="51" t="s">
        <v>77</v>
      </c>
      <c r="M30" s="51">
        <v>0.25005787037037036</v>
      </c>
      <c r="N30" s="51">
        <v>0.25001157407407409</v>
      </c>
      <c r="O30" s="51">
        <v>0.25</v>
      </c>
      <c r="P30" s="50">
        <v>0.708587962962963</v>
      </c>
      <c r="Q30" s="51" t="s">
        <v>77</v>
      </c>
      <c r="R30" s="51" t="s">
        <v>77</v>
      </c>
      <c r="S30" s="51">
        <v>0.70833333333333337</v>
      </c>
      <c r="T30" s="51">
        <v>0.70840277777777783</v>
      </c>
      <c r="U30" s="51" t="s">
        <v>77</v>
      </c>
      <c r="V30" s="51">
        <v>0.70833333333333337</v>
      </c>
      <c r="W30" s="51">
        <v>0.70833333333333337</v>
      </c>
      <c r="X30" s="116">
        <v>0.7085069444444444</v>
      </c>
    </row>
    <row r="31" spans="2:44" ht="17.25" customHeight="1">
      <c r="B31" s="205"/>
      <c r="C31" s="134" t="s">
        <v>170</v>
      </c>
      <c r="D31" s="51">
        <v>0.32777777777777778</v>
      </c>
      <c r="E31" s="51" t="s">
        <v>77</v>
      </c>
      <c r="F31" s="51" t="s">
        <v>77</v>
      </c>
      <c r="G31" s="51">
        <v>0.42986111111111108</v>
      </c>
      <c r="H31" s="51">
        <v>0.3263888888888889</v>
      </c>
      <c r="I31" s="51" t="s">
        <v>77</v>
      </c>
      <c r="J31" s="51">
        <v>0.34583333333333333</v>
      </c>
      <c r="K31" s="51">
        <v>0.45624999999999999</v>
      </c>
      <c r="L31" s="51" t="s">
        <v>77</v>
      </c>
      <c r="M31" s="51">
        <v>0.43125000000000002</v>
      </c>
      <c r="N31" s="51">
        <v>0.47083333333333333</v>
      </c>
      <c r="O31" s="51">
        <v>0.42791666666666667</v>
      </c>
      <c r="P31" s="50">
        <v>1.0069444444444444</v>
      </c>
      <c r="Q31" s="51" t="s">
        <v>77</v>
      </c>
      <c r="R31" s="51" t="s">
        <v>77</v>
      </c>
      <c r="S31" s="51">
        <v>0.86601851851851852</v>
      </c>
      <c r="T31" s="51">
        <v>0.93633101851851852</v>
      </c>
      <c r="U31" s="51" t="s">
        <v>77</v>
      </c>
      <c r="V31" s="51">
        <v>0.95696759259259256</v>
      </c>
      <c r="W31" s="51">
        <v>0.88287037037037042</v>
      </c>
      <c r="X31" s="116">
        <v>0.85931712962962958</v>
      </c>
    </row>
    <row r="32" spans="2:44" ht="17.25" customHeight="1">
      <c r="B32" s="205" t="s">
        <v>171</v>
      </c>
      <c r="C32" s="206"/>
      <c r="D32" s="154">
        <v>17</v>
      </c>
      <c r="E32" s="154" t="s">
        <v>77</v>
      </c>
      <c r="F32" s="154" t="s">
        <v>77</v>
      </c>
      <c r="G32" s="154">
        <v>8.5</v>
      </c>
      <c r="H32" s="154">
        <v>6</v>
      </c>
      <c r="I32" s="154" t="s">
        <v>77</v>
      </c>
      <c r="J32" s="154">
        <v>4</v>
      </c>
      <c r="K32" s="154">
        <v>3</v>
      </c>
      <c r="L32" s="154" t="s">
        <v>77</v>
      </c>
      <c r="M32" s="154">
        <v>4.25</v>
      </c>
      <c r="N32" s="154">
        <v>3.5</v>
      </c>
      <c r="O32" s="154">
        <v>3.3333333333333335</v>
      </c>
      <c r="P32" s="153">
        <v>11.375</v>
      </c>
      <c r="Q32" s="154" t="s">
        <v>77</v>
      </c>
      <c r="R32" s="154" t="s">
        <v>77</v>
      </c>
      <c r="S32" s="154">
        <v>4</v>
      </c>
      <c r="T32" s="154">
        <v>3.8333333333333335</v>
      </c>
      <c r="U32" s="51" t="s">
        <v>77</v>
      </c>
      <c r="V32" s="154">
        <v>4</v>
      </c>
      <c r="W32" s="154">
        <v>3</v>
      </c>
      <c r="X32" s="155">
        <v>4</v>
      </c>
    </row>
    <row r="33" spans="2:24" ht="17.25" customHeight="1">
      <c r="B33" s="198" t="s">
        <v>172</v>
      </c>
      <c r="C33" s="199"/>
      <c r="D33" s="133" t="s">
        <v>176</v>
      </c>
      <c r="E33" s="157" t="s">
        <v>174</v>
      </c>
      <c r="F33" s="157" t="s">
        <v>175</v>
      </c>
      <c r="G33" s="157" t="s">
        <v>195</v>
      </c>
      <c r="H33" s="157" t="s">
        <v>176</v>
      </c>
      <c r="I33" s="157" t="s">
        <v>176</v>
      </c>
      <c r="J33" s="157" t="s">
        <v>195</v>
      </c>
      <c r="K33" s="157" t="s">
        <v>196</v>
      </c>
      <c r="L33" s="157" t="s">
        <v>196</v>
      </c>
      <c r="M33" s="157" t="s">
        <v>196</v>
      </c>
      <c r="N33" s="157" t="s">
        <v>109</v>
      </c>
      <c r="O33" s="158" t="s">
        <v>109</v>
      </c>
      <c r="P33" s="156" t="s">
        <v>195</v>
      </c>
      <c r="Q33" s="157" t="s">
        <v>176</v>
      </c>
      <c r="R33" s="157" t="s">
        <v>176</v>
      </c>
      <c r="S33" s="157" t="s">
        <v>195</v>
      </c>
      <c r="T33" s="157" t="s">
        <v>196</v>
      </c>
      <c r="U33" s="157" t="s">
        <v>196</v>
      </c>
      <c r="V33" s="157" t="s">
        <v>196</v>
      </c>
      <c r="W33" s="157" t="s">
        <v>109</v>
      </c>
      <c r="X33" s="158" t="s">
        <v>109</v>
      </c>
    </row>
    <row r="34" spans="2:24" ht="17.25" customHeight="1">
      <c r="B34" s="198" t="s">
        <v>177</v>
      </c>
      <c r="C34" s="199"/>
      <c r="D34" s="133"/>
      <c r="E34" s="129"/>
      <c r="F34" s="157"/>
      <c r="G34" s="157"/>
      <c r="H34" s="157"/>
      <c r="I34" s="157"/>
      <c r="J34" s="157"/>
      <c r="K34" s="157"/>
      <c r="L34" s="157"/>
      <c r="M34" s="157"/>
      <c r="N34" s="157"/>
      <c r="O34" s="158"/>
      <c r="P34" s="156"/>
      <c r="Q34" s="157"/>
      <c r="R34" s="157"/>
      <c r="S34" s="157"/>
      <c r="T34" s="157"/>
      <c r="U34" s="157"/>
      <c r="V34" s="157"/>
      <c r="W34" s="157"/>
      <c r="X34" s="158"/>
    </row>
    <row r="35" spans="2:24" ht="17.25" customHeight="1" thickBot="1">
      <c r="B35" s="200" t="s">
        <v>178</v>
      </c>
      <c r="C35" s="201"/>
      <c r="D35" s="159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3"/>
      <c r="P35" s="170"/>
      <c r="Q35" s="161"/>
      <c r="R35" s="161"/>
      <c r="S35" s="161"/>
      <c r="T35" s="161"/>
      <c r="U35" s="161"/>
      <c r="V35" s="161"/>
      <c r="W35" s="161"/>
      <c r="X35" s="163"/>
    </row>
    <row r="36" spans="2:24">
      <c r="T36" s="131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6EAA9-5CBB-48F8-8FBE-DF346474168B}">
  <sheetPr>
    <tabColor theme="8" tint="0.59999389629810485"/>
    <pageSetUpPr fitToPage="1"/>
  </sheetPr>
  <dimension ref="A1:AC260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SUM(F5:F242)</f>
        <v>126811</v>
      </c>
      <c r="E1" s="5" t="s">
        <v>2</v>
      </c>
      <c r="F1" s="6">
        <f>SUM(G5:G242)</f>
        <v>2583372.9499999997</v>
      </c>
      <c r="G1" s="7" t="s">
        <v>3</v>
      </c>
      <c r="H1" s="8">
        <f>L21+L38+L55+L72+L89+L106+L123+L140+L157+L174+L191+L208+L225+L242</f>
        <v>79.791666666666671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45847</v>
      </c>
      <c r="B2" s="326"/>
      <c r="C2" s="10" t="s">
        <v>10</v>
      </c>
      <c r="D2" s="11">
        <f>AVERAGE(N21,N38,N55,N72,N89,N106,N123,N140,N157,N174,N191,N208,N225,N242)</f>
        <v>596.39133357174467</v>
      </c>
      <c r="E2" s="11" t="s">
        <v>11</v>
      </c>
      <c r="F2" s="12">
        <f>F1/D1</f>
        <v>20.371836433747859</v>
      </c>
      <c r="G2" s="13" t="s">
        <v>12</v>
      </c>
      <c r="H2" s="14">
        <f>COUNT(H5:H242)</f>
        <v>4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38" t="s">
        <v>69</v>
      </c>
      <c r="C5" s="349" t="s">
        <v>205</v>
      </c>
      <c r="D5" s="349"/>
      <c r="E5" s="39">
        <v>29.52</v>
      </c>
      <c r="F5" s="40">
        <v>2376</v>
      </c>
      <c r="G5" s="41">
        <f t="shared" ref="G5:G6" si="0">E5*F5</f>
        <v>70139.520000000004</v>
      </c>
      <c r="H5" s="42"/>
      <c r="I5" s="43">
        <v>17</v>
      </c>
      <c r="J5" s="44">
        <v>3273</v>
      </c>
      <c r="K5" s="45">
        <f t="shared" ref="K5:K6" si="1">J5/I5</f>
        <v>192.52941176470588</v>
      </c>
      <c r="L5" s="46">
        <v>17</v>
      </c>
      <c r="M5" s="44">
        <f>F5/V5*60</f>
        <v>2786.1889250814315</v>
      </c>
      <c r="N5" s="45">
        <f>M5/L5</f>
        <v>163.89346618126069</v>
      </c>
      <c r="O5" s="47">
        <f>L5-I5</f>
        <v>0</v>
      </c>
      <c r="P5" s="48">
        <f>N5-K5</f>
        <v>-28.635945583445192</v>
      </c>
      <c r="Q5" s="49">
        <f>N5/K5</f>
        <v>0.8512645661721453</v>
      </c>
      <c r="R5" s="274">
        <f>Q21</f>
        <v>0.85075947136300534</v>
      </c>
      <c r="S5" s="50">
        <v>0.25486111111111109</v>
      </c>
      <c r="T5" s="51">
        <v>0.29039351851851852</v>
      </c>
      <c r="U5" s="52">
        <v>4.6999999999999353</v>
      </c>
      <c r="V5" s="53">
        <v>51.1666666666667</v>
      </c>
      <c r="W5" s="54"/>
      <c r="X5" s="94"/>
      <c r="Y5" s="276"/>
      <c r="Z5" s="277"/>
      <c r="AA5" s="36">
        <f>M5-J5</f>
        <v>-486.81107491856847</v>
      </c>
      <c r="AB5" s="37">
        <f>M5/J5</f>
        <v>0.8512645661721453</v>
      </c>
      <c r="AC5" s="292">
        <f>AB21</f>
        <v>0.85075947136300534</v>
      </c>
    </row>
    <row r="6" spans="1:29" ht="15.75" customHeight="1">
      <c r="A6" s="282"/>
      <c r="B6" s="38" t="s">
        <v>69</v>
      </c>
      <c r="C6" s="287" t="s">
        <v>204</v>
      </c>
      <c r="D6" s="287"/>
      <c r="E6" s="39">
        <v>29.85</v>
      </c>
      <c r="F6" s="40">
        <v>2258</v>
      </c>
      <c r="G6" s="41">
        <f t="shared" si="0"/>
        <v>67401.3</v>
      </c>
      <c r="H6" s="42"/>
      <c r="I6" s="43">
        <v>17</v>
      </c>
      <c r="J6" s="44">
        <v>3273</v>
      </c>
      <c r="K6" s="45">
        <f t="shared" si="1"/>
        <v>192.52941176470588</v>
      </c>
      <c r="L6" s="46">
        <v>17</v>
      </c>
      <c r="M6" s="44">
        <f>F6/V6*60</f>
        <v>2782.8825744608016</v>
      </c>
      <c r="N6" s="45">
        <f>M6/L6</f>
        <v>163.69897496828244</v>
      </c>
      <c r="O6" s="47">
        <f>L6-I6</f>
        <v>0</v>
      </c>
      <c r="P6" s="48">
        <f>N6-K6</f>
        <v>-28.830436796423442</v>
      </c>
      <c r="Q6" s="49">
        <f>N6/K6</f>
        <v>0.85025437655386538</v>
      </c>
      <c r="R6" s="274"/>
      <c r="S6" s="50">
        <v>0.29396990740740742</v>
      </c>
      <c r="T6" s="51">
        <v>0.32777777777777778</v>
      </c>
      <c r="U6" s="52">
        <v>5.1500000000000057</v>
      </c>
      <c r="V6" s="53">
        <v>48.683333333333323</v>
      </c>
      <c r="W6" s="51"/>
      <c r="X6" s="116"/>
      <c r="Y6" s="266"/>
      <c r="Z6" s="267"/>
      <c r="AA6" s="55">
        <f>M6-J6</f>
        <v>-490.11742553919839</v>
      </c>
      <c r="AB6" s="56">
        <f>M6/J6</f>
        <v>0.85025437655386549</v>
      </c>
      <c r="AC6" s="293"/>
    </row>
    <row r="7" spans="1:29" ht="15.75" customHeight="1">
      <c r="A7" s="282"/>
      <c r="B7" s="38"/>
      <c r="C7" s="287"/>
      <c r="D7" s="287"/>
      <c r="E7" s="39"/>
      <c r="F7" s="40"/>
      <c r="G7" s="41"/>
      <c r="H7" s="58"/>
      <c r="I7" s="43"/>
      <c r="J7" s="44"/>
      <c r="K7" s="45"/>
      <c r="L7" s="59"/>
      <c r="M7" s="44"/>
      <c r="N7" s="45"/>
      <c r="O7" s="47"/>
      <c r="P7" s="48"/>
      <c r="Q7" s="49"/>
      <c r="R7" s="274"/>
      <c r="S7" s="50"/>
      <c r="T7" s="51"/>
      <c r="U7" s="52"/>
      <c r="V7" s="53"/>
      <c r="W7" s="54"/>
      <c r="X7" s="94"/>
      <c r="Y7" s="266"/>
      <c r="Z7" s="267"/>
      <c r="AA7" s="55"/>
      <c r="AB7" s="56"/>
      <c r="AC7" s="293"/>
    </row>
    <row r="8" spans="1:29" ht="15.75" customHeight="1">
      <c r="A8" s="282"/>
      <c r="B8" s="38"/>
      <c r="C8" s="287"/>
      <c r="D8" s="287"/>
      <c r="E8" s="39"/>
      <c r="F8" s="40"/>
      <c r="G8" s="60"/>
      <c r="H8" s="61"/>
      <c r="I8" s="43"/>
      <c r="J8" s="44"/>
      <c r="K8" s="45"/>
      <c r="L8" s="46"/>
      <c r="M8" s="44"/>
      <c r="N8" s="45"/>
      <c r="O8" s="47"/>
      <c r="P8" s="48"/>
      <c r="Q8" s="49"/>
      <c r="R8" s="274"/>
      <c r="S8" s="62"/>
      <c r="T8" s="63"/>
      <c r="U8" s="52"/>
      <c r="V8" s="53"/>
      <c r="W8" s="54"/>
      <c r="X8" s="94"/>
      <c r="Y8" s="266"/>
      <c r="Z8" s="267"/>
      <c r="AA8" s="55"/>
      <c r="AB8" s="56"/>
      <c r="AC8" s="293"/>
    </row>
    <row r="9" spans="1:29" ht="15.75" customHeight="1">
      <c r="A9" s="283"/>
      <c r="B9" s="38"/>
      <c r="C9" s="287"/>
      <c r="D9" s="287"/>
      <c r="E9" s="39"/>
      <c r="F9" s="40"/>
      <c r="G9" s="60"/>
      <c r="H9" s="64"/>
      <c r="I9" s="43"/>
      <c r="J9" s="44"/>
      <c r="K9" s="45"/>
      <c r="L9" s="59"/>
      <c r="M9" s="44"/>
      <c r="N9" s="45"/>
      <c r="O9" s="65"/>
      <c r="P9" s="66"/>
      <c r="Q9" s="67"/>
      <c r="R9" s="274"/>
      <c r="S9" s="62"/>
      <c r="T9" s="63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7"/>
      <c r="D10" s="287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7"/>
      <c r="D11" s="287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29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29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29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29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29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17</v>
      </c>
      <c r="J21" s="81">
        <f t="shared" si="2"/>
        <v>3273</v>
      </c>
      <c r="K21" s="82">
        <f t="shared" ref="K21:K23" si="3">J21/I21</f>
        <v>192.52941176470588</v>
      </c>
      <c r="L21" s="80">
        <f t="shared" ref="L21:M21" si="4">AVERAGE(L5:L20)</f>
        <v>17</v>
      </c>
      <c r="M21" s="81">
        <f t="shared" si="4"/>
        <v>2784.5357497711166</v>
      </c>
      <c r="N21" s="82">
        <f>M21/L21</f>
        <v>163.79622057477155</v>
      </c>
      <c r="O21" s="83">
        <f>L21-I21</f>
        <v>0</v>
      </c>
      <c r="P21" s="84">
        <f>N21-K21</f>
        <v>-28.733191189934331</v>
      </c>
      <c r="Q21" s="85">
        <f>N21/K21</f>
        <v>0.85075947136300534</v>
      </c>
      <c r="R21" s="275"/>
      <c r="S21" s="182">
        <f>S5</f>
        <v>0.25486111111111109</v>
      </c>
      <c r="T21" s="183">
        <f>INDEX(T5:T20,COUNTA(T5:T20))</f>
        <v>0.32777777777777778</v>
      </c>
      <c r="U21" s="86"/>
      <c r="V21" s="86"/>
      <c r="W21" s="87"/>
      <c r="X21" s="179"/>
      <c r="Y21" s="262"/>
      <c r="Z21" s="263"/>
      <c r="AA21" s="88">
        <f>M21-J21</f>
        <v>-488.46425022888343</v>
      </c>
      <c r="AB21" s="89">
        <f>M21/J21</f>
        <v>0.85075947136300534</v>
      </c>
      <c r="AC21" s="295"/>
    </row>
    <row r="22" spans="1:29" ht="15.75" customHeight="1">
      <c r="A22" s="268" t="s">
        <v>40</v>
      </c>
      <c r="B22" s="38" t="s">
        <v>69</v>
      </c>
      <c r="C22" s="271" t="s">
        <v>282</v>
      </c>
      <c r="D22" s="272"/>
      <c r="E22" s="39">
        <v>24.47</v>
      </c>
      <c r="F22" s="40">
        <v>3043</v>
      </c>
      <c r="G22" s="41">
        <f t="shared" ref="G22:G23" si="5">E22*F22</f>
        <v>74462.209999999992</v>
      </c>
      <c r="H22" s="42"/>
      <c r="I22" s="43">
        <v>11</v>
      </c>
      <c r="J22" s="44">
        <v>3000</v>
      </c>
      <c r="K22" s="45">
        <f t="shared" si="3"/>
        <v>272.72727272727275</v>
      </c>
      <c r="L22" s="46">
        <v>11</v>
      </c>
      <c r="M22" s="44">
        <f>F22/V22*60</f>
        <v>2558.9348283111412</v>
      </c>
      <c r="N22" s="45">
        <f>M22/L22</f>
        <v>232.63043893737648</v>
      </c>
      <c r="O22" s="47">
        <f>L22-I22</f>
        <v>0</v>
      </c>
      <c r="P22" s="48">
        <f>N22-K22</f>
        <v>-40.096833789896266</v>
      </c>
      <c r="Q22" s="49">
        <f>N22/K22</f>
        <v>0.85297827610371368</v>
      </c>
      <c r="R22" s="273">
        <f>Q38</f>
        <v>0.84021037282424793</v>
      </c>
      <c r="S22" s="50">
        <v>0.31874999999999998</v>
      </c>
      <c r="T22" s="51">
        <v>0.36829861111111112</v>
      </c>
      <c r="U22" s="52">
        <v>7.7000000000000046</v>
      </c>
      <c r="V22" s="53">
        <v>71.350000000000037</v>
      </c>
      <c r="W22" s="54"/>
      <c r="X22" s="115"/>
      <c r="Y22" s="276"/>
      <c r="Z22" s="277"/>
      <c r="AA22" s="36">
        <f>M22-J22</f>
        <v>-441.06517168885875</v>
      </c>
      <c r="AB22" s="31">
        <f>M22/J22</f>
        <v>0.8529782761037138</v>
      </c>
      <c r="AC22" s="278">
        <f>AB38</f>
        <v>0.84021037282424782</v>
      </c>
    </row>
    <row r="23" spans="1:29" ht="15.75" customHeight="1">
      <c r="A23" s="269"/>
      <c r="B23" s="38" t="s">
        <v>69</v>
      </c>
      <c r="C23" s="264" t="s">
        <v>283</v>
      </c>
      <c r="D23" s="265"/>
      <c r="E23" s="39">
        <v>20.6</v>
      </c>
      <c r="F23" s="40">
        <v>2784</v>
      </c>
      <c r="G23" s="41">
        <f t="shared" si="5"/>
        <v>57350.400000000001</v>
      </c>
      <c r="H23" s="42"/>
      <c r="I23" s="43">
        <v>6</v>
      </c>
      <c r="J23" s="44">
        <v>2500</v>
      </c>
      <c r="K23" s="45">
        <f t="shared" si="3"/>
        <v>416.66666666666669</v>
      </c>
      <c r="L23" s="46">
        <v>6</v>
      </c>
      <c r="M23" s="44">
        <f>F23/V23*60</f>
        <v>2062.2222222222217</v>
      </c>
      <c r="N23" s="45">
        <f>M23/L23</f>
        <v>343.70370370370364</v>
      </c>
      <c r="O23" s="47">
        <f>L23-I23</f>
        <v>0</v>
      </c>
      <c r="P23" s="48">
        <f>N23-K23</f>
        <v>-72.962962962963047</v>
      </c>
      <c r="Q23" s="49">
        <f>N23/K23</f>
        <v>0.82488888888888867</v>
      </c>
      <c r="R23" s="274"/>
      <c r="S23" s="50">
        <v>0.37361111111111106</v>
      </c>
      <c r="T23" s="51">
        <v>0.42986111111111108</v>
      </c>
      <c r="U23" s="52">
        <v>7.6499999999999169</v>
      </c>
      <c r="V23" s="53">
        <v>81.000000000000028</v>
      </c>
      <c r="W23" s="54"/>
      <c r="X23" s="94"/>
      <c r="Y23" s="266"/>
      <c r="Z23" s="267"/>
      <c r="AA23" s="55">
        <f>M23-J23</f>
        <v>-437.77777777777828</v>
      </c>
      <c r="AB23" s="49">
        <f>M23/J23</f>
        <v>0.82488888888888867</v>
      </c>
      <c r="AC23" s="279"/>
    </row>
    <row r="24" spans="1:29" ht="15.75" customHeight="1">
      <c r="A24" s="269"/>
      <c r="B24" s="38"/>
      <c r="C24" s="264"/>
      <c r="D24" s="265"/>
      <c r="E24" s="39"/>
      <c r="F24" s="40"/>
      <c r="G24" s="41"/>
      <c r="H24" s="58"/>
      <c r="I24" s="43"/>
      <c r="J24" s="44"/>
      <c r="K24" s="45"/>
      <c r="L24" s="59"/>
      <c r="M24" s="44"/>
      <c r="N24" s="45"/>
      <c r="O24" s="47"/>
      <c r="P24" s="48"/>
      <c r="Q24" s="49"/>
      <c r="R24" s="274"/>
      <c r="S24" s="50"/>
      <c r="T24" s="51"/>
      <c r="U24" s="52"/>
      <c r="V24" s="53"/>
      <c r="W24" s="54"/>
      <c r="X24" s="94"/>
      <c r="Y24" s="266"/>
      <c r="Z24" s="267"/>
      <c r="AA24" s="55"/>
      <c r="AB24" s="49"/>
      <c r="AC24" s="279"/>
    </row>
    <row r="25" spans="1:29" ht="15.75" customHeight="1">
      <c r="A25" s="269"/>
      <c r="B25" s="38"/>
      <c r="C25" s="264"/>
      <c r="D25" s="265"/>
      <c r="E25" s="39"/>
      <c r="F25" s="40"/>
      <c r="G25" s="60"/>
      <c r="H25" s="61"/>
      <c r="I25" s="43"/>
      <c r="J25" s="44"/>
      <c r="K25" s="45"/>
      <c r="L25" s="46"/>
      <c r="M25" s="44"/>
      <c r="N25" s="45"/>
      <c r="O25" s="47"/>
      <c r="P25" s="48"/>
      <c r="Q25" s="49"/>
      <c r="R25" s="274"/>
      <c r="S25" s="50"/>
      <c r="T25" s="51"/>
      <c r="U25" s="52"/>
      <c r="V25" s="53"/>
      <c r="W25" s="54"/>
      <c r="X25" s="94"/>
      <c r="Y25" s="266"/>
      <c r="Z25" s="267"/>
      <c r="AA25" s="55"/>
      <c r="AB25" s="49"/>
      <c r="AC25" s="279"/>
    </row>
    <row r="26" spans="1:29" ht="15.75" customHeight="1">
      <c r="A26" s="269"/>
      <c r="B26" s="38"/>
      <c r="C26" s="264"/>
      <c r="D26" s="265"/>
      <c r="E26" s="39"/>
      <c r="F26" s="40"/>
      <c r="G26" s="60"/>
      <c r="H26" s="64"/>
      <c r="I26" s="43"/>
      <c r="J26" s="44"/>
      <c r="K26" s="45"/>
      <c r="L26" s="59"/>
      <c r="M26" s="44"/>
      <c r="N26" s="45"/>
      <c r="O26" s="65"/>
      <c r="P26" s="66"/>
      <c r="Q26" s="67"/>
      <c r="R26" s="274"/>
      <c r="S26" s="50"/>
      <c r="T26" s="51"/>
      <c r="U26" s="52"/>
      <c r="V26" s="53"/>
      <c r="W26" s="54"/>
      <c r="X26" s="94"/>
      <c r="Y26" s="266"/>
      <c r="Z26" s="267"/>
      <c r="AA26" s="55"/>
      <c r="AB26" s="49"/>
      <c r="AC26" s="279"/>
    </row>
    <row r="27" spans="1:29" ht="15.75" customHeight="1">
      <c r="A27" s="269"/>
      <c r="B27" s="38"/>
      <c r="C27" s="264"/>
      <c r="D27" s="265"/>
      <c r="E27" s="39"/>
      <c r="F27" s="40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79"/>
    </row>
    <row r="28" spans="1:29" ht="15.75" customHeight="1">
      <c r="A28" s="269"/>
      <c r="B28" s="38"/>
      <c r="C28" s="264"/>
      <c r="D28" s="265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79"/>
    </row>
    <row r="29" spans="1:29" ht="15.75" customHeight="1">
      <c r="A29" s="269"/>
      <c r="B29" s="38"/>
      <c r="C29" s="264"/>
      <c r="D29" s="265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79"/>
    </row>
    <row r="30" spans="1:29" ht="15.75" customHeight="1">
      <c r="A30" s="269"/>
      <c r="B30" s="38"/>
      <c r="C30" s="264"/>
      <c r="D30" s="265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110"/>
      <c r="Y30" s="266"/>
      <c r="Z30" s="267"/>
      <c r="AA30" s="55"/>
      <c r="AB30" s="49"/>
      <c r="AC30" s="279"/>
    </row>
    <row r="31" spans="1:29" ht="15.75" customHeight="1">
      <c r="A31" s="269"/>
      <c r="B31" s="38"/>
      <c r="C31" s="264"/>
      <c r="D31" s="265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110"/>
      <c r="Y31" s="266"/>
      <c r="Z31" s="267"/>
      <c r="AA31" s="55"/>
      <c r="AB31" s="49"/>
      <c r="AC31" s="279"/>
    </row>
    <row r="32" spans="1:29" ht="15.75" customHeight="1">
      <c r="A32" s="269"/>
      <c r="B32" s="38"/>
      <c r="C32" s="264"/>
      <c r="D32" s="265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110"/>
      <c r="Y32" s="266"/>
      <c r="Z32" s="267"/>
      <c r="AA32" s="55"/>
      <c r="AB32" s="49"/>
      <c r="AC32" s="279"/>
    </row>
    <row r="33" spans="1:29" ht="15.75" customHeight="1">
      <c r="A33" s="269"/>
      <c r="B33" s="38"/>
      <c r="C33" s="264"/>
      <c r="D33" s="265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110"/>
      <c r="Y33" s="266"/>
      <c r="Z33" s="267"/>
      <c r="AA33" s="55"/>
      <c r="AB33" s="49"/>
      <c r="AC33" s="279"/>
    </row>
    <row r="34" spans="1:29" ht="15.75" customHeight="1">
      <c r="A34" s="269"/>
      <c r="B34" s="38"/>
      <c r="C34" s="264"/>
      <c r="D34" s="265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110"/>
      <c r="Y34" s="266"/>
      <c r="Z34" s="267"/>
      <c r="AA34" s="55"/>
      <c r="AB34" s="49"/>
      <c r="AC34" s="279"/>
    </row>
    <row r="35" spans="1:29" ht="15.75" customHeight="1">
      <c r="A35" s="269"/>
      <c r="B35" s="38"/>
      <c r="C35" s="264"/>
      <c r="D35" s="265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110"/>
      <c r="Y35" s="266"/>
      <c r="Z35" s="267"/>
      <c r="AA35" s="55"/>
      <c r="AB35" s="49"/>
      <c r="AC35" s="279"/>
    </row>
    <row r="36" spans="1:29" ht="15.75" customHeight="1">
      <c r="A36" s="269"/>
      <c r="B36" s="38"/>
      <c r="C36" s="264"/>
      <c r="D36" s="265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110"/>
      <c r="Y36" s="266"/>
      <c r="Z36" s="267"/>
      <c r="AA36" s="55"/>
      <c r="AB36" s="49"/>
      <c r="AC36" s="279"/>
    </row>
    <row r="37" spans="1:29" ht="15.75" customHeight="1">
      <c r="A37" s="269"/>
      <c r="B37" s="99"/>
      <c r="C37" s="264"/>
      <c r="D37" s="265"/>
      <c r="E37" s="109"/>
      <c r="F37" s="71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62"/>
      <c r="T37" s="63"/>
      <c r="U37" s="73"/>
      <c r="V37" s="74"/>
      <c r="W37" s="68"/>
      <c r="X37" s="110"/>
      <c r="Y37" s="266"/>
      <c r="Z37" s="267"/>
      <c r="AA37" s="111"/>
      <c r="AB37" s="67"/>
      <c r="AC37" s="279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6">AVERAGE(I22:I37)</f>
        <v>8.5</v>
      </c>
      <c r="J38" s="81">
        <f t="shared" si="6"/>
        <v>2750</v>
      </c>
      <c r="K38" s="82">
        <f t="shared" ref="K38" si="7">J38/I38</f>
        <v>323.52941176470586</v>
      </c>
      <c r="L38" s="80">
        <f t="shared" ref="L38:M38" si="8">AVERAGE(L22:L37)</f>
        <v>8.5</v>
      </c>
      <c r="M38" s="81">
        <f t="shared" si="8"/>
        <v>2310.5785252666815</v>
      </c>
      <c r="N38" s="82">
        <f>M38/L38</f>
        <v>271.83276767843313</v>
      </c>
      <c r="O38" s="83">
        <f>L38-I38</f>
        <v>0</v>
      </c>
      <c r="P38" s="84">
        <f>N38-K38</f>
        <v>-51.696644086272727</v>
      </c>
      <c r="Q38" s="85">
        <f>N38/K38</f>
        <v>0.84021037282424793</v>
      </c>
      <c r="R38" s="275"/>
      <c r="S38" s="182">
        <f>S22</f>
        <v>0.31874999999999998</v>
      </c>
      <c r="T38" s="183">
        <f>INDEX(T22:T37,COUNTA(T22:T37))</f>
        <v>0.42986111111111108</v>
      </c>
      <c r="U38" s="86"/>
      <c r="V38" s="96"/>
      <c r="W38" s="78"/>
      <c r="X38" s="82"/>
      <c r="Y38" s="262"/>
      <c r="Z38" s="263"/>
      <c r="AA38" s="97">
        <f>M38-J38</f>
        <v>-439.42147473331852</v>
      </c>
      <c r="AB38" s="85">
        <f>M38/J38</f>
        <v>0.84021037282424782</v>
      </c>
      <c r="AC38" s="280"/>
    </row>
    <row r="39" spans="1:29" ht="15.75" customHeight="1">
      <c r="A39" s="389" t="s">
        <v>41</v>
      </c>
      <c r="B39" s="16" t="s">
        <v>69</v>
      </c>
      <c r="C39" s="271" t="s">
        <v>96</v>
      </c>
      <c r="D39" s="272"/>
      <c r="E39" s="21">
        <v>14.06</v>
      </c>
      <c r="F39" s="15">
        <v>1269</v>
      </c>
      <c r="G39" s="22">
        <f t="shared" ref="G39:G41" si="9">E39*F39</f>
        <v>17842.14</v>
      </c>
      <c r="H39" s="23"/>
      <c r="I39" s="24">
        <v>6</v>
      </c>
      <c r="J39" s="25">
        <v>2600</v>
      </c>
      <c r="K39" s="26">
        <f>J39/I39</f>
        <v>433.33333333333331</v>
      </c>
      <c r="L39" s="27">
        <v>6</v>
      </c>
      <c r="M39" s="25">
        <f>F39/V39*60</f>
        <v>2145.7961484264915</v>
      </c>
      <c r="N39" s="26">
        <f>M39/L39</f>
        <v>357.63269140441525</v>
      </c>
      <c r="O39" s="91">
        <f>L39-I39</f>
        <v>0</v>
      </c>
      <c r="P39" s="92">
        <f>N39-K39</f>
        <v>-75.70064192891806</v>
      </c>
      <c r="Q39" s="31">
        <f>N39/K39</f>
        <v>0.82530621093326606</v>
      </c>
      <c r="R39" s="273">
        <f>Q55</f>
        <v>0.82191366396872023</v>
      </c>
      <c r="S39" s="32">
        <v>0.25</v>
      </c>
      <c r="T39" s="33">
        <v>0.27464120370370371</v>
      </c>
      <c r="U39" s="34"/>
      <c r="V39" s="35">
        <v>35.483333333333334</v>
      </c>
      <c r="W39" s="33"/>
      <c r="X39" s="107"/>
      <c r="Y39" s="276"/>
      <c r="Z39" s="277"/>
      <c r="AA39" s="36">
        <f>M39-J39</f>
        <v>-454.20385157350847</v>
      </c>
      <c r="AB39" s="31">
        <f>M39/J39</f>
        <v>0.82530621093326595</v>
      </c>
      <c r="AC39" s="278">
        <f>AB55</f>
        <v>0.82191366396872023</v>
      </c>
    </row>
    <row r="40" spans="1:29" ht="15.75" customHeight="1">
      <c r="A40" s="390"/>
      <c r="B40" s="38" t="s">
        <v>69</v>
      </c>
      <c r="C40" s="264" t="s">
        <v>97</v>
      </c>
      <c r="D40" s="265"/>
      <c r="E40" s="39">
        <v>14.81</v>
      </c>
      <c r="F40" s="40">
        <v>1433</v>
      </c>
      <c r="G40" s="41">
        <f t="shared" si="9"/>
        <v>21222.73</v>
      </c>
      <c r="H40" s="42"/>
      <c r="I40" s="43">
        <v>6</v>
      </c>
      <c r="J40" s="44">
        <v>2600</v>
      </c>
      <c r="K40" s="45">
        <f t="shared" ref="K40:K41" si="10">J40/I40</f>
        <v>433.33333333333331</v>
      </c>
      <c r="L40" s="46">
        <v>6</v>
      </c>
      <c r="M40" s="44">
        <f>F40/V40*60</f>
        <v>2162.1123218776188</v>
      </c>
      <c r="N40" s="45">
        <f>M40/L40</f>
        <v>360.35205364626978</v>
      </c>
      <c r="O40" s="47">
        <f>L40-I40</f>
        <v>0</v>
      </c>
      <c r="P40" s="48">
        <f>N40-K40</f>
        <v>-72.981279687063534</v>
      </c>
      <c r="Q40" s="49">
        <f>N40/K40</f>
        <v>0.83158166226062258</v>
      </c>
      <c r="R40" s="274"/>
      <c r="S40" s="50">
        <v>0.27793981481481483</v>
      </c>
      <c r="T40" s="51">
        <v>0.30555555555555558</v>
      </c>
      <c r="U40" s="52">
        <v>4.7500000000000231</v>
      </c>
      <c r="V40" s="53">
        <v>39.766666666666673</v>
      </c>
      <c r="W40" s="54"/>
      <c r="X40" s="58"/>
      <c r="Y40" s="266"/>
      <c r="Z40" s="267"/>
      <c r="AA40" s="55">
        <f>M40-J40</f>
        <v>-437.8876781223812</v>
      </c>
      <c r="AB40" s="49">
        <f>M40/J40</f>
        <v>0.83158166226062258</v>
      </c>
      <c r="AC40" s="279"/>
    </row>
    <row r="41" spans="1:29" ht="15.75" customHeight="1">
      <c r="A41" s="390"/>
      <c r="B41" s="38" t="s">
        <v>69</v>
      </c>
      <c r="C41" s="264" t="s">
        <v>98</v>
      </c>
      <c r="D41" s="265"/>
      <c r="E41" s="39">
        <v>17.87</v>
      </c>
      <c r="F41" s="40">
        <v>871</v>
      </c>
      <c r="G41" s="41">
        <f t="shared" si="9"/>
        <v>15564.77</v>
      </c>
      <c r="H41" s="42"/>
      <c r="I41" s="43">
        <v>6</v>
      </c>
      <c r="J41" s="44">
        <v>2600</v>
      </c>
      <c r="K41" s="45">
        <f t="shared" si="10"/>
        <v>433.33333333333331</v>
      </c>
      <c r="L41" s="46">
        <v>6</v>
      </c>
      <c r="M41" s="44">
        <f>F41/V41*60</f>
        <v>2103.0181086519074</v>
      </c>
      <c r="N41" s="45">
        <f>M41/L41</f>
        <v>350.50301810865125</v>
      </c>
      <c r="O41" s="47">
        <f>L41-I41</f>
        <v>0</v>
      </c>
      <c r="P41" s="48">
        <f>N41-K41</f>
        <v>-82.830315224682067</v>
      </c>
      <c r="Q41" s="49">
        <f>N41/K41</f>
        <v>0.80885311871227217</v>
      </c>
      <c r="R41" s="274"/>
      <c r="S41" s="50">
        <v>0.30913194444444442</v>
      </c>
      <c r="T41" s="51">
        <v>0.3263888888888889</v>
      </c>
      <c r="U41" s="52">
        <v>5.1499999999999257</v>
      </c>
      <c r="V41" s="53">
        <v>24.850000000000048</v>
      </c>
      <c r="W41" s="54"/>
      <c r="X41" s="58"/>
      <c r="Y41" s="266"/>
      <c r="Z41" s="267"/>
      <c r="AA41" s="55">
        <f>M41-J41</f>
        <v>-496.98189134809263</v>
      </c>
      <c r="AB41" s="49">
        <f>M41/J41</f>
        <v>0.80885311871227206</v>
      </c>
      <c r="AC41" s="279"/>
    </row>
    <row r="42" spans="1:29" ht="15.75" customHeight="1">
      <c r="A42" s="390"/>
      <c r="B42" s="38"/>
      <c r="C42" s="264"/>
      <c r="D42" s="265"/>
      <c r="E42" s="39"/>
      <c r="F42" s="40"/>
      <c r="G42" s="41"/>
      <c r="H42" s="42"/>
      <c r="I42" s="43"/>
      <c r="J42" s="44"/>
      <c r="K42" s="45"/>
      <c r="L42" s="46"/>
      <c r="M42" s="44"/>
      <c r="N42" s="45"/>
      <c r="O42" s="47"/>
      <c r="P42" s="48"/>
      <c r="Q42" s="49"/>
      <c r="R42" s="274"/>
      <c r="S42" s="50"/>
      <c r="T42" s="51"/>
      <c r="U42" s="52"/>
      <c r="V42" s="53"/>
      <c r="W42" s="54"/>
      <c r="X42" s="94"/>
      <c r="Y42" s="266"/>
      <c r="Z42" s="267"/>
      <c r="AA42" s="55"/>
      <c r="AB42" s="49"/>
      <c r="AC42" s="279"/>
    </row>
    <row r="43" spans="1:29" ht="15.75" customHeight="1">
      <c r="A43" s="390"/>
      <c r="B43" s="38"/>
      <c r="C43" s="264"/>
      <c r="D43" s="265"/>
      <c r="E43" s="39"/>
      <c r="F43" s="40"/>
      <c r="G43" s="41"/>
      <c r="H43" s="58"/>
      <c r="I43" s="43"/>
      <c r="J43" s="44"/>
      <c r="K43" s="45"/>
      <c r="L43" s="59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58"/>
      <c r="Y43" s="266"/>
      <c r="Z43" s="267"/>
      <c r="AA43" s="55"/>
      <c r="AB43" s="49"/>
      <c r="AC43" s="279"/>
    </row>
    <row r="44" spans="1:29" ht="15.75" customHeight="1">
      <c r="A44" s="390"/>
      <c r="B44" s="38"/>
      <c r="C44" s="264"/>
      <c r="D44" s="265"/>
      <c r="E44" s="39"/>
      <c r="F44" s="40"/>
      <c r="G44" s="60"/>
      <c r="H44" s="61"/>
      <c r="I44" s="43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116"/>
      <c r="Y44" s="266"/>
      <c r="Z44" s="267"/>
      <c r="AA44" s="55"/>
      <c r="AB44" s="49"/>
      <c r="AC44" s="279"/>
    </row>
    <row r="45" spans="1:29" ht="15.75" customHeight="1">
      <c r="A45" s="390"/>
      <c r="B45" s="38"/>
      <c r="C45" s="264"/>
      <c r="D45" s="265"/>
      <c r="E45" s="39"/>
      <c r="F45" s="40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79"/>
    </row>
    <row r="46" spans="1:29" ht="15.75" customHeight="1">
      <c r="A46" s="390"/>
      <c r="B46" s="38"/>
      <c r="C46" s="264"/>
      <c r="D46" s="265"/>
      <c r="E46" s="39"/>
      <c r="F46" s="40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79"/>
    </row>
    <row r="47" spans="1:29" ht="15.75" customHeight="1">
      <c r="A47" s="390"/>
      <c r="B47" s="38"/>
      <c r="C47" s="264"/>
      <c r="D47" s="265"/>
      <c r="E47" s="39"/>
      <c r="F47" s="40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62"/>
      <c r="T47" s="63"/>
      <c r="U47" s="52"/>
      <c r="V47" s="74"/>
      <c r="W47" s="54"/>
      <c r="X47" s="94"/>
      <c r="Y47" s="266"/>
      <c r="Z47" s="267"/>
      <c r="AA47" s="55"/>
      <c r="AB47" s="49"/>
      <c r="AC47" s="279"/>
    </row>
    <row r="48" spans="1:29" ht="15.75" customHeight="1">
      <c r="A48" s="390"/>
      <c r="B48" s="38"/>
      <c r="C48" s="264"/>
      <c r="D48" s="265"/>
      <c r="E48" s="39"/>
      <c r="F48" s="40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62"/>
      <c r="T48" s="63"/>
      <c r="U48" s="52"/>
      <c r="V48" s="74"/>
      <c r="W48" s="68"/>
      <c r="X48" s="110"/>
      <c r="Y48" s="266"/>
      <c r="Z48" s="267"/>
      <c r="AA48" s="55"/>
      <c r="AB48" s="49"/>
      <c r="AC48" s="279"/>
    </row>
    <row r="49" spans="1:29" ht="15.75" customHeight="1">
      <c r="A49" s="390"/>
      <c r="B49" s="38"/>
      <c r="C49" s="264"/>
      <c r="D49" s="265"/>
      <c r="E49" s="39"/>
      <c r="F49" s="40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62"/>
      <c r="T49" s="63"/>
      <c r="U49" s="52"/>
      <c r="V49" s="74"/>
      <c r="W49" s="68"/>
      <c r="X49" s="110"/>
      <c r="Y49" s="266"/>
      <c r="Z49" s="267"/>
      <c r="AA49" s="55"/>
      <c r="AB49" s="49"/>
      <c r="AC49" s="279"/>
    </row>
    <row r="50" spans="1:29" ht="15.75" customHeight="1">
      <c r="A50" s="390"/>
      <c r="B50" s="38"/>
      <c r="C50" s="264"/>
      <c r="D50" s="265"/>
      <c r="E50" s="39"/>
      <c r="F50" s="40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62"/>
      <c r="T50" s="63"/>
      <c r="U50" s="52"/>
      <c r="V50" s="74"/>
      <c r="W50" s="68"/>
      <c r="X50" s="110"/>
      <c r="Y50" s="266"/>
      <c r="Z50" s="267"/>
      <c r="AA50" s="55"/>
      <c r="AB50" s="49"/>
      <c r="AC50" s="279"/>
    </row>
    <row r="51" spans="1:29" ht="15.75" customHeight="1">
      <c r="A51" s="390"/>
      <c r="B51" s="38"/>
      <c r="C51" s="264"/>
      <c r="D51" s="265"/>
      <c r="E51" s="39"/>
      <c r="F51" s="40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62"/>
      <c r="T51" s="63"/>
      <c r="U51" s="52"/>
      <c r="V51" s="74"/>
      <c r="W51" s="68"/>
      <c r="X51" s="110"/>
      <c r="Y51" s="266"/>
      <c r="Z51" s="267"/>
      <c r="AA51" s="55"/>
      <c r="AB51" s="49"/>
      <c r="AC51" s="279"/>
    </row>
    <row r="52" spans="1:29" ht="15.75" customHeight="1">
      <c r="A52" s="390"/>
      <c r="B52" s="38"/>
      <c r="C52" s="264"/>
      <c r="D52" s="265"/>
      <c r="E52" s="39"/>
      <c r="F52" s="40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62"/>
      <c r="T52" s="63"/>
      <c r="U52" s="52"/>
      <c r="V52" s="74"/>
      <c r="W52" s="68"/>
      <c r="X52" s="110"/>
      <c r="Y52" s="266"/>
      <c r="Z52" s="267"/>
      <c r="AA52" s="55"/>
      <c r="AB52" s="49"/>
      <c r="AC52" s="279"/>
    </row>
    <row r="53" spans="1:29" ht="15.75" customHeight="1">
      <c r="A53" s="390"/>
      <c r="B53" s="38"/>
      <c r="C53" s="264"/>
      <c r="D53" s="265"/>
      <c r="E53" s="39"/>
      <c r="F53" s="40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62"/>
      <c r="T53" s="63"/>
      <c r="U53" s="52"/>
      <c r="V53" s="74"/>
      <c r="W53" s="68"/>
      <c r="X53" s="110"/>
      <c r="Y53" s="266"/>
      <c r="Z53" s="267"/>
      <c r="AA53" s="55"/>
      <c r="AB53" s="49"/>
      <c r="AC53" s="279"/>
    </row>
    <row r="54" spans="1:29" ht="15.75" customHeight="1">
      <c r="A54" s="390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62"/>
      <c r="T54" s="63"/>
      <c r="U54" s="73"/>
      <c r="V54" s="74"/>
      <c r="W54" s="68"/>
      <c r="X54" s="110"/>
      <c r="Y54" s="266"/>
      <c r="Z54" s="267"/>
      <c r="AA54" s="111"/>
      <c r="AB54" s="67"/>
      <c r="AC54" s="279"/>
    </row>
    <row r="55" spans="1:29" ht="15.75" customHeight="1" thickBot="1">
      <c r="A55" s="391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11">AVERAGE(I39:I54)</f>
        <v>6</v>
      </c>
      <c r="J55" s="81">
        <f t="shared" si="11"/>
        <v>2600</v>
      </c>
      <c r="K55" s="82">
        <f t="shared" ref="K55" si="12">J55/I55</f>
        <v>433.33333333333331</v>
      </c>
      <c r="L55" s="80">
        <f t="shared" ref="L55:M55" si="13">AVERAGE(L39:L54)</f>
        <v>6</v>
      </c>
      <c r="M55" s="81">
        <f t="shared" si="13"/>
        <v>2136.9755263186726</v>
      </c>
      <c r="N55" s="82">
        <f>M55/L55</f>
        <v>356.16258771977874</v>
      </c>
      <c r="O55" s="83">
        <f>L55-I55</f>
        <v>0</v>
      </c>
      <c r="P55" s="84">
        <f>N55-K55</f>
        <v>-77.170745613554573</v>
      </c>
      <c r="Q55" s="85">
        <f>N55/K55</f>
        <v>0.82191366396872023</v>
      </c>
      <c r="R55" s="275"/>
      <c r="S55" s="182">
        <f>S39</f>
        <v>0.25</v>
      </c>
      <c r="T55" s="183">
        <f>INDEX(T39:T54,COUNTA(T39:T54))</f>
        <v>0.3263888888888889</v>
      </c>
      <c r="U55" s="86"/>
      <c r="V55" s="96"/>
      <c r="W55" s="78"/>
      <c r="X55" s="82"/>
      <c r="Y55" s="262"/>
      <c r="Z55" s="263"/>
      <c r="AA55" s="97">
        <f>M55-J55</f>
        <v>-463.02447368132744</v>
      </c>
      <c r="AB55" s="85">
        <f>M55/J55</f>
        <v>0.82191366396872023</v>
      </c>
      <c r="AC55" s="280"/>
    </row>
    <row r="56" spans="1:29" ht="15.75" customHeight="1">
      <c r="A56" s="392" t="s">
        <v>43</v>
      </c>
      <c r="B56" s="16" t="s">
        <v>76</v>
      </c>
      <c r="C56" s="271" t="s">
        <v>103</v>
      </c>
      <c r="D56" s="272"/>
      <c r="E56" s="21">
        <v>14.03</v>
      </c>
      <c r="F56" s="15">
        <v>5418</v>
      </c>
      <c r="G56" s="22">
        <f t="shared" ref="G56" si="14">E56*F56</f>
        <v>76014.539999999994</v>
      </c>
      <c r="H56" s="23"/>
      <c r="I56" s="24">
        <v>4</v>
      </c>
      <c r="J56" s="25">
        <v>2700</v>
      </c>
      <c r="K56" s="26">
        <f>J56/I56</f>
        <v>675</v>
      </c>
      <c r="L56" s="27">
        <v>4</v>
      </c>
      <c r="M56" s="25">
        <f>F56/V56*60</f>
        <v>2357.3604060913708</v>
      </c>
      <c r="N56" s="26">
        <f>M56/L56</f>
        <v>589.3401015228427</v>
      </c>
      <c r="O56" s="91">
        <f>L56-I56</f>
        <v>0</v>
      </c>
      <c r="P56" s="92">
        <f>N56-K56</f>
        <v>-85.659898477157299</v>
      </c>
      <c r="Q56" s="31">
        <f>N56/K56</f>
        <v>0.87309644670050768</v>
      </c>
      <c r="R56" s="273">
        <f>Q72</f>
        <v>0.87309644670050768</v>
      </c>
      <c r="S56" s="32">
        <v>0.25006944444444446</v>
      </c>
      <c r="T56" s="33">
        <v>0.34583333333333333</v>
      </c>
      <c r="U56" s="34"/>
      <c r="V56" s="35">
        <v>137.89999999999998</v>
      </c>
      <c r="W56" s="114"/>
      <c r="X56" s="115"/>
      <c r="Y56" s="276"/>
      <c r="Z56" s="277"/>
      <c r="AA56" s="36">
        <f>M56-J56</f>
        <v>-342.63959390862919</v>
      </c>
      <c r="AB56" s="31">
        <f>M56/J56</f>
        <v>0.87309644670050768</v>
      </c>
      <c r="AC56" s="278">
        <f>AB72</f>
        <v>0.87309644670050768</v>
      </c>
    </row>
    <row r="57" spans="1:29" ht="15.75" customHeight="1">
      <c r="A57" s="393"/>
      <c r="B57" s="38"/>
      <c r="C57" s="264"/>
      <c r="D57" s="265"/>
      <c r="E57" s="39"/>
      <c r="F57" s="40"/>
      <c r="G57" s="41"/>
      <c r="H57" s="42"/>
      <c r="I57" s="43"/>
      <c r="J57" s="44"/>
      <c r="K57" s="45"/>
      <c r="L57" s="46"/>
      <c r="M57" s="44"/>
      <c r="N57" s="45"/>
      <c r="O57" s="47"/>
      <c r="P57" s="48"/>
      <c r="Q57" s="49"/>
      <c r="R57" s="274"/>
      <c r="S57" s="50"/>
      <c r="T57" s="51"/>
      <c r="U57" s="52"/>
      <c r="V57" s="53"/>
      <c r="W57" s="54"/>
      <c r="X57" s="94"/>
      <c r="Y57" s="266"/>
      <c r="Z57" s="267"/>
      <c r="AA57" s="55"/>
      <c r="AB57" s="49"/>
      <c r="AC57" s="279"/>
    </row>
    <row r="58" spans="1:29" ht="15.75" customHeight="1">
      <c r="A58" s="393"/>
      <c r="B58" s="38"/>
      <c r="C58" s="264"/>
      <c r="D58" s="265"/>
      <c r="E58" s="39"/>
      <c r="F58" s="40"/>
      <c r="G58" s="41"/>
      <c r="H58" s="42"/>
      <c r="I58" s="43"/>
      <c r="J58" s="44"/>
      <c r="K58" s="45"/>
      <c r="L58" s="46"/>
      <c r="M58" s="44"/>
      <c r="N58" s="45"/>
      <c r="O58" s="47"/>
      <c r="P58" s="48"/>
      <c r="Q58" s="49"/>
      <c r="R58" s="274"/>
      <c r="S58" s="50"/>
      <c r="T58" s="51"/>
      <c r="U58" s="52"/>
      <c r="V58" s="53"/>
      <c r="W58" s="54"/>
      <c r="X58" s="94"/>
      <c r="Y58" s="266"/>
      <c r="Z58" s="267"/>
      <c r="AA58" s="55"/>
      <c r="AB58" s="49"/>
      <c r="AC58" s="279"/>
    </row>
    <row r="59" spans="1:29" ht="15.75" customHeight="1">
      <c r="A59" s="393"/>
      <c r="B59" s="38"/>
      <c r="C59" s="264"/>
      <c r="D59" s="265"/>
      <c r="E59" s="39"/>
      <c r="F59" s="40"/>
      <c r="G59" s="41"/>
      <c r="H59" s="42"/>
      <c r="I59" s="43"/>
      <c r="J59" s="44"/>
      <c r="K59" s="45"/>
      <c r="L59" s="46"/>
      <c r="M59" s="44"/>
      <c r="N59" s="45"/>
      <c r="O59" s="47"/>
      <c r="P59" s="48"/>
      <c r="Q59" s="49"/>
      <c r="R59" s="274"/>
      <c r="S59" s="50"/>
      <c r="T59" s="51"/>
      <c r="U59" s="52"/>
      <c r="V59" s="53"/>
      <c r="W59" s="54"/>
      <c r="X59" s="94"/>
      <c r="Y59" s="266"/>
      <c r="Z59" s="267"/>
      <c r="AA59" s="55"/>
      <c r="AB59" s="49"/>
      <c r="AC59" s="279"/>
    </row>
    <row r="60" spans="1:29" ht="15.75" customHeight="1">
      <c r="A60" s="393"/>
      <c r="B60" s="38"/>
      <c r="C60" s="264"/>
      <c r="D60" s="265"/>
      <c r="E60" s="39"/>
      <c r="F60" s="40"/>
      <c r="G60" s="41"/>
      <c r="H60" s="58"/>
      <c r="I60" s="43"/>
      <c r="J60" s="44"/>
      <c r="K60" s="45"/>
      <c r="L60" s="59"/>
      <c r="M60" s="44"/>
      <c r="N60" s="45"/>
      <c r="O60" s="47"/>
      <c r="P60" s="48"/>
      <c r="Q60" s="49"/>
      <c r="R60" s="274"/>
      <c r="S60" s="50"/>
      <c r="T60" s="51"/>
      <c r="U60" s="52"/>
      <c r="V60" s="53"/>
      <c r="W60" s="54"/>
      <c r="X60" s="94"/>
      <c r="Y60" s="266"/>
      <c r="Z60" s="267"/>
      <c r="AA60" s="55"/>
      <c r="AB60" s="49"/>
      <c r="AC60" s="279"/>
    </row>
    <row r="61" spans="1:29" ht="15.75" customHeight="1">
      <c r="A61" s="393"/>
      <c r="B61" s="38"/>
      <c r="C61" s="264"/>
      <c r="D61" s="265"/>
      <c r="E61" s="39"/>
      <c r="F61" s="40"/>
      <c r="G61" s="60"/>
      <c r="H61" s="61"/>
      <c r="I61" s="43"/>
      <c r="J61" s="44"/>
      <c r="K61" s="45"/>
      <c r="L61" s="46"/>
      <c r="M61" s="44"/>
      <c r="N61" s="45"/>
      <c r="O61" s="47"/>
      <c r="P61" s="48"/>
      <c r="Q61" s="49"/>
      <c r="R61" s="274"/>
      <c r="S61" s="50"/>
      <c r="T61" s="51"/>
      <c r="U61" s="52"/>
      <c r="V61" s="53"/>
      <c r="W61" s="54"/>
      <c r="X61" s="94"/>
      <c r="Y61" s="266"/>
      <c r="Z61" s="267"/>
      <c r="AA61" s="55"/>
      <c r="AB61" s="49"/>
      <c r="AC61" s="279"/>
    </row>
    <row r="62" spans="1:29" ht="15.75" customHeight="1">
      <c r="A62" s="393"/>
      <c r="B62" s="38"/>
      <c r="C62" s="264"/>
      <c r="D62" s="265"/>
      <c r="E62" s="39"/>
      <c r="F62" s="40"/>
      <c r="G62" s="60"/>
      <c r="H62" s="64"/>
      <c r="I62" s="43"/>
      <c r="J62" s="44"/>
      <c r="K62" s="45"/>
      <c r="L62" s="59"/>
      <c r="M62" s="44"/>
      <c r="N62" s="45"/>
      <c r="O62" s="65"/>
      <c r="P62" s="66"/>
      <c r="Q62" s="67"/>
      <c r="R62" s="274"/>
      <c r="S62" s="50"/>
      <c r="T62" s="51"/>
      <c r="U62" s="52"/>
      <c r="V62" s="53"/>
      <c r="W62" s="54"/>
      <c r="X62" s="94"/>
      <c r="Y62" s="266"/>
      <c r="Z62" s="267"/>
      <c r="AA62" s="55"/>
      <c r="AB62" s="49"/>
      <c r="AC62" s="279"/>
    </row>
    <row r="63" spans="1:29" ht="15.75" customHeight="1">
      <c r="A63" s="393"/>
      <c r="B63" s="38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50"/>
      <c r="T63" s="51"/>
      <c r="U63" s="52"/>
      <c r="V63" s="53"/>
      <c r="W63" s="54"/>
      <c r="X63" s="94"/>
      <c r="Y63" s="266"/>
      <c r="Z63" s="267"/>
      <c r="AA63" s="55"/>
      <c r="AB63" s="49"/>
      <c r="AC63" s="279"/>
    </row>
    <row r="64" spans="1:29" ht="15.75" customHeight="1">
      <c r="A64" s="393"/>
      <c r="B64" s="38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50"/>
      <c r="T64" s="51"/>
      <c r="U64" s="52"/>
      <c r="V64" s="53"/>
      <c r="W64" s="54"/>
      <c r="X64" s="94"/>
      <c r="Y64" s="266"/>
      <c r="Z64" s="267"/>
      <c r="AA64" s="55"/>
      <c r="AB64" s="49"/>
      <c r="AC64" s="279"/>
    </row>
    <row r="65" spans="1:29" ht="15.75" customHeight="1">
      <c r="A65" s="393"/>
      <c r="B65" s="38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50"/>
      <c r="T65" s="51"/>
      <c r="U65" s="52"/>
      <c r="V65" s="53"/>
      <c r="W65" s="54"/>
      <c r="X65" s="94"/>
      <c r="Y65" s="266"/>
      <c r="Z65" s="267"/>
      <c r="AA65" s="55"/>
      <c r="AB65" s="49"/>
      <c r="AC65" s="279"/>
    </row>
    <row r="66" spans="1:29" ht="15.75" customHeight="1">
      <c r="A66" s="393"/>
      <c r="B66" s="38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50"/>
      <c r="T66" s="51"/>
      <c r="U66" s="52"/>
      <c r="V66" s="53"/>
      <c r="W66" s="54"/>
      <c r="X66" s="94"/>
      <c r="Y66" s="266"/>
      <c r="Z66" s="267"/>
      <c r="AA66" s="55"/>
      <c r="AB66" s="49"/>
      <c r="AC66" s="279"/>
    </row>
    <row r="67" spans="1:29" ht="15.75" customHeight="1">
      <c r="A67" s="393"/>
      <c r="B67" s="38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50"/>
      <c r="T67" s="51"/>
      <c r="U67" s="52"/>
      <c r="V67" s="53"/>
      <c r="W67" s="54"/>
      <c r="X67" s="94"/>
      <c r="Y67" s="266"/>
      <c r="Z67" s="267"/>
      <c r="AA67" s="55"/>
      <c r="AB67" s="49"/>
      <c r="AC67" s="279"/>
    </row>
    <row r="68" spans="1:29" ht="15.75" customHeight="1">
      <c r="A68" s="393"/>
      <c r="B68" s="38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50"/>
      <c r="T68" s="51"/>
      <c r="U68" s="52"/>
      <c r="V68" s="53"/>
      <c r="W68" s="54"/>
      <c r="X68" s="94"/>
      <c r="Y68" s="266"/>
      <c r="Z68" s="267"/>
      <c r="AA68" s="55"/>
      <c r="AB68" s="49"/>
      <c r="AC68" s="279"/>
    </row>
    <row r="69" spans="1:29" ht="15.75" customHeight="1">
      <c r="A69" s="393"/>
      <c r="B69" s="38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50"/>
      <c r="T69" s="51"/>
      <c r="U69" s="52"/>
      <c r="V69" s="53"/>
      <c r="W69" s="54"/>
      <c r="X69" s="94"/>
      <c r="Y69" s="266"/>
      <c r="Z69" s="267"/>
      <c r="AA69" s="55"/>
      <c r="AB69" s="49"/>
      <c r="AC69" s="279"/>
    </row>
    <row r="70" spans="1:29" ht="15.75" customHeight="1">
      <c r="A70" s="393"/>
      <c r="B70" s="38"/>
      <c r="C70" s="264"/>
      <c r="D70" s="265"/>
      <c r="E70" s="39"/>
      <c r="F70" s="40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50"/>
      <c r="T70" s="51"/>
      <c r="U70" s="52"/>
      <c r="V70" s="53"/>
      <c r="W70" s="54"/>
      <c r="X70" s="94"/>
      <c r="Y70" s="266"/>
      <c r="Z70" s="267"/>
      <c r="AA70" s="55"/>
      <c r="AB70" s="49"/>
      <c r="AC70" s="279"/>
    </row>
    <row r="71" spans="1:29" ht="15.75" customHeight="1">
      <c r="A71" s="393"/>
      <c r="B71" s="38"/>
      <c r="C71" s="264"/>
      <c r="D71" s="265"/>
      <c r="E71" s="104"/>
      <c r="F71" s="40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394"/>
      <c r="B72" s="76" t="s">
        <v>35</v>
      </c>
      <c r="C72" s="261"/>
      <c r="D72" s="261"/>
      <c r="E72" s="77"/>
      <c r="F72" s="18"/>
      <c r="G72" s="79"/>
      <c r="H72" s="20"/>
      <c r="I72" s="80">
        <f t="shared" ref="I72:J72" si="15">AVERAGE(I56:I71)</f>
        <v>4</v>
      </c>
      <c r="J72" s="81">
        <f t="shared" si="15"/>
        <v>2700</v>
      </c>
      <c r="K72" s="82">
        <f t="shared" ref="K72" si="16">J72/I72</f>
        <v>675</v>
      </c>
      <c r="L72" s="80">
        <f t="shared" ref="L72:M72" si="17">AVERAGE(L56:L71)</f>
        <v>4</v>
      </c>
      <c r="M72" s="81">
        <f t="shared" si="17"/>
        <v>2357.3604060913708</v>
      </c>
      <c r="N72" s="82">
        <f>M72/L72</f>
        <v>589.3401015228427</v>
      </c>
      <c r="O72" s="83">
        <f>L72-I72</f>
        <v>0</v>
      </c>
      <c r="P72" s="84">
        <f>N72-K72</f>
        <v>-85.659898477157299</v>
      </c>
      <c r="Q72" s="85">
        <f>N72/K72</f>
        <v>0.87309644670050768</v>
      </c>
      <c r="R72" s="275"/>
      <c r="S72" s="182">
        <f>S56</f>
        <v>0.25006944444444446</v>
      </c>
      <c r="T72" s="183">
        <f>INDEX(T56:T71,COUNTA(T56:T71))</f>
        <v>0.34583333333333333</v>
      </c>
      <c r="U72" s="86"/>
      <c r="V72" s="96"/>
      <c r="W72" s="18"/>
      <c r="X72" s="20"/>
      <c r="Y72" s="262"/>
      <c r="Z72" s="263"/>
      <c r="AA72" s="97">
        <f>M72-J72</f>
        <v>-342.63959390862919</v>
      </c>
      <c r="AB72" s="85">
        <f>M72/J72</f>
        <v>0.87309644670050768</v>
      </c>
      <c r="AC72" s="280"/>
    </row>
    <row r="73" spans="1:29" ht="15.75" customHeight="1">
      <c r="A73" s="389" t="s">
        <v>197</v>
      </c>
      <c r="B73" s="16" t="s">
        <v>76</v>
      </c>
      <c r="C73" s="271" t="s">
        <v>107</v>
      </c>
      <c r="D73" s="272"/>
      <c r="E73" s="21">
        <v>18.18</v>
      </c>
      <c r="F73" s="15">
        <v>2951</v>
      </c>
      <c r="G73" s="22">
        <f t="shared" ref="G73:G74" si="18">E73*F73</f>
        <v>53649.18</v>
      </c>
      <c r="H73" s="23"/>
      <c r="I73" s="24">
        <v>3</v>
      </c>
      <c r="J73" s="25">
        <v>3300</v>
      </c>
      <c r="K73" s="26">
        <f>J73/I73</f>
        <v>1100</v>
      </c>
      <c r="L73" s="27">
        <v>3</v>
      </c>
      <c r="M73" s="25">
        <f>F73/V73*60</f>
        <v>2771.6149230367873</v>
      </c>
      <c r="N73" s="26">
        <f>M73/L73</f>
        <v>923.87164101226244</v>
      </c>
      <c r="O73" s="91">
        <f>L73-I73</f>
        <v>0</v>
      </c>
      <c r="P73" s="92">
        <f>N73-K73</f>
        <v>-176.12835898773756</v>
      </c>
      <c r="Q73" s="31">
        <f>N73/K73</f>
        <v>0.83988331001114769</v>
      </c>
      <c r="R73" s="273">
        <f>Q89</f>
        <v>0.84545898347983839</v>
      </c>
      <c r="S73" s="32">
        <v>0.34938657407407409</v>
      </c>
      <c r="T73" s="33">
        <v>0.39374999999999999</v>
      </c>
      <c r="U73" s="34"/>
      <c r="V73" s="35">
        <v>63.883333333333297</v>
      </c>
      <c r="W73" s="33"/>
      <c r="X73" s="107"/>
      <c r="Y73" s="276"/>
      <c r="Z73" s="277"/>
      <c r="AA73" s="36">
        <f>M73-J73</f>
        <v>-528.38507696321267</v>
      </c>
      <c r="AB73" s="31">
        <f>M73/J73</f>
        <v>0.83988331001114769</v>
      </c>
      <c r="AC73" s="278">
        <f>AB89</f>
        <v>0.84545898347983839</v>
      </c>
    </row>
    <row r="74" spans="1:29" ht="15.75" customHeight="1">
      <c r="A74" s="390"/>
      <c r="B74" s="38" t="s">
        <v>76</v>
      </c>
      <c r="C74" s="264" t="s">
        <v>226</v>
      </c>
      <c r="D74" s="265"/>
      <c r="E74" s="39">
        <v>21.45</v>
      </c>
      <c r="F74" s="40">
        <v>3931</v>
      </c>
      <c r="G74" s="41">
        <f t="shared" si="18"/>
        <v>84319.95</v>
      </c>
      <c r="H74" s="42"/>
      <c r="I74" s="43">
        <v>3</v>
      </c>
      <c r="J74" s="44">
        <v>3300</v>
      </c>
      <c r="K74" s="45">
        <f t="shared" ref="K74:K93" si="19">J74/I74</f>
        <v>1100</v>
      </c>
      <c r="L74" s="46">
        <v>3</v>
      </c>
      <c r="M74" s="44">
        <f>F74/V74*60</f>
        <v>2808.4143679301455</v>
      </c>
      <c r="N74" s="45">
        <f>M74/L74</f>
        <v>936.13812264338185</v>
      </c>
      <c r="O74" s="47">
        <f>L74-I74</f>
        <v>0</v>
      </c>
      <c r="P74" s="48">
        <f>N74-K74</f>
        <v>-163.86187735661815</v>
      </c>
      <c r="Q74" s="49">
        <f>N74/K74</f>
        <v>0.85103465694852898</v>
      </c>
      <c r="R74" s="274"/>
      <c r="S74" s="50">
        <v>0.39792824074074074</v>
      </c>
      <c r="T74" s="51">
        <v>0.45624999999999999</v>
      </c>
      <c r="U74" s="52">
        <v>6.0166666666666746</v>
      </c>
      <c r="V74" s="53">
        <v>83.98333333333332</v>
      </c>
      <c r="W74" s="54"/>
      <c r="X74" s="94"/>
      <c r="Y74" s="266"/>
      <c r="Z74" s="267"/>
      <c r="AA74" s="55">
        <f>M74-J74</f>
        <v>-491.58563206985446</v>
      </c>
      <c r="AB74" s="49">
        <f>M74/J74</f>
        <v>0.85103465694852898</v>
      </c>
      <c r="AC74" s="279"/>
    </row>
    <row r="75" spans="1:29" ht="15.75" customHeight="1">
      <c r="A75" s="390"/>
      <c r="B75" s="38"/>
      <c r="C75" s="264"/>
      <c r="D75" s="265"/>
      <c r="E75" s="39"/>
      <c r="F75" s="40"/>
      <c r="G75" s="41"/>
      <c r="H75" s="42"/>
      <c r="I75" s="43"/>
      <c r="J75" s="44"/>
      <c r="K75" s="45"/>
      <c r="L75" s="46"/>
      <c r="M75" s="44"/>
      <c r="N75" s="45"/>
      <c r="O75" s="47"/>
      <c r="P75" s="48"/>
      <c r="Q75" s="49"/>
      <c r="R75" s="274"/>
      <c r="S75" s="50"/>
      <c r="T75" s="51"/>
      <c r="U75" s="52"/>
      <c r="V75" s="53"/>
      <c r="W75" s="54"/>
      <c r="X75" s="58"/>
      <c r="Y75" s="266"/>
      <c r="Z75" s="267"/>
      <c r="AA75" s="55"/>
      <c r="AB75" s="49"/>
      <c r="AC75" s="279"/>
    </row>
    <row r="76" spans="1:29" ht="15.75" customHeight="1">
      <c r="A76" s="390"/>
      <c r="B76" s="38"/>
      <c r="C76" s="264"/>
      <c r="D76" s="265"/>
      <c r="E76" s="39"/>
      <c r="F76" s="40"/>
      <c r="G76" s="41"/>
      <c r="H76" s="42"/>
      <c r="I76" s="43"/>
      <c r="J76" s="44"/>
      <c r="K76" s="45"/>
      <c r="L76" s="46"/>
      <c r="M76" s="44"/>
      <c r="N76" s="45"/>
      <c r="O76" s="47"/>
      <c r="P76" s="48"/>
      <c r="Q76" s="49"/>
      <c r="R76" s="274"/>
      <c r="S76" s="50"/>
      <c r="T76" s="51"/>
      <c r="U76" s="52"/>
      <c r="V76" s="53"/>
      <c r="W76" s="54"/>
      <c r="X76" s="58"/>
      <c r="Y76" s="266"/>
      <c r="Z76" s="267"/>
      <c r="AA76" s="55"/>
      <c r="AB76" s="49"/>
      <c r="AC76" s="279"/>
    </row>
    <row r="77" spans="1:29" ht="15.75" customHeight="1">
      <c r="A77" s="390"/>
      <c r="B77" s="38"/>
      <c r="C77" s="264"/>
      <c r="D77" s="265"/>
      <c r="E77" s="39"/>
      <c r="F77" s="40"/>
      <c r="G77" s="41"/>
      <c r="H77" s="58"/>
      <c r="I77" s="43"/>
      <c r="J77" s="44"/>
      <c r="K77" s="45"/>
      <c r="L77" s="59"/>
      <c r="M77" s="44"/>
      <c r="N77" s="45"/>
      <c r="O77" s="47"/>
      <c r="P77" s="48"/>
      <c r="Q77" s="49"/>
      <c r="R77" s="274"/>
      <c r="S77" s="50"/>
      <c r="T77" s="51"/>
      <c r="U77" s="52"/>
      <c r="V77" s="53"/>
      <c r="W77" s="54"/>
      <c r="X77" s="58"/>
      <c r="Y77" s="266"/>
      <c r="Z77" s="267"/>
      <c r="AA77" s="55"/>
      <c r="AB77" s="49"/>
      <c r="AC77" s="279"/>
    </row>
    <row r="78" spans="1:29" ht="15.75" customHeight="1">
      <c r="A78" s="390"/>
      <c r="B78" s="38"/>
      <c r="C78" s="264"/>
      <c r="D78" s="265"/>
      <c r="E78" s="39"/>
      <c r="F78" s="40"/>
      <c r="G78" s="60"/>
      <c r="H78" s="61"/>
      <c r="I78" s="43"/>
      <c r="J78" s="44"/>
      <c r="K78" s="45"/>
      <c r="L78" s="46"/>
      <c r="M78" s="44"/>
      <c r="N78" s="45"/>
      <c r="O78" s="47"/>
      <c r="P78" s="48"/>
      <c r="Q78" s="49"/>
      <c r="R78" s="274"/>
      <c r="S78" s="50"/>
      <c r="T78" s="51"/>
      <c r="U78" s="52"/>
      <c r="V78" s="53"/>
      <c r="W78" s="54"/>
      <c r="X78" s="94"/>
      <c r="Y78" s="266"/>
      <c r="Z78" s="267"/>
      <c r="AA78" s="55"/>
      <c r="AB78" s="49"/>
      <c r="AC78" s="279"/>
    </row>
    <row r="79" spans="1:29" ht="15.75" customHeight="1">
      <c r="A79" s="390"/>
      <c r="B79" s="38"/>
      <c r="C79" s="264"/>
      <c r="D79" s="265"/>
      <c r="E79" s="39"/>
      <c r="F79" s="40"/>
      <c r="G79" s="60"/>
      <c r="H79" s="64"/>
      <c r="I79" s="43"/>
      <c r="J79" s="44"/>
      <c r="K79" s="45"/>
      <c r="L79" s="59"/>
      <c r="M79" s="44"/>
      <c r="N79" s="45"/>
      <c r="O79" s="65"/>
      <c r="P79" s="66"/>
      <c r="Q79" s="67"/>
      <c r="R79" s="274"/>
      <c r="S79" s="50"/>
      <c r="T79" s="51"/>
      <c r="U79" s="52"/>
      <c r="V79" s="53"/>
      <c r="W79" s="54"/>
      <c r="X79" s="94"/>
      <c r="Y79" s="266"/>
      <c r="Z79" s="267"/>
      <c r="AA79" s="55"/>
      <c r="AB79" s="49"/>
      <c r="AC79" s="279"/>
    </row>
    <row r="80" spans="1:29" ht="15.75" customHeight="1">
      <c r="A80" s="390"/>
      <c r="B80" s="38"/>
      <c r="C80" s="264"/>
      <c r="D80" s="265"/>
      <c r="E80" s="39"/>
      <c r="F80" s="40"/>
      <c r="G80" s="60"/>
      <c r="H80" s="64"/>
      <c r="I80" s="43"/>
      <c r="J80" s="44"/>
      <c r="K80" s="45"/>
      <c r="L80" s="59"/>
      <c r="M80" s="44"/>
      <c r="N80" s="45"/>
      <c r="O80" s="65"/>
      <c r="P80" s="66"/>
      <c r="Q80" s="67"/>
      <c r="R80" s="274"/>
      <c r="S80" s="50"/>
      <c r="T80" s="51"/>
      <c r="U80" s="52"/>
      <c r="V80" s="53"/>
      <c r="W80" s="54"/>
      <c r="X80" s="94"/>
      <c r="Y80" s="266"/>
      <c r="Z80" s="267"/>
      <c r="AA80" s="55"/>
      <c r="AB80" s="49"/>
      <c r="AC80" s="279"/>
    </row>
    <row r="81" spans="1:29" ht="15.75" customHeight="1">
      <c r="A81" s="390"/>
      <c r="B81" s="38"/>
      <c r="C81" s="264"/>
      <c r="D81" s="265"/>
      <c r="E81" s="39"/>
      <c r="F81" s="40"/>
      <c r="G81" s="60"/>
      <c r="H81" s="64"/>
      <c r="I81" s="43"/>
      <c r="J81" s="44"/>
      <c r="K81" s="45"/>
      <c r="L81" s="59"/>
      <c r="M81" s="44"/>
      <c r="N81" s="45"/>
      <c r="O81" s="65"/>
      <c r="P81" s="66"/>
      <c r="Q81" s="67"/>
      <c r="R81" s="274"/>
      <c r="S81" s="50"/>
      <c r="T81" s="51"/>
      <c r="U81" s="52"/>
      <c r="V81" s="53"/>
      <c r="W81" s="54"/>
      <c r="X81" s="94"/>
      <c r="Y81" s="266"/>
      <c r="Z81" s="267"/>
      <c r="AA81" s="55"/>
      <c r="AB81" s="49"/>
      <c r="AC81" s="279"/>
    </row>
    <row r="82" spans="1:29" ht="15.75" customHeight="1">
      <c r="A82" s="390"/>
      <c r="B82" s="38"/>
      <c r="C82" s="264"/>
      <c r="D82" s="265"/>
      <c r="E82" s="39"/>
      <c r="F82" s="40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55"/>
      <c r="AB82" s="49"/>
      <c r="AC82" s="279"/>
    </row>
    <row r="83" spans="1:29" ht="15.75" customHeight="1">
      <c r="A83" s="390"/>
      <c r="B83" s="38"/>
      <c r="C83" s="264"/>
      <c r="D83" s="265"/>
      <c r="E83" s="39"/>
      <c r="F83" s="40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55"/>
      <c r="AB83" s="49"/>
      <c r="AC83" s="279"/>
    </row>
    <row r="84" spans="1:29" ht="15.75" customHeight="1">
      <c r="A84" s="390"/>
      <c r="B84" s="38"/>
      <c r="C84" s="264"/>
      <c r="D84" s="265"/>
      <c r="E84" s="39"/>
      <c r="F84" s="40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55"/>
      <c r="AB84" s="49"/>
      <c r="AC84" s="279"/>
    </row>
    <row r="85" spans="1:29" ht="15.75" customHeight="1">
      <c r="A85" s="390"/>
      <c r="B85" s="38"/>
      <c r="C85" s="264"/>
      <c r="D85" s="265"/>
      <c r="E85" s="39"/>
      <c r="F85" s="40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55"/>
      <c r="AB85" s="49"/>
      <c r="AC85" s="279"/>
    </row>
    <row r="86" spans="1:29" ht="15.75" customHeight="1">
      <c r="A86" s="390"/>
      <c r="B86" s="38"/>
      <c r="C86" s="264"/>
      <c r="D86" s="265"/>
      <c r="E86" s="39"/>
      <c r="F86" s="40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55"/>
      <c r="AB86" s="49"/>
      <c r="AC86" s="279"/>
    </row>
    <row r="87" spans="1:29" ht="15.75" customHeight="1">
      <c r="A87" s="390"/>
      <c r="B87" s="38"/>
      <c r="C87" s="264"/>
      <c r="D87" s="265"/>
      <c r="E87" s="39"/>
      <c r="F87" s="40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55"/>
      <c r="AB87" s="49"/>
      <c r="AC87" s="279"/>
    </row>
    <row r="88" spans="1:29" ht="15.75" customHeight="1">
      <c r="A88" s="390"/>
      <c r="B88" s="38"/>
      <c r="C88" s="264"/>
      <c r="D88" s="265"/>
      <c r="E88" s="104"/>
      <c r="F88" s="40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391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20">AVERAGE(I73:I88)</f>
        <v>3</v>
      </c>
      <c r="J89" s="81">
        <f t="shared" si="20"/>
        <v>3300</v>
      </c>
      <c r="K89" s="82">
        <f t="shared" ref="K89" si="21">J89/I89</f>
        <v>1100</v>
      </c>
      <c r="L89" s="80">
        <f t="shared" ref="L89:M89" si="22">AVERAGE(L73:L88)</f>
        <v>3</v>
      </c>
      <c r="M89" s="81">
        <f t="shared" si="22"/>
        <v>2790.0146454834667</v>
      </c>
      <c r="N89" s="82">
        <f>M89/L89</f>
        <v>930.00488182782226</v>
      </c>
      <c r="O89" s="83">
        <f>L89-I89</f>
        <v>0</v>
      </c>
      <c r="P89" s="84">
        <f>N89-K89</f>
        <v>-169.99511817217774</v>
      </c>
      <c r="Q89" s="85">
        <f>N89/K89</f>
        <v>0.84545898347983839</v>
      </c>
      <c r="R89" s="275"/>
      <c r="S89" s="182">
        <f>S73</f>
        <v>0.34938657407407409</v>
      </c>
      <c r="T89" s="183">
        <f>INDEX(T73:T88,COUNTA(T73:T88))</f>
        <v>0.45624999999999999</v>
      </c>
      <c r="U89" s="86"/>
      <c r="V89" s="96"/>
      <c r="W89" s="78"/>
      <c r="X89" s="82"/>
      <c r="Y89" s="262"/>
      <c r="Z89" s="263"/>
      <c r="AA89" s="97">
        <f>M89-J89</f>
        <v>-509.98535451653333</v>
      </c>
      <c r="AB89" s="85">
        <f>M89/J89</f>
        <v>0.84545898347983839</v>
      </c>
      <c r="AC89" s="280"/>
    </row>
    <row r="90" spans="1:29" ht="15.75" customHeight="1">
      <c r="A90" s="392" t="s">
        <v>44</v>
      </c>
      <c r="B90" s="16" t="s">
        <v>76</v>
      </c>
      <c r="C90" s="271" t="s">
        <v>105</v>
      </c>
      <c r="D90" s="272"/>
      <c r="E90" s="21">
        <v>22.28</v>
      </c>
      <c r="F90" s="15">
        <v>1499</v>
      </c>
      <c r="G90" s="22">
        <f t="shared" ref="G90:G93" si="23">E90*F90</f>
        <v>33397.72</v>
      </c>
      <c r="H90" s="23"/>
      <c r="I90" s="24">
        <v>5</v>
      </c>
      <c r="J90" s="25">
        <v>3300</v>
      </c>
      <c r="K90" s="26">
        <f>J90/I90</f>
        <v>660</v>
      </c>
      <c r="L90" s="27">
        <v>5</v>
      </c>
      <c r="M90" s="25">
        <f>F90/V90*60</f>
        <v>2732.3544303797485</v>
      </c>
      <c r="N90" s="26">
        <f>M90/L90</f>
        <v>546.47088607594969</v>
      </c>
      <c r="O90" s="91">
        <f>L90-I90</f>
        <v>0</v>
      </c>
      <c r="P90" s="92">
        <f>N90-K90</f>
        <v>-113.52911392405031</v>
      </c>
      <c r="Q90" s="31">
        <f>N90/K90</f>
        <v>0.82798619102416615</v>
      </c>
      <c r="R90" s="273">
        <f>Q106</f>
        <v>0.83652054536921294</v>
      </c>
      <c r="S90" s="32">
        <v>0.25005787037037036</v>
      </c>
      <c r="T90" s="33">
        <v>0.27291666666666664</v>
      </c>
      <c r="U90" s="34"/>
      <c r="V90" s="35">
        <v>32.916666666666643</v>
      </c>
      <c r="W90" s="114"/>
      <c r="X90" s="115"/>
      <c r="Y90" s="276"/>
      <c r="Z90" s="277"/>
      <c r="AA90" s="36">
        <f>M90-J90</f>
        <v>-567.64556962025154</v>
      </c>
      <c r="AB90" s="31">
        <f>M90/J90</f>
        <v>0.82798619102416615</v>
      </c>
      <c r="AC90" s="278">
        <f>AB106</f>
        <v>0.83652054536921294</v>
      </c>
    </row>
    <row r="91" spans="1:29" ht="15.75" customHeight="1">
      <c r="A91" s="393"/>
      <c r="B91" s="38" t="s">
        <v>76</v>
      </c>
      <c r="C91" s="264" t="s">
        <v>106</v>
      </c>
      <c r="D91" s="265"/>
      <c r="E91" s="39">
        <v>23.38</v>
      </c>
      <c r="F91" s="40">
        <v>1316</v>
      </c>
      <c r="G91" s="41">
        <f t="shared" si="23"/>
        <v>30768.079999999998</v>
      </c>
      <c r="H91" s="42"/>
      <c r="I91" s="43">
        <v>4</v>
      </c>
      <c r="J91" s="44">
        <v>3300</v>
      </c>
      <c r="K91" s="45">
        <f t="shared" si="19"/>
        <v>825</v>
      </c>
      <c r="L91" s="46">
        <v>4</v>
      </c>
      <c r="M91" s="44">
        <f>F91/V91*60</f>
        <v>2730.6051873198853</v>
      </c>
      <c r="N91" s="45">
        <f>M91/L91</f>
        <v>682.65129682997133</v>
      </c>
      <c r="O91" s="47">
        <f>L91-I91</f>
        <v>0</v>
      </c>
      <c r="P91" s="48">
        <f>N91-K91</f>
        <v>-142.34870317002867</v>
      </c>
      <c r="Q91" s="49">
        <f>N91/K91</f>
        <v>0.82745611736966218</v>
      </c>
      <c r="R91" s="274"/>
      <c r="S91" s="50">
        <v>0.27714120370370371</v>
      </c>
      <c r="T91" s="51">
        <v>0.29722222222222222</v>
      </c>
      <c r="U91" s="52">
        <v>6.0833333333333783</v>
      </c>
      <c r="V91" s="53">
        <v>28.916666666666657</v>
      </c>
      <c r="W91" s="54"/>
      <c r="X91" s="94"/>
      <c r="Y91" s="266"/>
      <c r="Z91" s="267"/>
      <c r="AA91" s="55">
        <f>M91-J91</f>
        <v>-569.39481268011468</v>
      </c>
      <c r="AB91" s="49">
        <f>M91/J91</f>
        <v>0.82745611736966218</v>
      </c>
      <c r="AC91" s="279"/>
    </row>
    <row r="92" spans="1:29" ht="15.75" customHeight="1">
      <c r="A92" s="393"/>
      <c r="B92" s="38" t="s">
        <v>76</v>
      </c>
      <c r="C92" s="264" t="s">
        <v>104</v>
      </c>
      <c r="D92" s="265"/>
      <c r="E92" s="39">
        <v>17.89</v>
      </c>
      <c r="F92" s="40">
        <v>3143</v>
      </c>
      <c r="G92" s="41">
        <f t="shared" si="23"/>
        <v>56228.270000000004</v>
      </c>
      <c r="H92" s="42"/>
      <c r="I92" s="43">
        <v>4</v>
      </c>
      <c r="J92" s="44">
        <v>3300</v>
      </c>
      <c r="K92" s="45">
        <f t="shared" si="19"/>
        <v>825</v>
      </c>
      <c r="L92" s="46">
        <v>4</v>
      </c>
      <c r="M92" s="44">
        <f>F92/V92*60</f>
        <v>2765.1026392961835</v>
      </c>
      <c r="N92" s="45">
        <f>M92/L92</f>
        <v>691.27565982404587</v>
      </c>
      <c r="O92" s="47">
        <f>L92-I92</f>
        <v>0</v>
      </c>
      <c r="P92" s="48">
        <f>N92-K92</f>
        <v>-133.72434017595413</v>
      </c>
      <c r="Q92" s="49">
        <f>N92/K92</f>
        <v>0.83790989069581323</v>
      </c>
      <c r="R92" s="274"/>
      <c r="S92" s="50">
        <v>0.30069444444444438</v>
      </c>
      <c r="T92" s="51">
        <v>0.34805555555555556</v>
      </c>
      <c r="U92" s="52">
        <v>4.9999999999999023</v>
      </c>
      <c r="V92" s="53">
        <v>68.200000000000102</v>
      </c>
      <c r="W92" s="54"/>
      <c r="X92" s="94"/>
      <c r="Y92" s="266"/>
      <c r="Z92" s="267"/>
      <c r="AA92" s="55">
        <f>M92-J92</f>
        <v>-534.8973607038165</v>
      </c>
      <c r="AB92" s="49">
        <f>M92/J92</f>
        <v>0.83790989069581323</v>
      </c>
      <c r="AC92" s="279"/>
    </row>
    <row r="93" spans="1:29" ht="15.75" customHeight="1">
      <c r="A93" s="393"/>
      <c r="B93" s="38" t="s">
        <v>76</v>
      </c>
      <c r="C93" s="264" t="s">
        <v>108</v>
      </c>
      <c r="D93" s="265"/>
      <c r="E93" s="39">
        <v>16.66</v>
      </c>
      <c r="F93" s="40">
        <v>5245</v>
      </c>
      <c r="G93" s="41">
        <f t="shared" si="23"/>
        <v>87381.7</v>
      </c>
      <c r="H93" s="42"/>
      <c r="I93" s="43">
        <v>4</v>
      </c>
      <c r="J93" s="44">
        <v>3300</v>
      </c>
      <c r="K93" s="45">
        <f t="shared" si="19"/>
        <v>825</v>
      </c>
      <c r="L93" s="46">
        <v>4</v>
      </c>
      <c r="M93" s="44">
        <f>F93/V93*60</f>
        <v>2814.0089418777939</v>
      </c>
      <c r="N93" s="45">
        <f>M93/L93</f>
        <v>703.50223546944846</v>
      </c>
      <c r="O93" s="47">
        <f>L93-I93</f>
        <v>0</v>
      </c>
      <c r="P93" s="48">
        <f>N93-K93</f>
        <v>-121.49776453055154</v>
      </c>
      <c r="Q93" s="49">
        <f>N93/K93</f>
        <v>0.85272998238721021</v>
      </c>
      <c r="R93" s="274"/>
      <c r="S93" s="50">
        <v>0.35358796296296297</v>
      </c>
      <c r="T93" s="51">
        <v>0.43125000000000002</v>
      </c>
      <c r="U93" s="52">
        <v>7.9666666666666597</v>
      </c>
      <c r="V93" s="53">
        <v>111.83333333333336</v>
      </c>
      <c r="W93" s="54"/>
      <c r="X93" s="94"/>
      <c r="Y93" s="266"/>
      <c r="Z93" s="267"/>
      <c r="AA93" s="55">
        <f>M93-J93</f>
        <v>-485.99105812220614</v>
      </c>
      <c r="AB93" s="49">
        <f>M93/J93</f>
        <v>0.85272998238721021</v>
      </c>
      <c r="AC93" s="279"/>
    </row>
    <row r="94" spans="1:29" ht="15.75" customHeight="1">
      <c r="A94" s="393"/>
      <c r="B94" s="38"/>
      <c r="C94" s="264"/>
      <c r="D94" s="265"/>
      <c r="E94" s="39"/>
      <c r="F94" s="40"/>
      <c r="G94" s="41"/>
      <c r="H94" s="58"/>
      <c r="I94" s="43"/>
      <c r="J94" s="44"/>
      <c r="K94" s="45"/>
      <c r="L94" s="59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393"/>
      <c r="B95" s="38"/>
      <c r="C95" s="264"/>
      <c r="D95" s="265"/>
      <c r="E95" s="39"/>
      <c r="F95" s="40"/>
      <c r="G95" s="60"/>
      <c r="H95" s="61"/>
      <c r="I95" s="43"/>
      <c r="J95" s="44"/>
      <c r="K95" s="45"/>
      <c r="L95" s="46"/>
      <c r="M95" s="44"/>
      <c r="N95" s="45"/>
      <c r="O95" s="47"/>
      <c r="P95" s="48"/>
      <c r="Q95" s="49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393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393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393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94"/>
      <c r="Y98" s="266"/>
      <c r="Z98" s="267"/>
      <c r="AA98" s="55"/>
      <c r="AB98" s="49"/>
      <c r="AC98" s="279"/>
    </row>
    <row r="99" spans="1:29" ht="15.75" customHeight="1">
      <c r="A99" s="393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94"/>
      <c r="Y99" s="266"/>
      <c r="Z99" s="267"/>
      <c r="AA99" s="55"/>
      <c r="AB99" s="49"/>
      <c r="AC99" s="279"/>
    </row>
    <row r="100" spans="1:29" ht="15.75" customHeight="1">
      <c r="A100" s="393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94"/>
      <c r="Y100" s="266"/>
      <c r="Z100" s="267"/>
      <c r="AA100" s="55"/>
      <c r="AB100" s="49"/>
      <c r="AC100" s="279"/>
    </row>
    <row r="101" spans="1:29" ht="15.75" customHeight="1">
      <c r="A101" s="393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94"/>
      <c r="Y101" s="266"/>
      <c r="Z101" s="267"/>
      <c r="AA101" s="55"/>
      <c r="AB101" s="49"/>
      <c r="AC101" s="279"/>
    </row>
    <row r="102" spans="1:29" ht="15.75" customHeight="1">
      <c r="A102" s="393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94"/>
      <c r="Y102" s="266"/>
      <c r="Z102" s="267"/>
      <c r="AA102" s="55"/>
      <c r="AB102" s="49"/>
      <c r="AC102" s="279"/>
    </row>
    <row r="103" spans="1:29" ht="15.75" customHeight="1">
      <c r="A103" s="393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94"/>
      <c r="Y103" s="266"/>
      <c r="Z103" s="267"/>
      <c r="AA103" s="55"/>
      <c r="AB103" s="49"/>
      <c r="AC103" s="279"/>
    </row>
    <row r="104" spans="1:29" ht="15.75" customHeight="1">
      <c r="A104" s="393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94"/>
      <c r="Y104" s="266"/>
      <c r="Z104" s="267"/>
      <c r="AA104" s="55"/>
      <c r="AB104" s="49"/>
      <c r="AC104" s="279"/>
    </row>
    <row r="105" spans="1:29" ht="15.75" customHeight="1">
      <c r="A105" s="393"/>
      <c r="B105" s="38"/>
      <c r="C105" s="264"/>
      <c r="D105" s="265"/>
      <c r="E105" s="104"/>
      <c r="F105" s="40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394"/>
      <c r="B106" s="76" t="s">
        <v>35</v>
      </c>
      <c r="C106" s="261"/>
      <c r="D106" s="261"/>
      <c r="E106" s="77"/>
      <c r="F106" s="18"/>
      <c r="G106" s="79"/>
      <c r="H106" s="20"/>
      <c r="I106" s="80">
        <f t="shared" ref="I106:J106" si="24">AVERAGE(I90:I105)</f>
        <v>4.25</v>
      </c>
      <c r="J106" s="81">
        <f t="shared" si="24"/>
        <v>3300</v>
      </c>
      <c r="K106" s="82">
        <f t="shared" ref="K106" si="25">J106/I106</f>
        <v>776.47058823529414</v>
      </c>
      <c r="L106" s="80">
        <f t="shared" ref="L106:M106" si="26">AVERAGE(L90:L105)</f>
        <v>4.25</v>
      </c>
      <c r="M106" s="81">
        <f t="shared" si="26"/>
        <v>2760.5177997184028</v>
      </c>
      <c r="N106" s="82">
        <f>M106/L106</f>
        <v>649.53359993374181</v>
      </c>
      <c r="O106" s="83">
        <f>L106-I106</f>
        <v>0</v>
      </c>
      <c r="P106" s="84">
        <f>N106-K106</f>
        <v>-126.93698830155233</v>
      </c>
      <c r="Q106" s="85">
        <f>N106/K106</f>
        <v>0.83652054536921294</v>
      </c>
      <c r="R106" s="275"/>
      <c r="S106" s="182">
        <f>S90</f>
        <v>0.25005787037037036</v>
      </c>
      <c r="T106" s="183">
        <f>INDEX(T90:T105,COUNTA(T90:T105))</f>
        <v>0.43125000000000002</v>
      </c>
      <c r="U106" s="86"/>
      <c r="V106" s="96"/>
      <c r="W106" s="18"/>
      <c r="X106" s="20"/>
      <c r="Y106" s="262"/>
      <c r="Z106" s="263"/>
      <c r="AA106" s="97">
        <f>M106-J106</f>
        <v>-539.48220028159722</v>
      </c>
      <c r="AB106" s="85">
        <f>M106/J106</f>
        <v>0.83652054536921294</v>
      </c>
      <c r="AC106" s="280"/>
    </row>
    <row r="107" spans="1:29" ht="15.75" customHeight="1">
      <c r="A107" s="389" t="s">
        <v>45</v>
      </c>
      <c r="B107" s="16" t="s">
        <v>76</v>
      </c>
      <c r="C107" s="271" t="s">
        <v>112</v>
      </c>
      <c r="D107" s="272"/>
      <c r="E107" s="21">
        <v>25.03</v>
      </c>
      <c r="F107" s="15">
        <v>2066</v>
      </c>
      <c r="G107" s="22">
        <f t="shared" ref="G107:G110" si="27">E107*F107</f>
        <v>51711.98</v>
      </c>
      <c r="H107" s="23"/>
      <c r="I107" s="24">
        <v>4</v>
      </c>
      <c r="J107" s="25">
        <v>3300</v>
      </c>
      <c r="K107" s="26">
        <f>J107/I107</f>
        <v>825</v>
      </c>
      <c r="L107" s="27">
        <v>4</v>
      </c>
      <c r="M107" s="25">
        <f>F107/V107*60</f>
        <v>2726.3929618768366</v>
      </c>
      <c r="N107" s="26">
        <f>M107/L107</f>
        <v>681.59824046920914</v>
      </c>
      <c r="O107" s="91">
        <f>L107-I107</f>
        <v>0</v>
      </c>
      <c r="P107" s="92">
        <f>N107-K107</f>
        <v>-143.40175953079086</v>
      </c>
      <c r="Q107" s="31">
        <f>N107/K107</f>
        <v>0.8261796854172232</v>
      </c>
      <c r="R107" s="273">
        <f>Q123</f>
        <v>0.82364438869985512</v>
      </c>
      <c r="S107" s="32">
        <v>0.25001157407407409</v>
      </c>
      <c r="T107" s="33">
        <v>0.28158564814814813</v>
      </c>
      <c r="U107" s="34"/>
      <c r="V107" s="35">
        <v>45.466666666666605</v>
      </c>
      <c r="W107" s="114"/>
      <c r="X107" s="115"/>
      <c r="Y107" s="276"/>
      <c r="Z107" s="277"/>
      <c r="AA107" s="36">
        <f>M107-J107</f>
        <v>-573.60703812316342</v>
      </c>
      <c r="AB107" s="31">
        <f>M107/J107</f>
        <v>0.8261796854172232</v>
      </c>
      <c r="AC107" s="278">
        <f>AB123</f>
        <v>0.82364438869985501</v>
      </c>
    </row>
    <row r="108" spans="1:29" ht="15.75" customHeight="1">
      <c r="A108" s="390"/>
      <c r="B108" s="38" t="s">
        <v>76</v>
      </c>
      <c r="C108" s="264" t="s">
        <v>110</v>
      </c>
      <c r="D108" s="265"/>
      <c r="E108" s="39">
        <v>24.83</v>
      </c>
      <c r="F108" s="40">
        <v>2396</v>
      </c>
      <c r="G108" s="41">
        <f t="shared" si="27"/>
        <v>59492.679999999993</v>
      </c>
      <c r="H108" s="42"/>
      <c r="I108" s="43">
        <v>4</v>
      </c>
      <c r="J108" s="44">
        <v>3300</v>
      </c>
      <c r="K108" s="45">
        <f t="shared" ref="K108:K148" si="28">J108/I108</f>
        <v>825</v>
      </c>
      <c r="L108" s="46">
        <v>4</v>
      </c>
      <c r="M108" s="44">
        <f>F108/V108*60</f>
        <v>2737.4166931132972</v>
      </c>
      <c r="N108" s="45">
        <f>M108/L108</f>
        <v>684.35417327832431</v>
      </c>
      <c r="O108" s="47">
        <f>L108-I108</f>
        <v>0</v>
      </c>
      <c r="P108" s="48">
        <f>N108-K108</f>
        <v>-140.64582672167569</v>
      </c>
      <c r="Q108" s="49">
        <f>N108/K108</f>
        <v>0.82952021003433252</v>
      </c>
      <c r="R108" s="274"/>
      <c r="S108" s="50">
        <v>0.29478009259259258</v>
      </c>
      <c r="T108" s="51">
        <v>0.33124999999999999</v>
      </c>
      <c r="U108" s="52">
        <v>19.000000000000014</v>
      </c>
      <c r="V108" s="53">
        <v>52.516666666666666</v>
      </c>
      <c r="W108" s="54"/>
      <c r="X108" s="94"/>
      <c r="Y108" s="266"/>
      <c r="Z108" s="267"/>
      <c r="AA108" s="55">
        <f>M108-J108</f>
        <v>-562.58330688670276</v>
      </c>
      <c r="AB108" s="49">
        <f>M108/J108</f>
        <v>0.82952021003433252</v>
      </c>
      <c r="AC108" s="279"/>
    </row>
    <row r="109" spans="1:29" ht="15.75" customHeight="1">
      <c r="A109" s="390"/>
      <c r="B109" s="38" t="s">
        <v>76</v>
      </c>
      <c r="C109" s="264" t="s">
        <v>111</v>
      </c>
      <c r="D109" s="265"/>
      <c r="E109" s="39">
        <v>18.18</v>
      </c>
      <c r="F109" s="40">
        <v>1577</v>
      </c>
      <c r="G109" s="41">
        <f t="shared" si="27"/>
        <v>28669.86</v>
      </c>
      <c r="H109" s="42"/>
      <c r="I109" s="43">
        <v>3</v>
      </c>
      <c r="J109" s="44">
        <v>3600</v>
      </c>
      <c r="K109" s="45">
        <f t="shared" si="28"/>
        <v>1200</v>
      </c>
      <c r="L109" s="46">
        <v>3</v>
      </c>
      <c r="M109" s="44">
        <f>F109/V109*60</f>
        <v>2924.8840803709404</v>
      </c>
      <c r="N109" s="45">
        <f>M109/L109</f>
        <v>974.96136012364684</v>
      </c>
      <c r="O109" s="47">
        <f>L109-I109</f>
        <v>0</v>
      </c>
      <c r="P109" s="48">
        <f>N109-K109</f>
        <v>-225.03863987635316</v>
      </c>
      <c r="Q109" s="49">
        <f>N109/K109</f>
        <v>0.81246780010303898</v>
      </c>
      <c r="R109" s="274"/>
      <c r="S109" s="50">
        <v>0.34236111111111112</v>
      </c>
      <c r="T109" s="51">
        <v>0.36482638888888891</v>
      </c>
      <c r="U109" s="52">
        <v>16.000000000000021</v>
      </c>
      <c r="V109" s="53">
        <v>32.350000000000023</v>
      </c>
      <c r="W109" s="54"/>
      <c r="X109" s="94"/>
      <c r="Y109" s="266"/>
      <c r="Z109" s="267"/>
      <c r="AA109" s="55">
        <f>M109-J109</f>
        <v>-675.11591962905959</v>
      </c>
      <c r="AB109" s="49">
        <f>M109/J109</f>
        <v>0.81246780010303898</v>
      </c>
      <c r="AC109" s="279"/>
    </row>
    <row r="110" spans="1:29" ht="15.75" customHeight="1">
      <c r="A110" s="390"/>
      <c r="B110" s="38" t="s">
        <v>76</v>
      </c>
      <c r="C110" s="264" t="s">
        <v>113</v>
      </c>
      <c r="D110" s="265"/>
      <c r="E110" s="39">
        <v>14.28</v>
      </c>
      <c r="F110" s="40">
        <v>6779</v>
      </c>
      <c r="G110" s="41">
        <f t="shared" si="27"/>
        <v>96804.12</v>
      </c>
      <c r="H110" s="42"/>
      <c r="I110" s="43">
        <v>3</v>
      </c>
      <c r="J110" s="44">
        <v>3600</v>
      </c>
      <c r="K110" s="45">
        <f t="shared" si="28"/>
        <v>1200</v>
      </c>
      <c r="L110" s="46">
        <v>3</v>
      </c>
      <c r="M110" s="44">
        <f>F110/V110*60</f>
        <v>2977.598828696925</v>
      </c>
      <c r="N110" s="45">
        <f>M110/L110</f>
        <v>992.53294289897497</v>
      </c>
      <c r="O110" s="47">
        <f>L110-I110</f>
        <v>0</v>
      </c>
      <c r="P110" s="48">
        <f>N110-K110</f>
        <v>-207.46705710102503</v>
      </c>
      <c r="Q110" s="49">
        <f>N110/K110</f>
        <v>0.82711078574914576</v>
      </c>
      <c r="R110" s="274"/>
      <c r="S110" s="50">
        <v>0.37597222222222221</v>
      </c>
      <c r="T110" s="51">
        <v>0.47083333333333333</v>
      </c>
      <c r="U110" s="52">
        <v>16.049999999999951</v>
      </c>
      <c r="V110" s="53">
        <v>136.60000000000002</v>
      </c>
      <c r="W110" s="54"/>
      <c r="X110" s="94"/>
      <c r="Y110" s="266"/>
      <c r="Z110" s="267"/>
      <c r="AA110" s="55">
        <f>M110-J110</f>
        <v>-622.40117130307499</v>
      </c>
      <c r="AB110" s="49">
        <f>M110/J110</f>
        <v>0.82711078574914587</v>
      </c>
      <c r="AC110" s="279"/>
    </row>
    <row r="111" spans="1:29" ht="15.75" customHeight="1">
      <c r="A111" s="390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94"/>
      <c r="Y111" s="266"/>
      <c r="Z111" s="267"/>
      <c r="AA111" s="55"/>
      <c r="AB111" s="49"/>
      <c r="AC111" s="279"/>
    </row>
    <row r="112" spans="1:29" ht="15.75" customHeight="1">
      <c r="A112" s="390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94"/>
      <c r="Y112" s="266"/>
      <c r="Z112" s="267"/>
      <c r="AA112" s="55"/>
      <c r="AB112" s="49"/>
      <c r="AC112" s="279"/>
    </row>
    <row r="113" spans="1:29" ht="15.75" customHeight="1">
      <c r="A113" s="390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94"/>
      <c r="Y113" s="266"/>
      <c r="Z113" s="267"/>
      <c r="AA113" s="55"/>
      <c r="AB113" s="49"/>
      <c r="AC113" s="279"/>
    </row>
    <row r="114" spans="1:29" ht="15.75" customHeight="1">
      <c r="A114" s="390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390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94"/>
      <c r="Y115" s="266"/>
      <c r="Z115" s="267"/>
      <c r="AA115" s="55"/>
      <c r="AB115" s="49"/>
      <c r="AC115" s="279"/>
    </row>
    <row r="116" spans="1:29" ht="15.75" customHeight="1">
      <c r="A116" s="390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94"/>
      <c r="Y116" s="266"/>
      <c r="Z116" s="267"/>
      <c r="AA116" s="55"/>
      <c r="AB116" s="49"/>
      <c r="AC116" s="279"/>
    </row>
    <row r="117" spans="1:29" ht="15.75" customHeight="1">
      <c r="A117" s="390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68"/>
      <c r="X117" s="110"/>
      <c r="Y117" s="266"/>
      <c r="Z117" s="267"/>
      <c r="AA117" s="55"/>
      <c r="AB117" s="49"/>
      <c r="AC117" s="279"/>
    </row>
    <row r="118" spans="1:29" ht="15.75" customHeight="1">
      <c r="A118" s="390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68"/>
      <c r="X118" s="110"/>
      <c r="Y118" s="266"/>
      <c r="Z118" s="267"/>
      <c r="AA118" s="55"/>
      <c r="AB118" s="49"/>
      <c r="AC118" s="279"/>
    </row>
    <row r="119" spans="1:29" ht="15.75" customHeight="1">
      <c r="A119" s="390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68"/>
      <c r="X119" s="110"/>
      <c r="Y119" s="266"/>
      <c r="Z119" s="267"/>
      <c r="AA119" s="55"/>
      <c r="AB119" s="49"/>
      <c r="AC119" s="279"/>
    </row>
    <row r="120" spans="1:29" ht="15.75" customHeight="1">
      <c r="A120" s="390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68"/>
      <c r="X120" s="110"/>
      <c r="Y120" s="266"/>
      <c r="Z120" s="267"/>
      <c r="AA120" s="55"/>
      <c r="AB120" s="49"/>
      <c r="AC120" s="279"/>
    </row>
    <row r="121" spans="1:29" ht="15.75" customHeight="1">
      <c r="A121" s="390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68"/>
      <c r="X121" s="110"/>
      <c r="Y121" s="266"/>
      <c r="Z121" s="267"/>
      <c r="AA121" s="55"/>
      <c r="AB121" s="49"/>
      <c r="AC121" s="279"/>
    </row>
    <row r="122" spans="1:29" ht="15.75" customHeight="1">
      <c r="A122" s="390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391"/>
      <c r="B123" s="76" t="s">
        <v>35</v>
      </c>
      <c r="C123" s="261"/>
      <c r="D123" s="261"/>
      <c r="E123" s="77"/>
      <c r="F123" s="18"/>
      <c r="G123" s="79"/>
      <c r="H123" s="20"/>
      <c r="I123" s="80">
        <f t="shared" ref="I123:J123" si="29">AVERAGE(I107:I122)</f>
        <v>3.5</v>
      </c>
      <c r="J123" s="81">
        <f t="shared" si="29"/>
        <v>3450</v>
      </c>
      <c r="K123" s="82">
        <f t="shared" ref="K123" si="30">J123/I123</f>
        <v>985.71428571428567</v>
      </c>
      <c r="L123" s="80">
        <f t="shared" ref="L123:M123" si="31">AVERAGE(L107:L122)</f>
        <v>3.5</v>
      </c>
      <c r="M123" s="81">
        <f t="shared" si="31"/>
        <v>2841.5731410144999</v>
      </c>
      <c r="N123" s="82">
        <f>M123/L123</f>
        <v>811.87804028985715</v>
      </c>
      <c r="O123" s="83">
        <f>L123-I123</f>
        <v>0</v>
      </c>
      <c r="P123" s="84">
        <f>N123-K123</f>
        <v>-173.83624542442851</v>
      </c>
      <c r="Q123" s="85">
        <f>N123/K123</f>
        <v>0.82364438869985512</v>
      </c>
      <c r="R123" s="275"/>
      <c r="S123" s="182">
        <f>S107</f>
        <v>0.25001157407407409</v>
      </c>
      <c r="T123" s="183">
        <f>INDEX(T107:T122,COUNTA(T107:T122))</f>
        <v>0.47083333333333333</v>
      </c>
      <c r="U123" s="86"/>
      <c r="V123" s="96"/>
      <c r="W123" s="18"/>
      <c r="X123" s="20"/>
      <c r="Y123" s="262"/>
      <c r="Z123" s="263"/>
      <c r="AA123" s="97">
        <f>M123-J123</f>
        <v>-608.42685898550008</v>
      </c>
      <c r="AB123" s="85">
        <f>M123/J123</f>
        <v>0.82364438869985501</v>
      </c>
      <c r="AC123" s="280"/>
    </row>
    <row r="124" spans="1:29" ht="15.75" customHeight="1">
      <c r="A124" s="392" t="s">
        <v>46</v>
      </c>
      <c r="B124" s="16" t="s">
        <v>76</v>
      </c>
      <c r="C124" s="271" t="s">
        <v>114</v>
      </c>
      <c r="D124" s="272"/>
      <c r="E124" s="21">
        <v>24.94</v>
      </c>
      <c r="F124" s="15">
        <v>528</v>
      </c>
      <c r="G124" s="22">
        <f t="shared" ref="G124:G126" si="32">E124*F124</f>
        <v>13168.320000000002</v>
      </c>
      <c r="H124" s="23"/>
      <c r="I124" s="24">
        <v>4</v>
      </c>
      <c r="J124" s="25">
        <v>3000</v>
      </c>
      <c r="K124" s="26">
        <f>J124/I124</f>
        <v>750</v>
      </c>
      <c r="L124" s="27">
        <v>4</v>
      </c>
      <c r="M124" s="25">
        <f>F124/V124*60</f>
        <v>2415.2477763659467</v>
      </c>
      <c r="N124" s="26">
        <f>M124/L124</f>
        <v>603.81194409148668</v>
      </c>
      <c r="O124" s="91">
        <f>L124-I124</f>
        <v>0</v>
      </c>
      <c r="P124" s="92">
        <f>N124-K124</f>
        <v>-146.18805590851332</v>
      </c>
      <c r="Q124" s="31">
        <f>N124/K124</f>
        <v>0.80508259212198219</v>
      </c>
      <c r="R124" s="273">
        <f>Q140</f>
        <v>0.81436596616791435</v>
      </c>
      <c r="S124" s="32">
        <v>0.25</v>
      </c>
      <c r="T124" s="33">
        <v>0.2591087962962963</v>
      </c>
      <c r="U124" s="34"/>
      <c r="V124" s="35">
        <v>13.116666666666665</v>
      </c>
      <c r="W124" s="33"/>
      <c r="X124" s="107"/>
      <c r="Y124" s="276" t="s">
        <v>263</v>
      </c>
      <c r="Z124" s="277"/>
      <c r="AA124" s="36">
        <f>M124-J124</f>
        <v>-584.75222363405328</v>
      </c>
      <c r="AB124" s="31">
        <f>M124/J124</f>
        <v>0.80508259212198219</v>
      </c>
      <c r="AC124" s="278">
        <f>AB140</f>
        <v>0.81436596616791435</v>
      </c>
    </row>
    <row r="125" spans="1:29" ht="15.75" customHeight="1">
      <c r="A125" s="393"/>
      <c r="B125" s="38" t="s">
        <v>76</v>
      </c>
      <c r="C125" s="264" t="s">
        <v>217</v>
      </c>
      <c r="D125" s="265"/>
      <c r="E125" s="39">
        <v>30</v>
      </c>
      <c r="F125" s="40">
        <v>4275</v>
      </c>
      <c r="G125" s="41">
        <f t="shared" si="32"/>
        <v>128250</v>
      </c>
      <c r="H125" s="42"/>
      <c r="I125" s="43">
        <v>3</v>
      </c>
      <c r="J125" s="44">
        <v>3000</v>
      </c>
      <c r="K125" s="45">
        <f t="shared" si="28"/>
        <v>1000</v>
      </c>
      <c r="L125" s="46">
        <v>3</v>
      </c>
      <c r="M125" s="44">
        <f>F125/V125*60</f>
        <v>2474.6743849493491</v>
      </c>
      <c r="N125" s="45">
        <f>M125/L125</f>
        <v>824.89146164978308</v>
      </c>
      <c r="O125" s="47">
        <f>L125-I125</f>
        <v>0</v>
      </c>
      <c r="P125" s="48">
        <f>N125-K125</f>
        <v>-175.10853835021692</v>
      </c>
      <c r="Q125" s="49">
        <f>N125/K125</f>
        <v>0.82489146164978311</v>
      </c>
      <c r="R125" s="274"/>
      <c r="S125" s="50">
        <v>0.27041666666666669</v>
      </c>
      <c r="T125" s="51">
        <v>0.34239583333333334</v>
      </c>
      <c r="U125" s="52">
        <v>16.283333333333374</v>
      </c>
      <c r="V125" s="53">
        <v>103.64999999999998</v>
      </c>
      <c r="W125" s="54"/>
      <c r="X125" s="58"/>
      <c r="Y125" s="266" t="s">
        <v>296</v>
      </c>
      <c r="Z125" s="267"/>
      <c r="AA125" s="55">
        <f>M125-J125</f>
        <v>-525.32561505065087</v>
      </c>
      <c r="AB125" s="49">
        <f>M125/J125</f>
        <v>0.824891461649783</v>
      </c>
      <c r="AC125" s="279"/>
    </row>
    <row r="126" spans="1:29" ht="15.75" customHeight="1">
      <c r="A126" s="393"/>
      <c r="B126" s="38" t="s">
        <v>76</v>
      </c>
      <c r="C126" s="264" t="s">
        <v>284</v>
      </c>
      <c r="D126" s="265"/>
      <c r="E126" s="39">
        <v>27.91</v>
      </c>
      <c r="F126" s="40">
        <v>4399</v>
      </c>
      <c r="G126" s="41">
        <f t="shared" si="32"/>
        <v>122776.09</v>
      </c>
      <c r="H126" s="42"/>
      <c r="I126" s="43">
        <v>3</v>
      </c>
      <c r="J126" s="44">
        <v>3000</v>
      </c>
      <c r="K126" s="45">
        <f t="shared" si="28"/>
        <v>1000</v>
      </c>
      <c r="L126" s="46">
        <v>3</v>
      </c>
      <c r="M126" s="44">
        <f>F126/V126*60</f>
        <v>2439.3715341959341</v>
      </c>
      <c r="N126" s="45">
        <f>M126/L126</f>
        <v>813.12384473197801</v>
      </c>
      <c r="O126" s="47">
        <f>L126-I126</f>
        <v>0</v>
      </c>
      <c r="P126" s="48">
        <f>N126-K126</f>
        <v>-186.87615526802199</v>
      </c>
      <c r="Q126" s="49">
        <f>N126/K126</f>
        <v>0.81312384473197796</v>
      </c>
      <c r="R126" s="274"/>
      <c r="S126" s="50">
        <v>0.3527777777777778</v>
      </c>
      <c r="T126" s="51">
        <v>0.42791666666666667</v>
      </c>
      <c r="U126" s="52">
        <v>14.950000000000019</v>
      </c>
      <c r="V126" s="53">
        <v>108.19999999999996</v>
      </c>
      <c r="W126" s="54"/>
      <c r="X126" s="58"/>
      <c r="Y126" s="266" t="s">
        <v>258</v>
      </c>
      <c r="Z126" s="267"/>
      <c r="AA126" s="55">
        <f>M126-J126</f>
        <v>-560.62846580406585</v>
      </c>
      <c r="AB126" s="49">
        <f>M126/J126</f>
        <v>0.81312384473197807</v>
      </c>
      <c r="AC126" s="279"/>
    </row>
    <row r="127" spans="1:29" ht="15.75" customHeight="1">
      <c r="A127" s="393"/>
      <c r="B127" s="38"/>
      <c r="C127" s="264"/>
      <c r="D127" s="265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79"/>
    </row>
    <row r="128" spans="1:29" ht="15.75" customHeight="1">
      <c r="A128" s="393"/>
      <c r="B128" s="38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393"/>
      <c r="B129" s="38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116"/>
      <c r="Y129" s="266"/>
      <c r="Z129" s="267"/>
      <c r="AA129" s="55"/>
      <c r="AB129" s="49"/>
      <c r="AC129" s="279"/>
    </row>
    <row r="130" spans="1:29" ht="15.75" customHeight="1">
      <c r="A130" s="393"/>
      <c r="B130" s="38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79"/>
    </row>
    <row r="131" spans="1:29" ht="15.75" customHeight="1">
      <c r="A131" s="393"/>
      <c r="B131" s="38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79"/>
    </row>
    <row r="132" spans="1:29" ht="15.75" customHeight="1">
      <c r="A132" s="393"/>
      <c r="B132" s="38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68"/>
      <c r="X132" s="110"/>
      <c r="Y132" s="266"/>
      <c r="Z132" s="267"/>
      <c r="AA132" s="55"/>
      <c r="AB132" s="49"/>
      <c r="AC132" s="279"/>
    </row>
    <row r="133" spans="1:29" ht="15.75" customHeight="1">
      <c r="A133" s="393"/>
      <c r="B133" s="38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68"/>
      <c r="X133" s="110"/>
      <c r="Y133" s="266"/>
      <c r="Z133" s="267"/>
      <c r="AA133" s="55"/>
      <c r="AB133" s="49"/>
      <c r="AC133" s="279"/>
    </row>
    <row r="134" spans="1:29" ht="15.75" customHeight="1">
      <c r="A134" s="393"/>
      <c r="B134" s="38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68"/>
      <c r="X134" s="110"/>
      <c r="Y134" s="266"/>
      <c r="Z134" s="267"/>
      <c r="AA134" s="55"/>
      <c r="AB134" s="49"/>
      <c r="AC134" s="279"/>
    </row>
    <row r="135" spans="1:29" ht="15.75" customHeight="1">
      <c r="A135" s="393"/>
      <c r="B135" s="38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68"/>
      <c r="X135" s="110"/>
      <c r="Y135" s="266"/>
      <c r="Z135" s="267"/>
      <c r="AA135" s="55"/>
      <c r="AB135" s="49"/>
      <c r="AC135" s="279"/>
    </row>
    <row r="136" spans="1:29" ht="15.75" customHeight="1">
      <c r="A136" s="393"/>
      <c r="B136" s="38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68"/>
      <c r="X136" s="110"/>
      <c r="Y136" s="266"/>
      <c r="Z136" s="267"/>
      <c r="AA136" s="55"/>
      <c r="AB136" s="49"/>
      <c r="AC136" s="279"/>
    </row>
    <row r="137" spans="1:29" ht="15.75" customHeight="1">
      <c r="A137" s="393"/>
      <c r="B137" s="38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68"/>
      <c r="X137" s="110"/>
      <c r="Y137" s="266"/>
      <c r="Z137" s="267"/>
      <c r="AA137" s="55"/>
      <c r="AB137" s="49"/>
      <c r="AC137" s="279"/>
    </row>
    <row r="138" spans="1:29" ht="15.75" customHeight="1">
      <c r="A138" s="393"/>
      <c r="B138" s="38"/>
      <c r="C138" s="264"/>
      <c r="D138" s="265"/>
      <c r="E138" s="39"/>
      <c r="F138" s="40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68"/>
      <c r="X138" s="110"/>
      <c r="Y138" s="266"/>
      <c r="Z138" s="267"/>
      <c r="AA138" s="55"/>
      <c r="AB138" s="49"/>
      <c r="AC138" s="279"/>
    </row>
    <row r="139" spans="1:29" ht="15.75" customHeight="1">
      <c r="A139" s="393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394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33">AVERAGE(I124:I139)</f>
        <v>3.3333333333333335</v>
      </c>
      <c r="J140" s="81">
        <f t="shared" si="33"/>
        <v>3000</v>
      </c>
      <c r="K140" s="82">
        <f t="shared" ref="K140" si="34">J140/I140</f>
        <v>900</v>
      </c>
      <c r="L140" s="80">
        <f t="shared" ref="L140:M140" si="35">AVERAGE(L124:L139)</f>
        <v>3.3333333333333335</v>
      </c>
      <c r="M140" s="81">
        <f t="shared" si="35"/>
        <v>2443.0978985037432</v>
      </c>
      <c r="N140" s="82">
        <f t="shared" ref="N140:N148" si="36">M140/L140</f>
        <v>732.92936955112293</v>
      </c>
      <c r="O140" s="83">
        <f t="shared" ref="O140:O148" si="37">L140-I140</f>
        <v>0</v>
      </c>
      <c r="P140" s="84">
        <f t="shared" ref="P140:P148" si="38">N140-K140</f>
        <v>-167.07063044887707</v>
      </c>
      <c r="Q140" s="85">
        <f t="shared" ref="Q140:Q148" si="39">N140/K140</f>
        <v>0.81436596616791435</v>
      </c>
      <c r="R140" s="275"/>
      <c r="S140" s="182">
        <f>S124</f>
        <v>0.25</v>
      </c>
      <c r="T140" s="183">
        <f>INDEX(T124:T139,COUNTA(T124:T139))</f>
        <v>0.42791666666666667</v>
      </c>
      <c r="U140" s="86"/>
      <c r="V140" s="96"/>
      <c r="W140" s="78"/>
      <c r="X140" s="82"/>
      <c r="Y140" s="262"/>
      <c r="Z140" s="263"/>
      <c r="AA140" s="97">
        <f t="shared" ref="AA140:AA148" si="40">M140-J140</f>
        <v>-556.90210149625682</v>
      </c>
      <c r="AB140" s="85">
        <f t="shared" ref="AB140:AB148" si="41">M140/J140</f>
        <v>0.81436596616791435</v>
      </c>
      <c r="AC140" s="280"/>
    </row>
    <row r="141" spans="1:29" ht="15.75" customHeight="1">
      <c r="A141" s="389" t="s">
        <v>48</v>
      </c>
      <c r="B141" s="16" t="s">
        <v>76</v>
      </c>
      <c r="C141" s="271" t="s">
        <v>218</v>
      </c>
      <c r="D141" s="272"/>
      <c r="E141" s="21">
        <v>23.37</v>
      </c>
      <c r="F141" s="15">
        <v>546</v>
      </c>
      <c r="G141" s="22">
        <f t="shared" ref="G141:G148" si="42">E141*F141</f>
        <v>12760.02</v>
      </c>
      <c r="H141" s="23"/>
      <c r="I141" s="24">
        <v>10</v>
      </c>
      <c r="J141" s="25">
        <v>2700</v>
      </c>
      <c r="K141" s="26">
        <f>J141/I141</f>
        <v>270</v>
      </c>
      <c r="L141" s="27">
        <v>10</v>
      </c>
      <c r="M141" s="25">
        <f t="shared" ref="M141:M148" si="43">F141/V141*60</f>
        <v>2238.7243735763186</v>
      </c>
      <c r="N141" s="26">
        <f t="shared" si="36"/>
        <v>223.87243735763187</v>
      </c>
      <c r="O141" s="91">
        <f t="shared" si="37"/>
        <v>0</v>
      </c>
      <c r="P141" s="92">
        <f t="shared" si="38"/>
        <v>-46.127562642368133</v>
      </c>
      <c r="Q141" s="31">
        <f t="shared" si="39"/>
        <v>0.82915717539863654</v>
      </c>
      <c r="R141" s="273">
        <f>Q157</f>
        <v>0.84100115576528578</v>
      </c>
      <c r="S141" s="32">
        <v>0.708587962962963</v>
      </c>
      <c r="T141" s="33">
        <v>0.71875</v>
      </c>
      <c r="U141" s="34"/>
      <c r="V141" s="35">
        <v>14.633333333333276</v>
      </c>
      <c r="W141" s="33"/>
      <c r="X141" s="107"/>
      <c r="Y141" s="276"/>
      <c r="Z141" s="277"/>
      <c r="AA141" s="36">
        <f t="shared" si="40"/>
        <v>-461.27562642368139</v>
      </c>
      <c r="AB141" s="31">
        <f t="shared" si="41"/>
        <v>0.82915717539863654</v>
      </c>
      <c r="AC141" s="278">
        <f>AB157</f>
        <v>0.84100115576528578</v>
      </c>
    </row>
    <row r="142" spans="1:29" ht="15.75" customHeight="1">
      <c r="A142" s="390"/>
      <c r="B142" s="38" t="s">
        <v>76</v>
      </c>
      <c r="C142" s="264" t="s">
        <v>117</v>
      </c>
      <c r="D142" s="265"/>
      <c r="E142" s="39">
        <v>28.57</v>
      </c>
      <c r="F142" s="40">
        <v>2378</v>
      </c>
      <c r="G142" s="41">
        <f t="shared" si="42"/>
        <v>67939.460000000006</v>
      </c>
      <c r="H142" s="42"/>
      <c r="I142" s="43">
        <v>13</v>
      </c>
      <c r="J142" s="44">
        <v>3600</v>
      </c>
      <c r="K142" s="45">
        <f t="shared" si="28"/>
        <v>276.92307692307691</v>
      </c>
      <c r="L142" s="46">
        <v>13</v>
      </c>
      <c r="M142" s="44">
        <f t="shared" si="43"/>
        <v>2930.7771311194806</v>
      </c>
      <c r="N142" s="45">
        <f t="shared" si="36"/>
        <v>225.44439470149851</v>
      </c>
      <c r="O142" s="47">
        <f t="shared" si="37"/>
        <v>0</v>
      </c>
      <c r="P142" s="48">
        <f t="shared" si="38"/>
        <v>-51.478682221578396</v>
      </c>
      <c r="Q142" s="49">
        <f t="shared" si="39"/>
        <v>0.81410475864430021</v>
      </c>
      <c r="R142" s="274"/>
      <c r="S142" s="50">
        <v>0.72394675925925922</v>
      </c>
      <c r="T142" s="51">
        <v>0.75775462962962958</v>
      </c>
      <c r="U142" s="52">
        <v>7.4833333333332774</v>
      </c>
      <c r="V142" s="53">
        <v>48.683333333333323</v>
      </c>
      <c r="W142" s="54"/>
      <c r="X142" s="58"/>
      <c r="Y142" s="266"/>
      <c r="Z142" s="267"/>
      <c r="AA142" s="55">
        <f t="shared" si="40"/>
        <v>-669.2228688805194</v>
      </c>
      <c r="AB142" s="49">
        <f t="shared" si="41"/>
        <v>0.81410475864430021</v>
      </c>
      <c r="AC142" s="279"/>
    </row>
    <row r="143" spans="1:29" ht="15.75" customHeight="1">
      <c r="A143" s="390"/>
      <c r="B143" s="38" t="s">
        <v>118</v>
      </c>
      <c r="C143" s="264" t="s">
        <v>280</v>
      </c>
      <c r="D143" s="265"/>
      <c r="E143" s="39">
        <v>24.47</v>
      </c>
      <c r="F143" s="40">
        <v>144</v>
      </c>
      <c r="G143" s="41">
        <f t="shared" si="42"/>
        <v>3523.68</v>
      </c>
      <c r="H143" s="42">
        <v>2</v>
      </c>
      <c r="I143" s="43">
        <v>11</v>
      </c>
      <c r="J143" s="44">
        <v>3000</v>
      </c>
      <c r="K143" s="45">
        <f t="shared" si="28"/>
        <v>272.72727272727275</v>
      </c>
      <c r="L143" s="46">
        <v>11</v>
      </c>
      <c r="M143" s="44">
        <f t="shared" si="43"/>
        <v>2528.7804878048773</v>
      </c>
      <c r="N143" s="45">
        <f t="shared" si="36"/>
        <v>229.88913525498884</v>
      </c>
      <c r="O143" s="47">
        <f t="shared" si="37"/>
        <v>0</v>
      </c>
      <c r="P143" s="48">
        <f t="shared" si="38"/>
        <v>-42.838137472283904</v>
      </c>
      <c r="Q143" s="49">
        <f t="shared" si="39"/>
        <v>0.84292682926829232</v>
      </c>
      <c r="R143" s="274"/>
      <c r="S143" s="50">
        <v>0.76111111111111107</v>
      </c>
      <c r="T143" s="51">
        <v>0.76348379629629626</v>
      </c>
      <c r="U143" s="52">
        <v>4.8333333333333428</v>
      </c>
      <c r="V143" s="53">
        <v>3.4166666666666679</v>
      </c>
      <c r="W143" s="54"/>
      <c r="X143" s="58"/>
      <c r="Y143" s="266"/>
      <c r="Z143" s="267"/>
      <c r="AA143" s="55">
        <f t="shared" si="40"/>
        <v>-471.21951219512266</v>
      </c>
      <c r="AB143" s="49">
        <f t="shared" si="41"/>
        <v>0.84292682926829243</v>
      </c>
      <c r="AC143" s="279"/>
    </row>
    <row r="144" spans="1:29" ht="15.75" customHeight="1">
      <c r="A144" s="390"/>
      <c r="B144" s="38" t="s">
        <v>118</v>
      </c>
      <c r="C144" s="264" t="s">
        <v>281</v>
      </c>
      <c r="D144" s="265"/>
      <c r="E144" s="39">
        <v>26.09</v>
      </c>
      <c r="F144" s="40">
        <v>948</v>
      </c>
      <c r="G144" s="41">
        <f t="shared" si="42"/>
        <v>24733.32</v>
      </c>
      <c r="H144" s="42">
        <v>2</v>
      </c>
      <c r="I144" s="43">
        <v>6</v>
      </c>
      <c r="J144" s="44">
        <v>2500</v>
      </c>
      <c r="K144" s="45">
        <f t="shared" si="28"/>
        <v>416.66666666666669</v>
      </c>
      <c r="L144" s="46">
        <v>6</v>
      </c>
      <c r="M144" s="44">
        <f t="shared" si="43"/>
        <v>2077.1758977480208</v>
      </c>
      <c r="N144" s="45">
        <f t="shared" si="36"/>
        <v>346.19598295800347</v>
      </c>
      <c r="O144" s="47">
        <f t="shared" si="37"/>
        <v>0</v>
      </c>
      <c r="P144" s="48">
        <f t="shared" si="38"/>
        <v>-70.470683708663216</v>
      </c>
      <c r="Q144" s="49">
        <f t="shared" si="39"/>
        <v>0.83087035909920826</v>
      </c>
      <c r="R144" s="274"/>
      <c r="S144" s="50">
        <v>0.76812499999999995</v>
      </c>
      <c r="T144" s="51">
        <v>0.78714120370370366</v>
      </c>
      <c r="U144" s="52">
        <v>6.6833333333333123</v>
      </c>
      <c r="V144" s="53">
        <v>27.383333333333351</v>
      </c>
      <c r="W144" s="54"/>
      <c r="X144" s="94"/>
      <c r="Y144" s="266"/>
      <c r="Z144" s="267"/>
      <c r="AA144" s="55">
        <f t="shared" si="40"/>
        <v>-422.82410225197918</v>
      </c>
      <c r="AB144" s="49">
        <f t="shared" si="41"/>
        <v>0.83087035909920837</v>
      </c>
      <c r="AC144" s="279"/>
    </row>
    <row r="145" spans="1:29" ht="15.75" customHeight="1">
      <c r="A145" s="390"/>
      <c r="B145" s="38" t="s">
        <v>118</v>
      </c>
      <c r="C145" s="264" t="s">
        <v>202</v>
      </c>
      <c r="D145" s="265"/>
      <c r="E145" s="39">
        <v>29.52</v>
      </c>
      <c r="F145" s="40">
        <v>2156</v>
      </c>
      <c r="G145" s="41">
        <f t="shared" si="42"/>
        <v>63645.120000000003</v>
      </c>
      <c r="H145" s="58"/>
      <c r="I145" s="43">
        <v>17</v>
      </c>
      <c r="J145" s="44">
        <v>3273</v>
      </c>
      <c r="K145" s="45">
        <f t="shared" si="28"/>
        <v>192.52941176470588</v>
      </c>
      <c r="L145" s="59">
        <v>17</v>
      </c>
      <c r="M145" s="44">
        <f t="shared" si="43"/>
        <v>2817.2776769510019</v>
      </c>
      <c r="N145" s="45">
        <f t="shared" si="36"/>
        <v>165.72221629123541</v>
      </c>
      <c r="O145" s="47">
        <f t="shared" si="37"/>
        <v>0</v>
      </c>
      <c r="P145" s="48">
        <f t="shared" si="38"/>
        <v>-26.807195473470472</v>
      </c>
      <c r="Q145" s="49">
        <f t="shared" si="39"/>
        <v>0.8607631154754054</v>
      </c>
      <c r="R145" s="274"/>
      <c r="S145" s="50">
        <v>0.79033564814814816</v>
      </c>
      <c r="T145" s="51">
        <v>0.82222222222222219</v>
      </c>
      <c r="U145" s="52">
        <v>4.6000000000000796</v>
      </c>
      <c r="V145" s="53">
        <v>45.9166666666666</v>
      </c>
      <c r="W145" s="54"/>
      <c r="X145" s="94"/>
      <c r="Y145" s="266"/>
      <c r="Z145" s="267"/>
      <c r="AA145" s="55">
        <f t="shared" si="40"/>
        <v>-455.72232304899808</v>
      </c>
      <c r="AB145" s="49">
        <f t="shared" si="41"/>
        <v>0.8607631154754054</v>
      </c>
      <c r="AC145" s="279"/>
    </row>
    <row r="146" spans="1:29" ht="15.75" customHeight="1">
      <c r="A146" s="390"/>
      <c r="B146" s="38" t="s">
        <v>118</v>
      </c>
      <c r="C146" s="264" t="s">
        <v>201</v>
      </c>
      <c r="D146" s="265"/>
      <c r="E146" s="39">
        <v>29.85</v>
      </c>
      <c r="F146" s="40">
        <v>2268</v>
      </c>
      <c r="G146" s="60">
        <f t="shared" si="42"/>
        <v>67699.8</v>
      </c>
      <c r="H146" s="61"/>
      <c r="I146" s="43">
        <v>17</v>
      </c>
      <c r="J146" s="44">
        <v>3273</v>
      </c>
      <c r="K146" s="45">
        <f t="shared" si="28"/>
        <v>192.52941176470588</v>
      </c>
      <c r="L146" s="46">
        <v>17</v>
      </c>
      <c r="M146" s="44">
        <f t="shared" si="43"/>
        <v>2822.2606291047277</v>
      </c>
      <c r="N146" s="45">
        <f t="shared" si="36"/>
        <v>166.01533112380753</v>
      </c>
      <c r="O146" s="47">
        <f t="shared" si="37"/>
        <v>0</v>
      </c>
      <c r="P146" s="48">
        <f t="shared" si="38"/>
        <v>-26.514080640898356</v>
      </c>
      <c r="Q146" s="49">
        <f t="shared" si="39"/>
        <v>0.86228555731889034</v>
      </c>
      <c r="R146" s="274"/>
      <c r="S146" s="50">
        <v>0.8256944444444444</v>
      </c>
      <c r="T146" s="51">
        <v>0.85917824074074078</v>
      </c>
      <c r="U146" s="52">
        <v>4.9999999999999822</v>
      </c>
      <c r="V146" s="53">
        <v>48.216666666666796</v>
      </c>
      <c r="W146" s="54">
        <v>0.85917824074074078</v>
      </c>
      <c r="X146" s="94">
        <v>0.89861111111111114</v>
      </c>
      <c r="Y146" s="266"/>
      <c r="Z146" s="267"/>
      <c r="AA146" s="55">
        <f t="shared" si="40"/>
        <v>-450.73937089527226</v>
      </c>
      <c r="AB146" s="49">
        <f t="shared" si="41"/>
        <v>0.86228555731889023</v>
      </c>
      <c r="AC146" s="279"/>
    </row>
    <row r="147" spans="1:29" ht="15.75" customHeight="1">
      <c r="A147" s="390"/>
      <c r="B147" s="38" t="s">
        <v>118</v>
      </c>
      <c r="C147" s="264" t="s">
        <v>280</v>
      </c>
      <c r="D147" s="265"/>
      <c r="E147" s="39">
        <v>24.47</v>
      </c>
      <c r="F147" s="40">
        <v>3483</v>
      </c>
      <c r="G147" s="60">
        <f t="shared" si="42"/>
        <v>85229.01</v>
      </c>
      <c r="H147" s="64"/>
      <c r="I147" s="43">
        <v>11</v>
      </c>
      <c r="J147" s="44">
        <v>3000</v>
      </c>
      <c r="K147" s="45">
        <f t="shared" si="28"/>
        <v>272.72727272727275</v>
      </c>
      <c r="L147" s="59">
        <v>11</v>
      </c>
      <c r="M147" s="44">
        <f t="shared" si="43"/>
        <v>2548.5365853658527</v>
      </c>
      <c r="N147" s="45">
        <f t="shared" si="36"/>
        <v>231.68514412416843</v>
      </c>
      <c r="O147" s="65">
        <f t="shared" si="37"/>
        <v>0</v>
      </c>
      <c r="P147" s="66">
        <f t="shared" si="38"/>
        <v>-41.042128603104317</v>
      </c>
      <c r="Q147" s="67">
        <f t="shared" si="39"/>
        <v>0.84951219512195086</v>
      </c>
      <c r="R147" s="274"/>
      <c r="S147" s="50">
        <v>0.89861111111111114</v>
      </c>
      <c r="T147" s="51">
        <v>0.9555555555555556</v>
      </c>
      <c r="U147" s="52">
        <v>56.78333333333331</v>
      </c>
      <c r="V147" s="53">
        <v>82.000000000000028</v>
      </c>
      <c r="W147" s="54"/>
      <c r="X147" s="94"/>
      <c r="Y147" s="266"/>
      <c r="Z147" s="267"/>
      <c r="AA147" s="55">
        <f t="shared" si="40"/>
        <v>-451.46341463414728</v>
      </c>
      <c r="AB147" s="49">
        <f t="shared" si="41"/>
        <v>0.84951219512195086</v>
      </c>
      <c r="AC147" s="279"/>
    </row>
    <row r="148" spans="1:29" ht="15.75" customHeight="1">
      <c r="A148" s="390"/>
      <c r="B148" s="38" t="s">
        <v>118</v>
      </c>
      <c r="C148" s="264" t="s">
        <v>281</v>
      </c>
      <c r="D148" s="265"/>
      <c r="E148" s="39">
        <v>26.09</v>
      </c>
      <c r="F148" s="40">
        <v>2357</v>
      </c>
      <c r="G148" s="60">
        <f t="shared" si="42"/>
        <v>61494.13</v>
      </c>
      <c r="H148" s="64"/>
      <c r="I148" s="43">
        <v>6</v>
      </c>
      <c r="J148" s="44">
        <v>2500</v>
      </c>
      <c r="K148" s="45">
        <f t="shared" si="28"/>
        <v>416.66666666666669</v>
      </c>
      <c r="L148" s="59">
        <v>6</v>
      </c>
      <c r="M148" s="44">
        <f t="shared" si="43"/>
        <v>2090.9807787087266</v>
      </c>
      <c r="N148" s="45">
        <f t="shared" si="36"/>
        <v>348.49679645145443</v>
      </c>
      <c r="O148" s="65">
        <f t="shared" si="37"/>
        <v>0</v>
      </c>
      <c r="P148" s="66">
        <f t="shared" si="38"/>
        <v>-68.169870215212256</v>
      </c>
      <c r="Q148" s="67">
        <f t="shared" si="39"/>
        <v>0.83639231148349058</v>
      </c>
      <c r="R148" s="274"/>
      <c r="S148" s="50">
        <v>0.95997685185185189</v>
      </c>
      <c r="T148" s="51">
        <v>1.0069444444444444</v>
      </c>
      <c r="U148" s="52">
        <v>6.3666666666666494</v>
      </c>
      <c r="V148" s="53">
        <v>67.63333333333324</v>
      </c>
      <c r="W148" s="54"/>
      <c r="X148" s="94"/>
      <c r="Y148" s="266"/>
      <c r="Z148" s="267"/>
      <c r="AA148" s="55">
        <f t="shared" si="40"/>
        <v>-409.01922129127342</v>
      </c>
      <c r="AB148" s="49">
        <f t="shared" si="41"/>
        <v>0.83639231148349058</v>
      </c>
      <c r="AC148" s="279"/>
    </row>
    <row r="149" spans="1:29" ht="15.75" customHeight="1">
      <c r="A149" s="390"/>
      <c r="B149" s="38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68"/>
      <c r="X149" s="110"/>
      <c r="Y149" s="266"/>
      <c r="Z149" s="267"/>
      <c r="AA149" s="55"/>
      <c r="AB149" s="49"/>
      <c r="AC149" s="279"/>
    </row>
    <row r="150" spans="1:29" ht="15.75" customHeight="1">
      <c r="A150" s="390"/>
      <c r="B150" s="38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68"/>
      <c r="X150" s="110"/>
      <c r="Y150" s="266"/>
      <c r="Z150" s="267"/>
      <c r="AA150" s="55"/>
      <c r="AB150" s="49"/>
      <c r="AC150" s="279"/>
    </row>
    <row r="151" spans="1:29" ht="15.75" customHeight="1">
      <c r="A151" s="390"/>
      <c r="B151" s="38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68"/>
      <c r="X151" s="110"/>
      <c r="Y151" s="266"/>
      <c r="Z151" s="267"/>
      <c r="AA151" s="55"/>
      <c r="AB151" s="49"/>
      <c r="AC151" s="279"/>
    </row>
    <row r="152" spans="1:29" ht="15.75" customHeight="1">
      <c r="A152" s="390"/>
      <c r="B152" s="38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68"/>
      <c r="X152" s="110"/>
      <c r="Y152" s="266"/>
      <c r="Z152" s="267"/>
      <c r="AA152" s="55"/>
      <c r="AB152" s="49"/>
      <c r="AC152" s="279"/>
    </row>
    <row r="153" spans="1:29" ht="15.75" customHeight="1">
      <c r="A153" s="390"/>
      <c r="B153" s="38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68"/>
      <c r="X153" s="110"/>
      <c r="Y153" s="266"/>
      <c r="Z153" s="267"/>
      <c r="AA153" s="55"/>
      <c r="AB153" s="49"/>
      <c r="AC153" s="279"/>
    </row>
    <row r="154" spans="1:29" ht="15.75" customHeight="1">
      <c r="A154" s="390"/>
      <c r="B154" s="38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68"/>
      <c r="X154" s="110"/>
      <c r="Y154" s="266"/>
      <c r="Z154" s="267"/>
      <c r="AA154" s="55"/>
      <c r="AB154" s="49"/>
      <c r="AC154" s="279"/>
    </row>
    <row r="155" spans="1:29" ht="15.75" customHeight="1">
      <c r="A155" s="390"/>
      <c r="B155" s="38"/>
      <c r="C155" s="264"/>
      <c r="D155" s="265"/>
      <c r="E155" s="39"/>
      <c r="F155" s="40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68"/>
      <c r="X155" s="110"/>
      <c r="Y155" s="266"/>
      <c r="Z155" s="267"/>
      <c r="AA155" s="55"/>
      <c r="AB155" s="49"/>
      <c r="AC155" s="279"/>
    </row>
    <row r="156" spans="1:29" ht="15.75" customHeight="1">
      <c r="A156" s="390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391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44">AVERAGE(I141:I156)</f>
        <v>11.375</v>
      </c>
      <c r="J157" s="81">
        <f t="shared" si="44"/>
        <v>2980.75</v>
      </c>
      <c r="K157" s="82">
        <f t="shared" ref="K157" si="45">J157/I157</f>
        <v>262.04395604395603</v>
      </c>
      <c r="L157" s="80">
        <f t="shared" ref="L157:M157" si="46">AVERAGE(L141:L156)</f>
        <v>11.375</v>
      </c>
      <c r="M157" s="81">
        <f t="shared" si="46"/>
        <v>2506.8141950473755</v>
      </c>
      <c r="N157" s="82">
        <f>M157/L157</f>
        <v>220.37926989427476</v>
      </c>
      <c r="O157" s="83">
        <f>L157-I157</f>
        <v>0</v>
      </c>
      <c r="P157" s="84">
        <f>N157-K157</f>
        <v>-41.664686149681273</v>
      </c>
      <c r="Q157" s="85">
        <f>N157/K157</f>
        <v>0.84100115576528578</v>
      </c>
      <c r="R157" s="275"/>
      <c r="S157" s="182">
        <f>S141</f>
        <v>0.708587962962963</v>
      </c>
      <c r="T157" s="183">
        <f>INDEX(T141:T156,COUNTA(T141:T156))</f>
        <v>1.0069444444444444</v>
      </c>
      <c r="U157" s="86"/>
      <c r="V157" s="96"/>
      <c r="W157" s="78"/>
      <c r="X157" s="82"/>
      <c r="Y157" s="262"/>
      <c r="Z157" s="263"/>
      <c r="AA157" s="97">
        <f>M157-J157</f>
        <v>-473.93580495262449</v>
      </c>
      <c r="AB157" s="85">
        <f>M157/J157</f>
        <v>0.84100115576528578</v>
      </c>
      <c r="AC157" s="280"/>
    </row>
    <row r="158" spans="1:29" ht="15.75" customHeight="1">
      <c r="A158" s="392" t="s">
        <v>49</v>
      </c>
      <c r="B158" s="16" t="s">
        <v>76</v>
      </c>
      <c r="C158" s="271" t="s">
        <v>120</v>
      </c>
      <c r="D158" s="272"/>
      <c r="E158" s="21">
        <v>14.03</v>
      </c>
      <c r="F158" s="15">
        <v>9066</v>
      </c>
      <c r="G158" s="22">
        <f t="shared" ref="G158" si="47">E158*F158</f>
        <v>127195.98</v>
      </c>
      <c r="H158" s="23"/>
      <c r="I158" s="24">
        <v>4</v>
      </c>
      <c r="J158" s="25">
        <v>2700</v>
      </c>
      <c r="K158" s="26">
        <f>J158/I158</f>
        <v>675</v>
      </c>
      <c r="L158" s="27">
        <v>4</v>
      </c>
      <c r="M158" s="25">
        <f>F158/V158*60</f>
        <v>2395.5960070463893</v>
      </c>
      <c r="N158" s="26">
        <f>M158/L158</f>
        <v>598.89900176159733</v>
      </c>
      <c r="O158" s="91">
        <f>L158-I158</f>
        <v>0</v>
      </c>
      <c r="P158" s="92">
        <f>N158-K158</f>
        <v>-76.100998238402667</v>
      </c>
      <c r="Q158" s="31">
        <f>N158/K158</f>
        <v>0.88725778038755165</v>
      </c>
      <c r="R158" s="273">
        <f>Q174</f>
        <v>0.88725778038755165</v>
      </c>
      <c r="S158" s="32">
        <v>0.70833333333333337</v>
      </c>
      <c r="T158" s="33">
        <v>0.86601851851851852</v>
      </c>
      <c r="U158" s="34"/>
      <c r="V158" s="35">
        <v>227.06666666666661</v>
      </c>
      <c r="W158" s="33"/>
      <c r="X158" s="107"/>
      <c r="Y158" s="276"/>
      <c r="Z158" s="277"/>
      <c r="AA158" s="36">
        <f>M158-J158</f>
        <v>-304.40399295361067</v>
      </c>
      <c r="AB158" s="31">
        <f>M158/J158</f>
        <v>0.88725778038755165</v>
      </c>
      <c r="AC158" s="278">
        <f>AB174</f>
        <v>0.88725778038755165</v>
      </c>
    </row>
    <row r="159" spans="1:29" ht="15.75" customHeight="1">
      <c r="A159" s="393"/>
      <c r="B159" s="38"/>
      <c r="C159" s="264"/>
      <c r="D159" s="265"/>
      <c r="E159" s="39"/>
      <c r="F159" s="40"/>
      <c r="G159" s="41"/>
      <c r="H159" s="42"/>
      <c r="I159" s="43"/>
      <c r="J159" s="44"/>
      <c r="K159" s="45"/>
      <c r="L159" s="46"/>
      <c r="M159" s="44"/>
      <c r="N159" s="45"/>
      <c r="O159" s="47"/>
      <c r="P159" s="48"/>
      <c r="Q159" s="49"/>
      <c r="R159" s="274"/>
      <c r="S159" s="50"/>
      <c r="T159" s="51"/>
      <c r="U159" s="52"/>
      <c r="V159" s="53"/>
      <c r="W159" s="54"/>
      <c r="X159" s="94"/>
      <c r="Y159" s="266"/>
      <c r="Z159" s="267"/>
      <c r="AA159" s="55"/>
      <c r="AB159" s="49"/>
      <c r="AC159" s="279"/>
    </row>
    <row r="160" spans="1:29" ht="15.75" customHeight="1">
      <c r="A160" s="393"/>
      <c r="B160" s="38"/>
      <c r="C160" s="264"/>
      <c r="D160" s="265"/>
      <c r="E160" s="39"/>
      <c r="F160" s="40"/>
      <c r="G160" s="41"/>
      <c r="H160" s="42"/>
      <c r="I160" s="43"/>
      <c r="J160" s="44"/>
      <c r="K160" s="45"/>
      <c r="L160" s="46"/>
      <c r="M160" s="44"/>
      <c r="N160" s="45"/>
      <c r="O160" s="47"/>
      <c r="P160" s="48"/>
      <c r="Q160" s="49"/>
      <c r="R160" s="274"/>
      <c r="S160" s="50"/>
      <c r="T160" s="51"/>
      <c r="U160" s="52"/>
      <c r="V160" s="53"/>
      <c r="W160" s="54"/>
      <c r="X160" s="58"/>
      <c r="Y160" s="266"/>
      <c r="Z160" s="267"/>
      <c r="AA160" s="55"/>
      <c r="AB160" s="49"/>
      <c r="AC160" s="279"/>
    </row>
    <row r="161" spans="1:29" ht="15.75" customHeight="1">
      <c r="A161" s="393"/>
      <c r="B161" s="38"/>
      <c r="C161" s="264"/>
      <c r="D161" s="265"/>
      <c r="E161" s="39"/>
      <c r="F161" s="40"/>
      <c r="G161" s="41"/>
      <c r="H161" s="42"/>
      <c r="I161" s="43"/>
      <c r="J161" s="44"/>
      <c r="K161" s="45"/>
      <c r="L161" s="46"/>
      <c r="M161" s="44"/>
      <c r="N161" s="45"/>
      <c r="O161" s="47"/>
      <c r="P161" s="48"/>
      <c r="Q161" s="49"/>
      <c r="R161" s="274"/>
      <c r="S161" s="50"/>
      <c r="T161" s="51"/>
      <c r="U161" s="52"/>
      <c r="V161" s="53"/>
      <c r="W161" s="54"/>
      <c r="X161" s="58"/>
      <c r="Y161" s="266"/>
      <c r="Z161" s="267"/>
      <c r="AA161" s="55"/>
      <c r="AB161" s="49"/>
      <c r="AC161" s="279"/>
    </row>
    <row r="162" spans="1:29" ht="15.75" customHeight="1">
      <c r="A162" s="393"/>
      <c r="B162" s="38"/>
      <c r="C162" s="264"/>
      <c r="D162" s="265"/>
      <c r="E162" s="39"/>
      <c r="F162" s="40"/>
      <c r="G162" s="41"/>
      <c r="H162" s="58"/>
      <c r="I162" s="43"/>
      <c r="J162" s="44"/>
      <c r="K162" s="45"/>
      <c r="L162" s="59"/>
      <c r="M162" s="44"/>
      <c r="N162" s="45"/>
      <c r="O162" s="47"/>
      <c r="P162" s="48"/>
      <c r="Q162" s="49"/>
      <c r="R162" s="274"/>
      <c r="S162" s="50"/>
      <c r="T162" s="51"/>
      <c r="U162" s="52"/>
      <c r="V162" s="53"/>
      <c r="W162" s="54"/>
      <c r="X162" s="58"/>
      <c r="Y162" s="266"/>
      <c r="Z162" s="267"/>
      <c r="AA162" s="55"/>
      <c r="AB162" s="49"/>
      <c r="AC162" s="279"/>
    </row>
    <row r="163" spans="1:29" ht="15.75" customHeight="1">
      <c r="A163" s="393"/>
      <c r="B163" s="38"/>
      <c r="C163" s="264"/>
      <c r="D163" s="265"/>
      <c r="E163" s="39"/>
      <c r="F163" s="40"/>
      <c r="G163" s="60"/>
      <c r="H163" s="61"/>
      <c r="I163" s="43"/>
      <c r="J163" s="44"/>
      <c r="K163" s="45"/>
      <c r="L163" s="46"/>
      <c r="M163" s="44"/>
      <c r="N163" s="45"/>
      <c r="O163" s="47"/>
      <c r="P163" s="48"/>
      <c r="Q163" s="49"/>
      <c r="R163" s="274"/>
      <c r="S163" s="50"/>
      <c r="T163" s="51"/>
      <c r="U163" s="52"/>
      <c r="V163" s="53"/>
      <c r="W163" s="54"/>
      <c r="X163" s="58"/>
      <c r="Y163" s="266"/>
      <c r="Z163" s="267"/>
      <c r="AA163" s="55"/>
      <c r="AB163" s="49"/>
      <c r="AC163" s="279"/>
    </row>
    <row r="164" spans="1:29" ht="15.75" customHeight="1">
      <c r="A164" s="393"/>
      <c r="B164" s="38"/>
      <c r="C164" s="264"/>
      <c r="D164" s="265"/>
      <c r="E164" s="39"/>
      <c r="F164" s="40"/>
      <c r="G164" s="60"/>
      <c r="H164" s="64"/>
      <c r="I164" s="43"/>
      <c r="J164" s="44"/>
      <c r="K164" s="45"/>
      <c r="L164" s="59"/>
      <c r="M164" s="44"/>
      <c r="N164" s="45"/>
      <c r="O164" s="65"/>
      <c r="P164" s="66"/>
      <c r="Q164" s="67"/>
      <c r="R164" s="274"/>
      <c r="S164" s="50"/>
      <c r="T164" s="51"/>
      <c r="U164" s="52"/>
      <c r="V164" s="53"/>
      <c r="W164" s="54"/>
      <c r="X164" s="58"/>
      <c r="Y164" s="266"/>
      <c r="Z164" s="267"/>
      <c r="AA164" s="55"/>
      <c r="AB164" s="49"/>
      <c r="AC164" s="279"/>
    </row>
    <row r="165" spans="1:29" ht="15.75" customHeight="1">
      <c r="A165" s="393"/>
      <c r="B165" s="38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50"/>
      <c r="T165" s="51"/>
      <c r="U165" s="52"/>
      <c r="V165" s="53"/>
      <c r="W165" s="54"/>
      <c r="X165" s="58"/>
      <c r="Y165" s="266"/>
      <c r="Z165" s="267"/>
      <c r="AA165" s="55"/>
      <c r="AB165" s="49"/>
      <c r="AC165" s="279"/>
    </row>
    <row r="166" spans="1:29" ht="15.75" customHeight="1">
      <c r="A166" s="393"/>
      <c r="B166" s="38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50"/>
      <c r="T166" s="51"/>
      <c r="U166" s="52"/>
      <c r="V166" s="53"/>
      <c r="W166" s="54"/>
      <c r="X166" s="58"/>
      <c r="Y166" s="266"/>
      <c r="Z166" s="267"/>
      <c r="AA166" s="55"/>
      <c r="AB166" s="49"/>
      <c r="AC166" s="279"/>
    </row>
    <row r="167" spans="1:29" ht="15.75" customHeight="1">
      <c r="A167" s="393"/>
      <c r="B167" s="38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50"/>
      <c r="T167" s="51"/>
      <c r="U167" s="52"/>
      <c r="V167" s="53"/>
      <c r="W167" s="54"/>
      <c r="X167" s="58"/>
      <c r="Y167" s="266"/>
      <c r="Z167" s="267"/>
      <c r="AA167" s="55"/>
      <c r="AB167" s="49"/>
      <c r="AC167" s="279"/>
    </row>
    <row r="168" spans="1:29" ht="15.75" customHeight="1">
      <c r="A168" s="393"/>
      <c r="B168" s="38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50"/>
      <c r="T168" s="51"/>
      <c r="U168" s="52"/>
      <c r="V168" s="53"/>
      <c r="W168" s="54"/>
      <c r="X168" s="58"/>
      <c r="Y168" s="266"/>
      <c r="Z168" s="267"/>
      <c r="AA168" s="55"/>
      <c r="AB168" s="49"/>
      <c r="AC168" s="279"/>
    </row>
    <row r="169" spans="1:29" ht="15.75" customHeight="1">
      <c r="A169" s="393"/>
      <c r="B169" s="38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50"/>
      <c r="T169" s="51"/>
      <c r="U169" s="52"/>
      <c r="V169" s="53"/>
      <c r="W169" s="54"/>
      <c r="X169" s="58"/>
      <c r="Y169" s="266"/>
      <c r="Z169" s="267"/>
      <c r="AA169" s="55"/>
      <c r="AB169" s="49"/>
      <c r="AC169" s="279"/>
    </row>
    <row r="170" spans="1:29" ht="15.75" customHeight="1">
      <c r="A170" s="393"/>
      <c r="B170" s="38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50"/>
      <c r="T170" s="51"/>
      <c r="U170" s="52"/>
      <c r="V170" s="53"/>
      <c r="W170" s="54"/>
      <c r="X170" s="58"/>
      <c r="Y170" s="266"/>
      <c r="Z170" s="267"/>
      <c r="AA170" s="55"/>
      <c r="AB170" s="49"/>
      <c r="AC170" s="279"/>
    </row>
    <row r="171" spans="1:29" ht="15.75" customHeight="1">
      <c r="A171" s="393"/>
      <c r="B171" s="38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50"/>
      <c r="T171" s="51"/>
      <c r="U171" s="52"/>
      <c r="V171" s="53"/>
      <c r="W171" s="54"/>
      <c r="X171" s="58"/>
      <c r="Y171" s="266"/>
      <c r="Z171" s="267"/>
      <c r="AA171" s="55"/>
      <c r="AB171" s="49"/>
      <c r="AC171" s="279"/>
    </row>
    <row r="172" spans="1:29" ht="15.75" customHeight="1">
      <c r="A172" s="393"/>
      <c r="B172" s="38"/>
      <c r="C172" s="264"/>
      <c r="D172" s="265"/>
      <c r="E172" s="39"/>
      <c r="F172" s="40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50"/>
      <c r="T172" s="51"/>
      <c r="U172" s="52"/>
      <c r="V172" s="53"/>
      <c r="W172" s="54"/>
      <c r="X172" s="58"/>
      <c r="Y172" s="266"/>
      <c r="Z172" s="267"/>
      <c r="AA172" s="55"/>
      <c r="AB172" s="49"/>
      <c r="AC172" s="279"/>
    </row>
    <row r="173" spans="1:29" ht="15.75" customHeight="1">
      <c r="A173" s="393"/>
      <c r="B173" s="38"/>
      <c r="C173" s="264"/>
      <c r="D173" s="265"/>
      <c r="E173" s="104"/>
      <c r="F173" s="40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394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48">AVERAGE(I158:I173)</f>
        <v>4</v>
      </c>
      <c r="J174" s="81">
        <f t="shared" si="48"/>
        <v>2700</v>
      </c>
      <c r="K174" s="82">
        <f t="shared" ref="K174" si="49">J174/I174</f>
        <v>675</v>
      </c>
      <c r="L174" s="80">
        <f t="shared" ref="L174:M174" si="50">AVERAGE(L158:L173)</f>
        <v>4</v>
      </c>
      <c r="M174" s="81">
        <f t="shared" si="50"/>
        <v>2395.5960070463893</v>
      </c>
      <c r="N174" s="82">
        <f t="shared" ref="N174:N180" si="51">M174/L174</f>
        <v>598.89900176159733</v>
      </c>
      <c r="O174" s="83">
        <f t="shared" ref="O174:O180" si="52">L174-I174</f>
        <v>0</v>
      </c>
      <c r="P174" s="84">
        <f t="shared" ref="P174:P180" si="53">N174-K174</f>
        <v>-76.100998238402667</v>
      </c>
      <c r="Q174" s="85">
        <f t="shared" ref="Q174:Q180" si="54">N174/K174</f>
        <v>0.88725778038755165</v>
      </c>
      <c r="R174" s="275"/>
      <c r="S174" s="182">
        <f>S158</f>
        <v>0.70833333333333337</v>
      </c>
      <c r="T174" s="183">
        <f>INDEX(T158:T173,COUNTA(T158:T173))</f>
        <v>0.86601851851851852</v>
      </c>
      <c r="U174" s="86"/>
      <c r="V174" s="96"/>
      <c r="W174" s="78"/>
      <c r="X174" s="82"/>
      <c r="Y174" s="262"/>
      <c r="Z174" s="263"/>
      <c r="AA174" s="97">
        <f t="shared" ref="AA174:AA180" si="55">M174-J174</f>
        <v>-304.40399295361067</v>
      </c>
      <c r="AB174" s="85">
        <f t="shared" ref="AB174:AB180" si="56">M174/J174</f>
        <v>0.88725778038755165</v>
      </c>
      <c r="AC174" s="280"/>
    </row>
    <row r="175" spans="1:29" ht="15.75" customHeight="1">
      <c r="A175" s="389" t="s">
        <v>50</v>
      </c>
      <c r="B175" s="16" t="s">
        <v>76</v>
      </c>
      <c r="C175" s="271" t="s">
        <v>124</v>
      </c>
      <c r="D175" s="272"/>
      <c r="E175" s="21">
        <v>24.15</v>
      </c>
      <c r="F175" s="15">
        <v>1158</v>
      </c>
      <c r="G175" s="22">
        <f t="shared" ref="G175:G180" si="57">E175*F175</f>
        <v>27965.699999999997</v>
      </c>
      <c r="H175" s="23"/>
      <c r="I175" s="24">
        <v>4</v>
      </c>
      <c r="J175" s="25">
        <v>3000</v>
      </c>
      <c r="K175" s="26">
        <f>J175/I175</f>
        <v>750</v>
      </c>
      <c r="L175" s="27">
        <v>4</v>
      </c>
      <c r="M175" s="25">
        <f t="shared" ref="M175:M180" si="58">F175/V175*60</f>
        <v>2490.3225806451715</v>
      </c>
      <c r="N175" s="26">
        <f t="shared" si="51"/>
        <v>622.58064516129286</v>
      </c>
      <c r="O175" s="91">
        <f t="shared" si="52"/>
        <v>0</v>
      </c>
      <c r="P175" s="92">
        <f t="shared" si="53"/>
        <v>-127.41935483870714</v>
      </c>
      <c r="Q175" s="31">
        <f t="shared" si="54"/>
        <v>0.83010752688172385</v>
      </c>
      <c r="R175" s="273">
        <f>Q191</f>
        <v>0.82595421193860263</v>
      </c>
      <c r="S175" s="32">
        <v>0.70840277777777783</v>
      </c>
      <c r="T175" s="33">
        <v>0.72777777777777775</v>
      </c>
      <c r="U175" s="34"/>
      <c r="V175" s="35">
        <v>27.899999999999885</v>
      </c>
      <c r="W175" s="114"/>
      <c r="X175" s="115"/>
      <c r="Y175" s="276"/>
      <c r="Z175" s="277"/>
      <c r="AA175" s="36">
        <f t="shared" si="55"/>
        <v>-509.67741935482854</v>
      </c>
      <c r="AB175" s="31">
        <f t="shared" si="56"/>
        <v>0.83010752688172385</v>
      </c>
      <c r="AC175" s="278">
        <f>AB191</f>
        <v>0.82595421193860274</v>
      </c>
    </row>
    <row r="176" spans="1:29" ht="15.75" customHeight="1">
      <c r="A176" s="390"/>
      <c r="B176" s="38" t="s">
        <v>76</v>
      </c>
      <c r="C176" s="264" t="s">
        <v>209</v>
      </c>
      <c r="D176" s="265"/>
      <c r="E176" s="39">
        <v>24.15</v>
      </c>
      <c r="F176" s="40">
        <v>1691</v>
      </c>
      <c r="G176" s="41">
        <f t="shared" si="57"/>
        <v>40837.649999999994</v>
      </c>
      <c r="H176" s="42"/>
      <c r="I176" s="43">
        <v>4</v>
      </c>
      <c r="J176" s="44">
        <v>3000</v>
      </c>
      <c r="K176" s="45">
        <f t="shared" ref="K176:K180" si="59">J176/I176</f>
        <v>750</v>
      </c>
      <c r="L176" s="46">
        <v>4</v>
      </c>
      <c r="M176" s="44">
        <f t="shared" si="58"/>
        <v>2504.1546688605581</v>
      </c>
      <c r="N176" s="45">
        <f t="shared" si="51"/>
        <v>626.03866721513953</v>
      </c>
      <c r="O176" s="47">
        <f t="shared" si="52"/>
        <v>0</v>
      </c>
      <c r="P176" s="48">
        <f t="shared" si="53"/>
        <v>-123.96133278486047</v>
      </c>
      <c r="Q176" s="49">
        <f t="shared" si="54"/>
        <v>0.83471822295351938</v>
      </c>
      <c r="R176" s="274"/>
      <c r="S176" s="50">
        <v>0.73158564814814819</v>
      </c>
      <c r="T176" s="51">
        <v>0.75972222222222219</v>
      </c>
      <c r="U176" s="52">
        <v>5.4833333333334444</v>
      </c>
      <c r="V176" s="53">
        <v>40.516666666666552</v>
      </c>
      <c r="W176" s="54"/>
      <c r="X176" s="94"/>
      <c r="Y176" s="266"/>
      <c r="Z176" s="267"/>
      <c r="AA176" s="55">
        <f t="shared" si="55"/>
        <v>-495.8453311394419</v>
      </c>
      <c r="AB176" s="49">
        <f t="shared" si="56"/>
        <v>0.83471822295351938</v>
      </c>
      <c r="AC176" s="279"/>
    </row>
    <row r="177" spans="1:29" ht="15.75" customHeight="1">
      <c r="A177" s="390"/>
      <c r="B177" s="38" t="s">
        <v>76</v>
      </c>
      <c r="C177" s="264" t="s">
        <v>210</v>
      </c>
      <c r="D177" s="265"/>
      <c r="E177" s="39">
        <v>27.58</v>
      </c>
      <c r="F177" s="40">
        <v>1960</v>
      </c>
      <c r="G177" s="41">
        <f t="shared" si="57"/>
        <v>54056.799999999996</v>
      </c>
      <c r="H177" s="42"/>
      <c r="I177" s="43">
        <v>4</v>
      </c>
      <c r="J177" s="44">
        <v>3000</v>
      </c>
      <c r="K177" s="45">
        <f t="shared" si="59"/>
        <v>750</v>
      </c>
      <c r="L177" s="46">
        <v>4</v>
      </c>
      <c r="M177" s="44">
        <f t="shared" si="58"/>
        <v>2477.5280898876481</v>
      </c>
      <c r="N177" s="45">
        <f t="shared" si="51"/>
        <v>619.38202247191202</v>
      </c>
      <c r="O177" s="47">
        <f t="shared" si="52"/>
        <v>0</v>
      </c>
      <c r="P177" s="48">
        <f t="shared" si="53"/>
        <v>-130.61797752808798</v>
      </c>
      <c r="Q177" s="49">
        <f t="shared" si="54"/>
        <v>0.82584269662921606</v>
      </c>
      <c r="R177" s="274"/>
      <c r="S177" s="50">
        <v>0.76250000000000007</v>
      </c>
      <c r="T177" s="51">
        <v>0.79546296296296293</v>
      </c>
      <c r="U177" s="52">
        <v>4.0000000000001457</v>
      </c>
      <c r="V177" s="53">
        <v>47.466666666666519</v>
      </c>
      <c r="W177" s="54"/>
      <c r="X177" s="94"/>
      <c r="Y177" s="266"/>
      <c r="Z177" s="267"/>
      <c r="AA177" s="55">
        <f t="shared" si="55"/>
        <v>-522.47191011235191</v>
      </c>
      <c r="AB177" s="49">
        <f t="shared" si="56"/>
        <v>0.82584269662921606</v>
      </c>
      <c r="AC177" s="279"/>
    </row>
    <row r="178" spans="1:29" ht="15.75" customHeight="1">
      <c r="A178" s="390"/>
      <c r="B178" s="38" t="s">
        <v>76</v>
      </c>
      <c r="C178" s="264" t="s">
        <v>122</v>
      </c>
      <c r="D178" s="265"/>
      <c r="E178" s="39">
        <v>18.18</v>
      </c>
      <c r="F178" s="40">
        <v>1155</v>
      </c>
      <c r="G178" s="41">
        <f t="shared" si="57"/>
        <v>20997.9</v>
      </c>
      <c r="H178" s="42">
        <v>2</v>
      </c>
      <c r="I178" s="43">
        <v>3</v>
      </c>
      <c r="J178" s="44">
        <v>3300</v>
      </c>
      <c r="K178" s="45">
        <f t="shared" si="59"/>
        <v>1100</v>
      </c>
      <c r="L178" s="46">
        <v>3</v>
      </c>
      <c r="M178" s="44">
        <f t="shared" si="58"/>
        <v>2687.7828054298716</v>
      </c>
      <c r="N178" s="45">
        <f t="shared" si="51"/>
        <v>895.9276018099572</v>
      </c>
      <c r="O178" s="47">
        <f t="shared" si="52"/>
        <v>0</v>
      </c>
      <c r="P178" s="48">
        <f t="shared" si="53"/>
        <v>-204.0723981900428</v>
      </c>
      <c r="Q178" s="49">
        <f t="shared" si="54"/>
        <v>0.81447963800905199</v>
      </c>
      <c r="R178" s="274"/>
      <c r="S178" s="50">
        <v>0.80015046296296299</v>
      </c>
      <c r="T178" s="51">
        <v>0.81805555555555554</v>
      </c>
      <c r="U178" s="52">
        <v>6.7500000000000959</v>
      </c>
      <c r="V178" s="53">
        <v>25.78333333333326</v>
      </c>
      <c r="W178" s="54"/>
      <c r="X178" s="94"/>
      <c r="Y178" s="266"/>
      <c r="Z178" s="267"/>
      <c r="AA178" s="55">
        <f t="shared" si="55"/>
        <v>-612.21719457012841</v>
      </c>
      <c r="AB178" s="49">
        <f t="shared" si="56"/>
        <v>0.81447963800905199</v>
      </c>
      <c r="AC178" s="279"/>
    </row>
    <row r="179" spans="1:29" ht="15.75" customHeight="1">
      <c r="A179" s="390"/>
      <c r="B179" s="38" t="s">
        <v>76</v>
      </c>
      <c r="C179" s="264" t="s">
        <v>121</v>
      </c>
      <c r="D179" s="265"/>
      <c r="E179" s="39">
        <v>22.28</v>
      </c>
      <c r="F179" s="40">
        <v>2020</v>
      </c>
      <c r="G179" s="41">
        <f t="shared" si="57"/>
        <v>45005.600000000006</v>
      </c>
      <c r="H179" s="58"/>
      <c r="I179" s="43">
        <v>5</v>
      </c>
      <c r="J179" s="44">
        <v>3300</v>
      </c>
      <c r="K179" s="45">
        <f t="shared" si="59"/>
        <v>660</v>
      </c>
      <c r="L179" s="59">
        <v>5</v>
      </c>
      <c r="M179" s="44">
        <f t="shared" si="58"/>
        <v>2762.9179331307032</v>
      </c>
      <c r="N179" s="45">
        <f t="shared" si="51"/>
        <v>552.58358662614069</v>
      </c>
      <c r="O179" s="47">
        <f t="shared" si="52"/>
        <v>0</v>
      </c>
      <c r="P179" s="48">
        <f t="shared" si="53"/>
        <v>-107.41641337385931</v>
      </c>
      <c r="Q179" s="49">
        <f t="shared" si="54"/>
        <v>0.8372478585244556</v>
      </c>
      <c r="R179" s="274"/>
      <c r="S179" s="50">
        <v>0.82092592592592595</v>
      </c>
      <c r="T179" s="51">
        <v>0.85138888888888886</v>
      </c>
      <c r="U179" s="52">
        <v>4.1333333333333933</v>
      </c>
      <c r="V179" s="53">
        <v>43.866666666666596</v>
      </c>
      <c r="W179" s="54">
        <v>0.85138888888888886</v>
      </c>
      <c r="X179" s="94">
        <v>0.89097222222222228</v>
      </c>
      <c r="Y179" s="266"/>
      <c r="Z179" s="267"/>
      <c r="AA179" s="55">
        <f t="shared" si="55"/>
        <v>-537.0820668692968</v>
      </c>
      <c r="AB179" s="49">
        <f t="shared" si="56"/>
        <v>0.83724785852445549</v>
      </c>
      <c r="AC179" s="279"/>
    </row>
    <row r="180" spans="1:29" ht="15.75" customHeight="1">
      <c r="A180" s="390"/>
      <c r="B180" s="38" t="s">
        <v>76</v>
      </c>
      <c r="C180" s="264" t="s">
        <v>122</v>
      </c>
      <c r="D180" s="265"/>
      <c r="E180" s="39">
        <v>18.18</v>
      </c>
      <c r="F180" s="40">
        <v>2926</v>
      </c>
      <c r="G180" s="60">
        <f t="shared" si="57"/>
        <v>53194.68</v>
      </c>
      <c r="H180" s="61"/>
      <c r="I180" s="43">
        <v>3</v>
      </c>
      <c r="J180" s="44">
        <v>3300</v>
      </c>
      <c r="K180" s="45">
        <f t="shared" si="59"/>
        <v>1100</v>
      </c>
      <c r="L180" s="46">
        <v>3</v>
      </c>
      <c r="M180" s="44">
        <f t="shared" si="58"/>
        <v>2687.8285276856373</v>
      </c>
      <c r="N180" s="45">
        <f t="shared" si="51"/>
        <v>895.94284256187905</v>
      </c>
      <c r="O180" s="47">
        <f t="shared" si="52"/>
        <v>0</v>
      </c>
      <c r="P180" s="48">
        <f t="shared" si="53"/>
        <v>-204.05715743812095</v>
      </c>
      <c r="Q180" s="49">
        <f t="shared" si="54"/>
        <v>0.81449349323807185</v>
      </c>
      <c r="R180" s="274"/>
      <c r="S180" s="50">
        <v>0.89097222222222228</v>
      </c>
      <c r="T180" s="51">
        <v>0.93633101851851852</v>
      </c>
      <c r="U180" s="52">
        <v>57.000000000000114</v>
      </c>
      <c r="V180" s="53">
        <v>65.316666666666592</v>
      </c>
      <c r="W180" s="54"/>
      <c r="X180" s="94"/>
      <c r="Y180" s="266"/>
      <c r="Z180" s="267"/>
      <c r="AA180" s="55">
        <f t="shared" si="55"/>
        <v>-612.17147231436275</v>
      </c>
      <c r="AB180" s="49">
        <f t="shared" si="56"/>
        <v>0.81449349323807185</v>
      </c>
      <c r="AC180" s="279"/>
    </row>
    <row r="181" spans="1:29" ht="15.75" customHeight="1">
      <c r="A181" s="390"/>
      <c r="B181" s="38"/>
      <c r="C181" s="264"/>
      <c r="D181" s="265"/>
      <c r="E181" s="39"/>
      <c r="F181" s="40"/>
      <c r="G181" s="60"/>
      <c r="H181" s="64"/>
      <c r="I181" s="43"/>
      <c r="J181" s="44"/>
      <c r="K181" s="45"/>
      <c r="L181" s="59"/>
      <c r="M181" s="44"/>
      <c r="N181" s="45"/>
      <c r="O181" s="65"/>
      <c r="P181" s="66"/>
      <c r="Q181" s="67"/>
      <c r="R181" s="274"/>
      <c r="S181" s="50"/>
      <c r="T181" s="51"/>
      <c r="U181" s="52"/>
      <c r="V181" s="53"/>
      <c r="W181" s="54"/>
      <c r="X181" s="94"/>
      <c r="Y181" s="266"/>
      <c r="Z181" s="267"/>
      <c r="AA181" s="55"/>
      <c r="AB181" s="49"/>
      <c r="AC181" s="279"/>
    </row>
    <row r="182" spans="1:29" ht="15.75" customHeight="1">
      <c r="A182" s="390"/>
      <c r="B182" s="38"/>
      <c r="C182" s="264"/>
      <c r="D182" s="265"/>
      <c r="E182" s="39"/>
      <c r="F182" s="40"/>
      <c r="G182" s="60"/>
      <c r="H182" s="64"/>
      <c r="I182" s="43"/>
      <c r="J182" s="44"/>
      <c r="K182" s="45"/>
      <c r="L182" s="59"/>
      <c r="M182" s="44"/>
      <c r="N182" s="45"/>
      <c r="O182" s="65"/>
      <c r="P182" s="66"/>
      <c r="Q182" s="67"/>
      <c r="R182" s="274"/>
      <c r="S182" s="50"/>
      <c r="T182" s="51"/>
      <c r="U182" s="52"/>
      <c r="V182" s="53"/>
      <c r="W182" s="54"/>
      <c r="X182" s="94"/>
      <c r="Y182" s="266"/>
      <c r="Z182" s="267"/>
      <c r="AA182" s="55"/>
      <c r="AB182" s="49"/>
      <c r="AC182" s="279"/>
    </row>
    <row r="183" spans="1:29" ht="15.75" customHeight="1">
      <c r="A183" s="390"/>
      <c r="B183" s="38"/>
      <c r="C183" s="264"/>
      <c r="D183" s="265"/>
      <c r="E183" s="39"/>
      <c r="F183" s="40"/>
      <c r="G183" s="60"/>
      <c r="H183" s="64"/>
      <c r="I183" s="43"/>
      <c r="J183" s="44"/>
      <c r="K183" s="45"/>
      <c r="L183" s="59"/>
      <c r="M183" s="44"/>
      <c r="N183" s="45"/>
      <c r="O183" s="65"/>
      <c r="P183" s="66"/>
      <c r="Q183" s="67"/>
      <c r="R183" s="274"/>
      <c r="S183" s="50"/>
      <c r="T183" s="51"/>
      <c r="U183" s="52"/>
      <c r="V183" s="53"/>
      <c r="W183" s="54"/>
      <c r="X183" s="94"/>
      <c r="Y183" s="266"/>
      <c r="Z183" s="267"/>
      <c r="AA183" s="55"/>
      <c r="AB183" s="49"/>
      <c r="AC183" s="279"/>
    </row>
    <row r="184" spans="1:29" ht="15.75" customHeight="1">
      <c r="A184" s="390"/>
      <c r="B184" s="38"/>
      <c r="C184" s="264"/>
      <c r="D184" s="265"/>
      <c r="E184" s="39"/>
      <c r="F184" s="40"/>
      <c r="G184" s="60"/>
      <c r="H184" s="64"/>
      <c r="I184" s="43"/>
      <c r="J184" s="44"/>
      <c r="K184" s="45"/>
      <c r="L184" s="59"/>
      <c r="M184" s="44"/>
      <c r="N184" s="45"/>
      <c r="O184" s="65"/>
      <c r="P184" s="66"/>
      <c r="Q184" s="67"/>
      <c r="R184" s="274"/>
      <c r="S184" s="50"/>
      <c r="T184" s="51"/>
      <c r="U184" s="52"/>
      <c r="V184" s="53"/>
      <c r="W184" s="54"/>
      <c r="X184" s="94"/>
      <c r="Y184" s="266"/>
      <c r="Z184" s="267"/>
      <c r="AA184" s="55"/>
      <c r="AB184" s="49"/>
      <c r="AC184" s="279"/>
    </row>
    <row r="185" spans="1:29" ht="15.75" customHeight="1">
      <c r="A185" s="390"/>
      <c r="B185" s="38"/>
      <c r="C185" s="264"/>
      <c r="D185" s="265"/>
      <c r="E185" s="39"/>
      <c r="F185" s="40"/>
      <c r="G185" s="60"/>
      <c r="H185" s="64"/>
      <c r="I185" s="43"/>
      <c r="J185" s="44"/>
      <c r="K185" s="45"/>
      <c r="L185" s="59"/>
      <c r="M185" s="44"/>
      <c r="N185" s="45"/>
      <c r="O185" s="65"/>
      <c r="P185" s="66"/>
      <c r="Q185" s="67"/>
      <c r="R185" s="274"/>
      <c r="S185" s="50"/>
      <c r="T185" s="51"/>
      <c r="U185" s="52"/>
      <c r="V185" s="53"/>
      <c r="W185" s="54"/>
      <c r="X185" s="94"/>
      <c r="Y185" s="266"/>
      <c r="Z185" s="267"/>
      <c r="AA185" s="55"/>
      <c r="AB185" s="49"/>
      <c r="AC185" s="279"/>
    </row>
    <row r="186" spans="1:29" ht="15.75" customHeight="1">
      <c r="A186" s="390"/>
      <c r="B186" s="38"/>
      <c r="C186" s="264"/>
      <c r="D186" s="265"/>
      <c r="E186" s="39"/>
      <c r="F186" s="40"/>
      <c r="G186" s="60"/>
      <c r="H186" s="64"/>
      <c r="I186" s="43"/>
      <c r="J186" s="44"/>
      <c r="K186" s="45"/>
      <c r="L186" s="59"/>
      <c r="M186" s="44"/>
      <c r="N186" s="45"/>
      <c r="O186" s="65"/>
      <c r="P186" s="66"/>
      <c r="Q186" s="67"/>
      <c r="R186" s="274"/>
      <c r="S186" s="50"/>
      <c r="T186" s="51"/>
      <c r="U186" s="52"/>
      <c r="V186" s="53"/>
      <c r="W186" s="54"/>
      <c r="X186" s="94"/>
      <c r="Y186" s="266"/>
      <c r="Z186" s="267"/>
      <c r="AA186" s="55"/>
      <c r="AB186" s="49"/>
      <c r="AC186" s="279"/>
    </row>
    <row r="187" spans="1:29" ht="15.75" customHeight="1">
      <c r="A187" s="390"/>
      <c r="B187" s="38"/>
      <c r="C187" s="264"/>
      <c r="D187" s="265"/>
      <c r="E187" s="39"/>
      <c r="F187" s="40"/>
      <c r="G187" s="60"/>
      <c r="H187" s="64"/>
      <c r="I187" s="43"/>
      <c r="J187" s="44"/>
      <c r="K187" s="45"/>
      <c r="L187" s="59"/>
      <c r="M187" s="44"/>
      <c r="N187" s="45"/>
      <c r="O187" s="65"/>
      <c r="P187" s="66"/>
      <c r="Q187" s="67"/>
      <c r="R187" s="274"/>
      <c r="S187" s="50"/>
      <c r="T187" s="51"/>
      <c r="U187" s="52"/>
      <c r="V187" s="53"/>
      <c r="W187" s="54"/>
      <c r="X187" s="94"/>
      <c r="Y187" s="266"/>
      <c r="Z187" s="267"/>
      <c r="AA187" s="55"/>
      <c r="AB187" s="49"/>
      <c r="AC187" s="279"/>
    </row>
    <row r="188" spans="1:29" ht="15.75" customHeight="1">
      <c r="A188" s="390"/>
      <c r="B188" s="38"/>
      <c r="C188" s="264"/>
      <c r="D188" s="265"/>
      <c r="E188" s="39"/>
      <c r="F188" s="40"/>
      <c r="G188" s="60"/>
      <c r="H188" s="64"/>
      <c r="I188" s="43"/>
      <c r="J188" s="44"/>
      <c r="K188" s="45"/>
      <c r="L188" s="59"/>
      <c r="M188" s="44"/>
      <c r="N188" s="45"/>
      <c r="O188" s="65"/>
      <c r="P188" s="66"/>
      <c r="Q188" s="67"/>
      <c r="R188" s="274"/>
      <c r="S188" s="50"/>
      <c r="T188" s="51"/>
      <c r="U188" s="52"/>
      <c r="V188" s="53"/>
      <c r="W188" s="54"/>
      <c r="X188" s="94"/>
      <c r="Y188" s="266"/>
      <c r="Z188" s="267"/>
      <c r="AA188" s="55"/>
      <c r="AB188" s="49"/>
      <c r="AC188" s="279"/>
    </row>
    <row r="189" spans="1:29" ht="15.75" customHeight="1">
      <c r="A189" s="390"/>
      <c r="B189" s="38"/>
      <c r="C189" s="264"/>
      <c r="D189" s="265"/>
      <c r="E189" s="39"/>
      <c r="F189" s="40"/>
      <c r="G189" s="60"/>
      <c r="H189" s="64"/>
      <c r="I189" s="43"/>
      <c r="J189" s="44"/>
      <c r="K189" s="45"/>
      <c r="L189" s="59"/>
      <c r="M189" s="44"/>
      <c r="N189" s="45"/>
      <c r="O189" s="65"/>
      <c r="P189" s="66"/>
      <c r="Q189" s="67"/>
      <c r="R189" s="274"/>
      <c r="S189" s="50"/>
      <c r="T189" s="51"/>
      <c r="U189" s="52"/>
      <c r="V189" s="53"/>
      <c r="W189" s="54"/>
      <c r="X189" s="94"/>
      <c r="Y189" s="266"/>
      <c r="Z189" s="267"/>
      <c r="AA189" s="55"/>
      <c r="AB189" s="49"/>
      <c r="AC189" s="279"/>
    </row>
    <row r="190" spans="1:29" ht="15.75" customHeight="1">
      <c r="A190" s="390"/>
      <c r="B190" s="38"/>
      <c r="C190" s="264"/>
      <c r="D190" s="265"/>
      <c r="E190" s="104"/>
      <c r="F190" s="40"/>
      <c r="G190" s="72"/>
      <c r="H190" s="64"/>
      <c r="I190" s="43"/>
      <c r="J190" s="44"/>
      <c r="K190" s="45"/>
      <c r="L190" s="59"/>
      <c r="M190" s="44"/>
      <c r="N190" s="45"/>
      <c r="O190" s="65"/>
      <c r="P190" s="66"/>
      <c r="Q190" s="67"/>
      <c r="R190" s="274"/>
      <c r="S190" s="62"/>
      <c r="T190" s="63"/>
      <c r="U190" s="73"/>
      <c r="V190" s="74"/>
      <c r="W190" s="68"/>
      <c r="X190" s="110"/>
      <c r="Y190" s="266"/>
      <c r="Z190" s="267"/>
      <c r="AA190" s="111"/>
      <c r="AB190" s="67"/>
      <c r="AC190" s="279"/>
    </row>
    <row r="191" spans="1:29" ht="15.75" customHeight="1" thickBot="1">
      <c r="A191" s="391"/>
      <c r="B191" s="76" t="s">
        <v>35</v>
      </c>
      <c r="C191" s="261"/>
      <c r="D191" s="261"/>
      <c r="E191" s="77"/>
      <c r="F191" s="18"/>
      <c r="G191" s="79"/>
      <c r="H191" s="20"/>
      <c r="I191" s="80">
        <f t="shared" ref="I191:J191" si="60">AVERAGE(I175:I190)</f>
        <v>3.8333333333333335</v>
      </c>
      <c r="J191" s="81">
        <f t="shared" si="60"/>
        <v>3150</v>
      </c>
      <c r="K191" s="82">
        <f t="shared" ref="K191" si="61">J191/I191</f>
        <v>821.73913043478262</v>
      </c>
      <c r="L191" s="80">
        <f t="shared" ref="L191:M191" si="62">AVERAGE(L175:L190)</f>
        <v>3.8333333333333335</v>
      </c>
      <c r="M191" s="81">
        <f t="shared" si="62"/>
        <v>2601.7557676065985</v>
      </c>
      <c r="N191" s="82">
        <f>M191/L191</f>
        <v>678.7188958973735</v>
      </c>
      <c r="O191" s="83">
        <f>L191-I191</f>
        <v>0</v>
      </c>
      <c r="P191" s="84">
        <f>N191-K191</f>
        <v>-143.02023453740912</v>
      </c>
      <c r="Q191" s="85">
        <f>N191/K191</f>
        <v>0.82595421193860263</v>
      </c>
      <c r="R191" s="275"/>
      <c r="S191" s="182">
        <f>S175</f>
        <v>0.70840277777777783</v>
      </c>
      <c r="T191" s="183">
        <f>INDEX(T175:T190,COUNTA(T175:T190))</f>
        <v>0.93633101851851852</v>
      </c>
      <c r="U191" s="86"/>
      <c r="V191" s="96"/>
      <c r="W191" s="18"/>
      <c r="X191" s="20"/>
      <c r="Y191" s="262"/>
      <c r="Z191" s="263"/>
      <c r="AA191" s="97">
        <f>M191-J191</f>
        <v>-548.24423239340149</v>
      </c>
      <c r="AB191" s="85">
        <f>M191/J191</f>
        <v>0.82595421193860274</v>
      </c>
      <c r="AC191" s="280"/>
    </row>
    <row r="192" spans="1:29" ht="15.75" customHeight="1">
      <c r="A192" s="392" t="s">
        <v>51</v>
      </c>
      <c r="B192" s="16" t="s">
        <v>76</v>
      </c>
      <c r="C192" s="271" t="s">
        <v>125</v>
      </c>
      <c r="D192" s="272"/>
      <c r="E192" s="21">
        <v>17.89</v>
      </c>
      <c r="F192" s="15">
        <v>5151</v>
      </c>
      <c r="G192" s="22">
        <f t="shared" ref="G192:G194" si="63">E192*F192</f>
        <v>92151.39</v>
      </c>
      <c r="H192" s="23"/>
      <c r="I192" s="24">
        <v>4</v>
      </c>
      <c r="J192" s="25">
        <v>3300</v>
      </c>
      <c r="K192" s="26">
        <f>J192/I192</f>
        <v>825</v>
      </c>
      <c r="L192" s="27">
        <v>4</v>
      </c>
      <c r="M192" s="25">
        <f>F192/V192*60</f>
        <v>2797.3449992457408</v>
      </c>
      <c r="N192" s="26">
        <f>M192/L192</f>
        <v>699.33624981143521</v>
      </c>
      <c r="O192" s="91">
        <f>L192-I192</f>
        <v>0</v>
      </c>
      <c r="P192" s="92">
        <f>N192-K192</f>
        <v>-125.66375018856479</v>
      </c>
      <c r="Q192" s="31">
        <f>N192/K192</f>
        <v>0.84768030280173967</v>
      </c>
      <c r="R192" s="273">
        <f>Q208</f>
        <v>0.83810261464965485</v>
      </c>
      <c r="S192" s="32">
        <v>0.70833333333333337</v>
      </c>
      <c r="T192" s="33">
        <v>0.78505787037037034</v>
      </c>
      <c r="U192" s="34"/>
      <c r="V192" s="35">
        <v>110.48333333333323</v>
      </c>
      <c r="W192" s="114"/>
      <c r="X192" s="115"/>
      <c r="Y192" s="276"/>
      <c r="Z192" s="277"/>
      <c r="AA192" s="36">
        <f>M192-J192</f>
        <v>-502.65500075425916</v>
      </c>
      <c r="AB192" s="31">
        <f>M192/J192</f>
        <v>0.84768030280173967</v>
      </c>
      <c r="AC192" s="278">
        <f>AB208</f>
        <v>0.83810261464965485</v>
      </c>
    </row>
    <row r="193" spans="1:29" ht="15.75" customHeight="1">
      <c r="A193" s="393"/>
      <c r="B193" s="38" t="s">
        <v>76</v>
      </c>
      <c r="C193" s="264" t="s">
        <v>126</v>
      </c>
      <c r="D193" s="265"/>
      <c r="E193" s="39">
        <v>16.66</v>
      </c>
      <c r="F193" s="40">
        <v>4882</v>
      </c>
      <c r="G193" s="41">
        <f t="shared" si="63"/>
        <v>81334.12</v>
      </c>
      <c r="H193" s="42">
        <v>2</v>
      </c>
      <c r="I193" s="43">
        <v>4</v>
      </c>
      <c r="J193" s="44">
        <v>3300</v>
      </c>
      <c r="K193" s="45">
        <f t="shared" ref="K193:K228" si="64">J193/I193</f>
        <v>825</v>
      </c>
      <c r="L193" s="46">
        <v>4</v>
      </c>
      <c r="M193" s="44">
        <f>F193/V193*60</f>
        <v>2750.8530286429823</v>
      </c>
      <c r="N193" s="45">
        <f>M193/L193</f>
        <v>687.71325716074557</v>
      </c>
      <c r="O193" s="47">
        <f>L193-I193</f>
        <v>0</v>
      </c>
      <c r="P193" s="48">
        <f>N193-K193</f>
        <v>-137.28674283925443</v>
      </c>
      <c r="Q193" s="49">
        <f>N193/K193</f>
        <v>0.83359182686150979</v>
      </c>
      <c r="R193" s="274"/>
      <c r="S193" s="50">
        <v>0.79027777777777786</v>
      </c>
      <c r="T193" s="51">
        <v>0.86422453703703705</v>
      </c>
      <c r="U193" s="52">
        <v>7.5166666666668291</v>
      </c>
      <c r="V193" s="53">
        <v>106.48333333333325</v>
      </c>
      <c r="W193" s="54">
        <v>0.86422453703703705</v>
      </c>
      <c r="X193" s="94">
        <v>0.90511574074074075</v>
      </c>
      <c r="Y193" s="266"/>
      <c r="Z193" s="267"/>
      <c r="AA193" s="55">
        <f>M193-J193</f>
        <v>-549.14697135701772</v>
      </c>
      <c r="AB193" s="49">
        <f>M193/J193</f>
        <v>0.83359182686150979</v>
      </c>
      <c r="AC193" s="279"/>
    </row>
    <row r="194" spans="1:29" ht="15.75" customHeight="1">
      <c r="A194" s="393"/>
      <c r="B194" s="38" t="s">
        <v>76</v>
      </c>
      <c r="C194" s="264" t="s">
        <v>126</v>
      </c>
      <c r="D194" s="265"/>
      <c r="E194" s="39">
        <v>16.66</v>
      </c>
      <c r="F194" s="40">
        <v>3421</v>
      </c>
      <c r="G194" s="41">
        <f t="shared" si="63"/>
        <v>56993.86</v>
      </c>
      <c r="H194" s="42"/>
      <c r="I194" s="43">
        <v>4</v>
      </c>
      <c r="J194" s="44">
        <v>3300</v>
      </c>
      <c r="K194" s="45">
        <f t="shared" si="64"/>
        <v>825</v>
      </c>
      <c r="L194" s="46">
        <v>4</v>
      </c>
      <c r="M194" s="44">
        <f>F194/V194*60</f>
        <v>2749.0178571428592</v>
      </c>
      <c r="N194" s="45">
        <f>M194/L194</f>
        <v>687.25446428571479</v>
      </c>
      <c r="O194" s="47">
        <f>L194-I194</f>
        <v>0</v>
      </c>
      <c r="P194" s="48">
        <f>N194-K194</f>
        <v>-137.74553571428521</v>
      </c>
      <c r="Q194" s="49">
        <f>N194/K194</f>
        <v>0.83303571428571488</v>
      </c>
      <c r="R194" s="274"/>
      <c r="S194" s="50">
        <v>0.90511574074074075</v>
      </c>
      <c r="T194" s="51">
        <v>0.95696759259259256</v>
      </c>
      <c r="U194" s="52">
        <v>58.883333333333319</v>
      </c>
      <c r="V194" s="53">
        <v>74.666666666666615</v>
      </c>
      <c r="W194" s="54"/>
      <c r="X194" s="94"/>
      <c r="Y194" s="266"/>
      <c r="Z194" s="267"/>
      <c r="AA194" s="55">
        <f>M194-J194</f>
        <v>-550.98214285714084</v>
      </c>
      <c r="AB194" s="49">
        <f>M194/J194</f>
        <v>0.83303571428571488</v>
      </c>
      <c r="AC194" s="279"/>
    </row>
    <row r="195" spans="1:29" ht="15.75" customHeight="1">
      <c r="A195" s="393"/>
      <c r="B195" s="38"/>
      <c r="C195" s="264"/>
      <c r="D195" s="265"/>
      <c r="E195" s="39"/>
      <c r="F195" s="40"/>
      <c r="G195" s="41"/>
      <c r="H195" s="42"/>
      <c r="I195" s="43"/>
      <c r="J195" s="44"/>
      <c r="K195" s="45"/>
      <c r="L195" s="46"/>
      <c r="M195" s="44"/>
      <c r="N195" s="45"/>
      <c r="O195" s="47"/>
      <c r="P195" s="48"/>
      <c r="Q195" s="49"/>
      <c r="R195" s="274"/>
      <c r="S195" s="50"/>
      <c r="T195" s="51"/>
      <c r="U195" s="52"/>
      <c r="V195" s="53"/>
      <c r="W195" s="54"/>
      <c r="X195" s="94"/>
      <c r="Y195" s="266"/>
      <c r="Z195" s="267"/>
      <c r="AA195" s="55"/>
      <c r="AB195" s="49"/>
      <c r="AC195" s="279"/>
    </row>
    <row r="196" spans="1:29" ht="15.75" customHeight="1">
      <c r="A196" s="393"/>
      <c r="B196" s="38"/>
      <c r="C196" s="264"/>
      <c r="D196" s="265"/>
      <c r="E196" s="39"/>
      <c r="F196" s="40"/>
      <c r="G196" s="41"/>
      <c r="H196" s="58"/>
      <c r="I196" s="43"/>
      <c r="J196" s="44"/>
      <c r="K196" s="45"/>
      <c r="L196" s="59"/>
      <c r="M196" s="44"/>
      <c r="N196" s="45"/>
      <c r="O196" s="47"/>
      <c r="P196" s="48"/>
      <c r="Q196" s="49"/>
      <c r="R196" s="274"/>
      <c r="S196" s="50"/>
      <c r="T196" s="51"/>
      <c r="U196" s="52"/>
      <c r="V196" s="53"/>
      <c r="W196" s="54"/>
      <c r="X196" s="94"/>
      <c r="Y196" s="266"/>
      <c r="Z196" s="267"/>
      <c r="AA196" s="55"/>
      <c r="AB196" s="49"/>
      <c r="AC196" s="279"/>
    </row>
    <row r="197" spans="1:29" ht="15.75" customHeight="1">
      <c r="A197" s="393"/>
      <c r="B197" s="38"/>
      <c r="C197" s="264"/>
      <c r="D197" s="265"/>
      <c r="E197" s="39"/>
      <c r="F197" s="40"/>
      <c r="G197" s="60"/>
      <c r="H197" s="61"/>
      <c r="I197" s="43"/>
      <c r="J197" s="44"/>
      <c r="K197" s="45"/>
      <c r="L197" s="46"/>
      <c r="M197" s="44"/>
      <c r="N197" s="45"/>
      <c r="O197" s="47"/>
      <c r="P197" s="48"/>
      <c r="Q197" s="49"/>
      <c r="R197" s="274"/>
      <c r="S197" s="50"/>
      <c r="T197" s="51"/>
      <c r="U197" s="52"/>
      <c r="V197" s="53"/>
      <c r="W197" s="54"/>
      <c r="X197" s="94"/>
      <c r="Y197" s="266"/>
      <c r="Z197" s="267"/>
      <c r="AA197" s="55"/>
      <c r="AB197" s="49"/>
      <c r="AC197" s="279"/>
    </row>
    <row r="198" spans="1:29" ht="15.75" customHeight="1">
      <c r="A198" s="393"/>
      <c r="B198" s="38"/>
      <c r="C198" s="264"/>
      <c r="D198" s="265"/>
      <c r="E198" s="39"/>
      <c r="F198" s="40"/>
      <c r="G198" s="60"/>
      <c r="H198" s="64"/>
      <c r="I198" s="43"/>
      <c r="J198" s="44"/>
      <c r="K198" s="45"/>
      <c r="L198" s="59"/>
      <c r="M198" s="44"/>
      <c r="N198" s="45"/>
      <c r="O198" s="65"/>
      <c r="P198" s="66"/>
      <c r="Q198" s="67"/>
      <c r="R198" s="274"/>
      <c r="S198" s="50"/>
      <c r="T198" s="51"/>
      <c r="U198" s="52"/>
      <c r="V198" s="53"/>
      <c r="W198" s="54"/>
      <c r="X198" s="94"/>
      <c r="Y198" s="266"/>
      <c r="Z198" s="267"/>
      <c r="AA198" s="55"/>
      <c r="AB198" s="49"/>
      <c r="AC198" s="279"/>
    </row>
    <row r="199" spans="1:29" ht="15.75" customHeight="1">
      <c r="A199" s="393"/>
      <c r="B199" s="38"/>
      <c r="C199" s="264"/>
      <c r="D199" s="265"/>
      <c r="E199" s="39"/>
      <c r="F199" s="40"/>
      <c r="G199" s="60"/>
      <c r="H199" s="64"/>
      <c r="I199" s="43"/>
      <c r="J199" s="44"/>
      <c r="K199" s="45"/>
      <c r="L199" s="59"/>
      <c r="M199" s="44"/>
      <c r="N199" s="45"/>
      <c r="O199" s="65"/>
      <c r="P199" s="66"/>
      <c r="Q199" s="67"/>
      <c r="R199" s="274"/>
      <c r="S199" s="50"/>
      <c r="T199" s="51"/>
      <c r="U199" s="52"/>
      <c r="V199" s="53"/>
      <c r="W199" s="54"/>
      <c r="X199" s="94"/>
      <c r="Y199" s="266"/>
      <c r="Z199" s="267"/>
      <c r="AA199" s="55"/>
      <c r="AB199" s="49"/>
      <c r="AC199" s="279"/>
    </row>
    <row r="200" spans="1:29" ht="15.75" customHeight="1">
      <c r="A200" s="393"/>
      <c r="B200" s="38"/>
      <c r="C200" s="264"/>
      <c r="D200" s="265"/>
      <c r="E200" s="39"/>
      <c r="F200" s="40"/>
      <c r="G200" s="60"/>
      <c r="H200" s="64"/>
      <c r="I200" s="43"/>
      <c r="J200" s="44"/>
      <c r="K200" s="45"/>
      <c r="L200" s="59"/>
      <c r="M200" s="44"/>
      <c r="N200" s="45"/>
      <c r="O200" s="65"/>
      <c r="P200" s="66"/>
      <c r="Q200" s="67"/>
      <c r="R200" s="274"/>
      <c r="S200" s="50"/>
      <c r="T200" s="51"/>
      <c r="U200" s="52"/>
      <c r="V200" s="53"/>
      <c r="W200" s="54"/>
      <c r="X200" s="94"/>
      <c r="Y200" s="266"/>
      <c r="Z200" s="267"/>
      <c r="AA200" s="55"/>
      <c r="AB200" s="49"/>
      <c r="AC200" s="279"/>
    </row>
    <row r="201" spans="1:29" ht="15.75" customHeight="1">
      <c r="A201" s="393"/>
      <c r="B201" s="38"/>
      <c r="C201" s="264"/>
      <c r="D201" s="265"/>
      <c r="E201" s="39"/>
      <c r="F201" s="40"/>
      <c r="G201" s="60"/>
      <c r="H201" s="64"/>
      <c r="I201" s="43"/>
      <c r="J201" s="44"/>
      <c r="K201" s="45"/>
      <c r="L201" s="59"/>
      <c r="M201" s="44"/>
      <c r="N201" s="45"/>
      <c r="O201" s="65"/>
      <c r="P201" s="66"/>
      <c r="Q201" s="67"/>
      <c r="R201" s="274"/>
      <c r="S201" s="50"/>
      <c r="T201" s="51"/>
      <c r="U201" s="52"/>
      <c r="V201" s="53"/>
      <c r="W201" s="54"/>
      <c r="X201" s="94"/>
      <c r="Y201" s="266"/>
      <c r="Z201" s="267"/>
      <c r="AA201" s="55"/>
      <c r="AB201" s="49"/>
      <c r="AC201" s="279"/>
    </row>
    <row r="202" spans="1:29" ht="15.75" customHeight="1">
      <c r="A202" s="393"/>
      <c r="B202" s="38"/>
      <c r="C202" s="264"/>
      <c r="D202" s="265"/>
      <c r="E202" s="39"/>
      <c r="F202" s="40"/>
      <c r="G202" s="60"/>
      <c r="H202" s="64"/>
      <c r="I202" s="43"/>
      <c r="J202" s="44"/>
      <c r="K202" s="45"/>
      <c r="L202" s="59"/>
      <c r="M202" s="44"/>
      <c r="N202" s="45"/>
      <c r="O202" s="65"/>
      <c r="P202" s="66"/>
      <c r="Q202" s="67"/>
      <c r="R202" s="274"/>
      <c r="S202" s="50"/>
      <c r="T202" s="51"/>
      <c r="U202" s="52"/>
      <c r="V202" s="53"/>
      <c r="W202" s="68"/>
      <c r="X202" s="110"/>
      <c r="Y202" s="266"/>
      <c r="Z202" s="267"/>
      <c r="AA202" s="55"/>
      <c r="AB202" s="49"/>
      <c r="AC202" s="279"/>
    </row>
    <row r="203" spans="1:29" ht="15.75" customHeight="1">
      <c r="A203" s="393"/>
      <c r="B203" s="38"/>
      <c r="C203" s="264"/>
      <c r="D203" s="265"/>
      <c r="E203" s="39"/>
      <c r="F203" s="40"/>
      <c r="G203" s="60"/>
      <c r="H203" s="64"/>
      <c r="I203" s="43"/>
      <c r="J203" s="44"/>
      <c r="K203" s="45"/>
      <c r="L203" s="59"/>
      <c r="M203" s="44"/>
      <c r="N203" s="45"/>
      <c r="O203" s="65"/>
      <c r="P203" s="66"/>
      <c r="Q203" s="67"/>
      <c r="R203" s="274"/>
      <c r="S203" s="50"/>
      <c r="T203" s="51"/>
      <c r="U203" s="52"/>
      <c r="V203" s="53"/>
      <c r="W203" s="68"/>
      <c r="X203" s="110"/>
      <c r="Y203" s="266"/>
      <c r="Z203" s="267"/>
      <c r="AA203" s="55"/>
      <c r="AB203" s="49"/>
      <c r="AC203" s="279"/>
    </row>
    <row r="204" spans="1:29" ht="15.75" customHeight="1">
      <c r="A204" s="393"/>
      <c r="B204" s="38"/>
      <c r="C204" s="264"/>
      <c r="D204" s="265"/>
      <c r="E204" s="39"/>
      <c r="F204" s="40"/>
      <c r="G204" s="60"/>
      <c r="H204" s="64"/>
      <c r="I204" s="43"/>
      <c r="J204" s="44"/>
      <c r="K204" s="45"/>
      <c r="L204" s="59"/>
      <c r="M204" s="44"/>
      <c r="N204" s="45"/>
      <c r="O204" s="65"/>
      <c r="P204" s="66"/>
      <c r="Q204" s="67"/>
      <c r="R204" s="274"/>
      <c r="S204" s="50"/>
      <c r="T204" s="51"/>
      <c r="U204" s="52"/>
      <c r="V204" s="53"/>
      <c r="W204" s="68"/>
      <c r="X204" s="110"/>
      <c r="Y204" s="266"/>
      <c r="Z204" s="267"/>
      <c r="AA204" s="55"/>
      <c r="AB204" s="49"/>
      <c r="AC204" s="279"/>
    </row>
    <row r="205" spans="1:29" ht="15.75" customHeight="1">
      <c r="A205" s="393"/>
      <c r="B205" s="38"/>
      <c r="C205" s="264"/>
      <c r="D205" s="265"/>
      <c r="E205" s="39"/>
      <c r="F205" s="40"/>
      <c r="G205" s="60"/>
      <c r="H205" s="64"/>
      <c r="I205" s="43"/>
      <c r="J205" s="44"/>
      <c r="K205" s="45"/>
      <c r="L205" s="59"/>
      <c r="M205" s="44"/>
      <c r="N205" s="45"/>
      <c r="O205" s="65"/>
      <c r="P205" s="66"/>
      <c r="Q205" s="67"/>
      <c r="R205" s="274"/>
      <c r="S205" s="50"/>
      <c r="T205" s="51"/>
      <c r="U205" s="52"/>
      <c r="V205" s="53"/>
      <c r="W205" s="68"/>
      <c r="X205" s="110"/>
      <c r="Y205" s="266"/>
      <c r="Z205" s="267"/>
      <c r="AA205" s="55"/>
      <c r="AB205" s="49"/>
      <c r="AC205" s="279"/>
    </row>
    <row r="206" spans="1:29" ht="15.75" customHeight="1">
      <c r="A206" s="393"/>
      <c r="B206" s="38"/>
      <c r="C206" s="264"/>
      <c r="D206" s="265"/>
      <c r="E206" s="39"/>
      <c r="F206" s="40"/>
      <c r="G206" s="60"/>
      <c r="H206" s="64"/>
      <c r="I206" s="43"/>
      <c r="J206" s="44"/>
      <c r="K206" s="45"/>
      <c r="L206" s="59"/>
      <c r="M206" s="44"/>
      <c r="N206" s="45"/>
      <c r="O206" s="65"/>
      <c r="P206" s="66"/>
      <c r="Q206" s="67"/>
      <c r="R206" s="274"/>
      <c r="S206" s="50"/>
      <c r="T206" s="51"/>
      <c r="U206" s="52"/>
      <c r="V206" s="53"/>
      <c r="W206" s="68"/>
      <c r="X206" s="110"/>
      <c r="Y206" s="266"/>
      <c r="Z206" s="267"/>
      <c r="AA206" s="55"/>
      <c r="AB206" s="49"/>
      <c r="AC206" s="279"/>
    </row>
    <row r="207" spans="1:29" ht="15.75" customHeight="1">
      <c r="A207" s="393"/>
      <c r="B207" s="38"/>
      <c r="C207" s="264"/>
      <c r="D207" s="265"/>
      <c r="E207" s="104"/>
      <c r="F207" s="40"/>
      <c r="G207" s="72"/>
      <c r="H207" s="64"/>
      <c r="I207" s="43"/>
      <c r="J207" s="44"/>
      <c r="K207" s="45"/>
      <c r="L207" s="59"/>
      <c r="M207" s="44"/>
      <c r="N207" s="45"/>
      <c r="O207" s="65"/>
      <c r="P207" s="66"/>
      <c r="Q207" s="67"/>
      <c r="R207" s="274"/>
      <c r="S207" s="62"/>
      <c r="T207" s="63"/>
      <c r="U207" s="73"/>
      <c r="V207" s="74"/>
      <c r="W207" s="68"/>
      <c r="X207" s="110"/>
      <c r="Y207" s="266"/>
      <c r="Z207" s="267"/>
      <c r="AA207" s="111"/>
      <c r="AB207" s="67"/>
      <c r="AC207" s="279"/>
    </row>
    <row r="208" spans="1:29" ht="15.75" customHeight="1" thickBot="1">
      <c r="A208" s="394"/>
      <c r="B208" s="76" t="s">
        <v>35</v>
      </c>
      <c r="C208" s="261"/>
      <c r="D208" s="261"/>
      <c r="E208" s="77"/>
      <c r="F208" s="18"/>
      <c r="G208" s="79"/>
      <c r="H208" s="20"/>
      <c r="I208" s="80">
        <f t="shared" ref="I208:J208" si="65">AVERAGE(I192:I207)</f>
        <v>4</v>
      </c>
      <c r="J208" s="81">
        <f t="shared" si="65"/>
        <v>3300</v>
      </c>
      <c r="K208" s="82">
        <f t="shared" ref="K208" si="66">J208/I208</f>
        <v>825</v>
      </c>
      <c r="L208" s="80">
        <f t="shared" ref="L208:M208" si="67">AVERAGE(L192:L207)</f>
        <v>4</v>
      </c>
      <c r="M208" s="81">
        <f t="shared" si="67"/>
        <v>2765.7386283438609</v>
      </c>
      <c r="N208" s="82">
        <f>M208/L208</f>
        <v>691.43465708596523</v>
      </c>
      <c r="O208" s="83">
        <f>L208-I208</f>
        <v>0</v>
      </c>
      <c r="P208" s="84">
        <f>N208-K208</f>
        <v>-133.56534291403477</v>
      </c>
      <c r="Q208" s="85">
        <f>N208/K208</f>
        <v>0.83810261464965485</v>
      </c>
      <c r="R208" s="275"/>
      <c r="S208" s="182">
        <f>S192</f>
        <v>0.70833333333333337</v>
      </c>
      <c r="T208" s="183">
        <f>INDEX(T192:T207,COUNTA(T192:T207))</f>
        <v>0.95696759259259256</v>
      </c>
      <c r="U208" s="86"/>
      <c r="V208" s="96"/>
      <c r="W208" s="18"/>
      <c r="X208" s="20"/>
      <c r="Y208" s="262"/>
      <c r="Z208" s="263"/>
      <c r="AA208" s="97">
        <f>M208-J208</f>
        <v>-534.26137165613909</v>
      </c>
      <c r="AB208" s="85">
        <f>M208/J208</f>
        <v>0.83810261464965485</v>
      </c>
      <c r="AC208" s="280"/>
    </row>
    <row r="209" spans="1:29" ht="15.75" customHeight="1">
      <c r="A209" s="389" t="s">
        <v>52</v>
      </c>
      <c r="B209" s="16" t="s">
        <v>76</v>
      </c>
      <c r="C209" s="271" t="s">
        <v>127</v>
      </c>
      <c r="D209" s="272"/>
      <c r="E209" s="21">
        <v>18.18</v>
      </c>
      <c r="F209" s="15">
        <v>1447</v>
      </c>
      <c r="G209" s="22">
        <f t="shared" ref="G209:G210" si="68">E209*F209</f>
        <v>26306.46</v>
      </c>
      <c r="H209" s="23"/>
      <c r="I209" s="24">
        <v>3</v>
      </c>
      <c r="J209" s="25">
        <v>3600</v>
      </c>
      <c r="K209" s="26">
        <f>J209/I209</f>
        <v>1200</v>
      </c>
      <c r="L209" s="27">
        <v>3</v>
      </c>
      <c r="M209" s="25">
        <f>F209/V209*60</f>
        <v>2968.2051282051348</v>
      </c>
      <c r="N209" s="26">
        <f>M209/L209</f>
        <v>989.40170940171163</v>
      </c>
      <c r="O209" s="91">
        <f>L209-I209</f>
        <v>0</v>
      </c>
      <c r="P209" s="92">
        <f>N209-K209</f>
        <v>-210.59829059828837</v>
      </c>
      <c r="Q209" s="31">
        <f>N209/K209</f>
        <v>0.82450142450142638</v>
      </c>
      <c r="R209" s="273">
        <f>Q225</f>
        <v>0.82755103692603782</v>
      </c>
      <c r="S209" s="32">
        <v>0.70833333333333337</v>
      </c>
      <c r="T209" s="33">
        <v>0.72864583333333333</v>
      </c>
      <c r="U209" s="34"/>
      <c r="V209" s="35">
        <v>29.249999999999936</v>
      </c>
      <c r="W209" s="114"/>
      <c r="X209" s="115"/>
      <c r="Y209" s="276"/>
      <c r="Z209" s="277"/>
      <c r="AA209" s="36">
        <f>M209-J209</f>
        <v>-631.79487179486523</v>
      </c>
      <c r="AB209" s="31">
        <f>M209/J209</f>
        <v>0.82450142450142627</v>
      </c>
      <c r="AC209" s="278">
        <f>AB225</f>
        <v>0.82755103692603771</v>
      </c>
    </row>
    <row r="210" spans="1:29" ht="15.75" customHeight="1">
      <c r="A210" s="390"/>
      <c r="B210" s="38" t="s">
        <v>76</v>
      </c>
      <c r="C210" s="264" t="s">
        <v>128</v>
      </c>
      <c r="D210" s="265"/>
      <c r="E210" s="39">
        <v>14.28</v>
      </c>
      <c r="F210" s="40">
        <v>10233</v>
      </c>
      <c r="G210" s="41">
        <f t="shared" si="68"/>
        <v>146127.24</v>
      </c>
      <c r="H210" s="42"/>
      <c r="I210" s="43">
        <v>3</v>
      </c>
      <c r="J210" s="44">
        <v>3600</v>
      </c>
      <c r="K210" s="45">
        <f t="shared" si="64"/>
        <v>1200</v>
      </c>
      <c r="L210" s="46">
        <v>3</v>
      </c>
      <c r="M210" s="44">
        <f>F210/V210*60</f>
        <v>2990.1623376623374</v>
      </c>
      <c r="N210" s="45">
        <f>M210/L210</f>
        <v>996.72077922077915</v>
      </c>
      <c r="O210" s="47">
        <f>L210-I210</f>
        <v>0</v>
      </c>
      <c r="P210" s="48">
        <f>N210-K210</f>
        <v>-203.27922077922085</v>
      </c>
      <c r="Q210" s="49">
        <f>N210/K210</f>
        <v>0.83060064935064926</v>
      </c>
      <c r="R210" s="274"/>
      <c r="S210" s="50">
        <v>0.74027777777777781</v>
      </c>
      <c r="T210" s="51">
        <v>0.88287037037037042</v>
      </c>
      <c r="U210" s="52">
        <v>16.75000000000006</v>
      </c>
      <c r="V210" s="53">
        <v>205.33333333333334</v>
      </c>
      <c r="W210" s="54"/>
      <c r="X210" s="94"/>
      <c r="Y210" s="266" t="s">
        <v>241</v>
      </c>
      <c r="Z210" s="267"/>
      <c r="AA210" s="55">
        <f>M210-J210</f>
        <v>-609.83766233766255</v>
      </c>
      <c r="AB210" s="49">
        <f>M210/J210</f>
        <v>0.83060064935064926</v>
      </c>
      <c r="AC210" s="279"/>
    </row>
    <row r="211" spans="1:29" ht="15.75" customHeight="1">
      <c r="A211" s="390"/>
      <c r="B211" s="38"/>
      <c r="C211" s="264"/>
      <c r="D211" s="265"/>
      <c r="E211" s="39"/>
      <c r="F211" s="40"/>
      <c r="G211" s="41"/>
      <c r="H211" s="42"/>
      <c r="I211" s="43"/>
      <c r="J211" s="44"/>
      <c r="K211" s="45"/>
      <c r="L211" s="46"/>
      <c r="M211" s="44"/>
      <c r="N211" s="45"/>
      <c r="O211" s="47"/>
      <c r="P211" s="48"/>
      <c r="Q211" s="49"/>
      <c r="R211" s="274"/>
      <c r="S211" s="50"/>
      <c r="T211" s="51"/>
      <c r="U211" s="52"/>
      <c r="V211" s="53"/>
      <c r="W211" s="54"/>
      <c r="X211" s="94"/>
      <c r="Y211" s="266"/>
      <c r="Z211" s="267"/>
      <c r="AA211" s="55"/>
      <c r="AB211" s="49"/>
      <c r="AC211" s="279"/>
    </row>
    <row r="212" spans="1:29" ht="15.75" customHeight="1">
      <c r="A212" s="390"/>
      <c r="B212" s="38"/>
      <c r="C212" s="264"/>
      <c r="D212" s="265"/>
      <c r="E212" s="39"/>
      <c r="F212" s="40"/>
      <c r="G212" s="41"/>
      <c r="H212" s="42"/>
      <c r="I212" s="43"/>
      <c r="J212" s="44"/>
      <c r="K212" s="45"/>
      <c r="L212" s="46"/>
      <c r="M212" s="44"/>
      <c r="N212" s="45"/>
      <c r="O212" s="47"/>
      <c r="P212" s="48"/>
      <c r="Q212" s="49"/>
      <c r="R212" s="274"/>
      <c r="S212" s="50"/>
      <c r="T212" s="51"/>
      <c r="U212" s="52"/>
      <c r="V212" s="53"/>
      <c r="W212" s="54"/>
      <c r="X212" s="94"/>
      <c r="Y212" s="266"/>
      <c r="Z212" s="267"/>
      <c r="AA212" s="55"/>
      <c r="AB212" s="49"/>
      <c r="AC212" s="279"/>
    </row>
    <row r="213" spans="1:29" ht="15.75" customHeight="1">
      <c r="A213" s="390"/>
      <c r="B213" s="38"/>
      <c r="C213" s="264"/>
      <c r="D213" s="265"/>
      <c r="E213" s="39"/>
      <c r="F213" s="40"/>
      <c r="G213" s="41"/>
      <c r="H213" s="58"/>
      <c r="I213" s="43"/>
      <c r="J213" s="44"/>
      <c r="K213" s="45"/>
      <c r="L213" s="59"/>
      <c r="M213" s="44"/>
      <c r="N213" s="45"/>
      <c r="O213" s="47"/>
      <c r="P213" s="48"/>
      <c r="Q213" s="49"/>
      <c r="R213" s="274"/>
      <c r="S213" s="50"/>
      <c r="T213" s="51"/>
      <c r="U213" s="52"/>
      <c r="V213" s="53"/>
      <c r="W213" s="54"/>
      <c r="X213" s="94"/>
      <c r="Y213" s="266"/>
      <c r="Z213" s="267"/>
      <c r="AA213" s="55"/>
      <c r="AB213" s="49"/>
      <c r="AC213" s="279"/>
    </row>
    <row r="214" spans="1:29" ht="15.75" customHeight="1">
      <c r="A214" s="390"/>
      <c r="B214" s="38"/>
      <c r="C214" s="264"/>
      <c r="D214" s="265"/>
      <c r="E214" s="39"/>
      <c r="F214" s="40"/>
      <c r="G214" s="60"/>
      <c r="H214" s="61"/>
      <c r="I214" s="43"/>
      <c r="J214" s="44"/>
      <c r="K214" s="45"/>
      <c r="L214" s="46"/>
      <c r="M214" s="44"/>
      <c r="N214" s="45"/>
      <c r="O214" s="47"/>
      <c r="P214" s="48"/>
      <c r="Q214" s="49"/>
      <c r="R214" s="274"/>
      <c r="S214" s="50"/>
      <c r="T214" s="51"/>
      <c r="U214" s="52"/>
      <c r="V214" s="53"/>
      <c r="W214" s="54"/>
      <c r="X214" s="94"/>
      <c r="Y214" s="266"/>
      <c r="Z214" s="267"/>
      <c r="AA214" s="55"/>
      <c r="AB214" s="49"/>
      <c r="AC214" s="279"/>
    </row>
    <row r="215" spans="1:29" ht="15.75" customHeight="1">
      <c r="A215" s="390"/>
      <c r="B215" s="38"/>
      <c r="C215" s="264"/>
      <c r="D215" s="265"/>
      <c r="E215" s="39"/>
      <c r="F215" s="40"/>
      <c r="G215" s="60"/>
      <c r="H215" s="64"/>
      <c r="I215" s="43"/>
      <c r="J215" s="44"/>
      <c r="K215" s="45"/>
      <c r="L215" s="59"/>
      <c r="M215" s="44"/>
      <c r="N215" s="45"/>
      <c r="O215" s="65"/>
      <c r="P215" s="66"/>
      <c r="Q215" s="67"/>
      <c r="R215" s="274"/>
      <c r="S215" s="50"/>
      <c r="T215" s="51"/>
      <c r="U215" s="52"/>
      <c r="V215" s="53"/>
      <c r="W215" s="54"/>
      <c r="X215" s="94"/>
      <c r="Y215" s="266"/>
      <c r="Z215" s="267"/>
      <c r="AA215" s="55"/>
      <c r="AB215" s="49"/>
      <c r="AC215" s="279"/>
    </row>
    <row r="216" spans="1:29" ht="15.75" customHeight="1">
      <c r="A216" s="390"/>
      <c r="B216" s="38"/>
      <c r="C216" s="264"/>
      <c r="D216" s="265"/>
      <c r="E216" s="39"/>
      <c r="F216" s="40"/>
      <c r="G216" s="60"/>
      <c r="H216" s="64"/>
      <c r="I216" s="43"/>
      <c r="J216" s="44"/>
      <c r="K216" s="45"/>
      <c r="L216" s="59"/>
      <c r="M216" s="44"/>
      <c r="N216" s="45"/>
      <c r="O216" s="65"/>
      <c r="P216" s="66"/>
      <c r="Q216" s="67"/>
      <c r="R216" s="274"/>
      <c r="S216" s="50"/>
      <c r="T216" s="51"/>
      <c r="U216" s="52"/>
      <c r="V216" s="53"/>
      <c r="W216" s="54"/>
      <c r="X216" s="94"/>
      <c r="Y216" s="266"/>
      <c r="Z216" s="267"/>
      <c r="AA216" s="55"/>
      <c r="AB216" s="49"/>
      <c r="AC216" s="279"/>
    </row>
    <row r="217" spans="1:29" ht="15.75" customHeight="1">
      <c r="A217" s="390"/>
      <c r="B217" s="38"/>
      <c r="C217" s="264"/>
      <c r="D217" s="265"/>
      <c r="E217" s="39"/>
      <c r="F217" s="40"/>
      <c r="G217" s="60"/>
      <c r="H217" s="64"/>
      <c r="I217" s="43"/>
      <c r="J217" s="44"/>
      <c r="K217" s="45"/>
      <c r="L217" s="59"/>
      <c r="M217" s="44"/>
      <c r="N217" s="45"/>
      <c r="O217" s="65"/>
      <c r="P217" s="66"/>
      <c r="Q217" s="67"/>
      <c r="R217" s="274"/>
      <c r="S217" s="50"/>
      <c r="T217" s="51"/>
      <c r="U217" s="52"/>
      <c r="V217" s="53"/>
      <c r="W217" s="54"/>
      <c r="X217" s="94"/>
      <c r="Y217" s="266"/>
      <c r="Z217" s="267"/>
      <c r="AA217" s="55"/>
      <c r="AB217" s="49"/>
      <c r="AC217" s="279"/>
    </row>
    <row r="218" spans="1:29" ht="15.75" customHeight="1">
      <c r="A218" s="390"/>
      <c r="B218" s="38"/>
      <c r="C218" s="264"/>
      <c r="D218" s="265"/>
      <c r="E218" s="39"/>
      <c r="F218" s="40"/>
      <c r="G218" s="60"/>
      <c r="H218" s="64"/>
      <c r="I218" s="43"/>
      <c r="J218" s="44"/>
      <c r="K218" s="45"/>
      <c r="L218" s="59"/>
      <c r="M218" s="44"/>
      <c r="N218" s="45"/>
      <c r="O218" s="65"/>
      <c r="P218" s="66"/>
      <c r="Q218" s="67"/>
      <c r="R218" s="274"/>
      <c r="S218" s="50"/>
      <c r="T218" s="51"/>
      <c r="U218" s="52"/>
      <c r="V218" s="53"/>
      <c r="W218" s="54"/>
      <c r="X218" s="94"/>
      <c r="Y218" s="266"/>
      <c r="Z218" s="267"/>
      <c r="AA218" s="55"/>
      <c r="AB218" s="49"/>
      <c r="AC218" s="279"/>
    </row>
    <row r="219" spans="1:29" ht="15.75" customHeight="1">
      <c r="A219" s="390"/>
      <c r="B219" s="38"/>
      <c r="C219" s="264"/>
      <c r="D219" s="265"/>
      <c r="E219" s="39"/>
      <c r="F219" s="40"/>
      <c r="G219" s="60"/>
      <c r="H219" s="64"/>
      <c r="I219" s="43"/>
      <c r="J219" s="44"/>
      <c r="K219" s="45"/>
      <c r="L219" s="59"/>
      <c r="M219" s="44"/>
      <c r="N219" s="45"/>
      <c r="O219" s="65"/>
      <c r="P219" s="66"/>
      <c r="Q219" s="67"/>
      <c r="R219" s="274"/>
      <c r="S219" s="50"/>
      <c r="T219" s="51"/>
      <c r="U219" s="52"/>
      <c r="V219" s="53"/>
      <c r="W219" s="68"/>
      <c r="X219" s="110"/>
      <c r="Y219" s="266"/>
      <c r="Z219" s="267"/>
      <c r="AA219" s="55"/>
      <c r="AB219" s="49"/>
      <c r="AC219" s="279"/>
    </row>
    <row r="220" spans="1:29" ht="15.75" customHeight="1">
      <c r="A220" s="390"/>
      <c r="B220" s="38"/>
      <c r="C220" s="264"/>
      <c r="D220" s="265"/>
      <c r="E220" s="39"/>
      <c r="F220" s="40"/>
      <c r="G220" s="60"/>
      <c r="H220" s="64"/>
      <c r="I220" s="43"/>
      <c r="J220" s="44"/>
      <c r="K220" s="45"/>
      <c r="L220" s="59"/>
      <c r="M220" s="44"/>
      <c r="N220" s="45"/>
      <c r="O220" s="65"/>
      <c r="P220" s="66"/>
      <c r="Q220" s="67"/>
      <c r="R220" s="274"/>
      <c r="S220" s="50"/>
      <c r="T220" s="51"/>
      <c r="U220" s="52"/>
      <c r="V220" s="53"/>
      <c r="W220" s="68"/>
      <c r="X220" s="110"/>
      <c r="Y220" s="266"/>
      <c r="Z220" s="267"/>
      <c r="AA220" s="55"/>
      <c r="AB220" s="49"/>
      <c r="AC220" s="279"/>
    </row>
    <row r="221" spans="1:29" ht="15.75" customHeight="1">
      <c r="A221" s="390"/>
      <c r="B221" s="38"/>
      <c r="C221" s="264"/>
      <c r="D221" s="265"/>
      <c r="E221" s="39"/>
      <c r="F221" s="40"/>
      <c r="G221" s="60"/>
      <c r="H221" s="64"/>
      <c r="I221" s="43"/>
      <c r="J221" s="44"/>
      <c r="K221" s="45"/>
      <c r="L221" s="59"/>
      <c r="M221" s="44"/>
      <c r="N221" s="45"/>
      <c r="O221" s="65"/>
      <c r="P221" s="66"/>
      <c r="Q221" s="67"/>
      <c r="R221" s="274"/>
      <c r="S221" s="50"/>
      <c r="T221" s="51"/>
      <c r="U221" s="52"/>
      <c r="V221" s="53"/>
      <c r="W221" s="68"/>
      <c r="X221" s="110"/>
      <c r="Y221" s="266"/>
      <c r="Z221" s="267"/>
      <c r="AA221" s="55"/>
      <c r="AB221" s="49"/>
      <c r="AC221" s="279"/>
    </row>
    <row r="222" spans="1:29" ht="15.75" customHeight="1">
      <c r="A222" s="390"/>
      <c r="B222" s="38"/>
      <c r="C222" s="264"/>
      <c r="D222" s="265"/>
      <c r="E222" s="39"/>
      <c r="F222" s="40"/>
      <c r="G222" s="60"/>
      <c r="H222" s="64"/>
      <c r="I222" s="43"/>
      <c r="J222" s="44"/>
      <c r="K222" s="45"/>
      <c r="L222" s="59"/>
      <c r="M222" s="44"/>
      <c r="N222" s="45"/>
      <c r="O222" s="65"/>
      <c r="P222" s="66"/>
      <c r="Q222" s="67"/>
      <c r="R222" s="274"/>
      <c r="S222" s="50"/>
      <c r="T222" s="51"/>
      <c r="U222" s="52"/>
      <c r="V222" s="53"/>
      <c r="W222" s="68"/>
      <c r="X222" s="110"/>
      <c r="Y222" s="266"/>
      <c r="Z222" s="267"/>
      <c r="AA222" s="55"/>
      <c r="AB222" s="49"/>
      <c r="AC222" s="279"/>
    </row>
    <row r="223" spans="1:29" ht="15.75" customHeight="1">
      <c r="A223" s="390"/>
      <c r="B223" s="38"/>
      <c r="C223" s="264"/>
      <c r="D223" s="265"/>
      <c r="E223" s="39"/>
      <c r="F223" s="40"/>
      <c r="G223" s="60"/>
      <c r="H223" s="64"/>
      <c r="I223" s="43"/>
      <c r="J223" s="44"/>
      <c r="K223" s="45"/>
      <c r="L223" s="59"/>
      <c r="M223" s="44"/>
      <c r="N223" s="45"/>
      <c r="O223" s="65"/>
      <c r="P223" s="66"/>
      <c r="Q223" s="67"/>
      <c r="R223" s="274"/>
      <c r="S223" s="50"/>
      <c r="T223" s="51"/>
      <c r="U223" s="52"/>
      <c r="V223" s="53"/>
      <c r="W223" s="68"/>
      <c r="X223" s="110"/>
      <c r="Y223" s="266"/>
      <c r="Z223" s="267"/>
      <c r="AA223" s="55"/>
      <c r="AB223" s="49"/>
      <c r="AC223" s="279"/>
    </row>
    <row r="224" spans="1:29" ht="15.75" customHeight="1">
      <c r="A224" s="390"/>
      <c r="B224" s="38"/>
      <c r="C224" s="264"/>
      <c r="D224" s="265"/>
      <c r="E224" s="104"/>
      <c r="F224" s="40"/>
      <c r="G224" s="72"/>
      <c r="H224" s="64"/>
      <c r="I224" s="43"/>
      <c r="J224" s="44"/>
      <c r="K224" s="45"/>
      <c r="L224" s="59"/>
      <c r="M224" s="44"/>
      <c r="N224" s="45"/>
      <c r="O224" s="65"/>
      <c r="P224" s="66"/>
      <c r="Q224" s="67"/>
      <c r="R224" s="274"/>
      <c r="S224" s="62"/>
      <c r="T224" s="63"/>
      <c r="U224" s="73"/>
      <c r="V224" s="74"/>
      <c r="W224" s="68"/>
      <c r="X224" s="110"/>
      <c r="Y224" s="266"/>
      <c r="Z224" s="267"/>
      <c r="AA224" s="111"/>
      <c r="AB224" s="67"/>
      <c r="AC224" s="279"/>
    </row>
    <row r="225" spans="1:29" ht="15.75" customHeight="1" thickBot="1">
      <c r="A225" s="391"/>
      <c r="B225" s="76" t="s">
        <v>35</v>
      </c>
      <c r="C225" s="261"/>
      <c r="D225" s="261"/>
      <c r="E225" s="77"/>
      <c r="F225" s="18"/>
      <c r="G225" s="79"/>
      <c r="H225" s="20"/>
      <c r="I225" s="80">
        <f t="shared" ref="I225:J225" si="69">AVERAGE(I209:I224)</f>
        <v>3</v>
      </c>
      <c r="J225" s="81">
        <f t="shared" si="69"/>
        <v>3600</v>
      </c>
      <c r="K225" s="82">
        <f t="shared" ref="K225" si="70">J225/I225</f>
        <v>1200</v>
      </c>
      <c r="L225" s="80">
        <f t="shared" ref="L225:M225" si="71">AVERAGE(L209:L224)</f>
        <v>3</v>
      </c>
      <c r="M225" s="81">
        <f t="shared" si="71"/>
        <v>2979.1837329337359</v>
      </c>
      <c r="N225" s="82">
        <f>M225/L225</f>
        <v>993.06124431124533</v>
      </c>
      <c r="O225" s="83">
        <f>L225-I225</f>
        <v>0</v>
      </c>
      <c r="P225" s="84">
        <f>N225-K225</f>
        <v>-206.93875568875467</v>
      </c>
      <c r="Q225" s="85">
        <f>N225/K225</f>
        <v>0.82755103692603782</v>
      </c>
      <c r="R225" s="275"/>
      <c r="S225" s="182">
        <f>S209</f>
        <v>0.70833333333333337</v>
      </c>
      <c r="T225" s="183">
        <f>INDEX(T209:T224,COUNTA(T209:T224))</f>
        <v>0.88287037037037042</v>
      </c>
      <c r="U225" s="86"/>
      <c r="V225" s="96"/>
      <c r="W225" s="18"/>
      <c r="X225" s="20"/>
      <c r="Y225" s="262"/>
      <c r="Z225" s="263"/>
      <c r="AA225" s="97">
        <f>M225-J225</f>
        <v>-620.81626706626412</v>
      </c>
      <c r="AB225" s="85">
        <f>M225/J225</f>
        <v>0.82755103692603771</v>
      </c>
      <c r="AC225" s="280"/>
    </row>
    <row r="226" spans="1:29" ht="15.75" customHeight="1">
      <c r="A226" s="392" t="s">
        <v>53</v>
      </c>
      <c r="B226" s="16" t="s">
        <v>76</v>
      </c>
      <c r="C226" s="271" t="s">
        <v>131</v>
      </c>
      <c r="D226" s="272"/>
      <c r="E226" s="21">
        <v>18.18</v>
      </c>
      <c r="F226" s="15">
        <v>2729</v>
      </c>
      <c r="G226" s="22">
        <f t="shared" ref="G226:G228" si="72">E226*F226</f>
        <v>49613.22</v>
      </c>
      <c r="H226" s="23"/>
      <c r="I226" s="24">
        <v>4</v>
      </c>
      <c r="J226" s="25">
        <v>3000</v>
      </c>
      <c r="K226" s="26">
        <f>J226/I226</f>
        <v>750</v>
      </c>
      <c r="L226" s="27">
        <v>4</v>
      </c>
      <c r="M226" s="25">
        <f>F226/V226*60</f>
        <v>2490.342205323192</v>
      </c>
      <c r="N226" s="26">
        <f>M226/L226</f>
        <v>622.58555133079801</v>
      </c>
      <c r="O226" s="91">
        <f>L226-I226</f>
        <v>0</v>
      </c>
      <c r="P226" s="92">
        <f>N226-K226</f>
        <v>-127.41444866920199</v>
      </c>
      <c r="Q226" s="31">
        <f>N226/K226</f>
        <v>0.83011406844106406</v>
      </c>
      <c r="R226" s="273">
        <f>Q242</f>
        <v>0.82688503994450102</v>
      </c>
      <c r="S226" s="32">
        <v>0.7085069444444444</v>
      </c>
      <c r="T226" s="33">
        <v>0.75416666666666665</v>
      </c>
      <c r="U226" s="34"/>
      <c r="V226" s="35">
        <v>65.750000000000043</v>
      </c>
      <c r="W226" s="33"/>
      <c r="X226" s="107"/>
      <c r="Y226" s="276"/>
      <c r="Z226" s="277"/>
      <c r="AA226" s="119">
        <f>M226-J226</f>
        <v>-509.65779467680795</v>
      </c>
      <c r="AB226" s="31">
        <f>M226/J226</f>
        <v>0.83011406844106406</v>
      </c>
      <c r="AC226" s="278">
        <f>AB242</f>
        <v>0.82688503994450102</v>
      </c>
    </row>
    <row r="227" spans="1:29" ht="15.75" customHeight="1">
      <c r="A227" s="393"/>
      <c r="B227" s="38" t="s">
        <v>76</v>
      </c>
      <c r="C227" s="264" t="s">
        <v>129</v>
      </c>
      <c r="D227" s="265"/>
      <c r="E227" s="39">
        <v>25.03</v>
      </c>
      <c r="F227" s="40">
        <v>2251</v>
      </c>
      <c r="G227" s="41">
        <f t="shared" si="72"/>
        <v>56342.530000000006</v>
      </c>
      <c r="H227" s="42"/>
      <c r="I227" s="43">
        <v>4</v>
      </c>
      <c r="J227" s="44">
        <v>3300</v>
      </c>
      <c r="K227" s="45">
        <f t="shared" si="64"/>
        <v>825</v>
      </c>
      <c r="L227" s="46">
        <v>4</v>
      </c>
      <c r="M227" s="44">
        <f>F227/V227*60</f>
        <v>2718.4166387118421</v>
      </c>
      <c r="N227" s="45">
        <f>M227/L227</f>
        <v>679.60415967796052</v>
      </c>
      <c r="O227" s="47">
        <f>L227-I227</f>
        <v>0</v>
      </c>
      <c r="P227" s="48">
        <f>N227-K227</f>
        <v>-145.39584032203948</v>
      </c>
      <c r="Q227" s="49">
        <f>N227/K227</f>
        <v>0.82376261779146731</v>
      </c>
      <c r="R227" s="274"/>
      <c r="S227" s="50">
        <v>0.7675925925925926</v>
      </c>
      <c r="T227" s="51">
        <v>0.80209490740740741</v>
      </c>
      <c r="U227" s="52">
        <v>19.333333333333371</v>
      </c>
      <c r="V227" s="53">
        <v>49.683333333333323</v>
      </c>
      <c r="W227" s="54"/>
      <c r="X227" s="58"/>
      <c r="Y227" s="266"/>
      <c r="Z227" s="267"/>
      <c r="AA227" s="120">
        <f>M227-J227</f>
        <v>-581.5833612881579</v>
      </c>
      <c r="AB227" s="49">
        <f>M227/J227</f>
        <v>0.82376261779146731</v>
      </c>
      <c r="AC227" s="279"/>
    </row>
    <row r="228" spans="1:29" ht="15.75" customHeight="1">
      <c r="A228" s="393"/>
      <c r="B228" s="38" t="s">
        <v>76</v>
      </c>
      <c r="C228" s="264" t="s">
        <v>130</v>
      </c>
      <c r="D228" s="265"/>
      <c r="E228" s="39">
        <v>24.83</v>
      </c>
      <c r="F228" s="40">
        <v>2884</v>
      </c>
      <c r="G228" s="41">
        <f t="shared" si="72"/>
        <v>71609.72</v>
      </c>
      <c r="H228" s="42"/>
      <c r="I228" s="43">
        <v>4</v>
      </c>
      <c r="J228" s="44">
        <v>3300</v>
      </c>
      <c r="K228" s="45">
        <f t="shared" si="64"/>
        <v>825</v>
      </c>
      <c r="L228" s="46">
        <v>4</v>
      </c>
      <c r="M228" s="44">
        <f>F228/V228*60</f>
        <v>2729.3375394321765</v>
      </c>
      <c r="N228" s="45">
        <f>M228/L228</f>
        <v>682.33438485804413</v>
      </c>
      <c r="O228" s="47">
        <f>L228-I228</f>
        <v>0</v>
      </c>
      <c r="P228" s="48">
        <f>N228-K228</f>
        <v>-142.66561514195587</v>
      </c>
      <c r="Q228" s="49">
        <f>N228/K228</f>
        <v>0.82707198164611406</v>
      </c>
      <c r="R228" s="274"/>
      <c r="S228" s="50">
        <v>0.81528935185185181</v>
      </c>
      <c r="T228" s="51">
        <v>0.85931712962962958</v>
      </c>
      <c r="U228" s="52">
        <v>18.999999999999932</v>
      </c>
      <c r="V228" s="53">
        <v>63.4</v>
      </c>
      <c r="W228" s="54"/>
      <c r="X228" s="58"/>
      <c r="Y228" s="266"/>
      <c r="Z228" s="267"/>
      <c r="AA228" s="120">
        <f>M228-J228</f>
        <v>-570.66246056782347</v>
      </c>
      <c r="AB228" s="49">
        <f>M228/J228</f>
        <v>0.82707198164611406</v>
      </c>
      <c r="AC228" s="279"/>
    </row>
    <row r="229" spans="1:29" ht="15.75" customHeight="1">
      <c r="A229" s="393"/>
      <c r="B229" s="38"/>
      <c r="C229" s="264"/>
      <c r="D229" s="265"/>
      <c r="E229" s="39"/>
      <c r="F229" s="40"/>
      <c r="G229" s="41"/>
      <c r="H229" s="42"/>
      <c r="I229" s="43"/>
      <c r="J229" s="44"/>
      <c r="K229" s="45"/>
      <c r="L229" s="46"/>
      <c r="M229" s="44"/>
      <c r="N229" s="45"/>
      <c r="O229" s="47"/>
      <c r="P229" s="48"/>
      <c r="Q229" s="49"/>
      <c r="R229" s="274"/>
      <c r="S229" s="50"/>
      <c r="T229" s="51"/>
      <c r="U229" s="52"/>
      <c r="V229" s="53"/>
      <c r="W229" s="54"/>
      <c r="X229" s="58"/>
      <c r="Y229" s="266"/>
      <c r="Z229" s="267"/>
      <c r="AA229" s="120"/>
      <c r="AB229" s="49"/>
      <c r="AC229" s="279"/>
    </row>
    <row r="230" spans="1:29" ht="15.75" customHeight="1">
      <c r="A230" s="393"/>
      <c r="B230" s="38"/>
      <c r="C230" s="264"/>
      <c r="D230" s="265"/>
      <c r="E230" s="39"/>
      <c r="F230" s="40"/>
      <c r="G230" s="41"/>
      <c r="H230" s="58"/>
      <c r="I230" s="43"/>
      <c r="J230" s="44"/>
      <c r="K230" s="45"/>
      <c r="L230" s="59"/>
      <c r="M230" s="44"/>
      <c r="N230" s="45"/>
      <c r="O230" s="47"/>
      <c r="P230" s="48"/>
      <c r="Q230" s="49"/>
      <c r="R230" s="274"/>
      <c r="S230" s="50"/>
      <c r="T230" s="51"/>
      <c r="U230" s="52"/>
      <c r="V230" s="53"/>
      <c r="W230" s="54"/>
      <c r="X230" s="94"/>
      <c r="Y230" s="266"/>
      <c r="Z230" s="267"/>
      <c r="AA230" s="120"/>
      <c r="AB230" s="49"/>
      <c r="AC230" s="279"/>
    </row>
    <row r="231" spans="1:29" ht="15.75" customHeight="1">
      <c r="A231" s="393"/>
      <c r="B231" s="38"/>
      <c r="C231" s="264"/>
      <c r="D231" s="265"/>
      <c r="E231" s="39"/>
      <c r="F231" s="40"/>
      <c r="G231" s="60"/>
      <c r="H231" s="61"/>
      <c r="I231" s="43"/>
      <c r="J231" s="44"/>
      <c r="K231" s="45"/>
      <c r="L231" s="46"/>
      <c r="M231" s="44"/>
      <c r="N231" s="45"/>
      <c r="O231" s="47"/>
      <c r="P231" s="48"/>
      <c r="Q231" s="49"/>
      <c r="R231" s="274"/>
      <c r="S231" s="50"/>
      <c r="T231" s="51"/>
      <c r="U231" s="52"/>
      <c r="V231" s="53"/>
      <c r="W231" s="54"/>
      <c r="X231" s="116"/>
      <c r="Y231" s="266"/>
      <c r="Z231" s="267"/>
      <c r="AA231" s="120"/>
      <c r="AB231" s="49"/>
      <c r="AC231" s="279"/>
    </row>
    <row r="232" spans="1:29" ht="15.75" customHeight="1">
      <c r="A232" s="393"/>
      <c r="B232" s="38"/>
      <c r="C232" s="264"/>
      <c r="D232" s="265"/>
      <c r="E232" s="39"/>
      <c r="F232" s="40"/>
      <c r="G232" s="60"/>
      <c r="H232" s="64"/>
      <c r="I232" s="43"/>
      <c r="J232" s="44"/>
      <c r="K232" s="45"/>
      <c r="L232" s="59"/>
      <c r="M232" s="44"/>
      <c r="N232" s="45"/>
      <c r="O232" s="65"/>
      <c r="P232" s="66"/>
      <c r="Q232" s="67"/>
      <c r="R232" s="274"/>
      <c r="S232" s="50"/>
      <c r="T232" s="51"/>
      <c r="U232" s="52"/>
      <c r="V232" s="53"/>
      <c r="W232" s="54"/>
      <c r="X232" s="94"/>
      <c r="Y232" s="266"/>
      <c r="Z232" s="267"/>
      <c r="AA232" s="120"/>
      <c r="AB232" s="49"/>
      <c r="AC232" s="279"/>
    </row>
    <row r="233" spans="1:29" ht="15.75" customHeight="1">
      <c r="A233" s="393"/>
      <c r="B233" s="38"/>
      <c r="C233" s="264"/>
      <c r="D233" s="265"/>
      <c r="E233" s="39"/>
      <c r="F233" s="40"/>
      <c r="G233" s="60"/>
      <c r="H233" s="64"/>
      <c r="I233" s="43"/>
      <c r="J233" s="44"/>
      <c r="K233" s="45"/>
      <c r="L233" s="59"/>
      <c r="M233" s="44"/>
      <c r="N233" s="45"/>
      <c r="O233" s="65"/>
      <c r="P233" s="66"/>
      <c r="Q233" s="67"/>
      <c r="R233" s="274"/>
      <c r="S233" s="50"/>
      <c r="T233" s="51"/>
      <c r="U233" s="52"/>
      <c r="V233" s="53"/>
      <c r="W233" s="54"/>
      <c r="X233" s="94"/>
      <c r="Y233" s="266"/>
      <c r="Z233" s="267"/>
      <c r="AA233" s="120"/>
      <c r="AB233" s="49"/>
      <c r="AC233" s="279"/>
    </row>
    <row r="234" spans="1:29" ht="15.75" customHeight="1">
      <c r="A234" s="393"/>
      <c r="B234" s="38"/>
      <c r="C234" s="264"/>
      <c r="D234" s="265"/>
      <c r="E234" s="39"/>
      <c r="F234" s="40"/>
      <c r="G234" s="60"/>
      <c r="H234" s="64"/>
      <c r="I234" s="43"/>
      <c r="J234" s="44"/>
      <c r="K234" s="45"/>
      <c r="L234" s="59"/>
      <c r="M234" s="44"/>
      <c r="N234" s="45"/>
      <c r="O234" s="65"/>
      <c r="P234" s="66"/>
      <c r="Q234" s="67"/>
      <c r="R234" s="274"/>
      <c r="S234" s="50"/>
      <c r="T234" s="51"/>
      <c r="U234" s="52"/>
      <c r="V234" s="53"/>
      <c r="W234" s="68"/>
      <c r="X234" s="110"/>
      <c r="Y234" s="266"/>
      <c r="Z234" s="267"/>
      <c r="AA234" s="120"/>
      <c r="AB234" s="49"/>
      <c r="AC234" s="279"/>
    </row>
    <row r="235" spans="1:29" ht="15.75" customHeight="1">
      <c r="A235" s="393"/>
      <c r="B235" s="38"/>
      <c r="C235" s="264"/>
      <c r="D235" s="265"/>
      <c r="E235" s="39"/>
      <c r="F235" s="40"/>
      <c r="G235" s="60"/>
      <c r="H235" s="64"/>
      <c r="I235" s="43"/>
      <c r="J235" s="44"/>
      <c r="K235" s="45"/>
      <c r="L235" s="59"/>
      <c r="M235" s="44"/>
      <c r="N235" s="45"/>
      <c r="O235" s="65"/>
      <c r="P235" s="66"/>
      <c r="Q235" s="67"/>
      <c r="R235" s="274"/>
      <c r="S235" s="50"/>
      <c r="T235" s="51"/>
      <c r="U235" s="52"/>
      <c r="V235" s="53"/>
      <c r="W235" s="68"/>
      <c r="X235" s="110"/>
      <c r="Y235" s="266"/>
      <c r="Z235" s="267"/>
      <c r="AA235" s="120"/>
      <c r="AB235" s="49"/>
      <c r="AC235" s="279"/>
    </row>
    <row r="236" spans="1:29" ht="15.75" customHeight="1">
      <c r="A236" s="393"/>
      <c r="B236" s="38"/>
      <c r="C236" s="264"/>
      <c r="D236" s="265"/>
      <c r="E236" s="39"/>
      <c r="F236" s="40"/>
      <c r="G236" s="60"/>
      <c r="H236" s="64"/>
      <c r="I236" s="43"/>
      <c r="J236" s="44"/>
      <c r="K236" s="45"/>
      <c r="L236" s="59"/>
      <c r="M236" s="44"/>
      <c r="N236" s="45"/>
      <c r="O236" s="65"/>
      <c r="P236" s="66"/>
      <c r="Q236" s="67"/>
      <c r="R236" s="274"/>
      <c r="S236" s="50"/>
      <c r="T236" s="51"/>
      <c r="U236" s="52"/>
      <c r="V236" s="53"/>
      <c r="W236" s="68"/>
      <c r="X236" s="110"/>
      <c r="Y236" s="266"/>
      <c r="Z236" s="267"/>
      <c r="AA236" s="120"/>
      <c r="AB236" s="49"/>
      <c r="AC236" s="279"/>
    </row>
    <row r="237" spans="1:29" ht="15.75" customHeight="1">
      <c r="A237" s="393"/>
      <c r="B237" s="38"/>
      <c r="C237" s="264"/>
      <c r="D237" s="265"/>
      <c r="E237" s="39"/>
      <c r="F237" s="40"/>
      <c r="G237" s="60"/>
      <c r="H237" s="64"/>
      <c r="I237" s="43"/>
      <c r="J237" s="44"/>
      <c r="K237" s="45"/>
      <c r="L237" s="59"/>
      <c r="M237" s="44"/>
      <c r="N237" s="45"/>
      <c r="O237" s="65"/>
      <c r="P237" s="66"/>
      <c r="Q237" s="67"/>
      <c r="R237" s="274"/>
      <c r="S237" s="50"/>
      <c r="T237" s="51"/>
      <c r="U237" s="52"/>
      <c r="V237" s="53"/>
      <c r="W237" s="68"/>
      <c r="X237" s="110"/>
      <c r="Y237" s="266"/>
      <c r="Z237" s="267"/>
      <c r="AA237" s="120"/>
      <c r="AB237" s="49"/>
      <c r="AC237" s="279"/>
    </row>
    <row r="238" spans="1:29" ht="15.75" customHeight="1">
      <c r="A238" s="393"/>
      <c r="B238" s="38"/>
      <c r="C238" s="264"/>
      <c r="D238" s="265"/>
      <c r="E238" s="39"/>
      <c r="F238" s="40"/>
      <c r="G238" s="60"/>
      <c r="H238" s="64"/>
      <c r="I238" s="43"/>
      <c r="J238" s="44"/>
      <c r="K238" s="45"/>
      <c r="L238" s="59"/>
      <c r="M238" s="44"/>
      <c r="N238" s="45"/>
      <c r="O238" s="65"/>
      <c r="P238" s="66"/>
      <c r="Q238" s="67"/>
      <c r="R238" s="274"/>
      <c r="S238" s="50"/>
      <c r="T238" s="51"/>
      <c r="U238" s="52"/>
      <c r="V238" s="53"/>
      <c r="W238" s="68"/>
      <c r="X238" s="110"/>
      <c r="Y238" s="266"/>
      <c r="Z238" s="267"/>
      <c r="AA238" s="120"/>
      <c r="AB238" s="49"/>
      <c r="AC238" s="279"/>
    </row>
    <row r="239" spans="1:29" ht="15.75" customHeight="1">
      <c r="A239" s="393"/>
      <c r="B239" s="38"/>
      <c r="C239" s="264"/>
      <c r="D239" s="265"/>
      <c r="E239" s="39"/>
      <c r="F239" s="40"/>
      <c r="G239" s="60"/>
      <c r="H239" s="64"/>
      <c r="I239" s="43"/>
      <c r="J239" s="44"/>
      <c r="K239" s="45"/>
      <c r="L239" s="59"/>
      <c r="M239" s="44"/>
      <c r="N239" s="45"/>
      <c r="O239" s="65"/>
      <c r="P239" s="66"/>
      <c r="Q239" s="67"/>
      <c r="R239" s="274"/>
      <c r="S239" s="50"/>
      <c r="T239" s="51"/>
      <c r="U239" s="52"/>
      <c r="V239" s="53"/>
      <c r="W239" s="54"/>
      <c r="X239" s="94"/>
      <c r="Y239" s="266"/>
      <c r="Z239" s="267"/>
      <c r="AA239" s="120"/>
      <c r="AB239" s="49"/>
      <c r="AC239" s="279"/>
    </row>
    <row r="240" spans="1:29" ht="15.75" customHeight="1">
      <c r="A240" s="393"/>
      <c r="B240" s="38"/>
      <c r="C240" s="264"/>
      <c r="D240" s="265"/>
      <c r="E240" s="39"/>
      <c r="F240" s="40"/>
      <c r="G240" s="60"/>
      <c r="H240" s="64"/>
      <c r="I240" s="43"/>
      <c r="J240" s="44"/>
      <c r="K240" s="45"/>
      <c r="L240" s="59"/>
      <c r="M240" s="44"/>
      <c r="N240" s="45"/>
      <c r="O240" s="65"/>
      <c r="P240" s="66"/>
      <c r="Q240" s="67"/>
      <c r="R240" s="274"/>
      <c r="S240" s="50"/>
      <c r="T240" s="51"/>
      <c r="U240" s="52"/>
      <c r="V240" s="53"/>
      <c r="W240" s="68"/>
      <c r="X240" s="110"/>
      <c r="Y240" s="266"/>
      <c r="Z240" s="267"/>
      <c r="AA240" s="120"/>
      <c r="AB240" s="49"/>
      <c r="AC240" s="279"/>
    </row>
    <row r="241" spans="1:29" ht="15.75" customHeight="1">
      <c r="A241" s="393"/>
      <c r="B241" s="38"/>
      <c r="C241" s="264"/>
      <c r="D241" s="265"/>
      <c r="E241" s="104"/>
      <c r="F241" s="40"/>
      <c r="G241" s="72"/>
      <c r="H241" s="64"/>
      <c r="I241" s="43"/>
      <c r="J241" s="44"/>
      <c r="K241" s="45"/>
      <c r="L241" s="59"/>
      <c r="M241" s="44"/>
      <c r="N241" s="45"/>
      <c r="O241" s="65"/>
      <c r="P241" s="66"/>
      <c r="Q241" s="67"/>
      <c r="R241" s="274"/>
      <c r="S241" s="62"/>
      <c r="T241" s="63"/>
      <c r="U241" s="73"/>
      <c r="V241" s="74"/>
      <c r="W241" s="68"/>
      <c r="X241" s="110"/>
      <c r="Y241" s="266"/>
      <c r="Z241" s="267"/>
      <c r="AA241" s="121"/>
      <c r="AB241" s="67"/>
      <c r="AC241" s="279"/>
    </row>
    <row r="242" spans="1:29" ht="15.75" customHeight="1" thickBot="1">
      <c r="A242" s="394"/>
      <c r="B242" s="76" t="s">
        <v>35</v>
      </c>
      <c r="C242" s="261"/>
      <c r="D242" s="261"/>
      <c r="E242" s="77"/>
      <c r="F242" s="78"/>
      <c r="G242" s="79"/>
      <c r="H242" s="20"/>
      <c r="I242" s="80">
        <f t="shared" ref="I242:J242" si="73">AVERAGE(I226:I241)</f>
        <v>4</v>
      </c>
      <c r="J242" s="81">
        <f t="shared" si="73"/>
        <v>3200</v>
      </c>
      <c r="K242" s="82">
        <f t="shared" ref="K242" si="74">J242/I242</f>
        <v>800</v>
      </c>
      <c r="L242" s="80">
        <f t="shared" ref="L242:M242" si="75">AVERAGE(L226:L241)</f>
        <v>4</v>
      </c>
      <c r="M242" s="81">
        <f t="shared" si="75"/>
        <v>2646.0321278224033</v>
      </c>
      <c r="N242" s="82">
        <f>M242/L242</f>
        <v>661.50803195560081</v>
      </c>
      <c r="O242" s="83">
        <f>L242-I242</f>
        <v>0</v>
      </c>
      <c r="P242" s="84">
        <f>N242-K242</f>
        <v>-138.49196804439919</v>
      </c>
      <c r="Q242" s="85">
        <f>N242/K242</f>
        <v>0.82688503994450102</v>
      </c>
      <c r="R242" s="275"/>
      <c r="S242" s="182">
        <f>S226</f>
        <v>0.7085069444444444</v>
      </c>
      <c r="T242" s="183">
        <f>INDEX(T226:T241,COUNTA(T226:T241))</f>
        <v>0.85931712962962958</v>
      </c>
      <c r="U242" s="86"/>
      <c r="V242" s="96"/>
      <c r="W242" s="78"/>
      <c r="X242" s="82"/>
      <c r="Y242" s="262"/>
      <c r="Z242" s="263"/>
      <c r="AA242" s="122">
        <f>M242-J242</f>
        <v>-553.96787217759675</v>
      </c>
      <c r="AB242" s="85">
        <f>M242/J242</f>
        <v>0.82688503994450102</v>
      </c>
      <c r="AC242" s="280"/>
    </row>
    <row r="244" spans="1:29">
      <c r="Y244" s="260" t="s">
        <v>54</v>
      </c>
      <c r="Z244" s="260"/>
    </row>
    <row r="245" spans="1:29">
      <c r="Y245" s="260" t="s">
        <v>55</v>
      </c>
      <c r="Z245" s="260"/>
    </row>
    <row r="246" spans="1:29">
      <c r="Y246" s="260" t="s">
        <v>56</v>
      </c>
      <c r="Z246" s="260"/>
    </row>
    <row r="247" spans="1:29">
      <c r="Y247" s="260" t="s">
        <v>57</v>
      </c>
      <c r="Z247" s="260"/>
    </row>
    <row r="248" spans="1:29">
      <c r="Y248" s="260" t="s">
        <v>58</v>
      </c>
      <c r="Z248" s="260"/>
    </row>
    <row r="249" spans="1:29">
      <c r="Y249" s="260" t="s">
        <v>59</v>
      </c>
      <c r="Z249" s="260"/>
    </row>
    <row r="250" spans="1:29">
      <c r="Y250" s="260" t="s">
        <v>60</v>
      </c>
      <c r="Z250" s="260"/>
    </row>
    <row r="251" spans="1:29">
      <c r="Y251" s="260" t="s">
        <v>61</v>
      </c>
      <c r="Z251" s="260"/>
    </row>
    <row r="252" spans="1:29">
      <c r="Y252" s="260" t="s">
        <v>62</v>
      </c>
      <c r="Z252" s="260"/>
    </row>
    <row r="253" spans="1:29">
      <c r="Y253" s="260" t="s">
        <v>63</v>
      </c>
      <c r="Z253" s="260"/>
    </row>
    <row r="254" spans="1:29">
      <c r="Y254" s="260" t="s">
        <v>64</v>
      </c>
      <c r="Z254" s="260"/>
    </row>
    <row r="255" spans="1:29">
      <c r="Y255" s="260" t="s">
        <v>65</v>
      </c>
      <c r="Z255" s="260"/>
    </row>
    <row r="256" spans="1:29">
      <c r="Y256" s="260" t="s">
        <v>66</v>
      </c>
      <c r="Z256" s="260"/>
    </row>
    <row r="257" spans="25:25">
      <c r="Y257" s="9" t="s">
        <v>268</v>
      </c>
    </row>
    <row r="258" spans="25:25">
      <c r="Y258" s="9" t="s">
        <v>244</v>
      </c>
    </row>
    <row r="259" spans="25:25">
      <c r="Y259" s="9" t="s">
        <v>297</v>
      </c>
    </row>
    <row r="260" spans="25:25">
      <c r="Y260" s="9" t="s">
        <v>261</v>
      </c>
    </row>
  </sheetData>
  <mergeCells count="563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</mergeCells>
  <phoneticPr fontId="4" type="noConversion"/>
  <conditionalFormatting sqref="O5:O242">
    <cfRule type="cellIs" dxfId="265" priority="1" operator="greaterThan">
      <formula>0</formula>
    </cfRule>
  </conditionalFormatting>
  <conditionalFormatting sqref="P5:P242 AA5:AA242">
    <cfRule type="cellIs" dxfId="264" priority="13" operator="lessThan">
      <formula>0</formula>
    </cfRule>
  </conditionalFormatting>
  <conditionalFormatting sqref="Q5:Q242 AB5:AB242">
    <cfRule type="cellIs" dxfId="263" priority="11" operator="greaterThan">
      <formula>1</formula>
    </cfRule>
    <cfRule type="cellIs" dxfId="262" priority="12" operator="lessThan">
      <formula>0.8</formula>
    </cfRule>
  </conditionalFormatting>
  <conditionalFormatting sqref="AC5:AC23 R5:R242 AC141:AC146">
    <cfRule type="cellIs" dxfId="261" priority="15" operator="lessThan">
      <formula>0.8</formula>
    </cfRule>
  </conditionalFormatting>
  <conditionalFormatting sqref="AC29:AC37">
    <cfRule type="cellIs" dxfId="260" priority="16" operator="lessThan">
      <formula>0.8</formula>
    </cfRule>
  </conditionalFormatting>
  <conditionalFormatting sqref="AC39:AC44">
    <cfRule type="cellIs" dxfId="259" priority="14" operator="lessThan">
      <formula>0.8</formula>
    </cfRule>
  </conditionalFormatting>
  <conditionalFormatting sqref="AC56">
    <cfRule type="cellIs" dxfId="258" priority="17" operator="lessThan">
      <formula>0.8</formula>
    </cfRule>
  </conditionalFormatting>
  <conditionalFormatting sqref="AC73:AC78">
    <cfRule type="cellIs" dxfId="257" priority="9" operator="lessThan">
      <formula>0.8</formula>
    </cfRule>
  </conditionalFormatting>
  <conditionalFormatting sqref="AC90">
    <cfRule type="cellIs" dxfId="256" priority="10" operator="lessThan">
      <formula>0.8</formula>
    </cfRule>
  </conditionalFormatting>
  <conditionalFormatting sqref="AC107">
    <cfRule type="cellIs" dxfId="255" priority="3" operator="lessThan">
      <formula>0.8</formula>
    </cfRule>
  </conditionalFormatting>
  <conditionalFormatting sqref="AC124:AC129">
    <cfRule type="cellIs" dxfId="254" priority="2" operator="lessThan">
      <formula>0.8</formula>
    </cfRule>
  </conditionalFormatting>
  <conditionalFormatting sqref="AC158:AC163">
    <cfRule type="cellIs" dxfId="253" priority="8" operator="lessThan">
      <formula>0.8</formula>
    </cfRule>
  </conditionalFormatting>
  <conditionalFormatting sqref="AC175">
    <cfRule type="cellIs" dxfId="252" priority="7" operator="lessThan">
      <formula>0.8</formula>
    </cfRule>
  </conditionalFormatting>
  <conditionalFormatting sqref="AC192">
    <cfRule type="cellIs" dxfId="251" priority="6" operator="lessThan">
      <formula>0.8</formula>
    </cfRule>
  </conditionalFormatting>
  <conditionalFormatting sqref="AC209">
    <cfRule type="cellIs" dxfId="250" priority="5" operator="lessThan">
      <formula>0.8</formula>
    </cfRule>
  </conditionalFormatting>
  <conditionalFormatting sqref="AC226:AC231">
    <cfRule type="cellIs" dxfId="249" priority="4" operator="lessThan">
      <formula>0.8</formula>
    </cfRule>
  </conditionalFormatting>
  <dataValidations count="1">
    <dataValidation type="list" allowBlank="1" showInputMessage="1" showErrorMessage="1" sqref="Y5:Z242" xr:uid="{607B8801-21C7-4FF1-9E50-9BF7EAC53049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17D49-86DA-493A-916F-EDDAC89274DD}">
  <sheetPr>
    <tabColor theme="8" tint="0.59999389629810485"/>
    <pageSetUpPr fitToPage="1"/>
  </sheetPr>
  <dimension ref="A1:AQ188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SUM(F5:F174)</f>
        <v>129246</v>
      </c>
      <c r="E1" s="5" t="s">
        <v>2</v>
      </c>
      <c r="F1" s="6">
        <f>SUM(G5:G174)</f>
        <v>6072446.8399999999</v>
      </c>
      <c r="G1" s="7" t="s">
        <v>3</v>
      </c>
      <c r="H1" s="8">
        <f>L21+L38+L55+L72+L89+L106+L123+L140+L157+L174</f>
        <v>189.14285714285717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45847</v>
      </c>
      <c r="B2" s="326"/>
      <c r="C2" s="10" t="s">
        <v>10</v>
      </c>
      <c r="D2" s="11">
        <f>AVERAGE(N21,N38,N55,N72,N89,N106,N123,N140,N157,N174)</f>
        <v>127.00310534912512</v>
      </c>
      <c r="E2" s="11" t="s">
        <v>11</v>
      </c>
      <c r="F2" s="12">
        <f>F1/D1</f>
        <v>46.983634619253209</v>
      </c>
      <c r="G2" s="13" t="s">
        <v>12</v>
      </c>
      <c r="H2" s="14">
        <f>COUNT(H5:H174)</f>
        <v>3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16" t="s">
        <v>67</v>
      </c>
      <c r="C5" s="350" t="s">
        <v>68</v>
      </c>
      <c r="D5" s="351"/>
      <c r="E5" s="21">
        <v>19.7</v>
      </c>
      <c r="F5" s="15">
        <v>1600</v>
      </c>
      <c r="G5" s="22">
        <f t="shared" ref="G5:G10" si="0">E5*F5</f>
        <v>31520</v>
      </c>
      <c r="H5" s="23">
        <v>2</v>
      </c>
      <c r="I5" s="24">
        <v>13</v>
      </c>
      <c r="J5" s="25">
        <v>1200</v>
      </c>
      <c r="K5" s="26">
        <f>J5/I5</f>
        <v>92.307692307692307</v>
      </c>
      <c r="L5" s="27">
        <v>13</v>
      </c>
      <c r="M5" s="25">
        <f t="shared" ref="M5:M10" si="1">F5/V5*60</f>
        <v>1055.7184750733136</v>
      </c>
      <c r="N5" s="26">
        <f t="shared" ref="N5:N10" si="2">M5/L5</f>
        <v>81.209113467177971</v>
      </c>
      <c r="O5" s="28">
        <f t="shared" ref="O5:O10" si="3">L5-I5</f>
        <v>0</v>
      </c>
      <c r="P5" s="29">
        <f t="shared" ref="P5:P10" si="4">N5-K5</f>
        <v>-11.098578840514335</v>
      </c>
      <c r="Q5" s="30">
        <f t="shared" ref="Q5:Q10" si="5">N5/K5</f>
        <v>0.87976539589442804</v>
      </c>
      <c r="R5" s="274">
        <f>Q21</f>
        <v>0.84591656755973765</v>
      </c>
      <c r="S5" s="32">
        <v>0.16671296296296295</v>
      </c>
      <c r="T5" s="33">
        <v>0.2298611111111111</v>
      </c>
      <c r="U5" s="34"/>
      <c r="V5" s="35">
        <v>90.933333333333337</v>
      </c>
      <c r="W5" s="15"/>
      <c r="X5" s="17"/>
      <c r="Y5" s="276"/>
      <c r="Z5" s="277"/>
      <c r="AA5" s="36">
        <f t="shared" ref="AA5:AA10" si="6">M5-J5</f>
        <v>-144.28152492668642</v>
      </c>
      <c r="AB5" s="37">
        <f t="shared" ref="AB5:AB10" si="7">M5/J5</f>
        <v>0.87976539589442804</v>
      </c>
      <c r="AC5" s="292">
        <f>AB21</f>
        <v>0.84591656755973765</v>
      </c>
    </row>
    <row r="6" spans="1:29" ht="15.75" customHeight="1">
      <c r="A6" s="282"/>
      <c r="B6" s="38" t="s">
        <v>74</v>
      </c>
      <c r="C6" s="285" t="s">
        <v>200</v>
      </c>
      <c r="D6" s="286"/>
      <c r="E6" s="39">
        <v>59.36</v>
      </c>
      <c r="F6" s="40">
        <v>519</v>
      </c>
      <c r="G6" s="41">
        <f t="shared" si="0"/>
        <v>30807.84</v>
      </c>
      <c r="H6" s="42"/>
      <c r="I6" s="43">
        <v>17</v>
      </c>
      <c r="J6" s="44">
        <v>1565</v>
      </c>
      <c r="K6" s="45">
        <f t="shared" ref="K6:K62" si="8">J6/I6</f>
        <v>92.058823529411768</v>
      </c>
      <c r="L6" s="46">
        <v>17</v>
      </c>
      <c r="M6" s="44">
        <f t="shared" si="1"/>
        <v>1281.4814814814795</v>
      </c>
      <c r="N6" s="45">
        <f t="shared" si="2"/>
        <v>75.381263616557618</v>
      </c>
      <c r="O6" s="47">
        <f t="shared" si="3"/>
        <v>0</v>
      </c>
      <c r="P6" s="48">
        <f t="shared" si="4"/>
        <v>-16.67755991285415</v>
      </c>
      <c r="Q6" s="49">
        <f t="shared" si="5"/>
        <v>0.81883800733640855</v>
      </c>
      <c r="R6" s="274"/>
      <c r="S6" s="50">
        <v>0.23472222222222222</v>
      </c>
      <c r="T6" s="51">
        <v>0.25159722222222225</v>
      </c>
      <c r="U6" s="52">
        <v>7.0000000000000151</v>
      </c>
      <c r="V6" s="53">
        <v>24.30000000000004</v>
      </c>
      <c r="W6" s="54"/>
      <c r="X6" s="94"/>
      <c r="Y6" s="266"/>
      <c r="Z6" s="267"/>
      <c r="AA6" s="55">
        <f t="shared" si="6"/>
        <v>-283.51851851852052</v>
      </c>
      <c r="AB6" s="56">
        <f t="shared" si="7"/>
        <v>0.81883800733640866</v>
      </c>
      <c r="AC6" s="293"/>
    </row>
    <row r="7" spans="1:29" ht="15.75" customHeight="1">
      <c r="A7" s="282"/>
      <c r="B7" s="38" t="s">
        <v>67</v>
      </c>
      <c r="C7" s="285" t="s">
        <v>291</v>
      </c>
      <c r="D7" s="286"/>
      <c r="E7" s="39">
        <v>49.51</v>
      </c>
      <c r="F7" s="40">
        <v>5160</v>
      </c>
      <c r="G7" s="41">
        <f t="shared" si="0"/>
        <v>255471.59999999998</v>
      </c>
      <c r="H7" s="58"/>
      <c r="I7" s="43">
        <v>23</v>
      </c>
      <c r="J7" s="44">
        <v>1800</v>
      </c>
      <c r="K7" s="45">
        <f t="shared" si="8"/>
        <v>78.260869565217391</v>
      </c>
      <c r="L7" s="59">
        <v>23</v>
      </c>
      <c r="M7" s="44">
        <f t="shared" si="1"/>
        <v>1474.285714285714</v>
      </c>
      <c r="N7" s="45">
        <f t="shared" si="2"/>
        <v>64.099378881987562</v>
      </c>
      <c r="O7" s="47">
        <f t="shared" si="3"/>
        <v>0</v>
      </c>
      <c r="P7" s="48">
        <f t="shared" si="4"/>
        <v>-14.161490683229829</v>
      </c>
      <c r="Q7" s="49">
        <f t="shared" si="5"/>
        <v>0.8190476190476188</v>
      </c>
      <c r="R7" s="274"/>
      <c r="S7" s="50">
        <v>0.33263888888888882</v>
      </c>
      <c r="T7" s="51">
        <v>0.47847222222222219</v>
      </c>
      <c r="U7" s="52">
        <v>6.9999999999998952</v>
      </c>
      <c r="V7" s="53">
        <v>210.00000000000006</v>
      </c>
      <c r="W7" s="54">
        <v>0.47847222222222219</v>
      </c>
      <c r="X7" s="94">
        <v>0.51944444444444438</v>
      </c>
      <c r="Y7" s="266"/>
      <c r="Z7" s="267"/>
      <c r="AA7" s="55">
        <f t="shared" si="6"/>
        <v>-325.71428571428601</v>
      </c>
      <c r="AB7" s="56">
        <f t="shared" si="7"/>
        <v>0.81904761904761891</v>
      </c>
      <c r="AC7" s="293"/>
    </row>
    <row r="8" spans="1:29" ht="15.75" customHeight="1">
      <c r="A8" s="282"/>
      <c r="B8" s="38" t="s">
        <v>69</v>
      </c>
      <c r="C8" s="285" t="s">
        <v>222</v>
      </c>
      <c r="D8" s="286"/>
      <c r="E8" s="39">
        <v>30.55</v>
      </c>
      <c r="F8" s="40">
        <v>1378</v>
      </c>
      <c r="G8" s="60">
        <f t="shared" si="0"/>
        <v>42097.9</v>
      </c>
      <c r="H8" s="61"/>
      <c r="I8" s="43">
        <v>16</v>
      </c>
      <c r="J8" s="44">
        <v>1750</v>
      </c>
      <c r="K8" s="45">
        <f t="shared" si="8"/>
        <v>109.375</v>
      </c>
      <c r="L8" s="46">
        <v>16</v>
      </c>
      <c r="M8" s="44">
        <f t="shared" si="1"/>
        <v>1449.6785505552264</v>
      </c>
      <c r="N8" s="45">
        <f t="shared" si="2"/>
        <v>90.604909409701648</v>
      </c>
      <c r="O8" s="47">
        <f t="shared" si="3"/>
        <v>0</v>
      </c>
      <c r="P8" s="48">
        <f t="shared" si="4"/>
        <v>-18.770090590298352</v>
      </c>
      <c r="Q8" s="49">
        <f t="shared" si="5"/>
        <v>0.8283877431744151</v>
      </c>
      <c r="R8" s="274"/>
      <c r="S8" s="62">
        <v>0.51944444444444438</v>
      </c>
      <c r="T8" s="63">
        <v>0.55905092592592598</v>
      </c>
      <c r="U8" s="52">
        <v>58.99999999999995</v>
      </c>
      <c r="V8" s="53">
        <v>57.033333333333509</v>
      </c>
      <c r="W8" s="54"/>
      <c r="X8" s="94"/>
      <c r="Y8" s="266"/>
      <c r="Z8" s="267"/>
      <c r="AA8" s="55">
        <f t="shared" si="6"/>
        <v>-300.32144944477363</v>
      </c>
      <c r="AB8" s="56">
        <f t="shared" si="7"/>
        <v>0.8283877431744151</v>
      </c>
      <c r="AC8" s="293"/>
    </row>
    <row r="9" spans="1:29" ht="15.75" customHeight="1">
      <c r="A9" s="283"/>
      <c r="B9" s="38" t="s">
        <v>76</v>
      </c>
      <c r="C9" s="285" t="s">
        <v>78</v>
      </c>
      <c r="D9" s="286"/>
      <c r="E9" s="39">
        <v>29.97</v>
      </c>
      <c r="F9" s="40">
        <v>2451</v>
      </c>
      <c r="G9" s="60">
        <f t="shared" si="0"/>
        <v>73456.47</v>
      </c>
      <c r="H9" s="64"/>
      <c r="I9" s="43">
        <v>20</v>
      </c>
      <c r="J9" s="44">
        <v>2600</v>
      </c>
      <c r="K9" s="45">
        <f t="shared" si="8"/>
        <v>130</v>
      </c>
      <c r="L9" s="59">
        <v>20</v>
      </c>
      <c r="M9" s="44">
        <f t="shared" si="1"/>
        <v>2239.492385786803</v>
      </c>
      <c r="N9" s="45">
        <f t="shared" si="2"/>
        <v>111.97461928934015</v>
      </c>
      <c r="O9" s="65">
        <f t="shared" si="3"/>
        <v>0</v>
      </c>
      <c r="P9" s="66">
        <f t="shared" si="4"/>
        <v>-18.025380710659846</v>
      </c>
      <c r="Q9" s="67">
        <f t="shared" si="5"/>
        <v>0.86134322530261653</v>
      </c>
      <c r="R9" s="274"/>
      <c r="S9" s="62">
        <v>0.56273148148148144</v>
      </c>
      <c r="T9" s="63">
        <v>0.60833333333333328</v>
      </c>
      <c r="U9" s="52">
        <v>5.2999999999998693</v>
      </c>
      <c r="V9" s="53">
        <v>65.666666666666643</v>
      </c>
      <c r="W9" s="54"/>
      <c r="X9" s="94"/>
      <c r="Y9" s="266"/>
      <c r="Z9" s="267"/>
      <c r="AA9" s="55">
        <f t="shared" si="6"/>
        <v>-360.50761421319703</v>
      </c>
      <c r="AB9" s="56">
        <f t="shared" si="7"/>
        <v>0.86134322530261653</v>
      </c>
      <c r="AC9" s="293"/>
    </row>
    <row r="10" spans="1:29" ht="15.75" customHeight="1">
      <c r="A10" s="283"/>
      <c r="B10" s="38" t="s">
        <v>67</v>
      </c>
      <c r="C10" s="285" t="s">
        <v>68</v>
      </c>
      <c r="D10" s="286"/>
      <c r="E10" s="39">
        <v>19.7</v>
      </c>
      <c r="F10" s="40">
        <v>2006</v>
      </c>
      <c r="G10" s="60">
        <f t="shared" si="0"/>
        <v>39518.199999999997</v>
      </c>
      <c r="H10" s="64"/>
      <c r="I10" s="43">
        <v>13</v>
      </c>
      <c r="J10" s="44">
        <v>1200</v>
      </c>
      <c r="K10" s="45">
        <f t="shared" si="8"/>
        <v>92.307692307692307</v>
      </c>
      <c r="L10" s="59">
        <v>13</v>
      </c>
      <c r="M10" s="44">
        <f t="shared" si="1"/>
        <v>1055.78947368421</v>
      </c>
      <c r="N10" s="45">
        <f t="shared" si="2"/>
        <v>81.214574898785386</v>
      </c>
      <c r="O10" s="65">
        <f t="shared" si="3"/>
        <v>0</v>
      </c>
      <c r="P10" s="66">
        <f t="shared" si="4"/>
        <v>-11.09311740890692</v>
      </c>
      <c r="Q10" s="67">
        <f t="shared" si="5"/>
        <v>0.8798245614035084</v>
      </c>
      <c r="R10" s="274"/>
      <c r="S10" s="62">
        <v>0.61180555555555538</v>
      </c>
      <c r="T10" s="63">
        <v>0.6909722222222221</v>
      </c>
      <c r="U10" s="52">
        <v>4.9999999999998224</v>
      </c>
      <c r="V10" s="53">
        <v>114.00000000000007</v>
      </c>
      <c r="W10" s="54"/>
      <c r="X10" s="94"/>
      <c r="Y10" s="266"/>
      <c r="Z10" s="267"/>
      <c r="AA10" s="55">
        <f t="shared" si="6"/>
        <v>-144.21052631579005</v>
      </c>
      <c r="AB10" s="56">
        <f t="shared" si="7"/>
        <v>0.87982456140350829</v>
      </c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43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43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43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43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43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9">AVERAGE(I5:I20)</f>
        <v>17</v>
      </c>
      <c r="J21" s="81">
        <f t="shared" si="9"/>
        <v>1685.8333333333333</v>
      </c>
      <c r="K21" s="82">
        <f t="shared" ref="K21" si="10">J21/I21</f>
        <v>99.166666666666657</v>
      </c>
      <c r="L21" s="80">
        <f t="shared" ref="L21:M21" si="11">AVERAGE(L5:L20)</f>
        <v>17</v>
      </c>
      <c r="M21" s="81">
        <f t="shared" si="11"/>
        <v>1426.0743468111243</v>
      </c>
      <c r="N21" s="82">
        <f t="shared" ref="N21:N28" si="12">M21/L21</f>
        <v>83.886726283007306</v>
      </c>
      <c r="O21" s="83">
        <f t="shared" ref="O21:O28" si="13">L21-I21</f>
        <v>0</v>
      </c>
      <c r="P21" s="84">
        <f t="shared" ref="P21:P28" si="14">N21-K21</f>
        <v>-15.279940383659351</v>
      </c>
      <c r="Q21" s="85">
        <f t="shared" ref="Q21:Q28" si="15">N21/K21</f>
        <v>0.84591656755973765</v>
      </c>
      <c r="R21" s="275"/>
      <c r="S21" s="182">
        <f>S5</f>
        <v>0.16671296296296295</v>
      </c>
      <c r="T21" s="183">
        <f>INDEX(T5:T20,COUNTA(T5:T20))</f>
        <v>0.6909722222222221</v>
      </c>
      <c r="U21" s="86"/>
      <c r="V21" s="86"/>
      <c r="W21" s="87"/>
      <c r="X21" s="179"/>
      <c r="Y21" s="262"/>
      <c r="Z21" s="263"/>
      <c r="AA21" s="88">
        <f t="shared" ref="AA21:AA28" si="16">M21-J21</f>
        <v>-259.75898652220894</v>
      </c>
      <c r="AB21" s="89">
        <f t="shared" ref="AB21:AB28" si="17">M21/J21</f>
        <v>0.84591656755973765</v>
      </c>
      <c r="AC21" s="295"/>
    </row>
    <row r="22" spans="1:43" ht="15.75" customHeight="1">
      <c r="A22" s="268" t="s">
        <v>36</v>
      </c>
      <c r="B22" s="16" t="s">
        <v>70</v>
      </c>
      <c r="C22" s="349" t="s">
        <v>71</v>
      </c>
      <c r="D22" s="349"/>
      <c r="E22" s="21">
        <v>56.43</v>
      </c>
      <c r="F22" s="25">
        <v>2452</v>
      </c>
      <c r="G22" s="22">
        <f t="shared" ref="G22:G28" si="18">E22*F22</f>
        <v>138366.35999999999</v>
      </c>
      <c r="H22" s="23"/>
      <c r="I22" s="24">
        <v>24</v>
      </c>
      <c r="J22" s="25">
        <v>2000</v>
      </c>
      <c r="K22" s="26">
        <f>J22/I22</f>
        <v>83.333333333333329</v>
      </c>
      <c r="L22" s="27">
        <v>24</v>
      </c>
      <c r="M22" s="25">
        <f t="shared" ref="M22:M28" si="19">F22/V22*60</f>
        <v>1687.4784935958705</v>
      </c>
      <c r="N22" s="26">
        <f t="shared" si="12"/>
        <v>70.311603899827944</v>
      </c>
      <c r="O22" s="91">
        <f t="shared" si="13"/>
        <v>0</v>
      </c>
      <c r="P22" s="92">
        <f t="shared" si="14"/>
        <v>-13.021729433505385</v>
      </c>
      <c r="Q22" s="31">
        <f t="shared" si="15"/>
        <v>0.84373924679793533</v>
      </c>
      <c r="R22" s="273">
        <f>Q38</f>
        <v>0.83778233588306339</v>
      </c>
      <c r="S22" s="32">
        <v>0.16666666666666666</v>
      </c>
      <c r="T22" s="33">
        <v>0.22721064814814815</v>
      </c>
      <c r="U22" s="34"/>
      <c r="V22" s="35">
        <v>87.183333333333351</v>
      </c>
      <c r="W22" s="93"/>
      <c r="X22" s="26"/>
      <c r="Y22" s="276"/>
      <c r="Z22" s="277"/>
      <c r="AA22" s="36">
        <f t="shared" si="16"/>
        <v>-312.52150640412947</v>
      </c>
      <c r="AB22" s="31">
        <f t="shared" si="17"/>
        <v>0.84373924679793522</v>
      </c>
      <c r="AC22" s="348">
        <f>AB38</f>
        <v>0.83778233588306339</v>
      </c>
    </row>
    <row r="23" spans="1:43" ht="15.75" customHeight="1">
      <c r="A23" s="269"/>
      <c r="B23" s="38" t="s">
        <v>70</v>
      </c>
      <c r="C23" s="287" t="s">
        <v>73</v>
      </c>
      <c r="D23" s="287"/>
      <c r="E23" s="39">
        <v>51.86</v>
      </c>
      <c r="F23" s="40">
        <v>1407</v>
      </c>
      <c r="G23" s="41">
        <f t="shared" si="18"/>
        <v>72967.02</v>
      </c>
      <c r="H23" s="42"/>
      <c r="I23" s="43">
        <v>26</v>
      </c>
      <c r="J23" s="44">
        <v>2000</v>
      </c>
      <c r="K23" s="45">
        <f t="shared" si="8"/>
        <v>76.92307692307692</v>
      </c>
      <c r="L23" s="46">
        <v>26</v>
      </c>
      <c r="M23" s="44">
        <f t="shared" si="19"/>
        <v>1639.7539656846882</v>
      </c>
      <c r="N23" s="45">
        <f t="shared" si="12"/>
        <v>63.067460218641855</v>
      </c>
      <c r="O23" s="47">
        <f t="shared" si="13"/>
        <v>0</v>
      </c>
      <c r="P23" s="48">
        <f t="shared" si="14"/>
        <v>-13.855616704435064</v>
      </c>
      <c r="Q23" s="49">
        <f t="shared" si="15"/>
        <v>0.81987698284234412</v>
      </c>
      <c r="R23" s="274"/>
      <c r="S23" s="50">
        <v>0.23055555555555554</v>
      </c>
      <c r="T23" s="51">
        <v>0.26630787037037035</v>
      </c>
      <c r="U23" s="52">
        <v>4.8166666666666469</v>
      </c>
      <c r="V23" s="53">
        <v>51.48333333333332</v>
      </c>
      <c r="W23" s="54"/>
      <c r="X23" s="94"/>
      <c r="Y23" s="266"/>
      <c r="Z23" s="267"/>
      <c r="AA23" s="55">
        <f t="shared" si="16"/>
        <v>-360.24603431531182</v>
      </c>
      <c r="AB23" s="49">
        <f t="shared" si="17"/>
        <v>0.81987698284234412</v>
      </c>
      <c r="AC23" s="294"/>
    </row>
    <row r="24" spans="1:43" ht="15.75" customHeight="1">
      <c r="A24" s="269"/>
      <c r="B24" s="38" t="s">
        <v>70</v>
      </c>
      <c r="C24" s="287" t="s">
        <v>72</v>
      </c>
      <c r="D24" s="287"/>
      <c r="E24" s="39">
        <v>56.77</v>
      </c>
      <c r="F24" s="40">
        <v>4475</v>
      </c>
      <c r="G24" s="41">
        <f t="shared" si="18"/>
        <v>254045.75</v>
      </c>
      <c r="H24" s="42"/>
      <c r="I24" s="43">
        <v>26</v>
      </c>
      <c r="J24" s="44">
        <v>2000</v>
      </c>
      <c r="K24" s="45">
        <f t="shared" si="8"/>
        <v>76.92307692307692</v>
      </c>
      <c r="L24" s="46">
        <v>26</v>
      </c>
      <c r="M24" s="44">
        <f t="shared" si="19"/>
        <v>1726.8731911244497</v>
      </c>
      <c r="N24" s="45">
        <f t="shared" si="12"/>
        <v>66.418199658632687</v>
      </c>
      <c r="O24" s="47">
        <f t="shared" si="13"/>
        <v>0</v>
      </c>
      <c r="P24" s="48">
        <f t="shared" si="14"/>
        <v>-10.504877264444232</v>
      </c>
      <c r="Q24" s="49">
        <f t="shared" si="15"/>
        <v>0.86343659556222496</v>
      </c>
      <c r="R24" s="274"/>
      <c r="S24" s="50">
        <v>0.27152777777777776</v>
      </c>
      <c r="T24" s="51">
        <v>0.37950231481481483</v>
      </c>
      <c r="U24" s="52">
        <v>7.5166666666666693</v>
      </c>
      <c r="V24" s="53">
        <v>155.48333333333341</v>
      </c>
      <c r="W24" s="54"/>
      <c r="X24" s="94"/>
      <c r="Y24" s="266"/>
      <c r="Z24" s="267"/>
      <c r="AA24" s="55">
        <f t="shared" si="16"/>
        <v>-273.1268088755503</v>
      </c>
      <c r="AB24" s="49">
        <f t="shared" si="17"/>
        <v>0.86343659556222485</v>
      </c>
      <c r="AC24" s="294"/>
    </row>
    <row r="25" spans="1:43" ht="15.75" customHeight="1">
      <c r="A25" s="269"/>
      <c r="B25" s="38" t="s">
        <v>74</v>
      </c>
      <c r="C25" s="287" t="s">
        <v>234</v>
      </c>
      <c r="D25" s="287"/>
      <c r="E25" s="39">
        <v>53.37</v>
      </c>
      <c r="F25" s="40">
        <v>2397</v>
      </c>
      <c r="G25" s="41">
        <f t="shared" si="18"/>
        <v>127927.89</v>
      </c>
      <c r="H25" s="42"/>
      <c r="I25" s="43">
        <v>26</v>
      </c>
      <c r="J25" s="44">
        <v>2000</v>
      </c>
      <c r="K25" s="45">
        <f t="shared" si="8"/>
        <v>76.92307692307692</v>
      </c>
      <c r="L25" s="46">
        <v>26</v>
      </c>
      <c r="M25" s="44">
        <f t="shared" si="19"/>
        <v>1699.665156588537</v>
      </c>
      <c r="N25" s="45">
        <f t="shared" si="12"/>
        <v>65.371736791866809</v>
      </c>
      <c r="O25" s="47">
        <f t="shared" si="13"/>
        <v>0</v>
      </c>
      <c r="P25" s="48">
        <f t="shared" si="14"/>
        <v>-11.551340131210111</v>
      </c>
      <c r="Q25" s="49">
        <f t="shared" si="15"/>
        <v>0.8498325782942685</v>
      </c>
      <c r="R25" s="274"/>
      <c r="S25" s="50">
        <v>0.38498842592592591</v>
      </c>
      <c r="T25" s="51">
        <v>0.44374999999999998</v>
      </c>
      <c r="U25" s="52">
        <v>7.8999999999999559</v>
      </c>
      <c r="V25" s="53">
        <v>84.616666666666646</v>
      </c>
      <c r="W25" s="54"/>
      <c r="X25" s="94"/>
      <c r="Y25" s="266"/>
      <c r="Z25" s="267"/>
      <c r="AA25" s="55">
        <f t="shared" si="16"/>
        <v>-300.334843411463</v>
      </c>
      <c r="AB25" s="49">
        <f t="shared" si="17"/>
        <v>0.8498325782942685</v>
      </c>
      <c r="AC25" s="294"/>
    </row>
    <row r="26" spans="1:43" ht="15.75" customHeight="1">
      <c r="A26" s="269"/>
      <c r="B26" s="38" t="s">
        <v>74</v>
      </c>
      <c r="C26" s="287" t="s">
        <v>292</v>
      </c>
      <c r="D26" s="287"/>
      <c r="E26" s="39">
        <v>98.36</v>
      </c>
      <c r="F26" s="40">
        <v>2290</v>
      </c>
      <c r="G26" s="41">
        <f t="shared" si="18"/>
        <v>225244.4</v>
      </c>
      <c r="H26" s="58">
        <v>2</v>
      </c>
      <c r="I26" s="43">
        <v>20</v>
      </c>
      <c r="J26" s="44">
        <v>2000</v>
      </c>
      <c r="K26" s="45">
        <f t="shared" si="8"/>
        <v>100</v>
      </c>
      <c r="L26" s="59">
        <v>20</v>
      </c>
      <c r="M26" s="44">
        <f t="shared" si="19"/>
        <v>1642.2310756972113</v>
      </c>
      <c r="N26" s="45">
        <f t="shared" si="12"/>
        <v>82.111553784860561</v>
      </c>
      <c r="O26" s="47">
        <f t="shared" si="13"/>
        <v>0</v>
      </c>
      <c r="P26" s="48">
        <f t="shared" si="14"/>
        <v>-17.888446215139439</v>
      </c>
      <c r="Q26" s="49">
        <f t="shared" si="15"/>
        <v>0.82111553784860558</v>
      </c>
      <c r="R26" s="274"/>
      <c r="S26" s="50">
        <v>0.44884259259259257</v>
      </c>
      <c r="T26" s="51">
        <v>0.50694444444444442</v>
      </c>
      <c r="U26" s="52">
        <v>7.3333333333333339</v>
      </c>
      <c r="V26" s="53">
        <v>83.666666666666657</v>
      </c>
      <c r="W26" s="54">
        <v>0.50694444444444442</v>
      </c>
      <c r="X26" s="94">
        <v>0.54791666666666661</v>
      </c>
      <c r="Y26" s="266"/>
      <c r="Z26" s="267"/>
      <c r="AA26" s="55">
        <f t="shared" si="16"/>
        <v>-357.76892430278872</v>
      </c>
      <c r="AB26" s="49">
        <f t="shared" si="17"/>
        <v>0.82111553784860569</v>
      </c>
      <c r="AC26" s="294"/>
    </row>
    <row r="27" spans="1:43" ht="15.75" customHeight="1">
      <c r="A27" s="269"/>
      <c r="B27" s="38" t="s">
        <v>74</v>
      </c>
      <c r="C27" s="287" t="s">
        <v>75</v>
      </c>
      <c r="D27" s="287"/>
      <c r="E27" s="39">
        <v>59.34</v>
      </c>
      <c r="F27" s="40">
        <v>2286</v>
      </c>
      <c r="G27" s="60">
        <f t="shared" si="18"/>
        <v>135651.24000000002</v>
      </c>
      <c r="H27" s="61"/>
      <c r="I27" s="43">
        <v>25</v>
      </c>
      <c r="J27" s="44">
        <v>2000</v>
      </c>
      <c r="K27" s="45">
        <f t="shared" si="8"/>
        <v>80</v>
      </c>
      <c r="L27" s="46">
        <v>25</v>
      </c>
      <c r="M27" s="44">
        <f t="shared" si="19"/>
        <v>1686.393442622948</v>
      </c>
      <c r="N27" s="45">
        <f t="shared" si="12"/>
        <v>67.455737704917922</v>
      </c>
      <c r="O27" s="47">
        <f t="shared" si="13"/>
        <v>0</v>
      </c>
      <c r="P27" s="48">
        <f t="shared" si="14"/>
        <v>-12.544262295082078</v>
      </c>
      <c r="Q27" s="49">
        <f t="shared" si="15"/>
        <v>0.84319672131147405</v>
      </c>
      <c r="R27" s="274"/>
      <c r="S27" s="50">
        <v>0.54791666666666661</v>
      </c>
      <c r="T27" s="51">
        <v>0.60439814814814818</v>
      </c>
      <c r="U27" s="52">
        <v>58.99999999999995</v>
      </c>
      <c r="V27" s="53">
        <v>81.333333333333471</v>
      </c>
      <c r="W27" s="54"/>
      <c r="X27" s="94"/>
      <c r="Y27" s="266"/>
      <c r="Z27" s="267"/>
      <c r="AA27" s="55">
        <f t="shared" si="16"/>
        <v>-313.60655737705201</v>
      </c>
      <c r="AB27" s="49">
        <f t="shared" si="17"/>
        <v>0.84319672131147394</v>
      </c>
      <c r="AC27" s="294"/>
    </row>
    <row r="28" spans="1:43" ht="15.75" customHeight="1">
      <c r="A28" s="269"/>
      <c r="B28" s="38" t="s">
        <v>74</v>
      </c>
      <c r="C28" s="287" t="s">
        <v>292</v>
      </c>
      <c r="D28" s="287"/>
      <c r="E28" s="39">
        <v>98.36</v>
      </c>
      <c r="F28" s="40">
        <v>3348</v>
      </c>
      <c r="G28" s="60">
        <f t="shared" si="18"/>
        <v>329309.27999999997</v>
      </c>
      <c r="H28" s="64"/>
      <c r="I28" s="43">
        <v>20</v>
      </c>
      <c r="J28" s="44">
        <v>2000</v>
      </c>
      <c r="K28" s="45">
        <f t="shared" si="8"/>
        <v>100</v>
      </c>
      <c r="L28" s="59">
        <v>20</v>
      </c>
      <c r="M28" s="44">
        <f t="shared" si="19"/>
        <v>1646.5573770491819</v>
      </c>
      <c r="N28" s="45">
        <f t="shared" si="12"/>
        <v>82.32786885245909</v>
      </c>
      <c r="O28" s="65">
        <f t="shared" si="13"/>
        <v>0</v>
      </c>
      <c r="P28" s="66">
        <f t="shared" si="14"/>
        <v>-17.67213114754091</v>
      </c>
      <c r="Q28" s="67">
        <f t="shared" si="15"/>
        <v>0.82327868852459085</v>
      </c>
      <c r="R28" s="274"/>
      <c r="S28" s="50">
        <v>0.61041666666666672</v>
      </c>
      <c r="T28" s="51">
        <v>0.69513888888888886</v>
      </c>
      <c r="U28" s="52">
        <v>8.6666666666666892</v>
      </c>
      <c r="V28" s="53">
        <v>121.99999999999989</v>
      </c>
      <c r="W28" s="54"/>
      <c r="X28" s="94"/>
      <c r="Y28" s="266"/>
      <c r="Z28" s="267"/>
      <c r="AA28" s="55">
        <f t="shared" si="16"/>
        <v>-353.44262295081808</v>
      </c>
      <c r="AB28" s="49">
        <f t="shared" si="17"/>
        <v>0.82327868852459096</v>
      </c>
      <c r="AC28" s="294"/>
    </row>
    <row r="29" spans="1:43" ht="15.75" customHeight="1">
      <c r="A29" s="269"/>
      <c r="B29" s="38"/>
      <c r="C29" s="287"/>
      <c r="D29" s="287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  <c r="AQ29" s="9">
        <f>AI8</f>
        <v>0</v>
      </c>
    </row>
    <row r="30" spans="1:43" ht="15.75" customHeight="1">
      <c r="A30" s="269"/>
      <c r="B30" s="38"/>
      <c r="C30" s="287"/>
      <c r="D30" s="287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43" ht="15.75" customHeight="1">
      <c r="A31" s="269"/>
      <c r="B31" s="38"/>
      <c r="C31" s="287"/>
      <c r="D31" s="287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43" ht="15.75" customHeight="1">
      <c r="A32" s="269"/>
      <c r="B32" s="38"/>
      <c r="C32" s="287"/>
      <c r="D32" s="287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38"/>
      <c r="C33" s="287"/>
      <c r="D33" s="287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38"/>
      <c r="C34" s="287"/>
      <c r="D34" s="287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38"/>
      <c r="C35" s="287"/>
      <c r="D35" s="287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94"/>
      <c r="Y35" s="266"/>
      <c r="Z35" s="267"/>
      <c r="AA35" s="55"/>
      <c r="AB35" s="49"/>
      <c r="AC35" s="294"/>
    </row>
    <row r="36" spans="1:29" ht="15.75" customHeight="1">
      <c r="A36" s="269"/>
      <c r="B36" s="38"/>
      <c r="C36" s="287"/>
      <c r="D36" s="287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94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87"/>
      <c r="D37" s="287"/>
      <c r="E37" s="95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54"/>
      <c r="X37" s="94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20">AVERAGE(I22:I37)</f>
        <v>23.857142857142858</v>
      </c>
      <c r="J38" s="81">
        <f t="shared" si="20"/>
        <v>2000</v>
      </c>
      <c r="K38" s="82">
        <f t="shared" ref="K38" si="21">J38/I38</f>
        <v>83.832335329341319</v>
      </c>
      <c r="L38" s="80">
        <f t="shared" ref="L38:M38" si="22">AVERAGE(L22:L37)</f>
        <v>23.857142857142858</v>
      </c>
      <c r="M38" s="81">
        <f t="shared" si="22"/>
        <v>1675.5646717661268</v>
      </c>
      <c r="N38" s="82">
        <f t="shared" ref="N38:N44" si="23">M38/L38</f>
        <v>70.233249714747828</v>
      </c>
      <c r="O38" s="83">
        <f t="shared" ref="O38:O44" si="24">L38-I38</f>
        <v>0</v>
      </c>
      <c r="P38" s="84">
        <f t="shared" ref="P38:P44" si="25">N38-K38</f>
        <v>-13.599085614593491</v>
      </c>
      <c r="Q38" s="85">
        <f t="shared" ref="Q38:Q44" si="26">N38/K38</f>
        <v>0.83778233588306339</v>
      </c>
      <c r="R38" s="275"/>
      <c r="S38" s="182">
        <f>S22</f>
        <v>0.16666666666666666</v>
      </c>
      <c r="T38" s="183">
        <f>INDEX(T22:T37,COUNTA(T22:T37))</f>
        <v>0.69513888888888886</v>
      </c>
      <c r="U38" s="86"/>
      <c r="V38" s="96"/>
      <c r="W38" s="78"/>
      <c r="X38" s="82"/>
      <c r="Y38" s="262"/>
      <c r="Z38" s="263"/>
      <c r="AA38" s="97">
        <f t="shared" ref="AA38:AA44" si="27">M38-J38</f>
        <v>-324.43532823387318</v>
      </c>
      <c r="AB38" s="85">
        <f t="shared" ref="AB38:AB44" si="28">M38/J38</f>
        <v>0.83778233588306339</v>
      </c>
      <c r="AC38" s="295"/>
    </row>
    <row r="39" spans="1:29" ht="15.75" customHeight="1">
      <c r="A39" s="281" t="s">
        <v>37</v>
      </c>
      <c r="B39" s="98" t="s">
        <v>74</v>
      </c>
      <c r="C39" s="271" t="s">
        <v>81</v>
      </c>
      <c r="D39" s="272"/>
      <c r="E39" s="21">
        <v>58.67</v>
      </c>
      <c r="F39" s="34">
        <v>4552</v>
      </c>
      <c r="G39" s="22">
        <f t="shared" ref="G39:G44" si="29">E39*F39</f>
        <v>267065.84000000003</v>
      </c>
      <c r="H39" s="23"/>
      <c r="I39" s="24">
        <v>25</v>
      </c>
      <c r="J39" s="25">
        <v>2000</v>
      </c>
      <c r="K39" s="26">
        <f>J39/I39</f>
        <v>80</v>
      </c>
      <c r="L39" s="27">
        <v>25</v>
      </c>
      <c r="M39" s="25">
        <f t="shared" ref="M39:M44" si="30">F39/V39*60</f>
        <v>1709.1364205256573</v>
      </c>
      <c r="N39" s="26">
        <f t="shared" si="23"/>
        <v>68.365456821026285</v>
      </c>
      <c r="O39" s="91">
        <f t="shared" si="24"/>
        <v>0</v>
      </c>
      <c r="P39" s="92">
        <f t="shared" si="25"/>
        <v>-11.634543178973715</v>
      </c>
      <c r="Q39" s="31">
        <f t="shared" si="26"/>
        <v>0.85456821026282859</v>
      </c>
      <c r="R39" s="273">
        <f>Q55</f>
        <v>0.854161705400593</v>
      </c>
      <c r="S39" s="32">
        <v>0.16680555555555557</v>
      </c>
      <c r="T39" s="33">
        <v>0.27777777777777779</v>
      </c>
      <c r="U39" s="34"/>
      <c r="V39" s="35">
        <v>159.79999999999998</v>
      </c>
      <c r="W39" s="15"/>
      <c r="X39" s="17"/>
      <c r="Y39" s="276"/>
      <c r="Z39" s="277"/>
      <c r="AA39" s="36">
        <f t="shared" si="27"/>
        <v>-290.86357947434271</v>
      </c>
      <c r="AB39" s="31">
        <f t="shared" si="28"/>
        <v>0.8545682102628287</v>
      </c>
      <c r="AC39" s="348">
        <f>AB55</f>
        <v>0.854161705400593</v>
      </c>
    </row>
    <row r="40" spans="1:29" ht="15.75" customHeight="1">
      <c r="A40" s="282"/>
      <c r="B40" s="99" t="s">
        <v>79</v>
      </c>
      <c r="C40" s="264" t="s">
        <v>227</v>
      </c>
      <c r="D40" s="265"/>
      <c r="E40" s="39">
        <v>49.9</v>
      </c>
      <c r="F40" s="52">
        <v>3249</v>
      </c>
      <c r="G40" s="41">
        <f t="shared" si="29"/>
        <v>162125.1</v>
      </c>
      <c r="H40" s="42"/>
      <c r="I40" s="43">
        <v>22</v>
      </c>
      <c r="J40" s="44">
        <v>2000</v>
      </c>
      <c r="K40" s="45">
        <f t="shared" si="8"/>
        <v>90.909090909090907</v>
      </c>
      <c r="L40" s="46">
        <v>22</v>
      </c>
      <c r="M40" s="44">
        <f t="shared" si="30"/>
        <v>1703.5246140401975</v>
      </c>
      <c r="N40" s="45">
        <f t="shared" si="23"/>
        <v>77.432937001827156</v>
      </c>
      <c r="O40" s="47">
        <f t="shared" si="24"/>
        <v>0</v>
      </c>
      <c r="P40" s="48">
        <f t="shared" si="25"/>
        <v>-13.47615390726375</v>
      </c>
      <c r="Q40" s="49">
        <f t="shared" si="26"/>
        <v>0.8517623070200987</v>
      </c>
      <c r="R40" s="274"/>
      <c r="S40" s="50">
        <v>0.28263888888888888</v>
      </c>
      <c r="T40" s="51">
        <v>0.3621064814814815</v>
      </c>
      <c r="U40" s="52">
        <v>6.9999999999999751</v>
      </c>
      <c r="V40" s="53">
        <v>114.43333333333337</v>
      </c>
      <c r="W40" s="54"/>
      <c r="X40" s="94"/>
      <c r="Y40" s="266"/>
      <c r="Z40" s="267"/>
      <c r="AA40" s="55">
        <f t="shared" si="27"/>
        <v>-296.47538595980245</v>
      </c>
      <c r="AB40" s="49">
        <f t="shared" si="28"/>
        <v>0.85176230702009881</v>
      </c>
      <c r="AC40" s="294"/>
    </row>
    <row r="41" spans="1:29" ht="15.75" customHeight="1">
      <c r="A41" s="282"/>
      <c r="B41" s="99" t="s">
        <v>74</v>
      </c>
      <c r="C41" s="264" t="s">
        <v>206</v>
      </c>
      <c r="D41" s="265"/>
      <c r="E41" s="39">
        <v>59.8</v>
      </c>
      <c r="F41" s="52">
        <v>714</v>
      </c>
      <c r="G41" s="41">
        <f t="shared" si="29"/>
        <v>42697.2</v>
      </c>
      <c r="H41" s="42"/>
      <c r="I41" s="43">
        <v>16</v>
      </c>
      <c r="J41" s="44">
        <v>2000</v>
      </c>
      <c r="K41" s="45">
        <f t="shared" si="8"/>
        <v>125</v>
      </c>
      <c r="L41" s="46">
        <v>16</v>
      </c>
      <c r="M41" s="44">
        <f t="shared" si="30"/>
        <v>1640.3318442884472</v>
      </c>
      <c r="N41" s="45">
        <f t="shared" si="23"/>
        <v>102.52074026802795</v>
      </c>
      <c r="O41" s="47">
        <f t="shared" si="24"/>
        <v>0</v>
      </c>
      <c r="P41" s="48">
        <f t="shared" si="25"/>
        <v>-22.47925973197205</v>
      </c>
      <c r="Q41" s="49">
        <f t="shared" si="26"/>
        <v>0.82016592214422357</v>
      </c>
      <c r="R41" s="274"/>
      <c r="S41" s="50">
        <v>0.36666666666666664</v>
      </c>
      <c r="T41" s="51">
        <v>0.38480324074074074</v>
      </c>
      <c r="U41" s="52">
        <v>6.5666666666666007</v>
      </c>
      <c r="V41" s="53">
        <v>26.116666666666699</v>
      </c>
      <c r="W41" s="54"/>
      <c r="X41" s="94"/>
      <c r="Y41" s="266"/>
      <c r="Z41" s="267"/>
      <c r="AA41" s="55">
        <f t="shared" si="27"/>
        <v>-359.6681557115528</v>
      </c>
      <c r="AB41" s="49">
        <f t="shared" si="28"/>
        <v>0.82016592214422357</v>
      </c>
      <c r="AC41" s="294"/>
    </row>
    <row r="42" spans="1:29" ht="15.75" customHeight="1">
      <c r="A42" s="282"/>
      <c r="B42" s="99" t="s">
        <v>74</v>
      </c>
      <c r="C42" s="264" t="s">
        <v>212</v>
      </c>
      <c r="D42" s="265"/>
      <c r="E42" s="39">
        <v>59.8</v>
      </c>
      <c r="F42" s="52">
        <v>1216</v>
      </c>
      <c r="G42" s="41">
        <f t="shared" si="29"/>
        <v>72716.800000000003</v>
      </c>
      <c r="H42" s="42"/>
      <c r="I42" s="43">
        <v>14</v>
      </c>
      <c r="J42" s="44">
        <v>2000</v>
      </c>
      <c r="K42" s="45">
        <f t="shared" si="8"/>
        <v>142.85714285714286</v>
      </c>
      <c r="L42" s="46">
        <v>14</v>
      </c>
      <c r="M42" s="44">
        <f t="shared" si="30"/>
        <v>1664.486692015211</v>
      </c>
      <c r="N42" s="45">
        <f t="shared" si="23"/>
        <v>118.89190657251507</v>
      </c>
      <c r="O42" s="47">
        <f t="shared" si="24"/>
        <v>0</v>
      </c>
      <c r="P42" s="48">
        <f t="shared" si="25"/>
        <v>-23.965236284627792</v>
      </c>
      <c r="Q42" s="49">
        <f t="shared" si="26"/>
        <v>0.83224334600760541</v>
      </c>
      <c r="R42" s="274"/>
      <c r="S42" s="50">
        <v>0.39041666666666669</v>
      </c>
      <c r="T42" s="51">
        <v>0.42085648148148147</v>
      </c>
      <c r="U42" s="52">
        <v>8.0833333333333712</v>
      </c>
      <c r="V42" s="53">
        <v>43.833333333333286</v>
      </c>
      <c r="W42" s="54"/>
      <c r="X42" s="94"/>
      <c r="Y42" s="266"/>
      <c r="Z42" s="267"/>
      <c r="AA42" s="55">
        <f t="shared" si="27"/>
        <v>-335.51330798478898</v>
      </c>
      <c r="AB42" s="49">
        <f t="shared" si="28"/>
        <v>0.83224334600760552</v>
      </c>
      <c r="AC42" s="294"/>
    </row>
    <row r="43" spans="1:29" ht="15.75" customHeight="1">
      <c r="A43" s="283"/>
      <c r="B43" s="99" t="s">
        <v>85</v>
      </c>
      <c r="C43" s="264" t="s">
        <v>236</v>
      </c>
      <c r="D43" s="265"/>
      <c r="E43" s="39">
        <v>46.93</v>
      </c>
      <c r="F43" s="52">
        <v>2453</v>
      </c>
      <c r="G43" s="41">
        <f t="shared" si="29"/>
        <v>115119.29</v>
      </c>
      <c r="H43" s="58"/>
      <c r="I43" s="43">
        <v>21</v>
      </c>
      <c r="J43" s="44">
        <v>2000</v>
      </c>
      <c r="K43" s="45">
        <f t="shared" si="8"/>
        <v>95.238095238095241</v>
      </c>
      <c r="L43" s="59">
        <v>21</v>
      </c>
      <c r="M43" s="44">
        <f t="shared" si="30"/>
        <v>1761.228560031911</v>
      </c>
      <c r="N43" s="45">
        <f t="shared" si="23"/>
        <v>83.868026668186232</v>
      </c>
      <c r="O43" s="47">
        <f t="shared" si="24"/>
        <v>0</v>
      </c>
      <c r="P43" s="48">
        <f t="shared" si="25"/>
        <v>-11.370068569909009</v>
      </c>
      <c r="Q43" s="49">
        <f t="shared" si="26"/>
        <v>0.88061428001595543</v>
      </c>
      <c r="R43" s="274"/>
      <c r="S43" s="50">
        <v>0.42530092592592594</v>
      </c>
      <c r="T43" s="51">
        <v>0.48333333333333334</v>
      </c>
      <c r="U43" s="52">
        <v>6.4000000000000412</v>
      </c>
      <c r="V43" s="53">
        <v>83.566666666666649</v>
      </c>
      <c r="W43" s="54">
        <v>0.48333333333333334</v>
      </c>
      <c r="X43" s="94">
        <v>0.52155092592592589</v>
      </c>
      <c r="Y43" s="266"/>
      <c r="Z43" s="267"/>
      <c r="AA43" s="55">
        <f t="shared" si="27"/>
        <v>-238.771439968089</v>
      </c>
      <c r="AB43" s="49">
        <f t="shared" si="28"/>
        <v>0.88061428001595554</v>
      </c>
      <c r="AC43" s="294"/>
    </row>
    <row r="44" spans="1:29" ht="15.75" customHeight="1">
      <c r="A44" s="283"/>
      <c r="B44" s="99" t="s">
        <v>85</v>
      </c>
      <c r="C44" s="264" t="s">
        <v>208</v>
      </c>
      <c r="D44" s="265"/>
      <c r="E44" s="39">
        <v>36.86</v>
      </c>
      <c r="F44" s="52">
        <v>3725</v>
      </c>
      <c r="G44" s="60">
        <f t="shared" si="29"/>
        <v>137303.5</v>
      </c>
      <c r="H44" s="61"/>
      <c r="I44" s="43">
        <v>17</v>
      </c>
      <c r="J44" s="44">
        <v>2000</v>
      </c>
      <c r="K44" s="45">
        <f t="shared" si="8"/>
        <v>117.64705882352941</v>
      </c>
      <c r="L44" s="46">
        <v>17</v>
      </c>
      <c r="M44" s="44">
        <f t="shared" si="30"/>
        <v>1771.2323339056911</v>
      </c>
      <c r="N44" s="45">
        <f t="shared" si="23"/>
        <v>104.19013728857007</v>
      </c>
      <c r="O44" s="47">
        <f t="shared" si="24"/>
        <v>0</v>
      </c>
      <c r="P44" s="48">
        <f t="shared" si="25"/>
        <v>-13.456921534959335</v>
      </c>
      <c r="Q44" s="49">
        <f t="shared" si="26"/>
        <v>0.88561616695284562</v>
      </c>
      <c r="R44" s="274"/>
      <c r="S44" s="50">
        <v>0.52155092592592589</v>
      </c>
      <c r="T44" s="51">
        <v>0.60917824074074078</v>
      </c>
      <c r="U44" s="52">
        <v>55.033333333333275</v>
      </c>
      <c r="V44" s="53">
        <v>126.18333333333345</v>
      </c>
      <c r="W44" s="54"/>
      <c r="X44" s="94"/>
      <c r="Y44" s="266"/>
      <c r="Z44" s="267"/>
      <c r="AA44" s="55">
        <f t="shared" si="27"/>
        <v>-228.76766609430888</v>
      </c>
      <c r="AB44" s="49">
        <f t="shared" si="28"/>
        <v>0.88561616695284551</v>
      </c>
      <c r="AC44" s="294"/>
    </row>
    <row r="45" spans="1:29" ht="15.75" customHeight="1">
      <c r="A45" s="283"/>
      <c r="B45" s="99"/>
      <c r="C45" s="264"/>
      <c r="D45" s="265"/>
      <c r="E45" s="39"/>
      <c r="F45" s="52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94"/>
    </row>
    <row r="46" spans="1:29" ht="15.75" customHeight="1">
      <c r="A46" s="283"/>
      <c r="B46" s="99"/>
      <c r="C46" s="264"/>
      <c r="D46" s="265"/>
      <c r="E46" s="39"/>
      <c r="F46" s="52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94"/>
    </row>
    <row r="47" spans="1:29" ht="15.75" customHeight="1">
      <c r="A47" s="283"/>
      <c r="B47" s="99"/>
      <c r="C47" s="264"/>
      <c r="D47" s="265"/>
      <c r="E47" s="39"/>
      <c r="F47" s="52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94"/>
      <c r="Y47" s="266"/>
      <c r="Z47" s="267"/>
      <c r="AA47" s="55"/>
      <c r="AB47" s="49"/>
      <c r="AC47" s="294"/>
    </row>
    <row r="48" spans="1:29" ht="15.75" customHeight="1">
      <c r="A48" s="283"/>
      <c r="B48" s="99"/>
      <c r="C48" s="264"/>
      <c r="D48" s="265"/>
      <c r="E48" s="39"/>
      <c r="F48" s="52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94"/>
      <c r="Y48" s="266"/>
      <c r="Z48" s="267"/>
      <c r="AA48" s="55"/>
      <c r="AB48" s="49"/>
      <c r="AC48" s="294"/>
    </row>
    <row r="49" spans="1:29" ht="15.75" customHeight="1">
      <c r="A49" s="283"/>
      <c r="B49" s="99"/>
      <c r="C49" s="264"/>
      <c r="D49" s="265"/>
      <c r="E49" s="39"/>
      <c r="F49" s="52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94"/>
      <c r="Y49" s="266"/>
      <c r="Z49" s="267"/>
      <c r="AA49" s="55"/>
      <c r="AB49" s="49"/>
      <c r="AC49" s="294"/>
    </row>
    <row r="50" spans="1:29" ht="15.75" customHeight="1">
      <c r="A50" s="283"/>
      <c r="B50" s="99"/>
      <c r="C50" s="264"/>
      <c r="D50" s="265"/>
      <c r="E50" s="39"/>
      <c r="F50" s="52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94"/>
      <c r="Y50" s="266"/>
      <c r="Z50" s="267"/>
      <c r="AA50" s="55"/>
      <c r="AB50" s="49"/>
      <c r="AC50" s="294"/>
    </row>
    <row r="51" spans="1:29" ht="15.75" customHeight="1">
      <c r="A51" s="283"/>
      <c r="B51" s="99"/>
      <c r="C51" s="264"/>
      <c r="D51" s="265"/>
      <c r="E51" s="39"/>
      <c r="F51" s="52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94"/>
      <c r="Y51" s="266"/>
      <c r="Z51" s="267"/>
      <c r="AA51" s="55"/>
      <c r="AB51" s="49"/>
      <c r="AC51" s="294"/>
    </row>
    <row r="52" spans="1:29" ht="15.75" customHeight="1">
      <c r="A52" s="283"/>
      <c r="B52" s="99"/>
      <c r="C52" s="264"/>
      <c r="D52" s="265"/>
      <c r="E52" s="39"/>
      <c r="F52" s="52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100"/>
      <c r="X52" s="101"/>
      <c r="Y52" s="266"/>
      <c r="Z52" s="267"/>
      <c r="AA52" s="55"/>
      <c r="AB52" s="49"/>
      <c r="AC52" s="294"/>
    </row>
    <row r="53" spans="1:29" ht="15.75" customHeight="1">
      <c r="A53" s="283"/>
      <c r="B53" s="99"/>
      <c r="C53" s="264"/>
      <c r="D53" s="265"/>
      <c r="E53" s="39"/>
      <c r="F53" s="52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102"/>
      <c r="X53" s="103"/>
      <c r="Y53" s="266"/>
      <c r="Z53" s="267"/>
      <c r="AA53" s="55"/>
      <c r="AB53" s="49"/>
      <c r="AC53" s="294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50"/>
      <c r="T54" s="51"/>
      <c r="U54" s="73"/>
      <c r="V54" s="53"/>
      <c r="W54" s="102"/>
      <c r="X54" s="103"/>
      <c r="Y54" s="266"/>
      <c r="Z54" s="267"/>
      <c r="AA54" s="55"/>
      <c r="AB54" s="49"/>
      <c r="AC54" s="294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31">AVERAGE(I39:I54)</f>
        <v>19.166666666666668</v>
      </c>
      <c r="J55" s="81">
        <f t="shared" si="31"/>
        <v>2000</v>
      </c>
      <c r="K55" s="82">
        <f t="shared" ref="K55" si="32">J55/I55</f>
        <v>104.34782608695652</v>
      </c>
      <c r="L55" s="80">
        <f t="shared" ref="L55:M55" si="33">AVERAGE(L39:L54)</f>
        <v>19.166666666666668</v>
      </c>
      <c r="M55" s="81">
        <f t="shared" si="33"/>
        <v>1708.3234108011859</v>
      </c>
      <c r="N55" s="82">
        <f t="shared" ref="N55:N62" si="34">M55/L55</f>
        <v>89.12991708527926</v>
      </c>
      <c r="O55" s="83">
        <f t="shared" ref="O55:O62" si="35">L55-I55</f>
        <v>0</v>
      </c>
      <c r="P55" s="84">
        <f t="shared" ref="P55:P62" si="36">N55-K55</f>
        <v>-15.217909001677256</v>
      </c>
      <c r="Q55" s="85">
        <f t="shared" ref="Q55:Q62" si="37">N55/K55</f>
        <v>0.854161705400593</v>
      </c>
      <c r="R55" s="275"/>
      <c r="S55" s="182">
        <f>S39</f>
        <v>0.16680555555555557</v>
      </c>
      <c r="T55" s="183">
        <f>INDEX(T39:T54,COUNTA(T39:T54))</f>
        <v>0.60917824074074078</v>
      </c>
      <c r="U55" s="86"/>
      <c r="V55" s="96"/>
      <c r="W55" s="105"/>
      <c r="X55" s="106"/>
      <c r="Y55" s="262"/>
      <c r="Z55" s="263"/>
      <c r="AA55" s="97">
        <f t="shared" ref="AA55:AA62" si="38">M55-J55</f>
        <v>-291.6765891988141</v>
      </c>
      <c r="AB55" s="85">
        <f t="shared" ref="AB55:AB62" si="39">M55/J55</f>
        <v>0.854161705400593</v>
      </c>
      <c r="AC55" s="295"/>
    </row>
    <row r="56" spans="1:29" ht="15.75" customHeight="1">
      <c r="A56" s="268" t="s">
        <v>38</v>
      </c>
      <c r="B56" s="98" t="s">
        <v>74</v>
      </c>
      <c r="C56" s="271" t="s">
        <v>82</v>
      </c>
      <c r="D56" s="272"/>
      <c r="E56" s="21">
        <v>47.37</v>
      </c>
      <c r="F56" s="15">
        <v>1899</v>
      </c>
      <c r="G56" s="22">
        <f t="shared" ref="G56:G62" si="40">E56*F56</f>
        <v>89955.62999999999</v>
      </c>
      <c r="H56" s="23"/>
      <c r="I56" s="24">
        <v>21</v>
      </c>
      <c r="J56" s="25">
        <v>2000</v>
      </c>
      <c r="K56" s="26">
        <f>J56/I56</f>
        <v>95.238095238095241</v>
      </c>
      <c r="L56" s="27">
        <v>21</v>
      </c>
      <c r="M56" s="25">
        <f t="shared" ref="M56:M62" si="41">F56/V56*60</f>
        <v>1666.1954667316591</v>
      </c>
      <c r="N56" s="26">
        <f t="shared" si="34"/>
        <v>79.342641272936149</v>
      </c>
      <c r="O56" s="91">
        <f t="shared" si="35"/>
        <v>0</v>
      </c>
      <c r="P56" s="92">
        <f t="shared" si="36"/>
        <v>-15.895453965159092</v>
      </c>
      <c r="Q56" s="31">
        <f t="shared" si="37"/>
        <v>0.83309773336582948</v>
      </c>
      <c r="R56" s="273">
        <f>Q72</f>
        <v>0.84196009913528003</v>
      </c>
      <c r="S56" s="32">
        <v>0.16666666666666666</v>
      </c>
      <c r="T56" s="33">
        <v>0.21415509259259261</v>
      </c>
      <c r="U56" s="34"/>
      <c r="V56" s="35">
        <v>68.383333333333368</v>
      </c>
      <c r="W56" s="33"/>
      <c r="X56" s="107"/>
      <c r="Y56" s="276"/>
      <c r="Z56" s="277"/>
      <c r="AA56" s="36">
        <f t="shared" si="38"/>
        <v>-333.80453326834095</v>
      </c>
      <c r="AB56" s="31">
        <f t="shared" si="39"/>
        <v>0.83309773336582948</v>
      </c>
      <c r="AC56" s="278">
        <f>AB72</f>
        <v>0.84196009913528014</v>
      </c>
    </row>
    <row r="57" spans="1:29" ht="15.75" customHeight="1">
      <c r="A57" s="269"/>
      <c r="B57" s="99" t="s">
        <v>70</v>
      </c>
      <c r="C57" s="264" t="s">
        <v>83</v>
      </c>
      <c r="D57" s="265"/>
      <c r="E57" s="39">
        <v>56.85</v>
      </c>
      <c r="F57" s="40">
        <v>1044</v>
      </c>
      <c r="G57" s="41">
        <f t="shared" si="40"/>
        <v>59351.4</v>
      </c>
      <c r="H57" s="42"/>
      <c r="I57" s="43">
        <v>21</v>
      </c>
      <c r="J57" s="44">
        <v>2000</v>
      </c>
      <c r="K57" s="45">
        <f t="shared" si="8"/>
        <v>95.238095238095241</v>
      </c>
      <c r="L57" s="46">
        <v>21</v>
      </c>
      <c r="M57" s="44">
        <f t="shared" si="41"/>
        <v>1633.3767926988264</v>
      </c>
      <c r="N57" s="45">
        <f t="shared" si="34"/>
        <v>77.779847271372688</v>
      </c>
      <c r="O57" s="47">
        <f t="shared" si="35"/>
        <v>0</v>
      </c>
      <c r="P57" s="48">
        <f t="shared" si="36"/>
        <v>-17.458247966722553</v>
      </c>
      <c r="Q57" s="49">
        <f t="shared" si="37"/>
        <v>0.81668839634941315</v>
      </c>
      <c r="R57" s="274"/>
      <c r="S57" s="50">
        <v>0.21944444444444444</v>
      </c>
      <c r="T57" s="51">
        <v>0.24607638888888889</v>
      </c>
      <c r="U57" s="52">
        <v>7.6166666666666449</v>
      </c>
      <c r="V57" s="53">
        <v>38.35</v>
      </c>
      <c r="W57" s="54"/>
      <c r="X57" s="94"/>
      <c r="Y57" s="266"/>
      <c r="Z57" s="267"/>
      <c r="AA57" s="55">
        <f t="shared" si="38"/>
        <v>-366.62320730117358</v>
      </c>
      <c r="AB57" s="49">
        <f t="shared" si="39"/>
        <v>0.81668839634941326</v>
      </c>
      <c r="AC57" s="279"/>
    </row>
    <row r="58" spans="1:29" ht="15.75" customHeight="1">
      <c r="A58" s="269"/>
      <c r="B58" s="99" t="s">
        <v>74</v>
      </c>
      <c r="C58" s="264" t="s">
        <v>220</v>
      </c>
      <c r="D58" s="265"/>
      <c r="E58" s="39">
        <v>65.55</v>
      </c>
      <c r="F58" s="40">
        <v>1226</v>
      </c>
      <c r="G58" s="41">
        <f t="shared" si="40"/>
        <v>80364.3</v>
      </c>
      <c r="H58" s="42"/>
      <c r="I58" s="43">
        <v>22</v>
      </c>
      <c r="J58" s="44">
        <v>2000</v>
      </c>
      <c r="K58" s="45">
        <f t="shared" si="8"/>
        <v>90.909090909090907</v>
      </c>
      <c r="L58" s="46">
        <v>22</v>
      </c>
      <c r="M58" s="44">
        <f t="shared" si="41"/>
        <v>1696.2336664104532</v>
      </c>
      <c r="N58" s="45">
        <f t="shared" si="34"/>
        <v>77.101530291384236</v>
      </c>
      <c r="O58" s="47">
        <f t="shared" si="35"/>
        <v>0</v>
      </c>
      <c r="P58" s="48">
        <f t="shared" si="36"/>
        <v>-13.80756061770667</v>
      </c>
      <c r="Q58" s="49">
        <f t="shared" si="37"/>
        <v>0.84811683320522657</v>
      </c>
      <c r="R58" s="274"/>
      <c r="S58" s="50">
        <v>0.25</v>
      </c>
      <c r="T58" s="51">
        <v>0.28011574074074075</v>
      </c>
      <c r="U58" s="52">
        <v>5.6500000000000039</v>
      </c>
      <c r="V58" s="53">
        <v>43.366666666666674</v>
      </c>
      <c r="W58" s="54"/>
      <c r="X58" s="94"/>
      <c r="Y58" s="266"/>
      <c r="Z58" s="267"/>
      <c r="AA58" s="55">
        <f t="shared" si="38"/>
        <v>-303.76633358954678</v>
      </c>
      <c r="AB58" s="49">
        <f t="shared" si="39"/>
        <v>0.84811683320522657</v>
      </c>
      <c r="AC58" s="279"/>
    </row>
    <row r="59" spans="1:29" ht="15.75" customHeight="1">
      <c r="A59" s="269"/>
      <c r="B59" s="99" t="s">
        <v>74</v>
      </c>
      <c r="C59" s="264" t="s">
        <v>223</v>
      </c>
      <c r="D59" s="265"/>
      <c r="E59" s="39">
        <v>59.36</v>
      </c>
      <c r="F59" s="40">
        <v>2108</v>
      </c>
      <c r="G59" s="41">
        <f t="shared" si="40"/>
        <v>125130.88</v>
      </c>
      <c r="H59" s="42"/>
      <c r="I59" s="43">
        <v>23</v>
      </c>
      <c r="J59" s="44">
        <v>2000</v>
      </c>
      <c r="K59" s="45">
        <f t="shared" si="8"/>
        <v>86.956521739130437</v>
      </c>
      <c r="L59" s="46">
        <v>23</v>
      </c>
      <c r="M59" s="44">
        <f t="shared" si="41"/>
        <v>1699.6192609182533</v>
      </c>
      <c r="N59" s="45">
        <f t="shared" si="34"/>
        <v>73.896489605141454</v>
      </c>
      <c r="O59" s="47">
        <f t="shared" si="35"/>
        <v>0</v>
      </c>
      <c r="P59" s="48">
        <f t="shared" si="36"/>
        <v>-13.060032133988983</v>
      </c>
      <c r="Q59" s="49">
        <f t="shared" si="37"/>
        <v>0.84980963045912672</v>
      </c>
      <c r="R59" s="274"/>
      <c r="S59" s="50">
        <v>0.28472222222222221</v>
      </c>
      <c r="T59" s="51">
        <v>0.33640046296296294</v>
      </c>
      <c r="U59" s="52">
        <v>6.6333333333333044</v>
      </c>
      <c r="V59" s="53">
        <v>74.416666666666657</v>
      </c>
      <c r="W59" s="54"/>
      <c r="X59" s="94"/>
      <c r="Y59" s="266"/>
      <c r="Z59" s="267"/>
      <c r="AA59" s="55">
        <f t="shared" si="38"/>
        <v>-300.3807390817467</v>
      </c>
      <c r="AB59" s="49">
        <f t="shared" si="39"/>
        <v>0.84980963045912661</v>
      </c>
      <c r="AC59" s="279"/>
    </row>
    <row r="60" spans="1:29" ht="15.75" customHeight="1">
      <c r="A60" s="269"/>
      <c r="B60" s="99" t="s">
        <v>74</v>
      </c>
      <c r="C60" s="264" t="s">
        <v>213</v>
      </c>
      <c r="D60" s="265"/>
      <c r="E60" s="39">
        <v>77.34</v>
      </c>
      <c r="F60" s="40">
        <v>2872</v>
      </c>
      <c r="G60" s="41">
        <f t="shared" si="40"/>
        <v>222120.48</v>
      </c>
      <c r="H60" s="58"/>
      <c r="I60" s="43">
        <v>25</v>
      </c>
      <c r="J60" s="44">
        <v>2000</v>
      </c>
      <c r="K60" s="45">
        <f t="shared" si="8"/>
        <v>80</v>
      </c>
      <c r="L60" s="59">
        <v>25</v>
      </c>
      <c r="M60" s="44">
        <f t="shared" si="41"/>
        <v>1671.6572352465625</v>
      </c>
      <c r="N60" s="45">
        <f t="shared" si="34"/>
        <v>66.866289409862503</v>
      </c>
      <c r="O60" s="47">
        <f t="shared" si="35"/>
        <v>0</v>
      </c>
      <c r="P60" s="48">
        <f t="shared" si="36"/>
        <v>-13.133710590137497</v>
      </c>
      <c r="Q60" s="49">
        <f t="shared" si="37"/>
        <v>0.83582861762328131</v>
      </c>
      <c r="R60" s="274"/>
      <c r="S60" s="50">
        <v>0.34027777777777773</v>
      </c>
      <c r="T60" s="51">
        <v>0.41186342592592595</v>
      </c>
      <c r="U60" s="52">
        <v>5.5833333333333002</v>
      </c>
      <c r="V60" s="53">
        <v>103.08333333333343</v>
      </c>
      <c r="W60" s="54"/>
      <c r="X60" s="94"/>
      <c r="Y60" s="266"/>
      <c r="Z60" s="267"/>
      <c r="AA60" s="55">
        <f t="shared" si="38"/>
        <v>-328.34276475343745</v>
      </c>
      <c r="AB60" s="49">
        <f t="shared" si="39"/>
        <v>0.83582861762328131</v>
      </c>
      <c r="AC60" s="279"/>
    </row>
    <row r="61" spans="1:29" ht="15.75" customHeight="1">
      <c r="A61" s="269"/>
      <c r="B61" s="99" t="s">
        <v>74</v>
      </c>
      <c r="C61" s="264" t="s">
        <v>228</v>
      </c>
      <c r="D61" s="265"/>
      <c r="E61" s="39">
        <v>59.36</v>
      </c>
      <c r="F61" s="40">
        <v>2522</v>
      </c>
      <c r="G61" s="60">
        <f t="shared" si="40"/>
        <v>149705.92000000001</v>
      </c>
      <c r="H61" s="61"/>
      <c r="I61" s="43">
        <v>25</v>
      </c>
      <c r="J61" s="44">
        <v>2000</v>
      </c>
      <c r="K61" s="45">
        <f t="shared" si="8"/>
        <v>80</v>
      </c>
      <c r="L61" s="46">
        <v>25</v>
      </c>
      <c r="M61" s="44">
        <f t="shared" si="41"/>
        <v>1691.0411622276019</v>
      </c>
      <c r="N61" s="45">
        <f t="shared" si="34"/>
        <v>67.641646489104076</v>
      </c>
      <c r="O61" s="47">
        <f t="shared" si="35"/>
        <v>0</v>
      </c>
      <c r="P61" s="48">
        <f t="shared" si="36"/>
        <v>-12.358353510895924</v>
      </c>
      <c r="Q61" s="49">
        <f t="shared" si="37"/>
        <v>0.84552058111380091</v>
      </c>
      <c r="R61" s="274"/>
      <c r="S61" s="50">
        <v>0.41597222222222219</v>
      </c>
      <c r="T61" s="51">
        <v>0.47811342592592593</v>
      </c>
      <c r="U61" s="52">
        <v>5.916666666666579</v>
      </c>
      <c r="V61" s="53">
        <v>89.483333333333391</v>
      </c>
      <c r="W61" s="54">
        <v>0.47811342592592593</v>
      </c>
      <c r="X61" s="94">
        <v>0.51874999999999993</v>
      </c>
      <c r="Y61" s="266"/>
      <c r="Z61" s="267"/>
      <c r="AA61" s="55">
        <f t="shared" si="38"/>
        <v>-308.95883777239806</v>
      </c>
      <c r="AB61" s="49">
        <f t="shared" si="39"/>
        <v>0.84552058111380102</v>
      </c>
      <c r="AC61" s="279"/>
    </row>
    <row r="62" spans="1:29" ht="15.75" customHeight="1">
      <c r="A62" s="269"/>
      <c r="B62" s="99" t="s">
        <v>74</v>
      </c>
      <c r="C62" s="264" t="s">
        <v>84</v>
      </c>
      <c r="D62" s="265"/>
      <c r="E62" s="39">
        <v>59.52</v>
      </c>
      <c r="F62" s="40">
        <v>5774</v>
      </c>
      <c r="G62" s="60">
        <f t="shared" si="40"/>
        <v>343668.48000000004</v>
      </c>
      <c r="H62" s="64"/>
      <c r="I62" s="43">
        <v>26</v>
      </c>
      <c r="J62" s="44">
        <v>2000</v>
      </c>
      <c r="K62" s="45">
        <f t="shared" si="8"/>
        <v>76.92307692307692</v>
      </c>
      <c r="L62" s="59">
        <v>26</v>
      </c>
      <c r="M62" s="44">
        <f t="shared" si="41"/>
        <v>1729.3178036605655</v>
      </c>
      <c r="N62" s="45">
        <f t="shared" si="34"/>
        <v>66.512223217714052</v>
      </c>
      <c r="O62" s="65">
        <f t="shared" si="35"/>
        <v>0</v>
      </c>
      <c r="P62" s="66">
        <f t="shared" si="36"/>
        <v>-10.410853705362868</v>
      </c>
      <c r="Q62" s="67">
        <f t="shared" si="37"/>
        <v>0.86465890183028271</v>
      </c>
      <c r="R62" s="274"/>
      <c r="S62" s="62">
        <v>0.51874999999999993</v>
      </c>
      <c r="T62" s="63">
        <v>0.65787037037037033</v>
      </c>
      <c r="U62" s="52">
        <v>58.516666666666566</v>
      </c>
      <c r="V62" s="53">
        <v>200.33333333333337</v>
      </c>
      <c r="W62" s="63"/>
      <c r="X62" s="108"/>
      <c r="Y62" s="266"/>
      <c r="Z62" s="267"/>
      <c r="AA62" s="55">
        <f t="shared" si="38"/>
        <v>-270.68219633943454</v>
      </c>
      <c r="AB62" s="49">
        <f t="shared" si="39"/>
        <v>0.86465890183028271</v>
      </c>
      <c r="AC62" s="279"/>
    </row>
    <row r="63" spans="1:29" ht="15.75" customHeight="1">
      <c r="A63" s="269"/>
      <c r="B63" s="99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62"/>
      <c r="T63" s="63"/>
      <c r="U63" s="52"/>
      <c r="V63" s="53"/>
      <c r="W63" s="63"/>
      <c r="X63" s="108"/>
      <c r="Y63" s="266"/>
      <c r="Z63" s="267"/>
      <c r="AA63" s="55"/>
      <c r="AB63" s="49"/>
      <c r="AC63" s="279"/>
    </row>
    <row r="64" spans="1:29" ht="15.75" customHeight="1">
      <c r="A64" s="269"/>
      <c r="B64" s="99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53"/>
      <c r="W64" s="63"/>
      <c r="X64" s="108"/>
      <c r="Y64" s="266"/>
      <c r="Z64" s="267"/>
      <c r="AA64" s="55"/>
      <c r="AB64" s="49"/>
      <c r="AC64" s="279"/>
    </row>
    <row r="65" spans="1:29" ht="15.75" customHeight="1">
      <c r="A65" s="269"/>
      <c r="B65" s="99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53"/>
      <c r="W65" s="63"/>
      <c r="X65" s="108"/>
      <c r="Y65" s="266"/>
      <c r="Z65" s="267"/>
      <c r="AA65" s="55"/>
      <c r="AB65" s="49"/>
      <c r="AC65" s="279"/>
    </row>
    <row r="66" spans="1:29" ht="15.75" customHeight="1">
      <c r="A66" s="269"/>
      <c r="B66" s="99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53"/>
      <c r="W66" s="63"/>
      <c r="X66" s="108"/>
      <c r="Y66" s="266"/>
      <c r="Z66" s="267"/>
      <c r="AA66" s="55"/>
      <c r="AB66" s="49"/>
      <c r="AC66" s="279"/>
    </row>
    <row r="67" spans="1:29" ht="15.75" customHeight="1">
      <c r="A67" s="269"/>
      <c r="B67" s="99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53"/>
      <c r="W67" s="63"/>
      <c r="X67" s="108"/>
      <c r="Y67" s="266"/>
      <c r="Z67" s="267"/>
      <c r="AA67" s="55"/>
      <c r="AB67" s="49"/>
      <c r="AC67" s="279"/>
    </row>
    <row r="68" spans="1:29" ht="15.75" customHeight="1">
      <c r="A68" s="269"/>
      <c r="B68" s="99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53"/>
      <c r="W68" s="63"/>
      <c r="X68" s="108"/>
      <c r="Y68" s="266"/>
      <c r="Z68" s="267"/>
      <c r="AA68" s="55"/>
      <c r="AB68" s="49"/>
      <c r="AC68" s="279"/>
    </row>
    <row r="69" spans="1:29" ht="15.75" customHeight="1">
      <c r="A69" s="269"/>
      <c r="B69" s="99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53"/>
      <c r="W69" s="63"/>
      <c r="X69" s="108"/>
      <c r="Y69" s="266"/>
      <c r="Z69" s="267"/>
      <c r="AA69" s="55"/>
      <c r="AB69" s="49"/>
      <c r="AC69" s="279"/>
    </row>
    <row r="70" spans="1:29" ht="15.75" customHeight="1">
      <c r="A70" s="269"/>
      <c r="B70" s="99"/>
      <c r="C70" s="264"/>
      <c r="D70" s="265"/>
      <c r="E70" s="39"/>
      <c r="F70" s="71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53"/>
      <c r="W70" s="63"/>
      <c r="X70" s="108"/>
      <c r="Y70" s="266"/>
      <c r="Z70" s="267"/>
      <c r="AA70" s="55"/>
      <c r="AB70" s="49"/>
      <c r="AC70" s="279"/>
    </row>
    <row r="71" spans="1:29" ht="15.75" customHeight="1">
      <c r="A71" s="269"/>
      <c r="B71" s="99"/>
      <c r="C71" s="264"/>
      <c r="D71" s="265"/>
      <c r="E71" s="109"/>
      <c r="F71" s="71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42">AVERAGE(I56:I71)</f>
        <v>23.285714285714285</v>
      </c>
      <c r="J72" s="81">
        <f t="shared" si="42"/>
        <v>2000</v>
      </c>
      <c r="K72" s="82">
        <f t="shared" ref="K72" si="43">J72/I72</f>
        <v>85.889570552147248</v>
      </c>
      <c r="L72" s="80">
        <f t="shared" ref="L72:M72" si="44">AVERAGE(L56:L71)</f>
        <v>23.285714285714285</v>
      </c>
      <c r="M72" s="81">
        <f t="shared" si="44"/>
        <v>1683.9201982705604</v>
      </c>
      <c r="N72" s="82">
        <f t="shared" ref="N72:N81" si="45">M72/L72</f>
        <v>72.315591336772528</v>
      </c>
      <c r="O72" s="83">
        <f t="shared" ref="O72:O81" si="46">L72-I72</f>
        <v>0</v>
      </c>
      <c r="P72" s="84">
        <f t="shared" ref="P72:P81" si="47">N72-K72</f>
        <v>-13.57397921537472</v>
      </c>
      <c r="Q72" s="85">
        <f t="shared" ref="Q72:Q81" si="48">N72/K72</f>
        <v>0.84196009913528003</v>
      </c>
      <c r="R72" s="275"/>
      <c r="S72" s="182">
        <f>S56</f>
        <v>0.16666666666666666</v>
      </c>
      <c r="T72" s="183">
        <f>INDEX(T56:T71,COUNTA(T56:T71))</f>
        <v>0.65787037037037033</v>
      </c>
      <c r="U72" s="86"/>
      <c r="V72" s="96"/>
      <c r="W72" s="78"/>
      <c r="X72" s="82"/>
      <c r="Y72" s="262"/>
      <c r="Z72" s="263"/>
      <c r="AA72" s="97">
        <f t="shared" ref="AA72:AA81" si="49">M72-J72</f>
        <v>-316.07980172943962</v>
      </c>
      <c r="AB72" s="85">
        <f t="shared" ref="AB72:AB81" si="50">M72/J72</f>
        <v>0.84196009913528014</v>
      </c>
      <c r="AC72" s="280"/>
    </row>
    <row r="73" spans="1:29" ht="15.75" customHeight="1">
      <c r="A73" s="281" t="s">
        <v>39</v>
      </c>
      <c r="B73" s="16" t="s">
        <v>85</v>
      </c>
      <c r="C73" s="349" t="s">
        <v>86</v>
      </c>
      <c r="D73" s="349"/>
      <c r="E73" s="21">
        <v>37.94</v>
      </c>
      <c r="F73" s="15">
        <v>5105</v>
      </c>
      <c r="G73" s="22">
        <f t="shared" ref="G73:G81" si="51">E73*F73</f>
        <v>193683.69999999998</v>
      </c>
      <c r="H73" s="23"/>
      <c r="I73" s="24">
        <v>21</v>
      </c>
      <c r="J73" s="25">
        <v>3600</v>
      </c>
      <c r="K73" s="26">
        <f>J73/I73</f>
        <v>171.42857142857142</v>
      </c>
      <c r="L73" s="27">
        <v>21</v>
      </c>
      <c r="M73" s="25">
        <f t="shared" ref="M73:M81" si="52">F73/V73*60</f>
        <v>2998.0424143556279</v>
      </c>
      <c r="N73" s="26">
        <f t="shared" si="45"/>
        <v>142.76392449312513</v>
      </c>
      <c r="O73" s="91">
        <f t="shared" si="46"/>
        <v>0</v>
      </c>
      <c r="P73" s="92">
        <f t="shared" si="47"/>
        <v>-28.664646935446285</v>
      </c>
      <c r="Q73" s="31">
        <f t="shared" si="48"/>
        <v>0.83278955954322997</v>
      </c>
      <c r="R73" s="273">
        <f>Q89</f>
        <v>0.84842688697053503</v>
      </c>
      <c r="S73" s="32">
        <v>0.16666666666666666</v>
      </c>
      <c r="T73" s="33">
        <v>0.23761574074074074</v>
      </c>
      <c r="U73" s="34"/>
      <c r="V73" s="35">
        <v>102.16666666666667</v>
      </c>
      <c r="W73" s="33"/>
      <c r="X73" s="107"/>
      <c r="Y73" s="276"/>
      <c r="Z73" s="277"/>
      <c r="AA73" s="36">
        <f t="shared" si="49"/>
        <v>-601.9575856443721</v>
      </c>
      <c r="AB73" s="31">
        <f t="shared" si="50"/>
        <v>0.83278955954322997</v>
      </c>
      <c r="AC73" s="278">
        <f>AB89</f>
        <v>0.84842688697053503</v>
      </c>
    </row>
    <row r="74" spans="1:29" ht="15.75" customHeight="1">
      <c r="A74" s="282"/>
      <c r="B74" s="38" t="s">
        <v>85</v>
      </c>
      <c r="C74" s="287" t="s">
        <v>207</v>
      </c>
      <c r="D74" s="287"/>
      <c r="E74" s="39">
        <v>28.29</v>
      </c>
      <c r="F74" s="40">
        <v>5075</v>
      </c>
      <c r="G74" s="41">
        <f t="shared" si="51"/>
        <v>143571.75</v>
      </c>
      <c r="H74" s="42"/>
      <c r="I74" s="43">
        <v>19</v>
      </c>
      <c r="J74" s="44">
        <v>3600</v>
      </c>
      <c r="K74" s="45">
        <f t="shared" ref="K74:K110" si="53">J74/I74</f>
        <v>189.47368421052633</v>
      </c>
      <c r="L74" s="46">
        <v>19</v>
      </c>
      <c r="M74" s="44">
        <f t="shared" si="52"/>
        <v>2975.5700325732882</v>
      </c>
      <c r="N74" s="45">
        <f t="shared" si="45"/>
        <v>156.60894908280466</v>
      </c>
      <c r="O74" s="47">
        <f t="shared" si="46"/>
        <v>0</v>
      </c>
      <c r="P74" s="48">
        <f t="shared" si="47"/>
        <v>-32.864735127721673</v>
      </c>
      <c r="Q74" s="49">
        <f t="shared" si="48"/>
        <v>0.8265472312703579</v>
      </c>
      <c r="R74" s="274"/>
      <c r="S74" s="50">
        <v>0.24166666666666664</v>
      </c>
      <c r="T74" s="51">
        <v>0.3127314814814815</v>
      </c>
      <c r="U74" s="52">
        <v>5.8333333333332993</v>
      </c>
      <c r="V74" s="53">
        <v>102.3333333333334</v>
      </c>
      <c r="W74" s="54"/>
      <c r="X74" s="94"/>
      <c r="Y74" s="266"/>
      <c r="Z74" s="267"/>
      <c r="AA74" s="55">
        <f t="shared" si="49"/>
        <v>-624.42996742671176</v>
      </c>
      <c r="AB74" s="49">
        <f t="shared" si="50"/>
        <v>0.8265472312703579</v>
      </c>
      <c r="AC74" s="279"/>
    </row>
    <row r="75" spans="1:29" ht="15.75" customHeight="1">
      <c r="A75" s="282"/>
      <c r="B75" s="38" t="s">
        <v>85</v>
      </c>
      <c r="C75" s="287" t="s">
        <v>221</v>
      </c>
      <c r="D75" s="287"/>
      <c r="E75" s="39">
        <v>38.1</v>
      </c>
      <c r="F75" s="40">
        <v>898</v>
      </c>
      <c r="G75" s="41">
        <f t="shared" si="51"/>
        <v>34213.800000000003</v>
      </c>
      <c r="H75" s="42"/>
      <c r="I75" s="43">
        <v>21</v>
      </c>
      <c r="J75" s="44">
        <v>3600</v>
      </c>
      <c r="K75" s="45">
        <f t="shared" si="53"/>
        <v>171.42857142857142</v>
      </c>
      <c r="L75" s="46">
        <v>21</v>
      </c>
      <c r="M75" s="44">
        <f t="shared" si="52"/>
        <v>2928.2608695652175</v>
      </c>
      <c r="N75" s="45">
        <f t="shared" si="45"/>
        <v>139.44099378881987</v>
      </c>
      <c r="O75" s="47">
        <f t="shared" si="46"/>
        <v>0</v>
      </c>
      <c r="P75" s="48">
        <f t="shared" si="47"/>
        <v>-31.987577639751549</v>
      </c>
      <c r="Q75" s="49">
        <f t="shared" si="48"/>
        <v>0.81340579710144933</v>
      </c>
      <c r="R75" s="274"/>
      <c r="S75" s="50">
        <v>0.31874999999999998</v>
      </c>
      <c r="T75" s="51">
        <v>0.33152777777777775</v>
      </c>
      <c r="U75" s="52">
        <v>8.6666666666666092</v>
      </c>
      <c r="V75" s="53">
        <v>18.399999999999999</v>
      </c>
      <c r="W75" s="54"/>
      <c r="X75" s="94"/>
      <c r="Y75" s="266"/>
      <c r="Z75" s="267"/>
      <c r="AA75" s="55">
        <f t="shared" si="49"/>
        <v>-671.73913043478251</v>
      </c>
      <c r="AB75" s="49">
        <f t="shared" si="50"/>
        <v>0.81340579710144933</v>
      </c>
      <c r="AC75" s="279"/>
    </row>
    <row r="76" spans="1:29" ht="15.75" customHeight="1">
      <c r="A76" s="282"/>
      <c r="B76" s="38" t="s">
        <v>85</v>
      </c>
      <c r="C76" s="287" t="s">
        <v>87</v>
      </c>
      <c r="D76" s="287"/>
      <c r="E76" s="39">
        <v>38.99</v>
      </c>
      <c r="F76" s="40">
        <v>3016</v>
      </c>
      <c r="G76" s="41">
        <f t="shared" si="51"/>
        <v>117593.84000000001</v>
      </c>
      <c r="H76" s="42"/>
      <c r="I76" s="43">
        <v>19</v>
      </c>
      <c r="J76" s="44">
        <v>3600</v>
      </c>
      <c r="K76" s="45">
        <f t="shared" si="53"/>
        <v>189.47368421052633</v>
      </c>
      <c r="L76" s="46">
        <v>19</v>
      </c>
      <c r="M76" s="44">
        <f t="shared" si="52"/>
        <v>2954.4489795918339</v>
      </c>
      <c r="N76" s="45">
        <f t="shared" si="45"/>
        <v>155.49731471535969</v>
      </c>
      <c r="O76" s="47">
        <f t="shared" si="46"/>
        <v>0</v>
      </c>
      <c r="P76" s="48">
        <f t="shared" si="47"/>
        <v>-33.976369495166637</v>
      </c>
      <c r="Q76" s="49">
        <f t="shared" si="48"/>
        <v>0.82068027210884276</v>
      </c>
      <c r="R76" s="274"/>
      <c r="S76" s="50">
        <v>0.33680555555555552</v>
      </c>
      <c r="T76" s="51">
        <v>0.37934027777777779</v>
      </c>
      <c r="U76" s="52">
        <v>7.599999999999989</v>
      </c>
      <c r="V76" s="53">
        <v>61.250000000000064</v>
      </c>
      <c r="W76" s="54"/>
      <c r="X76" s="94"/>
      <c r="Y76" s="266"/>
      <c r="Z76" s="267"/>
      <c r="AA76" s="112">
        <f t="shared" si="49"/>
        <v>-645.5510204081661</v>
      </c>
      <c r="AB76" s="113">
        <f t="shared" si="50"/>
        <v>0.82068027210884276</v>
      </c>
      <c r="AC76" s="279"/>
    </row>
    <row r="77" spans="1:29" ht="15.75" customHeight="1">
      <c r="A77" s="283"/>
      <c r="B77" s="38" t="s">
        <v>85</v>
      </c>
      <c r="C77" s="287" t="s">
        <v>88</v>
      </c>
      <c r="D77" s="287"/>
      <c r="E77" s="39">
        <v>31.27</v>
      </c>
      <c r="F77" s="44">
        <v>4236</v>
      </c>
      <c r="G77" s="41">
        <f t="shared" si="51"/>
        <v>132459.72</v>
      </c>
      <c r="H77" s="58"/>
      <c r="I77" s="43">
        <v>19</v>
      </c>
      <c r="J77" s="44">
        <v>3600</v>
      </c>
      <c r="K77" s="45">
        <f t="shared" si="53"/>
        <v>189.47368421052633</v>
      </c>
      <c r="L77" s="59">
        <v>19</v>
      </c>
      <c r="M77" s="44">
        <f t="shared" si="52"/>
        <v>2990.117647058823</v>
      </c>
      <c r="N77" s="45">
        <f t="shared" si="45"/>
        <v>157.37461300309596</v>
      </c>
      <c r="O77" s="47">
        <f t="shared" si="46"/>
        <v>0</v>
      </c>
      <c r="P77" s="48">
        <f t="shared" si="47"/>
        <v>-32.09907120743037</v>
      </c>
      <c r="Q77" s="49">
        <f t="shared" si="48"/>
        <v>0.83058823529411752</v>
      </c>
      <c r="R77" s="274"/>
      <c r="S77" s="50">
        <v>0.38402777777777775</v>
      </c>
      <c r="T77" s="51">
        <v>0.44305555555555554</v>
      </c>
      <c r="U77" s="52">
        <v>6.7499999999999361</v>
      </c>
      <c r="V77" s="53">
        <v>85.000000000000014</v>
      </c>
      <c r="W77" s="54">
        <v>0.44305555555555554</v>
      </c>
      <c r="X77" s="94">
        <v>0.48472222222222217</v>
      </c>
      <c r="Y77" s="266"/>
      <c r="Z77" s="267"/>
      <c r="AA77" s="112">
        <f t="shared" si="49"/>
        <v>-609.88235294117703</v>
      </c>
      <c r="AB77" s="113">
        <f t="shared" si="50"/>
        <v>0.83058823529411752</v>
      </c>
      <c r="AC77" s="279"/>
    </row>
    <row r="78" spans="1:29" ht="15.75" customHeight="1">
      <c r="A78" s="283"/>
      <c r="B78" s="38" t="s">
        <v>85</v>
      </c>
      <c r="C78" s="287" t="s">
        <v>235</v>
      </c>
      <c r="D78" s="287"/>
      <c r="E78" s="39">
        <v>43.61</v>
      </c>
      <c r="F78" s="44">
        <v>2166</v>
      </c>
      <c r="G78" s="60">
        <f t="shared" si="51"/>
        <v>94459.26</v>
      </c>
      <c r="H78" s="61"/>
      <c r="I78" s="43">
        <v>22</v>
      </c>
      <c r="J78" s="44">
        <v>3600</v>
      </c>
      <c r="K78" s="45">
        <f t="shared" si="53"/>
        <v>163.63636363636363</v>
      </c>
      <c r="L78" s="46">
        <v>22</v>
      </c>
      <c r="M78" s="44">
        <f t="shared" si="52"/>
        <v>3144.1935483870875</v>
      </c>
      <c r="N78" s="45">
        <f t="shared" si="45"/>
        <v>142.91788856304944</v>
      </c>
      <c r="O78" s="47">
        <f t="shared" si="46"/>
        <v>0</v>
      </c>
      <c r="P78" s="48">
        <f t="shared" si="47"/>
        <v>-20.718475073314181</v>
      </c>
      <c r="Q78" s="49">
        <f t="shared" si="48"/>
        <v>0.87338709677419113</v>
      </c>
      <c r="R78" s="274"/>
      <c r="S78" s="50">
        <v>0.48472222222222217</v>
      </c>
      <c r="T78" s="51">
        <v>0.51342592592592595</v>
      </c>
      <c r="U78" s="52">
        <v>59.999999999999943</v>
      </c>
      <c r="V78" s="53">
        <v>41.333333333333456</v>
      </c>
      <c r="W78" s="54"/>
      <c r="X78" s="94"/>
      <c r="Y78" s="266"/>
      <c r="Z78" s="267"/>
      <c r="AA78" s="112">
        <f t="shared" si="49"/>
        <v>-455.8064516129125</v>
      </c>
      <c r="AB78" s="113">
        <f t="shared" si="50"/>
        <v>0.87338709677419102</v>
      </c>
      <c r="AC78" s="279"/>
    </row>
    <row r="79" spans="1:29" ht="15.75" customHeight="1">
      <c r="A79" s="283"/>
      <c r="B79" s="38" t="s">
        <v>85</v>
      </c>
      <c r="C79" s="287" t="s">
        <v>90</v>
      </c>
      <c r="D79" s="287"/>
      <c r="E79" s="39">
        <v>38</v>
      </c>
      <c r="F79" s="44">
        <v>2176</v>
      </c>
      <c r="G79" s="60">
        <f t="shared" si="51"/>
        <v>82688</v>
      </c>
      <c r="H79" s="64">
        <v>2</v>
      </c>
      <c r="I79" s="43">
        <v>21</v>
      </c>
      <c r="J79" s="44">
        <v>3600</v>
      </c>
      <c r="K79" s="45">
        <f t="shared" si="53"/>
        <v>171.42857142857142</v>
      </c>
      <c r="L79" s="59">
        <v>21</v>
      </c>
      <c r="M79" s="44">
        <f t="shared" si="52"/>
        <v>3158.7096774193456</v>
      </c>
      <c r="N79" s="45">
        <f t="shared" si="45"/>
        <v>150.41474654377836</v>
      </c>
      <c r="O79" s="65">
        <f t="shared" si="46"/>
        <v>0</v>
      </c>
      <c r="P79" s="66">
        <f t="shared" si="47"/>
        <v>-21.013824884793053</v>
      </c>
      <c r="Q79" s="67">
        <f t="shared" si="48"/>
        <v>0.87741935483870714</v>
      </c>
      <c r="R79" s="274"/>
      <c r="S79" s="50">
        <v>0.51736111111111105</v>
      </c>
      <c r="T79" s="51">
        <v>0.54606481481481484</v>
      </c>
      <c r="U79" s="52">
        <v>5.66666666666654</v>
      </c>
      <c r="V79" s="53">
        <v>41.333333333333456</v>
      </c>
      <c r="W79" s="54"/>
      <c r="X79" s="94"/>
      <c r="Y79" s="266"/>
      <c r="Z79" s="267"/>
      <c r="AA79" s="112">
        <f t="shared" si="49"/>
        <v>-441.29032258065445</v>
      </c>
      <c r="AB79" s="113">
        <f t="shared" si="50"/>
        <v>0.87741935483870714</v>
      </c>
      <c r="AC79" s="279"/>
    </row>
    <row r="80" spans="1:29" ht="15.75" customHeight="1">
      <c r="A80" s="283"/>
      <c r="B80" s="38" t="s">
        <v>85</v>
      </c>
      <c r="C80" s="287" t="s">
        <v>89</v>
      </c>
      <c r="D80" s="287"/>
      <c r="E80" s="39">
        <v>38.630000000000003</v>
      </c>
      <c r="F80" s="44">
        <v>4229</v>
      </c>
      <c r="G80" s="60">
        <f t="shared" si="51"/>
        <v>163366.27000000002</v>
      </c>
      <c r="H80" s="64"/>
      <c r="I80" s="43">
        <v>20</v>
      </c>
      <c r="J80" s="44">
        <v>3600</v>
      </c>
      <c r="K80" s="45">
        <f t="shared" si="53"/>
        <v>180</v>
      </c>
      <c r="L80" s="59">
        <v>20</v>
      </c>
      <c r="M80" s="44">
        <f t="shared" si="52"/>
        <v>3178.3716075156617</v>
      </c>
      <c r="N80" s="45">
        <f t="shared" si="45"/>
        <v>158.91858037578308</v>
      </c>
      <c r="O80" s="65">
        <f t="shared" si="46"/>
        <v>0</v>
      </c>
      <c r="P80" s="66">
        <f t="shared" si="47"/>
        <v>-21.08141962421692</v>
      </c>
      <c r="Q80" s="67">
        <f t="shared" si="48"/>
        <v>0.88288100208768383</v>
      </c>
      <c r="R80" s="274"/>
      <c r="S80" s="50">
        <v>0.54942129629629632</v>
      </c>
      <c r="T80" s="51">
        <v>0.60486111111111107</v>
      </c>
      <c r="U80" s="52">
        <v>4.8333333333333428</v>
      </c>
      <c r="V80" s="53">
        <v>79.833333333333229</v>
      </c>
      <c r="W80" s="54"/>
      <c r="X80" s="94"/>
      <c r="Y80" s="266"/>
      <c r="Z80" s="267"/>
      <c r="AA80" s="112">
        <f t="shared" si="49"/>
        <v>-421.62839248433829</v>
      </c>
      <c r="AB80" s="113">
        <f t="shared" si="50"/>
        <v>0.88288100208768383</v>
      </c>
      <c r="AC80" s="279"/>
    </row>
    <row r="81" spans="1:29" ht="15.75" customHeight="1">
      <c r="A81" s="283"/>
      <c r="B81" s="38" t="s">
        <v>85</v>
      </c>
      <c r="C81" s="287" t="s">
        <v>90</v>
      </c>
      <c r="D81" s="287"/>
      <c r="E81" s="39">
        <v>38</v>
      </c>
      <c r="F81" s="44">
        <v>5657</v>
      </c>
      <c r="G81" s="60">
        <f t="shared" si="51"/>
        <v>214966</v>
      </c>
      <c r="H81" s="64"/>
      <c r="I81" s="43">
        <v>21</v>
      </c>
      <c r="J81" s="44">
        <v>3600</v>
      </c>
      <c r="K81" s="45">
        <f t="shared" si="53"/>
        <v>171.42857142857142</v>
      </c>
      <c r="L81" s="59">
        <v>21</v>
      </c>
      <c r="M81" s="44">
        <f t="shared" si="52"/>
        <v>3161.3163613784504</v>
      </c>
      <c r="N81" s="45">
        <f t="shared" si="45"/>
        <v>150.53887435135479</v>
      </c>
      <c r="O81" s="65">
        <f t="shared" si="46"/>
        <v>0</v>
      </c>
      <c r="P81" s="66">
        <f t="shared" si="47"/>
        <v>-20.889697077216624</v>
      </c>
      <c r="Q81" s="67">
        <f t="shared" si="48"/>
        <v>0.87814343371623638</v>
      </c>
      <c r="R81" s="274"/>
      <c r="S81" s="50">
        <v>0.61041666666666661</v>
      </c>
      <c r="T81" s="51">
        <v>0.68497685185185186</v>
      </c>
      <c r="U81" s="52">
        <v>7.9999999999999716</v>
      </c>
      <c r="V81" s="53">
        <v>107.36666666666677</v>
      </c>
      <c r="W81" s="54"/>
      <c r="X81" s="94"/>
      <c r="Y81" s="266"/>
      <c r="Z81" s="267"/>
      <c r="AA81" s="112">
        <f t="shared" si="49"/>
        <v>-438.68363862154956</v>
      </c>
      <c r="AB81" s="113">
        <f t="shared" si="50"/>
        <v>0.87814343371623627</v>
      </c>
      <c r="AC81" s="279"/>
    </row>
    <row r="82" spans="1:29" ht="15.75" customHeight="1">
      <c r="A82" s="283"/>
      <c r="B82" s="38"/>
      <c r="C82" s="287"/>
      <c r="D82" s="287"/>
      <c r="E82" s="39"/>
      <c r="F82" s="44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112"/>
      <c r="AB82" s="113"/>
      <c r="AC82" s="279"/>
    </row>
    <row r="83" spans="1:29" ht="15.75" customHeight="1">
      <c r="A83" s="283"/>
      <c r="B83" s="38"/>
      <c r="C83" s="287"/>
      <c r="D83" s="287"/>
      <c r="E83" s="39"/>
      <c r="F83" s="44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112"/>
      <c r="AB83" s="113"/>
      <c r="AC83" s="279"/>
    </row>
    <row r="84" spans="1:29" ht="15.75" customHeight="1">
      <c r="A84" s="283"/>
      <c r="B84" s="38"/>
      <c r="C84" s="287"/>
      <c r="D84" s="287"/>
      <c r="E84" s="39"/>
      <c r="F84" s="44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112"/>
      <c r="AB84" s="113"/>
      <c r="AC84" s="279"/>
    </row>
    <row r="85" spans="1:29" ht="15.75" customHeight="1">
      <c r="A85" s="283"/>
      <c r="B85" s="38"/>
      <c r="C85" s="287"/>
      <c r="D85" s="287"/>
      <c r="E85" s="39"/>
      <c r="F85" s="44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112"/>
      <c r="AB85" s="113"/>
      <c r="AC85" s="279"/>
    </row>
    <row r="86" spans="1:29" ht="15.75" customHeight="1">
      <c r="A86" s="283"/>
      <c r="B86" s="38"/>
      <c r="C86" s="287"/>
      <c r="D86" s="287"/>
      <c r="E86" s="39"/>
      <c r="F86" s="44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112"/>
      <c r="AB86" s="113"/>
      <c r="AC86" s="279"/>
    </row>
    <row r="87" spans="1:29" ht="15.75" customHeight="1">
      <c r="A87" s="283"/>
      <c r="B87" s="38"/>
      <c r="C87" s="287"/>
      <c r="D87" s="287"/>
      <c r="E87" s="39"/>
      <c r="F87" s="44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112"/>
      <c r="AB87" s="113"/>
      <c r="AC87" s="279"/>
    </row>
    <row r="88" spans="1:29" ht="15.75" customHeight="1">
      <c r="A88" s="283"/>
      <c r="B88" s="38"/>
      <c r="C88" s="287"/>
      <c r="D88" s="287"/>
      <c r="E88" s="95"/>
      <c r="F88" s="44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54">AVERAGE(I73:I88)</f>
        <v>20.333333333333332</v>
      </c>
      <c r="J89" s="81">
        <f t="shared" si="54"/>
        <v>3600</v>
      </c>
      <c r="K89" s="82">
        <f t="shared" ref="K89" si="55">J89/I89</f>
        <v>177.04918032786887</v>
      </c>
      <c r="L89" s="80">
        <f t="shared" ref="L89:M89" si="56">AVERAGE(L73:L88)</f>
        <v>20.333333333333332</v>
      </c>
      <c r="M89" s="81">
        <f t="shared" si="56"/>
        <v>3054.3367930939262</v>
      </c>
      <c r="N89" s="82">
        <f>M89/L89</f>
        <v>150.21328490625868</v>
      </c>
      <c r="O89" s="83">
        <f>L89-I89</f>
        <v>0</v>
      </c>
      <c r="P89" s="84">
        <f>N89-K89</f>
        <v>-26.835895421610189</v>
      </c>
      <c r="Q89" s="85">
        <f>N89/K89</f>
        <v>0.84842688697053503</v>
      </c>
      <c r="R89" s="275"/>
      <c r="S89" s="182">
        <f>S73</f>
        <v>0.16666666666666666</v>
      </c>
      <c r="T89" s="183">
        <f>INDEX(T73:T88,COUNTA(T73:T88))</f>
        <v>0.68497685185185186</v>
      </c>
      <c r="U89" s="86"/>
      <c r="V89" s="96"/>
      <c r="W89" s="78"/>
      <c r="X89" s="82"/>
      <c r="Y89" s="262"/>
      <c r="Z89" s="263"/>
      <c r="AA89" s="97">
        <f>M89-J89</f>
        <v>-545.66320690607381</v>
      </c>
      <c r="AB89" s="85">
        <f>M89/J89</f>
        <v>0.84842688697053503</v>
      </c>
      <c r="AC89" s="280"/>
    </row>
    <row r="90" spans="1:29" ht="15.75" customHeight="1">
      <c r="A90" s="268" t="s">
        <v>40</v>
      </c>
      <c r="B90" s="98" t="s">
        <v>76</v>
      </c>
      <c r="C90" s="271" t="s">
        <v>91</v>
      </c>
      <c r="D90" s="272"/>
      <c r="E90" s="21">
        <v>34.229999999999997</v>
      </c>
      <c r="F90" s="15">
        <v>2043</v>
      </c>
      <c r="G90" s="22">
        <f t="shared" ref="G90:G93" si="57">E90*F90</f>
        <v>69931.89</v>
      </c>
      <c r="H90" s="23"/>
      <c r="I90" s="24">
        <v>16</v>
      </c>
      <c r="J90" s="25">
        <v>3000</v>
      </c>
      <c r="K90" s="26">
        <f>J90/I90</f>
        <v>187.5</v>
      </c>
      <c r="L90" s="27">
        <v>16</v>
      </c>
      <c r="M90" s="25">
        <f>F90/V90*60</f>
        <v>2536.1379310344819</v>
      </c>
      <c r="N90" s="26">
        <f>M90/L90</f>
        <v>158.50862068965512</v>
      </c>
      <c r="O90" s="91">
        <f>L90-I90</f>
        <v>0</v>
      </c>
      <c r="P90" s="92">
        <f>N90-K90</f>
        <v>-28.991379310344882</v>
      </c>
      <c r="Q90" s="31">
        <f>N90/K90</f>
        <v>0.84537931034482727</v>
      </c>
      <c r="R90" s="273">
        <f>Q106</f>
        <v>0.8516512744977337</v>
      </c>
      <c r="S90" s="32">
        <v>0.25</v>
      </c>
      <c r="T90" s="33">
        <v>0.28356481481481483</v>
      </c>
      <c r="U90" s="34"/>
      <c r="V90" s="35">
        <v>48.33333333333335</v>
      </c>
      <c r="W90" s="114"/>
      <c r="X90" s="115"/>
      <c r="Y90" s="276"/>
      <c r="Z90" s="277"/>
      <c r="AA90" s="36">
        <f>M90-J90</f>
        <v>-463.86206896551812</v>
      </c>
      <c r="AB90" s="31">
        <f>M90/J90</f>
        <v>0.84537931034482727</v>
      </c>
      <c r="AC90" s="278">
        <f>AB106</f>
        <v>0.8516512744977337</v>
      </c>
    </row>
    <row r="91" spans="1:29" ht="15.75" customHeight="1">
      <c r="A91" s="269"/>
      <c r="B91" s="38" t="s">
        <v>76</v>
      </c>
      <c r="C91" s="264" t="s">
        <v>92</v>
      </c>
      <c r="D91" s="265"/>
      <c r="E91" s="39">
        <v>34.770000000000003</v>
      </c>
      <c r="F91" s="40">
        <v>1566</v>
      </c>
      <c r="G91" s="41">
        <f t="shared" si="57"/>
        <v>54449.820000000007</v>
      </c>
      <c r="H91" s="42"/>
      <c r="I91" s="43">
        <v>11</v>
      </c>
      <c r="J91" s="44">
        <v>3000</v>
      </c>
      <c r="K91" s="45">
        <f t="shared" si="53"/>
        <v>272.72727272727275</v>
      </c>
      <c r="L91" s="46">
        <v>11</v>
      </c>
      <c r="M91" s="44">
        <f>F91/V91*60</f>
        <v>2519.0348525469171</v>
      </c>
      <c r="N91" s="45">
        <f>M91/L91</f>
        <v>229.00316841335609</v>
      </c>
      <c r="O91" s="47">
        <f>L91-I91</f>
        <v>0</v>
      </c>
      <c r="P91" s="48">
        <f>N91-K91</f>
        <v>-43.724104313916655</v>
      </c>
      <c r="Q91" s="49">
        <f>N91/K91</f>
        <v>0.83967828418230561</v>
      </c>
      <c r="R91" s="274"/>
      <c r="S91" s="50">
        <v>0.28749999999999998</v>
      </c>
      <c r="T91" s="51">
        <v>0.31340277777777775</v>
      </c>
      <c r="U91" s="52">
        <v>5.6666666666666199</v>
      </c>
      <c r="V91" s="53">
        <v>37.299999999999997</v>
      </c>
      <c r="W91" s="54"/>
      <c r="X91" s="94"/>
      <c r="Y91" s="266"/>
      <c r="Z91" s="267"/>
      <c r="AA91" s="55">
        <f>M91-J91</f>
        <v>-480.96514745308286</v>
      </c>
      <c r="AB91" s="49">
        <f>M91/J91</f>
        <v>0.83967828418230572</v>
      </c>
      <c r="AC91" s="279"/>
    </row>
    <row r="92" spans="1:29" ht="15.75" customHeight="1">
      <c r="A92" s="269"/>
      <c r="B92" s="38" t="s">
        <v>76</v>
      </c>
      <c r="C92" s="264" t="s">
        <v>94</v>
      </c>
      <c r="D92" s="265"/>
      <c r="E92" s="39">
        <v>35.83</v>
      </c>
      <c r="F92" s="40">
        <v>5355</v>
      </c>
      <c r="G92" s="41">
        <f t="shared" si="57"/>
        <v>191869.65</v>
      </c>
      <c r="H92" s="58"/>
      <c r="I92" s="43">
        <v>12</v>
      </c>
      <c r="J92" s="44">
        <v>3273</v>
      </c>
      <c r="K92" s="45">
        <f t="shared" si="53"/>
        <v>272.75</v>
      </c>
      <c r="L92" s="59">
        <v>12</v>
      </c>
      <c r="M92" s="44">
        <f>F92/V92*60</f>
        <v>2832.0846187747889</v>
      </c>
      <c r="N92" s="45">
        <f>M92/L92</f>
        <v>236.00705156456573</v>
      </c>
      <c r="O92" s="47">
        <f>L92-I92</f>
        <v>0</v>
      </c>
      <c r="P92" s="48">
        <f>N92-K92</f>
        <v>-36.742948435434272</v>
      </c>
      <c r="Q92" s="49">
        <f>N92/K92</f>
        <v>0.86528708181325653</v>
      </c>
      <c r="R92" s="274"/>
      <c r="S92" s="50">
        <v>0.43335648148148148</v>
      </c>
      <c r="T92" s="51">
        <v>0.51214120370370375</v>
      </c>
      <c r="U92" s="52">
        <v>5.0333333333333741</v>
      </c>
      <c r="V92" s="53">
        <v>113.45000000000007</v>
      </c>
      <c r="W92" s="54">
        <v>0.51214120370370375</v>
      </c>
      <c r="X92" s="94">
        <v>0.5521180555555556</v>
      </c>
      <c r="Y92" s="266"/>
      <c r="Z92" s="267"/>
      <c r="AA92" s="55">
        <f>M92-J92</f>
        <v>-440.91538122521115</v>
      </c>
      <c r="AB92" s="49">
        <f>M92/J92</f>
        <v>0.86528708181325664</v>
      </c>
      <c r="AC92" s="279"/>
    </row>
    <row r="93" spans="1:29" ht="15.75" customHeight="1">
      <c r="A93" s="269"/>
      <c r="B93" s="38" t="s">
        <v>76</v>
      </c>
      <c r="C93" s="264" t="s">
        <v>95</v>
      </c>
      <c r="D93" s="265"/>
      <c r="E93" s="39">
        <v>36.409999999999997</v>
      </c>
      <c r="F93" s="40">
        <v>3821</v>
      </c>
      <c r="G93" s="60">
        <f t="shared" si="57"/>
        <v>139122.60999999999</v>
      </c>
      <c r="H93" s="61"/>
      <c r="I93" s="43">
        <v>11</v>
      </c>
      <c r="J93" s="44">
        <v>3273</v>
      </c>
      <c r="K93" s="45">
        <f t="shared" si="53"/>
        <v>297.54545454545456</v>
      </c>
      <c r="L93" s="46">
        <v>11</v>
      </c>
      <c r="M93" s="44">
        <f>F93/V93*60</f>
        <v>2797.5594874923781</v>
      </c>
      <c r="N93" s="45">
        <f>M93/L93</f>
        <v>254.32358977203438</v>
      </c>
      <c r="O93" s="47">
        <f>L93-I93</f>
        <v>0</v>
      </c>
      <c r="P93" s="48">
        <f>N93-K93</f>
        <v>-43.22186477342018</v>
      </c>
      <c r="Q93" s="49">
        <f>N93/K93</f>
        <v>0.85473861518251693</v>
      </c>
      <c r="R93" s="274"/>
      <c r="S93" s="50">
        <v>0.5521180555555556</v>
      </c>
      <c r="T93" s="51">
        <v>0.60902777777777772</v>
      </c>
      <c r="U93" s="52">
        <v>57.566666666666663</v>
      </c>
      <c r="V93" s="53">
        <v>81.949999999999861</v>
      </c>
      <c r="W93" s="54"/>
      <c r="X93" s="94"/>
      <c r="Y93" s="266"/>
      <c r="Z93" s="267"/>
      <c r="AA93" s="55">
        <f>M93-J93</f>
        <v>-475.44051250762186</v>
      </c>
      <c r="AB93" s="49">
        <f>M93/J93</f>
        <v>0.85473861518251704</v>
      </c>
      <c r="AC93" s="279"/>
    </row>
    <row r="94" spans="1:29" ht="15.75" customHeight="1">
      <c r="A94" s="269"/>
      <c r="B94" s="38"/>
      <c r="C94" s="264"/>
      <c r="D94" s="265"/>
      <c r="E94" s="39"/>
      <c r="F94" s="40"/>
      <c r="G94" s="60"/>
      <c r="H94" s="64"/>
      <c r="I94" s="43"/>
      <c r="J94" s="44"/>
      <c r="K94" s="45"/>
      <c r="L94" s="59"/>
      <c r="M94" s="44"/>
      <c r="N94" s="45"/>
      <c r="O94" s="65"/>
      <c r="P94" s="66"/>
      <c r="Q94" s="67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4"/>
      <c r="I95" s="43"/>
      <c r="J95" s="44"/>
      <c r="K95" s="45"/>
      <c r="L95" s="59"/>
      <c r="M95" s="44"/>
      <c r="N95" s="45"/>
      <c r="O95" s="65"/>
      <c r="P95" s="66"/>
      <c r="Q95" s="67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110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110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110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110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110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110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110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110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110"/>
      <c r="Y104" s="266"/>
      <c r="Z104" s="267"/>
      <c r="AA104" s="55"/>
      <c r="AB104" s="49"/>
      <c r="AC104" s="279"/>
    </row>
    <row r="105" spans="1:29" ht="15.75" customHeight="1">
      <c r="A105" s="269"/>
      <c r="B105" s="99"/>
      <c r="C105" s="264"/>
      <c r="D105" s="265"/>
      <c r="E105" s="109"/>
      <c r="F105" s="71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58">AVERAGE(I90:I105)</f>
        <v>12.5</v>
      </c>
      <c r="J106" s="81">
        <f t="shared" si="58"/>
        <v>3136.5</v>
      </c>
      <c r="K106" s="82">
        <f t="shared" ref="K106" si="59">J106/I106</f>
        <v>250.92</v>
      </c>
      <c r="L106" s="80">
        <f t="shared" ref="L106:M106" si="60">AVERAGE(L90:L105)</f>
        <v>12.5</v>
      </c>
      <c r="M106" s="81">
        <f t="shared" si="60"/>
        <v>2671.2042224621418</v>
      </c>
      <c r="N106" s="82">
        <f>M106/L106</f>
        <v>213.69633779697133</v>
      </c>
      <c r="O106" s="83">
        <f>L106-I106</f>
        <v>0</v>
      </c>
      <c r="P106" s="84">
        <f>N106-K106</f>
        <v>-37.223662203028653</v>
      </c>
      <c r="Q106" s="85">
        <f>N106/K106</f>
        <v>0.8516512744977337</v>
      </c>
      <c r="R106" s="275"/>
      <c r="S106" s="182">
        <f>S90</f>
        <v>0.25</v>
      </c>
      <c r="T106" s="183">
        <f>INDEX(T90:T105,COUNTA(T90:T105))</f>
        <v>0.60902777777777772</v>
      </c>
      <c r="U106" s="86"/>
      <c r="V106" s="96"/>
      <c r="W106" s="78"/>
      <c r="X106" s="82"/>
      <c r="Y106" s="262"/>
      <c r="Z106" s="263"/>
      <c r="AA106" s="97">
        <f>M106-J106</f>
        <v>-465.29577753785816</v>
      </c>
      <c r="AB106" s="85">
        <f>M106/J106</f>
        <v>0.8516512744977337</v>
      </c>
      <c r="AC106" s="280"/>
    </row>
    <row r="107" spans="1:29" ht="15.75" customHeight="1">
      <c r="A107" s="281" t="s">
        <v>42</v>
      </c>
      <c r="B107" s="16" t="s">
        <v>69</v>
      </c>
      <c r="C107" s="271" t="s">
        <v>102</v>
      </c>
      <c r="D107" s="272"/>
      <c r="E107" s="21">
        <v>26.63</v>
      </c>
      <c r="F107" s="15">
        <v>825</v>
      </c>
      <c r="G107" s="22">
        <f t="shared" ref="G107:G110" si="61">E107*F107</f>
        <v>21969.75</v>
      </c>
      <c r="H107" s="23"/>
      <c r="I107" s="24">
        <v>6</v>
      </c>
      <c r="J107" s="25">
        <v>2600</v>
      </c>
      <c r="K107" s="26">
        <f>J107/I107</f>
        <v>433.33333333333331</v>
      </c>
      <c r="L107" s="27">
        <v>6</v>
      </c>
      <c r="M107" s="25">
        <f>F107/V107*60</f>
        <v>2107.877927608236</v>
      </c>
      <c r="N107" s="26">
        <f>M107/L107</f>
        <v>351.31298793470597</v>
      </c>
      <c r="O107" s="91">
        <f>L107-I107</f>
        <v>0</v>
      </c>
      <c r="P107" s="92">
        <f>N107-K107</f>
        <v>-82.020345398627342</v>
      </c>
      <c r="Q107" s="31">
        <f>N107/K107</f>
        <v>0.81072227984932155</v>
      </c>
      <c r="R107" s="273">
        <f>Q123</f>
        <v>0.82973586552400935</v>
      </c>
      <c r="S107" s="117">
        <v>0.34305555555555556</v>
      </c>
      <c r="T107" s="118">
        <v>0.35936342592592591</v>
      </c>
      <c r="U107" s="34"/>
      <c r="V107" s="35">
        <v>23.483333333333299</v>
      </c>
      <c r="W107" s="33"/>
      <c r="X107" s="107"/>
      <c r="Y107" s="276"/>
      <c r="Z107" s="277"/>
      <c r="AA107" s="36">
        <f>M107-J107</f>
        <v>-492.12207239176405</v>
      </c>
      <c r="AB107" s="31">
        <f>M107/J107</f>
        <v>0.81072227984932155</v>
      </c>
      <c r="AC107" s="278">
        <f>AB123</f>
        <v>0.82973586552400935</v>
      </c>
    </row>
    <row r="108" spans="1:29" ht="15.75" customHeight="1">
      <c r="A108" s="282"/>
      <c r="B108" s="38" t="s">
        <v>76</v>
      </c>
      <c r="C108" s="264" t="s">
        <v>99</v>
      </c>
      <c r="D108" s="265"/>
      <c r="E108" s="39">
        <v>24.73</v>
      </c>
      <c r="F108" s="40">
        <v>1270</v>
      </c>
      <c r="G108" s="41">
        <f t="shared" si="61"/>
        <v>31407.100000000002</v>
      </c>
      <c r="H108" s="42"/>
      <c r="I108" s="43">
        <v>6</v>
      </c>
      <c r="J108" s="44">
        <v>2600</v>
      </c>
      <c r="K108" s="45">
        <f t="shared" si="53"/>
        <v>433.33333333333331</v>
      </c>
      <c r="L108" s="46">
        <v>6</v>
      </c>
      <c r="M108" s="44">
        <f>F108/V108*60</f>
        <v>2174.0370898716096</v>
      </c>
      <c r="N108" s="45">
        <f>M108/L108</f>
        <v>362.33951497860158</v>
      </c>
      <c r="O108" s="47">
        <f>L108-I108</f>
        <v>0</v>
      </c>
      <c r="P108" s="48">
        <f>N108-K108</f>
        <v>-70.993818354731729</v>
      </c>
      <c r="Q108" s="49">
        <f>N108/K108</f>
        <v>0.83616811148908066</v>
      </c>
      <c r="R108" s="274"/>
      <c r="S108" s="50">
        <v>0.36249999999999999</v>
      </c>
      <c r="T108" s="51">
        <v>0.3868402777777778</v>
      </c>
      <c r="U108" s="52">
        <v>4.5166666666666799</v>
      </c>
      <c r="V108" s="53">
        <v>35.05000000000004</v>
      </c>
      <c r="W108" s="54"/>
      <c r="X108" s="58"/>
      <c r="Y108" s="266"/>
      <c r="Z108" s="267"/>
      <c r="AA108" s="55">
        <f>M108-J108</f>
        <v>-425.96291012839038</v>
      </c>
      <c r="AB108" s="49">
        <f>M108/J108</f>
        <v>0.83616811148908066</v>
      </c>
      <c r="AC108" s="279"/>
    </row>
    <row r="109" spans="1:29" ht="15.75" customHeight="1">
      <c r="A109" s="282"/>
      <c r="B109" s="38" t="s">
        <v>76</v>
      </c>
      <c r="C109" s="264" t="s">
        <v>101</v>
      </c>
      <c r="D109" s="265"/>
      <c r="E109" s="39">
        <v>24.73</v>
      </c>
      <c r="F109" s="40">
        <v>1840</v>
      </c>
      <c r="G109" s="41">
        <f t="shared" si="61"/>
        <v>45503.200000000004</v>
      </c>
      <c r="H109" s="42"/>
      <c r="I109" s="43">
        <v>6</v>
      </c>
      <c r="J109" s="44">
        <v>2600</v>
      </c>
      <c r="K109" s="45">
        <f t="shared" si="53"/>
        <v>433.33333333333331</v>
      </c>
      <c r="L109" s="46">
        <v>6</v>
      </c>
      <c r="M109" s="44">
        <f>F109/V109*60</f>
        <v>2189.7520661157027</v>
      </c>
      <c r="N109" s="45">
        <f>M109/L109</f>
        <v>364.95867768595048</v>
      </c>
      <c r="O109" s="47">
        <f>L109-I109</f>
        <v>0</v>
      </c>
      <c r="P109" s="48">
        <f>N109-K109</f>
        <v>-68.374655647382838</v>
      </c>
      <c r="Q109" s="49">
        <f>N109/K109</f>
        <v>0.84221233312142418</v>
      </c>
      <c r="R109" s="274"/>
      <c r="S109" s="50">
        <v>0.39027777777777778</v>
      </c>
      <c r="T109" s="51">
        <v>0.42528935185185185</v>
      </c>
      <c r="U109" s="52">
        <v>4.9499999999999744</v>
      </c>
      <c r="V109" s="53">
        <v>50.416666666666657</v>
      </c>
      <c r="W109" s="54"/>
      <c r="X109" s="94"/>
      <c r="Y109" s="266"/>
      <c r="Z109" s="267"/>
      <c r="AA109" s="55">
        <f>M109-J109</f>
        <v>-410.24793388429725</v>
      </c>
      <c r="AB109" s="49">
        <f>M109/J109</f>
        <v>0.84221233312142418</v>
      </c>
      <c r="AC109" s="279"/>
    </row>
    <row r="110" spans="1:29" ht="15.75" customHeight="1">
      <c r="A110" s="282"/>
      <c r="B110" s="38" t="s">
        <v>76</v>
      </c>
      <c r="C110" s="264" t="s">
        <v>100</v>
      </c>
      <c r="D110" s="265"/>
      <c r="E110" s="39">
        <v>24.94</v>
      </c>
      <c r="F110" s="40">
        <v>1430</v>
      </c>
      <c r="G110" s="41">
        <f t="shared" si="61"/>
        <v>35664.200000000004</v>
      </c>
      <c r="H110" s="42"/>
      <c r="I110" s="43">
        <v>6</v>
      </c>
      <c r="J110" s="44">
        <v>2600</v>
      </c>
      <c r="K110" s="45">
        <f t="shared" si="53"/>
        <v>433.33333333333331</v>
      </c>
      <c r="L110" s="46">
        <v>6</v>
      </c>
      <c r="M110" s="44">
        <f>F110/V110*60</f>
        <v>2157.5859178541491</v>
      </c>
      <c r="N110" s="45">
        <f>M110/L110</f>
        <v>359.59765297569152</v>
      </c>
      <c r="O110" s="47">
        <f>L110-I110</f>
        <v>0</v>
      </c>
      <c r="P110" s="48">
        <f>N110-K110</f>
        <v>-73.735680357641797</v>
      </c>
      <c r="Q110" s="49">
        <f>N110/K110</f>
        <v>0.82984073763621125</v>
      </c>
      <c r="R110" s="274"/>
      <c r="S110" s="50">
        <v>0.43002314814814813</v>
      </c>
      <c r="T110" s="51">
        <v>0.45763888888888887</v>
      </c>
      <c r="U110" s="52">
        <v>6.8166666666666398</v>
      </c>
      <c r="V110" s="53">
        <v>39.766666666666673</v>
      </c>
      <c r="W110" s="54"/>
      <c r="X110" s="58"/>
      <c r="Y110" s="266"/>
      <c r="Z110" s="267"/>
      <c r="AA110" s="55">
        <f>M110-J110</f>
        <v>-442.4140821458509</v>
      </c>
      <c r="AB110" s="49">
        <f>M110/J110</f>
        <v>0.82984073763621125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58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58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58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58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58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58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58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58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58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58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78"/>
      <c r="G123" s="79"/>
      <c r="H123" s="20"/>
      <c r="I123" s="80">
        <f t="shared" ref="I123:J123" si="62">AVERAGE(I107:I122)</f>
        <v>6</v>
      </c>
      <c r="J123" s="81">
        <f t="shared" si="62"/>
        <v>2600</v>
      </c>
      <c r="K123" s="82">
        <f t="shared" ref="K123" si="63">J123/I123</f>
        <v>433.33333333333331</v>
      </c>
      <c r="L123" s="80">
        <f t="shared" ref="L123:M123" si="64">AVERAGE(L107:L122)</f>
        <v>6</v>
      </c>
      <c r="M123" s="81">
        <f t="shared" si="64"/>
        <v>2157.3132503624242</v>
      </c>
      <c r="N123" s="82">
        <f>M123/L123</f>
        <v>359.55220839373737</v>
      </c>
      <c r="O123" s="83">
        <f>L123-I123</f>
        <v>0</v>
      </c>
      <c r="P123" s="84">
        <f>N123-K123</f>
        <v>-73.781124939595941</v>
      </c>
      <c r="Q123" s="85">
        <f>N123/K123</f>
        <v>0.82973586552400935</v>
      </c>
      <c r="R123" s="275"/>
      <c r="S123" s="182">
        <f>S107</f>
        <v>0.34305555555555556</v>
      </c>
      <c r="T123" s="183">
        <f>INDEX(T107:T122,COUNTA(T107:T122))</f>
        <v>0.45763888888888887</v>
      </c>
      <c r="U123" s="86"/>
      <c r="V123" s="96"/>
      <c r="W123" s="78"/>
      <c r="X123" s="82"/>
      <c r="Y123" s="262"/>
      <c r="Z123" s="263"/>
      <c r="AA123" s="97">
        <f>M123-J123</f>
        <v>-442.68674963757576</v>
      </c>
      <c r="AB123" s="85">
        <f>M123/J123</f>
        <v>0.82973586552400935</v>
      </c>
      <c r="AC123" s="280"/>
    </row>
    <row r="124" spans="1:29" ht="15.75" customHeight="1">
      <c r="A124" s="268" t="s">
        <v>214</v>
      </c>
      <c r="B124" s="98" t="s">
        <v>70</v>
      </c>
      <c r="C124" s="271" t="s">
        <v>203</v>
      </c>
      <c r="D124" s="272"/>
      <c r="E124" s="21">
        <v>49.91</v>
      </c>
      <c r="F124" s="15">
        <v>1806</v>
      </c>
      <c r="G124" s="22">
        <f t="shared" ref="G124:G125" si="65">E124*F124</f>
        <v>90137.459999999992</v>
      </c>
      <c r="H124" s="23"/>
      <c r="I124" s="24">
        <v>26</v>
      </c>
      <c r="J124" s="25">
        <v>2000</v>
      </c>
      <c r="K124" s="26">
        <f>J124/I124</f>
        <v>76.92307692307692</v>
      </c>
      <c r="L124" s="27">
        <v>26</v>
      </c>
      <c r="M124" s="25">
        <f>F124/V124*60</f>
        <v>1700.2092050209221</v>
      </c>
      <c r="N124" s="26">
        <f>M124/L124</f>
        <v>65.392661731573924</v>
      </c>
      <c r="O124" s="91">
        <f>L124-I124</f>
        <v>0</v>
      </c>
      <c r="P124" s="92">
        <f>N124-K124</f>
        <v>-11.530415191502996</v>
      </c>
      <c r="Q124" s="31">
        <f>N124/K124</f>
        <v>0.85010460251046105</v>
      </c>
      <c r="R124" s="273">
        <f>Q140</f>
        <v>0.85183912536958595</v>
      </c>
      <c r="S124" s="32">
        <v>0.71134259259259258</v>
      </c>
      <c r="T124" s="33">
        <v>0.7556018518518518</v>
      </c>
      <c r="U124" s="34"/>
      <c r="V124" s="35">
        <v>63.733333333333277</v>
      </c>
      <c r="W124" s="33"/>
      <c r="X124" s="107"/>
      <c r="Y124" s="276"/>
      <c r="Z124" s="277"/>
      <c r="AA124" s="36">
        <f>M124-J124</f>
        <v>-299.79079497907787</v>
      </c>
      <c r="AB124" s="31">
        <f>M124/J124</f>
        <v>0.85010460251046105</v>
      </c>
      <c r="AC124" s="278">
        <f>AB140</f>
        <v>0.85183912536958584</v>
      </c>
    </row>
    <row r="125" spans="1:29" ht="15.75" customHeight="1">
      <c r="A125" s="269"/>
      <c r="B125" s="99" t="s">
        <v>70</v>
      </c>
      <c r="C125" s="264" t="s">
        <v>224</v>
      </c>
      <c r="D125" s="265"/>
      <c r="E125" s="39">
        <v>50.67</v>
      </c>
      <c r="F125" s="40">
        <v>2289</v>
      </c>
      <c r="G125" s="41">
        <f t="shared" si="65"/>
        <v>115983.63</v>
      </c>
      <c r="H125" s="42"/>
      <c r="I125" s="43">
        <v>22</v>
      </c>
      <c r="J125" s="44">
        <v>2000</v>
      </c>
      <c r="K125" s="45">
        <f t="shared" ref="K125" si="66">J125/I125</f>
        <v>90.909090909090907</v>
      </c>
      <c r="L125" s="46">
        <v>22</v>
      </c>
      <c r="M125" s="44">
        <f>F125/V125*60</f>
        <v>1707.1472964574211</v>
      </c>
      <c r="N125" s="45">
        <f>M125/L125</f>
        <v>77.597604384428237</v>
      </c>
      <c r="O125" s="47">
        <f>L125-I125</f>
        <v>0</v>
      </c>
      <c r="P125" s="48">
        <f>N125-K125</f>
        <v>-13.311486524662669</v>
      </c>
      <c r="Q125" s="49">
        <f>N125/K125</f>
        <v>0.85357364822871062</v>
      </c>
      <c r="R125" s="274"/>
      <c r="S125" s="50">
        <v>0.76041666666666652</v>
      </c>
      <c r="T125" s="51">
        <v>0.81628472222222226</v>
      </c>
      <c r="U125" s="52">
        <v>6.9333333333331915</v>
      </c>
      <c r="V125" s="53">
        <v>80.450000000000273</v>
      </c>
      <c r="W125" s="54"/>
      <c r="X125" s="94"/>
      <c r="Y125" s="266"/>
      <c r="Z125" s="267"/>
      <c r="AA125" s="55">
        <f>M125-J125</f>
        <v>-292.85270354257887</v>
      </c>
      <c r="AB125" s="49">
        <f>M125/J125</f>
        <v>0.85357364822871051</v>
      </c>
      <c r="AC125" s="279"/>
    </row>
    <row r="126" spans="1:29" ht="15.75" customHeight="1">
      <c r="A126" s="269"/>
      <c r="B126" s="99"/>
      <c r="C126" s="264"/>
      <c r="D126" s="265"/>
      <c r="E126" s="39"/>
      <c r="F126" s="40"/>
      <c r="G126" s="41"/>
      <c r="H126" s="42"/>
      <c r="I126" s="43"/>
      <c r="J126" s="44"/>
      <c r="K126" s="45"/>
      <c r="L126" s="46"/>
      <c r="M126" s="44"/>
      <c r="N126" s="45"/>
      <c r="O126" s="47"/>
      <c r="P126" s="48"/>
      <c r="Q126" s="49"/>
      <c r="R126" s="274"/>
      <c r="S126" s="50"/>
      <c r="T126" s="51"/>
      <c r="U126" s="52"/>
      <c r="V126" s="53"/>
      <c r="W126" s="54"/>
      <c r="X126" s="94"/>
      <c r="Y126" s="266"/>
      <c r="Z126" s="267"/>
      <c r="AA126" s="55"/>
      <c r="AB126" s="49"/>
      <c r="AC126" s="279"/>
    </row>
    <row r="127" spans="1:29" ht="15.75" customHeight="1">
      <c r="A127" s="269"/>
      <c r="B127" s="99"/>
      <c r="C127" s="264"/>
      <c r="D127" s="265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79"/>
    </row>
    <row r="128" spans="1:29" ht="15.75" customHeight="1">
      <c r="A128" s="269"/>
      <c r="B128" s="99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99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94"/>
      <c r="Y129" s="266"/>
      <c r="Z129" s="267"/>
      <c r="AA129" s="55"/>
      <c r="AB129" s="49"/>
      <c r="AC129" s="279"/>
    </row>
    <row r="130" spans="1:29" ht="15.75" customHeight="1">
      <c r="A130" s="269"/>
      <c r="B130" s="99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62"/>
      <c r="T130" s="63"/>
      <c r="U130" s="52"/>
      <c r="V130" s="53"/>
      <c r="W130" s="63"/>
      <c r="X130" s="108"/>
      <c r="Y130" s="266"/>
      <c r="Z130" s="267"/>
      <c r="AA130" s="55"/>
      <c r="AB130" s="49"/>
      <c r="AC130" s="279"/>
    </row>
    <row r="131" spans="1:29" ht="15.75" customHeight="1">
      <c r="A131" s="269"/>
      <c r="B131" s="99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62"/>
      <c r="T131" s="63"/>
      <c r="U131" s="52"/>
      <c r="V131" s="53"/>
      <c r="W131" s="63"/>
      <c r="X131" s="108"/>
      <c r="Y131" s="266"/>
      <c r="Z131" s="267"/>
      <c r="AA131" s="55"/>
      <c r="AB131" s="49"/>
      <c r="AC131" s="279"/>
    </row>
    <row r="132" spans="1:29" ht="15.75" customHeight="1">
      <c r="A132" s="269"/>
      <c r="B132" s="99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62"/>
      <c r="T132" s="63"/>
      <c r="U132" s="52"/>
      <c r="V132" s="53"/>
      <c r="W132" s="63"/>
      <c r="X132" s="108"/>
      <c r="Y132" s="266"/>
      <c r="Z132" s="267"/>
      <c r="AA132" s="55"/>
      <c r="AB132" s="49"/>
      <c r="AC132" s="279"/>
    </row>
    <row r="133" spans="1:29" ht="15.75" customHeight="1">
      <c r="A133" s="269"/>
      <c r="B133" s="99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62"/>
      <c r="T133" s="63"/>
      <c r="U133" s="52"/>
      <c r="V133" s="53"/>
      <c r="W133" s="63"/>
      <c r="X133" s="108"/>
      <c r="Y133" s="266"/>
      <c r="Z133" s="267"/>
      <c r="AA133" s="55"/>
      <c r="AB133" s="49"/>
      <c r="AC133" s="279"/>
    </row>
    <row r="134" spans="1:29" ht="15.75" customHeight="1">
      <c r="A134" s="269"/>
      <c r="B134" s="99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62"/>
      <c r="T134" s="63"/>
      <c r="U134" s="52"/>
      <c r="V134" s="53"/>
      <c r="W134" s="63"/>
      <c r="X134" s="108"/>
      <c r="Y134" s="266"/>
      <c r="Z134" s="267"/>
      <c r="AA134" s="55"/>
      <c r="AB134" s="49"/>
      <c r="AC134" s="279"/>
    </row>
    <row r="135" spans="1:29" ht="15.75" customHeight="1">
      <c r="A135" s="269"/>
      <c r="B135" s="99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62"/>
      <c r="T135" s="63"/>
      <c r="U135" s="52"/>
      <c r="V135" s="53"/>
      <c r="W135" s="63"/>
      <c r="X135" s="108"/>
      <c r="Y135" s="266"/>
      <c r="Z135" s="267"/>
      <c r="AA135" s="55"/>
      <c r="AB135" s="49"/>
      <c r="AC135" s="279"/>
    </row>
    <row r="136" spans="1:29" ht="15.75" customHeight="1">
      <c r="A136" s="269"/>
      <c r="B136" s="99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62"/>
      <c r="T136" s="63"/>
      <c r="U136" s="52"/>
      <c r="V136" s="53"/>
      <c r="W136" s="63"/>
      <c r="X136" s="108"/>
      <c r="Y136" s="266"/>
      <c r="Z136" s="267"/>
      <c r="AA136" s="55"/>
      <c r="AB136" s="49"/>
      <c r="AC136" s="279"/>
    </row>
    <row r="137" spans="1:29" ht="15.75" customHeight="1">
      <c r="A137" s="269"/>
      <c r="B137" s="99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62"/>
      <c r="T137" s="63"/>
      <c r="U137" s="52"/>
      <c r="V137" s="53"/>
      <c r="W137" s="63"/>
      <c r="X137" s="108"/>
      <c r="Y137" s="266"/>
      <c r="Z137" s="267"/>
      <c r="AA137" s="55"/>
      <c r="AB137" s="49"/>
      <c r="AC137" s="279"/>
    </row>
    <row r="138" spans="1:29" ht="15.75" customHeight="1">
      <c r="A138" s="269"/>
      <c r="B138" s="99"/>
      <c r="C138" s="264"/>
      <c r="D138" s="265"/>
      <c r="E138" s="39"/>
      <c r="F138" s="71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62"/>
      <c r="T138" s="63"/>
      <c r="U138" s="52"/>
      <c r="V138" s="53"/>
      <c r="W138" s="63"/>
      <c r="X138" s="108"/>
      <c r="Y138" s="266"/>
      <c r="Z138" s="267"/>
      <c r="AA138" s="55"/>
      <c r="AB138" s="49"/>
      <c r="AC138" s="279"/>
    </row>
    <row r="139" spans="1:29" ht="15.75" customHeight="1">
      <c r="A139" s="269"/>
      <c r="B139" s="99"/>
      <c r="C139" s="264"/>
      <c r="D139" s="265"/>
      <c r="E139" s="109"/>
      <c r="F139" s="71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67">AVERAGE(I124:I139)</f>
        <v>24</v>
      </c>
      <c r="J140" s="81">
        <f t="shared" si="67"/>
        <v>2000</v>
      </c>
      <c r="K140" s="82">
        <f t="shared" ref="K140" si="68">J140/I140</f>
        <v>83.333333333333329</v>
      </c>
      <c r="L140" s="80">
        <f t="shared" ref="L140:M140" si="69">AVERAGE(L124:L139)</f>
        <v>24</v>
      </c>
      <c r="M140" s="81">
        <f t="shared" si="69"/>
        <v>1703.6782507391717</v>
      </c>
      <c r="N140" s="82">
        <f>M140/L140</f>
        <v>70.986593780798827</v>
      </c>
      <c r="O140" s="83">
        <f>L140-I140</f>
        <v>0</v>
      </c>
      <c r="P140" s="84">
        <f>N140-K140</f>
        <v>-12.346739552534501</v>
      </c>
      <c r="Q140" s="85">
        <f>N140/K140</f>
        <v>0.85183912536958595</v>
      </c>
      <c r="R140" s="275"/>
      <c r="S140" s="182">
        <f>S124</f>
        <v>0.71134259259259258</v>
      </c>
      <c r="T140" s="183">
        <f>INDEX(T124:T139,COUNTA(T124:T139))</f>
        <v>0.81628472222222226</v>
      </c>
      <c r="U140" s="86"/>
      <c r="V140" s="96"/>
      <c r="W140" s="78"/>
      <c r="X140" s="82"/>
      <c r="Y140" s="262"/>
      <c r="Z140" s="263"/>
      <c r="AA140" s="97">
        <f>M140-J140</f>
        <v>-296.32174926082826</v>
      </c>
      <c r="AB140" s="85">
        <f>M140/J140</f>
        <v>0.85183912536958584</v>
      </c>
      <c r="AC140" s="280"/>
    </row>
    <row r="141" spans="1:29" ht="15.75" customHeight="1">
      <c r="A141" s="281" t="s">
        <v>47</v>
      </c>
      <c r="B141" s="98" t="s">
        <v>70</v>
      </c>
      <c r="C141" s="271" t="s">
        <v>211</v>
      </c>
      <c r="D141" s="272"/>
      <c r="E141" s="21">
        <v>47.6</v>
      </c>
      <c r="F141" s="34">
        <v>2572</v>
      </c>
      <c r="G141" s="22">
        <f t="shared" ref="G141:G142" si="70">E141*F141</f>
        <v>122427.2</v>
      </c>
      <c r="H141" s="23"/>
      <c r="I141" s="24">
        <v>23</v>
      </c>
      <c r="J141" s="25">
        <v>2000</v>
      </c>
      <c r="K141" s="26">
        <f>J141/I141</f>
        <v>86.956521739130437</v>
      </c>
      <c r="L141" s="27">
        <v>23</v>
      </c>
      <c r="M141" s="25">
        <f>F141/V141*60</f>
        <v>1708.9700996677761</v>
      </c>
      <c r="N141" s="26">
        <f>M141/L141</f>
        <v>74.303047811642443</v>
      </c>
      <c r="O141" s="91">
        <f>L141-I141</f>
        <v>0</v>
      </c>
      <c r="P141" s="92">
        <f>N141-K141</f>
        <v>-12.653473927487994</v>
      </c>
      <c r="Q141" s="31">
        <f>N141/K141</f>
        <v>0.85448504983388807</v>
      </c>
      <c r="R141" s="273">
        <f>Q157</f>
        <v>0.85572928904179579</v>
      </c>
      <c r="S141" s="32">
        <v>0.70833333333333337</v>
      </c>
      <c r="T141" s="33">
        <v>0.77104166666666663</v>
      </c>
      <c r="U141" s="34"/>
      <c r="V141" s="35">
        <v>90.299999999999883</v>
      </c>
      <c r="W141" s="15"/>
      <c r="X141" s="17"/>
      <c r="Y141" s="276"/>
      <c r="Z141" s="277"/>
      <c r="AA141" s="36">
        <f>M141-J141</f>
        <v>-291.02990033222386</v>
      </c>
      <c r="AB141" s="31">
        <f>M141/J141</f>
        <v>0.85448504983388807</v>
      </c>
      <c r="AC141" s="348">
        <f>AB157</f>
        <v>0.85572928904179568</v>
      </c>
    </row>
    <row r="142" spans="1:29" ht="15.75" customHeight="1">
      <c r="A142" s="282"/>
      <c r="B142" s="99" t="s">
        <v>70</v>
      </c>
      <c r="C142" s="264" t="s">
        <v>219</v>
      </c>
      <c r="D142" s="265"/>
      <c r="E142" s="39">
        <v>44.3</v>
      </c>
      <c r="F142" s="52">
        <v>2410</v>
      </c>
      <c r="G142" s="41">
        <f t="shared" si="70"/>
        <v>106763</v>
      </c>
      <c r="H142" s="42"/>
      <c r="I142" s="43">
        <v>17</v>
      </c>
      <c r="J142" s="44">
        <v>2000</v>
      </c>
      <c r="K142" s="45">
        <f t="shared" ref="K142" si="71">J142/I142</f>
        <v>117.64705882352941</v>
      </c>
      <c r="L142" s="46">
        <v>17</v>
      </c>
      <c r="M142" s="44">
        <f>F142/V142*60</f>
        <v>1713.9470564994069</v>
      </c>
      <c r="N142" s="45">
        <f>M142/L142</f>
        <v>100.82041508820041</v>
      </c>
      <c r="O142" s="47">
        <f>L142-I142</f>
        <v>0</v>
      </c>
      <c r="P142" s="48">
        <f>N142-K142</f>
        <v>-16.826643735329</v>
      </c>
      <c r="Q142" s="49">
        <f>N142/K142</f>
        <v>0.85697352824970352</v>
      </c>
      <c r="R142" s="274"/>
      <c r="S142" s="50">
        <v>0.77638888888888891</v>
      </c>
      <c r="T142" s="51">
        <v>0.83497685185185189</v>
      </c>
      <c r="U142" s="52">
        <v>7.7000000000000846</v>
      </c>
      <c r="V142" s="53">
        <v>84.366666666666688</v>
      </c>
      <c r="W142" s="54"/>
      <c r="X142" s="94"/>
      <c r="Y142" s="266"/>
      <c r="Z142" s="267"/>
      <c r="AA142" s="55">
        <f>M142-J142</f>
        <v>-286.05294350059307</v>
      </c>
      <c r="AB142" s="49">
        <f>M142/J142</f>
        <v>0.85697352824970341</v>
      </c>
      <c r="AC142" s="294"/>
    </row>
    <row r="143" spans="1:29" ht="15.75" customHeight="1">
      <c r="A143" s="282"/>
      <c r="B143" s="99"/>
      <c r="C143" s="264"/>
      <c r="D143" s="265"/>
      <c r="E143" s="39"/>
      <c r="F143" s="52"/>
      <c r="G143" s="41"/>
      <c r="H143" s="42"/>
      <c r="I143" s="43"/>
      <c r="J143" s="44"/>
      <c r="K143" s="45"/>
      <c r="L143" s="46"/>
      <c r="M143" s="44"/>
      <c r="N143" s="45"/>
      <c r="O143" s="47"/>
      <c r="P143" s="48"/>
      <c r="Q143" s="49"/>
      <c r="R143" s="274"/>
      <c r="S143" s="50"/>
      <c r="T143" s="51"/>
      <c r="U143" s="52"/>
      <c r="V143" s="53"/>
      <c r="W143" s="54"/>
      <c r="X143" s="94"/>
      <c r="Y143" s="266"/>
      <c r="Z143" s="267"/>
      <c r="AA143" s="55"/>
      <c r="AB143" s="49"/>
      <c r="AC143" s="294"/>
    </row>
    <row r="144" spans="1:29" ht="15.75" customHeight="1">
      <c r="A144" s="282"/>
      <c r="B144" s="99"/>
      <c r="C144" s="264"/>
      <c r="D144" s="265"/>
      <c r="E144" s="39"/>
      <c r="F144" s="52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94"/>
    </row>
    <row r="145" spans="1:29" ht="15.75" customHeight="1">
      <c r="A145" s="283"/>
      <c r="B145" s="99"/>
      <c r="C145" s="264"/>
      <c r="D145" s="265"/>
      <c r="E145" s="39"/>
      <c r="F145" s="52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94"/>
    </row>
    <row r="146" spans="1:29" ht="15.75" customHeight="1">
      <c r="A146" s="283"/>
      <c r="B146" s="99"/>
      <c r="C146" s="264"/>
      <c r="D146" s="265"/>
      <c r="E146" s="39"/>
      <c r="F146" s="52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94"/>
      <c r="Y146" s="266"/>
      <c r="Z146" s="267"/>
      <c r="AA146" s="55"/>
      <c r="AB146" s="49"/>
      <c r="AC146" s="294"/>
    </row>
    <row r="147" spans="1:29" ht="15.75" customHeight="1">
      <c r="A147" s="283"/>
      <c r="B147" s="99"/>
      <c r="C147" s="264"/>
      <c r="D147" s="265"/>
      <c r="E147" s="39"/>
      <c r="F147" s="52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94"/>
    </row>
    <row r="148" spans="1:29" ht="15.75" customHeight="1">
      <c r="A148" s="283"/>
      <c r="B148" s="99"/>
      <c r="C148" s="264"/>
      <c r="D148" s="265"/>
      <c r="E148" s="39"/>
      <c r="F148" s="52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94"/>
    </row>
    <row r="149" spans="1:29" ht="15.75" customHeight="1">
      <c r="A149" s="283"/>
      <c r="B149" s="99"/>
      <c r="C149" s="264"/>
      <c r="D149" s="265"/>
      <c r="E149" s="39"/>
      <c r="F149" s="52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54"/>
      <c r="X149" s="94"/>
      <c r="Y149" s="266"/>
      <c r="Z149" s="267"/>
      <c r="AA149" s="55"/>
      <c r="AB149" s="49"/>
      <c r="AC149" s="294"/>
    </row>
    <row r="150" spans="1:29" ht="15.75" customHeight="1">
      <c r="A150" s="283"/>
      <c r="B150" s="99"/>
      <c r="C150" s="264"/>
      <c r="D150" s="265"/>
      <c r="E150" s="39"/>
      <c r="F150" s="52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54"/>
      <c r="X150" s="94"/>
      <c r="Y150" s="266"/>
      <c r="Z150" s="267"/>
      <c r="AA150" s="55"/>
      <c r="AB150" s="49"/>
      <c r="AC150" s="294"/>
    </row>
    <row r="151" spans="1:29" ht="15.75" customHeight="1">
      <c r="A151" s="283"/>
      <c r="B151" s="99"/>
      <c r="C151" s="264"/>
      <c r="D151" s="265"/>
      <c r="E151" s="39"/>
      <c r="F151" s="52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54"/>
      <c r="X151" s="94"/>
      <c r="Y151" s="266"/>
      <c r="Z151" s="267"/>
      <c r="AA151" s="55"/>
      <c r="AB151" s="49"/>
      <c r="AC151" s="294"/>
    </row>
    <row r="152" spans="1:29" ht="15.75" customHeight="1">
      <c r="A152" s="283"/>
      <c r="B152" s="99"/>
      <c r="C152" s="264"/>
      <c r="D152" s="265"/>
      <c r="E152" s="39"/>
      <c r="F152" s="52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54"/>
      <c r="X152" s="94"/>
      <c r="Y152" s="266"/>
      <c r="Z152" s="267"/>
      <c r="AA152" s="55"/>
      <c r="AB152" s="49"/>
      <c r="AC152" s="294"/>
    </row>
    <row r="153" spans="1:29" ht="15.75" customHeight="1">
      <c r="A153" s="283"/>
      <c r="B153" s="99"/>
      <c r="C153" s="264"/>
      <c r="D153" s="265"/>
      <c r="E153" s="39"/>
      <c r="F153" s="52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54"/>
      <c r="X153" s="94"/>
      <c r="Y153" s="266"/>
      <c r="Z153" s="267"/>
      <c r="AA153" s="55"/>
      <c r="AB153" s="49"/>
      <c r="AC153" s="294"/>
    </row>
    <row r="154" spans="1:29" ht="15.75" customHeight="1">
      <c r="A154" s="283"/>
      <c r="B154" s="99"/>
      <c r="C154" s="264"/>
      <c r="D154" s="265"/>
      <c r="E154" s="39"/>
      <c r="F154" s="52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100"/>
      <c r="X154" s="101"/>
      <c r="Y154" s="266"/>
      <c r="Z154" s="267"/>
      <c r="AA154" s="55"/>
      <c r="AB154" s="49"/>
      <c r="AC154" s="294"/>
    </row>
    <row r="155" spans="1:29" ht="15.75" customHeight="1">
      <c r="A155" s="283"/>
      <c r="B155" s="99"/>
      <c r="C155" s="264"/>
      <c r="D155" s="265"/>
      <c r="E155" s="39"/>
      <c r="F155" s="52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102"/>
      <c r="X155" s="103"/>
      <c r="Y155" s="266"/>
      <c r="Z155" s="267"/>
      <c r="AA155" s="55"/>
      <c r="AB155" s="49"/>
      <c r="AC155" s="294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50"/>
      <c r="T156" s="51"/>
      <c r="U156" s="73"/>
      <c r="V156" s="53"/>
      <c r="W156" s="102"/>
      <c r="X156" s="103"/>
      <c r="Y156" s="266"/>
      <c r="Z156" s="267"/>
      <c r="AA156" s="55"/>
      <c r="AB156" s="49"/>
      <c r="AC156" s="294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72">AVERAGE(I141:I156)</f>
        <v>20</v>
      </c>
      <c r="J157" s="81">
        <f t="shared" si="72"/>
        <v>2000</v>
      </c>
      <c r="K157" s="82">
        <f t="shared" ref="K157" si="73">J157/I157</f>
        <v>100</v>
      </c>
      <c r="L157" s="80">
        <f t="shared" ref="L157:M157" si="74">AVERAGE(L141:L156)</f>
        <v>20</v>
      </c>
      <c r="M157" s="81">
        <f t="shared" si="74"/>
        <v>1711.4585780835914</v>
      </c>
      <c r="N157" s="82">
        <f>M157/L157</f>
        <v>85.572928904179577</v>
      </c>
      <c r="O157" s="83">
        <f>L157-I157</f>
        <v>0</v>
      </c>
      <c r="P157" s="84">
        <f>N157-K157</f>
        <v>-14.427071095820423</v>
      </c>
      <c r="Q157" s="85">
        <f>N157/K157</f>
        <v>0.85572928904179579</v>
      </c>
      <c r="R157" s="275"/>
      <c r="S157" s="182">
        <f>S141</f>
        <v>0.70833333333333337</v>
      </c>
      <c r="T157" s="183">
        <f>INDEX(T141:T156,COUNTA(T141:T156))</f>
        <v>0.83497685185185189</v>
      </c>
      <c r="U157" s="86"/>
      <c r="V157" s="96"/>
      <c r="W157" s="105"/>
      <c r="X157" s="106"/>
      <c r="Y157" s="262"/>
      <c r="Z157" s="263"/>
      <c r="AA157" s="97">
        <f>M157-J157</f>
        <v>-288.54142191640858</v>
      </c>
      <c r="AB157" s="85">
        <f>M157/J157</f>
        <v>0.85572928904179568</v>
      </c>
      <c r="AC157" s="295"/>
    </row>
    <row r="158" spans="1:29" ht="15.75" customHeight="1">
      <c r="A158" s="268" t="s">
        <v>246</v>
      </c>
      <c r="B158" s="98" t="s">
        <v>70</v>
      </c>
      <c r="C158" s="271" t="s">
        <v>116</v>
      </c>
      <c r="D158" s="272"/>
      <c r="E158" s="21">
        <v>56.79</v>
      </c>
      <c r="F158" s="15">
        <v>2448</v>
      </c>
      <c r="G158" s="22">
        <f t="shared" ref="G158:G159" si="75">E158*F158</f>
        <v>139021.91999999998</v>
      </c>
      <c r="H158" s="23"/>
      <c r="I158" s="24">
        <v>23</v>
      </c>
      <c r="J158" s="25">
        <v>2000</v>
      </c>
      <c r="K158" s="26">
        <f>J158/I158</f>
        <v>86.956521739130437</v>
      </c>
      <c r="L158" s="27">
        <v>23</v>
      </c>
      <c r="M158" s="25">
        <f>F158/V158*60</f>
        <v>1714.8861646234652</v>
      </c>
      <c r="N158" s="26">
        <f>M158/L158</f>
        <v>74.560268027107185</v>
      </c>
      <c r="O158" s="91">
        <f>L158-I158</f>
        <v>0</v>
      </c>
      <c r="P158" s="92">
        <f>N158-K158</f>
        <v>-12.396253712023253</v>
      </c>
      <c r="Q158" s="31">
        <f>N158/K158</f>
        <v>0.85744308231173261</v>
      </c>
      <c r="R158" s="273">
        <f>Q174</f>
        <v>0.85610847582923288</v>
      </c>
      <c r="S158" s="32">
        <v>0.70857638888888885</v>
      </c>
      <c r="T158" s="33">
        <v>0.7680555555555556</v>
      </c>
      <c r="U158" s="34"/>
      <c r="V158" s="35">
        <v>85.650000000000119</v>
      </c>
      <c r="W158" s="33"/>
      <c r="X158" s="107"/>
      <c r="Y158" s="276"/>
      <c r="Z158" s="277"/>
      <c r="AA158" s="36">
        <f>M158-J158</f>
        <v>-285.11383537653478</v>
      </c>
      <c r="AB158" s="31">
        <f>M158/J158</f>
        <v>0.85744308231173261</v>
      </c>
      <c r="AC158" s="278">
        <f>AB174</f>
        <v>0.85610847582923288</v>
      </c>
    </row>
    <row r="159" spans="1:29" ht="15.75" customHeight="1">
      <c r="A159" s="269"/>
      <c r="B159" s="99" t="s">
        <v>70</v>
      </c>
      <c r="C159" s="264" t="s">
        <v>115</v>
      </c>
      <c r="D159" s="265"/>
      <c r="E159" s="39">
        <v>56.87</v>
      </c>
      <c r="F159" s="40">
        <v>1890</v>
      </c>
      <c r="G159" s="41">
        <f t="shared" si="75"/>
        <v>107484.29999999999</v>
      </c>
      <c r="H159" s="42"/>
      <c r="I159" s="43">
        <v>23</v>
      </c>
      <c r="J159" s="44">
        <v>2000</v>
      </c>
      <c r="K159" s="45">
        <f t="shared" ref="K159" si="76">J159/I159</f>
        <v>86.956521739130437</v>
      </c>
      <c r="L159" s="46">
        <v>23</v>
      </c>
      <c r="M159" s="44">
        <f>F159/V159*60</f>
        <v>1709.5477386934663</v>
      </c>
      <c r="N159" s="45">
        <f>M159/L159</f>
        <v>74.328162551889832</v>
      </c>
      <c r="O159" s="47">
        <f>L159-I159</f>
        <v>0</v>
      </c>
      <c r="P159" s="48">
        <f>N159-K159</f>
        <v>-12.628359187240605</v>
      </c>
      <c r="Q159" s="49">
        <f>N159/K159</f>
        <v>0.85477386934673305</v>
      </c>
      <c r="R159" s="274"/>
      <c r="S159" s="50">
        <v>0.77222222222222225</v>
      </c>
      <c r="T159" s="51">
        <v>0.81828703703703709</v>
      </c>
      <c r="U159" s="52">
        <v>5.9999999999999787</v>
      </c>
      <c r="V159" s="53">
        <v>66.333333333333371</v>
      </c>
      <c r="W159" s="54"/>
      <c r="X159" s="94"/>
      <c r="Y159" s="266"/>
      <c r="Z159" s="267"/>
      <c r="AA159" s="55">
        <f>M159-J159</f>
        <v>-290.45226130653373</v>
      </c>
      <c r="AB159" s="49">
        <f>M159/J159</f>
        <v>0.85477386934673316</v>
      </c>
      <c r="AC159" s="279"/>
    </row>
    <row r="160" spans="1:29" ht="15.75" customHeight="1">
      <c r="A160" s="269"/>
      <c r="B160" s="99"/>
      <c r="C160" s="264"/>
      <c r="D160" s="265"/>
      <c r="E160" s="39"/>
      <c r="F160" s="40"/>
      <c r="G160" s="41"/>
      <c r="H160" s="42"/>
      <c r="I160" s="43"/>
      <c r="J160" s="44"/>
      <c r="K160" s="45"/>
      <c r="L160" s="46"/>
      <c r="M160" s="44"/>
      <c r="N160" s="45"/>
      <c r="O160" s="47"/>
      <c r="P160" s="48"/>
      <c r="Q160" s="49"/>
      <c r="R160" s="274"/>
      <c r="S160" s="50"/>
      <c r="T160" s="51"/>
      <c r="U160" s="52"/>
      <c r="V160" s="53"/>
      <c r="W160" s="54"/>
      <c r="X160" s="94"/>
      <c r="Y160" s="266"/>
      <c r="Z160" s="267"/>
      <c r="AA160" s="55"/>
      <c r="AB160" s="49"/>
      <c r="AC160" s="279"/>
    </row>
    <row r="161" spans="1:29" ht="15.75" customHeight="1">
      <c r="A161" s="269"/>
      <c r="B161" s="99"/>
      <c r="C161" s="264"/>
      <c r="D161" s="265"/>
      <c r="E161" s="39"/>
      <c r="F161" s="40"/>
      <c r="G161" s="41"/>
      <c r="H161" s="42"/>
      <c r="I161" s="43"/>
      <c r="J161" s="44"/>
      <c r="K161" s="45"/>
      <c r="L161" s="46"/>
      <c r="M161" s="44"/>
      <c r="N161" s="45"/>
      <c r="O161" s="47"/>
      <c r="P161" s="48"/>
      <c r="Q161" s="49"/>
      <c r="R161" s="274"/>
      <c r="S161" s="50"/>
      <c r="T161" s="51"/>
      <c r="U161" s="52"/>
      <c r="V161" s="53"/>
      <c r="W161" s="54"/>
      <c r="X161" s="94"/>
      <c r="Y161" s="266"/>
      <c r="Z161" s="267"/>
      <c r="AA161" s="55"/>
      <c r="AB161" s="49"/>
      <c r="AC161" s="279"/>
    </row>
    <row r="162" spans="1:29" ht="15.75" customHeight="1">
      <c r="A162" s="269"/>
      <c r="B162" s="99"/>
      <c r="C162" s="264"/>
      <c r="D162" s="265"/>
      <c r="E162" s="39"/>
      <c r="F162" s="40"/>
      <c r="G162" s="41"/>
      <c r="H162" s="58"/>
      <c r="I162" s="43"/>
      <c r="J162" s="44"/>
      <c r="K162" s="45"/>
      <c r="L162" s="59"/>
      <c r="M162" s="44"/>
      <c r="N162" s="45"/>
      <c r="O162" s="47"/>
      <c r="P162" s="48"/>
      <c r="Q162" s="49"/>
      <c r="R162" s="274"/>
      <c r="S162" s="50"/>
      <c r="T162" s="51"/>
      <c r="U162" s="52"/>
      <c r="V162" s="53"/>
      <c r="W162" s="54"/>
      <c r="X162" s="94"/>
      <c r="Y162" s="266"/>
      <c r="Z162" s="267"/>
      <c r="AA162" s="55"/>
      <c r="AB162" s="49"/>
      <c r="AC162" s="279"/>
    </row>
    <row r="163" spans="1:29" ht="15.75" customHeight="1">
      <c r="A163" s="269"/>
      <c r="B163" s="99"/>
      <c r="C163" s="264"/>
      <c r="D163" s="265"/>
      <c r="E163" s="39"/>
      <c r="F163" s="40"/>
      <c r="G163" s="60"/>
      <c r="H163" s="61"/>
      <c r="I163" s="43"/>
      <c r="J163" s="44"/>
      <c r="K163" s="45"/>
      <c r="L163" s="46"/>
      <c r="M163" s="44"/>
      <c r="N163" s="45"/>
      <c r="O163" s="47"/>
      <c r="P163" s="48"/>
      <c r="Q163" s="49"/>
      <c r="R163" s="274"/>
      <c r="S163" s="50"/>
      <c r="T163" s="51"/>
      <c r="U163" s="52"/>
      <c r="V163" s="53"/>
      <c r="W163" s="54"/>
      <c r="X163" s="94"/>
      <c r="Y163" s="266"/>
      <c r="Z163" s="267"/>
      <c r="AA163" s="55"/>
      <c r="AB163" s="49"/>
      <c r="AC163" s="279"/>
    </row>
    <row r="164" spans="1:29" ht="15.75" customHeight="1">
      <c r="A164" s="269"/>
      <c r="B164" s="99"/>
      <c r="C164" s="264"/>
      <c r="D164" s="265"/>
      <c r="E164" s="39"/>
      <c r="F164" s="40"/>
      <c r="G164" s="60"/>
      <c r="H164" s="64"/>
      <c r="I164" s="43"/>
      <c r="J164" s="44"/>
      <c r="K164" s="45"/>
      <c r="L164" s="59"/>
      <c r="M164" s="44"/>
      <c r="N164" s="45"/>
      <c r="O164" s="65"/>
      <c r="P164" s="66"/>
      <c r="Q164" s="67"/>
      <c r="R164" s="274"/>
      <c r="S164" s="62"/>
      <c r="T164" s="63"/>
      <c r="U164" s="52"/>
      <c r="V164" s="53"/>
      <c r="W164" s="63"/>
      <c r="X164" s="108"/>
      <c r="Y164" s="266"/>
      <c r="Z164" s="267"/>
      <c r="AA164" s="55"/>
      <c r="AB164" s="49"/>
      <c r="AC164" s="279"/>
    </row>
    <row r="165" spans="1:29" ht="15.75" customHeight="1">
      <c r="A165" s="269"/>
      <c r="B165" s="99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62"/>
      <c r="T165" s="63"/>
      <c r="U165" s="52"/>
      <c r="V165" s="53"/>
      <c r="W165" s="63"/>
      <c r="X165" s="108"/>
      <c r="Y165" s="266"/>
      <c r="Z165" s="267"/>
      <c r="AA165" s="55"/>
      <c r="AB165" s="49"/>
      <c r="AC165" s="279"/>
    </row>
    <row r="166" spans="1:29" ht="15.75" customHeight="1">
      <c r="A166" s="269"/>
      <c r="B166" s="99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62"/>
      <c r="T166" s="63"/>
      <c r="U166" s="52"/>
      <c r="V166" s="53"/>
      <c r="W166" s="63"/>
      <c r="X166" s="108"/>
      <c r="Y166" s="266"/>
      <c r="Z166" s="267"/>
      <c r="AA166" s="55"/>
      <c r="AB166" s="49"/>
      <c r="AC166" s="279"/>
    </row>
    <row r="167" spans="1:29" ht="15.75" customHeight="1">
      <c r="A167" s="269"/>
      <c r="B167" s="99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62"/>
      <c r="T167" s="63"/>
      <c r="U167" s="52"/>
      <c r="V167" s="53"/>
      <c r="W167" s="63"/>
      <c r="X167" s="108"/>
      <c r="Y167" s="266"/>
      <c r="Z167" s="267"/>
      <c r="AA167" s="55"/>
      <c r="AB167" s="49"/>
      <c r="AC167" s="279"/>
    </row>
    <row r="168" spans="1:29" ht="15.75" customHeight="1">
      <c r="A168" s="269"/>
      <c r="B168" s="99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62"/>
      <c r="T168" s="63"/>
      <c r="U168" s="52"/>
      <c r="V168" s="53"/>
      <c r="W168" s="63"/>
      <c r="X168" s="108"/>
      <c r="Y168" s="266"/>
      <c r="Z168" s="267"/>
      <c r="AA168" s="55"/>
      <c r="AB168" s="49"/>
      <c r="AC168" s="279"/>
    </row>
    <row r="169" spans="1:29" ht="15.75" customHeight="1">
      <c r="A169" s="269"/>
      <c r="B169" s="99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62"/>
      <c r="T169" s="63"/>
      <c r="U169" s="52"/>
      <c r="V169" s="53"/>
      <c r="W169" s="63"/>
      <c r="X169" s="108"/>
      <c r="Y169" s="266"/>
      <c r="Z169" s="267"/>
      <c r="AA169" s="55"/>
      <c r="AB169" s="49"/>
      <c r="AC169" s="279"/>
    </row>
    <row r="170" spans="1:29" ht="15.75" customHeight="1">
      <c r="A170" s="269"/>
      <c r="B170" s="99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62"/>
      <c r="T170" s="63"/>
      <c r="U170" s="52"/>
      <c r="V170" s="53"/>
      <c r="W170" s="63"/>
      <c r="X170" s="108"/>
      <c r="Y170" s="266"/>
      <c r="Z170" s="267"/>
      <c r="AA170" s="55"/>
      <c r="AB170" s="49"/>
      <c r="AC170" s="279"/>
    </row>
    <row r="171" spans="1:29" ht="15.75" customHeight="1">
      <c r="A171" s="269"/>
      <c r="B171" s="99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62"/>
      <c r="T171" s="63"/>
      <c r="U171" s="52"/>
      <c r="V171" s="53"/>
      <c r="W171" s="63"/>
      <c r="X171" s="108"/>
      <c r="Y171" s="266"/>
      <c r="Z171" s="267"/>
      <c r="AA171" s="55"/>
      <c r="AB171" s="49"/>
      <c r="AC171" s="279"/>
    </row>
    <row r="172" spans="1:29" ht="15.75" customHeight="1">
      <c r="A172" s="269"/>
      <c r="B172" s="99"/>
      <c r="C172" s="264"/>
      <c r="D172" s="265"/>
      <c r="E172" s="39"/>
      <c r="F172" s="71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62"/>
      <c r="T172" s="63"/>
      <c r="U172" s="52"/>
      <c r="V172" s="53"/>
      <c r="W172" s="63"/>
      <c r="X172" s="108"/>
      <c r="Y172" s="266"/>
      <c r="Z172" s="267"/>
      <c r="AA172" s="55"/>
      <c r="AB172" s="49"/>
      <c r="AC172" s="279"/>
    </row>
    <row r="173" spans="1:29" ht="15.75" customHeight="1">
      <c r="A173" s="269"/>
      <c r="B173" s="99"/>
      <c r="C173" s="264"/>
      <c r="D173" s="265"/>
      <c r="E173" s="109"/>
      <c r="F173" s="71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77">AVERAGE(I158:I173)</f>
        <v>23</v>
      </c>
      <c r="J174" s="81">
        <f t="shared" si="77"/>
        <v>2000</v>
      </c>
      <c r="K174" s="82">
        <f t="shared" ref="K174" si="78">J174/I174</f>
        <v>86.956521739130437</v>
      </c>
      <c r="L174" s="80">
        <f t="shared" ref="L174:M174" si="79">AVERAGE(L158:L173)</f>
        <v>23</v>
      </c>
      <c r="M174" s="81">
        <f t="shared" si="79"/>
        <v>1712.2169516584659</v>
      </c>
      <c r="N174" s="82">
        <f>M174/L174</f>
        <v>74.444215289498516</v>
      </c>
      <c r="O174" s="83">
        <f>L174-I174</f>
        <v>0</v>
      </c>
      <c r="P174" s="84">
        <f>N174-K174</f>
        <v>-12.512306449631922</v>
      </c>
      <c r="Q174" s="85">
        <f>N174/K174</f>
        <v>0.85610847582923288</v>
      </c>
      <c r="R174" s="275"/>
      <c r="S174" s="182">
        <f>S158</f>
        <v>0.70857638888888885</v>
      </c>
      <c r="T174" s="183">
        <f>INDEX(T158:T173,COUNTA(T158:T173))</f>
        <v>0.81828703703703709</v>
      </c>
      <c r="U174" s="86"/>
      <c r="V174" s="96"/>
      <c r="W174" s="78"/>
      <c r="X174" s="82"/>
      <c r="Y174" s="262"/>
      <c r="Z174" s="263"/>
      <c r="AA174" s="97">
        <f>M174-J174</f>
        <v>-287.78304834153414</v>
      </c>
      <c r="AB174" s="85">
        <f>M174/J174</f>
        <v>0.85610847582923288</v>
      </c>
      <c r="AC174" s="280"/>
    </row>
    <row r="176" spans="1:29">
      <c r="Y176" s="260" t="s">
        <v>54</v>
      </c>
      <c r="Z176" s="260"/>
    </row>
    <row r="177" spans="25:26">
      <c r="Y177" s="260" t="s">
        <v>55</v>
      </c>
      <c r="Z177" s="260"/>
    </row>
    <row r="178" spans="25:26">
      <c r="Y178" s="260" t="s">
        <v>56</v>
      </c>
      <c r="Z178" s="260"/>
    </row>
    <row r="179" spans="25:26">
      <c r="Y179" s="260" t="s">
        <v>57</v>
      </c>
      <c r="Z179" s="260"/>
    </row>
    <row r="180" spans="25:26">
      <c r="Y180" s="260" t="s">
        <v>58</v>
      </c>
      <c r="Z180" s="260"/>
    </row>
    <row r="181" spans="25:26">
      <c r="Y181" s="260" t="s">
        <v>59</v>
      </c>
      <c r="Z181" s="260"/>
    </row>
    <row r="182" spans="25:26">
      <c r="Y182" s="260" t="s">
        <v>60</v>
      </c>
      <c r="Z182" s="260"/>
    </row>
    <row r="183" spans="25:26">
      <c r="Y183" s="260" t="s">
        <v>61</v>
      </c>
      <c r="Z183" s="260"/>
    </row>
    <row r="184" spans="25:26">
      <c r="Y184" s="260" t="s">
        <v>62</v>
      </c>
      <c r="Z184" s="260"/>
    </row>
    <row r="185" spans="25:26">
      <c r="Y185" s="260" t="s">
        <v>63</v>
      </c>
      <c r="Z185" s="260"/>
    </row>
    <row r="186" spans="25:26">
      <c r="Y186" s="260" t="s">
        <v>64</v>
      </c>
      <c r="Z186" s="260"/>
    </row>
    <row r="187" spans="25:26">
      <c r="Y187" s="260" t="s">
        <v>65</v>
      </c>
      <c r="Z187" s="260"/>
    </row>
    <row r="188" spans="25:26">
      <c r="Y188" s="260" t="s">
        <v>66</v>
      </c>
      <c r="Z188" s="260"/>
    </row>
  </sheetData>
  <mergeCells count="415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</mergeCells>
  <phoneticPr fontId="4" type="noConversion"/>
  <conditionalFormatting sqref="O5:O174">
    <cfRule type="cellIs" dxfId="248" priority="4" operator="greaterThan">
      <formula>0</formula>
    </cfRule>
  </conditionalFormatting>
  <conditionalFormatting sqref="P5:P174 AA5:AA174">
    <cfRule type="cellIs" dxfId="247" priority="8" operator="lessThan">
      <formula>0</formula>
    </cfRule>
  </conditionalFormatting>
  <conditionalFormatting sqref="Q5:Q174 AB5:AB174">
    <cfRule type="cellIs" dxfId="246" priority="6" operator="greaterThan">
      <formula>1</formula>
    </cfRule>
    <cfRule type="cellIs" dxfId="245" priority="7" operator="lessThan">
      <formula>0.8</formula>
    </cfRule>
  </conditionalFormatting>
  <conditionalFormatting sqref="AC5:AC22 R5:R174 AC56:AC91">
    <cfRule type="cellIs" dxfId="244" priority="9" operator="lessThan">
      <formula>0.8</formula>
    </cfRule>
  </conditionalFormatting>
  <conditionalFormatting sqref="AC39">
    <cfRule type="cellIs" dxfId="243" priority="12" operator="lessThan">
      <formula>0.8</formula>
    </cfRule>
  </conditionalFormatting>
  <conditionalFormatting sqref="AC54">
    <cfRule type="cellIs" dxfId="242" priority="11" operator="lessThan">
      <formula>0.8</formula>
    </cfRule>
  </conditionalFormatting>
  <conditionalFormatting sqref="AC97:AC105">
    <cfRule type="cellIs" dxfId="241" priority="10" operator="lessThan">
      <formula>0.8</formula>
    </cfRule>
  </conditionalFormatting>
  <conditionalFormatting sqref="AC107:AC112">
    <cfRule type="cellIs" dxfId="240" priority="5" operator="lessThan">
      <formula>0.8</formula>
    </cfRule>
  </conditionalFormatting>
  <conditionalFormatting sqref="AC124:AC141">
    <cfRule type="cellIs" dxfId="239" priority="1" operator="lessThan">
      <formula>0.8</formula>
    </cfRule>
  </conditionalFormatting>
  <conditionalFormatting sqref="AC156">
    <cfRule type="cellIs" dxfId="238" priority="3" operator="lessThan">
      <formula>0.8</formula>
    </cfRule>
  </conditionalFormatting>
  <conditionalFormatting sqref="AC158:AC174">
    <cfRule type="cellIs" dxfId="237" priority="2" operator="lessThan">
      <formula>0.8</formula>
    </cfRule>
  </conditionalFormatting>
  <dataValidations count="1">
    <dataValidation type="list" allowBlank="1" showInputMessage="1" showErrorMessage="1" sqref="Y5:Z174" xr:uid="{42A4F4D5-9B00-4B30-B079-5234358F6EE3}">
      <formula1>$Y$176:$Y$204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FEC7A-67BD-4258-B4C6-53BD6B28790F}">
  <sheetPr>
    <tabColor theme="9" tint="0.59999389629810485"/>
  </sheetPr>
  <dimension ref="B1:AR36"/>
  <sheetViews>
    <sheetView zoomScale="70" zoomScaleNormal="70" workbookViewId="0">
      <selection activeCell="V42" sqref="V42"/>
    </sheetView>
  </sheetViews>
  <sheetFormatPr defaultColWidth="7.6640625" defaultRowHeight="15.75"/>
  <cols>
    <col min="1" max="1" width="7.6640625" style="125"/>
    <col min="2" max="2" width="15.6640625" style="125" customWidth="1"/>
    <col min="3" max="3" width="8.109375" style="131" customWidth="1"/>
    <col min="4" max="34" width="11.109375" style="125" customWidth="1"/>
    <col min="35" max="16384" width="7.6640625" style="125"/>
  </cols>
  <sheetData>
    <row r="1" spans="2:44" ht="27.75" customHeight="1">
      <c r="B1" s="247" t="s">
        <v>132</v>
      </c>
      <c r="C1" s="247"/>
      <c r="D1" s="247"/>
      <c r="E1" s="247"/>
      <c r="F1" s="247"/>
      <c r="G1" s="247"/>
      <c r="H1" s="247"/>
      <c r="I1" s="247"/>
      <c r="J1" s="247"/>
      <c r="K1" s="124"/>
      <c r="L1" s="124"/>
      <c r="M1" s="124"/>
      <c r="N1" s="124"/>
      <c r="O1" s="124"/>
      <c r="P1" s="124"/>
    </row>
    <row r="2" spans="2:44" ht="27.75" customHeight="1">
      <c r="B2" s="248"/>
      <c r="C2" s="248"/>
      <c r="D2" s="248"/>
      <c r="E2" s="248"/>
      <c r="F2" s="248"/>
      <c r="G2" s="248"/>
      <c r="H2" s="248"/>
      <c r="I2" s="248"/>
      <c r="J2" s="248"/>
      <c r="K2" s="124"/>
      <c r="L2" s="124"/>
      <c r="M2" s="124"/>
      <c r="N2" s="124"/>
      <c r="O2" s="124"/>
      <c r="P2" s="124"/>
    </row>
    <row r="3" spans="2:44" ht="46.5" customHeight="1">
      <c r="B3" s="126" t="s">
        <v>133</v>
      </c>
      <c r="C3" s="249" t="s">
        <v>294</v>
      </c>
      <c r="D3" s="250"/>
      <c r="E3" s="126" t="s">
        <v>134</v>
      </c>
      <c r="F3" s="251">
        <f>'0708(18度C)'!D1+'0708(4度C)'!D1</f>
        <v>269014</v>
      </c>
      <c r="G3" s="252"/>
      <c r="H3" s="126" t="s">
        <v>2</v>
      </c>
      <c r="I3" s="253">
        <f>'0708(18度C)'!F1+'0708(4度C)'!F1</f>
        <v>9242023.6399999987</v>
      </c>
      <c r="J3" s="254"/>
      <c r="K3" s="127"/>
      <c r="L3" s="128"/>
      <c r="M3" s="124"/>
      <c r="N3" s="124"/>
      <c r="O3" s="124"/>
      <c r="P3" s="124"/>
    </row>
    <row r="4" spans="2:44" ht="28.5" customHeight="1">
      <c r="B4" s="255" t="s">
        <v>135</v>
      </c>
      <c r="C4" s="235" t="s">
        <v>136</v>
      </c>
      <c r="D4" s="236"/>
      <c r="E4" s="258" t="s">
        <v>137</v>
      </c>
      <c r="F4" s="259"/>
      <c r="G4" s="258" t="s">
        <v>138</v>
      </c>
      <c r="H4" s="259"/>
      <c r="I4" s="258" t="s">
        <v>139</v>
      </c>
      <c r="J4" s="259"/>
      <c r="K4" s="233" t="s">
        <v>140</v>
      </c>
      <c r="L4" s="234"/>
      <c r="M4" s="233" t="s">
        <v>141</v>
      </c>
      <c r="N4" s="234"/>
      <c r="P4" s="128"/>
      <c r="Q4" s="124"/>
      <c r="R4" s="124"/>
    </row>
    <row r="5" spans="2:44" ht="28.5" customHeight="1">
      <c r="B5" s="256"/>
      <c r="C5" s="235" t="s">
        <v>142</v>
      </c>
      <c r="D5" s="236"/>
      <c r="E5" s="237" t="s">
        <v>143</v>
      </c>
      <c r="F5" s="238"/>
      <c r="G5" s="239" t="s">
        <v>144</v>
      </c>
      <c r="H5" s="240"/>
      <c r="I5" s="241" t="s">
        <v>145</v>
      </c>
      <c r="J5" s="242"/>
      <c r="K5" s="243" t="s">
        <v>146</v>
      </c>
      <c r="L5" s="244"/>
      <c r="M5" s="245" t="s">
        <v>147</v>
      </c>
      <c r="N5" s="246"/>
      <c r="O5" s="128"/>
      <c r="P5" s="128"/>
      <c r="Q5" s="128"/>
      <c r="R5" s="128"/>
    </row>
    <row r="6" spans="2:44" ht="28.5" customHeight="1">
      <c r="B6" s="256"/>
      <c r="C6" s="235" t="s">
        <v>148</v>
      </c>
      <c r="D6" s="236"/>
      <c r="E6" s="227">
        <f>AVERAGE(D13:O13,D27:X27)</f>
        <v>472.17571165493013</v>
      </c>
      <c r="F6" s="228" t="e">
        <f>AVERAGE(#REF!,D13:K13)</f>
        <v>#REF!</v>
      </c>
      <c r="G6" s="229">
        <f>AVERAGE(D13:K13)</f>
        <v>174.77459207068804</v>
      </c>
      <c r="H6" s="230"/>
      <c r="I6" s="229">
        <f>AVERAGE(L13:O13)</f>
        <v>90.173847316704453</v>
      </c>
      <c r="J6" s="230"/>
      <c r="K6" s="229">
        <f>AVERAGE(D27:O27)</f>
        <v>663.09485612426784</v>
      </c>
      <c r="L6" s="230"/>
      <c r="M6" s="229">
        <f>AVERAGE(P27:X27)</f>
        <v>755.58575737987496</v>
      </c>
      <c r="N6" s="230"/>
      <c r="O6" s="128"/>
      <c r="P6" s="128"/>
      <c r="Q6" s="128"/>
      <c r="R6" s="128"/>
    </row>
    <row r="7" spans="2:44" ht="28.5" customHeight="1">
      <c r="B7" s="256"/>
      <c r="C7" s="221" t="s">
        <v>149</v>
      </c>
      <c r="D7" s="222"/>
      <c r="E7" s="231">
        <f>AVERAGE(D14:O14,D28:X28)</f>
        <v>395.76245145536444</v>
      </c>
      <c r="F7" s="232" t="e">
        <f>AVERAGE(#REF!,D14:K14)</f>
        <v>#REF!</v>
      </c>
      <c r="G7" s="219">
        <f>AVERAGE(D14:K14)</f>
        <v>146.98779766993229</v>
      </c>
      <c r="H7" s="220"/>
      <c r="I7" s="219">
        <f>AVERAGE(L14:O14)</f>
        <v>77.076277266981563</v>
      </c>
      <c r="J7" s="220"/>
      <c r="K7" s="219">
        <f>AVERAGE(D28:O28)</f>
        <v>554.54072253595575</v>
      </c>
      <c r="L7" s="220"/>
      <c r="M7" s="219">
        <f>AVERAGE(P28:X28)</f>
        <v>633.63827319177165</v>
      </c>
      <c r="N7" s="220"/>
      <c r="O7" s="128"/>
      <c r="P7" s="128"/>
      <c r="Q7" s="128"/>
      <c r="R7" s="128"/>
    </row>
    <row r="8" spans="2:44" ht="28.5" customHeight="1">
      <c r="B8" s="257"/>
      <c r="C8" s="221" t="s">
        <v>150</v>
      </c>
      <c r="D8" s="222"/>
      <c r="E8" s="223">
        <f>AVERAGE(D15:O15,D29:X29)</f>
        <v>0.84185242484753653</v>
      </c>
      <c r="F8" s="224" t="e">
        <f>AVERAGE(D15:K15,#REF!)</f>
        <v>#REF!</v>
      </c>
      <c r="G8" s="225">
        <f>AVERAGE(D15:K15)</f>
        <v>0.84242162506404183</v>
      </c>
      <c r="H8" s="226"/>
      <c r="I8" s="225">
        <f>AVERAGE(L15:O15)</f>
        <v>0.85465560736377844</v>
      </c>
      <c r="J8" s="226"/>
      <c r="K8" s="225">
        <f>AVERAGE(D29:O29)</f>
        <v>0.83725322726643092</v>
      </c>
      <c r="L8" s="226"/>
      <c r="M8" s="225">
        <f>AVERAGE(P29:X29)</f>
        <v>0.84091903011163305</v>
      </c>
      <c r="N8" s="226"/>
      <c r="O8" s="130" t="s">
        <v>151</v>
      </c>
      <c r="P8" s="128"/>
      <c r="Q8" s="128"/>
      <c r="R8" s="128"/>
    </row>
    <row r="9" spans="2:44" ht="28.5" customHeight="1" thickBot="1">
      <c r="H9" s="132"/>
      <c r="N9" s="128"/>
      <c r="O9" s="128"/>
      <c r="P9" s="128"/>
    </row>
    <row r="10" spans="2:44" ht="30" customHeight="1">
      <c r="B10" s="209" t="s">
        <v>152</v>
      </c>
      <c r="C10" s="210"/>
      <c r="D10" s="214" t="s">
        <v>153</v>
      </c>
      <c r="E10" s="215"/>
      <c r="F10" s="215"/>
      <c r="G10" s="215"/>
      <c r="H10" s="215"/>
      <c r="I10" s="215"/>
      <c r="J10" s="215"/>
      <c r="K10" s="215"/>
      <c r="L10" s="216" t="s">
        <v>154</v>
      </c>
      <c r="M10" s="217"/>
      <c r="N10" s="217"/>
      <c r="O10" s="218"/>
    </row>
    <row r="11" spans="2:44" ht="17.25" customHeight="1">
      <c r="B11" s="205" t="s">
        <v>155</v>
      </c>
      <c r="C11" s="206"/>
      <c r="D11" s="135">
        <v>1</v>
      </c>
      <c r="E11" s="136">
        <v>2</v>
      </c>
      <c r="F11" s="136">
        <v>3</v>
      </c>
      <c r="G11" s="136">
        <v>4</v>
      </c>
      <c r="H11" s="136">
        <v>5</v>
      </c>
      <c r="I11" s="136">
        <v>6</v>
      </c>
      <c r="J11" s="136">
        <v>7</v>
      </c>
      <c r="K11" s="171">
        <v>8</v>
      </c>
      <c r="L11" s="135">
        <v>1</v>
      </c>
      <c r="M11" s="164">
        <v>2</v>
      </c>
      <c r="N11" s="136">
        <v>3</v>
      </c>
      <c r="O11" s="137">
        <v>4</v>
      </c>
    </row>
    <row r="12" spans="2:44" ht="46.5" customHeight="1">
      <c r="B12" s="205"/>
      <c r="C12" s="206"/>
      <c r="D12" s="138" t="s">
        <v>156</v>
      </c>
      <c r="E12" s="139" t="s">
        <v>157</v>
      </c>
      <c r="F12" s="139" t="s">
        <v>158</v>
      </c>
      <c r="G12" s="139" t="s">
        <v>159</v>
      </c>
      <c r="H12" s="139" t="s">
        <v>160</v>
      </c>
      <c r="I12" s="139" t="s">
        <v>161</v>
      </c>
      <c r="J12" s="139" t="s">
        <v>162</v>
      </c>
      <c r="K12" s="172" t="s">
        <v>163</v>
      </c>
      <c r="L12" s="180" t="s">
        <v>225</v>
      </c>
      <c r="M12" s="187" t="s">
        <v>157</v>
      </c>
      <c r="N12" s="139" t="s">
        <v>164</v>
      </c>
      <c r="O12" s="140" t="s">
        <v>159</v>
      </c>
    </row>
    <row r="13" spans="2:44" ht="40.15" customHeight="1">
      <c r="B13" s="207" t="s">
        <v>10</v>
      </c>
      <c r="C13" s="141" t="s">
        <v>165</v>
      </c>
      <c r="D13" s="142">
        <v>95.32</v>
      </c>
      <c r="E13" s="143">
        <v>85.365853658536594</v>
      </c>
      <c r="F13" s="143">
        <v>104.34782608695652</v>
      </c>
      <c r="G13" s="143">
        <v>83.720930232558132</v>
      </c>
      <c r="H13" s="143">
        <v>170.41420118343194</v>
      </c>
      <c r="I13" s="143">
        <v>250.92</v>
      </c>
      <c r="J13" s="143" t="s">
        <v>77</v>
      </c>
      <c r="K13" s="173">
        <v>433.33333333333331</v>
      </c>
      <c r="L13" s="142" t="s">
        <v>77</v>
      </c>
      <c r="M13" s="188">
        <v>81.632653061224488</v>
      </c>
      <c r="N13" s="143">
        <v>100</v>
      </c>
      <c r="O13" s="144">
        <v>88.888888888888886</v>
      </c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</row>
    <row r="14" spans="2:44" ht="39.6" customHeight="1">
      <c r="B14" s="207"/>
      <c r="C14" s="145" t="s">
        <v>166</v>
      </c>
      <c r="D14" s="146">
        <v>79.991207842378259</v>
      </c>
      <c r="E14" s="147">
        <v>71.561869043903769</v>
      </c>
      <c r="F14" s="147">
        <v>87.02204826164639</v>
      </c>
      <c r="G14" s="147">
        <v>70.786551658156142</v>
      </c>
      <c r="H14" s="147">
        <v>146.33522393159782</v>
      </c>
      <c r="I14" s="147">
        <v>213.68605094948572</v>
      </c>
      <c r="J14" s="147" t="s">
        <v>77</v>
      </c>
      <c r="K14" s="174">
        <v>359.53163200235804</v>
      </c>
      <c r="L14" s="146" t="s">
        <v>77</v>
      </c>
      <c r="M14" s="189">
        <v>69.623915207817461</v>
      </c>
      <c r="N14" s="147">
        <v>85.585160701688054</v>
      </c>
      <c r="O14" s="148">
        <v>76.019755891439175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</row>
    <row r="15" spans="2:44" ht="40.15" customHeight="1">
      <c r="B15" s="207"/>
      <c r="C15" s="149" t="s">
        <v>167</v>
      </c>
      <c r="D15" s="150">
        <f t="shared" ref="D15:I15" si="0">D14/D13</f>
        <v>0.83918598240010767</v>
      </c>
      <c r="E15" s="151">
        <f t="shared" si="0"/>
        <v>0.83829618022858698</v>
      </c>
      <c r="F15" s="151">
        <f t="shared" si="0"/>
        <v>0.83396129584077794</v>
      </c>
      <c r="G15" s="151">
        <f t="shared" si="0"/>
        <v>0.84550603369464283</v>
      </c>
      <c r="H15" s="151">
        <f t="shared" si="0"/>
        <v>0.85870322376527897</v>
      </c>
      <c r="I15" s="151">
        <f t="shared" si="0"/>
        <v>0.85161027797499489</v>
      </c>
      <c r="J15" s="151" t="s">
        <v>77</v>
      </c>
      <c r="K15" s="175">
        <f t="shared" ref="K15" si="1">K14/K13</f>
        <v>0.82968838154390323</v>
      </c>
      <c r="L15" s="150" t="s">
        <v>77</v>
      </c>
      <c r="M15" s="190">
        <f>M14/M13</f>
        <v>0.85289296129576386</v>
      </c>
      <c r="N15" s="151">
        <f>N14/N13</f>
        <v>0.85585160701688057</v>
      </c>
      <c r="O15" s="152">
        <f>O14/O13</f>
        <v>0.85522225377869077</v>
      </c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</row>
    <row r="16" spans="2:44" ht="17.25" customHeight="1">
      <c r="B16" s="208" t="s">
        <v>168</v>
      </c>
      <c r="C16" s="134" t="s">
        <v>169</v>
      </c>
      <c r="D16" s="50">
        <v>0.16666666666666666</v>
      </c>
      <c r="E16" s="51">
        <v>0.16666666666666666</v>
      </c>
      <c r="F16" s="51">
        <v>0.16666666666666666</v>
      </c>
      <c r="G16" s="51">
        <v>0.16689814814814816</v>
      </c>
      <c r="H16" s="51">
        <v>0.16666666666666666</v>
      </c>
      <c r="I16" s="51">
        <v>0.16673611111111111</v>
      </c>
      <c r="J16" s="51" t="s">
        <v>77</v>
      </c>
      <c r="K16" s="57">
        <v>0.34652777777777777</v>
      </c>
      <c r="L16" s="50" t="s">
        <v>77</v>
      </c>
      <c r="M16" s="191">
        <v>0.76042824074074078</v>
      </c>
      <c r="N16" s="51">
        <v>0.70833333333333337</v>
      </c>
      <c r="O16" s="116">
        <v>0.73958333333333304</v>
      </c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</row>
    <row r="17" spans="2:44" ht="17.25" customHeight="1">
      <c r="B17" s="205"/>
      <c r="C17" s="134" t="s">
        <v>170</v>
      </c>
      <c r="D17" s="50">
        <v>0.77916666666666667</v>
      </c>
      <c r="E17" s="51">
        <v>0.74097222222222214</v>
      </c>
      <c r="F17" s="51">
        <v>0.59594907407407405</v>
      </c>
      <c r="G17" s="51">
        <v>0.72152777777777755</v>
      </c>
      <c r="H17" s="51">
        <v>0.64805555555555561</v>
      </c>
      <c r="I17" s="51">
        <v>0.59097222222222223</v>
      </c>
      <c r="J17" s="51" t="s">
        <v>77</v>
      </c>
      <c r="K17" s="57">
        <v>0.46180555555555558</v>
      </c>
      <c r="L17" s="50" t="s">
        <v>77</v>
      </c>
      <c r="M17" s="191">
        <v>0.85763888888888884</v>
      </c>
      <c r="N17" s="51">
        <v>0.83480324074074075</v>
      </c>
      <c r="O17" s="116">
        <v>0.85518518518518516</v>
      </c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</row>
    <row r="18" spans="2:44" ht="17.25" customHeight="1">
      <c r="B18" s="205" t="s">
        <v>171</v>
      </c>
      <c r="C18" s="206"/>
      <c r="D18" s="153">
        <v>17.857142857142858</v>
      </c>
      <c r="E18" s="154">
        <v>23.428571428571427</v>
      </c>
      <c r="F18" s="154">
        <v>19.166666666666668</v>
      </c>
      <c r="G18" s="154">
        <v>23.888888888888889</v>
      </c>
      <c r="H18" s="154">
        <v>21.125</v>
      </c>
      <c r="I18" s="154">
        <v>12.5</v>
      </c>
      <c r="J18" s="154" t="s">
        <v>77</v>
      </c>
      <c r="K18" s="176">
        <v>6</v>
      </c>
      <c r="L18" s="153" t="s">
        <v>77</v>
      </c>
      <c r="M18" s="192">
        <v>24.5</v>
      </c>
      <c r="N18" s="154">
        <v>20</v>
      </c>
      <c r="O18" s="155">
        <v>22.5</v>
      </c>
    </row>
    <row r="19" spans="2:44" ht="17.25" customHeight="1">
      <c r="B19" s="198" t="s">
        <v>172</v>
      </c>
      <c r="C19" s="199"/>
      <c r="D19" s="156" t="s">
        <v>173</v>
      </c>
      <c r="E19" s="157" t="s">
        <v>174</v>
      </c>
      <c r="F19" s="157" t="s">
        <v>174</v>
      </c>
      <c r="G19" s="157" t="s">
        <v>174</v>
      </c>
      <c r="H19" s="157" t="s">
        <v>175</v>
      </c>
      <c r="I19" s="157" t="s">
        <v>176</v>
      </c>
      <c r="J19" s="157" t="s">
        <v>176</v>
      </c>
      <c r="K19" s="177" t="s">
        <v>176</v>
      </c>
      <c r="L19" s="156" t="s">
        <v>173</v>
      </c>
      <c r="M19" s="193" t="s">
        <v>174</v>
      </c>
      <c r="N19" s="157" t="s">
        <v>174</v>
      </c>
      <c r="O19" s="158" t="s">
        <v>174</v>
      </c>
    </row>
    <row r="20" spans="2:44" ht="17.25" customHeight="1">
      <c r="B20" s="198" t="s">
        <v>177</v>
      </c>
      <c r="C20" s="199"/>
      <c r="D20" s="156" t="s">
        <v>176</v>
      </c>
      <c r="E20" s="157"/>
      <c r="F20" s="157"/>
      <c r="G20" s="157"/>
      <c r="H20" s="157" t="s">
        <v>176</v>
      </c>
      <c r="I20" s="157"/>
      <c r="J20" s="157"/>
      <c r="K20" s="177"/>
      <c r="L20" s="135"/>
      <c r="M20" s="164"/>
      <c r="N20" s="157"/>
      <c r="O20" s="158"/>
    </row>
    <row r="21" spans="2:44" ht="17.25" customHeight="1" thickBot="1">
      <c r="B21" s="200" t="s">
        <v>178</v>
      </c>
      <c r="C21" s="201"/>
      <c r="D21" s="160"/>
      <c r="E21" s="161"/>
      <c r="F21" s="162"/>
      <c r="G21" s="162"/>
      <c r="H21" s="161" t="s">
        <v>179</v>
      </c>
      <c r="I21" s="161" t="s">
        <v>180</v>
      </c>
      <c r="J21" s="161"/>
      <c r="K21" s="178" t="s">
        <v>181</v>
      </c>
      <c r="L21" s="181"/>
      <c r="M21" s="194"/>
      <c r="N21" s="161"/>
      <c r="O21" s="163"/>
    </row>
    <row r="23" spans="2:44" ht="16.5" thickBot="1"/>
    <row r="24" spans="2:44" ht="30" customHeight="1">
      <c r="B24" s="209" t="s">
        <v>152</v>
      </c>
      <c r="C24" s="210"/>
      <c r="D24" s="211" t="s">
        <v>182</v>
      </c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3"/>
      <c r="P24" s="202" t="s">
        <v>183</v>
      </c>
      <c r="Q24" s="203"/>
      <c r="R24" s="203"/>
      <c r="S24" s="203"/>
      <c r="T24" s="203"/>
      <c r="U24" s="203"/>
      <c r="V24" s="203"/>
      <c r="W24" s="203"/>
      <c r="X24" s="204"/>
    </row>
    <row r="25" spans="2:44" ht="17.25" customHeight="1">
      <c r="B25" s="205" t="s">
        <v>155</v>
      </c>
      <c r="C25" s="206"/>
      <c r="D25" s="135">
        <v>1</v>
      </c>
      <c r="E25" s="164">
        <v>2</v>
      </c>
      <c r="F25" s="136">
        <v>3</v>
      </c>
      <c r="G25" s="136">
        <v>4</v>
      </c>
      <c r="H25" s="164">
        <v>5</v>
      </c>
      <c r="I25" s="136">
        <v>6</v>
      </c>
      <c r="J25" s="136">
        <v>7</v>
      </c>
      <c r="K25" s="164">
        <v>8</v>
      </c>
      <c r="L25" s="136">
        <v>9</v>
      </c>
      <c r="M25" s="136">
        <v>10</v>
      </c>
      <c r="N25" s="164">
        <v>11</v>
      </c>
      <c r="O25" s="136">
        <v>12</v>
      </c>
      <c r="P25" s="135">
        <v>1</v>
      </c>
      <c r="Q25" s="136">
        <v>2</v>
      </c>
      <c r="R25" s="136">
        <v>3</v>
      </c>
      <c r="S25" s="136">
        <v>4</v>
      </c>
      <c r="T25" s="136">
        <v>5</v>
      </c>
      <c r="U25" s="136">
        <v>6</v>
      </c>
      <c r="V25" s="136">
        <v>7</v>
      </c>
      <c r="W25" s="136">
        <v>8</v>
      </c>
      <c r="X25" s="137">
        <v>9</v>
      </c>
    </row>
    <row r="26" spans="2:44" ht="46.5" customHeight="1">
      <c r="B26" s="205"/>
      <c r="C26" s="206"/>
      <c r="D26" s="165" t="s">
        <v>156</v>
      </c>
      <c r="E26" s="166" t="s">
        <v>164</v>
      </c>
      <c r="F26" s="139" t="s">
        <v>160</v>
      </c>
      <c r="G26" s="139" t="s">
        <v>161</v>
      </c>
      <c r="H26" s="139" t="s">
        <v>184</v>
      </c>
      <c r="I26" s="139" t="s">
        <v>163</v>
      </c>
      <c r="J26" s="139" t="s">
        <v>185</v>
      </c>
      <c r="K26" s="139" t="s">
        <v>186</v>
      </c>
      <c r="L26" s="139" t="s">
        <v>187</v>
      </c>
      <c r="M26" s="139" t="s">
        <v>188</v>
      </c>
      <c r="N26" s="167" t="s">
        <v>45</v>
      </c>
      <c r="O26" s="168" t="s">
        <v>189</v>
      </c>
      <c r="P26" s="138" t="s">
        <v>190</v>
      </c>
      <c r="Q26" s="139" t="s">
        <v>162</v>
      </c>
      <c r="R26" s="139" t="s">
        <v>191</v>
      </c>
      <c r="S26" s="139" t="s">
        <v>192</v>
      </c>
      <c r="T26" s="139" t="s">
        <v>193</v>
      </c>
      <c r="U26" s="139" t="s">
        <v>187</v>
      </c>
      <c r="V26" s="139" t="s">
        <v>194</v>
      </c>
      <c r="W26" s="167" t="s">
        <v>45</v>
      </c>
      <c r="X26" s="168" t="s">
        <v>46</v>
      </c>
    </row>
    <row r="27" spans="2:44" ht="40.15" customHeight="1">
      <c r="B27" s="207" t="s">
        <v>10</v>
      </c>
      <c r="C27" s="141" t="s">
        <v>165</v>
      </c>
      <c r="D27" s="143">
        <v>192.52941176470588</v>
      </c>
      <c r="E27" s="143" t="s">
        <v>77</v>
      </c>
      <c r="F27" s="143" t="s">
        <v>77</v>
      </c>
      <c r="G27" s="143">
        <v>323.52941176470586</v>
      </c>
      <c r="H27" s="143">
        <v>433.33333333333331</v>
      </c>
      <c r="I27" s="143" t="s">
        <v>77</v>
      </c>
      <c r="J27" s="143">
        <v>675</v>
      </c>
      <c r="K27" s="143">
        <v>1100</v>
      </c>
      <c r="L27" s="143" t="s">
        <v>77</v>
      </c>
      <c r="M27" s="143">
        <v>776.47058823529414</v>
      </c>
      <c r="N27" s="143">
        <v>985.71428571428567</v>
      </c>
      <c r="O27" s="143">
        <v>818.18181818181824</v>
      </c>
      <c r="P27" s="142">
        <v>262.04395604395603</v>
      </c>
      <c r="Q27" s="143" t="s">
        <v>77</v>
      </c>
      <c r="R27" s="143" t="s">
        <v>77</v>
      </c>
      <c r="S27" s="143">
        <v>675</v>
      </c>
      <c r="T27" s="143">
        <v>820</v>
      </c>
      <c r="U27" s="143" t="s">
        <v>77</v>
      </c>
      <c r="V27" s="143">
        <v>776.47058823529414</v>
      </c>
      <c r="W27" s="143">
        <v>1200</v>
      </c>
      <c r="X27" s="144">
        <v>800</v>
      </c>
    </row>
    <row r="28" spans="2:44" ht="39.6" customHeight="1">
      <c r="B28" s="207"/>
      <c r="C28" s="145" t="s">
        <v>166</v>
      </c>
      <c r="D28" s="147">
        <v>163.70306223080365</v>
      </c>
      <c r="E28" s="147" t="s">
        <v>77</v>
      </c>
      <c r="F28" s="147" t="s">
        <v>77</v>
      </c>
      <c r="G28" s="147">
        <v>269.44232238349878</v>
      </c>
      <c r="H28" s="147">
        <v>356.15065900905029</v>
      </c>
      <c r="I28" s="147" t="s">
        <v>77</v>
      </c>
      <c r="J28" s="147">
        <v>589.28682010527382</v>
      </c>
      <c r="K28" s="147">
        <v>929.99542078281763</v>
      </c>
      <c r="L28" s="147" t="s">
        <v>77</v>
      </c>
      <c r="M28" s="147">
        <v>649.50330155387314</v>
      </c>
      <c r="N28" s="147">
        <v>811.87311231888395</v>
      </c>
      <c r="O28" s="147">
        <v>666.37108190344486</v>
      </c>
      <c r="P28" s="146">
        <v>219.93805434634058</v>
      </c>
      <c r="Q28" s="147" t="s">
        <v>77</v>
      </c>
      <c r="R28" s="147" t="s">
        <v>77</v>
      </c>
      <c r="S28" s="147">
        <v>598.9631092614801</v>
      </c>
      <c r="T28" s="147">
        <v>677.31701104475951</v>
      </c>
      <c r="U28" s="147" t="s">
        <v>77</v>
      </c>
      <c r="V28" s="147">
        <v>650.87967139733007</v>
      </c>
      <c r="W28" s="147">
        <v>993.17088430746026</v>
      </c>
      <c r="X28" s="148">
        <v>661.5609087932595</v>
      </c>
    </row>
    <row r="29" spans="2:44" ht="40.15" customHeight="1">
      <c r="B29" s="207"/>
      <c r="C29" s="149" t="s">
        <v>167</v>
      </c>
      <c r="D29" s="151">
        <f>D28/D27</f>
        <v>0.85027560584285433</v>
      </c>
      <c r="E29" s="151" t="s">
        <v>77</v>
      </c>
      <c r="F29" s="151" t="s">
        <v>77</v>
      </c>
      <c r="G29" s="151">
        <f>G28/G27</f>
        <v>0.83282172373081442</v>
      </c>
      <c r="H29" s="151">
        <f>H28/H27</f>
        <v>0.8218861361747315</v>
      </c>
      <c r="I29" s="151" t="s">
        <v>77</v>
      </c>
      <c r="J29" s="151">
        <f>J28/J27</f>
        <v>0.87301751126707228</v>
      </c>
      <c r="K29" s="151">
        <f>K28/K27</f>
        <v>0.84545038252983418</v>
      </c>
      <c r="L29" s="151" t="s">
        <v>77</v>
      </c>
      <c r="M29" s="151">
        <f>M28/M27</f>
        <v>0.83648152472847292</v>
      </c>
      <c r="N29" s="151">
        <f>N28/N27</f>
        <v>0.8236393893090127</v>
      </c>
      <c r="O29" s="151">
        <f>O28/O27</f>
        <v>0.81445354454865482</v>
      </c>
      <c r="P29" s="150">
        <f>P28/P27</f>
        <v>0.83931740944045097</v>
      </c>
      <c r="Q29" s="151" t="s">
        <v>77</v>
      </c>
      <c r="R29" s="151" t="s">
        <v>77</v>
      </c>
      <c r="S29" s="151">
        <f>S28/S27</f>
        <v>0.88735275446145201</v>
      </c>
      <c r="T29" s="151">
        <f>T28/T27</f>
        <v>0.82599635493263357</v>
      </c>
      <c r="U29" s="151" t="s">
        <v>77</v>
      </c>
      <c r="V29" s="151">
        <f>V28/V27</f>
        <v>0.8382541222541372</v>
      </c>
      <c r="W29" s="151">
        <f>W28/W27</f>
        <v>0.82764240358955021</v>
      </c>
      <c r="X29" s="152">
        <f>X28/X27</f>
        <v>0.82695113599157433</v>
      </c>
    </row>
    <row r="30" spans="2:44" ht="17.25" customHeight="1">
      <c r="B30" s="208" t="s">
        <v>168</v>
      </c>
      <c r="C30" s="134" t="s">
        <v>169</v>
      </c>
      <c r="D30" s="51">
        <v>0.23015046296296296</v>
      </c>
      <c r="E30" s="51" t="s">
        <v>77</v>
      </c>
      <c r="F30" s="51" t="s">
        <v>77</v>
      </c>
      <c r="G30" s="51">
        <v>0.23333333333333331</v>
      </c>
      <c r="H30" s="51">
        <v>0.25</v>
      </c>
      <c r="I30" s="51" t="s">
        <v>77</v>
      </c>
      <c r="J30" s="51">
        <v>0.25</v>
      </c>
      <c r="K30" s="51">
        <v>0.25</v>
      </c>
      <c r="L30" s="51" t="s">
        <v>77</v>
      </c>
      <c r="M30" s="51">
        <v>0.25031249999999999</v>
      </c>
      <c r="N30" s="51">
        <v>0.25001157407407409</v>
      </c>
      <c r="O30" s="51">
        <v>0.25033564814814813</v>
      </c>
      <c r="P30" s="50">
        <v>0.70833333333333337</v>
      </c>
      <c r="Q30" s="51" t="s">
        <v>77</v>
      </c>
      <c r="R30" s="51" t="s">
        <v>77</v>
      </c>
      <c r="S30" s="51">
        <v>0.70833333333333337</v>
      </c>
      <c r="T30" s="51">
        <v>0.708587962962963</v>
      </c>
      <c r="U30" s="51" t="s">
        <v>77</v>
      </c>
      <c r="V30" s="51">
        <v>0.70833333333333337</v>
      </c>
      <c r="W30" s="51">
        <v>0.70847222222222217</v>
      </c>
      <c r="X30" s="116">
        <v>0.7085069444444444</v>
      </c>
    </row>
    <row r="31" spans="2:44" ht="17.25" customHeight="1">
      <c r="B31" s="205"/>
      <c r="C31" s="134" t="s">
        <v>170</v>
      </c>
      <c r="D31" s="51">
        <v>0.30486111111111114</v>
      </c>
      <c r="E31" s="51" t="s">
        <v>77</v>
      </c>
      <c r="F31" s="51" t="s">
        <v>77</v>
      </c>
      <c r="G31" s="51">
        <v>0.4104166666666666</v>
      </c>
      <c r="H31" s="51">
        <v>0.3263888888888889</v>
      </c>
      <c r="I31" s="51" t="s">
        <v>77</v>
      </c>
      <c r="J31" s="51">
        <v>0.36214120370370373</v>
      </c>
      <c r="K31" s="51">
        <v>0.36041666666666666</v>
      </c>
      <c r="L31" s="51" t="s">
        <v>77</v>
      </c>
      <c r="M31" s="51">
        <v>0.43263888888888891</v>
      </c>
      <c r="N31" s="51">
        <v>0.47430555555555554</v>
      </c>
      <c r="O31" s="51">
        <v>0.45069444444444451</v>
      </c>
      <c r="P31" s="50">
        <v>1.0126157407407408</v>
      </c>
      <c r="Q31" s="51" t="s">
        <v>77</v>
      </c>
      <c r="R31" s="51" t="s">
        <v>77</v>
      </c>
      <c r="S31" s="51">
        <v>0.87241898148148145</v>
      </c>
      <c r="T31" s="51">
        <v>0.87384259259259256</v>
      </c>
      <c r="U31" s="51" t="s">
        <v>77</v>
      </c>
      <c r="V31" s="51">
        <v>0.9919675925925926</v>
      </c>
      <c r="W31" s="51">
        <v>0.89097222222222228</v>
      </c>
      <c r="X31" s="116">
        <v>0.86075231481481485</v>
      </c>
    </row>
    <row r="32" spans="2:44" ht="17.25" customHeight="1">
      <c r="B32" s="205" t="s">
        <v>171</v>
      </c>
      <c r="C32" s="206"/>
      <c r="D32" s="154">
        <v>17</v>
      </c>
      <c r="E32" s="154" t="s">
        <v>77</v>
      </c>
      <c r="F32" s="154" t="s">
        <v>77</v>
      </c>
      <c r="G32" s="154">
        <v>8.5</v>
      </c>
      <c r="H32" s="154">
        <v>6</v>
      </c>
      <c r="I32" s="154" t="s">
        <v>77</v>
      </c>
      <c r="J32" s="154">
        <v>4</v>
      </c>
      <c r="K32" s="154">
        <v>3</v>
      </c>
      <c r="L32" s="154" t="s">
        <v>77</v>
      </c>
      <c r="M32" s="154">
        <v>4.25</v>
      </c>
      <c r="N32" s="154">
        <v>3.5</v>
      </c>
      <c r="O32" s="154">
        <v>3.6666666666666665</v>
      </c>
      <c r="P32" s="153">
        <v>11.375</v>
      </c>
      <c r="Q32" s="154" t="s">
        <v>77</v>
      </c>
      <c r="R32" s="154" t="s">
        <v>77</v>
      </c>
      <c r="S32" s="154">
        <v>4</v>
      </c>
      <c r="T32" s="154">
        <v>3.75</v>
      </c>
      <c r="U32" s="51" t="s">
        <v>77</v>
      </c>
      <c r="V32" s="154">
        <v>4.25</v>
      </c>
      <c r="W32" s="154">
        <v>3</v>
      </c>
      <c r="X32" s="155">
        <v>4</v>
      </c>
    </row>
    <row r="33" spans="2:24" ht="17.25" customHeight="1">
      <c r="B33" s="198" t="s">
        <v>172</v>
      </c>
      <c r="C33" s="199"/>
      <c r="D33" s="133" t="s">
        <v>176</v>
      </c>
      <c r="E33" s="157" t="s">
        <v>174</v>
      </c>
      <c r="F33" s="157" t="s">
        <v>175</v>
      </c>
      <c r="G33" s="157" t="s">
        <v>195</v>
      </c>
      <c r="H33" s="157" t="s">
        <v>176</v>
      </c>
      <c r="I33" s="157" t="s">
        <v>176</v>
      </c>
      <c r="J33" s="157" t="s">
        <v>195</v>
      </c>
      <c r="K33" s="157" t="s">
        <v>196</v>
      </c>
      <c r="L33" s="157" t="s">
        <v>196</v>
      </c>
      <c r="M33" s="157" t="s">
        <v>196</v>
      </c>
      <c r="N33" s="157" t="s">
        <v>109</v>
      </c>
      <c r="O33" s="158" t="s">
        <v>109</v>
      </c>
      <c r="P33" s="156" t="s">
        <v>195</v>
      </c>
      <c r="Q33" s="157" t="s">
        <v>176</v>
      </c>
      <c r="R33" s="157" t="s">
        <v>176</v>
      </c>
      <c r="S33" s="157" t="s">
        <v>195</v>
      </c>
      <c r="T33" s="157" t="s">
        <v>196</v>
      </c>
      <c r="U33" s="157" t="s">
        <v>196</v>
      </c>
      <c r="V33" s="157" t="s">
        <v>196</v>
      </c>
      <c r="W33" s="157" t="s">
        <v>109</v>
      </c>
      <c r="X33" s="158" t="s">
        <v>109</v>
      </c>
    </row>
    <row r="34" spans="2:24" ht="17.25" customHeight="1">
      <c r="B34" s="198" t="s">
        <v>177</v>
      </c>
      <c r="C34" s="199"/>
      <c r="D34" s="133"/>
      <c r="E34" s="129"/>
      <c r="F34" s="157"/>
      <c r="G34" s="157"/>
      <c r="H34" s="157"/>
      <c r="I34" s="157"/>
      <c r="J34" s="157"/>
      <c r="K34" s="157"/>
      <c r="L34" s="157"/>
      <c r="M34" s="157"/>
      <c r="N34" s="157"/>
      <c r="O34" s="158"/>
      <c r="P34" s="156"/>
      <c r="Q34" s="157"/>
      <c r="R34" s="157"/>
      <c r="S34" s="157"/>
      <c r="T34" s="157"/>
      <c r="U34" s="157"/>
      <c r="V34" s="157"/>
      <c r="W34" s="157"/>
      <c r="X34" s="158"/>
    </row>
    <row r="35" spans="2:24" ht="17.25" customHeight="1" thickBot="1">
      <c r="B35" s="200" t="s">
        <v>178</v>
      </c>
      <c r="C35" s="201"/>
      <c r="D35" s="159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3"/>
      <c r="P35" s="170"/>
      <c r="Q35" s="161"/>
      <c r="R35" s="161"/>
      <c r="S35" s="161"/>
      <c r="T35" s="161"/>
      <c r="U35" s="161"/>
      <c r="V35" s="161"/>
      <c r="W35" s="161"/>
      <c r="X35" s="163"/>
    </row>
    <row r="36" spans="2:24">
      <c r="T36" s="131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BDEBB-AEDC-4E99-811F-F4E86A0EAB51}">
  <sheetPr>
    <tabColor theme="9" tint="0.59999389629810485"/>
    <pageSetUpPr fitToPage="1"/>
  </sheetPr>
  <dimension ref="A1:AC262"/>
  <sheetViews>
    <sheetView zoomScale="85" zoomScaleNormal="85" workbookViewId="0">
      <pane ySplit="4" topLeftCell="A11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SUM(F5:F242)</f>
        <v>135261</v>
      </c>
      <c r="E1" s="5" t="s">
        <v>2</v>
      </c>
      <c r="F1" s="6">
        <f>SUM(G5:G242)</f>
        <v>2762862.65</v>
      </c>
      <c r="G1" s="7" t="s">
        <v>3</v>
      </c>
      <c r="H1" s="8">
        <f>L21+L38+L55+L72+L89+L106+L123+L140+L157+L174+L191+L208+L225+L242</f>
        <v>80.291666666666657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45846</v>
      </c>
      <c r="B2" s="326"/>
      <c r="C2" s="10" t="s">
        <v>10</v>
      </c>
      <c r="D2" s="11">
        <f>AVERAGE(N21,N38,N55,N72,N89,N106,N123,N140,N157,N174,N191,N208,N225,N242)</f>
        <v>588.43967281701964</v>
      </c>
      <c r="E2" s="11" t="s">
        <v>11</v>
      </c>
      <c r="F2" s="12">
        <f>F1/D1</f>
        <v>20.426158685800043</v>
      </c>
      <c r="G2" s="13" t="s">
        <v>12</v>
      </c>
      <c r="H2" s="14">
        <f>COUNT(H5:H242)</f>
        <v>3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38" t="s">
        <v>69</v>
      </c>
      <c r="C5" s="349" t="s">
        <v>205</v>
      </c>
      <c r="D5" s="349"/>
      <c r="E5" s="39">
        <v>29.52</v>
      </c>
      <c r="F5" s="40">
        <v>2347</v>
      </c>
      <c r="G5" s="41">
        <f t="shared" ref="G5:G6" si="0">E5*F5</f>
        <v>69283.44</v>
      </c>
      <c r="H5" s="42"/>
      <c r="I5" s="43">
        <v>17</v>
      </c>
      <c r="J5" s="44">
        <v>3273</v>
      </c>
      <c r="K5" s="45">
        <f t="shared" ref="K5:K6" si="1">J5/I5</f>
        <v>192.52941176470588</v>
      </c>
      <c r="L5" s="46">
        <v>17</v>
      </c>
      <c r="M5" s="44">
        <f>F5/V5*60</f>
        <v>2783.920922570016</v>
      </c>
      <c r="N5" s="45">
        <f>M5/L5</f>
        <v>163.76005426882446</v>
      </c>
      <c r="O5" s="47">
        <f>L5-I5</f>
        <v>0</v>
      </c>
      <c r="P5" s="48">
        <f>N5-K5</f>
        <v>-28.769357495881422</v>
      </c>
      <c r="Q5" s="49">
        <f>N5/K5</f>
        <v>0.85057162315002011</v>
      </c>
      <c r="R5" s="274">
        <f>Q21</f>
        <v>0.85027560584285433</v>
      </c>
      <c r="S5" s="50">
        <v>0.23015046296296296</v>
      </c>
      <c r="T5" s="51">
        <v>0.26527777777777778</v>
      </c>
      <c r="U5" s="52">
        <v>6.1666666666666581</v>
      </c>
      <c r="V5" s="53">
        <v>50.583333333333343</v>
      </c>
      <c r="W5" s="54"/>
      <c r="X5" s="17"/>
      <c r="Y5" s="276"/>
      <c r="Z5" s="277"/>
      <c r="AA5" s="36">
        <f>M5-J5</f>
        <v>-489.07907742998395</v>
      </c>
      <c r="AB5" s="37">
        <f>M5/J5</f>
        <v>0.85057162315002022</v>
      </c>
      <c r="AC5" s="292">
        <f>AB21</f>
        <v>0.85027560584285422</v>
      </c>
    </row>
    <row r="6" spans="1:29" ht="15.75" customHeight="1">
      <c r="A6" s="282"/>
      <c r="B6" s="38" t="s">
        <v>69</v>
      </c>
      <c r="C6" s="287" t="s">
        <v>204</v>
      </c>
      <c r="D6" s="287"/>
      <c r="E6" s="39">
        <v>29.85</v>
      </c>
      <c r="F6" s="40">
        <v>2299</v>
      </c>
      <c r="G6" s="41">
        <f t="shared" si="0"/>
        <v>68625.150000000009</v>
      </c>
      <c r="H6" s="42"/>
      <c r="I6" s="43">
        <v>17</v>
      </c>
      <c r="J6" s="44">
        <v>3273</v>
      </c>
      <c r="K6" s="45">
        <f t="shared" si="1"/>
        <v>192.52941176470588</v>
      </c>
      <c r="L6" s="46">
        <v>17</v>
      </c>
      <c r="M6" s="44">
        <f>F6/V6*60</f>
        <v>2781.9831932773077</v>
      </c>
      <c r="N6" s="45">
        <f>M6/L6</f>
        <v>163.64607019278282</v>
      </c>
      <c r="O6" s="47">
        <f>L6-I6</f>
        <v>0</v>
      </c>
      <c r="P6" s="48">
        <f>N6-K6</f>
        <v>-28.883341571923069</v>
      </c>
      <c r="Q6" s="49">
        <f>N6/K6</f>
        <v>0.84997958853568834</v>
      </c>
      <c r="R6" s="274"/>
      <c r="S6" s="50">
        <v>0.27042824074074073</v>
      </c>
      <c r="T6" s="51">
        <v>0.30486111111111114</v>
      </c>
      <c r="U6" s="52">
        <v>7.4166666666666536</v>
      </c>
      <c r="V6" s="53">
        <v>49.583333333333385</v>
      </c>
      <c r="W6" s="54"/>
      <c r="X6" s="94"/>
      <c r="Y6" s="266"/>
      <c r="Z6" s="267"/>
      <c r="AA6" s="55">
        <f>M6-J6</f>
        <v>-491.01680672269231</v>
      </c>
      <c r="AB6" s="56">
        <f>M6/J6</f>
        <v>0.84997958853568822</v>
      </c>
      <c r="AC6" s="293"/>
    </row>
    <row r="7" spans="1:29" ht="15.75" customHeight="1">
      <c r="A7" s="282"/>
      <c r="B7" s="38"/>
      <c r="C7" s="287"/>
      <c r="D7" s="287"/>
      <c r="E7" s="39"/>
      <c r="F7" s="40"/>
      <c r="G7" s="41"/>
      <c r="H7" s="42"/>
      <c r="I7" s="43"/>
      <c r="J7" s="44"/>
      <c r="K7" s="45"/>
      <c r="L7" s="46"/>
      <c r="M7" s="44"/>
      <c r="N7" s="45"/>
      <c r="O7" s="47"/>
      <c r="P7" s="48"/>
      <c r="Q7" s="49"/>
      <c r="R7" s="274"/>
      <c r="S7" s="50"/>
      <c r="T7" s="51"/>
      <c r="U7" s="52"/>
      <c r="V7" s="53"/>
      <c r="W7" s="51"/>
      <c r="X7" s="94"/>
      <c r="Y7" s="266"/>
      <c r="Z7" s="267"/>
      <c r="AA7" s="55"/>
      <c r="AB7" s="56"/>
      <c r="AC7" s="293"/>
    </row>
    <row r="8" spans="1:29" ht="15.75" customHeight="1">
      <c r="A8" s="282"/>
      <c r="B8" s="38"/>
      <c r="C8" s="287"/>
      <c r="D8" s="287"/>
      <c r="E8" s="39"/>
      <c r="F8" s="40"/>
      <c r="G8" s="41"/>
      <c r="H8" s="58"/>
      <c r="I8" s="43"/>
      <c r="J8" s="44"/>
      <c r="K8" s="45"/>
      <c r="L8" s="59"/>
      <c r="M8" s="44"/>
      <c r="N8" s="45"/>
      <c r="O8" s="47"/>
      <c r="P8" s="48"/>
      <c r="Q8" s="49"/>
      <c r="R8" s="274"/>
      <c r="S8" s="50"/>
      <c r="T8" s="51"/>
      <c r="U8" s="52"/>
      <c r="V8" s="53"/>
      <c r="W8" s="54"/>
      <c r="X8" s="116"/>
      <c r="Y8" s="266"/>
      <c r="Z8" s="267"/>
      <c r="AA8" s="55"/>
      <c r="AB8" s="56"/>
      <c r="AC8" s="293"/>
    </row>
    <row r="9" spans="1:29" ht="15.75" customHeight="1">
      <c r="A9" s="283"/>
      <c r="B9" s="38"/>
      <c r="C9" s="287"/>
      <c r="D9" s="287"/>
      <c r="E9" s="39"/>
      <c r="F9" s="40"/>
      <c r="G9" s="60"/>
      <c r="H9" s="61"/>
      <c r="I9" s="43"/>
      <c r="J9" s="44"/>
      <c r="K9" s="45"/>
      <c r="L9" s="46"/>
      <c r="M9" s="44"/>
      <c r="N9" s="45"/>
      <c r="O9" s="47"/>
      <c r="P9" s="48"/>
      <c r="Q9" s="49"/>
      <c r="R9" s="274"/>
      <c r="S9" s="62"/>
      <c r="T9" s="63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5"/>
      <c r="D10" s="286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29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29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29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29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29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17</v>
      </c>
      <c r="J21" s="81">
        <f t="shared" si="2"/>
        <v>3273</v>
      </c>
      <c r="K21" s="82">
        <f t="shared" ref="K21:K23" si="3">J21/I21</f>
        <v>192.52941176470588</v>
      </c>
      <c r="L21" s="80">
        <f t="shared" ref="L21:M21" si="4">AVERAGE(L5:L20)</f>
        <v>17</v>
      </c>
      <c r="M21" s="81">
        <f t="shared" si="4"/>
        <v>2782.9520579236619</v>
      </c>
      <c r="N21" s="82">
        <f>M21/L21</f>
        <v>163.70306223080365</v>
      </c>
      <c r="O21" s="83">
        <f>L21-I21</f>
        <v>0</v>
      </c>
      <c r="P21" s="84">
        <f>N21-K21</f>
        <v>-28.826349533902231</v>
      </c>
      <c r="Q21" s="85">
        <f>N21/K21</f>
        <v>0.85027560584285433</v>
      </c>
      <c r="R21" s="275"/>
      <c r="S21" s="182">
        <f>S5</f>
        <v>0.23015046296296296</v>
      </c>
      <c r="T21" s="183">
        <f>INDEX(T5:T20,COUNTA(T5:T20))</f>
        <v>0.30486111111111114</v>
      </c>
      <c r="U21" s="86"/>
      <c r="V21" s="86"/>
      <c r="W21" s="87"/>
      <c r="X21" s="179"/>
      <c r="Y21" s="262"/>
      <c r="Z21" s="263"/>
      <c r="AA21" s="88">
        <f>M21-J21</f>
        <v>-490.04794207633813</v>
      </c>
      <c r="AB21" s="89">
        <f>M21/J21</f>
        <v>0.85027560584285422</v>
      </c>
      <c r="AC21" s="295"/>
    </row>
    <row r="22" spans="1:29" ht="15.75" customHeight="1">
      <c r="A22" s="268" t="s">
        <v>40</v>
      </c>
      <c r="B22" s="38" t="s">
        <v>69</v>
      </c>
      <c r="C22" s="349" t="s">
        <v>282</v>
      </c>
      <c r="D22" s="349"/>
      <c r="E22" s="39">
        <v>24.47</v>
      </c>
      <c r="F22" s="40">
        <v>4465</v>
      </c>
      <c r="G22" s="41">
        <f t="shared" ref="G22:G23" si="5">E22*F22</f>
        <v>109258.54999999999</v>
      </c>
      <c r="H22" s="42"/>
      <c r="I22" s="43">
        <v>11</v>
      </c>
      <c r="J22" s="44">
        <v>3000</v>
      </c>
      <c r="K22" s="45">
        <f t="shared" si="3"/>
        <v>272.72727272727275</v>
      </c>
      <c r="L22" s="46">
        <v>11</v>
      </c>
      <c r="M22" s="44">
        <f>F22/V22*60</f>
        <v>2551.4285714285697</v>
      </c>
      <c r="N22" s="45">
        <f>M22/L22</f>
        <v>231.94805194805178</v>
      </c>
      <c r="O22" s="47">
        <f>L22-I22</f>
        <v>0</v>
      </c>
      <c r="P22" s="48">
        <f>N22-K22</f>
        <v>-40.779220779220964</v>
      </c>
      <c r="Q22" s="49">
        <f>N22/K22</f>
        <v>0.85047619047618983</v>
      </c>
      <c r="R22" s="273">
        <f>Q38</f>
        <v>0.83282172373081442</v>
      </c>
      <c r="S22" s="50">
        <v>0.23333333333333331</v>
      </c>
      <c r="T22" s="51">
        <v>0.30625000000000002</v>
      </c>
      <c r="U22" s="52">
        <v>4.9166666666666226</v>
      </c>
      <c r="V22" s="53">
        <v>105.00000000000007</v>
      </c>
      <c r="W22" s="114"/>
      <c r="X22" s="115"/>
      <c r="Y22" s="276"/>
      <c r="Z22" s="277"/>
      <c r="AA22" s="55">
        <f>M22-J22</f>
        <v>-448.57142857143026</v>
      </c>
      <c r="AB22" s="49">
        <f>M22/J22</f>
        <v>0.85047619047618994</v>
      </c>
      <c r="AC22" s="278">
        <f>AB38</f>
        <v>0.83282172373081453</v>
      </c>
    </row>
    <row r="23" spans="1:29" ht="15.75" customHeight="1">
      <c r="A23" s="269"/>
      <c r="B23" s="38" t="s">
        <v>69</v>
      </c>
      <c r="C23" s="287" t="s">
        <v>283</v>
      </c>
      <c r="D23" s="287"/>
      <c r="E23" s="39">
        <v>20.6</v>
      </c>
      <c r="F23" s="40">
        <v>4836</v>
      </c>
      <c r="G23" s="41">
        <f t="shared" si="5"/>
        <v>99621.6</v>
      </c>
      <c r="H23" s="42"/>
      <c r="I23" s="43">
        <v>6</v>
      </c>
      <c r="J23" s="44">
        <v>2500</v>
      </c>
      <c r="K23" s="45">
        <f t="shared" si="3"/>
        <v>416.66666666666669</v>
      </c>
      <c r="L23" s="46">
        <v>6</v>
      </c>
      <c r="M23" s="44">
        <f>F23/V23*60</f>
        <v>2029.0909090909097</v>
      </c>
      <c r="N23" s="45">
        <f>M23/L23</f>
        <v>338.1818181818183</v>
      </c>
      <c r="O23" s="47">
        <f>L23-I23</f>
        <v>0</v>
      </c>
      <c r="P23" s="48">
        <f>N23-K23</f>
        <v>-78.484848484848385</v>
      </c>
      <c r="Q23" s="49">
        <f>N23/K23</f>
        <v>0.81163636363636393</v>
      </c>
      <c r="R23" s="274"/>
      <c r="S23" s="50">
        <v>0.31111111111111106</v>
      </c>
      <c r="T23" s="51">
        <v>0.4104166666666666</v>
      </c>
      <c r="U23" s="52">
        <v>7</v>
      </c>
      <c r="V23" s="53">
        <v>142.99999999999997</v>
      </c>
      <c r="W23" s="54"/>
      <c r="X23" s="94"/>
      <c r="Y23" s="266"/>
      <c r="Z23" s="267"/>
      <c r="AA23" s="55">
        <f>M23-J23</f>
        <v>-470.90909090909031</v>
      </c>
      <c r="AB23" s="49">
        <f>M23/J23</f>
        <v>0.81163636363636382</v>
      </c>
      <c r="AC23" s="279"/>
    </row>
    <row r="24" spans="1:29" ht="15.75" customHeight="1">
      <c r="A24" s="269"/>
      <c r="B24" s="38"/>
      <c r="C24" s="287"/>
      <c r="D24" s="287"/>
      <c r="E24" s="39"/>
      <c r="F24" s="40"/>
      <c r="G24" s="41"/>
      <c r="H24" s="58"/>
      <c r="I24" s="43"/>
      <c r="J24" s="44"/>
      <c r="K24" s="45"/>
      <c r="L24" s="59"/>
      <c r="M24" s="44"/>
      <c r="N24" s="45"/>
      <c r="O24" s="47"/>
      <c r="P24" s="48"/>
      <c r="Q24" s="49"/>
      <c r="R24" s="274"/>
      <c r="S24" s="50"/>
      <c r="T24" s="51"/>
      <c r="U24" s="52"/>
      <c r="V24" s="53"/>
      <c r="W24" s="54"/>
      <c r="X24" s="94"/>
      <c r="Y24" s="266"/>
      <c r="Z24" s="267"/>
      <c r="AA24" s="55"/>
      <c r="AB24" s="49"/>
      <c r="AC24" s="279"/>
    </row>
    <row r="25" spans="1:29" ht="15.75" customHeight="1">
      <c r="A25" s="269"/>
      <c r="B25" s="38"/>
      <c r="C25" s="287"/>
      <c r="D25" s="287"/>
      <c r="E25" s="39"/>
      <c r="F25" s="40"/>
      <c r="G25" s="60"/>
      <c r="H25" s="61"/>
      <c r="I25" s="43"/>
      <c r="J25" s="44"/>
      <c r="K25" s="45"/>
      <c r="L25" s="46"/>
      <c r="M25" s="44"/>
      <c r="N25" s="45"/>
      <c r="O25" s="47"/>
      <c r="P25" s="48"/>
      <c r="Q25" s="49"/>
      <c r="R25" s="274"/>
      <c r="S25" s="50"/>
      <c r="T25" s="51"/>
      <c r="U25" s="52"/>
      <c r="V25" s="53"/>
      <c r="W25" s="54"/>
      <c r="X25" s="94"/>
      <c r="Y25" s="266"/>
      <c r="Z25" s="267"/>
      <c r="AA25" s="55"/>
      <c r="AB25" s="49"/>
      <c r="AC25" s="279"/>
    </row>
    <row r="26" spans="1:29" ht="15.75" customHeight="1">
      <c r="A26" s="269"/>
      <c r="B26" s="38"/>
      <c r="C26" s="287"/>
      <c r="D26" s="287"/>
      <c r="E26" s="39"/>
      <c r="F26" s="40"/>
      <c r="G26" s="60"/>
      <c r="H26" s="64"/>
      <c r="I26" s="43"/>
      <c r="J26" s="44"/>
      <c r="K26" s="45"/>
      <c r="L26" s="59"/>
      <c r="M26" s="44"/>
      <c r="N26" s="45"/>
      <c r="O26" s="65"/>
      <c r="P26" s="66"/>
      <c r="Q26" s="67"/>
      <c r="R26" s="274"/>
      <c r="S26" s="50"/>
      <c r="T26" s="51"/>
      <c r="U26" s="52"/>
      <c r="V26" s="53"/>
      <c r="W26" s="54"/>
      <c r="X26" s="94"/>
      <c r="Y26" s="266"/>
      <c r="Z26" s="267"/>
      <c r="AA26" s="55"/>
      <c r="AB26" s="49"/>
      <c r="AC26" s="279"/>
    </row>
    <row r="27" spans="1:29" ht="15.75" customHeight="1">
      <c r="A27" s="269"/>
      <c r="B27" s="38"/>
      <c r="C27" s="285"/>
      <c r="D27" s="286"/>
      <c r="E27" s="39"/>
      <c r="F27" s="40"/>
      <c r="G27" s="60"/>
      <c r="H27" s="64"/>
      <c r="I27" s="43"/>
      <c r="J27" s="44"/>
      <c r="K27" s="45"/>
      <c r="L27" s="59"/>
      <c r="M27" s="44"/>
      <c r="N27" s="45"/>
      <c r="O27" s="65"/>
      <c r="P27" s="66"/>
      <c r="Q27" s="67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79"/>
    </row>
    <row r="28" spans="1:29" ht="15.75" customHeight="1">
      <c r="A28" s="269"/>
      <c r="B28" s="38"/>
      <c r="C28" s="285"/>
      <c r="D28" s="286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79"/>
    </row>
    <row r="29" spans="1:29" ht="15.75" customHeight="1">
      <c r="A29" s="269"/>
      <c r="B29" s="38"/>
      <c r="C29" s="264"/>
      <c r="D29" s="265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79"/>
    </row>
    <row r="30" spans="1:29" ht="15.75" customHeight="1">
      <c r="A30" s="269"/>
      <c r="B30" s="38"/>
      <c r="C30" s="264"/>
      <c r="D30" s="265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110"/>
      <c r="Y30" s="266"/>
      <c r="Z30" s="267"/>
      <c r="AA30" s="55"/>
      <c r="AB30" s="49"/>
      <c r="AC30" s="279"/>
    </row>
    <row r="31" spans="1:29" ht="15.75" customHeight="1">
      <c r="A31" s="269"/>
      <c r="B31" s="38"/>
      <c r="C31" s="264"/>
      <c r="D31" s="265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110"/>
      <c r="Y31" s="266"/>
      <c r="Z31" s="267"/>
      <c r="AA31" s="55"/>
      <c r="AB31" s="49"/>
      <c r="AC31" s="279"/>
    </row>
    <row r="32" spans="1:29" ht="15.75" customHeight="1">
      <c r="A32" s="269"/>
      <c r="B32" s="38"/>
      <c r="C32" s="264"/>
      <c r="D32" s="265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110"/>
      <c r="Y32" s="266"/>
      <c r="Z32" s="267"/>
      <c r="AA32" s="55"/>
      <c r="AB32" s="49"/>
      <c r="AC32" s="279"/>
    </row>
    <row r="33" spans="1:29" ht="15.75" customHeight="1">
      <c r="A33" s="269"/>
      <c r="B33" s="38"/>
      <c r="C33" s="264"/>
      <c r="D33" s="265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110"/>
      <c r="Y33" s="266"/>
      <c r="Z33" s="267"/>
      <c r="AA33" s="55"/>
      <c r="AB33" s="49"/>
      <c r="AC33" s="279"/>
    </row>
    <row r="34" spans="1:29" ht="15.75" customHeight="1">
      <c r="A34" s="269"/>
      <c r="B34" s="38"/>
      <c r="C34" s="264"/>
      <c r="D34" s="265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110"/>
      <c r="Y34" s="266"/>
      <c r="Z34" s="267"/>
      <c r="AA34" s="55"/>
      <c r="AB34" s="49"/>
      <c r="AC34" s="279"/>
    </row>
    <row r="35" spans="1:29" ht="15.75" customHeight="1">
      <c r="A35" s="269"/>
      <c r="B35" s="38"/>
      <c r="C35" s="264"/>
      <c r="D35" s="265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110"/>
      <c r="Y35" s="266"/>
      <c r="Z35" s="267"/>
      <c r="AA35" s="55"/>
      <c r="AB35" s="49"/>
      <c r="AC35" s="279"/>
    </row>
    <row r="36" spans="1:29" ht="15.75" customHeight="1">
      <c r="A36" s="269"/>
      <c r="B36" s="38"/>
      <c r="C36" s="264"/>
      <c r="D36" s="265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110"/>
      <c r="Y36" s="266"/>
      <c r="Z36" s="267"/>
      <c r="AA36" s="55"/>
      <c r="AB36" s="49"/>
      <c r="AC36" s="279"/>
    </row>
    <row r="37" spans="1:29" ht="15.75" customHeight="1">
      <c r="A37" s="269"/>
      <c r="B37" s="99"/>
      <c r="C37" s="264"/>
      <c r="D37" s="265"/>
      <c r="E37" s="109"/>
      <c r="F37" s="71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62"/>
      <c r="T37" s="63"/>
      <c r="U37" s="73"/>
      <c r="V37" s="74"/>
      <c r="W37" s="68"/>
      <c r="X37" s="110"/>
      <c r="Y37" s="266"/>
      <c r="Z37" s="267"/>
      <c r="AA37" s="111"/>
      <c r="AB37" s="67"/>
      <c r="AC37" s="279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6">AVERAGE(I22:I37)</f>
        <v>8.5</v>
      </c>
      <c r="J38" s="81">
        <f t="shared" si="6"/>
        <v>2750</v>
      </c>
      <c r="K38" s="82">
        <f t="shared" ref="K38" si="7">J38/I38</f>
        <v>323.52941176470586</v>
      </c>
      <c r="L38" s="80">
        <f t="shared" ref="L38:M38" si="8">AVERAGE(L22:L37)</f>
        <v>8.5</v>
      </c>
      <c r="M38" s="81">
        <f t="shared" si="8"/>
        <v>2290.2597402597398</v>
      </c>
      <c r="N38" s="82">
        <f>M38/L38</f>
        <v>269.44232238349878</v>
      </c>
      <c r="O38" s="83">
        <f>L38-I38</f>
        <v>0</v>
      </c>
      <c r="P38" s="84">
        <f>N38-K38</f>
        <v>-54.087089381207079</v>
      </c>
      <c r="Q38" s="85">
        <f>N38/K38</f>
        <v>0.83282172373081442</v>
      </c>
      <c r="R38" s="275"/>
      <c r="S38" s="182">
        <f>S22</f>
        <v>0.23333333333333331</v>
      </c>
      <c r="T38" s="183">
        <f>INDEX(T22:T37,COUNTA(T22:T37))</f>
        <v>0.4104166666666666</v>
      </c>
      <c r="U38" s="86"/>
      <c r="V38" s="96"/>
      <c r="W38" s="78"/>
      <c r="X38" s="82"/>
      <c r="Y38" s="262"/>
      <c r="Z38" s="263"/>
      <c r="AA38" s="97">
        <f>M38-J38</f>
        <v>-459.74025974026017</v>
      </c>
      <c r="AB38" s="85">
        <f>M38/J38</f>
        <v>0.83282172373081453</v>
      </c>
      <c r="AC38" s="280"/>
    </row>
    <row r="39" spans="1:29" ht="15.75" customHeight="1">
      <c r="A39" s="281" t="s">
        <v>41</v>
      </c>
      <c r="B39" s="16" t="s">
        <v>69</v>
      </c>
      <c r="C39" s="271" t="s">
        <v>96</v>
      </c>
      <c r="D39" s="272"/>
      <c r="E39" s="21">
        <v>14.06</v>
      </c>
      <c r="F39" s="15">
        <v>1263</v>
      </c>
      <c r="G39" s="22">
        <f t="shared" ref="G39:G41" si="9">E39*F39</f>
        <v>17757.78</v>
      </c>
      <c r="H39" s="23"/>
      <c r="I39" s="24">
        <v>6</v>
      </c>
      <c r="J39" s="25">
        <v>2600</v>
      </c>
      <c r="K39" s="26">
        <f>J39/I39</f>
        <v>433.33333333333331</v>
      </c>
      <c r="L39" s="27">
        <v>6</v>
      </c>
      <c r="M39" s="25">
        <f>F39/V39*60</f>
        <v>2146.7422096317277</v>
      </c>
      <c r="N39" s="26">
        <f>M39/L39</f>
        <v>357.79036827195461</v>
      </c>
      <c r="O39" s="91">
        <f>L39-I39</f>
        <v>0</v>
      </c>
      <c r="P39" s="92">
        <f>N39-K39</f>
        <v>-75.542965061378709</v>
      </c>
      <c r="Q39" s="31">
        <f>N39/K39</f>
        <v>0.82567008062758762</v>
      </c>
      <c r="R39" s="273">
        <f>Q55</f>
        <v>0.8218861361747315</v>
      </c>
      <c r="S39" s="32">
        <v>0.25</v>
      </c>
      <c r="T39" s="33">
        <v>0.27451388888888889</v>
      </c>
      <c r="U39" s="34"/>
      <c r="V39" s="35">
        <v>35.300000000000004</v>
      </c>
      <c r="W39" s="33"/>
      <c r="X39" s="107"/>
      <c r="Y39" s="276"/>
      <c r="Z39" s="277"/>
      <c r="AA39" s="36">
        <f>M39-J39</f>
        <v>-453.25779036827225</v>
      </c>
      <c r="AB39" s="31">
        <f>M39/J39</f>
        <v>0.82567008062758762</v>
      </c>
      <c r="AC39" s="278">
        <f>AB55</f>
        <v>0.82188613617473139</v>
      </c>
    </row>
    <row r="40" spans="1:29" ht="15.75" customHeight="1">
      <c r="A40" s="282"/>
      <c r="B40" s="38" t="s">
        <v>69</v>
      </c>
      <c r="C40" s="264" t="s">
        <v>97</v>
      </c>
      <c r="D40" s="265"/>
      <c r="E40" s="39">
        <v>14.81</v>
      </c>
      <c r="F40" s="40">
        <v>1386</v>
      </c>
      <c r="G40" s="41">
        <f t="shared" si="9"/>
        <v>20526.66</v>
      </c>
      <c r="H40" s="42"/>
      <c r="I40" s="43">
        <v>6</v>
      </c>
      <c r="J40" s="44">
        <v>2600</v>
      </c>
      <c r="K40" s="45">
        <f t="shared" ref="K40:K41" si="10">J40/I40</f>
        <v>433.33333333333331</v>
      </c>
      <c r="L40" s="46">
        <v>6</v>
      </c>
      <c r="M40" s="44">
        <f>F40/V40*60</f>
        <v>2161.8717504332776</v>
      </c>
      <c r="N40" s="45">
        <f>M40/L40</f>
        <v>360.31195840554625</v>
      </c>
      <c r="O40" s="47">
        <f>L40-I40</f>
        <v>0</v>
      </c>
      <c r="P40" s="48">
        <f>N40-K40</f>
        <v>-73.021374927787065</v>
      </c>
      <c r="Q40" s="49">
        <f>N40/K40</f>
        <v>0.83148913478202979</v>
      </c>
      <c r="R40" s="274"/>
      <c r="S40" s="50">
        <v>0.27916666666666667</v>
      </c>
      <c r="T40" s="51">
        <v>0.30587962962962961</v>
      </c>
      <c r="U40" s="52">
        <v>6.7000000000000082</v>
      </c>
      <c r="V40" s="53">
        <v>38.466666666666633</v>
      </c>
      <c r="W40" s="54"/>
      <c r="X40" s="58"/>
      <c r="Y40" s="266"/>
      <c r="Z40" s="267"/>
      <c r="AA40" s="55">
        <f>M40-J40</f>
        <v>-438.12824956672239</v>
      </c>
      <c r="AB40" s="49">
        <f>M40/J40</f>
        <v>0.8314891347820299</v>
      </c>
      <c r="AC40" s="279"/>
    </row>
    <row r="41" spans="1:29" ht="15.75" customHeight="1">
      <c r="A41" s="282"/>
      <c r="B41" s="38" t="s">
        <v>69</v>
      </c>
      <c r="C41" s="264" t="s">
        <v>98</v>
      </c>
      <c r="D41" s="265"/>
      <c r="E41" s="39">
        <v>17.87</v>
      </c>
      <c r="F41" s="40">
        <v>835</v>
      </c>
      <c r="G41" s="41">
        <f t="shared" si="9"/>
        <v>14921.45</v>
      </c>
      <c r="H41" s="42"/>
      <c r="I41" s="43">
        <v>6</v>
      </c>
      <c r="J41" s="44">
        <v>2600</v>
      </c>
      <c r="K41" s="45">
        <f t="shared" si="10"/>
        <v>433.33333333333331</v>
      </c>
      <c r="L41" s="46">
        <v>6</v>
      </c>
      <c r="M41" s="44">
        <f>F41/V41*60</f>
        <v>2102.0979020978998</v>
      </c>
      <c r="N41" s="45">
        <f>M41/L41</f>
        <v>350.34965034964995</v>
      </c>
      <c r="O41" s="47">
        <f>L41-I41</f>
        <v>0</v>
      </c>
      <c r="P41" s="48">
        <f>N41-K41</f>
        <v>-82.983682983683366</v>
      </c>
      <c r="Q41" s="49">
        <f>N41/K41</f>
        <v>0.80849919311457685</v>
      </c>
      <c r="R41" s="274"/>
      <c r="S41" s="50">
        <v>0.30983796296296295</v>
      </c>
      <c r="T41" s="51">
        <v>0.3263888888888889</v>
      </c>
      <c r="U41" s="52">
        <v>5.7000000000000117</v>
      </c>
      <c r="V41" s="53">
        <v>23.833333333333357</v>
      </c>
      <c r="W41" s="54"/>
      <c r="X41" s="58"/>
      <c r="Y41" s="266"/>
      <c r="Z41" s="267"/>
      <c r="AA41" s="55">
        <f>M41-J41</f>
        <v>-497.90209790210019</v>
      </c>
      <c r="AB41" s="49">
        <f>M41/J41</f>
        <v>0.80849919311457685</v>
      </c>
      <c r="AC41" s="279"/>
    </row>
    <row r="42" spans="1:29" ht="15.75" customHeight="1">
      <c r="A42" s="282"/>
      <c r="B42" s="38"/>
      <c r="C42" s="264"/>
      <c r="D42" s="265"/>
      <c r="E42" s="39"/>
      <c r="F42" s="40"/>
      <c r="G42" s="41"/>
      <c r="H42" s="42"/>
      <c r="I42" s="43"/>
      <c r="J42" s="44"/>
      <c r="K42" s="45"/>
      <c r="L42" s="46"/>
      <c r="M42" s="44"/>
      <c r="N42" s="45"/>
      <c r="O42" s="47"/>
      <c r="P42" s="48"/>
      <c r="Q42" s="49"/>
      <c r="R42" s="274"/>
      <c r="S42" s="50"/>
      <c r="T42" s="51"/>
      <c r="U42" s="52"/>
      <c r="V42" s="53"/>
      <c r="W42" s="54"/>
      <c r="X42" s="94"/>
      <c r="Y42" s="266"/>
      <c r="Z42" s="267"/>
      <c r="AA42" s="55"/>
      <c r="AB42" s="49"/>
      <c r="AC42" s="279"/>
    </row>
    <row r="43" spans="1:29" ht="15.75" customHeight="1">
      <c r="A43" s="283"/>
      <c r="B43" s="38"/>
      <c r="C43" s="264"/>
      <c r="D43" s="265"/>
      <c r="E43" s="39"/>
      <c r="F43" s="40"/>
      <c r="G43" s="41"/>
      <c r="H43" s="58"/>
      <c r="I43" s="43"/>
      <c r="J43" s="44"/>
      <c r="K43" s="45"/>
      <c r="L43" s="59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58"/>
      <c r="Y43" s="266"/>
      <c r="Z43" s="267"/>
      <c r="AA43" s="55"/>
      <c r="AB43" s="49"/>
      <c r="AC43" s="279"/>
    </row>
    <row r="44" spans="1:29" ht="15.75" customHeight="1">
      <c r="A44" s="283"/>
      <c r="B44" s="38"/>
      <c r="C44" s="264"/>
      <c r="D44" s="265"/>
      <c r="E44" s="39"/>
      <c r="F44" s="40"/>
      <c r="G44" s="60"/>
      <c r="H44" s="61"/>
      <c r="I44" s="43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116"/>
      <c r="Y44" s="266"/>
      <c r="Z44" s="267"/>
      <c r="AA44" s="55"/>
      <c r="AB44" s="49"/>
      <c r="AC44" s="279"/>
    </row>
    <row r="45" spans="1:29" ht="15.75" customHeight="1">
      <c r="A45" s="283"/>
      <c r="B45" s="38"/>
      <c r="C45" s="264"/>
      <c r="D45" s="265"/>
      <c r="E45" s="39"/>
      <c r="F45" s="40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79"/>
    </row>
    <row r="46" spans="1:29" ht="15.75" customHeight="1">
      <c r="A46" s="283"/>
      <c r="B46" s="38"/>
      <c r="C46" s="264"/>
      <c r="D46" s="265"/>
      <c r="E46" s="39"/>
      <c r="F46" s="40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79"/>
    </row>
    <row r="47" spans="1:29" ht="15.75" customHeight="1">
      <c r="A47" s="283"/>
      <c r="B47" s="38"/>
      <c r="C47" s="264"/>
      <c r="D47" s="265"/>
      <c r="E47" s="39"/>
      <c r="F47" s="40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62"/>
      <c r="T47" s="63"/>
      <c r="U47" s="52"/>
      <c r="V47" s="74"/>
      <c r="W47" s="54"/>
      <c r="X47" s="94"/>
      <c r="Y47" s="266"/>
      <c r="Z47" s="267"/>
      <c r="AA47" s="55"/>
      <c r="AB47" s="49"/>
      <c r="AC47" s="279"/>
    </row>
    <row r="48" spans="1:29" ht="15.75" customHeight="1">
      <c r="A48" s="283"/>
      <c r="B48" s="38"/>
      <c r="C48" s="264"/>
      <c r="D48" s="265"/>
      <c r="E48" s="39"/>
      <c r="F48" s="40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62"/>
      <c r="T48" s="63"/>
      <c r="U48" s="52"/>
      <c r="V48" s="74"/>
      <c r="W48" s="68"/>
      <c r="X48" s="110"/>
      <c r="Y48" s="266"/>
      <c r="Z48" s="267"/>
      <c r="AA48" s="55"/>
      <c r="AB48" s="49"/>
      <c r="AC48" s="279"/>
    </row>
    <row r="49" spans="1:29" ht="15.75" customHeight="1">
      <c r="A49" s="283"/>
      <c r="B49" s="38"/>
      <c r="C49" s="264"/>
      <c r="D49" s="265"/>
      <c r="E49" s="39"/>
      <c r="F49" s="40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62"/>
      <c r="T49" s="63"/>
      <c r="U49" s="52"/>
      <c r="V49" s="74"/>
      <c r="W49" s="68"/>
      <c r="X49" s="110"/>
      <c r="Y49" s="266"/>
      <c r="Z49" s="267"/>
      <c r="AA49" s="55"/>
      <c r="AB49" s="49"/>
      <c r="AC49" s="279"/>
    </row>
    <row r="50" spans="1:29" ht="15.75" customHeight="1">
      <c r="A50" s="283"/>
      <c r="B50" s="38"/>
      <c r="C50" s="264"/>
      <c r="D50" s="265"/>
      <c r="E50" s="39"/>
      <c r="F50" s="40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62"/>
      <c r="T50" s="63"/>
      <c r="U50" s="52"/>
      <c r="V50" s="74"/>
      <c r="W50" s="68"/>
      <c r="X50" s="110"/>
      <c r="Y50" s="266"/>
      <c r="Z50" s="267"/>
      <c r="AA50" s="55"/>
      <c r="AB50" s="49"/>
      <c r="AC50" s="279"/>
    </row>
    <row r="51" spans="1:29" ht="15.75" customHeight="1">
      <c r="A51" s="283"/>
      <c r="B51" s="38"/>
      <c r="C51" s="264"/>
      <c r="D51" s="265"/>
      <c r="E51" s="39"/>
      <c r="F51" s="40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62"/>
      <c r="T51" s="63"/>
      <c r="U51" s="52"/>
      <c r="V51" s="74"/>
      <c r="W51" s="68"/>
      <c r="X51" s="110"/>
      <c r="Y51" s="266"/>
      <c r="Z51" s="267"/>
      <c r="AA51" s="55"/>
      <c r="AB51" s="49"/>
      <c r="AC51" s="279"/>
    </row>
    <row r="52" spans="1:29" ht="15.75" customHeight="1">
      <c r="A52" s="283"/>
      <c r="B52" s="38"/>
      <c r="C52" s="264"/>
      <c r="D52" s="265"/>
      <c r="E52" s="39"/>
      <c r="F52" s="40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62"/>
      <c r="T52" s="63"/>
      <c r="U52" s="52"/>
      <c r="V52" s="74"/>
      <c r="W52" s="68"/>
      <c r="X52" s="110"/>
      <c r="Y52" s="266"/>
      <c r="Z52" s="267"/>
      <c r="AA52" s="55"/>
      <c r="AB52" s="49"/>
      <c r="AC52" s="279"/>
    </row>
    <row r="53" spans="1:29" ht="15.75" customHeight="1">
      <c r="A53" s="283"/>
      <c r="B53" s="38"/>
      <c r="C53" s="264"/>
      <c r="D53" s="265"/>
      <c r="E53" s="39"/>
      <c r="F53" s="40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62"/>
      <c r="T53" s="63"/>
      <c r="U53" s="52"/>
      <c r="V53" s="74"/>
      <c r="W53" s="68"/>
      <c r="X53" s="110"/>
      <c r="Y53" s="266"/>
      <c r="Z53" s="267"/>
      <c r="AA53" s="55"/>
      <c r="AB53" s="49"/>
      <c r="AC53" s="279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62"/>
      <c r="T54" s="63"/>
      <c r="U54" s="73"/>
      <c r="V54" s="74"/>
      <c r="W54" s="68"/>
      <c r="X54" s="110"/>
      <c r="Y54" s="266"/>
      <c r="Z54" s="267"/>
      <c r="AA54" s="111"/>
      <c r="AB54" s="67"/>
      <c r="AC54" s="279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11">AVERAGE(I39:I54)</f>
        <v>6</v>
      </c>
      <c r="J55" s="81">
        <f t="shared" si="11"/>
        <v>2600</v>
      </c>
      <c r="K55" s="82">
        <f t="shared" ref="K55" si="12">J55/I55</f>
        <v>433.33333333333331</v>
      </c>
      <c r="L55" s="80">
        <f t="shared" ref="L55:M55" si="13">AVERAGE(L39:L54)</f>
        <v>6</v>
      </c>
      <c r="M55" s="81">
        <f t="shared" si="13"/>
        <v>2136.9039540543017</v>
      </c>
      <c r="N55" s="82">
        <f>M55/L55</f>
        <v>356.15065900905029</v>
      </c>
      <c r="O55" s="83">
        <f>L55-I55</f>
        <v>0</v>
      </c>
      <c r="P55" s="84">
        <f>N55-K55</f>
        <v>-77.182674324283028</v>
      </c>
      <c r="Q55" s="85">
        <f>N55/K55</f>
        <v>0.8218861361747315</v>
      </c>
      <c r="R55" s="275"/>
      <c r="S55" s="182">
        <f>S39</f>
        <v>0.25</v>
      </c>
      <c r="T55" s="183">
        <f>INDEX(T39:T54,COUNTA(T39:T54))</f>
        <v>0.3263888888888889</v>
      </c>
      <c r="U55" s="86"/>
      <c r="V55" s="96"/>
      <c r="W55" s="78"/>
      <c r="X55" s="82"/>
      <c r="Y55" s="262"/>
      <c r="Z55" s="263"/>
      <c r="AA55" s="97">
        <f>M55-J55</f>
        <v>-463.09604594569828</v>
      </c>
      <c r="AB55" s="85">
        <f>M55/J55</f>
        <v>0.82188613617473139</v>
      </c>
      <c r="AC55" s="280"/>
    </row>
    <row r="56" spans="1:29" ht="15.75" customHeight="1">
      <c r="A56" s="268" t="s">
        <v>43</v>
      </c>
      <c r="B56" s="16" t="s">
        <v>76</v>
      </c>
      <c r="C56" s="271" t="s">
        <v>103</v>
      </c>
      <c r="D56" s="272"/>
      <c r="E56" s="21">
        <v>14.03</v>
      </c>
      <c r="F56" s="15">
        <v>6344</v>
      </c>
      <c r="G56" s="22">
        <f t="shared" ref="G56" si="14">E56*F56</f>
        <v>89006.319999999992</v>
      </c>
      <c r="H56" s="23"/>
      <c r="I56" s="24">
        <v>4</v>
      </c>
      <c r="J56" s="25">
        <v>2700</v>
      </c>
      <c r="K56" s="26">
        <f>J56/I56</f>
        <v>675</v>
      </c>
      <c r="L56" s="27">
        <v>4</v>
      </c>
      <c r="M56" s="25">
        <f>F56/V56*60</f>
        <v>2357.1472804210953</v>
      </c>
      <c r="N56" s="26">
        <f>M56/L56</f>
        <v>589.28682010527382</v>
      </c>
      <c r="O56" s="91">
        <f>L56-I56</f>
        <v>0</v>
      </c>
      <c r="P56" s="92">
        <f>N56-K56</f>
        <v>-85.713179894726181</v>
      </c>
      <c r="Q56" s="31">
        <f>N56/K56</f>
        <v>0.87301751126707228</v>
      </c>
      <c r="R56" s="273">
        <f>Q72</f>
        <v>0.87301751126707228</v>
      </c>
      <c r="S56" s="32">
        <v>0.25</v>
      </c>
      <c r="T56" s="33">
        <v>0.36214120370370373</v>
      </c>
      <c r="U56" s="34"/>
      <c r="V56" s="35">
        <v>161.48333333333338</v>
      </c>
      <c r="W56" s="114"/>
      <c r="X56" s="115"/>
      <c r="Y56" s="276"/>
      <c r="Z56" s="277"/>
      <c r="AA56" s="36">
        <f>M56-J56</f>
        <v>-342.85271957890473</v>
      </c>
      <c r="AB56" s="31">
        <f>M56/J56</f>
        <v>0.87301751126707228</v>
      </c>
      <c r="AC56" s="278">
        <f>AB72</f>
        <v>0.87301751126707228</v>
      </c>
    </row>
    <row r="57" spans="1:29" ht="15.75" customHeight="1">
      <c r="A57" s="269"/>
      <c r="B57" s="38"/>
      <c r="C57" s="264"/>
      <c r="D57" s="265"/>
      <c r="E57" s="39"/>
      <c r="F57" s="40"/>
      <c r="G57" s="41"/>
      <c r="H57" s="42"/>
      <c r="I57" s="43"/>
      <c r="J57" s="44"/>
      <c r="K57" s="45"/>
      <c r="L57" s="46"/>
      <c r="M57" s="44"/>
      <c r="N57" s="45"/>
      <c r="O57" s="47"/>
      <c r="P57" s="48"/>
      <c r="Q57" s="49"/>
      <c r="R57" s="274"/>
      <c r="S57" s="50"/>
      <c r="T57" s="51"/>
      <c r="U57" s="52"/>
      <c r="V57" s="53"/>
      <c r="W57" s="54"/>
      <c r="X57" s="94"/>
      <c r="Y57" s="266"/>
      <c r="Z57" s="267"/>
      <c r="AA57" s="55"/>
      <c r="AB57" s="49"/>
      <c r="AC57" s="279"/>
    </row>
    <row r="58" spans="1:29" ht="15.75" customHeight="1">
      <c r="A58" s="269"/>
      <c r="B58" s="38"/>
      <c r="C58" s="264"/>
      <c r="D58" s="265"/>
      <c r="E58" s="39"/>
      <c r="F58" s="40"/>
      <c r="G58" s="41"/>
      <c r="H58" s="42"/>
      <c r="I58" s="43"/>
      <c r="J58" s="44"/>
      <c r="K58" s="45"/>
      <c r="L58" s="46"/>
      <c r="M58" s="44"/>
      <c r="N58" s="45"/>
      <c r="O58" s="47"/>
      <c r="P58" s="48"/>
      <c r="Q58" s="49"/>
      <c r="R58" s="274"/>
      <c r="S58" s="50"/>
      <c r="T58" s="51"/>
      <c r="U58" s="52"/>
      <c r="V58" s="53"/>
      <c r="W58" s="54"/>
      <c r="X58" s="94"/>
      <c r="Y58" s="266"/>
      <c r="Z58" s="267"/>
      <c r="AA58" s="55"/>
      <c r="AB58" s="49"/>
      <c r="AC58" s="279"/>
    </row>
    <row r="59" spans="1:29" ht="15.75" customHeight="1">
      <c r="A59" s="269"/>
      <c r="B59" s="38"/>
      <c r="C59" s="264"/>
      <c r="D59" s="265"/>
      <c r="E59" s="39"/>
      <c r="F59" s="40"/>
      <c r="G59" s="41"/>
      <c r="H59" s="42"/>
      <c r="I59" s="43"/>
      <c r="J59" s="44"/>
      <c r="K59" s="45"/>
      <c r="L59" s="46"/>
      <c r="M59" s="44"/>
      <c r="N59" s="45"/>
      <c r="O59" s="47"/>
      <c r="P59" s="48"/>
      <c r="Q59" s="49"/>
      <c r="R59" s="274"/>
      <c r="S59" s="50"/>
      <c r="T59" s="51"/>
      <c r="U59" s="52"/>
      <c r="V59" s="53"/>
      <c r="W59" s="54"/>
      <c r="X59" s="94"/>
      <c r="Y59" s="266"/>
      <c r="Z59" s="267"/>
      <c r="AA59" s="55"/>
      <c r="AB59" s="49"/>
      <c r="AC59" s="279"/>
    </row>
    <row r="60" spans="1:29" ht="15.75" customHeight="1">
      <c r="A60" s="269"/>
      <c r="B60" s="38"/>
      <c r="C60" s="264"/>
      <c r="D60" s="265"/>
      <c r="E60" s="39"/>
      <c r="F60" s="40"/>
      <c r="G60" s="41"/>
      <c r="H60" s="58"/>
      <c r="I60" s="43"/>
      <c r="J60" s="44"/>
      <c r="K60" s="45"/>
      <c r="L60" s="59"/>
      <c r="M60" s="44"/>
      <c r="N60" s="45"/>
      <c r="O60" s="47"/>
      <c r="P60" s="48"/>
      <c r="Q60" s="49"/>
      <c r="R60" s="274"/>
      <c r="S60" s="50"/>
      <c r="T60" s="51"/>
      <c r="U60" s="52"/>
      <c r="V60" s="53"/>
      <c r="W60" s="54"/>
      <c r="X60" s="94"/>
      <c r="Y60" s="266"/>
      <c r="Z60" s="267"/>
      <c r="AA60" s="55"/>
      <c r="AB60" s="49"/>
      <c r="AC60" s="279"/>
    </row>
    <row r="61" spans="1:29" ht="15.75" customHeight="1">
      <c r="A61" s="269"/>
      <c r="B61" s="38"/>
      <c r="C61" s="264"/>
      <c r="D61" s="265"/>
      <c r="E61" s="39"/>
      <c r="F61" s="40"/>
      <c r="G61" s="60"/>
      <c r="H61" s="61"/>
      <c r="I61" s="43"/>
      <c r="J61" s="44"/>
      <c r="K61" s="45"/>
      <c r="L61" s="46"/>
      <c r="M61" s="44"/>
      <c r="N61" s="45"/>
      <c r="O61" s="47"/>
      <c r="P61" s="48"/>
      <c r="Q61" s="49"/>
      <c r="R61" s="274"/>
      <c r="S61" s="50"/>
      <c r="T61" s="51"/>
      <c r="U61" s="52"/>
      <c r="V61" s="53"/>
      <c r="W61" s="54"/>
      <c r="X61" s="94"/>
      <c r="Y61" s="266"/>
      <c r="Z61" s="267"/>
      <c r="AA61" s="55"/>
      <c r="AB61" s="49"/>
      <c r="AC61" s="279"/>
    </row>
    <row r="62" spans="1:29" ht="15.75" customHeight="1">
      <c r="A62" s="269"/>
      <c r="B62" s="38"/>
      <c r="C62" s="264"/>
      <c r="D62" s="265"/>
      <c r="E62" s="39"/>
      <c r="F62" s="40"/>
      <c r="G62" s="60"/>
      <c r="H62" s="64"/>
      <c r="I62" s="43"/>
      <c r="J62" s="44"/>
      <c r="K62" s="45"/>
      <c r="L62" s="59"/>
      <c r="M62" s="44"/>
      <c r="N62" s="45"/>
      <c r="O62" s="65"/>
      <c r="P62" s="66"/>
      <c r="Q62" s="67"/>
      <c r="R62" s="274"/>
      <c r="S62" s="50"/>
      <c r="T62" s="51"/>
      <c r="U62" s="52"/>
      <c r="V62" s="53"/>
      <c r="W62" s="54"/>
      <c r="X62" s="94"/>
      <c r="Y62" s="266"/>
      <c r="Z62" s="267"/>
      <c r="AA62" s="55"/>
      <c r="AB62" s="49"/>
      <c r="AC62" s="279"/>
    </row>
    <row r="63" spans="1:29" ht="15.75" customHeight="1">
      <c r="A63" s="269"/>
      <c r="B63" s="38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50"/>
      <c r="T63" s="51"/>
      <c r="U63" s="52"/>
      <c r="V63" s="53"/>
      <c r="W63" s="54"/>
      <c r="X63" s="94"/>
      <c r="Y63" s="266"/>
      <c r="Z63" s="267"/>
      <c r="AA63" s="55"/>
      <c r="AB63" s="49"/>
      <c r="AC63" s="279"/>
    </row>
    <row r="64" spans="1:29" ht="15.75" customHeight="1">
      <c r="A64" s="269"/>
      <c r="B64" s="38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50"/>
      <c r="T64" s="51"/>
      <c r="U64" s="52"/>
      <c r="V64" s="53"/>
      <c r="W64" s="54"/>
      <c r="X64" s="94"/>
      <c r="Y64" s="266"/>
      <c r="Z64" s="267"/>
      <c r="AA64" s="55"/>
      <c r="AB64" s="49"/>
      <c r="AC64" s="279"/>
    </row>
    <row r="65" spans="1:29" ht="15.75" customHeight="1">
      <c r="A65" s="269"/>
      <c r="B65" s="38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50"/>
      <c r="T65" s="51"/>
      <c r="U65" s="52"/>
      <c r="V65" s="53"/>
      <c r="W65" s="54"/>
      <c r="X65" s="94"/>
      <c r="Y65" s="266"/>
      <c r="Z65" s="267"/>
      <c r="AA65" s="55"/>
      <c r="AB65" s="49"/>
      <c r="AC65" s="279"/>
    </row>
    <row r="66" spans="1:29" ht="15.75" customHeight="1">
      <c r="A66" s="269"/>
      <c r="B66" s="38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50"/>
      <c r="T66" s="51"/>
      <c r="U66" s="52"/>
      <c r="V66" s="53"/>
      <c r="W66" s="54"/>
      <c r="X66" s="94"/>
      <c r="Y66" s="266"/>
      <c r="Z66" s="267"/>
      <c r="AA66" s="55"/>
      <c r="AB66" s="49"/>
      <c r="AC66" s="279"/>
    </row>
    <row r="67" spans="1:29" ht="15.75" customHeight="1">
      <c r="A67" s="269"/>
      <c r="B67" s="38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50"/>
      <c r="T67" s="51"/>
      <c r="U67" s="52"/>
      <c r="V67" s="53"/>
      <c r="W67" s="54"/>
      <c r="X67" s="94"/>
      <c r="Y67" s="266"/>
      <c r="Z67" s="267"/>
      <c r="AA67" s="55"/>
      <c r="AB67" s="49"/>
      <c r="AC67" s="279"/>
    </row>
    <row r="68" spans="1:29" ht="15.75" customHeight="1">
      <c r="A68" s="269"/>
      <c r="B68" s="38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50"/>
      <c r="T68" s="51"/>
      <c r="U68" s="52"/>
      <c r="V68" s="53"/>
      <c r="W68" s="54"/>
      <c r="X68" s="94"/>
      <c r="Y68" s="266"/>
      <c r="Z68" s="267"/>
      <c r="AA68" s="55"/>
      <c r="AB68" s="49"/>
      <c r="AC68" s="279"/>
    </row>
    <row r="69" spans="1:29" ht="15.75" customHeight="1">
      <c r="A69" s="269"/>
      <c r="B69" s="38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50"/>
      <c r="T69" s="51"/>
      <c r="U69" s="52"/>
      <c r="V69" s="53"/>
      <c r="W69" s="54"/>
      <c r="X69" s="94"/>
      <c r="Y69" s="266"/>
      <c r="Z69" s="267"/>
      <c r="AA69" s="55"/>
      <c r="AB69" s="49"/>
      <c r="AC69" s="279"/>
    </row>
    <row r="70" spans="1:29" ht="15.75" customHeight="1">
      <c r="A70" s="269"/>
      <c r="B70" s="38"/>
      <c r="C70" s="264"/>
      <c r="D70" s="265"/>
      <c r="E70" s="39"/>
      <c r="F70" s="40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50"/>
      <c r="T70" s="51"/>
      <c r="U70" s="52"/>
      <c r="V70" s="53"/>
      <c r="W70" s="54"/>
      <c r="X70" s="94"/>
      <c r="Y70" s="266"/>
      <c r="Z70" s="267"/>
      <c r="AA70" s="55"/>
      <c r="AB70" s="49"/>
      <c r="AC70" s="279"/>
    </row>
    <row r="71" spans="1:29" ht="15.75" customHeight="1">
      <c r="A71" s="269"/>
      <c r="B71" s="38"/>
      <c r="C71" s="264"/>
      <c r="D71" s="265"/>
      <c r="E71" s="104"/>
      <c r="F71" s="40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18"/>
      <c r="G72" s="79"/>
      <c r="H72" s="20"/>
      <c r="I72" s="80">
        <f t="shared" ref="I72:J72" si="15">AVERAGE(I56:I71)</f>
        <v>4</v>
      </c>
      <c r="J72" s="81">
        <f t="shared" si="15"/>
        <v>2700</v>
      </c>
      <c r="K72" s="82">
        <f t="shared" ref="K72" si="16">J72/I72</f>
        <v>675</v>
      </c>
      <c r="L72" s="80">
        <f t="shared" ref="L72:M72" si="17">AVERAGE(L56:L71)</f>
        <v>4</v>
      </c>
      <c r="M72" s="81">
        <f t="shared" si="17"/>
        <v>2357.1472804210953</v>
      </c>
      <c r="N72" s="82">
        <f>M72/L72</f>
        <v>589.28682010527382</v>
      </c>
      <c r="O72" s="83">
        <f>L72-I72</f>
        <v>0</v>
      </c>
      <c r="P72" s="84">
        <f>N72-K72</f>
        <v>-85.713179894726181</v>
      </c>
      <c r="Q72" s="85">
        <f>N72/K72</f>
        <v>0.87301751126707228</v>
      </c>
      <c r="R72" s="275"/>
      <c r="S72" s="182">
        <f>S56</f>
        <v>0.25</v>
      </c>
      <c r="T72" s="183">
        <f>INDEX(T56:T71,COUNTA(T56:T71))</f>
        <v>0.36214120370370373</v>
      </c>
      <c r="U72" s="86"/>
      <c r="V72" s="96"/>
      <c r="W72" s="18"/>
      <c r="X72" s="20"/>
      <c r="Y72" s="262"/>
      <c r="Z72" s="263"/>
      <c r="AA72" s="97">
        <f>M72-J72</f>
        <v>-342.85271957890473</v>
      </c>
      <c r="AB72" s="85">
        <f>M72/J72</f>
        <v>0.87301751126707228</v>
      </c>
      <c r="AC72" s="280"/>
    </row>
    <row r="73" spans="1:29" ht="15.75" customHeight="1">
      <c r="A73" s="281" t="s">
        <v>197</v>
      </c>
      <c r="B73" s="16" t="s">
        <v>76</v>
      </c>
      <c r="C73" s="271" t="s">
        <v>107</v>
      </c>
      <c r="D73" s="272"/>
      <c r="E73" s="21">
        <v>18.18</v>
      </c>
      <c r="F73" s="15">
        <v>2973</v>
      </c>
      <c r="G73" s="22">
        <f t="shared" ref="G73:G74" si="18">E73*F73</f>
        <v>54049.14</v>
      </c>
      <c r="H73" s="23"/>
      <c r="I73" s="24">
        <v>3</v>
      </c>
      <c r="J73" s="25">
        <v>3300</v>
      </c>
      <c r="K73" s="26">
        <f>J73/I73</f>
        <v>1100</v>
      </c>
      <c r="L73" s="27">
        <v>3</v>
      </c>
      <c r="M73" s="25">
        <f>F73/V73*60</f>
        <v>2771.3102019678913</v>
      </c>
      <c r="N73" s="26">
        <f>M73/L73</f>
        <v>923.77006732263044</v>
      </c>
      <c r="O73" s="91">
        <f>L73-I73</f>
        <v>0</v>
      </c>
      <c r="P73" s="92">
        <f>N73-K73</f>
        <v>-176.22993267736956</v>
      </c>
      <c r="Q73" s="31">
        <f>N73/K73</f>
        <v>0.83979097029330041</v>
      </c>
      <c r="R73" s="273">
        <f>Q89</f>
        <v>0.84545038252983418</v>
      </c>
      <c r="S73" s="32">
        <v>0.25</v>
      </c>
      <c r="T73" s="33">
        <v>0.29469907407407409</v>
      </c>
      <c r="U73" s="34"/>
      <c r="V73" s="35">
        <v>64.366666666666688</v>
      </c>
      <c r="W73" s="33"/>
      <c r="X73" s="107"/>
      <c r="Y73" s="276"/>
      <c r="Z73" s="277"/>
      <c r="AA73" s="36">
        <f>M73-J73</f>
        <v>-528.68979803210868</v>
      </c>
      <c r="AB73" s="31">
        <f>M73/J73</f>
        <v>0.83979097029330041</v>
      </c>
      <c r="AC73" s="278">
        <f>AB89</f>
        <v>0.84545038252983418</v>
      </c>
    </row>
    <row r="74" spans="1:29" ht="15.75" customHeight="1">
      <c r="A74" s="282"/>
      <c r="B74" s="38" t="s">
        <v>76</v>
      </c>
      <c r="C74" s="264" t="s">
        <v>226</v>
      </c>
      <c r="D74" s="265"/>
      <c r="E74" s="39">
        <v>21.45</v>
      </c>
      <c r="F74" s="40">
        <v>4071</v>
      </c>
      <c r="G74" s="41">
        <f t="shared" si="18"/>
        <v>87322.95</v>
      </c>
      <c r="H74" s="42"/>
      <c r="I74" s="43">
        <v>3</v>
      </c>
      <c r="J74" s="44">
        <v>3300</v>
      </c>
      <c r="K74" s="45">
        <f t="shared" ref="K74:K93" si="19">J74/I74</f>
        <v>1100</v>
      </c>
      <c r="L74" s="46">
        <v>3</v>
      </c>
      <c r="M74" s="44">
        <f>F74/V74*60</f>
        <v>2808.6623227290142</v>
      </c>
      <c r="N74" s="45">
        <f>M74/L74</f>
        <v>936.22077424300471</v>
      </c>
      <c r="O74" s="47">
        <f>L74-I74</f>
        <v>0</v>
      </c>
      <c r="P74" s="48">
        <f>N74-K74</f>
        <v>-163.77922575699529</v>
      </c>
      <c r="Q74" s="49">
        <f>N74/K74</f>
        <v>0.85110979476636794</v>
      </c>
      <c r="R74" s="274"/>
      <c r="S74" s="50">
        <v>0.30002314814814812</v>
      </c>
      <c r="T74" s="51">
        <v>0.36041666666666666</v>
      </c>
      <c r="U74" s="52">
        <v>7.6666666666666128</v>
      </c>
      <c r="V74" s="53">
        <v>86.966666666666697</v>
      </c>
      <c r="W74" s="54"/>
      <c r="X74" s="94"/>
      <c r="Y74" s="266"/>
      <c r="Z74" s="267"/>
      <c r="AA74" s="55">
        <f>M74-J74</f>
        <v>-491.33767727098575</v>
      </c>
      <c r="AB74" s="49">
        <f>M74/J74</f>
        <v>0.85110979476636794</v>
      </c>
      <c r="AC74" s="279"/>
    </row>
    <row r="75" spans="1:29" ht="15.75" customHeight="1">
      <c r="A75" s="282"/>
      <c r="B75" s="38"/>
      <c r="C75" s="264"/>
      <c r="D75" s="265"/>
      <c r="E75" s="39"/>
      <c r="F75" s="40"/>
      <c r="G75" s="41"/>
      <c r="H75" s="42"/>
      <c r="I75" s="43"/>
      <c r="J75" s="44"/>
      <c r="K75" s="45"/>
      <c r="L75" s="46"/>
      <c r="M75" s="44"/>
      <c r="N75" s="45"/>
      <c r="O75" s="47"/>
      <c r="P75" s="48"/>
      <c r="Q75" s="49"/>
      <c r="R75" s="274"/>
      <c r="S75" s="50"/>
      <c r="T75" s="51"/>
      <c r="U75" s="52"/>
      <c r="V75" s="53"/>
      <c r="W75" s="54"/>
      <c r="X75" s="58"/>
      <c r="Y75" s="266"/>
      <c r="Z75" s="267"/>
      <c r="AA75" s="55"/>
      <c r="AB75" s="49"/>
      <c r="AC75" s="279"/>
    </row>
    <row r="76" spans="1:29" ht="15.75" customHeight="1">
      <c r="A76" s="282"/>
      <c r="B76" s="38"/>
      <c r="C76" s="264"/>
      <c r="D76" s="265"/>
      <c r="E76" s="39"/>
      <c r="F76" s="40"/>
      <c r="G76" s="41"/>
      <c r="H76" s="42"/>
      <c r="I76" s="43"/>
      <c r="J76" s="44"/>
      <c r="K76" s="45"/>
      <c r="L76" s="46"/>
      <c r="M76" s="44"/>
      <c r="N76" s="45"/>
      <c r="O76" s="47"/>
      <c r="P76" s="48"/>
      <c r="Q76" s="49"/>
      <c r="R76" s="274"/>
      <c r="S76" s="50"/>
      <c r="T76" s="51"/>
      <c r="U76" s="52"/>
      <c r="V76" s="53"/>
      <c r="W76" s="54"/>
      <c r="X76" s="58"/>
      <c r="Y76" s="266"/>
      <c r="Z76" s="267"/>
      <c r="AA76" s="55"/>
      <c r="AB76" s="49"/>
      <c r="AC76" s="279"/>
    </row>
    <row r="77" spans="1:29" ht="15.75" customHeight="1">
      <c r="A77" s="283"/>
      <c r="B77" s="38"/>
      <c r="C77" s="264"/>
      <c r="D77" s="265"/>
      <c r="E77" s="39"/>
      <c r="F77" s="40"/>
      <c r="G77" s="41"/>
      <c r="H77" s="58"/>
      <c r="I77" s="43"/>
      <c r="J77" s="44"/>
      <c r="K77" s="45"/>
      <c r="L77" s="59"/>
      <c r="M77" s="44"/>
      <c r="N77" s="45"/>
      <c r="O77" s="47"/>
      <c r="P77" s="48"/>
      <c r="Q77" s="49"/>
      <c r="R77" s="274"/>
      <c r="S77" s="50"/>
      <c r="T77" s="51"/>
      <c r="U77" s="52"/>
      <c r="V77" s="53"/>
      <c r="W77" s="54"/>
      <c r="X77" s="58"/>
      <c r="Y77" s="266"/>
      <c r="Z77" s="267"/>
      <c r="AA77" s="55"/>
      <c r="AB77" s="49"/>
      <c r="AC77" s="279"/>
    </row>
    <row r="78" spans="1:29" ht="15.75" customHeight="1">
      <c r="A78" s="283"/>
      <c r="B78" s="38"/>
      <c r="C78" s="264"/>
      <c r="D78" s="265"/>
      <c r="E78" s="39"/>
      <c r="F78" s="40"/>
      <c r="G78" s="60"/>
      <c r="H78" s="61"/>
      <c r="I78" s="43"/>
      <c r="J78" s="44"/>
      <c r="K78" s="45"/>
      <c r="L78" s="46"/>
      <c r="M78" s="44"/>
      <c r="N78" s="45"/>
      <c r="O78" s="47"/>
      <c r="P78" s="48"/>
      <c r="Q78" s="49"/>
      <c r="R78" s="274"/>
      <c r="S78" s="50"/>
      <c r="T78" s="51"/>
      <c r="U78" s="52"/>
      <c r="V78" s="53"/>
      <c r="W78" s="54"/>
      <c r="X78" s="94"/>
      <c r="Y78" s="266"/>
      <c r="Z78" s="267"/>
      <c r="AA78" s="55"/>
      <c r="AB78" s="49"/>
      <c r="AC78" s="279"/>
    </row>
    <row r="79" spans="1:29" ht="15.75" customHeight="1">
      <c r="A79" s="283"/>
      <c r="B79" s="38"/>
      <c r="C79" s="264"/>
      <c r="D79" s="265"/>
      <c r="E79" s="39"/>
      <c r="F79" s="40"/>
      <c r="G79" s="60"/>
      <c r="H79" s="64"/>
      <c r="I79" s="43"/>
      <c r="J79" s="44"/>
      <c r="K79" s="45"/>
      <c r="L79" s="59"/>
      <c r="M79" s="44"/>
      <c r="N79" s="45"/>
      <c r="O79" s="65"/>
      <c r="P79" s="66"/>
      <c r="Q79" s="67"/>
      <c r="R79" s="274"/>
      <c r="S79" s="50"/>
      <c r="T79" s="51"/>
      <c r="U79" s="52"/>
      <c r="V79" s="53"/>
      <c r="W79" s="54"/>
      <c r="X79" s="94"/>
      <c r="Y79" s="266"/>
      <c r="Z79" s="267"/>
      <c r="AA79" s="55"/>
      <c r="AB79" s="49"/>
      <c r="AC79" s="279"/>
    </row>
    <row r="80" spans="1:29" ht="15.75" customHeight="1">
      <c r="A80" s="283"/>
      <c r="B80" s="38"/>
      <c r="C80" s="264"/>
      <c r="D80" s="265"/>
      <c r="E80" s="39"/>
      <c r="F80" s="40"/>
      <c r="G80" s="60"/>
      <c r="H80" s="64"/>
      <c r="I80" s="43"/>
      <c r="J80" s="44"/>
      <c r="K80" s="45"/>
      <c r="L80" s="59"/>
      <c r="M80" s="44"/>
      <c r="N80" s="45"/>
      <c r="O80" s="65"/>
      <c r="P80" s="66"/>
      <c r="Q80" s="67"/>
      <c r="R80" s="274"/>
      <c r="S80" s="50"/>
      <c r="T80" s="51"/>
      <c r="U80" s="52"/>
      <c r="V80" s="53"/>
      <c r="W80" s="54"/>
      <c r="X80" s="94"/>
      <c r="Y80" s="266"/>
      <c r="Z80" s="267"/>
      <c r="AA80" s="55"/>
      <c r="AB80" s="49"/>
      <c r="AC80" s="279"/>
    </row>
    <row r="81" spans="1:29" ht="15.75" customHeight="1">
      <c r="A81" s="283"/>
      <c r="B81" s="38"/>
      <c r="C81" s="264"/>
      <c r="D81" s="265"/>
      <c r="E81" s="39"/>
      <c r="F81" s="40"/>
      <c r="G81" s="60"/>
      <c r="H81" s="64"/>
      <c r="I81" s="43"/>
      <c r="J81" s="44"/>
      <c r="K81" s="45"/>
      <c r="L81" s="59"/>
      <c r="M81" s="44"/>
      <c r="N81" s="45"/>
      <c r="O81" s="65"/>
      <c r="P81" s="66"/>
      <c r="Q81" s="67"/>
      <c r="R81" s="274"/>
      <c r="S81" s="50"/>
      <c r="T81" s="51"/>
      <c r="U81" s="52"/>
      <c r="V81" s="53"/>
      <c r="W81" s="54"/>
      <c r="X81" s="94"/>
      <c r="Y81" s="266"/>
      <c r="Z81" s="267"/>
      <c r="AA81" s="55"/>
      <c r="AB81" s="49"/>
      <c r="AC81" s="279"/>
    </row>
    <row r="82" spans="1:29" ht="15.75" customHeight="1">
      <c r="A82" s="283"/>
      <c r="B82" s="38"/>
      <c r="C82" s="264"/>
      <c r="D82" s="265"/>
      <c r="E82" s="39"/>
      <c r="F82" s="40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55"/>
      <c r="AB82" s="49"/>
      <c r="AC82" s="279"/>
    </row>
    <row r="83" spans="1:29" ht="15.75" customHeight="1">
      <c r="A83" s="283"/>
      <c r="B83" s="38"/>
      <c r="C83" s="264"/>
      <c r="D83" s="265"/>
      <c r="E83" s="39"/>
      <c r="F83" s="40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55"/>
      <c r="AB83" s="49"/>
      <c r="AC83" s="279"/>
    </row>
    <row r="84" spans="1:29" ht="15.75" customHeight="1">
      <c r="A84" s="283"/>
      <c r="B84" s="38"/>
      <c r="C84" s="264"/>
      <c r="D84" s="265"/>
      <c r="E84" s="39"/>
      <c r="F84" s="40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55"/>
      <c r="AB84" s="49"/>
      <c r="AC84" s="279"/>
    </row>
    <row r="85" spans="1:29" ht="15.75" customHeight="1">
      <c r="A85" s="283"/>
      <c r="B85" s="38"/>
      <c r="C85" s="264"/>
      <c r="D85" s="265"/>
      <c r="E85" s="39"/>
      <c r="F85" s="40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55"/>
      <c r="AB85" s="49"/>
      <c r="AC85" s="279"/>
    </row>
    <row r="86" spans="1:29" ht="15.75" customHeight="1">
      <c r="A86" s="283"/>
      <c r="B86" s="38"/>
      <c r="C86" s="264"/>
      <c r="D86" s="265"/>
      <c r="E86" s="39"/>
      <c r="F86" s="40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55"/>
      <c r="AB86" s="49"/>
      <c r="AC86" s="279"/>
    </row>
    <row r="87" spans="1:29" ht="15.75" customHeight="1">
      <c r="A87" s="283"/>
      <c r="B87" s="38"/>
      <c r="C87" s="264"/>
      <c r="D87" s="265"/>
      <c r="E87" s="39"/>
      <c r="F87" s="40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55"/>
      <c r="AB87" s="49"/>
      <c r="AC87" s="279"/>
    </row>
    <row r="88" spans="1:29" ht="15.75" customHeight="1">
      <c r="A88" s="283"/>
      <c r="B88" s="38"/>
      <c r="C88" s="264"/>
      <c r="D88" s="265"/>
      <c r="E88" s="104"/>
      <c r="F88" s="40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20">AVERAGE(I73:I88)</f>
        <v>3</v>
      </c>
      <c r="J89" s="81">
        <f t="shared" si="20"/>
        <v>3300</v>
      </c>
      <c r="K89" s="82">
        <f t="shared" ref="K89" si="21">J89/I89</f>
        <v>1100</v>
      </c>
      <c r="L89" s="80">
        <f t="shared" ref="L89:M89" si="22">AVERAGE(L73:L88)</f>
        <v>3</v>
      </c>
      <c r="M89" s="81">
        <f t="shared" si="22"/>
        <v>2789.9862623484528</v>
      </c>
      <c r="N89" s="82">
        <f>M89/L89</f>
        <v>929.99542078281763</v>
      </c>
      <c r="O89" s="83">
        <f>L89-I89</f>
        <v>0</v>
      </c>
      <c r="P89" s="84">
        <f>N89-K89</f>
        <v>-170.00457921718237</v>
      </c>
      <c r="Q89" s="85">
        <f>N89/K89</f>
        <v>0.84545038252983418</v>
      </c>
      <c r="R89" s="275"/>
      <c r="S89" s="182">
        <f>S73</f>
        <v>0.25</v>
      </c>
      <c r="T89" s="183">
        <f>INDEX(T73:T88,COUNTA(T73:T88))</f>
        <v>0.36041666666666666</v>
      </c>
      <c r="U89" s="86"/>
      <c r="V89" s="96"/>
      <c r="W89" s="78"/>
      <c r="X89" s="82"/>
      <c r="Y89" s="262"/>
      <c r="Z89" s="263"/>
      <c r="AA89" s="97">
        <f>M89-J89</f>
        <v>-510.01373765154722</v>
      </c>
      <c r="AB89" s="85">
        <f>M89/J89</f>
        <v>0.84545038252983418</v>
      </c>
      <c r="AC89" s="280"/>
    </row>
    <row r="90" spans="1:29" ht="15.75" customHeight="1">
      <c r="A90" s="268" t="s">
        <v>44</v>
      </c>
      <c r="B90" s="16" t="s">
        <v>76</v>
      </c>
      <c r="C90" s="271" t="s">
        <v>105</v>
      </c>
      <c r="D90" s="272"/>
      <c r="E90" s="21">
        <v>22.28</v>
      </c>
      <c r="F90" s="15">
        <v>1528</v>
      </c>
      <c r="G90" s="22">
        <f t="shared" ref="G90:G93" si="23">E90*F90</f>
        <v>34043.840000000004</v>
      </c>
      <c r="H90" s="23"/>
      <c r="I90" s="24">
        <v>5</v>
      </c>
      <c r="J90" s="25">
        <v>3300</v>
      </c>
      <c r="K90" s="26">
        <f>J90/I90</f>
        <v>660</v>
      </c>
      <c r="L90" s="27">
        <v>5</v>
      </c>
      <c r="M90" s="25">
        <f>F90/V90*60</f>
        <v>2732.6378539493257</v>
      </c>
      <c r="N90" s="26">
        <f>M90/L90</f>
        <v>546.52757078986519</v>
      </c>
      <c r="O90" s="91">
        <f>L90-I90</f>
        <v>0</v>
      </c>
      <c r="P90" s="92">
        <f>N90-K90</f>
        <v>-113.47242921013481</v>
      </c>
      <c r="Q90" s="31">
        <f>N90/K90</f>
        <v>0.82807207695434115</v>
      </c>
      <c r="R90" s="273">
        <f>Q106</f>
        <v>0.83648152472847292</v>
      </c>
      <c r="S90" s="32">
        <v>0.25031249999999999</v>
      </c>
      <c r="T90" s="33">
        <v>0.27361111111111114</v>
      </c>
      <c r="U90" s="34"/>
      <c r="V90" s="35">
        <v>33.550000000000047</v>
      </c>
      <c r="W90" s="114"/>
      <c r="X90" s="115"/>
      <c r="Y90" s="276"/>
      <c r="Z90" s="277"/>
      <c r="AA90" s="36">
        <f>M90-J90</f>
        <v>-567.36214605067426</v>
      </c>
      <c r="AB90" s="31">
        <f>M90/J90</f>
        <v>0.82807207695434115</v>
      </c>
      <c r="AC90" s="278">
        <f>AB106</f>
        <v>0.83648152472847304</v>
      </c>
    </row>
    <row r="91" spans="1:29" ht="15.75" customHeight="1">
      <c r="A91" s="269"/>
      <c r="B91" s="38" t="s">
        <v>76</v>
      </c>
      <c r="C91" s="264" t="s">
        <v>106</v>
      </c>
      <c r="D91" s="265"/>
      <c r="E91" s="39">
        <v>23.38</v>
      </c>
      <c r="F91" s="40">
        <v>1341</v>
      </c>
      <c r="G91" s="41">
        <f t="shared" si="23"/>
        <v>31352.579999999998</v>
      </c>
      <c r="H91" s="42"/>
      <c r="I91" s="43">
        <v>4</v>
      </c>
      <c r="J91" s="44">
        <v>3300</v>
      </c>
      <c r="K91" s="45">
        <f t="shared" si="19"/>
        <v>825</v>
      </c>
      <c r="L91" s="46">
        <v>4</v>
      </c>
      <c r="M91" s="44">
        <f>F91/V91*60</f>
        <v>2730.5429864253319</v>
      </c>
      <c r="N91" s="45">
        <f>M91/L91</f>
        <v>682.63574660633299</v>
      </c>
      <c r="O91" s="47">
        <f>L91-I91</f>
        <v>0</v>
      </c>
      <c r="P91" s="48">
        <f>N91-K91</f>
        <v>-142.36425339366701</v>
      </c>
      <c r="Q91" s="49">
        <f>N91/K91</f>
        <v>0.8274372686137369</v>
      </c>
      <c r="R91" s="274"/>
      <c r="S91" s="50">
        <v>0.27777777777777773</v>
      </c>
      <c r="T91" s="51">
        <v>0.29824074074074075</v>
      </c>
      <c r="U91" s="52">
        <v>5.9999999999998987</v>
      </c>
      <c r="V91" s="53">
        <v>29.466666666666743</v>
      </c>
      <c r="W91" s="54"/>
      <c r="X91" s="94"/>
      <c r="Y91" s="266"/>
      <c r="Z91" s="267"/>
      <c r="AA91" s="55">
        <f>M91-J91</f>
        <v>-569.45701357466805</v>
      </c>
      <c r="AB91" s="49">
        <f>M91/J91</f>
        <v>0.8274372686137369</v>
      </c>
      <c r="AC91" s="279"/>
    </row>
    <row r="92" spans="1:29" ht="15.75" customHeight="1">
      <c r="A92" s="269"/>
      <c r="B92" s="38" t="s">
        <v>76</v>
      </c>
      <c r="C92" s="264" t="s">
        <v>104</v>
      </c>
      <c r="D92" s="265"/>
      <c r="E92" s="39">
        <v>17.89</v>
      </c>
      <c r="F92" s="40">
        <v>3180</v>
      </c>
      <c r="G92" s="41">
        <f t="shared" si="23"/>
        <v>56890.200000000004</v>
      </c>
      <c r="H92" s="42"/>
      <c r="I92" s="43">
        <v>4</v>
      </c>
      <c r="J92" s="44">
        <v>3300</v>
      </c>
      <c r="K92" s="45">
        <f t="shared" si="19"/>
        <v>825</v>
      </c>
      <c r="L92" s="46">
        <v>4</v>
      </c>
      <c r="M92" s="44">
        <f>F92/V92*60</f>
        <v>2765.217391304348</v>
      </c>
      <c r="N92" s="45">
        <f>M92/L92</f>
        <v>691.304347826087</v>
      </c>
      <c r="O92" s="47">
        <f>L92-I92</f>
        <v>0</v>
      </c>
      <c r="P92" s="48">
        <f>N92-K92</f>
        <v>-133.695652173913</v>
      </c>
      <c r="Q92" s="49">
        <f>N92/K92</f>
        <v>0.8379446640316206</v>
      </c>
      <c r="R92" s="274"/>
      <c r="S92" s="50">
        <v>0.30138888888888882</v>
      </c>
      <c r="T92" s="51">
        <v>0.34930555555555548</v>
      </c>
      <c r="U92" s="52">
        <v>4.533333333333216</v>
      </c>
      <c r="V92" s="53">
        <v>69</v>
      </c>
      <c r="W92" s="54"/>
      <c r="X92" s="94"/>
      <c r="Y92" s="266"/>
      <c r="Z92" s="267"/>
      <c r="AA92" s="55">
        <f>M92-J92</f>
        <v>-534.78260869565202</v>
      </c>
      <c r="AB92" s="49">
        <f>M92/J92</f>
        <v>0.8379446640316206</v>
      </c>
      <c r="AC92" s="279"/>
    </row>
    <row r="93" spans="1:29" ht="15.75" customHeight="1">
      <c r="A93" s="269"/>
      <c r="B93" s="38" t="s">
        <v>76</v>
      </c>
      <c r="C93" s="264" t="s">
        <v>108</v>
      </c>
      <c r="D93" s="265"/>
      <c r="E93" s="39">
        <v>16.66</v>
      </c>
      <c r="F93" s="40">
        <v>5345</v>
      </c>
      <c r="G93" s="41">
        <f t="shared" si="23"/>
        <v>89047.7</v>
      </c>
      <c r="H93" s="42"/>
      <c r="I93" s="43">
        <v>4</v>
      </c>
      <c r="J93" s="44">
        <v>3300</v>
      </c>
      <c r="K93" s="45">
        <f t="shared" si="19"/>
        <v>825</v>
      </c>
      <c r="L93" s="46">
        <v>4</v>
      </c>
      <c r="M93" s="44">
        <f>F93/V93*60</f>
        <v>2813.157894736838</v>
      </c>
      <c r="N93" s="45">
        <f>M93/L93</f>
        <v>703.2894736842095</v>
      </c>
      <c r="O93" s="47">
        <f>L93-I93</f>
        <v>0</v>
      </c>
      <c r="P93" s="48">
        <f>N93-K93</f>
        <v>-121.7105263157905</v>
      </c>
      <c r="Q93" s="49">
        <f>N93/K93</f>
        <v>0.85247208931419338</v>
      </c>
      <c r="R93" s="274"/>
      <c r="S93" s="50">
        <v>0.35347222222222213</v>
      </c>
      <c r="T93" s="51">
        <v>0.43263888888888891</v>
      </c>
      <c r="U93" s="52">
        <v>5.9999999999999787</v>
      </c>
      <c r="V93" s="53">
        <v>114.00000000000016</v>
      </c>
      <c r="W93" s="54"/>
      <c r="X93" s="94"/>
      <c r="Y93" s="266"/>
      <c r="Z93" s="267"/>
      <c r="AA93" s="55">
        <f>M93-J93</f>
        <v>-486.84210526316201</v>
      </c>
      <c r="AB93" s="49">
        <f>M93/J93</f>
        <v>0.85247208931419338</v>
      </c>
      <c r="AC93" s="279"/>
    </row>
    <row r="94" spans="1:29" ht="15.75" customHeight="1">
      <c r="A94" s="269"/>
      <c r="B94" s="38"/>
      <c r="C94" s="264"/>
      <c r="D94" s="265"/>
      <c r="E94" s="39"/>
      <c r="F94" s="40"/>
      <c r="G94" s="41"/>
      <c r="H94" s="58"/>
      <c r="I94" s="43"/>
      <c r="J94" s="44"/>
      <c r="K94" s="45"/>
      <c r="L94" s="59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1"/>
      <c r="I95" s="43"/>
      <c r="J95" s="44"/>
      <c r="K95" s="45"/>
      <c r="L95" s="46"/>
      <c r="M95" s="44"/>
      <c r="N95" s="45"/>
      <c r="O95" s="47"/>
      <c r="P95" s="48"/>
      <c r="Q95" s="49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94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94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94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94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94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94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94"/>
      <c r="Y104" s="266"/>
      <c r="Z104" s="267"/>
      <c r="AA104" s="55"/>
      <c r="AB104" s="49"/>
      <c r="AC104" s="279"/>
    </row>
    <row r="105" spans="1:29" ht="15.75" customHeight="1">
      <c r="A105" s="269"/>
      <c r="B105" s="38"/>
      <c r="C105" s="264"/>
      <c r="D105" s="265"/>
      <c r="E105" s="104"/>
      <c r="F105" s="40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18"/>
      <c r="G106" s="79"/>
      <c r="H106" s="20"/>
      <c r="I106" s="80">
        <f t="shared" ref="I106:J106" si="24">AVERAGE(I90:I105)</f>
        <v>4.25</v>
      </c>
      <c r="J106" s="81">
        <f t="shared" si="24"/>
        <v>3300</v>
      </c>
      <c r="K106" s="82">
        <f t="shared" ref="K106" si="25">J106/I106</f>
        <v>776.47058823529414</v>
      </c>
      <c r="L106" s="80">
        <f t="shared" ref="L106:M106" si="26">AVERAGE(L90:L105)</f>
        <v>4.25</v>
      </c>
      <c r="M106" s="81">
        <f t="shared" si="26"/>
        <v>2760.389031603961</v>
      </c>
      <c r="N106" s="82">
        <f>M106/L106</f>
        <v>649.50330155387314</v>
      </c>
      <c r="O106" s="83">
        <f>L106-I106</f>
        <v>0</v>
      </c>
      <c r="P106" s="84">
        <f>N106-K106</f>
        <v>-126.967286681421</v>
      </c>
      <c r="Q106" s="85">
        <f>N106/K106</f>
        <v>0.83648152472847292</v>
      </c>
      <c r="R106" s="275"/>
      <c r="S106" s="182">
        <f>S90</f>
        <v>0.25031249999999999</v>
      </c>
      <c r="T106" s="183">
        <f>INDEX(T90:T105,COUNTA(T90:T105))</f>
        <v>0.43263888888888891</v>
      </c>
      <c r="U106" s="86"/>
      <c r="V106" s="96"/>
      <c r="W106" s="18"/>
      <c r="X106" s="20"/>
      <c r="Y106" s="262"/>
      <c r="Z106" s="263"/>
      <c r="AA106" s="97">
        <f>M106-J106</f>
        <v>-539.61096839603897</v>
      </c>
      <c r="AB106" s="85">
        <f>M106/J106</f>
        <v>0.83648152472847304</v>
      </c>
      <c r="AC106" s="280"/>
    </row>
    <row r="107" spans="1:29" ht="15.75" customHeight="1">
      <c r="A107" s="281" t="s">
        <v>45</v>
      </c>
      <c r="B107" s="16" t="s">
        <v>76</v>
      </c>
      <c r="C107" s="271" t="s">
        <v>112</v>
      </c>
      <c r="D107" s="272"/>
      <c r="E107" s="21">
        <v>25.03</v>
      </c>
      <c r="F107" s="15">
        <v>2097</v>
      </c>
      <c r="G107" s="22">
        <f t="shared" ref="G107:G110" si="27">E107*F107</f>
        <v>52487.91</v>
      </c>
      <c r="H107" s="23"/>
      <c r="I107" s="24">
        <v>4</v>
      </c>
      <c r="J107" s="25">
        <v>3300</v>
      </c>
      <c r="K107" s="26">
        <f>J107/I107</f>
        <v>825</v>
      </c>
      <c r="L107" s="27">
        <v>4</v>
      </c>
      <c r="M107" s="25">
        <f>F107/V107*60</f>
        <v>2726.3271939328311</v>
      </c>
      <c r="N107" s="26">
        <f>M107/L107</f>
        <v>681.58179848320776</v>
      </c>
      <c r="O107" s="91">
        <f>L107-I107</f>
        <v>0</v>
      </c>
      <c r="P107" s="92">
        <f>N107-K107</f>
        <v>-143.41820151679224</v>
      </c>
      <c r="Q107" s="31">
        <f>N107/K107</f>
        <v>0.82615975573722156</v>
      </c>
      <c r="R107" s="273">
        <f>Q123</f>
        <v>0.8236393893090127</v>
      </c>
      <c r="S107" s="32">
        <v>0.25001157407407409</v>
      </c>
      <c r="T107" s="33">
        <v>0.28206018518518516</v>
      </c>
      <c r="U107" s="34"/>
      <c r="V107" s="35">
        <v>46.149999999999942</v>
      </c>
      <c r="W107" s="114"/>
      <c r="X107" s="115"/>
      <c r="Y107" s="276" t="s">
        <v>255</v>
      </c>
      <c r="Z107" s="277"/>
      <c r="AA107" s="36">
        <f>M107-J107</f>
        <v>-573.67280606716895</v>
      </c>
      <c r="AB107" s="31">
        <f>M107/J107</f>
        <v>0.82615975573722156</v>
      </c>
      <c r="AC107" s="278">
        <f>AB123</f>
        <v>0.8236393893090127</v>
      </c>
    </row>
    <row r="108" spans="1:29" ht="15.75" customHeight="1">
      <c r="A108" s="282"/>
      <c r="B108" s="38" t="s">
        <v>76</v>
      </c>
      <c r="C108" s="264" t="s">
        <v>110</v>
      </c>
      <c r="D108" s="265"/>
      <c r="E108" s="39">
        <v>24.83</v>
      </c>
      <c r="F108" s="40">
        <v>2405</v>
      </c>
      <c r="G108" s="41">
        <f t="shared" si="27"/>
        <v>59716.149999999994</v>
      </c>
      <c r="H108" s="42"/>
      <c r="I108" s="43">
        <v>4</v>
      </c>
      <c r="J108" s="44">
        <v>3300</v>
      </c>
      <c r="K108" s="45">
        <f t="shared" ref="K108:K148" si="28">J108/I108</f>
        <v>825</v>
      </c>
      <c r="L108" s="46">
        <v>4</v>
      </c>
      <c r="M108" s="44">
        <f>F108/V108*60</f>
        <v>2736.4096080910249</v>
      </c>
      <c r="N108" s="45">
        <f>M108/L108</f>
        <v>684.10240202275622</v>
      </c>
      <c r="O108" s="47">
        <f>L108-I108</f>
        <v>0</v>
      </c>
      <c r="P108" s="48">
        <f>N108-K108</f>
        <v>-140.89759797724378</v>
      </c>
      <c r="Q108" s="49">
        <f>N108/K108</f>
        <v>0.82921503275485597</v>
      </c>
      <c r="R108" s="274"/>
      <c r="S108" s="50">
        <v>0.29538194444444443</v>
      </c>
      <c r="T108" s="51">
        <v>0.33200231481481479</v>
      </c>
      <c r="U108" s="52">
        <v>19.183333333333348</v>
      </c>
      <c r="V108" s="53">
        <v>52.73333333333332</v>
      </c>
      <c r="W108" s="54"/>
      <c r="X108" s="94"/>
      <c r="Y108" s="266" t="s">
        <v>265</v>
      </c>
      <c r="Z108" s="267"/>
      <c r="AA108" s="55">
        <f>M108-J108</f>
        <v>-563.59039190897511</v>
      </c>
      <c r="AB108" s="49">
        <f>M108/J108</f>
        <v>0.82921503275485597</v>
      </c>
      <c r="AC108" s="279"/>
    </row>
    <row r="109" spans="1:29" ht="15.75" customHeight="1">
      <c r="A109" s="282"/>
      <c r="B109" s="38" t="s">
        <v>76</v>
      </c>
      <c r="C109" s="264" t="s">
        <v>111</v>
      </c>
      <c r="D109" s="265"/>
      <c r="E109" s="39">
        <v>18.18</v>
      </c>
      <c r="F109" s="40">
        <v>1595</v>
      </c>
      <c r="G109" s="41">
        <f t="shared" si="27"/>
        <v>28997.1</v>
      </c>
      <c r="H109" s="42"/>
      <c r="I109" s="43">
        <v>3</v>
      </c>
      <c r="J109" s="44">
        <v>3600</v>
      </c>
      <c r="K109" s="45">
        <f t="shared" si="28"/>
        <v>1200</v>
      </c>
      <c r="L109" s="46">
        <v>3</v>
      </c>
      <c r="M109" s="44">
        <f>F109/V109*60</f>
        <v>2926.6055045871562</v>
      </c>
      <c r="N109" s="45">
        <f>M109/L109</f>
        <v>975.53516819571871</v>
      </c>
      <c r="O109" s="47">
        <f>L109-I109</f>
        <v>0</v>
      </c>
      <c r="P109" s="48">
        <f>N109-K109</f>
        <v>-224.46483180428129</v>
      </c>
      <c r="Q109" s="49">
        <f>N109/K109</f>
        <v>0.81294597349643227</v>
      </c>
      <c r="R109" s="274"/>
      <c r="S109" s="50">
        <v>0.3439814814814815</v>
      </c>
      <c r="T109" s="51">
        <v>0.36668981481481483</v>
      </c>
      <c r="U109" s="52">
        <v>17.250000000000057</v>
      </c>
      <c r="V109" s="53">
        <v>32.699999999999996</v>
      </c>
      <c r="W109" s="54"/>
      <c r="X109" s="94"/>
      <c r="Y109" s="266"/>
      <c r="Z109" s="267"/>
      <c r="AA109" s="55">
        <f>M109-J109</f>
        <v>-673.39449541284375</v>
      </c>
      <c r="AB109" s="49">
        <f>M109/J109</f>
        <v>0.81294597349643227</v>
      </c>
      <c r="AC109" s="279"/>
    </row>
    <row r="110" spans="1:29" ht="15.75" customHeight="1">
      <c r="A110" s="282"/>
      <c r="B110" s="38" t="s">
        <v>76</v>
      </c>
      <c r="C110" s="264" t="s">
        <v>113</v>
      </c>
      <c r="D110" s="265"/>
      <c r="E110" s="39">
        <v>14.28</v>
      </c>
      <c r="F110" s="40">
        <v>6846</v>
      </c>
      <c r="G110" s="41">
        <f t="shared" si="27"/>
        <v>97760.87999999999</v>
      </c>
      <c r="H110" s="42"/>
      <c r="I110" s="43">
        <v>3</v>
      </c>
      <c r="J110" s="44">
        <v>3600</v>
      </c>
      <c r="K110" s="45">
        <f t="shared" si="28"/>
        <v>1200</v>
      </c>
      <c r="L110" s="46">
        <v>3</v>
      </c>
      <c r="M110" s="44">
        <f>F110/V110*60</f>
        <v>2976.8812658533648</v>
      </c>
      <c r="N110" s="45">
        <f>M110/L110</f>
        <v>992.29375528445496</v>
      </c>
      <c r="O110" s="47">
        <f>L110-I110</f>
        <v>0</v>
      </c>
      <c r="P110" s="48">
        <f>N110-K110</f>
        <v>-207.70624471554504</v>
      </c>
      <c r="Q110" s="49">
        <f>N110/K110</f>
        <v>0.82691146273704585</v>
      </c>
      <c r="R110" s="274"/>
      <c r="S110" s="50">
        <v>0.3784837962962963</v>
      </c>
      <c r="T110" s="51">
        <v>0.47430555555555554</v>
      </c>
      <c r="U110" s="52">
        <v>16.983333333333324</v>
      </c>
      <c r="V110" s="53">
        <v>137.98333333333329</v>
      </c>
      <c r="W110" s="54"/>
      <c r="X110" s="94"/>
      <c r="Y110" s="266"/>
      <c r="Z110" s="267"/>
      <c r="AA110" s="55">
        <f>M110-J110</f>
        <v>-623.11873414663523</v>
      </c>
      <c r="AB110" s="49">
        <f>M110/J110</f>
        <v>0.82691146273704574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94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94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94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94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94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68"/>
      <c r="X117" s="110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68"/>
      <c r="X118" s="110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68"/>
      <c r="X119" s="110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68"/>
      <c r="X120" s="110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68"/>
      <c r="X121" s="110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18"/>
      <c r="G123" s="79"/>
      <c r="H123" s="20"/>
      <c r="I123" s="80">
        <f t="shared" ref="I123:J123" si="29">AVERAGE(I107:I122)</f>
        <v>3.5</v>
      </c>
      <c r="J123" s="81">
        <f t="shared" si="29"/>
        <v>3450</v>
      </c>
      <c r="K123" s="82">
        <f t="shared" ref="K123" si="30">J123/I123</f>
        <v>985.71428571428567</v>
      </c>
      <c r="L123" s="80">
        <f t="shared" ref="L123:M123" si="31">AVERAGE(L107:L122)</f>
        <v>3.5</v>
      </c>
      <c r="M123" s="81">
        <f t="shared" si="31"/>
        <v>2841.555893116094</v>
      </c>
      <c r="N123" s="82">
        <f>M123/L123</f>
        <v>811.87311231888395</v>
      </c>
      <c r="O123" s="83">
        <f>L123-I123</f>
        <v>0</v>
      </c>
      <c r="P123" s="84">
        <f>N123-K123</f>
        <v>-173.84117339540171</v>
      </c>
      <c r="Q123" s="85">
        <f>N123/K123</f>
        <v>0.8236393893090127</v>
      </c>
      <c r="R123" s="275"/>
      <c r="S123" s="182">
        <f>S107</f>
        <v>0.25001157407407409</v>
      </c>
      <c r="T123" s="183">
        <f>INDEX(T107:T122,COUNTA(T107:T122))</f>
        <v>0.47430555555555554</v>
      </c>
      <c r="U123" s="86"/>
      <c r="V123" s="96"/>
      <c r="W123" s="18"/>
      <c r="X123" s="20"/>
      <c r="Y123" s="262"/>
      <c r="Z123" s="263"/>
      <c r="AA123" s="97">
        <f>M123-J123</f>
        <v>-608.44410688390599</v>
      </c>
      <c r="AB123" s="85">
        <f>M123/J123</f>
        <v>0.8236393893090127</v>
      </c>
      <c r="AC123" s="280"/>
    </row>
    <row r="124" spans="1:29" ht="15.75" customHeight="1">
      <c r="A124" s="268" t="s">
        <v>46</v>
      </c>
      <c r="B124" s="16" t="s">
        <v>76</v>
      </c>
      <c r="C124" s="271" t="s">
        <v>114</v>
      </c>
      <c r="D124" s="272"/>
      <c r="E124" s="21">
        <v>24.94</v>
      </c>
      <c r="F124" s="15">
        <v>544</v>
      </c>
      <c r="G124" s="22">
        <f t="shared" ref="G124:G126" si="32">E124*F124</f>
        <v>13567.36</v>
      </c>
      <c r="H124" s="23"/>
      <c r="I124" s="24">
        <v>4</v>
      </c>
      <c r="J124" s="25">
        <v>3000</v>
      </c>
      <c r="K124" s="26">
        <f>J124/I124</f>
        <v>750</v>
      </c>
      <c r="L124" s="27">
        <v>4</v>
      </c>
      <c r="M124" s="25">
        <f>F124/V124*60</f>
        <v>2414.7965474722459</v>
      </c>
      <c r="N124" s="26">
        <f>M124/L124</f>
        <v>603.69913686806149</v>
      </c>
      <c r="O124" s="91">
        <f>L124-I124</f>
        <v>0</v>
      </c>
      <c r="P124" s="92">
        <f>N124-K124</f>
        <v>-146.30086313193851</v>
      </c>
      <c r="Q124" s="31">
        <f>N124/K124</f>
        <v>0.8049321824907486</v>
      </c>
      <c r="R124" s="273">
        <f>Q140</f>
        <v>0.81445354454865482</v>
      </c>
      <c r="S124" s="32">
        <v>0.25033564814814813</v>
      </c>
      <c r="T124" s="33">
        <v>0.25972222222222224</v>
      </c>
      <c r="U124" s="34"/>
      <c r="V124" s="35">
        <v>13.516666666666728</v>
      </c>
      <c r="W124" s="33"/>
      <c r="X124" s="107"/>
      <c r="Y124" s="276" t="s">
        <v>265</v>
      </c>
      <c r="Z124" s="277"/>
      <c r="AA124" s="36">
        <f>M124-J124</f>
        <v>-585.20345252775405</v>
      </c>
      <c r="AB124" s="31">
        <f>M124/J124</f>
        <v>0.8049321824907486</v>
      </c>
      <c r="AC124" s="278">
        <f>AB140</f>
        <v>0.81445354454865482</v>
      </c>
    </row>
    <row r="125" spans="1:29" ht="15.75" customHeight="1">
      <c r="A125" s="269"/>
      <c r="B125" s="38" t="s">
        <v>76</v>
      </c>
      <c r="C125" s="264" t="s">
        <v>217</v>
      </c>
      <c r="D125" s="265"/>
      <c r="E125" s="39">
        <v>30</v>
      </c>
      <c r="F125" s="40">
        <v>4397</v>
      </c>
      <c r="G125" s="41">
        <f t="shared" si="32"/>
        <v>131910</v>
      </c>
      <c r="H125" s="42"/>
      <c r="I125" s="43">
        <v>3</v>
      </c>
      <c r="J125" s="44">
        <v>3000</v>
      </c>
      <c r="K125" s="45">
        <f t="shared" si="28"/>
        <v>1000</v>
      </c>
      <c r="L125" s="46">
        <v>3</v>
      </c>
      <c r="M125" s="44">
        <f>F125/V125*60</f>
        <v>2476.0206475832938</v>
      </c>
      <c r="N125" s="45">
        <f>M125/L125</f>
        <v>825.34021586109793</v>
      </c>
      <c r="O125" s="47">
        <f>L125-I125</f>
        <v>0</v>
      </c>
      <c r="P125" s="48">
        <f>N125-K125</f>
        <v>-174.65978413890207</v>
      </c>
      <c r="Q125" s="49">
        <f>N125/K125</f>
        <v>0.82534021586109796</v>
      </c>
      <c r="R125" s="274"/>
      <c r="S125" s="50">
        <v>0.26975694444444442</v>
      </c>
      <c r="T125" s="51">
        <v>0.34375</v>
      </c>
      <c r="U125" s="52">
        <v>14.449999999999941</v>
      </c>
      <c r="V125" s="53">
        <v>106.55000000000003</v>
      </c>
      <c r="W125" s="54"/>
      <c r="X125" s="58"/>
      <c r="Y125" s="266"/>
      <c r="Z125" s="267"/>
      <c r="AA125" s="55">
        <f>M125-J125</f>
        <v>-523.97935241670621</v>
      </c>
      <c r="AB125" s="49">
        <f>M125/J125</f>
        <v>0.82534021586109796</v>
      </c>
      <c r="AC125" s="279"/>
    </row>
    <row r="126" spans="1:29" ht="15.75" customHeight="1">
      <c r="A126" s="269"/>
      <c r="B126" s="38" t="s">
        <v>76</v>
      </c>
      <c r="C126" s="264" t="s">
        <v>284</v>
      </c>
      <c r="D126" s="265"/>
      <c r="E126" s="39">
        <v>27.91</v>
      </c>
      <c r="F126" s="40">
        <v>5529</v>
      </c>
      <c r="G126" s="41">
        <f t="shared" si="32"/>
        <v>154314.39000000001</v>
      </c>
      <c r="H126" s="42"/>
      <c r="I126" s="43">
        <v>4</v>
      </c>
      <c r="J126" s="44">
        <v>3000</v>
      </c>
      <c r="K126" s="45">
        <f t="shared" si="28"/>
        <v>750</v>
      </c>
      <c r="L126" s="46">
        <v>4</v>
      </c>
      <c r="M126" s="44">
        <f>F126/V126*60</f>
        <v>2439.2647058823532</v>
      </c>
      <c r="N126" s="45">
        <f>M126/L126</f>
        <v>609.81617647058829</v>
      </c>
      <c r="O126" s="47">
        <f>L126-I126</f>
        <v>0</v>
      </c>
      <c r="P126" s="48">
        <f>N126-K126</f>
        <v>-140.18382352941171</v>
      </c>
      <c r="Q126" s="49">
        <f>N126/K126</f>
        <v>0.81308823529411767</v>
      </c>
      <c r="R126" s="274"/>
      <c r="S126" s="50">
        <v>0.35625000000000007</v>
      </c>
      <c r="T126" s="51">
        <v>0.45069444444444451</v>
      </c>
      <c r="U126" s="52">
        <v>18.000000000000096</v>
      </c>
      <c r="V126" s="53">
        <v>136</v>
      </c>
      <c r="W126" s="54"/>
      <c r="X126" s="58"/>
      <c r="Y126" s="266" t="s">
        <v>285</v>
      </c>
      <c r="Z126" s="267"/>
      <c r="AA126" s="55">
        <f>M126-J126</f>
        <v>-560.73529411764684</v>
      </c>
      <c r="AB126" s="49">
        <f>M126/J126</f>
        <v>0.81308823529411767</v>
      </c>
      <c r="AC126" s="279"/>
    </row>
    <row r="127" spans="1:29" ht="15.75" customHeight="1">
      <c r="A127" s="269"/>
      <c r="B127" s="38"/>
      <c r="C127" s="264"/>
      <c r="D127" s="265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79"/>
    </row>
    <row r="128" spans="1:29" ht="15.75" customHeight="1">
      <c r="A128" s="269"/>
      <c r="B128" s="38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38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116"/>
      <c r="Y129" s="266"/>
      <c r="Z129" s="267"/>
      <c r="AA129" s="55"/>
      <c r="AB129" s="49"/>
      <c r="AC129" s="279"/>
    </row>
    <row r="130" spans="1:29" ht="15.75" customHeight="1">
      <c r="A130" s="269"/>
      <c r="B130" s="38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79"/>
    </row>
    <row r="131" spans="1:29" ht="15.75" customHeight="1">
      <c r="A131" s="269"/>
      <c r="B131" s="38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79"/>
    </row>
    <row r="132" spans="1:29" ht="15.75" customHeight="1">
      <c r="A132" s="269"/>
      <c r="B132" s="38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68"/>
      <c r="X132" s="110"/>
      <c r="Y132" s="266"/>
      <c r="Z132" s="267"/>
      <c r="AA132" s="55"/>
      <c r="AB132" s="49"/>
      <c r="AC132" s="279"/>
    </row>
    <row r="133" spans="1:29" ht="15.75" customHeight="1">
      <c r="A133" s="269"/>
      <c r="B133" s="38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68"/>
      <c r="X133" s="110"/>
      <c r="Y133" s="266"/>
      <c r="Z133" s="267"/>
      <c r="AA133" s="55"/>
      <c r="AB133" s="49"/>
      <c r="AC133" s="279"/>
    </row>
    <row r="134" spans="1:29" ht="15.75" customHeight="1">
      <c r="A134" s="269"/>
      <c r="B134" s="38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68"/>
      <c r="X134" s="110"/>
      <c r="Y134" s="266"/>
      <c r="Z134" s="267"/>
      <c r="AA134" s="55"/>
      <c r="AB134" s="49"/>
      <c r="AC134" s="279"/>
    </row>
    <row r="135" spans="1:29" ht="15.75" customHeight="1">
      <c r="A135" s="269"/>
      <c r="B135" s="38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68"/>
      <c r="X135" s="110"/>
      <c r="Y135" s="266"/>
      <c r="Z135" s="267"/>
      <c r="AA135" s="55"/>
      <c r="AB135" s="49"/>
      <c r="AC135" s="279"/>
    </row>
    <row r="136" spans="1:29" ht="15.75" customHeight="1">
      <c r="A136" s="269"/>
      <c r="B136" s="38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68"/>
      <c r="X136" s="110"/>
      <c r="Y136" s="266"/>
      <c r="Z136" s="267"/>
      <c r="AA136" s="55"/>
      <c r="AB136" s="49"/>
      <c r="AC136" s="279"/>
    </row>
    <row r="137" spans="1:29" ht="15.75" customHeight="1">
      <c r="A137" s="269"/>
      <c r="B137" s="38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68"/>
      <c r="X137" s="110"/>
      <c r="Y137" s="266"/>
      <c r="Z137" s="267"/>
      <c r="AA137" s="55"/>
      <c r="AB137" s="49"/>
      <c r="AC137" s="279"/>
    </row>
    <row r="138" spans="1:29" ht="15.75" customHeight="1">
      <c r="A138" s="269"/>
      <c r="B138" s="38"/>
      <c r="C138" s="264"/>
      <c r="D138" s="265"/>
      <c r="E138" s="39"/>
      <c r="F138" s="40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68"/>
      <c r="X138" s="110"/>
      <c r="Y138" s="266"/>
      <c r="Z138" s="267"/>
      <c r="AA138" s="55"/>
      <c r="AB138" s="49"/>
      <c r="AC138" s="279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33">AVERAGE(I124:I139)</f>
        <v>3.6666666666666665</v>
      </c>
      <c r="J140" s="81">
        <f t="shared" si="33"/>
        <v>3000</v>
      </c>
      <c r="K140" s="82">
        <f t="shared" ref="K140" si="34">J140/I140</f>
        <v>818.18181818181824</v>
      </c>
      <c r="L140" s="80">
        <f t="shared" ref="L140:M140" si="35">AVERAGE(L124:L139)</f>
        <v>3.6666666666666665</v>
      </c>
      <c r="M140" s="81">
        <f t="shared" si="35"/>
        <v>2443.3606336459643</v>
      </c>
      <c r="N140" s="82">
        <f t="shared" ref="N140:N148" si="36">M140/L140</f>
        <v>666.37108190344486</v>
      </c>
      <c r="O140" s="83">
        <f t="shared" ref="O140:O148" si="37">L140-I140</f>
        <v>0</v>
      </c>
      <c r="P140" s="84">
        <f t="shared" ref="P140:P148" si="38">N140-K140</f>
        <v>-151.81073627837338</v>
      </c>
      <c r="Q140" s="85">
        <f t="shared" ref="Q140:Q148" si="39">N140/K140</f>
        <v>0.81445354454865482</v>
      </c>
      <c r="R140" s="275"/>
      <c r="S140" s="182">
        <f>S124</f>
        <v>0.25033564814814813</v>
      </c>
      <c r="T140" s="183">
        <f>INDEX(T124:T139,COUNTA(T124:T139))</f>
        <v>0.45069444444444451</v>
      </c>
      <c r="U140" s="86"/>
      <c r="V140" s="96"/>
      <c r="W140" s="78"/>
      <c r="X140" s="82"/>
      <c r="Y140" s="262"/>
      <c r="Z140" s="263"/>
      <c r="AA140" s="97">
        <f t="shared" ref="AA140:AA148" si="40">M140-J140</f>
        <v>-556.6393663540357</v>
      </c>
      <c r="AB140" s="85">
        <f t="shared" ref="AB140:AB148" si="41">M140/J140</f>
        <v>0.81445354454865482</v>
      </c>
      <c r="AC140" s="280"/>
    </row>
    <row r="141" spans="1:29" ht="15.75" customHeight="1">
      <c r="A141" s="281" t="s">
        <v>48</v>
      </c>
      <c r="B141" s="16" t="s">
        <v>76</v>
      </c>
      <c r="C141" s="271" t="s">
        <v>218</v>
      </c>
      <c r="D141" s="272"/>
      <c r="E141" s="21">
        <v>23.37</v>
      </c>
      <c r="F141" s="15">
        <v>607</v>
      </c>
      <c r="G141" s="22">
        <f t="shared" ref="G141:G148" si="42">E141*F141</f>
        <v>14185.59</v>
      </c>
      <c r="H141" s="23"/>
      <c r="I141" s="24">
        <v>10</v>
      </c>
      <c r="J141" s="25">
        <v>2700</v>
      </c>
      <c r="K141" s="26">
        <f>J141/I141</f>
        <v>270</v>
      </c>
      <c r="L141" s="27">
        <v>10</v>
      </c>
      <c r="M141" s="25">
        <f t="shared" ref="M141:M148" si="43">F141/V141*60</f>
        <v>2243.5318275154177</v>
      </c>
      <c r="N141" s="26">
        <f t="shared" si="36"/>
        <v>224.35318275154177</v>
      </c>
      <c r="O141" s="91">
        <f t="shared" si="37"/>
        <v>0</v>
      </c>
      <c r="P141" s="92">
        <f t="shared" si="38"/>
        <v>-45.646817248458234</v>
      </c>
      <c r="Q141" s="31">
        <f t="shared" si="39"/>
        <v>0.83093771389459914</v>
      </c>
      <c r="R141" s="273">
        <f>Q157</f>
        <v>0.83931740944045097</v>
      </c>
      <c r="S141" s="32">
        <v>0.70833333333333337</v>
      </c>
      <c r="T141" s="33">
        <v>0.71960648148148143</v>
      </c>
      <c r="U141" s="34"/>
      <c r="V141" s="35">
        <v>16.233333333333206</v>
      </c>
      <c r="W141" s="33"/>
      <c r="X141" s="107"/>
      <c r="Y141" s="276"/>
      <c r="Z141" s="277"/>
      <c r="AA141" s="36">
        <f t="shared" si="40"/>
        <v>-456.46817248458228</v>
      </c>
      <c r="AB141" s="31">
        <f t="shared" si="41"/>
        <v>0.83093771389459914</v>
      </c>
      <c r="AC141" s="278">
        <f>AB157</f>
        <v>0.83931740944045097</v>
      </c>
    </row>
    <row r="142" spans="1:29" ht="15.75" customHeight="1">
      <c r="A142" s="282"/>
      <c r="B142" s="38" t="s">
        <v>76</v>
      </c>
      <c r="C142" s="264" t="s">
        <v>117</v>
      </c>
      <c r="D142" s="265"/>
      <c r="E142" s="39">
        <v>28.57</v>
      </c>
      <c r="F142" s="40">
        <v>2554</v>
      </c>
      <c r="G142" s="41">
        <f t="shared" si="42"/>
        <v>72967.78</v>
      </c>
      <c r="H142" s="42"/>
      <c r="I142" s="43">
        <v>13</v>
      </c>
      <c r="J142" s="44">
        <v>3600</v>
      </c>
      <c r="K142" s="45">
        <f t="shared" si="28"/>
        <v>276.92307692307691</v>
      </c>
      <c r="L142" s="46">
        <v>13</v>
      </c>
      <c r="M142" s="44">
        <f t="shared" si="43"/>
        <v>2928.1528662420337</v>
      </c>
      <c r="N142" s="45">
        <f t="shared" si="36"/>
        <v>225.24252817246412</v>
      </c>
      <c r="O142" s="47">
        <f t="shared" si="37"/>
        <v>0</v>
      </c>
      <c r="P142" s="48">
        <f t="shared" si="38"/>
        <v>-51.680548750612786</v>
      </c>
      <c r="Q142" s="49">
        <f t="shared" si="39"/>
        <v>0.81337579617834266</v>
      </c>
      <c r="R142" s="274"/>
      <c r="S142" s="50">
        <v>0.72361111111111109</v>
      </c>
      <c r="T142" s="51">
        <v>0.75995370370370374</v>
      </c>
      <c r="U142" s="52">
        <v>5.7666666666667155</v>
      </c>
      <c r="V142" s="53">
        <v>52.333333333333414</v>
      </c>
      <c r="W142" s="54"/>
      <c r="X142" s="58"/>
      <c r="Y142" s="266"/>
      <c r="Z142" s="267"/>
      <c r="AA142" s="55">
        <f t="shared" si="40"/>
        <v>-671.84713375796628</v>
      </c>
      <c r="AB142" s="49">
        <f t="shared" si="41"/>
        <v>0.81337579617834266</v>
      </c>
      <c r="AC142" s="279"/>
    </row>
    <row r="143" spans="1:29" ht="15.75" customHeight="1">
      <c r="A143" s="282"/>
      <c r="B143" s="38" t="s">
        <v>118</v>
      </c>
      <c r="C143" s="264" t="s">
        <v>280</v>
      </c>
      <c r="D143" s="265"/>
      <c r="E143" s="39">
        <v>24.47</v>
      </c>
      <c r="F143" s="40">
        <v>144</v>
      </c>
      <c r="G143" s="41">
        <f t="shared" si="42"/>
        <v>3523.68</v>
      </c>
      <c r="H143" s="42">
        <v>2</v>
      </c>
      <c r="I143" s="43">
        <v>11</v>
      </c>
      <c r="J143" s="44">
        <v>3000</v>
      </c>
      <c r="K143" s="45">
        <f t="shared" si="28"/>
        <v>272.72727272727275</v>
      </c>
      <c r="L143" s="46">
        <v>11</v>
      </c>
      <c r="M143" s="44">
        <f t="shared" si="43"/>
        <v>2528.7804878048773</v>
      </c>
      <c r="N143" s="45">
        <f t="shared" si="36"/>
        <v>229.88913525498884</v>
      </c>
      <c r="O143" s="47">
        <f t="shared" si="37"/>
        <v>0</v>
      </c>
      <c r="P143" s="48">
        <f t="shared" si="38"/>
        <v>-42.838137472283904</v>
      </c>
      <c r="Q143" s="49">
        <f t="shared" si="39"/>
        <v>0.84292682926829232</v>
      </c>
      <c r="R143" s="274"/>
      <c r="S143" s="50">
        <v>0.76388888888888884</v>
      </c>
      <c r="T143" s="51">
        <v>0.76626157407407403</v>
      </c>
      <c r="U143" s="52">
        <v>5.66666666666654</v>
      </c>
      <c r="V143" s="53">
        <v>3.4166666666666679</v>
      </c>
      <c r="W143" s="54"/>
      <c r="X143" s="58"/>
      <c r="Y143" s="266"/>
      <c r="Z143" s="267"/>
      <c r="AA143" s="55">
        <f t="shared" si="40"/>
        <v>-471.21951219512266</v>
      </c>
      <c r="AB143" s="49">
        <f t="shared" si="41"/>
        <v>0.84292682926829243</v>
      </c>
      <c r="AC143" s="279"/>
    </row>
    <row r="144" spans="1:29" ht="15.75" customHeight="1">
      <c r="A144" s="282"/>
      <c r="B144" s="38" t="s">
        <v>118</v>
      </c>
      <c r="C144" s="264" t="s">
        <v>281</v>
      </c>
      <c r="D144" s="265"/>
      <c r="E144" s="39">
        <v>26.09</v>
      </c>
      <c r="F144" s="40">
        <v>962</v>
      </c>
      <c r="G144" s="41">
        <f t="shared" si="42"/>
        <v>25098.579999999998</v>
      </c>
      <c r="H144" s="42">
        <v>2</v>
      </c>
      <c r="I144" s="43">
        <v>6</v>
      </c>
      <c r="J144" s="44">
        <v>2500</v>
      </c>
      <c r="K144" s="45">
        <f t="shared" si="28"/>
        <v>416.66666666666669</v>
      </c>
      <c r="L144" s="46">
        <v>6</v>
      </c>
      <c r="M144" s="44">
        <f t="shared" si="43"/>
        <v>2061.428571428567</v>
      </c>
      <c r="N144" s="45">
        <f t="shared" si="36"/>
        <v>343.57142857142782</v>
      </c>
      <c r="O144" s="47">
        <f t="shared" si="37"/>
        <v>0</v>
      </c>
      <c r="P144" s="48">
        <f t="shared" si="38"/>
        <v>-73.095238095238869</v>
      </c>
      <c r="Q144" s="49">
        <f t="shared" si="39"/>
        <v>0.82457142857142673</v>
      </c>
      <c r="R144" s="274"/>
      <c r="S144" s="50">
        <v>0.77083333333333326</v>
      </c>
      <c r="T144" s="51">
        <v>0.79027777777777775</v>
      </c>
      <c r="U144" s="52">
        <v>6.5833333333332966</v>
      </c>
      <c r="V144" s="53">
        <v>28.00000000000006</v>
      </c>
      <c r="W144" s="54"/>
      <c r="X144" s="94"/>
      <c r="Y144" s="266"/>
      <c r="Z144" s="267"/>
      <c r="AA144" s="55">
        <f t="shared" si="40"/>
        <v>-438.57142857143299</v>
      </c>
      <c r="AB144" s="49">
        <f t="shared" si="41"/>
        <v>0.82457142857142685</v>
      </c>
      <c r="AC144" s="279"/>
    </row>
    <row r="145" spans="1:29" ht="15.75" customHeight="1">
      <c r="A145" s="283"/>
      <c r="B145" s="38" t="s">
        <v>118</v>
      </c>
      <c r="C145" s="264" t="s">
        <v>202</v>
      </c>
      <c r="D145" s="265"/>
      <c r="E145" s="39">
        <v>29.52</v>
      </c>
      <c r="F145" s="40">
        <v>2193</v>
      </c>
      <c r="G145" s="41">
        <f t="shared" si="42"/>
        <v>64737.36</v>
      </c>
      <c r="H145" s="58"/>
      <c r="I145" s="43">
        <v>17</v>
      </c>
      <c r="J145" s="44">
        <v>3273</v>
      </c>
      <c r="K145" s="45">
        <f t="shared" si="28"/>
        <v>192.52941176470588</v>
      </c>
      <c r="L145" s="59">
        <v>17</v>
      </c>
      <c r="M145" s="44">
        <f t="shared" si="43"/>
        <v>2816.5536924723574</v>
      </c>
      <c r="N145" s="45">
        <f t="shared" si="36"/>
        <v>165.67962896896219</v>
      </c>
      <c r="O145" s="47">
        <f t="shared" si="37"/>
        <v>0</v>
      </c>
      <c r="P145" s="48">
        <f t="shared" si="38"/>
        <v>-26.849782795743693</v>
      </c>
      <c r="Q145" s="49">
        <f t="shared" si="39"/>
        <v>0.86054191642907341</v>
      </c>
      <c r="R145" s="274"/>
      <c r="S145" s="50">
        <v>0.79394675925925928</v>
      </c>
      <c r="T145" s="51">
        <v>0.82638888888888884</v>
      </c>
      <c r="U145" s="52">
        <v>5.2833333333334132</v>
      </c>
      <c r="V145" s="53">
        <v>46.716666666666562</v>
      </c>
      <c r="W145" s="54"/>
      <c r="X145" s="94"/>
      <c r="Y145" s="266"/>
      <c r="Z145" s="267"/>
      <c r="AA145" s="55">
        <f t="shared" si="40"/>
        <v>-456.4463075276426</v>
      </c>
      <c r="AB145" s="49">
        <f t="shared" si="41"/>
        <v>0.86054191642907341</v>
      </c>
      <c r="AC145" s="279"/>
    </row>
    <row r="146" spans="1:29" ht="15.75" customHeight="1">
      <c r="A146" s="283"/>
      <c r="B146" s="38" t="s">
        <v>118</v>
      </c>
      <c r="C146" s="264" t="s">
        <v>201</v>
      </c>
      <c r="D146" s="265"/>
      <c r="E146" s="39">
        <v>29.85</v>
      </c>
      <c r="F146" s="40">
        <v>2243</v>
      </c>
      <c r="G146" s="60">
        <f t="shared" si="42"/>
        <v>66953.55</v>
      </c>
      <c r="H146" s="61"/>
      <c r="I146" s="43">
        <v>17</v>
      </c>
      <c r="J146" s="44">
        <v>3273</v>
      </c>
      <c r="K146" s="45">
        <f t="shared" si="28"/>
        <v>192.52941176470588</v>
      </c>
      <c r="L146" s="46">
        <v>17</v>
      </c>
      <c r="M146" s="44">
        <f t="shared" si="43"/>
        <v>2821.3836477987361</v>
      </c>
      <c r="N146" s="45">
        <f t="shared" si="36"/>
        <v>165.96374398816096</v>
      </c>
      <c r="O146" s="47">
        <f t="shared" si="37"/>
        <v>0</v>
      </c>
      <c r="P146" s="48">
        <f t="shared" si="38"/>
        <v>-26.565667776544927</v>
      </c>
      <c r="Q146" s="49">
        <f t="shared" si="39"/>
        <v>0.86201761313740799</v>
      </c>
      <c r="R146" s="274"/>
      <c r="S146" s="50">
        <v>0.83076388888888886</v>
      </c>
      <c r="T146" s="51">
        <v>0.86388888888888893</v>
      </c>
      <c r="U146" s="52">
        <v>6.3000000000000256</v>
      </c>
      <c r="V146" s="53">
        <v>47.700000000000102</v>
      </c>
      <c r="W146" s="54">
        <v>0.86388888888888893</v>
      </c>
      <c r="X146" s="94">
        <v>0.90347222222222212</v>
      </c>
      <c r="Y146" s="266"/>
      <c r="Z146" s="267"/>
      <c r="AA146" s="55">
        <f t="shared" si="40"/>
        <v>-451.61635220126391</v>
      </c>
      <c r="AB146" s="49">
        <f t="shared" si="41"/>
        <v>0.86201761313740788</v>
      </c>
      <c r="AC146" s="279"/>
    </row>
    <row r="147" spans="1:29" ht="15.75" customHeight="1">
      <c r="A147" s="283"/>
      <c r="B147" s="38" t="s">
        <v>118</v>
      </c>
      <c r="C147" s="264" t="s">
        <v>280</v>
      </c>
      <c r="D147" s="265"/>
      <c r="E147" s="39">
        <v>24.47</v>
      </c>
      <c r="F147" s="40">
        <v>3446</v>
      </c>
      <c r="G147" s="60">
        <f t="shared" si="42"/>
        <v>84323.62</v>
      </c>
      <c r="H147" s="64"/>
      <c r="I147" s="43">
        <v>11</v>
      </c>
      <c r="J147" s="44">
        <v>3000</v>
      </c>
      <c r="K147" s="45">
        <f t="shared" si="28"/>
        <v>272.72727272727275</v>
      </c>
      <c r="L147" s="59">
        <v>11</v>
      </c>
      <c r="M147" s="44">
        <f t="shared" si="43"/>
        <v>2547.3511293634447</v>
      </c>
      <c r="N147" s="45">
        <f t="shared" si="36"/>
        <v>231.57737539667679</v>
      </c>
      <c r="O147" s="65">
        <f t="shared" si="37"/>
        <v>0</v>
      </c>
      <c r="P147" s="66">
        <f t="shared" si="38"/>
        <v>-41.149897330595962</v>
      </c>
      <c r="Q147" s="67">
        <f t="shared" si="39"/>
        <v>0.84911704312114811</v>
      </c>
      <c r="R147" s="274"/>
      <c r="S147" s="50">
        <v>0.90347222222222212</v>
      </c>
      <c r="T147" s="51">
        <v>0.95983796296296298</v>
      </c>
      <c r="U147" s="52">
        <v>56.999999999999801</v>
      </c>
      <c r="V147" s="53">
        <v>81.166666666666828</v>
      </c>
      <c r="W147" s="54"/>
      <c r="X147" s="94"/>
      <c r="Y147" s="266"/>
      <c r="Z147" s="267"/>
      <c r="AA147" s="55">
        <f t="shared" si="40"/>
        <v>-452.64887063655533</v>
      </c>
      <c r="AB147" s="49">
        <f t="shared" si="41"/>
        <v>0.84911704312114822</v>
      </c>
      <c r="AC147" s="279"/>
    </row>
    <row r="148" spans="1:29" ht="15.75" customHeight="1">
      <c r="A148" s="283"/>
      <c r="B148" s="38" t="s">
        <v>118</v>
      </c>
      <c r="C148" s="264" t="s">
        <v>281</v>
      </c>
      <c r="D148" s="265"/>
      <c r="E148" s="39">
        <v>26.09</v>
      </c>
      <c r="F148" s="40">
        <v>2383</v>
      </c>
      <c r="G148" s="60">
        <f t="shared" si="42"/>
        <v>62172.47</v>
      </c>
      <c r="H148" s="64"/>
      <c r="I148" s="43">
        <v>6</v>
      </c>
      <c r="J148" s="44">
        <v>2500</v>
      </c>
      <c r="K148" s="45">
        <f t="shared" si="28"/>
        <v>416.66666666666669</v>
      </c>
      <c r="L148" s="59">
        <v>6</v>
      </c>
      <c r="M148" s="44">
        <f t="shared" si="43"/>
        <v>2067.18072289156</v>
      </c>
      <c r="N148" s="45">
        <f t="shared" si="36"/>
        <v>344.53012048192664</v>
      </c>
      <c r="O148" s="65">
        <f t="shared" si="37"/>
        <v>0</v>
      </c>
      <c r="P148" s="66">
        <f t="shared" si="38"/>
        <v>-72.136546184740041</v>
      </c>
      <c r="Q148" s="67">
        <f t="shared" si="39"/>
        <v>0.82687228915662392</v>
      </c>
      <c r="R148" s="274"/>
      <c r="S148" s="50">
        <v>0.96458333333333324</v>
      </c>
      <c r="T148" s="51">
        <v>1.0126157407407408</v>
      </c>
      <c r="U148" s="52">
        <v>6.8333333333331758</v>
      </c>
      <c r="V148" s="53">
        <v>69.16666666666687</v>
      </c>
      <c r="W148" s="54"/>
      <c r="X148" s="94"/>
      <c r="Y148" s="266"/>
      <c r="Z148" s="267"/>
      <c r="AA148" s="55">
        <f t="shared" si="40"/>
        <v>-432.81927710844002</v>
      </c>
      <c r="AB148" s="49">
        <f t="shared" si="41"/>
        <v>0.82687228915662403</v>
      </c>
      <c r="AC148" s="279"/>
    </row>
    <row r="149" spans="1:29" ht="15.75" customHeight="1">
      <c r="A149" s="283"/>
      <c r="B149" s="38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68"/>
      <c r="X149" s="110"/>
      <c r="Y149" s="266"/>
      <c r="Z149" s="267"/>
      <c r="AA149" s="55"/>
      <c r="AB149" s="49"/>
      <c r="AC149" s="279"/>
    </row>
    <row r="150" spans="1:29" ht="15.75" customHeight="1">
      <c r="A150" s="283"/>
      <c r="B150" s="38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68"/>
      <c r="X150" s="110"/>
      <c r="Y150" s="266"/>
      <c r="Z150" s="267"/>
      <c r="AA150" s="55"/>
      <c r="AB150" s="49"/>
      <c r="AC150" s="279"/>
    </row>
    <row r="151" spans="1:29" ht="15.75" customHeight="1">
      <c r="A151" s="283"/>
      <c r="B151" s="38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68"/>
      <c r="X151" s="110"/>
      <c r="Y151" s="266"/>
      <c r="Z151" s="267"/>
      <c r="AA151" s="55"/>
      <c r="AB151" s="49"/>
      <c r="AC151" s="279"/>
    </row>
    <row r="152" spans="1:29" ht="15.75" customHeight="1">
      <c r="A152" s="283"/>
      <c r="B152" s="38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68"/>
      <c r="X152" s="110"/>
      <c r="Y152" s="266"/>
      <c r="Z152" s="267"/>
      <c r="AA152" s="55"/>
      <c r="AB152" s="49"/>
      <c r="AC152" s="279"/>
    </row>
    <row r="153" spans="1:29" ht="15.75" customHeight="1">
      <c r="A153" s="283"/>
      <c r="B153" s="38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68"/>
      <c r="X153" s="110"/>
      <c r="Y153" s="266"/>
      <c r="Z153" s="267"/>
      <c r="AA153" s="55"/>
      <c r="AB153" s="49"/>
      <c r="AC153" s="279"/>
    </row>
    <row r="154" spans="1:29" ht="15.75" customHeight="1">
      <c r="A154" s="283"/>
      <c r="B154" s="38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68"/>
      <c r="X154" s="110"/>
      <c r="Y154" s="266"/>
      <c r="Z154" s="267"/>
      <c r="AA154" s="55"/>
      <c r="AB154" s="49"/>
      <c r="AC154" s="279"/>
    </row>
    <row r="155" spans="1:29" ht="15.75" customHeight="1">
      <c r="A155" s="283"/>
      <c r="B155" s="38"/>
      <c r="C155" s="264"/>
      <c r="D155" s="265"/>
      <c r="E155" s="39"/>
      <c r="F155" s="40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68"/>
      <c r="X155" s="110"/>
      <c r="Y155" s="266"/>
      <c r="Z155" s="267"/>
      <c r="AA155" s="55"/>
      <c r="AB155" s="49"/>
      <c r="AC155" s="279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44">AVERAGE(I141:I156)</f>
        <v>11.375</v>
      </c>
      <c r="J157" s="81">
        <f t="shared" si="44"/>
        <v>2980.75</v>
      </c>
      <c r="K157" s="82">
        <f t="shared" ref="K157" si="45">J157/I157</f>
        <v>262.04395604395603</v>
      </c>
      <c r="L157" s="80">
        <f t="shared" ref="L157:M157" si="46">AVERAGE(L141:L156)</f>
        <v>11.375</v>
      </c>
      <c r="M157" s="81">
        <f t="shared" si="46"/>
        <v>2501.7953681896242</v>
      </c>
      <c r="N157" s="82">
        <f>M157/L157</f>
        <v>219.93805434634058</v>
      </c>
      <c r="O157" s="83">
        <f>L157-I157</f>
        <v>0</v>
      </c>
      <c r="P157" s="84">
        <f>N157-K157</f>
        <v>-42.105901697615451</v>
      </c>
      <c r="Q157" s="85">
        <f>N157/K157</f>
        <v>0.83931740944045097</v>
      </c>
      <c r="R157" s="275"/>
      <c r="S157" s="182">
        <f>S141</f>
        <v>0.70833333333333337</v>
      </c>
      <c r="T157" s="183">
        <f>INDEX(T141:T156,COUNTA(T141:T156))</f>
        <v>1.0126157407407408</v>
      </c>
      <c r="U157" s="86"/>
      <c r="V157" s="96"/>
      <c r="W157" s="78"/>
      <c r="X157" s="82"/>
      <c r="Y157" s="262"/>
      <c r="Z157" s="263"/>
      <c r="AA157" s="97">
        <f>M157-J157</f>
        <v>-478.95463181037576</v>
      </c>
      <c r="AB157" s="85">
        <f>M157/J157</f>
        <v>0.83931740944045097</v>
      </c>
      <c r="AC157" s="280"/>
    </row>
    <row r="158" spans="1:29" ht="15.75" customHeight="1">
      <c r="A158" s="268" t="s">
        <v>49</v>
      </c>
      <c r="B158" s="16" t="s">
        <v>76</v>
      </c>
      <c r="C158" s="271" t="s">
        <v>120</v>
      </c>
      <c r="D158" s="272"/>
      <c r="E158" s="21">
        <v>14.03</v>
      </c>
      <c r="F158" s="15">
        <v>9435</v>
      </c>
      <c r="G158" s="22">
        <f t="shared" ref="G158" si="47">E158*F158</f>
        <v>132373.04999999999</v>
      </c>
      <c r="H158" s="23"/>
      <c r="I158" s="24">
        <v>4</v>
      </c>
      <c r="J158" s="25">
        <v>2700</v>
      </c>
      <c r="K158" s="26">
        <f>J158/I158</f>
        <v>675</v>
      </c>
      <c r="L158" s="27">
        <v>4</v>
      </c>
      <c r="M158" s="25">
        <f>F158/V158*60</f>
        <v>2395.8524370459204</v>
      </c>
      <c r="N158" s="26">
        <f>M158/L158</f>
        <v>598.9631092614801</v>
      </c>
      <c r="O158" s="91">
        <f>L158-I158</f>
        <v>0</v>
      </c>
      <c r="P158" s="92">
        <f>N158-K158</f>
        <v>-76.036890738519901</v>
      </c>
      <c r="Q158" s="31">
        <f>N158/K158</f>
        <v>0.88735275446145201</v>
      </c>
      <c r="R158" s="273">
        <f>Q174</f>
        <v>0.88735275446145201</v>
      </c>
      <c r="S158" s="32">
        <v>0.70833333333333337</v>
      </c>
      <c r="T158" s="33">
        <v>0.87241898148148145</v>
      </c>
      <c r="U158" s="34"/>
      <c r="V158" s="35">
        <v>236.28333333333325</v>
      </c>
      <c r="W158" s="33"/>
      <c r="X158" s="107"/>
      <c r="Y158" s="276"/>
      <c r="Z158" s="277"/>
      <c r="AA158" s="36">
        <f>M158-J158</f>
        <v>-304.1475629540796</v>
      </c>
      <c r="AB158" s="31">
        <f>M158/J158</f>
        <v>0.88735275446145201</v>
      </c>
      <c r="AC158" s="278">
        <f>AB174</f>
        <v>0.88735275446145201</v>
      </c>
    </row>
    <row r="159" spans="1:29" ht="15.75" customHeight="1">
      <c r="A159" s="269"/>
      <c r="B159" s="38"/>
      <c r="C159" s="264"/>
      <c r="D159" s="265"/>
      <c r="E159" s="39"/>
      <c r="F159" s="40"/>
      <c r="G159" s="41"/>
      <c r="H159" s="42"/>
      <c r="I159" s="43"/>
      <c r="J159" s="44"/>
      <c r="K159" s="45"/>
      <c r="L159" s="46"/>
      <c r="M159" s="44"/>
      <c r="N159" s="45"/>
      <c r="O159" s="47"/>
      <c r="P159" s="48"/>
      <c r="Q159" s="49"/>
      <c r="R159" s="274"/>
      <c r="S159" s="50"/>
      <c r="T159" s="51"/>
      <c r="U159" s="52"/>
      <c r="V159" s="53"/>
      <c r="W159" s="54"/>
      <c r="X159" s="94"/>
      <c r="Y159" s="266"/>
      <c r="Z159" s="267"/>
      <c r="AA159" s="55"/>
      <c r="AB159" s="49"/>
      <c r="AC159" s="279"/>
    </row>
    <row r="160" spans="1:29" ht="15.75" customHeight="1">
      <c r="A160" s="269"/>
      <c r="B160" s="38"/>
      <c r="C160" s="264"/>
      <c r="D160" s="265"/>
      <c r="E160" s="39"/>
      <c r="F160" s="40"/>
      <c r="G160" s="41"/>
      <c r="H160" s="42"/>
      <c r="I160" s="43"/>
      <c r="J160" s="44"/>
      <c r="K160" s="45"/>
      <c r="L160" s="46"/>
      <c r="M160" s="44"/>
      <c r="N160" s="45"/>
      <c r="O160" s="47"/>
      <c r="P160" s="48"/>
      <c r="Q160" s="49"/>
      <c r="R160" s="274"/>
      <c r="S160" s="50"/>
      <c r="T160" s="51"/>
      <c r="U160" s="52"/>
      <c r="V160" s="53"/>
      <c r="W160" s="54"/>
      <c r="X160" s="58"/>
      <c r="Y160" s="266"/>
      <c r="Z160" s="267"/>
      <c r="AA160" s="55"/>
      <c r="AB160" s="49"/>
      <c r="AC160" s="279"/>
    </row>
    <row r="161" spans="1:29" ht="15.75" customHeight="1">
      <c r="A161" s="269"/>
      <c r="B161" s="38"/>
      <c r="C161" s="264"/>
      <c r="D161" s="265"/>
      <c r="E161" s="39"/>
      <c r="F161" s="40"/>
      <c r="G161" s="41"/>
      <c r="H161" s="42"/>
      <c r="I161" s="43"/>
      <c r="J161" s="44"/>
      <c r="K161" s="45"/>
      <c r="L161" s="46"/>
      <c r="M161" s="44"/>
      <c r="N161" s="45"/>
      <c r="O161" s="47"/>
      <c r="P161" s="48"/>
      <c r="Q161" s="49"/>
      <c r="R161" s="274"/>
      <c r="S161" s="50"/>
      <c r="T161" s="51"/>
      <c r="U161" s="52"/>
      <c r="V161" s="53"/>
      <c r="W161" s="54"/>
      <c r="X161" s="58"/>
      <c r="Y161" s="266"/>
      <c r="Z161" s="267"/>
      <c r="AA161" s="55"/>
      <c r="AB161" s="49"/>
      <c r="AC161" s="279"/>
    </row>
    <row r="162" spans="1:29" ht="15.75" customHeight="1">
      <c r="A162" s="269"/>
      <c r="B162" s="38"/>
      <c r="C162" s="264"/>
      <c r="D162" s="265"/>
      <c r="E162" s="39"/>
      <c r="F162" s="40"/>
      <c r="G162" s="41"/>
      <c r="H162" s="58"/>
      <c r="I162" s="43"/>
      <c r="J162" s="44"/>
      <c r="K162" s="45"/>
      <c r="L162" s="59"/>
      <c r="M162" s="44"/>
      <c r="N162" s="45"/>
      <c r="O162" s="47"/>
      <c r="P162" s="48"/>
      <c r="Q162" s="49"/>
      <c r="R162" s="274"/>
      <c r="S162" s="50"/>
      <c r="T162" s="51"/>
      <c r="U162" s="52"/>
      <c r="V162" s="53"/>
      <c r="W162" s="54"/>
      <c r="X162" s="58"/>
      <c r="Y162" s="266"/>
      <c r="Z162" s="267"/>
      <c r="AA162" s="55"/>
      <c r="AB162" s="49"/>
      <c r="AC162" s="279"/>
    </row>
    <row r="163" spans="1:29" ht="15.75" customHeight="1">
      <c r="A163" s="269"/>
      <c r="B163" s="38"/>
      <c r="C163" s="264"/>
      <c r="D163" s="265"/>
      <c r="E163" s="39"/>
      <c r="F163" s="40"/>
      <c r="G163" s="60"/>
      <c r="H163" s="61"/>
      <c r="I163" s="43"/>
      <c r="J163" s="44"/>
      <c r="K163" s="45"/>
      <c r="L163" s="46"/>
      <c r="M163" s="44"/>
      <c r="N163" s="45"/>
      <c r="O163" s="47"/>
      <c r="P163" s="48"/>
      <c r="Q163" s="49"/>
      <c r="R163" s="274"/>
      <c r="S163" s="50"/>
      <c r="T163" s="51"/>
      <c r="U163" s="52"/>
      <c r="V163" s="53"/>
      <c r="W163" s="54"/>
      <c r="X163" s="58"/>
      <c r="Y163" s="266"/>
      <c r="Z163" s="267"/>
      <c r="AA163" s="55"/>
      <c r="AB163" s="49"/>
      <c r="AC163" s="279"/>
    </row>
    <row r="164" spans="1:29" ht="15.75" customHeight="1">
      <c r="A164" s="269"/>
      <c r="B164" s="38"/>
      <c r="C164" s="264"/>
      <c r="D164" s="265"/>
      <c r="E164" s="39"/>
      <c r="F164" s="40"/>
      <c r="G164" s="60"/>
      <c r="H164" s="64"/>
      <c r="I164" s="43"/>
      <c r="J164" s="44"/>
      <c r="K164" s="45"/>
      <c r="L164" s="59"/>
      <c r="M164" s="44"/>
      <c r="N164" s="45"/>
      <c r="O164" s="65"/>
      <c r="P164" s="66"/>
      <c r="Q164" s="67"/>
      <c r="R164" s="274"/>
      <c r="S164" s="50"/>
      <c r="T164" s="51"/>
      <c r="U164" s="52"/>
      <c r="V164" s="53"/>
      <c r="W164" s="54"/>
      <c r="X164" s="58"/>
      <c r="Y164" s="266"/>
      <c r="Z164" s="267"/>
      <c r="AA164" s="55"/>
      <c r="AB164" s="49"/>
      <c r="AC164" s="279"/>
    </row>
    <row r="165" spans="1:29" ht="15.75" customHeight="1">
      <c r="A165" s="269"/>
      <c r="B165" s="38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50"/>
      <c r="T165" s="51"/>
      <c r="U165" s="52"/>
      <c r="V165" s="53"/>
      <c r="W165" s="54"/>
      <c r="X165" s="58"/>
      <c r="Y165" s="266"/>
      <c r="Z165" s="267"/>
      <c r="AA165" s="55"/>
      <c r="AB165" s="49"/>
      <c r="AC165" s="279"/>
    </row>
    <row r="166" spans="1:29" ht="15.75" customHeight="1">
      <c r="A166" s="269"/>
      <c r="B166" s="38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50"/>
      <c r="T166" s="51"/>
      <c r="U166" s="52"/>
      <c r="V166" s="53"/>
      <c r="W166" s="54"/>
      <c r="X166" s="58"/>
      <c r="Y166" s="266"/>
      <c r="Z166" s="267"/>
      <c r="AA166" s="55"/>
      <c r="AB166" s="49"/>
      <c r="AC166" s="279"/>
    </row>
    <row r="167" spans="1:29" ht="15.75" customHeight="1">
      <c r="A167" s="269"/>
      <c r="B167" s="38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50"/>
      <c r="T167" s="51"/>
      <c r="U167" s="52"/>
      <c r="V167" s="53"/>
      <c r="W167" s="54"/>
      <c r="X167" s="58"/>
      <c r="Y167" s="266"/>
      <c r="Z167" s="267"/>
      <c r="AA167" s="55"/>
      <c r="AB167" s="49"/>
      <c r="AC167" s="279"/>
    </row>
    <row r="168" spans="1:29" ht="15.75" customHeight="1">
      <c r="A168" s="269"/>
      <c r="B168" s="38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50"/>
      <c r="T168" s="51"/>
      <c r="U168" s="52"/>
      <c r="V168" s="53"/>
      <c r="W168" s="54"/>
      <c r="X168" s="58"/>
      <c r="Y168" s="266"/>
      <c r="Z168" s="267"/>
      <c r="AA168" s="55"/>
      <c r="AB168" s="49"/>
      <c r="AC168" s="279"/>
    </row>
    <row r="169" spans="1:29" ht="15.75" customHeight="1">
      <c r="A169" s="269"/>
      <c r="B169" s="38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50"/>
      <c r="T169" s="51"/>
      <c r="U169" s="52"/>
      <c r="V169" s="53"/>
      <c r="W169" s="54"/>
      <c r="X169" s="58"/>
      <c r="Y169" s="266"/>
      <c r="Z169" s="267"/>
      <c r="AA169" s="55"/>
      <c r="AB169" s="49"/>
      <c r="AC169" s="279"/>
    </row>
    <row r="170" spans="1:29" ht="15.75" customHeight="1">
      <c r="A170" s="269"/>
      <c r="B170" s="38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50"/>
      <c r="T170" s="51"/>
      <c r="U170" s="52"/>
      <c r="V170" s="53"/>
      <c r="W170" s="54"/>
      <c r="X170" s="58"/>
      <c r="Y170" s="266"/>
      <c r="Z170" s="267"/>
      <c r="AA170" s="55"/>
      <c r="AB170" s="49"/>
      <c r="AC170" s="279"/>
    </row>
    <row r="171" spans="1:29" ht="15.75" customHeight="1">
      <c r="A171" s="269"/>
      <c r="B171" s="38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50"/>
      <c r="T171" s="51"/>
      <c r="U171" s="52"/>
      <c r="V171" s="53"/>
      <c r="W171" s="54"/>
      <c r="X171" s="58"/>
      <c r="Y171" s="266"/>
      <c r="Z171" s="267"/>
      <c r="AA171" s="55"/>
      <c r="AB171" s="49"/>
      <c r="AC171" s="279"/>
    </row>
    <row r="172" spans="1:29" ht="15.75" customHeight="1">
      <c r="A172" s="269"/>
      <c r="B172" s="38"/>
      <c r="C172" s="264"/>
      <c r="D172" s="265"/>
      <c r="E172" s="39"/>
      <c r="F172" s="40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50"/>
      <c r="T172" s="51"/>
      <c r="U172" s="52"/>
      <c r="V172" s="53"/>
      <c r="W172" s="54"/>
      <c r="X172" s="58"/>
      <c r="Y172" s="266"/>
      <c r="Z172" s="267"/>
      <c r="AA172" s="55"/>
      <c r="AB172" s="49"/>
      <c r="AC172" s="279"/>
    </row>
    <row r="173" spans="1:29" ht="15.75" customHeight="1">
      <c r="A173" s="269"/>
      <c r="B173" s="38"/>
      <c r="C173" s="264"/>
      <c r="D173" s="265"/>
      <c r="E173" s="104"/>
      <c r="F173" s="40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48">AVERAGE(I158:I173)</f>
        <v>4</v>
      </c>
      <c r="J174" s="81">
        <f t="shared" si="48"/>
        <v>2700</v>
      </c>
      <c r="K174" s="82">
        <f t="shared" ref="K174" si="49">J174/I174</f>
        <v>675</v>
      </c>
      <c r="L174" s="80">
        <f t="shared" ref="L174:M174" si="50">AVERAGE(L158:L173)</f>
        <v>4</v>
      </c>
      <c r="M174" s="81">
        <f t="shared" si="50"/>
        <v>2395.8524370459204</v>
      </c>
      <c r="N174" s="82">
        <f>M174/L174</f>
        <v>598.9631092614801</v>
      </c>
      <c r="O174" s="83">
        <f>L174-I174</f>
        <v>0</v>
      </c>
      <c r="P174" s="84">
        <f>N174-K174</f>
        <v>-76.036890738519901</v>
      </c>
      <c r="Q174" s="85">
        <f>N174/K174</f>
        <v>0.88735275446145201</v>
      </c>
      <c r="R174" s="275"/>
      <c r="S174" s="182">
        <f>S158</f>
        <v>0.70833333333333337</v>
      </c>
      <c r="T174" s="183">
        <f>INDEX(T158:T173,COUNTA(T158:T173))</f>
        <v>0.87241898148148145</v>
      </c>
      <c r="U174" s="86"/>
      <c r="V174" s="96"/>
      <c r="W174" s="78"/>
      <c r="X174" s="82"/>
      <c r="Y174" s="262"/>
      <c r="Z174" s="263"/>
      <c r="AA174" s="97">
        <f>M174-J174</f>
        <v>-304.1475629540796</v>
      </c>
      <c r="AB174" s="85">
        <f>M174/J174</f>
        <v>0.88735275446145201</v>
      </c>
      <c r="AC174" s="280"/>
    </row>
    <row r="175" spans="1:29" ht="15.75" customHeight="1">
      <c r="A175" s="281" t="s">
        <v>50</v>
      </c>
      <c r="B175" s="16" t="s">
        <v>76</v>
      </c>
      <c r="C175" s="271" t="s">
        <v>124</v>
      </c>
      <c r="D175" s="272"/>
      <c r="E175" s="21">
        <v>24.15</v>
      </c>
      <c r="F175" s="15">
        <v>1273</v>
      </c>
      <c r="G175" s="22">
        <f t="shared" ref="G175:G178" si="51">E175*F175</f>
        <v>30742.949999999997</v>
      </c>
      <c r="H175" s="23"/>
      <c r="I175" s="24">
        <v>4</v>
      </c>
      <c r="J175" s="25">
        <v>3000</v>
      </c>
      <c r="K175" s="26">
        <f>J175/I175</f>
        <v>750</v>
      </c>
      <c r="L175" s="27">
        <v>4</v>
      </c>
      <c r="M175" s="25">
        <f>F175/V175*60</f>
        <v>2490.652173913048</v>
      </c>
      <c r="N175" s="26">
        <f>M175/L175</f>
        <v>622.66304347826201</v>
      </c>
      <c r="O175" s="91">
        <f>L175-I175</f>
        <v>0</v>
      </c>
      <c r="P175" s="92">
        <f>N175-K175</f>
        <v>-127.33695652173799</v>
      </c>
      <c r="Q175" s="31">
        <f>N175/K175</f>
        <v>0.83021739130434935</v>
      </c>
      <c r="R175" s="273">
        <f>Q191</f>
        <v>0.82599635493263357</v>
      </c>
      <c r="S175" s="32">
        <v>0.708587962962963</v>
      </c>
      <c r="T175" s="33">
        <v>0.72988425925925926</v>
      </c>
      <c r="U175" s="34"/>
      <c r="V175" s="35">
        <v>30.666666666666611</v>
      </c>
      <c r="W175" s="114"/>
      <c r="X175" s="115"/>
      <c r="Y175" s="276"/>
      <c r="Z175" s="277"/>
      <c r="AA175" s="36">
        <f>M175-J175</f>
        <v>-509.34782608695195</v>
      </c>
      <c r="AB175" s="31">
        <f>M175/J175</f>
        <v>0.83021739130434935</v>
      </c>
      <c r="AC175" s="278">
        <f>AB191</f>
        <v>0.82599635493263357</v>
      </c>
    </row>
    <row r="176" spans="1:29" ht="15.75" customHeight="1">
      <c r="A176" s="282"/>
      <c r="B176" s="38" t="s">
        <v>76</v>
      </c>
      <c r="C176" s="264" t="s">
        <v>209</v>
      </c>
      <c r="D176" s="265"/>
      <c r="E176" s="39">
        <v>24.15</v>
      </c>
      <c r="F176" s="40">
        <v>1854</v>
      </c>
      <c r="G176" s="41">
        <f t="shared" si="51"/>
        <v>44774.1</v>
      </c>
      <c r="H176" s="42"/>
      <c r="I176" s="43">
        <v>4</v>
      </c>
      <c r="J176" s="44">
        <v>3000</v>
      </c>
      <c r="K176" s="45">
        <f t="shared" ref="K176:K178" si="52">J176/I176</f>
        <v>750</v>
      </c>
      <c r="L176" s="46">
        <v>4</v>
      </c>
      <c r="M176" s="44">
        <f>F176/V176*60</f>
        <v>2502.5871766029295</v>
      </c>
      <c r="N176" s="45">
        <f>M176/L176</f>
        <v>625.64679415073238</v>
      </c>
      <c r="O176" s="47">
        <f>L176-I176</f>
        <v>0</v>
      </c>
      <c r="P176" s="48">
        <f>N176-K176</f>
        <v>-124.35320584926762</v>
      </c>
      <c r="Q176" s="49">
        <f>N176/K176</f>
        <v>0.83419572553430987</v>
      </c>
      <c r="R176" s="274"/>
      <c r="S176" s="50">
        <v>0.73263888888888895</v>
      </c>
      <c r="T176" s="51">
        <v>0.76350694444444445</v>
      </c>
      <c r="U176" s="52">
        <v>3.9666666666667538</v>
      </c>
      <c r="V176" s="53">
        <v>44.449999999999918</v>
      </c>
      <c r="W176" s="54"/>
      <c r="X176" s="94"/>
      <c r="Y176" s="266"/>
      <c r="Z176" s="267"/>
      <c r="AA176" s="55">
        <f>M176-J176</f>
        <v>-497.4128233970705</v>
      </c>
      <c r="AB176" s="49">
        <f>M176/J176</f>
        <v>0.83419572553430987</v>
      </c>
      <c r="AC176" s="279"/>
    </row>
    <row r="177" spans="1:29" ht="15.75" customHeight="1">
      <c r="A177" s="282"/>
      <c r="B177" s="38" t="s">
        <v>76</v>
      </c>
      <c r="C177" s="264" t="s">
        <v>210</v>
      </c>
      <c r="D177" s="265"/>
      <c r="E177" s="39">
        <v>27.58</v>
      </c>
      <c r="F177" s="40">
        <v>2110</v>
      </c>
      <c r="G177" s="41">
        <f t="shared" si="51"/>
        <v>58193.799999999996</v>
      </c>
      <c r="H177" s="42"/>
      <c r="I177" s="43">
        <v>4</v>
      </c>
      <c r="J177" s="44">
        <v>3000</v>
      </c>
      <c r="K177" s="45">
        <f t="shared" si="52"/>
        <v>750</v>
      </c>
      <c r="L177" s="46">
        <v>4</v>
      </c>
      <c r="M177" s="44">
        <f>F177/V177*60</f>
        <v>2478.3034257748832</v>
      </c>
      <c r="N177" s="45">
        <f>M177/L177</f>
        <v>619.5758564437208</v>
      </c>
      <c r="O177" s="47">
        <f>L177-I177</f>
        <v>0</v>
      </c>
      <c r="P177" s="48">
        <f>N177-K177</f>
        <v>-130.4241435562792</v>
      </c>
      <c r="Q177" s="49">
        <f>N177/K177</f>
        <v>0.82610114192496109</v>
      </c>
      <c r="R177" s="274"/>
      <c r="S177" s="50">
        <v>0.7680555555555556</v>
      </c>
      <c r="T177" s="51">
        <v>0.80353009259259256</v>
      </c>
      <c r="U177" s="52">
        <v>6.5500000000000647</v>
      </c>
      <c r="V177" s="53">
        <v>51.083333333333215</v>
      </c>
      <c r="W177" s="54"/>
      <c r="X177" s="94"/>
      <c r="Y177" s="266"/>
      <c r="Z177" s="267"/>
      <c r="AA177" s="55">
        <f>M177-J177</f>
        <v>-521.69657422511682</v>
      </c>
      <c r="AB177" s="49">
        <f>M177/J177</f>
        <v>0.82610114192496109</v>
      </c>
      <c r="AC177" s="279"/>
    </row>
    <row r="178" spans="1:29" ht="15.75" customHeight="1">
      <c r="A178" s="282"/>
      <c r="B178" s="38" t="s">
        <v>76</v>
      </c>
      <c r="C178" s="264" t="s">
        <v>122</v>
      </c>
      <c r="D178" s="265"/>
      <c r="E178" s="39">
        <v>18.18</v>
      </c>
      <c r="F178" s="40">
        <v>4219</v>
      </c>
      <c r="G178" s="41">
        <f t="shared" si="51"/>
        <v>76701.42</v>
      </c>
      <c r="H178" s="42"/>
      <c r="I178" s="43">
        <v>3</v>
      </c>
      <c r="J178" s="44">
        <v>3300</v>
      </c>
      <c r="K178" s="45">
        <f t="shared" si="52"/>
        <v>1100</v>
      </c>
      <c r="L178" s="46">
        <v>3</v>
      </c>
      <c r="M178" s="44">
        <f>F178/V178*60</f>
        <v>2688.2123893805319</v>
      </c>
      <c r="N178" s="45">
        <f>M178/L178</f>
        <v>896.07079646017735</v>
      </c>
      <c r="O178" s="47">
        <f>L178-I178</f>
        <v>0</v>
      </c>
      <c r="P178" s="48">
        <f>N178-K178</f>
        <v>-203.92920353982265</v>
      </c>
      <c r="Q178" s="49">
        <f>N178/K178</f>
        <v>0.81460981496379758</v>
      </c>
      <c r="R178" s="274"/>
      <c r="S178" s="50">
        <v>0.80844907407407407</v>
      </c>
      <c r="T178" s="51">
        <v>0.87384259259259256</v>
      </c>
      <c r="U178" s="52">
        <v>7.0833333333333748</v>
      </c>
      <c r="V178" s="53">
        <v>94.166666666666629</v>
      </c>
      <c r="W178" s="54"/>
      <c r="X178" s="94"/>
      <c r="Y178" s="266"/>
      <c r="Z178" s="267"/>
      <c r="AA178" s="55">
        <f>M178-J178</f>
        <v>-611.78761061946807</v>
      </c>
      <c r="AB178" s="49">
        <f>M178/J178</f>
        <v>0.81460981496379758</v>
      </c>
      <c r="AC178" s="279"/>
    </row>
    <row r="179" spans="1:29" ht="15.75" customHeight="1">
      <c r="A179" s="283"/>
      <c r="B179" s="38"/>
      <c r="C179" s="264"/>
      <c r="D179" s="265"/>
      <c r="E179" s="39"/>
      <c r="F179" s="40"/>
      <c r="G179" s="41"/>
      <c r="H179" s="58"/>
      <c r="I179" s="43"/>
      <c r="J179" s="44"/>
      <c r="K179" s="45"/>
      <c r="L179" s="59"/>
      <c r="M179" s="44"/>
      <c r="N179" s="45"/>
      <c r="O179" s="47"/>
      <c r="P179" s="48"/>
      <c r="Q179" s="49"/>
      <c r="R179" s="274"/>
      <c r="S179" s="50"/>
      <c r="T179" s="51"/>
      <c r="U179" s="52"/>
      <c r="V179" s="53"/>
      <c r="W179" s="54"/>
      <c r="X179" s="94"/>
      <c r="Y179" s="266"/>
      <c r="Z179" s="267"/>
      <c r="AA179" s="55"/>
      <c r="AB179" s="49"/>
      <c r="AC179" s="279"/>
    </row>
    <row r="180" spans="1:29" ht="15.75" customHeight="1">
      <c r="A180" s="283"/>
      <c r="B180" s="38"/>
      <c r="C180" s="264"/>
      <c r="D180" s="265"/>
      <c r="E180" s="39"/>
      <c r="F180" s="40"/>
      <c r="G180" s="60"/>
      <c r="H180" s="61"/>
      <c r="I180" s="43"/>
      <c r="J180" s="44"/>
      <c r="K180" s="45"/>
      <c r="L180" s="46"/>
      <c r="M180" s="44"/>
      <c r="N180" s="45"/>
      <c r="O180" s="47"/>
      <c r="P180" s="48"/>
      <c r="Q180" s="49"/>
      <c r="R180" s="274"/>
      <c r="S180" s="50"/>
      <c r="T180" s="51"/>
      <c r="U180" s="52"/>
      <c r="V180" s="53"/>
      <c r="W180" s="54"/>
      <c r="X180" s="94"/>
      <c r="Y180" s="266"/>
      <c r="Z180" s="267"/>
      <c r="AA180" s="55"/>
      <c r="AB180" s="49"/>
      <c r="AC180" s="279"/>
    </row>
    <row r="181" spans="1:29" ht="15.75" customHeight="1">
      <c r="A181" s="283"/>
      <c r="B181" s="38"/>
      <c r="C181" s="264"/>
      <c r="D181" s="265"/>
      <c r="E181" s="39"/>
      <c r="F181" s="40"/>
      <c r="G181" s="60"/>
      <c r="H181" s="64"/>
      <c r="I181" s="43"/>
      <c r="J181" s="44"/>
      <c r="K181" s="45"/>
      <c r="L181" s="59"/>
      <c r="M181" s="44"/>
      <c r="N181" s="45"/>
      <c r="O181" s="65"/>
      <c r="P181" s="66"/>
      <c r="Q181" s="67"/>
      <c r="R181" s="274"/>
      <c r="S181" s="50"/>
      <c r="T181" s="51"/>
      <c r="U181" s="52"/>
      <c r="V181" s="53"/>
      <c r="W181" s="54"/>
      <c r="X181" s="94"/>
      <c r="Y181" s="266"/>
      <c r="Z181" s="267"/>
      <c r="AA181" s="55"/>
      <c r="AB181" s="49"/>
      <c r="AC181" s="279"/>
    </row>
    <row r="182" spans="1:29" ht="15.75" customHeight="1">
      <c r="A182" s="283"/>
      <c r="B182" s="38"/>
      <c r="C182" s="264"/>
      <c r="D182" s="265"/>
      <c r="E182" s="39"/>
      <c r="F182" s="40"/>
      <c r="G182" s="60"/>
      <c r="H182" s="64"/>
      <c r="I182" s="43"/>
      <c r="J182" s="44"/>
      <c r="K182" s="45"/>
      <c r="L182" s="59"/>
      <c r="M182" s="44"/>
      <c r="N182" s="45"/>
      <c r="O182" s="65"/>
      <c r="P182" s="66"/>
      <c r="Q182" s="67"/>
      <c r="R182" s="274"/>
      <c r="S182" s="50"/>
      <c r="T182" s="51"/>
      <c r="U182" s="52"/>
      <c r="V182" s="53"/>
      <c r="W182" s="54"/>
      <c r="X182" s="94"/>
      <c r="Y182" s="266"/>
      <c r="Z182" s="267"/>
      <c r="AA182" s="55"/>
      <c r="AB182" s="49"/>
      <c r="AC182" s="279"/>
    </row>
    <row r="183" spans="1:29" ht="15.75" customHeight="1">
      <c r="A183" s="283"/>
      <c r="B183" s="38"/>
      <c r="C183" s="264"/>
      <c r="D183" s="265"/>
      <c r="E183" s="39"/>
      <c r="F183" s="40"/>
      <c r="G183" s="60"/>
      <c r="H183" s="64"/>
      <c r="I183" s="43"/>
      <c r="J183" s="44"/>
      <c r="K183" s="45"/>
      <c r="L183" s="59"/>
      <c r="M183" s="44"/>
      <c r="N183" s="45"/>
      <c r="O183" s="65"/>
      <c r="P183" s="66"/>
      <c r="Q183" s="67"/>
      <c r="R183" s="274"/>
      <c r="S183" s="50"/>
      <c r="T183" s="51"/>
      <c r="U183" s="52"/>
      <c r="V183" s="53"/>
      <c r="W183" s="54"/>
      <c r="X183" s="94"/>
      <c r="Y183" s="266"/>
      <c r="Z183" s="267"/>
      <c r="AA183" s="55"/>
      <c r="AB183" s="49"/>
      <c r="AC183" s="279"/>
    </row>
    <row r="184" spans="1:29" ht="15.75" customHeight="1">
      <c r="A184" s="283"/>
      <c r="B184" s="38"/>
      <c r="C184" s="264"/>
      <c r="D184" s="265"/>
      <c r="E184" s="39"/>
      <c r="F184" s="40"/>
      <c r="G184" s="60"/>
      <c r="H184" s="64"/>
      <c r="I184" s="43"/>
      <c r="J184" s="44"/>
      <c r="K184" s="45"/>
      <c r="L184" s="59"/>
      <c r="M184" s="44"/>
      <c r="N184" s="45"/>
      <c r="O184" s="65"/>
      <c r="P184" s="66"/>
      <c r="Q184" s="67"/>
      <c r="R184" s="274"/>
      <c r="S184" s="50"/>
      <c r="T184" s="51"/>
      <c r="U184" s="52"/>
      <c r="V184" s="53"/>
      <c r="W184" s="54"/>
      <c r="X184" s="94"/>
      <c r="Y184" s="266"/>
      <c r="Z184" s="267"/>
      <c r="AA184" s="55"/>
      <c r="AB184" s="49"/>
      <c r="AC184" s="279"/>
    </row>
    <row r="185" spans="1:29" ht="15.75" customHeight="1">
      <c r="A185" s="283"/>
      <c r="B185" s="38"/>
      <c r="C185" s="264"/>
      <c r="D185" s="265"/>
      <c r="E185" s="39"/>
      <c r="F185" s="40"/>
      <c r="G185" s="60"/>
      <c r="H185" s="64"/>
      <c r="I185" s="43"/>
      <c r="J185" s="44"/>
      <c r="K185" s="45"/>
      <c r="L185" s="59"/>
      <c r="M185" s="44"/>
      <c r="N185" s="45"/>
      <c r="O185" s="65"/>
      <c r="P185" s="66"/>
      <c r="Q185" s="67"/>
      <c r="R185" s="274"/>
      <c r="S185" s="50"/>
      <c r="T185" s="51"/>
      <c r="U185" s="52"/>
      <c r="V185" s="53"/>
      <c r="W185" s="54"/>
      <c r="X185" s="94"/>
      <c r="Y185" s="266"/>
      <c r="Z185" s="267"/>
      <c r="AA185" s="55"/>
      <c r="AB185" s="49"/>
      <c r="AC185" s="279"/>
    </row>
    <row r="186" spans="1:29" ht="15.75" customHeight="1">
      <c r="A186" s="283"/>
      <c r="B186" s="38"/>
      <c r="C186" s="264"/>
      <c r="D186" s="265"/>
      <c r="E186" s="39"/>
      <c r="F186" s="40"/>
      <c r="G186" s="60"/>
      <c r="H186" s="64"/>
      <c r="I186" s="43"/>
      <c r="J186" s="44"/>
      <c r="K186" s="45"/>
      <c r="L186" s="59"/>
      <c r="M186" s="44"/>
      <c r="N186" s="45"/>
      <c r="O186" s="65"/>
      <c r="P186" s="66"/>
      <c r="Q186" s="67"/>
      <c r="R186" s="274"/>
      <c r="S186" s="50"/>
      <c r="T186" s="51"/>
      <c r="U186" s="52"/>
      <c r="V186" s="53"/>
      <c r="W186" s="54"/>
      <c r="X186" s="94"/>
      <c r="Y186" s="266"/>
      <c r="Z186" s="267"/>
      <c r="AA186" s="55"/>
      <c r="AB186" s="49"/>
      <c r="AC186" s="279"/>
    </row>
    <row r="187" spans="1:29" ht="15.75" customHeight="1">
      <c r="A187" s="283"/>
      <c r="B187" s="38"/>
      <c r="C187" s="264"/>
      <c r="D187" s="265"/>
      <c r="E187" s="39"/>
      <c r="F187" s="40"/>
      <c r="G187" s="60"/>
      <c r="H187" s="64"/>
      <c r="I187" s="43"/>
      <c r="J187" s="44"/>
      <c r="K187" s="45"/>
      <c r="L187" s="59"/>
      <c r="M187" s="44"/>
      <c r="N187" s="45"/>
      <c r="O187" s="65"/>
      <c r="P187" s="66"/>
      <c r="Q187" s="67"/>
      <c r="R187" s="274"/>
      <c r="S187" s="50"/>
      <c r="T187" s="51"/>
      <c r="U187" s="52"/>
      <c r="V187" s="53"/>
      <c r="W187" s="54"/>
      <c r="X187" s="94"/>
      <c r="Y187" s="266"/>
      <c r="Z187" s="267"/>
      <c r="AA187" s="55"/>
      <c r="AB187" s="49"/>
      <c r="AC187" s="279"/>
    </row>
    <row r="188" spans="1:29" ht="15.75" customHeight="1">
      <c r="A188" s="283"/>
      <c r="B188" s="38"/>
      <c r="C188" s="264"/>
      <c r="D188" s="265"/>
      <c r="E188" s="39"/>
      <c r="F188" s="40"/>
      <c r="G188" s="60"/>
      <c r="H188" s="64"/>
      <c r="I188" s="43"/>
      <c r="J188" s="44"/>
      <c r="K188" s="45"/>
      <c r="L188" s="59"/>
      <c r="M188" s="44"/>
      <c r="N188" s="45"/>
      <c r="O188" s="65"/>
      <c r="P188" s="66"/>
      <c r="Q188" s="67"/>
      <c r="R188" s="274"/>
      <c r="S188" s="50"/>
      <c r="T188" s="51"/>
      <c r="U188" s="52"/>
      <c r="V188" s="53"/>
      <c r="W188" s="54"/>
      <c r="X188" s="94"/>
      <c r="Y188" s="266"/>
      <c r="Z188" s="267"/>
      <c r="AA188" s="55"/>
      <c r="AB188" s="49"/>
      <c r="AC188" s="279"/>
    </row>
    <row r="189" spans="1:29" ht="15.75" customHeight="1">
      <c r="A189" s="283"/>
      <c r="B189" s="38"/>
      <c r="C189" s="264"/>
      <c r="D189" s="265"/>
      <c r="E189" s="39"/>
      <c r="F189" s="40"/>
      <c r="G189" s="60"/>
      <c r="H189" s="64"/>
      <c r="I189" s="43"/>
      <c r="J189" s="44"/>
      <c r="K189" s="45"/>
      <c r="L189" s="59"/>
      <c r="M189" s="44"/>
      <c r="N189" s="45"/>
      <c r="O189" s="65"/>
      <c r="P189" s="66"/>
      <c r="Q189" s="67"/>
      <c r="R189" s="274"/>
      <c r="S189" s="50"/>
      <c r="T189" s="51"/>
      <c r="U189" s="52"/>
      <c r="V189" s="53"/>
      <c r="W189" s="54"/>
      <c r="X189" s="94"/>
      <c r="Y189" s="266"/>
      <c r="Z189" s="267"/>
      <c r="AA189" s="55"/>
      <c r="AB189" s="49"/>
      <c r="AC189" s="279"/>
    </row>
    <row r="190" spans="1:29" ht="15.75" customHeight="1">
      <c r="A190" s="283"/>
      <c r="B190" s="38"/>
      <c r="C190" s="264"/>
      <c r="D190" s="265"/>
      <c r="E190" s="104"/>
      <c r="F190" s="40"/>
      <c r="G190" s="72"/>
      <c r="H190" s="64"/>
      <c r="I190" s="43"/>
      <c r="J190" s="44"/>
      <c r="K190" s="45"/>
      <c r="L190" s="59"/>
      <c r="M190" s="44"/>
      <c r="N190" s="45"/>
      <c r="O190" s="65"/>
      <c r="P190" s="66"/>
      <c r="Q190" s="67"/>
      <c r="R190" s="274"/>
      <c r="S190" s="62"/>
      <c r="T190" s="63"/>
      <c r="U190" s="73"/>
      <c r="V190" s="74"/>
      <c r="W190" s="68"/>
      <c r="X190" s="110"/>
      <c r="Y190" s="266"/>
      <c r="Z190" s="267"/>
      <c r="AA190" s="111"/>
      <c r="AB190" s="67"/>
      <c r="AC190" s="279"/>
    </row>
    <row r="191" spans="1:29" ht="15.75" customHeight="1" thickBot="1">
      <c r="A191" s="284"/>
      <c r="B191" s="76" t="s">
        <v>35</v>
      </c>
      <c r="C191" s="261"/>
      <c r="D191" s="261"/>
      <c r="E191" s="77"/>
      <c r="F191" s="18"/>
      <c r="G191" s="79"/>
      <c r="H191" s="20"/>
      <c r="I191" s="80">
        <f t="shared" ref="I191:J191" si="53">AVERAGE(I175:I190)</f>
        <v>3.75</v>
      </c>
      <c r="J191" s="81">
        <f t="shared" si="53"/>
        <v>3075</v>
      </c>
      <c r="K191" s="82">
        <f t="shared" ref="K191" si="54">J191/I191</f>
        <v>820</v>
      </c>
      <c r="L191" s="80">
        <f t="shared" ref="L191:M191" si="55">AVERAGE(L175:L190)</f>
        <v>3.75</v>
      </c>
      <c r="M191" s="81">
        <f t="shared" si="55"/>
        <v>2539.9387914178483</v>
      </c>
      <c r="N191" s="82">
        <f>M191/L191</f>
        <v>677.31701104475951</v>
      </c>
      <c r="O191" s="83">
        <f>L191-I191</f>
        <v>0</v>
      </c>
      <c r="P191" s="84">
        <f>N191-K191</f>
        <v>-142.68298895524049</v>
      </c>
      <c r="Q191" s="85">
        <f>N191/K191</f>
        <v>0.82599635493263357</v>
      </c>
      <c r="R191" s="275"/>
      <c r="S191" s="182">
        <f>S175</f>
        <v>0.708587962962963</v>
      </c>
      <c r="T191" s="183">
        <f>INDEX(T175:T190,COUNTA(T175:T190))</f>
        <v>0.87384259259259256</v>
      </c>
      <c r="U191" s="86"/>
      <c r="V191" s="96"/>
      <c r="W191" s="18"/>
      <c r="X191" s="20"/>
      <c r="Y191" s="262"/>
      <c r="Z191" s="263"/>
      <c r="AA191" s="97">
        <f>M191-J191</f>
        <v>-535.06120858215172</v>
      </c>
      <c r="AB191" s="85">
        <f>M191/J191</f>
        <v>0.82599635493263357</v>
      </c>
      <c r="AC191" s="280"/>
    </row>
    <row r="192" spans="1:29" ht="15.75" customHeight="1">
      <c r="A192" s="268" t="s">
        <v>51</v>
      </c>
      <c r="B192" s="16" t="s">
        <v>76</v>
      </c>
      <c r="C192" s="271" t="s">
        <v>121</v>
      </c>
      <c r="D192" s="272"/>
      <c r="E192" s="21">
        <v>22.28</v>
      </c>
      <c r="F192" s="15">
        <v>1803</v>
      </c>
      <c r="G192" s="22">
        <f t="shared" ref="G192:G195" si="56">E192*F192</f>
        <v>40170.840000000004</v>
      </c>
      <c r="H192" s="23"/>
      <c r="I192" s="24">
        <v>5</v>
      </c>
      <c r="J192" s="25">
        <v>3300</v>
      </c>
      <c r="K192" s="26">
        <f>J192/I192</f>
        <v>660</v>
      </c>
      <c r="L192" s="27">
        <v>5</v>
      </c>
      <c r="M192" s="25">
        <f>F192/V192*60</f>
        <v>2763.2183908046059</v>
      </c>
      <c r="N192" s="26">
        <f>M192/L192</f>
        <v>552.64367816092113</v>
      </c>
      <c r="O192" s="91">
        <f>L192-I192</f>
        <v>0</v>
      </c>
      <c r="P192" s="92">
        <f>N192-K192</f>
        <v>-107.35632183907887</v>
      </c>
      <c r="Q192" s="31">
        <f>N192/K192</f>
        <v>0.83733890630442598</v>
      </c>
      <c r="R192" s="273">
        <f>Q208</f>
        <v>0.8382541222541372</v>
      </c>
      <c r="S192" s="32">
        <v>0.70833333333333337</v>
      </c>
      <c r="T192" s="33">
        <v>0.73552083333333329</v>
      </c>
      <c r="U192" s="34"/>
      <c r="V192" s="35">
        <v>39.149999999999885</v>
      </c>
      <c r="W192" s="114"/>
      <c r="X192" s="115"/>
      <c r="Y192" s="276"/>
      <c r="Z192" s="277"/>
      <c r="AA192" s="36">
        <f>M192-J192</f>
        <v>-536.78160919539414</v>
      </c>
      <c r="AB192" s="31">
        <f>M192/J192</f>
        <v>0.83733890630442598</v>
      </c>
      <c r="AC192" s="278">
        <f>AB208</f>
        <v>0.8382541222541372</v>
      </c>
    </row>
    <row r="193" spans="1:29" ht="15.75" customHeight="1">
      <c r="A193" s="269"/>
      <c r="B193" s="38" t="s">
        <v>76</v>
      </c>
      <c r="C193" s="264" t="s">
        <v>125</v>
      </c>
      <c r="D193" s="265"/>
      <c r="E193" s="39">
        <v>17.89</v>
      </c>
      <c r="F193" s="40">
        <v>5338</v>
      </c>
      <c r="G193" s="41">
        <f t="shared" si="56"/>
        <v>95496.82</v>
      </c>
      <c r="H193" s="42"/>
      <c r="I193" s="43">
        <v>4</v>
      </c>
      <c r="J193" s="44">
        <v>3300</v>
      </c>
      <c r="K193" s="45">
        <f t="shared" ref="K193:K228" si="57">J193/I193</f>
        <v>825</v>
      </c>
      <c r="L193" s="46">
        <v>4</v>
      </c>
      <c r="M193" s="44">
        <f>F193/V193*60</f>
        <v>2797.6124617848332</v>
      </c>
      <c r="N193" s="45">
        <f>M193/L193</f>
        <v>699.40311544620829</v>
      </c>
      <c r="O193" s="47">
        <f>L193-I193</f>
        <v>0</v>
      </c>
      <c r="P193" s="48">
        <f>N193-K193</f>
        <v>-125.59688455379171</v>
      </c>
      <c r="Q193" s="49">
        <f>N193/K193</f>
        <v>0.84776135205601</v>
      </c>
      <c r="R193" s="274"/>
      <c r="S193" s="50">
        <v>0.73888888888888893</v>
      </c>
      <c r="T193" s="51">
        <v>0.81839120370370366</v>
      </c>
      <c r="U193" s="52">
        <v>4.8500000000001187</v>
      </c>
      <c r="V193" s="53">
        <v>114.48333333333322</v>
      </c>
      <c r="W193" s="54"/>
      <c r="X193" s="94"/>
      <c r="Y193" s="266"/>
      <c r="Z193" s="267"/>
      <c r="AA193" s="55">
        <f>M193-J193</f>
        <v>-502.38753821516684</v>
      </c>
      <c r="AB193" s="49">
        <f>M193/J193</f>
        <v>0.84776135205601</v>
      </c>
      <c r="AC193" s="279"/>
    </row>
    <row r="194" spans="1:29" ht="15.75" customHeight="1">
      <c r="A194" s="269"/>
      <c r="B194" s="38" t="s">
        <v>76</v>
      </c>
      <c r="C194" s="264" t="s">
        <v>126</v>
      </c>
      <c r="D194" s="265"/>
      <c r="E194" s="39">
        <v>16.66</v>
      </c>
      <c r="F194" s="40">
        <v>2429</v>
      </c>
      <c r="G194" s="41">
        <f t="shared" si="56"/>
        <v>40467.14</v>
      </c>
      <c r="H194" s="42">
        <v>2</v>
      </c>
      <c r="I194" s="43">
        <v>4</v>
      </c>
      <c r="J194" s="44">
        <v>3300</v>
      </c>
      <c r="K194" s="45">
        <f t="shared" si="57"/>
        <v>825</v>
      </c>
      <c r="L194" s="46">
        <v>4</v>
      </c>
      <c r="M194" s="44">
        <f>F194/V194*60</f>
        <v>2749.8113207547185</v>
      </c>
      <c r="N194" s="45">
        <f>M194/L194</f>
        <v>687.45283018867963</v>
      </c>
      <c r="O194" s="47">
        <f>L194-I194</f>
        <v>0</v>
      </c>
      <c r="P194" s="48">
        <f>N194-K194</f>
        <v>-137.54716981132037</v>
      </c>
      <c r="Q194" s="49">
        <f>N194/K194</f>
        <v>0.83327615780446018</v>
      </c>
      <c r="R194" s="274"/>
      <c r="S194" s="50">
        <v>0.82152777777777775</v>
      </c>
      <c r="T194" s="51">
        <v>0.85833333333333328</v>
      </c>
      <c r="U194" s="52">
        <v>4.5166666666666799</v>
      </c>
      <c r="V194" s="53">
        <v>52.999999999999972</v>
      </c>
      <c r="W194" s="54">
        <v>0.85833333333333328</v>
      </c>
      <c r="X194" s="94">
        <v>0.89722222222222214</v>
      </c>
      <c r="Y194" s="266"/>
      <c r="Z194" s="267"/>
      <c r="AA194" s="55">
        <f>M194-J194</f>
        <v>-550.18867924528149</v>
      </c>
      <c r="AB194" s="49">
        <f>M194/J194</f>
        <v>0.83327615780446018</v>
      </c>
      <c r="AC194" s="279"/>
    </row>
    <row r="195" spans="1:29" ht="15.75" customHeight="1">
      <c r="A195" s="269"/>
      <c r="B195" s="38" t="s">
        <v>76</v>
      </c>
      <c r="C195" s="264" t="s">
        <v>126</v>
      </c>
      <c r="D195" s="265"/>
      <c r="E195" s="39">
        <v>16.66</v>
      </c>
      <c r="F195" s="40">
        <v>6263</v>
      </c>
      <c r="G195" s="41">
        <f t="shared" si="56"/>
        <v>104341.58</v>
      </c>
      <c r="H195" s="42"/>
      <c r="I195" s="43">
        <v>4</v>
      </c>
      <c r="J195" s="44">
        <v>3300</v>
      </c>
      <c r="K195" s="45">
        <f t="shared" si="57"/>
        <v>825</v>
      </c>
      <c r="L195" s="46">
        <v>4</v>
      </c>
      <c r="M195" s="44">
        <f>F195/V195*60</f>
        <v>2754.3122404104547</v>
      </c>
      <c r="N195" s="45">
        <f>M195/L195</f>
        <v>688.57806010261368</v>
      </c>
      <c r="O195" s="47">
        <f>L195-I195</f>
        <v>0</v>
      </c>
      <c r="P195" s="48">
        <f>N195-K195</f>
        <v>-136.42193989738632</v>
      </c>
      <c r="Q195" s="49">
        <f>N195/K195</f>
        <v>0.83464007285165298</v>
      </c>
      <c r="R195" s="274"/>
      <c r="S195" s="50">
        <v>0.89722222222222214</v>
      </c>
      <c r="T195" s="51">
        <v>0.9919675925925926</v>
      </c>
      <c r="U195" s="52">
        <v>55.999999999999957</v>
      </c>
      <c r="V195" s="53">
        <v>136.43333333333345</v>
      </c>
      <c r="W195" s="54"/>
      <c r="X195" s="94"/>
      <c r="Y195" s="266"/>
      <c r="Z195" s="267"/>
      <c r="AA195" s="55">
        <f>M195-J195</f>
        <v>-545.68775958954529</v>
      </c>
      <c r="AB195" s="49">
        <f>M195/J195</f>
        <v>0.83464007285165298</v>
      </c>
      <c r="AC195" s="279"/>
    </row>
    <row r="196" spans="1:29" ht="15.75" customHeight="1">
      <c r="A196" s="269"/>
      <c r="B196" s="38"/>
      <c r="C196" s="264"/>
      <c r="D196" s="265"/>
      <c r="E196" s="39"/>
      <c r="F196" s="40"/>
      <c r="G196" s="41"/>
      <c r="H196" s="58"/>
      <c r="I196" s="43"/>
      <c r="J196" s="44"/>
      <c r="K196" s="45"/>
      <c r="L196" s="59"/>
      <c r="M196" s="44"/>
      <c r="N196" s="45"/>
      <c r="O196" s="47"/>
      <c r="P196" s="48"/>
      <c r="Q196" s="49"/>
      <c r="R196" s="274"/>
      <c r="S196" s="50"/>
      <c r="T196" s="51"/>
      <c r="U196" s="52"/>
      <c r="V196" s="53"/>
      <c r="W196" s="54"/>
      <c r="X196" s="94"/>
      <c r="Y196" s="266"/>
      <c r="Z196" s="267"/>
      <c r="AA196" s="55"/>
      <c r="AB196" s="49"/>
      <c r="AC196" s="279"/>
    </row>
    <row r="197" spans="1:29" ht="15.75" customHeight="1">
      <c r="A197" s="269"/>
      <c r="B197" s="38"/>
      <c r="C197" s="264"/>
      <c r="D197" s="265"/>
      <c r="E197" s="39"/>
      <c r="F197" s="40"/>
      <c r="G197" s="60"/>
      <c r="H197" s="61"/>
      <c r="I197" s="43"/>
      <c r="J197" s="44"/>
      <c r="K197" s="45"/>
      <c r="L197" s="46"/>
      <c r="M197" s="44"/>
      <c r="N197" s="45"/>
      <c r="O197" s="47"/>
      <c r="P197" s="48"/>
      <c r="Q197" s="49"/>
      <c r="R197" s="274"/>
      <c r="S197" s="50"/>
      <c r="T197" s="51"/>
      <c r="U197" s="52"/>
      <c r="V197" s="53"/>
      <c r="W197" s="54"/>
      <c r="X197" s="94"/>
      <c r="Y197" s="266"/>
      <c r="Z197" s="267"/>
      <c r="AA197" s="55"/>
      <c r="AB197" s="49"/>
      <c r="AC197" s="279"/>
    </row>
    <row r="198" spans="1:29" ht="15.75" customHeight="1">
      <c r="A198" s="269"/>
      <c r="B198" s="38"/>
      <c r="C198" s="264"/>
      <c r="D198" s="265"/>
      <c r="E198" s="39"/>
      <c r="F198" s="40"/>
      <c r="G198" s="60"/>
      <c r="H198" s="64"/>
      <c r="I198" s="43"/>
      <c r="J198" s="44"/>
      <c r="K198" s="45"/>
      <c r="L198" s="59"/>
      <c r="M198" s="44"/>
      <c r="N198" s="45"/>
      <c r="O198" s="65"/>
      <c r="P198" s="66"/>
      <c r="Q198" s="67"/>
      <c r="R198" s="274"/>
      <c r="S198" s="50"/>
      <c r="T198" s="51"/>
      <c r="U198" s="52"/>
      <c r="V198" s="53"/>
      <c r="W198" s="54"/>
      <c r="X198" s="94"/>
      <c r="Y198" s="266"/>
      <c r="Z198" s="267"/>
      <c r="AA198" s="55"/>
      <c r="AB198" s="49"/>
      <c r="AC198" s="279"/>
    </row>
    <row r="199" spans="1:29" ht="15.75" customHeight="1">
      <c r="A199" s="269"/>
      <c r="B199" s="38"/>
      <c r="C199" s="264"/>
      <c r="D199" s="265"/>
      <c r="E199" s="39"/>
      <c r="F199" s="40"/>
      <c r="G199" s="60"/>
      <c r="H199" s="64"/>
      <c r="I199" s="43"/>
      <c r="J199" s="44"/>
      <c r="K199" s="45"/>
      <c r="L199" s="59"/>
      <c r="M199" s="44"/>
      <c r="N199" s="45"/>
      <c r="O199" s="65"/>
      <c r="P199" s="66"/>
      <c r="Q199" s="67"/>
      <c r="R199" s="274"/>
      <c r="S199" s="50"/>
      <c r="T199" s="51"/>
      <c r="U199" s="52"/>
      <c r="V199" s="53"/>
      <c r="W199" s="54"/>
      <c r="X199" s="94"/>
      <c r="Y199" s="266"/>
      <c r="Z199" s="267"/>
      <c r="AA199" s="55"/>
      <c r="AB199" s="49"/>
      <c r="AC199" s="279"/>
    </row>
    <row r="200" spans="1:29" ht="15.75" customHeight="1">
      <c r="A200" s="269"/>
      <c r="B200" s="38"/>
      <c r="C200" s="264"/>
      <c r="D200" s="265"/>
      <c r="E200" s="39"/>
      <c r="F200" s="40"/>
      <c r="G200" s="60"/>
      <c r="H200" s="64"/>
      <c r="I200" s="43"/>
      <c r="J200" s="44"/>
      <c r="K200" s="45"/>
      <c r="L200" s="59"/>
      <c r="M200" s="44"/>
      <c r="N200" s="45"/>
      <c r="O200" s="65"/>
      <c r="P200" s="66"/>
      <c r="Q200" s="67"/>
      <c r="R200" s="274"/>
      <c r="S200" s="50"/>
      <c r="T200" s="51"/>
      <c r="U200" s="52"/>
      <c r="V200" s="53"/>
      <c r="W200" s="54"/>
      <c r="X200" s="94"/>
      <c r="Y200" s="266"/>
      <c r="Z200" s="267"/>
      <c r="AA200" s="55"/>
      <c r="AB200" s="49"/>
      <c r="AC200" s="279"/>
    </row>
    <row r="201" spans="1:29" ht="15.75" customHeight="1">
      <c r="A201" s="269"/>
      <c r="B201" s="38"/>
      <c r="C201" s="264"/>
      <c r="D201" s="265"/>
      <c r="E201" s="39"/>
      <c r="F201" s="40"/>
      <c r="G201" s="60"/>
      <c r="H201" s="64"/>
      <c r="I201" s="43"/>
      <c r="J201" s="44"/>
      <c r="K201" s="45"/>
      <c r="L201" s="59"/>
      <c r="M201" s="44"/>
      <c r="N201" s="45"/>
      <c r="O201" s="65"/>
      <c r="P201" s="66"/>
      <c r="Q201" s="67"/>
      <c r="R201" s="274"/>
      <c r="S201" s="50"/>
      <c r="T201" s="51"/>
      <c r="U201" s="52"/>
      <c r="V201" s="53"/>
      <c r="W201" s="54"/>
      <c r="X201" s="94"/>
      <c r="Y201" s="266"/>
      <c r="Z201" s="267"/>
      <c r="AA201" s="55"/>
      <c r="AB201" s="49"/>
      <c r="AC201" s="279"/>
    </row>
    <row r="202" spans="1:29" ht="15.75" customHeight="1">
      <c r="A202" s="269"/>
      <c r="B202" s="38"/>
      <c r="C202" s="264"/>
      <c r="D202" s="265"/>
      <c r="E202" s="39"/>
      <c r="F202" s="40"/>
      <c r="G202" s="60"/>
      <c r="H202" s="64"/>
      <c r="I202" s="43"/>
      <c r="J202" s="44"/>
      <c r="K202" s="45"/>
      <c r="L202" s="59"/>
      <c r="M202" s="44"/>
      <c r="N202" s="45"/>
      <c r="O202" s="65"/>
      <c r="P202" s="66"/>
      <c r="Q202" s="67"/>
      <c r="R202" s="274"/>
      <c r="S202" s="50"/>
      <c r="T202" s="51"/>
      <c r="U202" s="52"/>
      <c r="V202" s="53"/>
      <c r="W202" s="68"/>
      <c r="X202" s="110"/>
      <c r="Y202" s="266"/>
      <c r="Z202" s="267"/>
      <c r="AA202" s="55"/>
      <c r="AB202" s="49"/>
      <c r="AC202" s="279"/>
    </row>
    <row r="203" spans="1:29" ht="15.75" customHeight="1">
      <c r="A203" s="269"/>
      <c r="B203" s="38"/>
      <c r="C203" s="264"/>
      <c r="D203" s="265"/>
      <c r="E203" s="39"/>
      <c r="F203" s="40"/>
      <c r="G203" s="60"/>
      <c r="H203" s="64"/>
      <c r="I203" s="43"/>
      <c r="J203" s="44"/>
      <c r="K203" s="45"/>
      <c r="L203" s="59"/>
      <c r="M203" s="44"/>
      <c r="N203" s="45"/>
      <c r="O203" s="65"/>
      <c r="P203" s="66"/>
      <c r="Q203" s="67"/>
      <c r="R203" s="274"/>
      <c r="S203" s="50"/>
      <c r="T203" s="51"/>
      <c r="U203" s="52"/>
      <c r="V203" s="53"/>
      <c r="W203" s="68"/>
      <c r="X203" s="110"/>
      <c r="Y203" s="266"/>
      <c r="Z203" s="267"/>
      <c r="AA203" s="55"/>
      <c r="AB203" s="49"/>
      <c r="AC203" s="279"/>
    </row>
    <row r="204" spans="1:29" ht="15.75" customHeight="1">
      <c r="A204" s="269"/>
      <c r="B204" s="38"/>
      <c r="C204" s="264"/>
      <c r="D204" s="265"/>
      <c r="E204" s="39"/>
      <c r="F204" s="40"/>
      <c r="G204" s="60"/>
      <c r="H204" s="64"/>
      <c r="I204" s="43"/>
      <c r="J204" s="44"/>
      <c r="K204" s="45"/>
      <c r="L204" s="59"/>
      <c r="M204" s="44"/>
      <c r="N204" s="45"/>
      <c r="O204" s="65"/>
      <c r="P204" s="66"/>
      <c r="Q204" s="67"/>
      <c r="R204" s="274"/>
      <c r="S204" s="50"/>
      <c r="T204" s="51"/>
      <c r="U204" s="52"/>
      <c r="V204" s="53"/>
      <c r="W204" s="68"/>
      <c r="X204" s="110"/>
      <c r="Y204" s="266"/>
      <c r="Z204" s="267"/>
      <c r="AA204" s="55"/>
      <c r="AB204" s="49"/>
      <c r="AC204" s="279"/>
    </row>
    <row r="205" spans="1:29" ht="15.75" customHeight="1">
      <c r="A205" s="269"/>
      <c r="B205" s="38"/>
      <c r="C205" s="264"/>
      <c r="D205" s="265"/>
      <c r="E205" s="39"/>
      <c r="F205" s="40"/>
      <c r="G205" s="60"/>
      <c r="H205" s="64"/>
      <c r="I205" s="43"/>
      <c r="J205" s="44"/>
      <c r="K205" s="45"/>
      <c r="L205" s="59"/>
      <c r="M205" s="44"/>
      <c r="N205" s="45"/>
      <c r="O205" s="65"/>
      <c r="P205" s="66"/>
      <c r="Q205" s="67"/>
      <c r="R205" s="274"/>
      <c r="S205" s="50"/>
      <c r="T205" s="51"/>
      <c r="U205" s="52"/>
      <c r="V205" s="53"/>
      <c r="W205" s="68"/>
      <c r="X205" s="110"/>
      <c r="Y205" s="266"/>
      <c r="Z205" s="267"/>
      <c r="AA205" s="55"/>
      <c r="AB205" s="49"/>
      <c r="AC205" s="279"/>
    </row>
    <row r="206" spans="1:29" ht="15.75" customHeight="1">
      <c r="A206" s="269"/>
      <c r="B206" s="38"/>
      <c r="C206" s="264"/>
      <c r="D206" s="265"/>
      <c r="E206" s="39"/>
      <c r="F206" s="40"/>
      <c r="G206" s="60"/>
      <c r="H206" s="64"/>
      <c r="I206" s="43"/>
      <c r="J206" s="44"/>
      <c r="K206" s="45"/>
      <c r="L206" s="59"/>
      <c r="M206" s="44"/>
      <c r="N206" s="45"/>
      <c r="O206" s="65"/>
      <c r="P206" s="66"/>
      <c r="Q206" s="67"/>
      <c r="R206" s="274"/>
      <c r="S206" s="50"/>
      <c r="T206" s="51"/>
      <c r="U206" s="52"/>
      <c r="V206" s="53"/>
      <c r="W206" s="68"/>
      <c r="X206" s="110"/>
      <c r="Y206" s="266"/>
      <c r="Z206" s="267"/>
      <c r="AA206" s="55"/>
      <c r="AB206" s="49"/>
      <c r="AC206" s="279"/>
    </row>
    <row r="207" spans="1:29" ht="15.75" customHeight="1">
      <c r="A207" s="269"/>
      <c r="B207" s="38"/>
      <c r="C207" s="264"/>
      <c r="D207" s="265"/>
      <c r="E207" s="104"/>
      <c r="F207" s="40"/>
      <c r="G207" s="72"/>
      <c r="H207" s="64"/>
      <c r="I207" s="43"/>
      <c r="J207" s="44"/>
      <c r="K207" s="45"/>
      <c r="L207" s="59"/>
      <c r="M207" s="44"/>
      <c r="N207" s="45"/>
      <c r="O207" s="65"/>
      <c r="P207" s="66"/>
      <c r="Q207" s="67"/>
      <c r="R207" s="274"/>
      <c r="S207" s="62"/>
      <c r="T207" s="63"/>
      <c r="U207" s="73"/>
      <c r="V207" s="74"/>
      <c r="W207" s="68"/>
      <c r="X207" s="110"/>
      <c r="Y207" s="266"/>
      <c r="Z207" s="267"/>
      <c r="AA207" s="111"/>
      <c r="AB207" s="67"/>
      <c r="AC207" s="279"/>
    </row>
    <row r="208" spans="1:29" ht="15.75" customHeight="1" thickBot="1">
      <c r="A208" s="270"/>
      <c r="B208" s="76" t="s">
        <v>35</v>
      </c>
      <c r="C208" s="261"/>
      <c r="D208" s="261"/>
      <c r="E208" s="77"/>
      <c r="F208" s="18"/>
      <c r="G208" s="79"/>
      <c r="H208" s="20"/>
      <c r="I208" s="80">
        <f t="shared" ref="I208:J208" si="58">AVERAGE(I192:I207)</f>
        <v>4.25</v>
      </c>
      <c r="J208" s="81">
        <f t="shared" si="58"/>
        <v>3300</v>
      </c>
      <c r="K208" s="82">
        <f t="shared" ref="K208" si="59">J208/I208</f>
        <v>776.47058823529414</v>
      </c>
      <c r="L208" s="80">
        <f t="shared" ref="L208:M208" si="60">AVERAGE(L192:L207)</f>
        <v>4.25</v>
      </c>
      <c r="M208" s="81">
        <f t="shared" si="60"/>
        <v>2766.2386034386527</v>
      </c>
      <c r="N208" s="82">
        <f>M208/L208</f>
        <v>650.87967139733007</v>
      </c>
      <c r="O208" s="83">
        <f>L208-I208</f>
        <v>0</v>
      </c>
      <c r="P208" s="84">
        <f>N208-K208</f>
        <v>-125.59091683796407</v>
      </c>
      <c r="Q208" s="85">
        <f>N208/K208</f>
        <v>0.8382541222541372</v>
      </c>
      <c r="R208" s="275"/>
      <c r="S208" s="182">
        <f>S192</f>
        <v>0.70833333333333337</v>
      </c>
      <c r="T208" s="183">
        <f>INDEX(T192:T207,COUNTA(T192:T207))</f>
        <v>0.9919675925925926</v>
      </c>
      <c r="U208" s="86"/>
      <c r="V208" s="96"/>
      <c r="W208" s="18"/>
      <c r="X208" s="20"/>
      <c r="Y208" s="262"/>
      <c r="Z208" s="263"/>
      <c r="AA208" s="97">
        <f>M208-J208</f>
        <v>-533.76139656134728</v>
      </c>
      <c r="AB208" s="85">
        <f>M208/J208</f>
        <v>0.8382541222541372</v>
      </c>
      <c r="AC208" s="280"/>
    </row>
    <row r="209" spans="1:29" ht="15.75" customHeight="1">
      <c r="A209" s="281" t="s">
        <v>52</v>
      </c>
      <c r="B209" s="16" t="s">
        <v>76</v>
      </c>
      <c r="C209" s="271" t="s">
        <v>127</v>
      </c>
      <c r="D209" s="272"/>
      <c r="E209" s="21">
        <v>18.18</v>
      </c>
      <c r="F209" s="15">
        <v>1523</v>
      </c>
      <c r="G209" s="22">
        <f t="shared" ref="G209:G210" si="61">E209*F209</f>
        <v>27688.14</v>
      </c>
      <c r="H209" s="23"/>
      <c r="I209" s="24">
        <v>3</v>
      </c>
      <c r="J209" s="25">
        <v>3600</v>
      </c>
      <c r="K209" s="26">
        <f>J209/I209</f>
        <v>1200</v>
      </c>
      <c r="L209" s="27">
        <v>3</v>
      </c>
      <c r="M209" s="25">
        <f>F209/V209*60</f>
        <v>2966.8831168831152</v>
      </c>
      <c r="N209" s="26">
        <f>M209/L209</f>
        <v>988.96103896103841</v>
      </c>
      <c r="O209" s="91">
        <f>L209-I209</f>
        <v>0</v>
      </c>
      <c r="P209" s="92">
        <f>N209-K209</f>
        <v>-211.03896103896159</v>
      </c>
      <c r="Q209" s="31">
        <f>N209/K209</f>
        <v>0.82413419913419872</v>
      </c>
      <c r="R209" s="273">
        <f>Q225</f>
        <v>0.82764240358955021</v>
      </c>
      <c r="S209" s="32">
        <v>0.70847222222222217</v>
      </c>
      <c r="T209" s="33">
        <v>0.72986111111111107</v>
      </c>
      <c r="U209" s="34"/>
      <c r="V209" s="35">
        <v>30.800000000000018</v>
      </c>
      <c r="W209" s="114"/>
      <c r="X209" s="115"/>
      <c r="Y209" s="276"/>
      <c r="Z209" s="277"/>
      <c r="AA209" s="36">
        <f>M209-J209</f>
        <v>-633.11688311688476</v>
      </c>
      <c r="AB209" s="31">
        <f>M209/J209</f>
        <v>0.82413419913419872</v>
      </c>
      <c r="AC209" s="278">
        <f>AB225</f>
        <v>0.82764240358955021</v>
      </c>
    </row>
    <row r="210" spans="1:29" ht="15.75" customHeight="1">
      <c r="A210" s="282"/>
      <c r="B210" s="38" t="s">
        <v>76</v>
      </c>
      <c r="C210" s="264" t="s">
        <v>128</v>
      </c>
      <c r="D210" s="265"/>
      <c r="E210" s="39">
        <v>14.28</v>
      </c>
      <c r="F210" s="40">
        <v>10662</v>
      </c>
      <c r="G210" s="41">
        <f t="shared" si="61"/>
        <v>152253.35999999999</v>
      </c>
      <c r="H210" s="42"/>
      <c r="I210" s="43">
        <v>3</v>
      </c>
      <c r="J210" s="44">
        <v>3600</v>
      </c>
      <c r="K210" s="45">
        <f t="shared" si="57"/>
        <v>1200</v>
      </c>
      <c r="L210" s="46">
        <v>3</v>
      </c>
      <c r="M210" s="44">
        <f>F210/V210*60</f>
        <v>2992.1421889616463</v>
      </c>
      <c r="N210" s="45">
        <f>M210/L210</f>
        <v>997.3807296538821</v>
      </c>
      <c r="O210" s="47">
        <f>L210-I210</f>
        <v>0</v>
      </c>
      <c r="P210" s="48">
        <f>N210-K210</f>
        <v>-202.6192703461179</v>
      </c>
      <c r="Q210" s="49">
        <f>N210/K210</f>
        <v>0.83115060804490171</v>
      </c>
      <c r="R210" s="274"/>
      <c r="S210" s="50">
        <v>0.74250000000000005</v>
      </c>
      <c r="T210" s="51">
        <v>0.89097222222222228</v>
      </c>
      <c r="U210" s="52">
        <v>18.200000000000127</v>
      </c>
      <c r="V210" s="53">
        <v>213.8</v>
      </c>
      <c r="W210" s="54"/>
      <c r="X210" s="94"/>
      <c r="Y210" s="266" t="s">
        <v>286</v>
      </c>
      <c r="Z210" s="267"/>
      <c r="AA210" s="55">
        <f>M210-J210</f>
        <v>-607.8578110383537</v>
      </c>
      <c r="AB210" s="49">
        <f>M210/J210</f>
        <v>0.83115060804490171</v>
      </c>
      <c r="AC210" s="279"/>
    </row>
    <row r="211" spans="1:29" ht="15.75" customHeight="1">
      <c r="A211" s="282"/>
      <c r="B211" s="38"/>
      <c r="C211" s="264"/>
      <c r="D211" s="265"/>
      <c r="E211" s="39"/>
      <c r="F211" s="40"/>
      <c r="G211" s="41"/>
      <c r="H211" s="42"/>
      <c r="I211" s="43"/>
      <c r="J211" s="44"/>
      <c r="K211" s="45"/>
      <c r="L211" s="46"/>
      <c r="M211" s="44"/>
      <c r="N211" s="45"/>
      <c r="O211" s="47"/>
      <c r="P211" s="48"/>
      <c r="Q211" s="49"/>
      <c r="R211" s="274"/>
      <c r="S211" s="50"/>
      <c r="T211" s="51"/>
      <c r="U211" s="52"/>
      <c r="V211" s="53"/>
      <c r="W211" s="54"/>
      <c r="X211" s="94"/>
      <c r="Y211" s="266"/>
      <c r="Z211" s="267"/>
      <c r="AA211" s="55"/>
      <c r="AB211" s="49"/>
      <c r="AC211" s="279"/>
    </row>
    <row r="212" spans="1:29" ht="15.75" customHeight="1">
      <c r="A212" s="282"/>
      <c r="B212" s="38"/>
      <c r="C212" s="264"/>
      <c r="D212" s="265"/>
      <c r="E212" s="39"/>
      <c r="F212" s="40"/>
      <c r="G212" s="41"/>
      <c r="H212" s="42"/>
      <c r="I212" s="43"/>
      <c r="J212" s="44"/>
      <c r="K212" s="45"/>
      <c r="L212" s="46"/>
      <c r="M212" s="44"/>
      <c r="N212" s="45"/>
      <c r="O212" s="47"/>
      <c r="P212" s="48"/>
      <c r="Q212" s="49"/>
      <c r="R212" s="274"/>
      <c r="S212" s="50"/>
      <c r="T212" s="51"/>
      <c r="U212" s="52"/>
      <c r="V212" s="53"/>
      <c r="W212" s="54"/>
      <c r="X212" s="94"/>
      <c r="Y212" s="266"/>
      <c r="Z212" s="267"/>
      <c r="AA212" s="55"/>
      <c r="AB212" s="49"/>
      <c r="AC212" s="279"/>
    </row>
    <row r="213" spans="1:29" ht="15.75" customHeight="1">
      <c r="A213" s="283"/>
      <c r="B213" s="38"/>
      <c r="C213" s="264"/>
      <c r="D213" s="265"/>
      <c r="E213" s="39"/>
      <c r="F213" s="40"/>
      <c r="G213" s="41"/>
      <c r="H213" s="58"/>
      <c r="I213" s="43"/>
      <c r="J213" s="44"/>
      <c r="K213" s="45"/>
      <c r="L213" s="59"/>
      <c r="M213" s="44"/>
      <c r="N213" s="45"/>
      <c r="O213" s="47"/>
      <c r="P213" s="48"/>
      <c r="Q213" s="49"/>
      <c r="R213" s="274"/>
      <c r="S213" s="50"/>
      <c r="T213" s="51"/>
      <c r="U213" s="52"/>
      <c r="V213" s="53"/>
      <c r="W213" s="54"/>
      <c r="X213" s="94"/>
      <c r="Y213" s="266"/>
      <c r="Z213" s="267"/>
      <c r="AA213" s="55"/>
      <c r="AB213" s="49"/>
      <c r="AC213" s="279"/>
    </row>
    <row r="214" spans="1:29" ht="15.75" customHeight="1">
      <c r="A214" s="283"/>
      <c r="B214" s="38"/>
      <c r="C214" s="264"/>
      <c r="D214" s="265"/>
      <c r="E214" s="39"/>
      <c r="F214" s="40"/>
      <c r="G214" s="60"/>
      <c r="H214" s="61"/>
      <c r="I214" s="43"/>
      <c r="J214" s="44"/>
      <c r="K214" s="45"/>
      <c r="L214" s="46"/>
      <c r="M214" s="44"/>
      <c r="N214" s="45"/>
      <c r="O214" s="47"/>
      <c r="P214" s="48"/>
      <c r="Q214" s="49"/>
      <c r="R214" s="274"/>
      <c r="S214" s="50"/>
      <c r="T214" s="51"/>
      <c r="U214" s="52"/>
      <c r="V214" s="53"/>
      <c r="W214" s="54"/>
      <c r="X214" s="94"/>
      <c r="Y214" s="266"/>
      <c r="Z214" s="267"/>
      <c r="AA214" s="55"/>
      <c r="AB214" s="49"/>
      <c r="AC214" s="279"/>
    </row>
    <row r="215" spans="1:29" ht="15.75" customHeight="1">
      <c r="A215" s="283"/>
      <c r="B215" s="38"/>
      <c r="C215" s="264"/>
      <c r="D215" s="265"/>
      <c r="E215" s="39"/>
      <c r="F215" s="40"/>
      <c r="G215" s="60"/>
      <c r="H215" s="64"/>
      <c r="I215" s="43"/>
      <c r="J215" s="44"/>
      <c r="K215" s="45"/>
      <c r="L215" s="59"/>
      <c r="M215" s="44"/>
      <c r="N215" s="45"/>
      <c r="O215" s="65"/>
      <c r="P215" s="66"/>
      <c r="Q215" s="67"/>
      <c r="R215" s="274"/>
      <c r="S215" s="50"/>
      <c r="T215" s="51"/>
      <c r="U215" s="52"/>
      <c r="V215" s="53"/>
      <c r="W215" s="54"/>
      <c r="X215" s="94"/>
      <c r="Y215" s="266"/>
      <c r="Z215" s="267"/>
      <c r="AA215" s="55"/>
      <c r="AB215" s="49"/>
      <c r="AC215" s="279"/>
    </row>
    <row r="216" spans="1:29" ht="15.75" customHeight="1">
      <c r="A216" s="283"/>
      <c r="B216" s="38"/>
      <c r="C216" s="264"/>
      <c r="D216" s="265"/>
      <c r="E216" s="39"/>
      <c r="F216" s="40"/>
      <c r="G216" s="60"/>
      <c r="H216" s="64"/>
      <c r="I216" s="43"/>
      <c r="J216" s="44"/>
      <c r="K216" s="45"/>
      <c r="L216" s="59"/>
      <c r="M216" s="44"/>
      <c r="N216" s="45"/>
      <c r="O216" s="65"/>
      <c r="P216" s="66"/>
      <c r="Q216" s="67"/>
      <c r="R216" s="274"/>
      <c r="S216" s="50"/>
      <c r="T216" s="51"/>
      <c r="U216" s="52"/>
      <c r="V216" s="53"/>
      <c r="W216" s="54"/>
      <c r="X216" s="94"/>
      <c r="Y216" s="266"/>
      <c r="Z216" s="267"/>
      <c r="AA216" s="55"/>
      <c r="AB216" s="49"/>
      <c r="AC216" s="279"/>
    </row>
    <row r="217" spans="1:29" ht="15.75" customHeight="1">
      <c r="A217" s="283"/>
      <c r="B217" s="38"/>
      <c r="C217" s="264"/>
      <c r="D217" s="265"/>
      <c r="E217" s="39"/>
      <c r="F217" s="40"/>
      <c r="G217" s="60"/>
      <c r="H217" s="64"/>
      <c r="I217" s="43"/>
      <c r="J217" s="44"/>
      <c r="K217" s="45"/>
      <c r="L217" s="59"/>
      <c r="M217" s="44"/>
      <c r="N217" s="45"/>
      <c r="O217" s="65"/>
      <c r="P217" s="66"/>
      <c r="Q217" s="67"/>
      <c r="R217" s="274"/>
      <c r="S217" s="50"/>
      <c r="T217" s="51"/>
      <c r="U217" s="52"/>
      <c r="V217" s="53"/>
      <c r="W217" s="54"/>
      <c r="X217" s="94"/>
      <c r="Y217" s="266"/>
      <c r="Z217" s="267"/>
      <c r="AA217" s="55"/>
      <c r="AB217" s="49"/>
      <c r="AC217" s="279"/>
    </row>
    <row r="218" spans="1:29" ht="15.75" customHeight="1">
      <c r="A218" s="283"/>
      <c r="B218" s="38"/>
      <c r="C218" s="264"/>
      <c r="D218" s="265"/>
      <c r="E218" s="39"/>
      <c r="F218" s="40"/>
      <c r="G218" s="60"/>
      <c r="H218" s="64"/>
      <c r="I218" s="43"/>
      <c r="J218" s="44"/>
      <c r="K218" s="45"/>
      <c r="L218" s="59"/>
      <c r="M218" s="44"/>
      <c r="N218" s="45"/>
      <c r="O218" s="65"/>
      <c r="P218" s="66"/>
      <c r="Q218" s="67"/>
      <c r="R218" s="274"/>
      <c r="S218" s="50"/>
      <c r="T218" s="51"/>
      <c r="U218" s="52"/>
      <c r="V218" s="53"/>
      <c r="W218" s="54"/>
      <c r="X218" s="94"/>
      <c r="Y218" s="266"/>
      <c r="Z218" s="267"/>
      <c r="AA218" s="55"/>
      <c r="AB218" s="49"/>
      <c r="AC218" s="279"/>
    </row>
    <row r="219" spans="1:29" ht="15.75" customHeight="1">
      <c r="A219" s="283"/>
      <c r="B219" s="38"/>
      <c r="C219" s="264"/>
      <c r="D219" s="265"/>
      <c r="E219" s="39"/>
      <c r="F219" s="40"/>
      <c r="G219" s="60"/>
      <c r="H219" s="64"/>
      <c r="I219" s="43"/>
      <c r="J219" s="44"/>
      <c r="K219" s="45"/>
      <c r="L219" s="59"/>
      <c r="M219" s="44"/>
      <c r="N219" s="45"/>
      <c r="O219" s="65"/>
      <c r="P219" s="66"/>
      <c r="Q219" s="67"/>
      <c r="R219" s="274"/>
      <c r="S219" s="50"/>
      <c r="T219" s="51"/>
      <c r="U219" s="52"/>
      <c r="V219" s="53"/>
      <c r="W219" s="68"/>
      <c r="X219" s="110"/>
      <c r="Y219" s="266"/>
      <c r="Z219" s="267"/>
      <c r="AA219" s="55"/>
      <c r="AB219" s="49"/>
      <c r="AC219" s="279"/>
    </row>
    <row r="220" spans="1:29" ht="15.75" customHeight="1">
      <c r="A220" s="283"/>
      <c r="B220" s="38"/>
      <c r="C220" s="264"/>
      <c r="D220" s="265"/>
      <c r="E220" s="39"/>
      <c r="F220" s="40"/>
      <c r="G220" s="60"/>
      <c r="H220" s="64"/>
      <c r="I220" s="43"/>
      <c r="J220" s="44"/>
      <c r="K220" s="45"/>
      <c r="L220" s="59"/>
      <c r="M220" s="44"/>
      <c r="N220" s="45"/>
      <c r="O220" s="65"/>
      <c r="P220" s="66"/>
      <c r="Q220" s="67"/>
      <c r="R220" s="274"/>
      <c r="S220" s="50"/>
      <c r="T220" s="51"/>
      <c r="U220" s="52"/>
      <c r="V220" s="53"/>
      <c r="W220" s="68"/>
      <c r="X220" s="110"/>
      <c r="Y220" s="266"/>
      <c r="Z220" s="267"/>
      <c r="AA220" s="55"/>
      <c r="AB220" s="49"/>
      <c r="AC220" s="279"/>
    </row>
    <row r="221" spans="1:29" ht="15.75" customHeight="1">
      <c r="A221" s="283"/>
      <c r="B221" s="38"/>
      <c r="C221" s="264"/>
      <c r="D221" s="265"/>
      <c r="E221" s="39"/>
      <c r="F221" s="40"/>
      <c r="G221" s="60"/>
      <c r="H221" s="64"/>
      <c r="I221" s="43"/>
      <c r="J221" s="44"/>
      <c r="K221" s="45"/>
      <c r="L221" s="59"/>
      <c r="M221" s="44"/>
      <c r="N221" s="45"/>
      <c r="O221" s="65"/>
      <c r="P221" s="66"/>
      <c r="Q221" s="67"/>
      <c r="R221" s="274"/>
      <c r="S221" s="50"/>
      <c r="T221" s="51"/>
      <c r="U221" s="52"/>
      <c r="V221" s="53"/>
      <c r="W221" s="68"/>
      <c r="X221" s="110"/>
      <c r="Y221" s="266"/>
      <c r="Z221" s="267"/>
      <c r="AA221" s="55"/>
      <c r="AB221" s="49"/>
      <c r="AC221" s="279"/>
    </row>
    <row r="222" spans="1:29" ht="15.75" customHeight="1">
      <c r="A222" s="283"/>
      <c r="B222" s="38"/>
      <c r="C222" s="264"/>
      <c r="D222" s="265"/>
      <c r="E222" s="39"/>
      <c r="F222" s="40"/>
      <c r="G222" s="60"/>
      <c r="H222" s="64"/>
      <c r="I222" s="43"/>
      <c r="J222" s="44"/>
      <c r="K222" s="45"/>
      <c r="L222" s="59"/>
      <c r="M222" s="44"/>
      <c r="N222" s="45"/>
      <c r="O222" s="65"/>
      <c r="P222" s="66"/>
      <c r="Q222" s="67"/>
      <c r="R222" s="274"/>
      <c r="S222" s="50"/>
      <c r="T222" s="51"/>
      <c r="U222" s="52"/>
      <c r="V222" s="53"/>
      <c r="W222" s="68"/>
      <c r="X222" s="110"/>
      <c r="Y222" s="266"/>
      <c r="Z222" s="267"/>
      <c r="AA222" s="55"/>
      <c r="AB222" s="49"/>
      <c r="AC222" s="279"/>
    </row>
    <row r="223" spans="1:29" ht="15.75" customHeight="1">
      <c r="A223" s="283"/>
      <c r="B223" s="38"/>
      <c r="C223" s="264"/>
      <c r="D223" s="265"/>
      <c r="E223" s="39"/>
      <c r="F223" s="40"/>
      <c r="G223" s="60"/>
      <c r="H223" s="64"/>
      <c r="I223" s="43"/>
      <c r="J223" s="44"/>
      <c r="K223" s="45"/>
      <c r="L223" s="59"/>
      <c r="M223" s="44"/>
      <c r="N223" s="45"/>
      <c r="O223" s="65"/>
      <c r="P223" s="66"/>
      <c r="Q223" s="67"/>
      <c r="R223" s="274"/>
      <c r="S223" s="50"/>
      <c r="T223" s="51"/>
      <c r="U223" s="52"/>
      <c r="V223" s="53"/>
      <c r="W223" s="68"/>
      <c r="X223" s="110"/>
      <c r="Y223" s="266"/>
      <c r="Z223" s="267"/>
      <c r="AA223" s="55"/>
      <c r="AB223" s="49"/>
      <c r="AC223" s="279"/>
    </row>
    <row r="224" spans="1:29" ht="15.75" customHeight="1">
      <c r="A224" s="283"/>
      <c r="B224" s="38"/>
      <c r="C224" s="264"/>
      <c r="D224" s="265"/>
      <c r="E224" s="104"/>
      <c r="F224" s="40"/>
      <c r="G224" s="72"/>
      <c r="H224" s="64"/>
      <c r="I224" s="43"/>
      <c r="J224" s="44"/>
      <c r="K224" s="45"/>
      <c r="L224" s="59"/>
      <c r="M224" s="44"/>
      <c r="N224" s="45"/>
      <c r="O224" s="65"/>
      <c r="P224" s="66"/>
      <c r="Q224" s="67"/>
      <c r="R224" s="274"/>
      <c r="S224" s="62"/>
      <c r="T224" s="63"/>
      <c r="U224" s="73"/>
      <c r="V224" s="74"/>
      <c r="W224" s="68"/>
      <c r="X224" s="110"/>
      <c r="Y224" s="266"/>
      <c r="Z224" s="267"/>
      <c r="AA224" s="111"/>
      <c r="AB224" s="67"/>
      <c r="AC224" s="279"/>
    </row>
    <row r="225" spans="1:29" ht="15.75" customHeight="1" thickBot="1">
      <c r="A225" s="284"/>
      <c r="B225" s="76" t="s">
        <v>35</v>
      </c>
      <c r="C225" s="261"/>
      <c r="D225" s="261"/>
      <c r="E225" s="77"/>
      <c r="F225" s="18"/>
      <c r="G225" s="79"/>
      <c r="H225" s="20"/>
      <c r="I225" s="80">
        <f t="shared" ref="I225:J225" si="62">AVERAGE(I209:I224)</f>
        <v>3</v>
      </c>
      <c r="J225" s="81">
        <f t="shared" si="62"/>
        <v>3600</v>
      </c>
      <c r="K225" s="82">
        <f t="shared" ref="K225" si="63">J225/I225</f>
        <v>1200</v>
      </c>
      <c r="L225" s="80">
        <f t="shared" ref="L225:M225" si="64">AVERAGE(L209:L224)</f>
        <v>3</v>
      </c>
      <c r="M225" s="81">
        <f t="shared" si="64"/>
        <v>2979.5126529223808</v>
      </c>
      <c r="N225" s="82">
        <f>M225/L225</f>
        <v>993.17088430746026</v>
      </c>
      <c r="O225" s="83">
        <f>L225-I225</f>
        <v>0</v>
      </c>
      <c r="P225" s="84">
        <f>N225-K225</f>
        <v>-206.82911569253974</v>
      </c>
      <c r="Q225" s="85">
        <f>N225/K225</f>
        <v>0.82764240358955021</v>
      </c>
      <c r="R225" s="275"/>
      <c r="S225" s="182">
        <f>S209</f>
        <v>0.70847222222222217</v>
      </c>
      <c r="T225" s="183">
        <f>INDEX(T209:T224,COUNTA(T209:T224))</f>
        <v>0.89097222222222228</v>
      </c>
      <c r="U225" s="86"/>
      <c r="V225" s="96"/>
      <c r="W225" s="18"/>
      <c r="X225" s="20"/>
      <c r="Y225" s="262"/>
      <c r="Z225" s="263"/>
      <c r="AA225" s="97">
        <f>M225-J225</f>
        <v>-620.48734707761923</v>
      </c>
      <c r="AB225" s="85">
        <f>M225/J225</f>
        <v>0.82764240358955021</v>
      </c>
      <c r="AC225" s="280"/>
    </row>
    <row r="226" spans="1:29" ht="15.75" customHeight="1">
      <c r="A226" s="268" t="s">
        <v>53</v>
      </c>
      <c r="B226" s="16" t="s">
        <v>76</v>
      </c>
      <c r="C226" s="271" t="s">
        <v>131</v>
      </c>
      <c r="D226" s="272"/>
      <c r="E226" s="21">
        <v>18.18</v>
      </c>
      <c r="F226" s="15">
        <v>2811</v>
      </c>
      <c r="G226" s="22">
        <f t="shared" ref="G226:G228" si="65">E226*F226</f>
        <v>51103.979999999996</v>
      </c>
      <c r="H226" s="23"/>
      <c r="I226" s="24">
        <v>4</v>
      </c>
      <c r="J226" s="25">
        <v>3000</v>
      </c>
      <c r="K226" s="26">
        <f>J226/I226</f>
        <v>750</v>
      </c>
      <c r="L226" s="27">
        <v>4</v>
      </c>
      <c r="M226" s="25">
        <f>F226/V226*60</f>
        <v>2489.446494464943</v>
      </c>
      <c r="N226" s="26">
        <f>M226/L226</f>
        <v>622.36162361623576</v>
      </c>
      <c r="O226" s="91">
        <f>L226-I226</f>
        <v>0</v>
      </c>
      <c r="P226" s="92">
        <f>N226-K226</f>
        <v>-127.63837638376424</v>
      </c>
      <c r="Q226" s="31">
        <f>N226/K226</f>
        <v>0.82981549815498101</v>
      </c>
      <c r="R226" s="273">
        <f>Q242</f>
        <v>0.82695113599157433</v>
      </c>
      <c r="S226" s="32">
        <v>0.7085069444444444</v>
      </c>
      <c r="T226" s="33">
        <v>0.75555555555555554</v>
      </c>
      <c r="U226" s="34"/>
      <c r="V226" s="35">
        <v>67.750000000000043</v>
      </c>
      <c r="W226" s="33"/>
      <c r="X226" s="107"/>
      <c r="Y226" s="276" t="s">
        <v>255</v>
      </c>
      <c r="Z226" s="277"/>
      <c r="AA226" s="119">
        <f>M226-J226</f>
        <v>-510.55350553505696</v>
      </c>
      <c r="AB226" s="31">
        <f>M226/J226</f>
        <v>0.82981549815498101</v>
      </c>
      <c r="AC226" s="278">
        <f>AB242</f>
        <v>0.82695113599157433</v>
      </c>
    </row>
    <row r="227" spans="1:29" ht="15.75" customHeight="1">
      <c r="A227" s="269"/>
      <c r="B227" s="38" t="s">
        <v>76</v>
      </c>
      <c r="C227" s="264" t="s">
        <v>129</v>
      </c>
      <c r="D227" s="265"/>
      <c r="E227" s="39">
        <v>25.03</v>
      </c>
      <c r="F227" s="40">
        <v>2359</v>
      </c>
      <c r="G227" s="41">
        <f t="shared" si="65"/>
        <v>59045.770000000004</v>
      </c>
      <c r="H227" s="42"/>
      <c r="I227" s="43">
        <v>4</v>
      </c>
      <c r="J227" s="44">
        <v>3300</v>
      </c>
      <c r="K227" s="45">
        <f t="shared" si="57"/>
        <v>825</v>
      </c>
      <c r="L227" s="46">
        <v>4</v>
      </c>
      <c r="M227" s="44">
        <f>F227/V227*60</f>
        <v>2720.1793721973163</v>
      </c>
      <c r="N227" s="45">
        <f>M227/L227</f>
        <v>680.04484304932907</v>
      </c>
      <c r="O227" s="47">
        <f>L227-I227</f>
        <v>0</v>
      </c>
      <c r="P227" s="48">
        <f>N227-K227</f>
        <v>-144.95515695067093</v>
      </c>
      <c r="Q227" s="49">
        <f>N227/K227</f>
        <v>0.82429677945373225</v>
      </c>
      <c r="R227" s="274"/>
      <c r="S227" s="50">
        <v>0.7680555555555556</v>
      </c>
      <c r="T227" s="51">
        <v>0.80418981481481477</v>
      </c>
      <c r="U227" s="52">
        <v>18.000000000000096</v>
      </c>
      <c r="V227" s="53">
        <v>52.033333333333204</v>
      </c>
      <c r="W227" s="54"/>
      <c r="X227" s="58"/>
      <c r="Y227" s="266" t="s">
        <v>287</v>
      </c>
      <c r="Z227" s="267"/>
      <c r="AA227" s="120">
        <f>M227-J227</f>
        <v>-579.8206278026837</v>
      </c>
      <c r="AB227" s="49">
        <f>M227/J227</f>
        <v>0.82429677945373225</v>
      </c>
      <c r="AC227" s="279"/>
    </row>
    <row r="228" spans="1:29" ht="15.75" customHeight="1">
      <c r="A228" s="269"/>
      <c r="B228" s="38" t="s">
        <v>76</v>
      </c>
      <c r="C228" s="264" t="s">
        <v>130</v>
      </c>
      <c r="D228" s="265"/>
      <c r="E228" s="39">
        <v>24.83</v>
      </c>
      <c r="F228" s="40">
        <v>3024</v>
      </c>
      <c r="G228" s="41">
        <f t="shared" si="65"/>
        <v>75085.919999999998</v>
      </c>
      <c r="H228" s="42"/>
      <c r="I228" s="43">
        <v>4</v>
      </c>
      <c r="J228" s="44">
        <v>3300</v>
      </c>
      <c r="K228" s="45">
        <f t="shared" si="57"/>
        <v>825</v>
      </c>
      <c r="L228" s="46">
        <v>4</v>
      </c>
      <c r="M228" s="44">
        <f>F228/V228*60</f>
        <v>2729.1050388568538</v>
      </c>
      <c r="N228" s="45">
        <f>M228/L228</f>
        <v>682.27625971421344</v>
      </c>
      <c r="O228" s="47">
        <f>L228-I228</f>
        <v>0</v>
      </c>
      <c r="P228" s="48">
        <f>N228-K228</f>
        <v>-142.72374028578656</v>
      </c>
      <c r="Q228" s="49">
        <f>N228/K228</f>
        <v>0.82700152692631934</v>
      </c>
      <c r="R228" s="274"/>
      <c r="S228" s="50">
        <v>0.81458333333333333</v>
      </c>
      <c r="T228" s="51">
        <v>0.86075231481481485</v>
      </c>
      <c r="U228" s="52">
        <v>14.966666666666715</v>
      </c>
      <c r="V228" s="53">
        <v>66.483333333333391</v>
      </c>
      <c r="W228" s="54"/>
      <c r="X228" s="58"/>
      <c r="Y228" s="266" t="s">
        <v>288</v>
      </c>
      <c r="Z228" s="267"/>
      <c r="AA228" s="120">
        <f>M228-J228</f>
        <v>-570.89496114314625</v>
      </c>
      <c r="AB228" s="49">
        <f>M228/J228</f>
        <v>0.82700152692631934</v>
      </c>
      <c r="AC228" s="279"/>
    </row>
    <row r="229" spans="1:29" ht="15.75" customHeight="1">
      <c r="A229" s="269"/>
      <c r="B229" s="38"/>
      <c r="C229" s="264"/>
      <c r="D229" s="265"/>
      <c r="E229" s="39"/>
      <c r="F229" s="40"/>
      <c r="G229" s="41"/>
      <c r="H229" s="42"/>
      <c r="I229" s="43"/>
      <c r="J229" s="44"/>
      <c r="K229" s="45"/>
      <c r="L229" s="46"/>
      <c r="M229" s="44"/>
      <c r="N229" s="45"/>
      <c r="O229" s="47"/>
      <c r="P229" s="48"/>
      <c r="Q229" s="49"/>
      <c r="R229" s="274"/>
      <c r="S229" s="50"/>
      <c r="T229" s="51"/>
      <c r="U229" s="52"/>
      <c r="V229" s="53"/>
      <c r="W229" s="54"/>
      <c r="X229" s="58"/>
      <c r="Y229" s="266"/>
      <c r="Z229" s="267"/>
      <c r="AA229" s="120"/>
      <c r="AB229" s="49"/>
      <c r="AC229" s="279"/>
    </row>
    <row r="230" spans="1:29" ht="15.75" customHeight="1">
      <c r="A230" s="269"/>
      <c r="B230" s="38"/>
      <c r="C230" s="264"/>
      <c r="D230" s="265"/>
      <c r="E230" s="39"/>
      <c r="F230" s="40"/>
      <c r="G230" s="41"/>
      <c r="H230" s="58"/>
      <c r="I230" s="43"/>
      <c r="J230" s="44"/>
      <c r="K230" s="45"/>
      <c r="L230" s="59"/>
      <c r="M230" s="44"/>
      <c r="N230" s="45"/>
      <c r="O230" s="47"/>
      <c r="P230" s="48"/>
      <c r="Q230" s="49"/>
      <c r="R230" s="274"/>
      <c r="S230" s="50"/>
      <c r="T230" s="51"/>
      <c r="U230" s="52"/>
      <c r="V230" s="53"/>
      <c r="W230" s="54"/>
      <c r="X230" s="94"/>
      <c r="Y230" s="266"/>
      <c r="Z230" s="267"/>
      <c r="AA230" s="120"/>
      <c r="AB230" s="49"/>
      <c r="AC230" s="279"/>
    </row>
    <row r="231" spans="1:29" ht="15.75" customHeight="1">
      <c r="A231" s="269"/>
      <c r="B231" s="38"/>
      <c r="C231" s="264"/>
      <c r="D231" s="265"/>
      <c r="E231" s="39"/>
      <c r="F231" s="40"/>
      <c r="G231" s="60"/>
      <c r="H231" s="61"/>
      <c r="I231" s="43"/>
      <c r="J231" s="44"/>
      <c r="K231" s="45"/>
      <c r="L231" s="46"/>
      <c r="M231" s="44"/>
      <c r="N231" s="45"/>
      <c r="O231" s="47"/>
      <c r="P231" s="48"/>
      <c r="Q231" s="49"/>
      <c r="R231" s="274"/>
      <c r="S231" s="50"/>
      <c r="T231" s="51"/>
      <c r="U231" s="52"/>
      <c r="V231" s="53"/>
      <c r="W231" s="54"/>
      <c r="X231" s="116"/>
      <c r="Y231" s="266"/>
      <c r="Z231" s="267"/>
      <c r="AA231" s="120"/>
      <c r="AB231" s="49"/>
      <c r="AC231" s="279"/>
    </row>
    <row r="232" spans="1:29" ht="15.75" customHeight="1">
      <c r="A232" s="269"/>
      <c r="B232" s="38"/>
      <c r="C232" s="264"/>
      <c r="D232" s="265"/>
      <c r="E232" s="39"/>
      <c r="F232" s="40"/>
      <c r="G232" s="60"/>
      <c r="H232" s="64"/>
      <c r="I232" s="43"/>
      <c r="J232" s="44"/>
      <c r="K232" s="45"/>
      <c r="L232" s="59"/>
      <c r="M232" s="44"/>
      <c r="N232" s="45"/>
      <c r="O232" s="65"/>
      <c r="P232" s="66"/>
      <c r="Q232" s="67"/>
      <c r="R232" s="274"/>
      <c r="S232" s="50"/>
      <c r="T232" s="51"/>
      <c r="U232" s="52"/>
      <c r="V232" s="53"/>
      <c r="W232" s="54"/>
      <c r="X232" s="94"/>
      <c r="Y232" s="266"/>
      <c r="Z232" s="267"/>
      <c r="AA232" s="120"/>
      <c r="AB232" s="49"/>
      <c r="AC232" s="279"/>
    </row>
    <row r="233" spans="1:29" ht="15.75" customHeight="1">
      <c r="A233" s="269"/>
      <c r="B233" s="38"/>
      <c r="C233" s="264"/>
      <c r="D233" s="265"/>
      <c r="E233" s="39"/>
      <c r="F233" s="40"/>
      <c r="G233" s="60"/>
      <c r="H233" s="64"/>
      <c r="I233" s="43"/>
      <c r="J233" s="44"/>
      <c r="K233" s="45"/>
      <c r="L233" s="59"/>
      <c r="M233" s="44"/>
      <c r="N233" s="45"/>
      <c r="O233" s="65"/>
      <c r="P233" s="66"/>
      <c r="Q233" s="67"/>
      <c r="R233" s="274"/>
      <c r="S233" s="50"/>
      <c r="T233" s="51"/>
      <c r="U233" s="52"/>
      <c r="V233" s="53"/>
      <c r="W233" s="54"/>
      <c r="X233" s="94"/>
      <c r="Y233" s="266"/>
      <c r="Z233" s="267"/>
      <c r="AA233" s="120"/>
      <c r="AB233" s="49"/>
      <c r="AC233" s="279"/>
    </row>
    <row r="234" spans="1:29" ht="15.75" customHeight="1">
      <c r="A234" s="269"/>
      <c r="B234" s="38"/>
      <c r="C234" s="264"/>
      <c r="D234" s="265"/>
      <c r="E234" s="39"/>
      <c r="F234" s="40"/>
      <c r="G234" s="60"/>
      <c r="H234" s="64"/>
      <c r="I234" s="43"/>
      <c r="J234" s="44"/>
      <c r="K234" s="45"/>
      <c r="L234" s="59"/>
      <c r="M234" s="44"/>
      <c r="N234" s="45"/>
      <c r="O234" s="65"/>
      <c r="P234" s="66"/>
      <c r="Q234" s="67"/>
      <c r="R234" s="274"/>
      <c r="S234" s="50"/>
      <c r="T234" s="51"/>
      <c r="U234" s="52"/>
      <c r="V234" s="53"/>
      <c r="W234" s="68"/>
      <c r="X234" s="110"/>
      <c r="Y234" s="266"/>
      <c r="Z234" s="267"/>
      <c r="AA234" s="120"/>
      <c r="AB234" s="49"/>
      <c r="AC234" s="279"/>
    </row>
    <row r="235" spans="1:29" ht="15.75" customHeight="1">
      <c r="A235" s="269"/>
      <c r="B235" s="38"/>
      <c r="C235" s="264"/>
      <c r="D235" s="265"/>
      <c r="E235" s="39"/>
      <c r="F235" s="40"/>
      <c r="G235" s="60"/>
      <c r="H235" s="64"/>
      <c r="I235" s="43"/>
      <c r="J235" s="44"/>
      <c r="K235" s="45"/>
      <c r="L235" s="59"/>
      <c r="M235" s="44"/>
      <c r="N235" s="45"/>
      <c r="O235" s="65"/>
      <c r="P235" s="66"/>
      <c r="Q235" s="67"/>
      <c r="R235" s="274"/>
      <c r="S235" s="50"/>
      <c r="T235" s="51"/>
      <c r="U235" s="52"/>
      <c r="V235" s="53"/>
      <c r="W235" s="68"/>
      <c r="X235" s="110"/>
      <c r="Y235" s="266"/>
      <c r="Z235" s="267"/>
      <c r="AA235" s="120"/>
      <c r="AB235" s="49"/>
      <c r="AC235" s="279"/>
    </row>
    <row r="236" spans="1:29" ht="15.75" customHeight="1">
      <c r="A236" s="269"/>
      <c r="B236" s="38"/>
      <c r="C236" s="264"/>
      <c r="D236" s="265"/>
      <c r="E236" s="39"/>
      <c r="F236" s="40"/>
      <c r="G236" s="60"/>
      <c r="H236" s="64"/>
      <c r="I236" s="43"/>
      <c r="J236" s="44"/>
      <c r="K236" s="45"/>
      <c r="L236" s="59"/>
      <c r="M236" s="44"/>
      <c r="N236" s="45"/>
      <c r="O236" s="65"/>
      <c r="P236" s="66"/>
      <c r="Q236" s="67"/>
      <c r="R236" s="274"/>
      <c r="S236" s="50"/>
      <c r="T236" s="51"/>
      <c r="U236" s="52"/>
      <c r="V236" s="53"/>
      <c r="W236" s="68"/>
      <c r="X236" s="110"/>
      <c r="Y236" s="266"/>
      <c r="Z236" s="267"/>
      <c r="AA236" s="120"/>
      <c r="AB236" s="49"/>
      <c r="AC236" s="279"/>
    </row>
    <row r="237" spans="1:29" ht="15.75" customHeight="1">
      <c r="A237" s="269"/>
      <c r="B237" s="38"/>
      <c r="C237" s="264"/>
      <c r="D237" s="265"/>
      <c r="E237" s="39"/>
      <c r="F237" s="40"/>
      <c r="G237" s="60"/>
      <c r="H237" s="64"/>
      <c r="I237" s="43"/>
      <c r="J237" s="44"/>
      <c r="K237" s="45"/>
      <c r="L237" s="59"/>
      <c r="M237" s="44"/>
      <c r="N237" s="45"/>
      <c r="O237" s="65"/>
      <c r="P237" s="66"/>
      <c r="Q237" s="67"/>
      <c r="R237" s="274"/>
      <c r="S237" s="50"/>
      <c r="T237" s="51"/>
      <c r="U237" s="52"/>
      <c r="V237" s="53"/>
      <c r="W237" s="68"/>
      <c r="X237" s="110"/>
      <c r="Y237" s="266"/>
      <c r="Z237" s="267"/>
      <c r="AA237" s="120"/>
      <c r="AB237" s="49"/>
      <c r="AC237" s="279"/>
    </row>
    <row r="238" spans="1:29" ht="15.75" customHeight="1">
      <c r="A238" s="269"/>
      <c r="B238" s="38"/>
      <c r="C238" s="264"/>
      <c r="D238" s="265"/>
      <c r="E238" s="39"/>
      <c r="F238" s="40"/>
      <c r="G238" s="60"/>
      <c r="H238" s="64"/>
      <c r="I238" s="43"/>
      <c r="J238" s="44"/>
      <c r="K238" s="45"/>
      <c r="L238" s="59"/>
      <c r="M238" s="44"/>
      <c r="N238" s="45"/>
      <c r="O238" s="65"/>
      <c r="P238" s="66"/>
      <c r="Q238" s="67"/>
      <c r="R238" s="274"/>
      <c r="S238" s="50"/>
      <c r="T238" s="51"/>
      <c r="U238" s="52"/>
      <c r="V238" s="53"/>
      <c r="W238" s="68"/>
      <c r="X238" s="110"/>
      <c r="Y238" s="266"/>
      <c r="Z238" s="267"/>
      <c r="AA238" s="120"/>
      <c r="AB238" s="49"/>
      <c r="AC238" s="279"/>
    </row>
    <row r="239" spans="1:29" ht="15.75" customHeight="1">
      <c r="A239" s="269"/>
      <c r="B239" s="38"/>
      <c r="C239" s="264"/>
      <c r="D239" s="265"/>
      <c r="E239" s="39"/>
      <c r="F239" s="40"/>
      <c r="G239" s="60"/>
      <c r="H239" s="64"/>
      <c r="I239" s="43"/>
      <c r="J239" s="44"/>
      <c r="K239" s="45"/>
      <c r="L239" s="59"/>
      <c r="M239" s="44"/>
      <c r="N239" s="45"/>
      <c r="O239" s="65"/>
      <c r="P239" s="66"/>
      <c r="Q239" s="67"/>
      <c r="R239" s="274"/>
      <c r="S239" s="50"/>
      <c r="T239" s="51"/>
      <c r="U239" s="52"/>
      <c r="V239" s="53"/>
      <c r="W239" s="54"/>
      <c r="X239" s="94"/>
      <c r="Y239" s="266"/>
      <c r="Z239" s="267"/>
      <c r="AA239" s="120"/>
      <c r="AB239" s="49"/>
      <c r="AC239" s="279"/>
    </row>
    <row r="240" spans="1:29" ht="15.75" customHeight="1">
      <c r="A240" s="269"/>
      <c r="B240" s="38"/>
      <c r="C240" s="264"/>
      <c r="D240" s="265"/>
      <c r="E240" s="39"/>
      <c r="F240" s="40"/>
      <c r="G240" s="60"/>
      <c r="H240" s="64"/>
      <c r="I240" s="43"/>
      <c r="J240" s="44"/>
      <c r="K240" s="45"/>
      <c r="L240" s="59"/>
      <c r="M240" s="44"/>
      <c r="N240" s="45"/>
      <c r="O240" s="65"/>
      <c r="P240" s="66"/>
      <c r="Q240" s="67"/>
      <c r="R240" s="274"/>
      <c r="S240" s="50"/>
      <c r="T240" s="51"/>
      <c r="U240" s="52"/>
      <c r="V240" s="53"/>
      <c r="W240" s="68"/>
      <c r="X240" s="110"/>
      <c r="Y240" s="266"/>
      <c r="Z240" s="267"/>
      <c r="AA240" s="120"/>
      <c r="AB240" s="49"/>
      <c r="AC240" s="279"/>
    </row>
    <row r="241" spans="1:29" ht="15.75" customHeight="1">
      <c r="A241" s="269"/>
      <c r="B241" s="38"/>
      <c r="C241" s="264"/>
      <c r="D241" s="265"/>
      <c r="E241" s="104"/>
      <c r="F241" s="40"/>
      <c r="G241" s="72"/>
      <c r="H241" s="64"/>
      <c r="I241" s="43"/>
      <c r="J241" s="44"/>
      <c r="K241" s="45"/>
      <c r="L241" s="59"/>
      <c r="M241" s="44"/>
      <c r="N241" s="45"/>
      <c r="O241" s="65"/>
      <c r="P241" s="66"/>
      <c r="Q241" s="67"/>
      <c r="R241" s="274"/>
      <c r="S241" s="62"/>
      <c r="T241" s="63"/>
      <c r="U241" s="73"/>
      <c r="V241" s="74"/>
      <c r="W241" s="68"/>
      <c r="X241" s="110"/>
      <c r="Y241" s="266"/>
      <c r="Z241" s="267"/>
      <c r="AA241" s="121"/>
      <c r="AB241" s="67"/>
      <c r="AC241" s="279"/>
    </row>
    <row r="242" spans="1:29" ht="15.75" customHeight="1" thickBot="1">
      <c r="A242" s="270"/>
      <c r="B242" s="76" t="s">
        <v>35</v>
      </c>
      <c r="C242" s="261"/>
      <c r="D242" s="261"/>
      <c r="E242" s="77"/>
      <c r="F242" s="78"/>
      <c r="G242" s="79"/>
      <c r="H242" s="20"/>
      <c r="I242" s="80">
        <f t="shared" ref="I242:J242" si="66">AVERAGE(I226:I241)</f>
        <v>4</v>
      </c>
      <c r="J242" s="81">
        <f t="shared" si="66"/>
        <v>3200</v>
      </c>
      <c r="K242" s="82">
        <f t="shared" ref="K242" si="67">J242/I242</f>
        <v>800</v>
      </c>
      <c r="L242" s="80">
        <f t="shared" ref="L242:M242" si="68">AVERAGE(L226:L241)</f>
        <v>4</v>
      </c>
      <c r="M242" s="81">
        <f t="shared" si="68"/>
        <v>2646.243635173038</v>
      </c>
      <c r="N242" s="82">
        <f>M242/L242</f>
        <v>661.5609087932595</v>
      </c>
      <c r="O242" s="83">
        <f>L242-I242</f>
        <v>0</v>
      </c>
      <c r="P242" s="84">
        <f>N242-K242</f>
        <v>-138.4390912067405</v>
      </c>
      <c r="Q242" s="85">
        <f>N242/K242</f>
        <v>0.82695113599157433</v>
      </c>
      <c r="R242" s="275"/>
      <c r="S242" s="182">
        <f>S226</f>
        <v>0.7085069444444444</v>
      </c>
      <c r="T242" s="183">
        <f>INDEX(T226:T241,COUNTA(T226:T241))</f>
        <v>0.86075231481481485</v>
      </c>
      <c r="U242" s="86"/>
      <c r="V242" s="96"/>
      <c r="W242" s="78"/>
      <c r="X242" s="82"/>
      <c r="Y242" s="262"/>
      <c r="Z242" s="263"/>
      <c r="AA242" s="122">
        <f>M242-J242</f>
        <v>-553.756364826962</v>
      </c>
      <c r="AB242" s="85">
        <f>M242/J242</f>
        <v>0.82695113599157433</v>
      </c>
      <c r="AC242" s="280"/>
    </row>
    <row r="244" spans="1:29">
      <c r="Y244" s="260" t="s">
        <v>54</v>
      </c>
      <c r="Z244" s="260"/>
    </row>
    <row r="245" spans="1:29">
      <c r="Y245" s="260" t="s">
        <v>55</v>
      </c>
      <c r="Z245" s="260"/>
    </row>
    <row r="246" spans="1:29">
      <c r="Y246" s="260" t="s">
        <v>56</v>
      </c>
      <c r="Z246" s="260"/>
    </row>
    <row r="247" spans="1:29">
      <c r="Y247" s="260" t="s">
        <v>57</v>
      </c>
      <c r="Z247" s="260"/>
    </row>
    <row r="248" spans="1:29">
      <c r="Y248" s="260" t="s">
        <v>58</v>
      </c>
      <c r="Z248" s="260"/>
    </row>
    <row r="249" spans="1:29">
      <c r="Y249" s="260" t="s">
        <v>59</v>
      </c>
      <c r="Z249" s="260"/>
    </row>
    <row r="250" spans="1:29">
      <c r="Y250" s="260" t="s">
        <v>60</v>
      </c>
      <c r="Z250" s="260"/>
    </row>
    <row r="251" spans="1:29">
      <c r="Y251" s="260" t="s">
        <v>61</v>
      </c>
      <c r="Z251" s="260"/>
    </row>
    <row r="252" spans="1:29">
      <c r="Y252" s="260" t="s">
        <v>62</v>
      </c>
      <c r="Z252" s="260"/>
    </row>
    <row r="253" spans="1:29">
      <c r="Y253" s="260" t="s">
        <v>63</v>
      </c>
      <c r="Z253" s="260"/>
    </row>
    <row r="254" spans="1:29">
      <c r="Y254" s="260" t="s">
        <v>64</v>
      </c>
      <c r="Z254" s="260"/>
    </row>
    <row r="255" spans="1:29">
      <c r="Y255" s="260" t="s">
        <v>65</v>
      </c>
      <c r="Z255" s="260"/>
    </row>
    <row r="256" spans="1:29">
      <c r="Y256" s="260" t="s">
        <v>66</v>
      </c>
      <c r="Z256" s="260"/>
    </row>
    <row r="257" spans="25:25">
      <c r="Y257" s="9" t="s">
        <v>259</v>
      </c>
    </row>
    <row r="258" spans="25:25">
      <c r="Y258" s="9" t="s">
        <v>270</v>
      </c>
    </row>
    <row r="259" spans="25:25">
      <c r="Y259" s="9" t="s">
        <v>289</v>
      </c>
    </row>
    <row r="260" spans="25:25">
      <c r="Y260" s="9" t="s">
        <v>288</v>
      </c>
    </row>
    <row r="261" spans="25:25">
      <c r="Y261" s="9" t="s">
        <v>287</v>
      </c>
    </row>
    <row r="262" spans="25:25">
      <c r="Y262" s="9" t="s">
        <v>290</v>
      </c>
    </row>
  </sheetData>
  <mergeCells count="563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</mergeCells>
  <phoneticPr fontId="4" type="noConversion"/>
  <conditionalFormatting sqref="O5:O242">
    <cfRule type="cellIs" dxfId="236" priority="1" operator="greaterThan">
      <formula>0</formula>
    </cfRule>
  </conditionalFormatting>
  <conditionalFormatting sqref="P5:P242 AA5:AA242">
    <cfRule type="cellIs" dxfId="235" priority="4" operator="lessThan">
      <formula>0</formula>
    </cfRule>
  </conditionalFormatting>
  <conditionalFormatting sqref="Q5:Q242 AB5:AB242">
    <cfRule type="cellIs" dxfId="234" priority="2" operator="greaterThan">
      <formula>1</formula>
    </cfRule>
    <cfRule type="cellIs" dxfId="233" priority="3" operator="lessThan">
      <formula>0.8</formula>
    </cfRule>
  </conditionalFormatting>
  <conditionalFormatting sqref="AC5:AC23 R5:R242 AC141:AC146">
    <cfRule type="cellIs" dxfId="232" priority="5" operator="lessThan">
      <formula>0.8</formula>
    </cfRule>
  </conditionalFormatting>
  <conditionalFormatting sqref="AC29:AC37">
    <cfRule type="cellIs" dxfId="231" priority="16" operator="lessThan">
      <formula>0.8</formula>
    </cfRule>
  </conditionalFormatting>
  <conditionalFormatting sqref="AC39:AC44">
    <cfRule type="cellIs" dxfId="230" priority="15" operator="lessThan">
      <formula>0.8</formula>
    </cfRule>
  </conditionalFormatting>
  <conditionalFormatting sqref="AC56">
    <cfRule type="cellIs" dxfId="229" priority="17" operator="lessThan">
      <formula>0.8</formula>
    </cfRule>
  </conditionalFormatting>
  <conditionalFormatting sqref="AC73:AC78">
    <cfRule type="cellIs" dxfId="228" priority="13" operator="lessThan">
      <formula>0.8</formula>
    </cfRule>
  </conditionalFormatting>
  <conditionalFormatting sqref="AC90">
    <cfRule type="cellIs" dxfId="227" priority="14" operator="lessThan">
      <formula>0.8</formula>
    </cfRule>
  </conditionalFormatting>
  <conditionalFormatting sqref="AC107">
    <cfRule type="cellIs" dxfId="226" priority="7" operator="lessThan">
      <formula>0.8</formula>
    </cfRule>
  </conditionalFormatting>
  <conditionalFormatting sqref="AC124:AC129">
    <cfRule type="cellIs" dxfId="225" priority="6" operator="lessThan">
      <formula>0.8</formula>
    </cfRule>
  </conditionalFormatting>
  <conditionalFormatting sqref="AC158:AC163">
    <cfRule type="cellIs" dxfId="224" priority="12" operator="lessThan">
      <formula>0.8</formula>
    </cfRule>
  </conditionalFormatting>
  <conditionalFormatting sqref="AC175">
    <cfRule type="cellIs" dxfId="223" priority="11" operator="lessThan">
      <formula>0.8</formula>
    </cfRule>
  </conditionalFormatting>
  <conditionalFormatting sqref="AC192">
    <cfRule type="cellIs" dxfId="222" priority="10" operator="lessThan">
      <formula>0.8</formula>
    </cfRule>
  </conditionalFormatting>
  <conditionalFormatting sqref="AC209">
    <cfRule type="cellIs" dxfId="221" priority="9" operator="lessThan">
      <formula>0.8</formula>
    </cfRule>
  </conditionalFormatting>
  <conditionalFormatting sqref="AC226:AC231">
    <cfRule type="cellIs" dxfId="220" priority="8" operator="lessThan">
      <formula>0.8</formula>
    </cfRule>
  </conditionalFormatting>
  <dataValidations count="1">
    <dataValidation type="list" allowBlank="1" showInputMessage="1" showErrorMessage="1" sqref="Y5:Z242" xr:uid="{64538F2A-FBF5-4AC6-82D4-2966E6D0F5EB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C6179-0911-45EE-8EB0-AFEA6609F2A3}">
  <sheetPr>
    <tabColor theme="9" tint="0.59999389629810485"/>
    <pageSetUpPr fitToPage="1"/>
  </sheetPr>
  <dimension ref="A1:AQ188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SUM(F5:F174)</f>
        <v>133753</v>
      </c>
      <c r="E1" s="5" t="s">
        <v>2</v>
      </c>
      <c r="F1" s="6">
        <f>SUM(G5:G174)</f>
        <v>6479160.9899999984</v>
      </c>
      <c r="G1" s="7" t="s">
        <v>3</v>
      </c>
      <c r="H1" s="8">
        <f>L21+L38+L55+L72+L89+L106+L123+L140+L157+L174</f>
        <v>190.96626984126982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45846</v>
      </c>
      <c r="B2" s="326"/>
      <c r="C2" s="10" t="s">
        <v>10</v>
      </c>
      <c r="D2" s="11">
        <f>AVERAGE(N21,N38,N55,N72,N89,N106,N123,N140,N157,N174)</f>
        <v>126.01434154904707</v>
      </c>
      <c r="E2" s="11" t="s">
        <v>11</v>
      </c>
      <c r="F2" s="12">
        <f>F1/D1</f>
        <v>48.441238626423321</v>
      </c>
      <c r="G2" s="13" t="s">
        <v>12</v>
      </c>
      <c r="H2" s="14">
        <f>COUNT(H5:H174)</f>
        <v>5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16" t="s">
        <v>67</v>
      </c>
      <c r="C5" s="350" t="s">
        <v>68</v>
      </c>
      <c r="D5" s="351"/>
      <c r="E5" s="21">
        <v>19.7</v>
      </c>
      <c r="F5" s="15">
        <v>1500</v>
      </c>
      <c r="G5" s="22">
        <f t="shared" ref="G5:G11" si="0">E5*F5</f>
        <v>29550</v>
      </c>
      <c r="H5" s="23">
        <v>2</v>
      </c>
      <c r="I5" s="24">
        <v>13</v>
      </c>
      <c r="J5" s="25">
        <v>1200</v>
      </c>
      <c r="K5" s="26">
        <f>J5/I5</f>
        <v>92.307692307692307</v>
      </c>
      <c r="L5" s="27">
        <v>13</v>
      </c>
      <c r="M5" s="25">
        <f t="shared" ref="M5:M11" si="1">F5/V5*60</f>
        <v>1055.7184750733136</v>
      </c>
      <c r="N5" s="26">
        <f t="shared" ref="N5:N11" si="2">M5/L5</f>
        <v>81.209113467177971</v>
      </c>
      <c r="O5" s="28">
        <f t="shared" ref="O5:O11" si="3">L5-I5</f>
        <v>0</v>
      </c>
      <c r="P5" s="29">
        <f t="shared" ref="P5:P11" si="4">N5-K5</f>
        <v>-11.098578840514335</v>
      </c>
      <c r="Q5" s="30">
        <f t="shared" ref="Q5:Q11" si="5">N5/K5</f>
        <v>0.87976539589442804</v>
      </c>
      <c r="R5" s="274">
        <f>Q21</f>
        <v>0.83918598240010767</v>
      </c>
      <c r="S5" s="32">
        <v>0.16666666666666666</v>
      </c>
      <c r="T5" s="33">
        <v>0.22586805555555556</v>
      </c>
      <c r="U5" s="34"/>
      <c r="V5" s="35">
        <v>85.250000000000014</v>
      </c>
      <c r="W5" s="15"/>
      <c r="X5" s="17"/>
      <c r="Y5" s="276"/>
      <c r="Z5" s="277"/>
      <c r="AA5" s="36">
        <f t="shared" ref="AA5:AA11" si="6">M5-J5</f>
        <v>-144.28152492668642</v>
      </c>
      <c r="AB5" s="37">
        <f t="shared" ref="AB5:AB11" si="7">M5/J5</f>
        <v>0.87976539589442804</v>
      </c>
      <c r="AC5" s="292">
        <f>AB21</f>
        <v>0.83918598240010778</v>
      </c>
    </row>
    <row r="6" spans="1:29" ht="15.75" customHeight="1">
      <c r="A6" s="282"/>
      <c r="B6" s="38" t="s">
        <v>74</v>
      </c>
      <c r="C6" s="287" t="s">
        <v>200</v>
      </c>
      <c r="D6" s="287"/>
      <c r="E6" s="39">
        <v>59.36</v>
      </c>
      <c r="F6" s="40">
        <v>470</v>
      </c>
      <c r="G6" s="41">
        <f t="shared" si="0"/>
        <v>27899.200000000001</v>
      </c>
      <c r="H6" s="42"/>
      <c r="I6" s="43">
        <v>17</v>
      </c>
      <c r="J6" s="44">
        <v>1565</v>
      </c>
      <c r="K6" s="45">
        <f t="shared" ref="K6:K11" si="8">J6/I6</f>
        <v>92.058823529411768</v>
      </c>
      <c r="L6" s="46">
        <v>17</v>
      </c>
      <c r="M6" s="44">
        <f t="shared" si="1"/>
        <v>1282.7899924185003</v>
      </c>
      <c r="N6" s="45">
        <f t="shared" si="2"/>
        <v>75.458234848147072</v>
      </c>
      <c r="O6" s="47">
        <f t="shared" si="3"/>
        <v>0</v>
      </c>
      <c r="P6" s="48">
        <f t="shared" si="4"/>
        <v>-16.600588681264696</v>
      </c>
      <c r="Q6" s="49">
        <f t="shared" si="5"/>
        <v>0.81967411656134193</v>
      </c>
      <c r="R6" s="274"/>
      <c r="S6" s="50">
        <v>0.30974537037037037</v>
      </c>
      <c r="T6" s="51">
        <v>0.32501157407407405</v>
      </c>
      <c r="U6" s="52">
        <v>7.033333333333287</v>
      </c>
      <c r="V6" s="53">
        <v>21.983333333333306</v>
      </c>
      <c r="W6" s="51"/>
      <c r="X6" s="116"/>
      <c r="Y6" s="266"/>
      <c r="Z6" s="267"/>
      <c r="AA6" s="55">
        <f t="shared" si="6"/>
        <v>-282.21000758149967</v>
      </c>
      <c r="AB6" s="56">
        <f t="shared" si="7"/>
        <v>0.81967411656134204</v>
      </c>
      <c r="AC6" s="293"/>
    </row>
    <row r="7" spans="1:29" ht="15.75" customHeight="1">
      <c r="A7" s="282"/>
      <c r="B7" s="38" t="s">
        <v>69</v>
      </c>
      <c r="C7" s="287" t="s">
        <v>222</v>
      </c>
      <c r="D7" s="287"/>
      <c r="E7" s="39">
        <v>30.55</v>
      </c>
      <c r="F7" s="40">
        <v>1343</v>
      </c>
      <c r="G7" s="41">
        <f t="shared" si="0"/>
        <v>41028.65</v>
      </c>
      <c r="H7" s="58"/>
      <c r="I7" s="43">
        <v>16</v>
      </c>
      <c r="J7" s="44">
        <v>1750</v>
      </c>
      <c r="K7" s="45">
        <f t="shared" si="8"/>
        <v>109.375</v>
      </c>
      <c r="L7" s="59">
        <v>16</v>
      </c>
      <c r="M7" s="44">
        <f t="shared" si="1"/>
        <v>1449.7151424287847</v>
      </c>
      <c r="N7" s="45">
        <f t="shared" si="2"/>
        <v>90.607196401799044</v>
      </c>
      <c r="O7" s="47">
        <f t="shared" si="3"/>
        <v>0</v>
      </c>
      <c r="P7" s="48">
        <f t="shared" si="4"/>
        <v>-18.767803598200956</v>
      </c>
      <c r="Q7" s="49">
        <f t="shared" si="5"/>
        <v>0.82840865281644838</v>
      </c>
      <c r="R7" s="274"/>
      <c r="S7" s="50">
        <v>0.32876157407407408</v>
      </c>
      <c r="T7" s="51">
        <v>0.36736111111111114</v>
      </c>
      <c r="U7" s="52">
        <v>5.4000000000000448</v>
      </c>
      <c r="V7" s="53">
        <v>55.583333333333364</v>
      </c>
      <c r="W7" s="54"/>
      <c r="X7" s="94"/>
      <c r="Y7" s="266"/>
      <c r="Z7" s="267"/>
      <c r="AA7" s="55">
        <f t="shared" si="6"/>
        <v>-300.2848575712153</v>
      </c>
      <c r="AB7" s="56">
        <f t="shared" si="7"/>
        <v>0.82840865281644838</v>
      </c>
      <c r="AC7" s="293"/>
    </row>
    <row r="8" spans="1:29" ht="15.75" customHeight="1">
      <c r="A8" s="282"/>
      <c r="B8" s="38" t="s">
        <v>67</v>
      </c>
      <c r="C8" s="287" t="s">
        <v>291</v>
      </c>
      <c r="D8" s="287"/>
      <c r="E8" s="39">
        <v>49.51</v>
      </c>
      <c r="F8" s="40">
        <v>3793</v>
      </c>
      <c r="G8" s="60">
        <f t="shared" si="0"/>
        <v>187791.43</v>
      </c>
      <c r="H8" s="61">
        <v>2</v>
      </c>
      <c r="I8" s="43">
        <v>23</v>
      </c>
      <c r="J8" s="44">
        <v>1800</v>
      </c>
      <c r="K8" s="45">
        <f t="shared" si="8"/>
        <v>78.260869565217391</v>
      </c>
      <c r="L8" s="46">
        <v>23</v>
      </c>
      <c r="M8" s="44">
        <f t="shared" si="1"/>
        <v>1458.846153846154</v>
      </c>
      <c r="N8" s="45">
        <f t="shared" si="2"/>
        <v>63.428093645484957</v>
      </c>
      <c r="O8" s="47">
        <f t="shared" si="3"/>
        <v>0</v>
      </c>
      <c r="P8" s="48">
        <f t="shared" si="4"/>
        <v>-14.832775919732434</v>
      </c>
      <c r="Q8" s="49">
        <f t="shared" si="5"/>
        <v>0.81047008547008559</v>
      </c>
      <c r="R8" s="274"/>
      <c r="S8" s="62">
        <v>0.37222222222222212</v>
      </c>
      <c r="T8" s="63">
        <v>0.48055555555555546</v>
      </c>
      <c r="U8" s="52">
        <v>6.9999999999998153</v>
      </c>
      <c r="V8" s="53">
        <v>156</v>
      </c>
      <c r="W8" s="54">
        <v>0.48055555555555546</v>
      </c>
      <c r="X8" s="94">
        <v>0.52300925925925923</v>
      </c>
      <c r="Y8" s="266"/>
      <c r="Z8" s="267"/>
      <c r="AA8" s="55">
        <f t="shared" si="6"/>
        <v>-341.15384615384596</v>
      </c>
      <c r="AB8" s="56">
        <f t="shared" si="7"/>
        <v>0.81047008547008559</v>
      </c>
      <c r="AC8" s="293"/>
    </row>
    <row r="9" spans="1:29" ht="15.75" customHeight="1">
      <c r="A9" s="283"/>
      <c r="B9" s="38" t="s">
        <v>76</v>
      </c>
      <c r="C9" s="287" t="s">
        <v>78</v>
      </c>
      <c r="D9" s="287"/>
      <c r="E9" s="39">
        <v>29.97</v>
      </c>
      <c r="F9" s="40">
        <v>2421</v>
      </c>
      <c r="G9" s="60">
        <f t="shared" si="0"/>
        <v>72557.37</v>
      </c>
      <c r="H9" s="64"/>
      <c r="I9" s="43">
        <v>20</v>
      </c>
      <c r="J9" s="44">
        <v>2600</v>
      </c>
      <c r="K9" s="45">
        <f t="shared" si="8"/>
        <v>130</v>
      </c>
      <c r="L9" s="59">
        <v>20</v>
      </c>
      <c r="M9" s="44">
        <f t="shared" si="1"/>
        <v>2239.3627954779031</v>
      </c>
      <c r="N9" s="45">
        <f t="shared" si="2"/>
        <v>111.96813977389516</v>
      </c>
      <c r="O9" s="65">
        <f t="shared" si="3"/>
        <v>0</v>
      </c>
      <c r="P9" s="66">
        <f t="shared" si="4"/>
        <v>-18.03186022610484</v>
      </c>
      <c r="Q9" s="67">
        <f t="shared" si="5"/>
        <v>0.86129338287611656</v>
      </c>
      <c r="R9" s="274"/>
      <c r="S9" s="62">
        <v>0.52300925925925923</v>
      </c>
      <c r="T9" s="63">
        <v>0.56805555555555554</v>
      </c>
      <c r="U9" s="52">
        <v>61.133333333333432</v>
      </c>
      <c r="V9" s="53">
        <v>64.866666666666674</v>
      </c>
      <c r="W9" s="54"/>
      <c r="X9" s="94"/>
      <c r="Y9" s="266"/>
      <c r="Z9" s="267"/>
      <c r="AA9" s="55">
        <f t="shared" si="6"/>
        <v>-360.63720452209691</v>
      </c>
      <c r="AB9" s="56">
        <f t="shared" si="7"/>
        <v>0.86129338287611656</v>
      </c>
      <c r="AC9" s="293"/>
    </row>
    <row r="10" spans="1:29" ht="15.75" customHeight="1">
      <c r="A10" s="283"/>
      <c r="B10" s="38" t="s">
        <v>67</v>
      </c>
      <c r="C10" s="287" t="s">
        <v>291</v>
      </c>
      <c r="D10" s="287"/>
      <c r="E10" s="39">
        <v>49.51</v>
      </c>
      <c r="F10" s="40">
        <v>4857</v>
      </c>
      <c r="G10" s="60">
        <f t="shared" si="0"/>
        <v>240470.06999999998</v>
      </c>
      <c r="H10" s="64"/>
      <c r="I10" s="43">
        <v>23</v>
      </c>
      <c r="J10" s="44">
        <v>1800</v>
      </c>
      <c r="K10" s="45">
        <f t="shared" si="8"/>
        <v>78.260869565217391</v>
      </c>
      <c r="L10" s="59">
        <v>23</v>
      </c>
      <c r="M10" s="44">
        <f t="shared" si="1"/>
        <v>1457.1000000000004</v>
      </c>
      <c r="N10" s="45">
        <f t="shared" si="2"/>
        <v>63.352173913043494</v>
      </c>
      <c r="O10" s="65">
        <f t="shared" si="3"/>
        <v>0</v>
      </c>
      <c r="P10" s="66">
        <f t="shared" si="4"/>
        <v>-14.908695652173897</v>
      </c>
      <c r="Q10" s="67">
        <f t="shared" si="5"/>
        <v>0.80950000000000022</v>
      </c>
      <c r="R10" s="274"/>
      <c r="S10" s="62">
        <v>0.57083333333333308</v>
      </c>
      <c r="T10" s="63">
        <v>0.70972222222222192</v>
      </c>
      <c r="U10" s="52">
        <v>3.999999999999666</v>
      </c>
      <c r="V10" s="53">
        <v>199.99999999999994</v>
      </c>
      <c r="W10" s="54"/>
      <c r="X10" s="94"/>
      <c r="Y10" s="266"/>
      <c r="Z10" s="267"/>
      <c r="AA10" s="55">
        <f t="shared" si="6"/>
        <v>-342.89999999999964</v>
      </c>
      <c r="AB10" s="56">
        <f t="shared" si="7"/>
        <v>0.80950000000000022</v>
      </c>
      <c r="AC10" s="293"/>
    </row>
    <row r="11" spans="1:29" ht="15.75" customHeight="1">
      <c r="A11" s="283"/>
      <c r="B11" s="38" t="s">
        <v>67</v>
      </c>
      <c r="C11" s="287" t="s">
        <v>68</v>
      </c>
      <c r="D11" s="287"/>
      <c r="E11" s="39">
        <v>19.7</v>
      </c>
      <c r="F11" s="40">
        <v>1671</v>
      </c>
      <c r="G11" s="60">
        <f t="shared" si="0"/>
        <v>32918.699999999997</v>
      </c>
      <c r="H11" s="64"/>
      <c r="I11" s="43">
        <v>13</v>
      </c>
      <c r="J11" s="44">
        <v>1200</v>
      </c>
      <c r="K11" s="45">
        <f t="shared" si="8"/>
        <v>92.307692307692307</v>
      </c>
      <c r="L11" s="59">
        <v>13</v>
      </c>
      <c r="M11" s="44">
        <f t="shared" si="1"/>
        <v>1055.3684210526267</v>
      </c>
      <c r="N11" s="45">
        <f t="shared" si="2"/>
        <v>81.182186234817436</v>
      </c>
      <c r="O11" s="65">
        <f t="shared" si="3"/>
        <v>0</v>
      </c>
      <c r="P11" s="66">
        <f t="shared" si="4"/>
        <v>-11.12550607287487</v>
      </c>
      <c r="Q11" s="67">
        <f t="shared" si="5"/>
        <v>0.87947368421052219</v>
      </c>
      <c r="R11" s="274"/>
      <c r="S11" s="62">
        <v>0.71319444444444413</v>
      </c>
      <c r="T11" s="63">
        <v>0.77916666666666667</v>
      </c>
      <c r="U11" s="52">
        <v>4.9999999999999822</v>
      </c>
      <c r="V11" s="53">
        <v>95.000000000000455</v>
      </c>
      <c r="W11" s="54"/>
      <c r="X11" s="94"/>
      <c r="Y11" s="266"/>
      <c r="Z11" s="267"/>
      <c r="AA11" s="55">
        <f t="shared" si="6"/>
        <v>-144.63157894737333</v>
      </c>
      <c r="AB11" s="56">
        <f t="shared" si="7"/>
        <v>0.87947368421052219</v>
      </c>
      <c r="AC11" s="293"/>
    </row>
    <row r="12" spans="1:29" ht="15.75" customHeight="1">
      <c r="A12" s="283"/>
      <c r="B12" s="38"/>
      <c r="C12" s="287"/>
      <c r="D12" s="287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43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43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43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43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43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9">AVERAGE(I5:I20)</f>
        <v>17.857142857142858</v>
      </c>
      <c r="J21" s="81">
        <f t="shared" si="9"/>
        <v>1702.1428571428571</v>
      </c>
      <c r="K21" s="82">
        <f t="shared" ref="K21" si="10">J21/I21</f>
        <v>95.32</v>
      </c>
      <c r="L21" s="80">
        <f t="shared" ref="L21:M21" si="11">AVERAGE(L5:L20)</f>
        <v>17.857142857142858</v>
      </c>
      <c r="M21" s="81">
        <f t="shared" si="11"/>
        <v>1428.4144257567548</v>
      </c>
      <c r="N21" s="82">
        <f t="shared" ref="N21:N28" si="12">M21/L21</f>
        <v>79.991207842378259</v>
      </c>
      <c r="O21" s="83">
        <f t="shared" ref="O21:O28" si="13">L21-I21</f>
        <v>0</v>
      </c>
      <c r="P21" s="84">
        <f t="shared" ref="P21:P28" si="14">N21-K21</f>
        <v>-15.328792157621734</v>
      </c>
      <c r="Q21" s="85">
        <f t="shared" ref="Q21:Q28" si="15">N21/K21</f>
        <v>0.83918598240010767</v>
      </c>
      <c r="R21" s="275"/>
      <c r="S21" s="182">
        <f>S5</f>
        <v>0.16666666666666666</v>
      </c>
      <c r="T21" s="183">
        <f>INDEX(T5:T20,COUNTA(T5:T20))</f>
        <v>0.77916666666666667</v>
      </c>
      <c r="U21" s="86"/>
      <c r="V21" s="86"/>
      <c r="W21" s="87"/>
      <c r="X21" s="179"/>
      <c r="Y21" s="262"/>
      <c r="Z21" s="263"/>
      <c r="AA21" s="88">
        <f t="shared" ref="AA21:AA28" si="16">M21-J21</f>
        <v>-273.72843138610233</v>
      </c>
      <c r="AB21" s="89">
        <f t="shared" ref="AB21:AB28" si="17">M21/J21</f>
        <v>0.83918598240010778</v>
      </c>
      <c r="AC21" s="295"/>
    </row>
    <row r="22" spans="1:43" ht="15.75" customHeight="1">
      <c r="A22" s="268" t="s">
        <v>36</v>
      </c>
      <c r="B22" s="16" t="s">
        <v>70</v>
      </c>
      <c r="C22" s="349" t="s">
        <v>71</v>
      </c>
      <c r="D22" s="349"/>
      <c r="E22" s="21">
        <v>56.43</v>
      </c>
      <c r="F22" s="25">
        <v>2399</v>
      </c>
      <c r="G22" s="22">
        <f t="shared" ref="G22:G28" si="18">E22*F22</f>
        <v>135375.57</v>
      </c>
      <c r="H22" s="23"/>
      <c r="I22" s="24">
        <v>24</v>
      </c>
      <c r="J22" s="25">
        <v>2000</v>
      </c>
      <c r="K22" s="26">
        <f>J22/I22</f>
        <v>83.333333333333329</v>
      </c>
      <c r="L22" s="27">
        <v>24</v>
      </c>
      <c r="M22" s="25">
        <f t="shared" ref="M22:M28" si="19">F22/V22*60</f>
        <v>1687.4560375146536</v>
      </c>
      <c r="N22" s="26">
        <f t="shared" si="12"/>
        <v>70.310668229777235</v>
      </c>
      <c r="O22" s="91">
        <f t="shared" si="13"/>
        <v>0</v>
      </c>
      <c r="P22" s="92">
        <f t="shared" si="14"/>
        <v>-13.022665103556093</v>
      </c>
      <c r="Q22" s="31">
        <f t="shared" si="15"/>
        <v>0.84372801875732684</v>
      </c>
      <c r="R22" s="273">
        <f>Q38</f>
        <v>0.83829618022858698</v>
      </c>
      <c r="S22" s="32">
        <v>0.16666666666666666</v>
      </c>
      <c r="T22" s="33">
        <v>0.22590277777777779</v>
      </c>
      <c r="U22" s="34"/>
      <c r="V22" s="35">
        <v>85.300000000000026</v>
      </c>
      <c r="W22" s="93"/>
      <c r="X22" s="26"/>
      <c r="Y22" s="276"/>
      <c r="Z22" s="277"/>
      <c r="AA22" s="36">
        <f t="shared" si="16"/>
        <v>-312.54396248534636</v>
      </c>
      <c r="AB22" s="31">
        <f t="shared" si="17"/>
        <v>0.84372801875732684</v>
      </c>
      <c r="AC22" s="348">
        <f>AB38</f>
        <v>0.83829618022858687</v>
      </c>
    </row>
    <row r="23" spans="1:43" ht="15.75" customHeight="1">
      <c r="A23" s="269"/>
      <c r="B23" s="38" t="s">
        <v>70</v>
      </c>
      <c r="C23" s="287" t="s">
        <v>73</v>
      </c>
      <c r="D23" s="287"/>
      <c r="E23" s="39">
        <v>51.86</v>
      </c>
      <c r="F23" s="40">
        <v>1503</v>
      </c>
      <c r="G23" s="41">
        <f t="shared" si="18"/>
        <v>77945.58</v>
      </c>
      <c r="H23" s="42"/>
      <c r="I23" s="43">
        <v>26</v>
      </c>
      <c r="J23" s="44">
        <v>2000</v>
      </c>
      <c r="K23" s="45">
        <f t="shared" ref="K23:K64" si="20">J23/I23</f>
        <v>76.92307692307692</v>
      </c>
      <c r="L23" s="46">
        <v>26</v>
      </c>
      <c r="M23" s="44">
        <f t="shared" si="19"/>
        <v>1639.6363636363635</v>
      </c>
      <c r="N23" s="45">
        <f t="shared" si="12"/>
        <v>63.06293706293706</v>
      </c>
      <c r="O23" s="47">
        <f t="shared" si="13"/>
        <v>0</v>
      </c>
      <c r="P23" s="48">
        <f t="shared" si="14"/>
        <v>-13.86013986013986</v>
      </c>
      <c r="Q23" s="49">
        <f t="shared" si="15"/>
        <v>0.81981818181818178</v>
      </c>
      <c r="R23" s="274"/>
      <c r="S23" s="50">
        <v>0.2298611111111111</v>
      </c>
      <c r="T23" s="51">
        <v>0.26805555555555555</v>
      </c>
      <c r="U23" s="52">
        <v>5.6999999999999718</v>
      </c>
      <c r="V23" s="53">
        <v>55.000000000000007</v>
      </c>
      <c r="W23" s="54"/>
      <c r="X23" s="94"/>
      <c r="Y23" s="266"/>
      <c r="Z23" s="267"/>
      <c r="AA23" s="55">
        <f t="shared" si="16"/>
        <v>-360.36363636363649</v>
      </c>
      <c r="AB23" s="49">
        <f t="shared" si="17"/>
        <v>0.81981818181818178</v>
      </c>
      <c r="AC23" s="294"/>
    </row>
    <row r="24" spans="1:43" ht="15.75" customHeight="1">
      <c r="A24" s="269"/>
      <c r="B24" s="38" t="s">
        <v>70</v>
      </c>
      <c r="C24" s="287" t="s">
        <v>72</v>
      </c>
      <c r="D24" s="287"/>
      <c r="E24" s="39">
        <v>56.77</v>
      </c>
      <c r="F24" s="40">
        <v>2160</v>
      </c>
      <c r="G24" s="41">
        <f t="shared" si="18"/>
        <v>122623.20000000001</v>
      </c>
      <c r="H24" s="42">
        <v>2</v>
      </c>
      <c r="I24" s="43">
        <v>26</v>
      </c>
      <c r="J24" s="44">
        <v>2000</v>
      </c>
      <c r="K24" s="45">
        <f t="shared" si="20"/>
        <v>76.92307692307692</v>
      </c>
      <c r="L24" s="46">
        <v>26</v>
      </c>
      <c r="M24" s="44">
        <f t="shared" si="19"/>
        <v>1726.0821309655928</v>
      </c>
      <c r="N24" s="45">
        <f t="shared" si="12"/>
        <v>66.387774267907417</v>
      </c>
      <c r="O24" s="47">
        <f t="shared" si="13"/>
        <v>0</v>
      </c>
      <c r="P24" s="48">
        <f t="shared" si="14"/>
        <v>-10.535302655169502</v>
      </c>
      <c r="Q24" s="49">
        <f t="shared" si="15"/>
        <v>0.86304106548279647</v>
      </c>
      <c r="R24" s="274"/>
      <c r="S24" s="50">
        <v>0.27361111111111108</v>
      </c>
      <c r="T24" s="51">
        <v>0.32575231481481481</v>
      </c>
      <c r="U24" s="52">
        <v>7.9999999999999716</v>
      </c>
      <c r="V24" s="53">
        <v>75.083333333333371</v>
      </c>
      <c r="W24" s="54"/>
      <c r="X24" s="94"/>
      <c r="Y24" s="266"/>
      <c r="Z24" s="267"/>
      <c r="AA24" s="55">
        <f t="shared" si="16"/>
        <v>-273.9178690344072</v>
      </c>
      <c r="AB24" s="49">
        <f t="shared" si="17"/>
        <v>0.86304106548279635</v>
      </c>
      <c r="AC24" s="294"/>
    </row>
    <row r="25" spans="1:43" ht="15.75" customHeight="1">
      <c r="A25" s="269"/>
      <c r="B25" s="38" t="s">
        <v>79</v>
      </c>
      <c r="C25" s="287" t="s">
        <v>227</v>
      </c>
      <c r="D25" s="287"/>
      <c r="E25" s="39">
        <v>49.9</v>
      </c>
      <c r="F25" s="40">
        <v>3226</v>
      </c>
      <c r="G25" s="41">
        <f t="shared" si="18"/>
        <v>160977.4</v>
      </c>
      <c r="H25" s="42"/>
      <c r="I25" s="43">
        <v>22</v>
      </c>
      <c r="J25" s="44">
        <v>2000</v>
      </c>
      <c r="K25" s="45">
        <f t="shared" si="20"/>
        <v>90.909090909090907</v>
      </c>
      <c r="L25" s="46">
        <v>22</v>
      </c>
      <c r="M25" s="44">
        <f t="shared" si="19"/>
        <v>1705.6249082097204</v>
      </c>
      <c r="N25" s="45">
        <f t="shared" si="12"/>
        <v>77.52840491862365</v>
      </c>
      <c r="O25" s="47">
        <f t="shared" si="13"/>
        <v>0</v>
      </c>
      <c r="P25" s="48">
        <f t="shared" si="14"/>
        <v>-13.380685990467256</v>
      </c>
      <c r="Q25" s="49">
        <f t="shared" si="15"/>
        <v>0.85281245410486017</v>
      </c>
      <c r="R25" s="274"/>
      <c r="S25" s="50">
        <v>0.32986111111111105</v>
      </c>
      <c r="T25" s="51">
        <v>0.40866898148148151</v>
      </c>
      <c r="U25" s="52">
        <v>5.916666666666579</v>
      </c>
      <c r="V25" s="53">
        <v>113.48333333333346</v>
      </c>
      <c r="W25" s="54"/>
      <c r="X25" s="94"/>
      <c r="Y25" s="266"/>
      <c r="Z25" s="267"/>
      <c r="AA25" s="55">
        <f t="shared" si="16"/>
        <v>-294.37509179027961</v>
      </c>
      <c r="AB25" s="49">
        <f t="shared" si="17"/>
        <v>0.85281245410486017</v>
      </c>
      <c r="AC25" s="294"/>
    </row>
    <row r="26" spans="1:43" ht="15.75" customHeight="1">
      <c r="A26" s="269"/>
      <c r="B26" s="38" t="s">
        <v>74</v>
      </c>
      <c r="C26" s="287" t="s">
        <v>292</v>
      </c>
      <c r="D26" s="287"/>
      <c r="E26" s="39">
        <v>98.36</v>
      </c>
      <c r="F26" s="40">
        <v>3822</v>
      </c>
      <c r="G26" s="41">
        <f t="shared" si="18"/>
        <v>375931.92</v>
      </c>
      <c r="H26" s="58">
        <v>2</v>
      </c>
      <c r="I26" s="43">
        <v>20</v>
      </c>
      <c r="J26" s="44">
        <v>2000</v>
      </c>
      <c r="K26" s="45">
        <f t="shared" si="20"/>
        <v>100</v>
      </c>
      <c r="L26" s="59">
        <v>20</v>
      </c>
      <c r="M26" s="44">
        <f t="shared" si="19"/>
        <v>1626.3829787234035</v>
      </c>
      <c r="N26" s="45">
        <f t="shared" si="12"/>
        <v>81.31914893617018</v>
      </c>
      <c r="O26" s="47">
        <f t="shared" si="13"/>
        <v>0</v>
      </c>
      <c r="P26" s="48">
        <f t="shared" si="14"/>
        <v>-18.68085106382982</v>
      </c>
      <c r="Q26" s="49">
        <f t="shared" si="15"/>
        <v>0.81319148936170182</v>
      </c>
      <c r="R26" s="274"/>
      <c r="S26" s="50">
        <v>0.41388888888888881</v>
      </c>
      <c r="T26" s="51">
        <v>0.51180555555555551</v>
      </c>
      <c r="U26" s="52">
        <v>7.5166666666665094</v>
      </c>
      <c r="V26" s="53">
        <v>141.00000000000006</v>
      </c>
      <c r="W26" s="54">
        <v>0.51180555555555551</v>
      </c>
      <c r="X26" s="94">
        <v>0.55289351851851853</v>
      </c>
      <c r="Y26" s="266"/>
      <c r="Z26" s="267"/>
      <c r="AA26" s="55">
        <f t="shared" si="16"/>
        <v>-373.61702127659646</v>
      </c>
      <c r="AB26" s="49">
        <f t="shared" si="17"/>
        <v>0.81319148936170182</v>
      </c>
      <c r="AC26" s="294"/>
    </row>
    <row r="27" spans="1:43" ht="15.75" customHeight="1">
      <c r="A27" s="269"/>
      <c r="B27" s="38" t="s">
        <v>70</v>
      </c>
      <c r="C27" s="287" t="s">
        <v>72</v>
      </c>
      <c r="D27" s="287"/>
      <c r="E27" s="39">
        <v>56.77</v>
      </c>
      <c r="F27" s="40">
        <v>2325</v>
      </c>
      <c r="G27" s="60">
        <f t="shared" si="18"/>
        <v>131990.25</v>
      </c>
      <c r="H27" s="61"/>
      <c r="I27" s="43">
        <v>26</v>
      </c>
      <c r="J27" s="44">
        <v>2000</v>
      </c>
      <c r="K27" s="45">
        <f t="shared" si="20"/>
        <v>76.92307692307692</v>
      </c>
      <c r="L27" s="46">
        <v>26</v>
      </c>
      <c r="M27" s="44">
        <f t="shared" si="19"/>
        <v>1725.7731958762909</v>
      </c>
      <c r="N27" s="45">
        <f t="shared" si="12"/>
        <v>66.375892149088116</v>
      </c>
      <c r="O27" s="47">
        <f t="shared" si="13"/>
        <v>0</v>
      </c>
      <c r="P27" s="48">
        <f t="shared" si="14"/>
        <v>-10.547184773988803</v>
      </c>
      <c r="Q27" s="49">
        <f t="shared" si="15"/>
        <v>0.86288659793814559</v>
      </c>
      <c r="R27" s="274"/>
      <c r="S27" s="50">
        <v>0.55289351851851853</v>
      </c>
      <c r="T27" s="51">
        <v>0.60902777777777772</v>
      </c>
      <c r="U27" s="52">
        <v>59.16666666666675</v>
      </c>
      <c r="V27" s="53">
        <v>80.833333333333229</v>
      </c>
      <c r="W27" s="54"/>
      <c r="X27" s="94"/>
      <c r="Y27" s="266"/>
      <c r="Z27" s="267"/>
      <c r="AA27" s="55">
        <f t="shared" si="16"/>
        <v>-274.22680412370914</v>
      </c>
      <c r="AB27" s="49">
        <f t="shared" si="17"/>
        <v>0.86288659793814548</v>
      </c>
      <c r="AC27" s="294"/>
    </row>
    <row r="28" spans="1:43" ht="15.75" customHeight="1">
      <c r="A28" s="269"/>
      <c r="B28" s="38" t="s">
        <v>74</v>
      </c>
      <c r="C28" s="287" t="s">
        <v>292</v>
      </c>
      <c r="D28" s="287"/>
      <c r="E28" s="39">
        <v>98.36</v>
      </c>
      <c r="F28" s="40">
        <v>5025</v>
      </c>
      <c r="G28" s="60">
        <f t="shared" si="18"/>
        <v>494259</v>
      </c>
      <c r="H28" s="64"/>
      <c r="I28" s="43">
        <v>20</v>
      </c>
      <c r="J28" s="44">
        <v>2000</v>
      </c>
      <c r="K28" s="45">
        <f t="shared" si="20"/>
        <v>100</v>
      </c>
      <c r="L28" s="59">
        <v>20</v>
      </c>
      <c r="M28" s="44">
        <f t="shared" si="19"/>
        <v>1625.1909082741906</v>
      </c>
      <c r="N28" s="45">
        <f t="shared" si="12"/>
        <v>81.259545413709532</v>
      </c>
      <c r="O28" s="65">
        <f t="shared" si="13"/>
        <v>0</v>
      </c>
      <c r="P28" s="66">
        <f t="shared" si="14"/>
        <v>-18.740454586290468</v>
      </c>
      <c r="Q28" s="67">
        <f t="shared" si="15"/>
        <v>0.81259545413709533</v>
      </c>
      <c r="R28" s="274"/>
      <c r="S28" s="50">
        <v>0.61214120370370373</v>
      </c>
      <c r="T28" s="51">
        <v>0.74097222222222214</v>
      </c>
      <c r="U28" s="52">
        <v>4.483333333333448</v>
      </c>
      <c r="V28" s="53">
        <v>185.51666666666651</v>
      </c>
      <c r="W28" s="54"/>
      <c r="X28" s="94"/>
      <c r="Y28" s="266"/>
      <c r="Z28" s="267"/>
      <c r="AA28" s="55">
        <f t="shared" si="16"/>
        <v>-374.80909172580937</v>
      </c>
      <c r="AB28" s="49">
        <f t="shared" si="17"/>
        <v>0.81259545413709533</v>
      </c>
      <c r="AC28" s="294"/>
    </row>
    <row r="29" spans="1:43" ht="15.75" customHeight="1">
      <c r="A29" s="269"/>
      <c r="B29" s="38"/>
      <c r="C29" s="287"/>
      <c r="D29" s="287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  <c r="AQ29" s="9">
        <f>AI8</f>
        <v>0</v>
      </c>
    </row>
    <row r="30" spans="1:43" ht="15.75" customHeight="1">
      <c r="A30" s="269"/>
      <c r="B30" s="38"/>
      <c r="C30" s="287"/>
      <c r="D30" s="287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43" ht="15.75" customHeight="1">
      <c r="A31" s="269"/>
      <c r="B31" s="38"/>
      <c r="C31" s="287"/>
      <c r="D31" s="287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43" ht="15.75" customHeight="1">
      <c r="A32" s="269"/>
      <c r="B32" s="38"/>
      <c r="C32" s="287"/>
      <c r="D32" s="287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38"/>
      <c r="C33" s="287"/>
      <c r="D33" s="287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38"/>
      <c r="C34" s="287"/>
      <c r="D34" s="287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38"/>
      <c r="C35" s="287"/>
      <c r="D35" s="287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94"/>
      <c r="Y35" s="266"/>
      <c r="Z35" s="267"/>
      <c r="AA35" s="55"/>
      <c r="AB35" s="49"/>
      <c r="AC35" s="294"/>
    </row>
    <row r="36" spans="1:29" ht="15.75" customHeight="1">
      <c r="A36" s="269"/>
      <c r="B36" s="38"/>
      <c r="C36" s="287"/>
      <c r="D36" s="287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94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87"/>
      <c r="D37" s="287"/>
      <c r="E37" s="95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54"/>
      <c r="X37" s="94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21">AVERAGE(I22:I37)</f>
        <v>23.428571428571427</v>
      </c>
      <c r="J38" s="81">
        <f t="shared" si="21"/>
        <v>2000</v>
      </c>
      <c r="K38" s="82">
        <f t="shared" ref="K38" si="22">J38/I38</f>
        <v>85.365853658536594</v>
      </c>
      <c r="L38" s="80">
        <f t="shared" ref="L38:M38" si="23">AVERAGE(L22:L37)</f>
        <v>23.428571428571427</v>
      </c>
      <c r="M38" s="81">
        <f t="shared" si="23"/>
        <v>1676.5923604571738</v>
      </c>
      <c r="N38" s="82">
        <f t="shared" ref="N38:N44" si="24">M38/L38</f>
        <v>71.561869043903769</v>
      </c>
      <c r="O38" s="83">
        <f t="shared" ref="O38:O44" si="25">L38-I38</f>
        <v>0</v>
      </c>
      <c r="P38" s="84">
        <f t="shared" ref="P38:P44" si="26">N38-K38</f>
        <v>-13.803984614632824</v>
      </c>
      <c r="Q38" s="85">
        <f t="shared" ref="Q38:Q44" si="27">N38/K38</f>
        <v>0.83829618022858698</v>
      </c>
      <c r="R38" s="275"/>
      <c r="S38" s="182">
        <f>S22</f>
        <v>0.16666666666666666</v>
      </c>
      <c r="T38" s="183">
        <f>INDEX(T22:T37,COUNTA(T22:T37))</f>
        <v>0.74097222222222214</v>
      </c>
      <c r="U38" s="86"/>
      <c r="V38" s="96"/>
      <c r="W38" s="78"/>
      <c r="X38" s="82"/>
      <c r="Y38" s="262"/>
      <c r="Z38" s="263"/>
      <c r="AA38" s="97">
        <f t="shared" ref="AA38:AA44" si="28">M38-J38</f>
        <v>-323.40763954282625</v>
      </c>
      <c r="AB38" s="85">
        <f t="shared" ref="AB38:AB44" si="29">M38/J38</f>
        <v>0.83829618022858687</v>
      </c>
      <c r="AC38" s="295"/>
    </row>
    <row r="39" spans="1:29" ht="15.75" customHeight="1">
      <c r="A39" s="281" t="s">
        <v>37</v>
      </c>
      <c r="B39" s="98" t="s">
        <v>74</v>
      </c>
      <c r="C39" s="271" t="s">
        <v>81</v>
      </c>
      <c r="D39" s="272"/>
      <c r="E39" s="21">
        <v>58.67</v>
      </c>
      <c r="F39" s="34">
        <v>4356</v>
      </c>
      <c r="G39" s="22">
        <f t="shared" ref="G39:G44" si="30">E39*F39</f>
        <v>255566.52000000002</v>
      </c>
      <c r="H39" s="23"/>
      <c r="I39" s="24">
        <v>25</v>
      </c>
      <c r="J39" s="25">
        <v>2000</v>
      </c>
      <c r="K39" s="26">
        <f>J39/I39</f>
        <v>80</v>
      </c>
      <c r="L39" s="27">
        <v>25</v>
      </c>
      <c r="M39" s="25">
        <f t="shared" ref="M39:M44" si="31">F39/V39*60</f>
        <v>1708.2352941176468</v>
      </c>
      <c r="N39" s="26">
        <f t="shared" si="24"/>
        <v>68.329411764705867</v>
      </c>
      <c r="O39" s="91">
        <f t="shared" si="25"/>
        <v>0</v>
      </c>
      <c r="P39" s="92">
        <f t="shared" si="26"/>
        <v>-11.670588235294133</v>
      </c>
      <c r="Q39" s="31">
        <f t="shared" si="27"/>
        <v>0.85411764705882331</v>
      </c>
      <c r="R39" s="273">
        <f>Q55</f>
        <v>0.83396129584077794</v>
      </c>
      <c r="S39" s="32">
        <v>0.16666666666666666</v>
      </c>
      <c r="T39" s="33">
        <v>0.27291666666666664</v>
      </c>
      <c r="U39" s="34"/>
      <c r="V39" s="35">
        <v>153</v>
      </c>
      <c r="W39" s="15"/>
      <c r="X39" s="17"/>
      <c r="Y39" s="276"/>
      <c r="Z39" s="277"/>
      <c r="AA39" s="36">
        <f t="shared" si="28"/>
        <v>-291.76470588235316</v>
      </c>
      <c r="AB39" s="31">
        <f t="shared" si="29"/>
        <v>0.85411764705882343</v>
      </c>
      <c r="AC39" s="348">
        <f>AB55</f>
        <v>0.83396129584077805</v>
      </c>
    </row>
    <row r="40" spans="1:29" ht="15.75" customHeight="1">
      <c r="A40" s="282"/>
      <c r="B40" s="99" t="s">
        <v>74</v>
      </c>
      <c r="C40" s="264" t="s">
        <v>75</v>
      </c>
      <c r="D40" s="265"/>
      <c r="E40" s="39">
        <v>59.34</v>
      </c>
      <c r="F40" s="52">
        <v>2200</v>
      </c>
      <c r="G40" s="41">
        <f t="shared" si="30"/>
        <v>130548.00000000001</v>
      </c>
      <c r="H40" s="42"/>
      <c r="I40" s="43">
        <v>25</v>
      </c>
      <c r="J40" s="44">
        <v>2000</v>
      </c>
      <c r="K40" s="45">
        <f t="shared" si="20"/>
        <v>80</v>
      </c>
      <c r="L40" s="46">
        <v>25</v>
      </c>
      <c r="M40" s="44">
        <f t="shared" si="31"/>
        <v>1686.9009584664518</v>
      </c>
      <c r="N40" s="45">
        <f t="shared" si="24"/>
        <v>67.476038338658071</v>
      </c>
      <c r="O40" s="47">
        <f t="shared" si="25"/>
        <v>0</v>
      </c>
      <c r="P40" s="48">
        <f t="shared" si="26"/>
        <v>-12.523961661341929</v>
      </c>
      <c r="Q40" s="49">
        <f t="shared" si="27"/>
        <v>0.84345047923322591</v>
      </c>
      <c r="R40" s="274"/>
      <c r="S40" s="50">
        <v>0.27708333333333329</v>
      </c>
      <c r="T40" s="51">
        <v>0.33142361111111113</v>
      </c>
      <c r="U40" s="52">
        <v>5.9999999999999787</v>
      </c>
      <c r="V40" s="53">
        <v>78.250000000000085</v>
      </c>
      <c r="W40" s="54"/>
      <c r="X40" s="94"/>
      <c r="Y40" s="266"/>
      <c r="Z40" s="267"/>
      <c r="AA40" s="55">
        <f t="shared" si="28"/>
        <v>-313.09904153354819</v>
      </c>
      <c r="AB40" s="49">
        <f t="shared" si="29"/>
        <v>0.84345047923322591</v>
      </c>
      <c r="AC40" s="294"/>
    </row>
    <row r="41" spans="1:29" ht="15.75" customHeight="1">
      <c r="A41" s="282"/>
      <c r="B41" s="99" t="s">
        <v>85</v>
      </c>
      <c r="C41" s="264" t="s">
        <v>87</v>
      </c>
      <c r="D41" s="265"/>
      <c r="E41" s="39">
        <v>38.99</v>
      </c>
      <c r="F41" s="52">
        <v>2789</v>
      </c>
      <c r="G41" s="41">
        <f t="shared" si="30"/>
        <v>108743.11</v>
      </c>
      <c r="H41" s="42"/>
      <c r="I41" s="43">
        <v>16</v>
      </c>
      <c r="J41" s="44">
        <v>2000</v>
      </c>
      <c r="K41" s="45">
        <f t="shared" si="20"/>
        <v>125</v>
      </c>
      <c r="L41" s="43">
        <v>16</v>
      </c>
      <c r="M41" s="44">
        <f t="shared" si="31"/>
        <v>1640.5882352941157</v>
      </c>
      <c r="N41" s="45">
        <f t="shared" si="24"/>
        <v>102.53676470588223</v>
      </c>
      <c r="O41" s="47">
        <f t="shared" si="25"/>
        <v>0</v>
      </c>
      <c r="P41" s="48">
        <f t="shared" si="26"/>
        <v>-22.463235294117766</v>
      </c>
      <c r="Q41" s="49">
        <f t="shared" si="27"/>
        <v>0.82029411764705784</v>
      </c>
      <c r="R41" s="274"/>
      <c r="S41" s="50">
        <v>0.33611111111111103</v>
      </c>
      <c r="T41" s="51">
        <v>0.40694444444444444</v>
      </c>
      <c r="U41" s="52">
        <v>6.7499999999998561</v>
      </c>
      <c r="V41" s="53">
        <v>102.00000000000011</v>
      </c>
      <c r="W41" s="54"/>
      <c r="X41" s="94"/>
      <c r="Y41" s="266"/>
      <c r="Z41" s="267"/>
      <c r="AA41" s="55">
        <f t="shared" si="28"/>
        <v>-359.41176470588425</v>
      </c>
      <c r="AB41" s="49">
        <f t="shared" si="29"/>
        <v>0.82029411764705784</v>
      </c>
      <c r="AC41" s="294"/>
    </row>
    <row r="42" spans="1:29" ht="15.75" customHeight="1">
      <c r="A42" s="282"/>
      <c r="B42" s="99" t="s">
        <v>85</v>
      </c>
      <c r="C42" s="264" t="s">
        <v>86</v>
      </c>
      <c r="D42" s="265"/>
      <c r="E42" s="39">
        <v>37.94</v>
      </c>
      <c r="F42" s="52">
        <v>3644</v>
      </c>
      <c r="G42" s="41">
        <f t="shared" si="30"/>
        <v>138253.35999999999</v>
      </c>
      <c r="H42" s="42"/>
      <c r="I42" s="43">
        <v>19</v>
      </c>
      <c r="J42" s="44">
        <v>2000</v>
      </c>
      <c r="K42" s="45">
        <f t="shared" si="20"/>
        <v>105.26315789473684</v>
      </c>
      <c r="L42" s="43">
        <v>19</v>
      </c>
      <c r="M42" s="44">
        <f t="shared" si="31"/>
        <v>1664.7715736040616</v>
      </c>
      <c r="N42" s="45">
        <f t="shared" si="24"/>
        <v>87.619556505476922</v>
      </c>
      <c r="O42" s="47">
        <f t="shared" si="25"/>
        <v>0</v>
      </c>
      <c r="P42" s="48">
        <f t="shared" si="26"/>
        <v>-17.643601389259914</v>
      </c>
      <c r="Q42" s="49">
        <f t="shared" si="27"/>
        <v>0.83238578680203079</v>
      </c>
      <c r="R42" s="274"/>
      <c r="S42" s="50">
        <v>0.41041666666666665</v>
      </c>
      <c r="T42" s="51">
        <v>0.50162037037037033</v>
      </c>
      <c r="U42" s="52">
        <v>4.9999999999999822</v>
      </c>
      <c r="V42" s="53">
        <v>131.33333333333329</v>
      </c>
      <c r="W42" s="54">
        <v>0.50162037037037033</v>
      </c>
      <c r="X42" s="94">
        <v>0.54166666666666652</v>
      </c>
      <c r="Y42" s="266"/>
      <c r="Z42" s="267"/>
      <c r="AA42" s="55">
        <f t="shared" si="28"/>
        <v>-335.22842639593841</v>
      </c>
      <c r="AB42" s="49">
        <f t="shared" si="29"/>
        <v>0.83238578680203079</v>
      </c>
      <c r="AC42" s="294"/>
    </row>
    <row r="43" spans="1:29" ht="15.75" customHeight="1">
      <c r="A43" s="283"/>
      <c r="B43" s="99" t="s">
        <v>74</v>
      </c>
      <c r="C43" s="264" t="s">
        <v>206</v>
      </c>
      <c r="D43" s="265"/>
      <c r="E43" s="39">
        <v>59.8</v>
      </c>
      <c r="F43" s="52">
        <v>751</v>
      </c>
      <c r="G43" s="41">
        <f t="shared" si="30"/>
        <v>44909.799999999996</v>
      </c>
      <c r="H43" s="58"/>
      <c r="I43" s="43">
        <v>16</v>
      </c>
      <c r="J43" s="44">
        <v>2000</v>
      </c>
      <c r="K43" s="45">
        <f t="shared" si="20"/>
        <v>125</v>
      </c>
      <c r="L43" s="59">
        <v>16</v>
      </c>
      <c r="M43" s="44">
        <f t="shared" si="31"/>
        <v>1641.5300546448007</v>
      </c>
      <c r="N43" s="45">
        <f t="shared" si="24"/>
        <v>102.59562841530004</v>
      </c>
      <c r="O43" s="47">
        <f t="shared" si="25"/>
        <v>0</v>
      </c>
      <c r="P43" s="48">
        <f t="shared" si="26"/>
        <v>-22.404371584699959</v>
      </c>
      <c r="Q43" s="49">
        <f t="shared" si="27"/>
        <v>0.82076502732240031</v>
      </c>
      <c r="R43" s="274"/>
      <c r="S43" s="50">
        <v>0.54166666666666652</v>
      </c>
      <c r="T43" s="51">
        <v>0.56072916666666661</v>
      </c>
      <c r="U43" s="52">
        <v>57.666666666666515</v>
      </c>
      <c r="V43" s="53">
        <v>27.450000000000134</v>
      </c>
      <c r="W43" s="54"/>
      <c r="X43" s="94"/>
      <c r="Y43" s="266"/>
      <c r="Z43" s="267"/>
      <c r="AA43" s="55">
        <f t="shared" si="28"/>
        <v>-358.46994535519934</v>
      </c>
      <c r="AB43" s="49">
        <f t="shared" si="29"/>
        <v>0.82076502732240031</v>
      </c>
      <c r="AC43" s="294"/>
    </row>
    <row r="44" spans="1:29" ht="15.75" customHeight="1">
      <c r="A44" s="283"/>
      <c r="B44" s="99" t="s">
        <v>74</v>
      </c>
      <c r="C44" s="264" t="s">
        <v>212</v>
      </c>
      <c r="D44" s="265"/>
      <c r="E44" s="39">
        <v>59.8</v>
      </c>
      <c r="F44" s="52">
        <v>1226</v>
      </c>
      <c r="G44" s="60">
        <f t="shared" si="30"/>
        <v>73314.8</v>
      </c>
      <c r="H44" s="61"/>
      <c r="I44" s="43">
        <v>14</v>
      </c>
      <c r="J44" s="44">
        <v>2000</v>
      </c>
      <c r="K44" s="45">
        <f t="shared" si="20"/>
        <v>142.85714285714286</v>
      </c>
      <c r="L44" s="46">
        <v>14</v>
      </c>
      <c r="M44" s="44">
        <f t="shared" si="31"/>
        <v>1665.5094339622592</v>
      </c>
      <c r="N44" s="45">
        <f t="shared" si="24"/>
        <v>118.96495956873279</v>
      </c>
      <c r="O44" s="47">
        <f t="shared" si="25"/>
        <v>0</v>
      </c>
      <c r="P44" s="48">
        <f t="shared" si="26"/>
        <v>-23.892183288410067</v>
      </c>
      <c r="Q44" s="49">
        <f t="shared" si="27"/>
        <v>0.83275471698112957</v>
      </c>
      <c r="R44" s="274"/>
      <c r="S44" s="50">
        <v>0.56527777777777766</v>
      </c>
      <c r="T44" s="51">
        <v>0.59594907407407405</v>
      </c>
      <c r="U44" s="52">
        <v>6.5499999999999048</v>
      </c>
      <c r="V44" s="53">
        <v>44.166666666666799</v>
      </c>
      <c r="W44" s="54"/>
      <c r="X44" s="94"/>
      <c r="Y44" s="266"/>
      <c r="Z44" s="267"/>
      <c r="AA44" s="55">
        <f t="shared" si="28"/>
        <v>-334.49056603774079</v>
      </c>
      <c r="AB44" s="49">
        <f t="shared" si="29"/>
        <v>0.83275471698112957</v>
      </c>
      <c r="AC44" s="294"/>
    </row>
    <row r="45" spans="1:29" ht="15.75" customHeight="1">
      <c r="A45" s="283"/>
      <c r="B45" s="99"/>
      <c r="C45" s="264"/>
      <c r="D45" s="265"/>
      <c r="E45" s="39"/>
      <c r="F45" s="52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94"/>
    </row>
    <row r="46" spans="1:29" ht="15.75" customHeight="1">
      <c r="A46" s="283"/>
      <c r="B46" s="99"/>
      <c r="C46" s="264"/>
      <c r="D46" s="265"/>
      <c r="E46" s="39"/>
      <c r="F46" s="52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94"/>
    </row>
    <row r="47" spans="1:29" ht="15.75" customHeight="1">
      <c r="A47" s="283"/>
      <c r="B47" s="99"/>
      <c r="C47" s="264"/>
      <c r="D47" s="265"/>
      <c r="E47" s="39"/>
      <c r="F47" s="52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94"/>
      <c r="Y47" s="266"/>
      <c r="Z47" s="267"/>
      <c r="AA47" s="55"/>
      <c r="AB47" s="49"/>
      <c r="AC47" s="294"/>
    </row>
    <row r="48" spans="1:29" ht="15.75" customHeight="1">
      <c r="A48" s="283"/>
      <c r="B48" s="99"/>
      <c r="C48" s="264"/>
      <c r="D48" s="265"/>
      <c r="E48" s="39"/>
      <c r="F48" s="52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94"/>
      <c r="Y48" s="266"/>
      <c r="Z48" s="267"/>
      <c r="AA48" s="55"/>
      <c r="AB48" s="49"/>
      <c r="AC48" s="294"/>
    </row>
    <row r="49" spans="1:29" ht="15.75" customHeight="1">
      <c r="A49" s="283"/>
      <c r="B49" s="99"/>
      <c r="C49" s="264"/>
      <c r="D49" s="265"/>
      <c r="E49" s="39"/>
      <c r="F49" s="52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94"/>
      <c r="Y49" s="266"/>
      <c r="Z49" s="267"/>
      <c r="AA49" s="55"/>
      <c r="AB49" s="49"/>
      <c r="AC49" s="294"/>
    </row>
    <row r="50" spans="1:29" ht="15.75" customHeight="1">
      <c r="A50" s="283"/>
      <c r="B50" s="99"/>
      <c r="C50" s="264"/>
      <c r="D50" s="265"/>
      <c r="E50" s="39"/>
      <c r="F50" s="52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94"/>
      <c r="Y50" s="266"/>
      <c r="Z50" s="267"/>
      <c r="AA50" s="55"/>
      <c r="AB50" s="49"/>
      <c r="AC50" s="294"/>
    </row>
    <row r="51" spans="1:29" ht="15.75" customHeight="1">
      <c r="A51" s="283"/>
      <c r="B51" s="99"/>
      <c r="C51" s="264"/>
      <c r="D51" s="265"/>
      <c r="E51" s="39"/>
      <c r="F51" s="52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94"/>
      <c r="Y51" s="266"/>
      <c r="Z51" s="267"/>
      <c r="AA51" s="55"/>
      <c r="AB51" s="49"/>
      <c r="AC51" s="294"/>
    </row>
    <row r="52" spans="1:29" ht="15.75" customHeight="1">
      <c r="A52" s="283"/>
      <c r="B52" s="99"/>
      <c r="C52" s="264"/>
      <c r="D52" s="265"/>
      <c r="E52" s="39"/>
      <c r="F52" s="52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100"/>
      <c r="X52" s="101"/>
      <c r="Y52" s="266"/>
      <c r="Z52" s="267"/>
      <c r="AA52" s="55"/>
      <c r="AB52" s="49"/>
      <c r="AC52" s="294"/>
    </row>
    <row r="53" spans="1:29" ht="15.75" customHeight="1">
      <c r="A53" s="283"/>
      <c r="B53" s="99"/>
      <c r="C53" s="264"/>
      <c r="D53" s="265"/>
      <c r="E53" s="39"/>
      <c r="F53" s="52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102"/>
      <c r="X53" s="103"/>
      <c r="Y53" s="266"/>
      <c r="Z53" s="267"/>
      <c r="AA53" s="55"/>
      <c r="AB53" s="49"/>
      <c r="AC53" s="294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50"/>
      <c r="T54" s="51"/>
      <c r="U54" s="73"/>
      <c r="V54" s="53"/>
      <c r="W54" s="102"/>
      <c r="X54" s="103"/>
      <c r="Y54" s="266"/>
      <c r="Z54" s="267"/>
      <c r="AA54" s="55"/>
      <c r="AB54" s="49"/>
      <c r="AC54" s="294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32">AVERAGE(I39:I54)</f>
        <v>19.166666666666668</v>
      </c>
      <c r="J55" s="81">
        <f t="shared" si="32"/>
        <v>2000</v>
      </c>
      <c r="K55" s="82">
        <f t="shared" ref="K55" si="33">J55/I55</f>
        <v>104.34782608695652</v>
      </c>
      <c r="L55" s="80">
        <f t="shared" ref="L55:M55" si="34">AVERAGE(L39:L54)</f>
        <v>19.166666666666668</v>
      </c>
      <c r="M55" s="81">
        <f t="shared" si="34"/>
        <v>1667.922591681556</v>
      </c>
      <c r="N55" s="82">
        <f t="shared" ref="N55:N64" si="35">M55/L55</f>
        <v>87.02204826164639</v>
      </c>
      <c r="O55" s="83">
        <f t="shared" ref="O55:O64" si="36">L55-I55</f>
        <v>0</v>
      </c>
      <c r="P55" s="84">
        <f t="shared" ref="P55:P64" si="37">N55-K55</f>
        <v>-17.325777825310126</v>
      </c>
      <c r="Q55" s="85">
        <f t="shared" ref="Q55:Q64" si="38">N55/K55</f>
        <v>0.83396129584077794</v>
      </c>
      <c r="R55" s="275"/>
      <c r="S55" s="182">
        <f>S39</f>
        <v>0.16666666666666666</v>
      </c>
      <c r="T55" s="183">
        <f>INDEX(T39:T54,COUNTA(T39:T54))</f>
        <v>0.59594907407407405</v>
      </c>
      <c r="U55" s="86"/>
      <c r="V55" s="96"/>
      <c r="W55" s="105"/>
      <c r="X55" s="106"/>
      <c r="Y55" s="262"/>
      <c r="Z55" s="263"/>
      <c r="AA55" s="97">
        <f t="shared" ref="AA55:AA64" si="39">M55-J55</f>
        <v>-332.07740831844399</v>
      </c>
      <c r="AB55" s="85">
        <f t="shared" ref="AB55:AB64" si="40">M55/J55</f>
        <v>0.83396129584077805</v>
      </c>
      <c r="AC55" s="295"/>
    </row>
    <row r="56" spans="1:29" ht="15.75" customHeight="1">
      <c r="A56" s="268" t="s">
        <v>38</v>
      </c>
      <c r="B56" s="98" t="s">
        <v>70</v>
      </c>
      <c r="C56" s="271" t="s">
        <v>83</v>
      </c>
      <c r="D56" s="272"/>
      <c r="E56" s="21">
        <v>56.85</v>
      </c>
      <c r="F56" s="15">
        <v>1080</v>
      </c>
      <c r="G56" s="22">
        <f t="shared" ref="G56:G64" si="41">E56*F56</f>
        <v>61398</v>
      </c>
      <c r="H56" s="23"/>
      <c r="I56" s="24">
        <v>21</v>
      </c>
      <c r="J56" s="25">
        <v>2000</v>
      </c>
      <c r="K56" s="26">
        <f>J56/I56</f>
        <v>95.238095238095241</v>
      </c>
      <c r="L56" s="27">
        <v>21</v>
      </c>
      <c r="M56" s="25">
        <f t="shared" ref="M56:M64" si="42">F56/V56*60</f>
        <v>1633.6134453781517</v>
      </c>
      <c r="N56" s="26">
        <f t="shared" si="35"/>
        <v>77.791116446578656</v>
      </c>
      <c r="O56" s="91">
        <f t="shared" si="36"/>
        <v>0</v>
      </c>
      <c r="P56" s="92">
        <f t="shared" si="37"/>
        <v>-17.446978791516585</v>
      </c>
      <c r="Q56" s="31">
        <f t="shared" si="38"/>
        <v>0.81680672268907584</v>
      </c>
      <c r="R56" s="273">
        <f>Q72</f>
        <v>0.84550603369464283</v>
      </c>
      <c r="S56" s="32">
        <v>0.16689814814814816</v>
      </c>
      <c r="T56" s="33">
        <v>0.19444444444444445</v>
      </c>
      <c r="U56" s="34"/>
      <c r="V56" s="35">
        <v>39.666666666666657</v>
      </c>
      <c r="W56" s="33"/>
      <c r="X56" s="107"/>
      <c r="Y56" s="276"/>
      <c r="Z56" s="277"/>
      <c r="AA56" s="36">
        <f t="shared" si="39"/>
        <v>-366.38655462184829</v>
      </c>
      <c r="AB56" s="31">
        <f t="shared" si="40"/>
        <v>0.81680672268907584</v>
      </c>
      <c r="AC56" s="278">
        <f>AB72</f>
        <v>0.84550603369464283</v>
      </c>
    </row>
    <row r="57" spans="1:29" ht="15.75" customHeight="1">
      <c r="A57" s="269"/>
      <c r="B57" s="99" t="s">
        <v>74</v>
      </c>
      <c r="C57" s="264" t="s">
        <v>82</v>
      </c>
      <c r="D57" s="265"/>
      <c r="E57" s="39">
        <v>47.37</v>
      </c>
      <c r="F57" s="40">
        <v>1953</v>
      </c>
      <c r="G57" s="41">
        <f t="shared" si="41"/>
        <v>92513.61</v>
      </c>
      <c r="H57" s="42"/>
      <c r="I57" s="43">
        <v>21</v>
      </c>
      <c r="J57" s="44">
        <v>2000</v>
      </c>
      <c r="K57" s="45">
        <f t="shared" si="20"/>
        <v>95.238095238095241</v>
      </c>
      <c r="L57" s="46">
        <v>21</v>
      </c>
      <c r="M57" s="44">
        <f t="shared" si="42"/>
        <v>1666.0663507108993</v>
      </c>
      <c r="N57" s="45">
        <f t="shared" si="35"/>
        <v>79.336492890995203</v>
      </c>
      <c r="O57" s="47">
        <f t="shared" si="36"/>
        <v>0</v>
      </c>
      <c r="P57" s="48">
        <f t="shared" si="37"/>
        <v>-15.901602347100038</v>
      </c>
      <c r="Q57" s="49">
        <f t="shared" si="38"/>
        <v>0.83303317535544963</v>
      </c>
      <c r="R57" s="274"/>
      <c r="S57" s="50">
        <v>0.19722222222222219</v>
      </c>
      <c r="T57" s="51">
        <v>0.24606481481481482</v>
      </c>
      <c r="U57" s="52">
        <v>3.9999999999999458</v>
      </c>
      <c r="V57" s="53">
        <v>70.333333333333385</v>
      </c>
      <c r="W57" s="54"/>
      <c r="X57" s="94"/>
      <c r="Y57" s="266"/>
      <c r="Z57" s="267"/>
      <c r="AA57" s="55">
        <f t="shared" si="39"/>
        <v>-333.93364928910069</v>
      </c>
      <c r="AB57" s="49">
        <f t="shared" si="40"/>
        <v>0.83303317535544963</v>
      </c>
      <c r="AC57" s="279"/>
    </row>
    <row r="58" spans="1:29" ht="15.75" customHeight="1">
      <c r="A58" s="269"/>
      <c r="B58" s="99" t="s">
        <v>74</v>
      </c>
      <c r="C58" s="264" t="s">
        <v>220</v>
      </c>
      <c r="D58" s="265"/>
      <c r="E58" s="39">
        <v>65.55</v>
      </c>
      <c r="F58" s="40">
        <v>1199</v>
      </c>
      <c r="G58" s="41">
        <f t="shared" si="41"/>
        <v>78594.45</v>
      </c>
      <c r="H58" s="42"/>
      <c r="I58" s="43">
        <v>22</v>
      </c>
      <c r="J58" s="44">
        <v>2000</v>
      </c>
      <c r="K58" s="45">
        <f t="shared" si="20"/>
        <v>90.909090909090907</v>
      </c>
      <c r="L58" s="46">
        <v>22</v>
      </c>
      <c r="M58" s="44">
        <f t="shared" si="42"/>
        <v>1696.0314341846718</v>
      </c>
      <c r="N58" s="45">
        <f t="shared" si="35"/>
        <v>77.092337917485082</v>
      </c>
      <c r="O58" s="47">
        <f t="shared" si="36"/>
        <v>0</v>
      </c>
      <c r="P58" s="48">
        <f t="shared" si="37"/>
        <v>-13.816752991605824</v>
      </c>
      <c r="Q58" s="49">
        <f t="shared" si="38"/>
        <v>0.84801571709233592</v>
      </c>
      <c r="R58" s="274"/>
      <c r="S58" s="50">
        <v>0.2493055555555555</v>
      </c>
      <c r="T58" s="51">
        <v>0.27876157407407409</v>
      </c>
      <c r="U58" s="52">
        <v>4.6666666666665835</v>
      </c>
      <c r="V58" s="53">
        <v>42.416666666666771</v>
      </c>
      <c r="W58" s="54"/>
      <c r="X58" s="94"/>
      <c r="Y58" s="266"/>
      <c r="Z58" s="267"/>
      <c r="AA58" s="55">
        <f t="shared" si="39"/>
        <v>-303.96856581532825</v>
      </c>
      <c r="AB58" s="49">
        <f t="shared" si="40"/>
        <v>0.84801571709233592</v>
      </c>
      <c r="AC58" s="279"/>
    </row>
    <row r="59" spans="1:29" ht="15.75" customHeight="1">
      <c r="A59" s="269"/>
      <c r="B59" s="99" t="s">
        <v>74</v>
      </c>
      <c r="C59" s="264" t="s">
        <v>223</v>
      </c>
      <c r="D59" s="265"/>
      <c r="E59" s="39">
        <v>59.36</v>
      </c>
      <c r="F59" s="40">
        <v>2104</v>
      </c>
      <c r="G59" s="41">
        <f t="shared" si="41"/>
        <v>124893.44</v>
      </c>
      <c r="H59" s="42"/>
      <c r="I59" s="43">
        <v>23</v>
      </c>
      <c r="J59" s="44">
        <v>2000</v>
      </c>
      <c r="K59" s="45">
        <f t="shared" si="20"/>
        <v>86.956521739130437</v>
      </c>
      <c r="L59" s="46">
        <v>23</v>
      </c>
      <c r="M59" s="44">
        <f t="shared" si="42"/>
        <v>1698.2959641255588</v>
      </c>
      <c r="N59" s="45">
        <f t="shared" si="35"/>
        <v>73.838954961980818</v>
      </c>
      <c r="O59" s="47">
        <f t="shared" si="36"/>
        <v>0</v>
      </c>
      <c r="P59" s="48">
        <f t="shared" si="37"/>
        <v>-13.117566777149619</v>
      </c>
      <c r="Q59" s="49">
        <f t="shared" si="38"/>
        <v>0.84914798206277942</v>
      </c>
      <c r="R59" s="274"/>
      <c r="S59" s="50">
        <v>0.28194444444444439</v>
      </c>
      <c r="T59" s="51">
        <v>0.33356481481481481</v>
      </c>
      <c r="U59" s="52">
        <v>4.5833333333332238</v>
      </c>
      <c r="V59" s="53">
        <v>74.333333333333414</v>
      </c>
      <c r="W59" s="54"/>
      <c r="X59" s="94"/>
      <c r="Y59" s="266"/>
      <c r="Z59" s="267"/>
      <c r="AA59" s="55">
        <f t="shared" si="39"/>
        <v>-301.70403587444116</v>
      </c>
      <c r="AB59" s="49">
        <f t="shared" si="40"/>
        <v>0.84914798206277942</v>
      </c>
      <c r="AC59" s="279"/>
    </row>
    <row r="60" spans="1:29" ht="15.75" customHeight="1">
      <c r="A60" s="269"/>
      <c r="B60" s="99" t="s">
        <v>74</v>
      </c>
      <c r="C60" s="264" t="s">
        <v>213</v>
      </c>
      <c r="D60" s="265"/>
      <c r="E60" s="39">
        <v>77.34</v>
      </c>
      <c r="F60" s="40">
        <v>2921</v>
      </c>
      <c r="G60" s="41">
        <f t="shared" si="41"/>
        <v>225910.14</v>
      </c>
      <c r="H60" s="58"/>
      <c r="I60" s="43">
        <v>25</v>
      </c>
      <c r="J60" s="44">
        <v>2000</v>
      </c>
      <c r="K60" s="45">
        <f t="shared" si="20"/>
        <v>80</v>
      </c>
      <c r="L60" s="59">
        <v>25</v>
      </c>
      <c r="M60" s="44">
        <f t="shared" si="42"/>
        <v>1671.796502384738</v>
      </c>
      <c r="N60" s="45">
        <f t="shared" si="35"/>
        <v>66.871860095389522</v>
      </c>
      <c r="O60" s="47">
        <f t="shared" si="36"/>
        <v>0</v>
      </c>
      <c r="P60" s="48">
        <f t="shared" si="37"/>
        <v>-13.128139904610478</v>
      </c>
      <c r="Q60" s="49">
        <f t="shared" si="38"/>
        <v>0.83589825119236905</v>
      </c>
      <c r="R60" s="274"/>
      <c r="S60" s="50">
        <v>0.33900462962962963</v>
      </c>
      <c r="T60" s="51">
        <v>0.41180555555555554</v>
      </c>
      <c r="U60" s="52">
        <v>7.8333333333333321</v>
      </c>
      <c r="V60" s="53">
        <v>104.83333333333331</v>
      </c>
      <c r="W60" s="54"/>
      <c r="X60" s="94"/>
      <c r="Y60" s="266"/>
      <c r="Z60" s="267"/>
      <c r="AA60" s="55">
        <f t="shared" si="39"/>
        <v>-328.20349761526199</v>
      </c>
      <c r="AB60" s="49">
        <f t="shared" si="40"/>
        <v>0.83589825119236905</v>
      </c>
      <c r="AC60" s="279"/>
    </row>
    <row r="61" spans="1:29" ht="15.75" customHeight="1">
      <c r="A61" s="269"/>
      <c r="B61" s="99" t="s">
        <v>74</v>
      </c>
      <c r="C61" s="264" t="s">
        <v>228</v>
      </c>
      <c r="D61" s="265"/>
      <c r="E61" s="39">
        <v>59.36</v>
      </c>
      <c r="F61" s="40">
        <v>2435</v>
      </c>
      <c r="G61" s="60">
        <f t="shared" si="41"/>
        <v>144541.6</v>
      </c>
      <c r="H61" s="61"/>
      <c r="I61" s="43">
        <v>25</v>
      </c>
      <c r="J61" s="44">
        <v>2000</v>
      </c>
      <c r="K61" s="45">
        <f t="shared" si="20"/>
        <v>80</v>
      </c>
      <c r="L61" s="46">
        <v>25</v>
      </c>
      <c r="M61" s="44">
        <f t="shared" si="42"/>
        <v>1691.6248552682325</v>
      </c>
      <c r="N61" s="45">
        <f t="shared" si="35"/>
        <v>67.664994210729304</v>
      </c>
      <c r="O61" s="47">
        <f t="shared" si="36"/>
        <v>0</v>
      </c>
      <c r="P61" s="48">
        <f t="shared" si="37"/>
        <v>-12.335005789270696</v>
      </c>
      <c r="Q61" s="49">
        <f t="shared" si="38"/>
        <v>0.84581242763411635</v>
      </c>
      <c r="R61" s="274"/>
      <c r="S61" s="50">
        <v>0.41597222222222208</v>
      </c>
      <c r="T61" s="51">
        <v>0.47594907407407405</v>
      </c>
      <c r="U61" s="52">
        <v>5.9999999999998188</v>
      </c>
      <c r="V61" s="53">
        <v>86.366666666666845</v>
      </c>
      <c r="W61" s="54">
        <v>0.47594907407407405</v>
      </c>
      <c r="X61" s="94">
        <v>0.51817129629629632</v>
      </c>
      <c r="Y61" s="266"/>
      <c r="Z61" s="267"/>
      <c r="AA61" s="55">
        <f t="shared" si="39"/>
        <v>-308.37514473176748</v>
      </c>
      <c r="AB61" s="49">
        <f t="shared" si="40"/>
        <v>0.84581242763411624</v>
      </c>
      <c r="AC61" s="279"/>
    </row>
    <row r="62" spans="1:29" ht="15.75" customHeight="1">
      <c r="A62" s="269"/>
      <c r="B62" s="99" t="s">
        <v>74</v>
      </c>
      <c r="C62" s="264" t="s">
        <v>84</v>
      </c>
      <c r="D62" s="265"/>
      <c r="E62" s="39">
        <v>59.52</v>
      </c>
      <c r="F62" s="40">
        <v>1495</v>
      </c>
      <c r="G62" s="60">
        <f t="shared" si="41"/>
        <v>88982.400000000009</v>
      </c>
      <c r="H62" s="64">
        <v>2</v>
      </c>
      <c r="I62" s="43">
        <v>26</v>
      </c>
      <c r="J62" s="44">
        <v>2000</v>
      </c>
      <c r="K62" s="45">
        <f t="shared" si="20"/>
        <v>76.92307692307692</v>
      </c>
      <c r="L62" s="59">
        <v>26</v>
      </c>
      <c r="M62" s="44">
        <f t="shared" si="42"/>
        <v>1729.4344473007745</v>
      </c>
      <c r="N62" s="45">
        <f t="shared" si="35"/>
        <v>66.516709511568251</v>
      </c>
      <c r="O62" s="65">
        <f t="shared" si="36"/>
        <v>0</v>
      </c>
      <c r="P62" s="66">
        <f t="shared" si="37"/>
        <v>-10.406367411508668</v>
      </c>
      <c r="Q62" s="67">
        <f t="shared" si="38"/>
        <v>0.86471722365038728</v>
      </c>
      <c r="R62" s="274"/>
      <c r="S62" s="62">
        <v>0.51817129629629632</v>
      </c>
      <c r="T62" s="63">
        <v>0.55418981481481477</v>
      </c>
      <c r="U62" s="52">
        <v>60.800000000000068</v>
      </c>
      <c r="V62" s="53">
        <v>51.866666666666568</v>
      </c>
      <c r="W62" s="63"/>
      <c r="X62" s="108"/>
      <c r="Y62" s="266"/>
      <c r="Z62" s="267"/>
      <c r="AA62" s="55">
        <f t="shared" si="39"/>
        <v>-270.56555269922546</v>
      </c>
      <c r="AB62" s="49">
        <f t="shared" si="40"/>
        <v>0.86471722365038728</v>
      </c>
      <c r="AC62" s="279"/>
    </row>
    <row r="63" spans="1:29" ht="15.75" customHeight="1">
      <c r="A63" s="269"/>
      <c r="B63" s="99" t="s">
        <v>74</v>
      </c>
      <c r="C63" s="264" t="s">
        <v>234</v>
      </c>
      <c r="D63" s="265"/>
      <c r="E63" s="39">
        <v>53.37</v>
      </c>
      <c r="F63" s="40">
        <v>2429</v>
      </c>
      <c r="G63" s="60">
        <f t="shared" si="41"/>
        <v>129635.73</v>
      </c>
      <c r="H63" s="64"/>
      <c r="I63" s="43">
        <v>26</v>
      </c>
      <c r="J63" s="44">
        <v>2000</v>
      </c>
      <c r="K63" s="45">
        <f t="shared" si="20"/>
        <v>76.92307692307692</v>
      </c>
      <c r="L63" s="59">
        <v>26</v>
      </c>
      <c r="M63" s="44">
        <f t="shared" si="42"/>
        <v>1699.5918367346944</v>
      </c>
      <c r="N63" s="45">
        <f t="shared" si="35"/>
        <v>65.368916797488254</v>
      </c>
      <c r="O63" s="65">
        <f t="shared" si="36"/>
        <v>0</v>
      </c>
      <c r="P63" s="66">
        <f t="shared" si="37"/>
        <v>-11.554160125588666</v>
      </c>
      <c r="Q63" s="67">
        <f t="shared" si="38"/>
        <v>0.84979591836734736</v>
      </c>
      <c r="R63" s="274"/>
      <c r="S63" s="62">
        <v>0.55920138888888893</v>
      </c>
      <c r="T63" s="63">
        <v>0.61875000000000002</v>
      </c>
      <c r="U63" s="52">
        <v>7.2166666666667822</v>
      </c>
      <c r="V63" s="53">
        <v>85.749999999999972</v>
      </c>
      <c r="W63" s="63"/>
      <c r="X63" s="108"/>
      <c r="Y63" s="266"/>
      <c r="Z63" s="267"/>
      <c r="AA63" s="55">
        <f t="shared" si="39"/>
        <v>-300.40816326530557</v>
      </c>
      <c r="AB63" s="49">
        <f t="shared" si="40"/>
        <v>0.84979591836734725</v>
      </c>
      <c r="AC63" s="279"/>
    </row>
    <row r="64" spans="1:29" ht="15.75" customHeight="1">
      <c r="A64" s="269"/>
      <c r="B64" s="99" t="s">
        <v>74</v>
      </c>
      <c r="C64" s="264" t="s">
        <v>84</v>
      </c>
      <c r="D64" s="265"/>
      <c r="E64" s="39">
        <v>59.52</v>
      </c>
      <c r="F64" s="40">
        <v>4155</v>
      </c>
      <c r="G64" s="60">
        <f t="shared" si="41"/>
        <v>247305.60000000001</v>
      </c>
      <c r="H64" s="64"/>
      <c r="I64" s="43">
        <v>26</v>
      </c>
      <c r="J64" s="44">
        <v>2000</v>
      </c>
      <c r="K64" s="45">
        <f t="shared" si="20"/>
        <v>76.92307692307692</v>
      </c>
      <c r="L64" s="59">
        <v>26</v>
      </c>
      <c r="M64" s="44">
        <f t="shared" si="42"/>
        <v>1732.6537704158502</v>
      </c>
      <c r="N64" s="45">
        <f t="shared" si="35"/>
        <v>66.640529631378854</v>
      </c>
      <c r="O64" s="65">
        <f t="shared" si="36"/>
        <v>0</v>
      </c>
      <c r="P64" s="66">
        <f t="shared" si="37"/>
        <v>-10.282547291698066</v>
      </c>
      <c r="Q64" s="67">
        <f t="shared" si="38"/>
        <v>0.86632688520792511</v>
      </c>
      <c r="R64" s="274"/>
      <c r="S64" s="62">
        <v>0.62160879629629628</v>
      </c>
      <c r="T64" s="63">
        <v>0.72152777777777755</v>
      </c>
      <c r="U64" s="52">
        <v>4.1166666666666174</v>
      </c>
      <c r="V64" s="53">
        <v>143.88333333333301</v>
      </c>
      <c r="W64" s="63"/>
      <c r="X64" s="108"/>
      <c r="Y64" s="266"/>
      <c r="Z64" s="267"/>
      <c r="AA64" s="55">
        <f t="shared" si="39"/>
        <v>-267.3462295841498</v>
      </c>
      <c r="AB64" s="49">
        <f t="shared" si="40"/>
        <v>0.86632688520792511</v>
      </c>
      <c r="AC64" s="279"/>
    </row>
    <row r="65" spans="1:29" ht="15.75" customHeight="1">
      <c r="A65" s="269"/>
      <c r="B65" s="99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53"/>
      <c r="W65" s="63"/>
      <c r="X65" s="108"/>
      <c r="Y65" s="266"/>
      <c r="Z65" s="267"/>
      <c r="AA65" s="55"/>
      <c r="AB65" s="49"/>
      <c r="AC65" s="279"/>
    </row>
    <row r="66" spans="1:29" ht="15.75" customHeight="1">
      <c r="A66" s="269"/>
      <c r="B66" s="99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53"/>
      <c r="W66" s="63"/>
      <c r="X66" s="108"/>
      <c r="Y66" s="266"/>
      <c r="Z66" s="267"/>
      <c r="AA66" s="55"/>
      <c r="AB66" s="49"/>
      <c r="AC66" s="279"/>
    </row>
    <row r="67" spans="1:29" ht="15.75" customHeight="1">
      <c r="A67" s="269"/>
      <c r="B67" s="99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53"/>
      <c r="W67" s="63"/>
      <c r="X67" s="108"/>
      <c r="Y67" s="266"/>
      <c r="Z67" s="267"/>
      <c r="AA67" s="55"/>
      <c r="AB67" s="49"/>
      <c r="AC67" s="279"/>
    </row>
    <row r="68" spans="1:29" ht="15.75" customHeight="1">
      <c r="A68" s="269"/>
      <c r="B68" s="99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53"/>
      <c r="W68" s="63"/>
      <c r="X68" s="108"/>
      <c r="Y68" s="266"/>
      <c r="Z68" s="267"/>
      <c r="AA68" s="55"/>
      <c r="AB68" s="49"/>
      <c r="AC68" s="279"/>
    </row>
    <row r="69" spans="1:29" ht="15.75" customHeight="1">
      <c r="A69" s="269"/>
      <c r="B69" s="99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53"/>
      <c r="W69" s="63"/>
      <c r="X69" s="108"/>
      <c r="Y69" s="266"/>
      <c r="Z69" s="267"/>
      <c r="AA69" s="55"/>
      <c r="AB69" s="49"/>
      <c r="AC69" s="279"/>
    </row>
    <row r="70" spans="1:29" ht="15.75" customHeight="1">
      <c r="A70" s="269"/>
      <c r="B70" s="99"/>
      <c r="C70" s="264"/>
      <c r="D70" s="265"/>
      <c r="E70" s="39"/>
      <c r="F70" s="71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53"/>
      <c r="W70" s="63"/>
      <c r="X70" s="108"/>
      <c r="Y70" s="266"/>
      <c r="Z70" s="267"/>
      <c r="AA70" s="55"/>
      <c r="AB70" s="49"/>
      <c r="AC70" s="279"/>
    </row>
    <row r="71" spans="1:29" ht="15.75" customHeight="1">
      <c r="A71" s="269"/>
      <c r="B71" s="99"/>
      <c r="C71" s="264"/>
      <c r="D71" s="265"/>
      <c r="E71" s="109"/>
      <c r="F71" s="71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43">AVERAGE(I56:I71)</f>
        <v>23.888888888888889</v>
      </c>
      <c r="J72" s="81">
        <f t="shared" si="43"/>
        <v>2000</v>
      </c>
      <c r="K72" s="82">
        <f t="shared" ref="K72" si="44">J72/I72</f>
        <v>83.720930232558132</v>
      </c>
      <c r="L72" s="80">
        <f t="shared" ref="L72:M72" si="45">AVERAGE(L56:L71)</f>
        <v>23.888888888888889</v>
      </c>
      <c r="M72" s="81">
        <f t="shared" si="45"/>
        <v>1691.0120673892857</v>
      </c>
      <c r="N72" s="82">
        <f t="shared" ref="N72:N80" si="46">M72/L72</f>
        <v>70.786551658156142</v>
      </c>
      <c r="O72" s="83">
        <f t="shared" ref="O72:O80" si="47">L72-I72</f>
        <v>0</v>
      </c>
      <c r="P72" s="84">
        <f t="shared" ref="P72:P80" si="48">N72-K72</f>
        <v>-12.93437857440199</v>
      </c>
      <c r="Q72" s="85">
        <f t="shared" ref="Q72:Q80" si="49">N72/K72</f>
        <v>0.84550603369464283</v>
      </c>
      <c r="R72" s="275"/>
      <c r="S72" s="182">
        <f>S56</f>
        <v>0.16689814814814816</v>
      </c>
      <c r="T72" s="183">
        <f>INDEX(T56:T71,COUNTA(T56:T71))</f>
        <v>0.72152777777777755</v>
      </c>
      <c r="U72" s="86"/>
      <c r="V72" s="96"/>
      <c r="W72" s="78"/>
      <c r="X72" s="82"/>
      <c r="Y72" s="262"/>
      <c r="Z72" s="263"/>
      <c r="AA72" s="97">
        <f t="shared" ref="AA72:AA80" si="50">M72-J72</f>
        <v>-308.98793261071432</v>
      </c>
      <c r="AB72" s="85">
        <f t="shared" ref="AB72:AB80" si="51">M72/J72</f>
        <v>0.84550603369464283</v>
      </c>
      <c r="AC72" s="280"/>
    </row>
    <row r="73" spans="1:29" ht="15.75" customHeight="1">
      <c r="A73" s="281" t="s">
        <v>39</v>
      </c>
      <c r="B73" s="16" t="s">
        <v>85</v>
      </c>
      <c r="C73" s="349" t="s">
        <v>88</v>
      </c>
      <c r="D73" s="349"/>
      <c r="E73" s="21">
        <v>31.27</v>
      </c>
      <c r="F73" s="15">
        <v>4204</v>
      </c>
      <c r="G73" s="22">
        <f t="shared" ref="G73:G80" si="52">E73*F73</f>
        <v>131459.07999999999</v>
      </c>
      <c r="H73" s="23"/>
      <c r="I73" s="24">
        <v>19</v>
      </c>
      <c r="J73" s="25">
        <v>3600</v>
      </c>
      <c r="K73" s="26">
        <f>J73/I73</f>
        <v>189.47368421052633</v>
      </c>
      <c r="L73" s="27">
        <v>19</v>
      </c>
      <c r="M73" s="25">
        <f t="shared" ref="M73:M80" si="53">F73/V73*60</f>
        <v>2990.9881422924896</v>
      </c>
      <c r="N73" s="26">
        <f t="shared" si="46"/>
        <v>157.42042854170998</v>
      </c>
      <c r="O73" s="91">
        <f t="shared" si="47"/>
        <v>0</v>
      </c>
      <c r="P73" s="92">
        <f t="shared" si="48"/>
        <v>-32.053255668816348</v>
      </c>
      <c r="Q73" s="31">
        <f t="shared" si="49"/>
        <v>0.83083003952569146</v>
      </c>
      <c r="R73" s="273">
        <f>Q89</f>
        <v>0.85870322376527897</v>
      </c>
      <c r="S73" s="32">
        <v>0.16666666666666666</v>
      </c>
      <c r="T73" s="33">
        <v>0.22523148148148148</v>
      </c>
      <c r="U73" s="34"/>
      <c r="V73" s="35">
        <v>84.333333333333343</v>
      </c>
      <c r="W73" s="33"/>
      <c r="X73" s="107"/>
      <c r="Y73" s="276"/>
      <c r="Z73" s="277"/>
      <c r="AA73" s="36">
        <f t="shared" si="50"/>
        <v>-609.01185770751044</v>
      </c>
      <c r="AB73" s="31">
        <f t="shared" si="51"/>
        <v>0.83083003952569157</v>
      </c>
      <c r="AC73" s="278">
        <f>AB89</f>
        <v>0.85870322376527886</v>
      </c>
    </row>
    <row r="74" spans="1:29" ht="15.75" customHeight="1">
      <c r="A74" s="282"/>
      <c r="B74" s="38" t="s">
        <v>85</v>
      </c>
      <c r="C74" s="287" t="s">
        <v>207</v>
      </c>
      <c r="D74" s="287"/>
      <c r="E74" s="39">
        <v>28.29</v>
      </c>
      <c r="F74" s="40">
        <v>4845</v>
      </c>
      <c r="G74" s="41">
        <f t="shared" si="52"/>
        <v>137065.04999999999</v>
      </c>
      <c r="H74" s="42"/>
      <c r="I74" s="43">
        <v>19</v>
      </c>
      <c r="J74" s="44">
        <v>3600</v>
      </c>
      <c r="K74" s="45">
        <f t="shared" ref="K74:K110" si="54">J74/I74</f>
        <v>189.47368421052633</v>
      </c>
      <c r="L74" s="46">
        <v>19</v>
      </c>
      <c r="M74" s="44">
        <f t="shared" si="53"/>
        <v>2971.3798977853494</v>
      </c>
      <c r="N74" s="45">
        <f t="shared" si="46"/>
        <v>156.38841567291311</v>
      </c>
      <c r="O74" s="47">
        <f t="shared" si="47"/>
        <v>0</v>
      </c>
      <c r="P74" s="48">
        <f t="shared" si="48"/>
        <v>-33.085268537613217</v>
      </c>
      <c r="Q74" s="49">
        <f t="shared" si="49"/>
        <v>0.82538330494037471</v>
      </c>
      <c r="R74" s="274"/>
      <c r="S74" s="50">
        <v>0.23136574074074073</v>
      </c>
      <c r="T74" s="51">
        <v>0.29930555555555555</v>
      </c>
      <c r="U74" s="52">
        <v>8.8333333333333286</v>
      </c>
      <c r="V74" s="53">
        <v>97.833333333333329</v>
      </c>
      <c r="W74" s="54"/>
      <c r="X74" s="94"/>
      <c r="Y74" s="266"/>
      <c r="Z74" s="267"/>
      <c r="AA74" s="55">
        <f t="shared" si="50"/>
        <v>-628.62010221465061</v>
      </c>
      <c r="AB74" s="49">
        <f t="shared" si="51"/>
        <v>0.82538330494037482</v>
      </c>
      <c r="AC74" s="279"/>
    </row>
    <row r="75" spans="1:29" ht="15.75" customHeight="1">
      <c r="A75" s="282"/>
      <c r="B75" s="38" t="s">
        <v>85</v>
      </c>
      <c r="C75" s="287" t="s">
        <v>221</v>
      </c>
      <c r="D75" s="287"/>
      <c r="E75" s="39">
        <v>38.1</v>
      </c>
      <c r="F75" s="40">
        <v>878</v>
      </c>
      <c r="G75" s="41">
        <f t="shared" si="52"/>
        <v>33451.800000000003</v>
      </c>
      <c r="H75" s="42"/>
      <c r="I75" s="43">
        <v>21</v>
      </c>
      <c r="J75" s="44">
        <v>3600</v>
      </c>
      <c r="K75" s="45">
        <f t="shared" si="54"/>
        <v>171.42857142857142</v>
      </c>
      <c r="L75" s="46">
        <v>21</v>
      </c>
      <c r="M75" s="44">
        <f t="shared" si="53"/>
        <v>2932.0964749536247</v>
      </c>
      <c r="N75" s="45">
        <f t="shared" si="46"/>
        <v>139.62364166445832</v>
      </c>
      <c r="O75" s="47">
        <f t="shared" si="47"/>
        <v>0</v>
      </c>
      <c r="P75" s="48">
        <f t="shared" si="48"/>
        <v>-31.804929764113098</v>
      </c>
      <c r="Q75" s="49">
        <f t="shared" si="49"/>
        <v>0.8144712430426736</v>
      </c>
      <c r="R75" s="274"/>
      <c r="S75" s="50">
        <v>0.30349537037037039</v>
      </c>
      <c r="T75" s="51">
        <v>0.31597222222222221</v>
      </c>
      <c r="U75" s="52">
        <v>6.0333333333333705</v>
      </c>
      <c r="V75" s="53">
        <v>17.966666666666626</v>
      </c>
      <c r="W75" s="54"/>
      <c r="X75" s="94"/>
      <c r="Y75" s="266"/>
      <c r="Z75" s="267"/>
      <c r="AA75" s="55">
        <f t="shared" si="50"/>
        <v>-667.90352504637531</v>
      </c>
      <c r="AB75" s="49">
        <f t="shared" si="51"/>
        <v>0.81447124304267349</v>
      </c>
      <c r="AC75" s="279"/>
    </row>
    <row r="76" spans="1:29" ht="15.75" customHeight="1">
      <c r="A76" s="282"/>
      <c r="B76" s="38" t="s">
        <v>85</v>
      </c>
      <c r="C76" s="287" t="s">
        <v>235</v>
      </c>
      <c r="D76" s="287"/>
      <c r="E76" s="39">
        <v>43.61</v>
      </c>
      <c r="F76" s="40">
        <v>2062</v>
      </c>
      <c r="G76" s="41">
        <f t="shared" si="52"/>
        <v>89923.819999999992</v>
      </c>
      <c r="H76" s="42"/>
      <c r="I76" s="43">
        <v>22</v>
      </c>
      <c r="J76" s="44">
        <v>3600</v>
      </c>
      <c r="K76" s="45">
        <f t="shared" si="54"/>
        <v>163.63636363636363</v>
      </c>
      <c r="L76" s="46">
        <v>22</v>
      </c>
      <c r="M76" s="44">
        <f t="shared" si="53"/>
        <v>3145.423728813556</v>
      </c>
      <c r="N76" s="45">
        <f t="shared" si="46"/>
        <v>142.97380585516163</v>
      </c>
      <c r="O76" s="47">
        <f t="shared" si="47"/>
        <v>0</v>
      </c>
      <c r="P76" s="48">
        <f t="shared" si="48"/>
        <v>-20.662557781201997</v>
      </c>
      <c r="Q76" s="49">
        <f t="shared" si="49"/>
        <v>0.87372881355932108</v>
      </c>
      <c r="R76" s="274"/>
      <c r="S76" s="50">
        <v>0.32013888888888886</v>
      </c>
      <c r="T76" s="51">
        <v>0.34745370370370371</v>
      </c>
      <c r="U76" s="52">
        <v>5.9999999999999787</v>
      </c>
      <c r="V76" s="53">
        <v>39.333333333333378</v>
      </c>
      <c r="W76" s="54"/>
      <c r="X76" s="94"/>
      <c r="Y76" s="266"/>
      <c r="Z76" s="267"/>
      <c r="AA76" s="112">
        <f t="shared" si="50"/>
        <v>-454.57627118644405</v>
      </c>
      <c r="AB76" s="113">
        <f t="shared" si="51"/>
        <v>0.87372881355932108</v>
      </c>
      <c r="AC76" s="279"/>
    </row>
    <row r="77" spans="1:29" ht="15.75" customHeight="1">
      <c r="A77" s="283"/>
      <c r="B77" s="38" t="s">
        <v>85</v>
      </c>
      <c r="C77" s="287" t="s">
        <v>236</v>
      </c>
      <c r="D77" s="287"/>
      <c r="E77" s="39">
        <v>46.93</v>
      </c>
      <c r="F77" s="44">
        <v>2217</v>
      </c>
      <c r="G77" s="41">
        <f t="shared" si="52"/>
        <v>104043.81</v>
      </c>
      <c r="H77" s="58"/>
      <c r="I77" s="43">
        <v>26</v>
      </c>
      <c r="J77" s="44">
        <v>3600</v>
      </c>
      <c r="K77" s="45">
        <f t="shared" si="54"/>
        <v>138.46153846153845</v>
      </c>
      <c r="L77" s="59">
        <v>26</v>
      </c>
      <c r="M77" s="44">
        <f t="shared" si="53"/>
        <v>3167.1428571428564</v>
      </c>
      <c r="N77" s="45">
        <f t="shared" si="46"/>
        <v>121.81318681318679</v>
      </c>
      <c r="O77" s="47">
        <f t="shared" si="47"/>
        <v>0</v>
      </c>
      <c r="P77" s="48">
        <f t="shared" si="48"/>
        <v>-16.648351648351664</v>
      </c>
      <c r="Q77" s="49">
        <f t="shared" si="49"/>
        <v>0.87976190476190463</v>
      </c>
      <c r="R77" s="274"/>
      <c r="S77" s="50">
        <v>0.3510300925925926</v>
      </c>
      <c r="T77" s="51">
        <v>0.38019675925925928</v>
      </c>
      <c r="U77" s="52">
        <v>5.1500000000000057</v>
      </c>
      <c r="V77" s="53">
        <v>42.000000000000014</v>
      </c>
      <c r="W77" s="54"/>
      <c r="X77" s="94"/>
      <c r="Y77" s="266"/>
      <c r="Z77" s="267"/>
      <c r="AA77" s="112">
        <f t="shared" si="50"/>
        <v>-432.85714285714357</v>
      </c>
      <c r="AB77" s="113">
        <f t="shared" si="51"/>
        <v>0.87976190476190452</v>
      </c>
      <c r="AC77" s="279"/>
    </row>
    <row r="78" spans="1:29" ht="15.75" customHeight="1">
      <c r="A78" s="283"/>
      <c r="B78" s="38" t="s">
        <v>85</v>
      </c>
      <c r="C78" s="287" t="s">
        <v>89</v>
      </c>
      <c r="D78" s="287"/>
      <c r="E78" s="39">
        <v>38.630000000000003</v>
      </c>
      <c r="F78" s="44">
        <v>5921</v>
      </c>
      <c r="G78" s="60">
        <f t="shared" si="52"/>
        <v>228728.23</v>
      </c>
      <c r="H78" s="61"/>
      <c r="I78" s="43">
        <v>20</v>
      </c>
      <c r="J78" s="44">
        <v>3600</v>
      </c>
      <c r="K78" s="45">
        <f t="shared" si="54"/>
        <v>180</v>
      </c>
      <c r="L78" s="46">
        <v>20</v>
      </c>
      <c r="M78" s="44">
        <f t="shared" si="53"/>
        <v>3179.0604026845626</v>
      </c>
      <c r="N78" s="45">
        <f t="shared" si="46"/>
        <v>158.95302013422813</v>
      </c>
      <c r="O78" s="47">
        <f t="shared" si="47"/>
        <v>0</v>
      </c>
      <c r="P78" s="48">
        <f t="shared" si="48"/>
        <v>-21.046979865771874</v>
      </c>
      <c r="Q78" s="49">
        <f t="shared" si="49"/>
        <v>0.88307233407904517</v>
      </c>
      <c r="R78" s="274"/>
      <c r="S78" s="50">
        <v>0.38559027777777777</v>
      </c>
      <c r="T78" s="51">
        <v>0.46319444444444446</v>
      </c>
      <c r="U78" s="52">
        <v>7.7666666666666284</v>
      </c>
      <c r="V78" s="53">
        <v>111.75000000000004</v>
      </c>
      <c r="W78" s="54">
        <v>0.46319444444444446</v>
      </c>
      <c r="X78" s="94">
        <v>0.50295138888888891</v>
      </c>
      <c r="Y78" s="266"/>
      <c r="Z78" s="267"/>
      <c r="AA78" s="112">
        <f t="shared" si="50"/>
        <v>-420.93959731543737</v>
      </c>
      <c r="AB78" s="113">
        <f t="shared" si="51"/>
        <v>0.88307233407904517</v>
      </c>
      <c r="AC78" s="279"/>
    </row>
    <row r="79" spans="1:29" ht="15.75" customHeight="1">
      <c r="A79" s="283"/>
      <c r="B79" s="38" t="s">
        <v>85</v>
      </c>
      <c r="C79" s="287" t="s">
        <v>208</v>
      </c>
      <c r="D79" s="287"/>
      <c r="E79" s="39">
        <v>36.86</v>
      </c>
      <c r="F79" s="44">
        <v>3596</v>
      </c>
      <c r="G79" s="60">
        <f t="shared" si="52"/>
        <v>132548.56</v>
      </c>
      <c r="H79" s="64"/>
      <c r="I79" s="43">
        <v>21</v>
      </c>
      <c r="J79" s="44">
        <v>3600</v>
      </c>
      <c r="K79" s="45">
        <f t="shared" si="54"/>
        <v>171.42857142857142</v>
      </c>
      <c r="L79" s="59">
        <v>21</v>
      </c>
      <c r="M79" s="44">
        <f t="shared" si="53"/>
        <v>3184.6494464944631</v>
      </c>
      <c r="N79" s="45">
        <f t="shared" si="46"/>
        <v>151.64997364259347</v>
      </c>
      <c r="O79" s="65">
        <f t="shared" si="47"/>
        <v>0</v>
      </c>
      <c r="P79" s="66">
        <f t="shared" si="48"/>
        <v>-19.778597785977951</v>
      </c>
      <c r="Q79" s="67">
        <f t="shared" si="49"/>
        <v>0.88462484624846194</v>
      </c>
      <c r="R79" s="274"/>
      <c r="S79" s="50">
        <v>0.50295138888888891</v>
      </c>
      <c r="T79" s="51">
        <v>0.55000000000000004</v>
      </c>
      <c r="U79" s="52">
        <v>57.25</v>
      </c>
      <c r="V79" s="53">
        <v>67.750000000000043</v>
      </c>
      <c r="W79" s="54"/>
      <c r="X79" s="94"/>
      <c r="Y79" s="266"/>
      <c r="Z79" s="267"/>
      <c r="AA79" s="112">
        <f t="shared" si="50"/>
        <v>-415.35055350553694</v>
      </c>
      <c r="AB79" s="113">
        <f t="shared" si="51"/>
        <v>0.88462484624846194</v>
      </c>
      <c r="AC79" s="279"/>
    </row>
    <row r="80" spans="1:29" ht="15.75" customHeight="1">
      <c r="A80" s="283"/>
      <c r="B80" s="38" t="s">
        <v>85</v>
      </c>
      <c r="C80" s="287" t="s">
        <v>90</v>
      </c>
      <c r="D80" s="287"/>
      <c r="E80" s="39">
        <v>38</v>
      </c>
      <c r="F80" s="44">
        <v>7173</v>
      </c>
      <c r="G80" s="60">
        <f t="shared" si="52"/>
        <v>272574</v>
      </c>
      <c r="H80" s="64"/>
      <c r="I80" s="43">
        <v>21</v>
      </c>
      <c r="J80" s="44">
        <v>3600</v>
      </c>
      <c r="K80" s="45">
        <f t="shared" si="54"/>
        <v>171.42857142857142</v>
      </c>
      <c r="L80" s="59">
        <v>21</v>
      </c>
      <c r="M80" s="44">
        <f t="shared" si="53"/>
        <v>3159.9118942731275</v>
      </c>
      <c r="N80" s="45">
        <f t="shared" si="46"/>
        <v>150.47199496538701</v>
      </c>
      <c r="O80" s="65">
        <f t="shared" si="47"/>
        <v>0</v>
      </c>
      <c r="P80" s="66">
        <f t="shared" si="48"/>
        <v>-20.956576463184405</v>
      </c>
      <c r="Q80" s="67">
        <f t="shared" si="49"/>
        <v>0.87775330396475759</v>
      </c>
      <c r="R80" s="274"/>
      <c r="S80" s="50">
        <v>0.55347222222222225</v>
      </c>
      <c r="T80" s="51">
        <v>0.64805555555555561</v>
      </c>
      <c r="U80" s="52">
        <v>4.9999999999999822</v>
      </c>
      <c r="V80" s="53">
        <v>136.20000000000002</v>
      </c>
      <c r="W80" s="54"/>
      <c r="X80" s="94"/>
      <c r="Y80" s="266"/>
      <c r="Z80" s="267"/>
      <c r="AA80" s="112">
        <f t="shared" si="50"/>
        <v>-440.08810572687253</v>
      </c>
      <c r="AB80" s="113">
        <f t="shared" si="51"/>
        <v>0.87775330396475759</v>
      </c>
      <c r="AC80" s="279"/>
    </row>
    <row r="81" spans="1:29" ht="15.75" customHeight="1">
      <c r="A81" s="283"/>
      <c r="B81" s="38"/>
      <c r="C81" s="287"/>
      <c r="D81" s="287"/>
      <c r="E81" s="39"/>
      <c r="F81" s="44"/>
      <c r="G81" s="60"/>
      <c r="H81" s="64"/>
      <c r="I81" s="43"/>
      <c r="J81" s="44"/>
      <c r="K81" s="45"/>
      <c r="L81" s="59"/>
      <c r="M81" s="44"/>
      <c r="N81" s="45"/>
      <c r="O81" s="65"/>
      <c r="P81" s="66"/>
      <c r="Q81" s="67"/>
      <c r="R81" s="274"/>
      <c r="S81" s="50"/>
      <c r="T81" s="51"/>
      <c r="U81" s="52"/>
      <c r="V81" s="53"/>
      <c r="W81" s="54"/>
      <c r="X81" s="94"/>
      <c r="Y81" s="266"/>
      <c r="Z81" s="267"/>
      <c r="AA81" s="112"/>
      <c r="AB81" s="113"/>
      <c r="AC81" s="279"/>
    </row>
    <row r="82" spans="1:29" ht="15.75" customHeight="1">
      <c r="A82" s="283"/>
      <c r="B82" s="38"/>
      <c r="C82" s="287"/>
      <c r="D82" s="287"/>
      <c r="E82" s="39"/>
      <c r="F82" s="44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112"/>
      <c r="AB82" s="113"/>
      <c r="AC82" s="279"/>
    </row>
    <row r="83" spans="1:29" ht="15.75" customHeight="1">
      <c r="A83" s="283"/>
      <c r="B83" s="38"/>
      <c r="C83" s="287"/>
      <c r="D83" s="287"/>
      <c r="E83" s="39"/>
      <c r="F83" s="44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112"/>
      <c r="AB83" s="113"/>
      <c r="AC83" s="279"/>
    </row>
    <row r="84" spans="1:29" ht="15.75" customHeight="1">
      <c r="A84" s="283"/>
      <c r="B84" s="38"/>
      <c r="C84" s="287"/>
      <c r="D84" s="287"/>
      <c r="E84" s="39"/>
      <c r="F84" s="44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112"/>
      <c r="AB84" s="113"/>
      <c r="AC84" s="279"/>
    </row>
    <row r="85" spans="1:29" ht="15.75" customHeight="1">
      <c r="A85" s="283"/>
      <c r="B85" s="38"/>
      <c r="C85" s="287"/>
      <c r="D85" s="287"/>
      <c r="E85" s="39"/>
      <c r="F85" s="44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112"/>
      <c r="AB85" s="113"/>
      <c r="AC85" s="279"/>
    </row>
    <row r="86" spans="1:29" ht="15.75" customHeight="1">
      <c r="A86" s="283"/>
      <c r="B86" s="38"/>
      <c r="C86" s="287"/>
      <c r="D86" s="287"/>
      <c r="E86" s="39"/>
      <c r="F86" s="44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112"/>
      <c r="AB86" s="113"/>
      <c r="AC86" s="279"/>
    </row>
    <row r="87" spans="1:29" ht="15.75" customHeight="1">
      <c r="A87" s="283"/>
      <c r="B87" s="38"/>
      <c r="C87" s="287"/>
      <c r="D87" s="287"/>
      <c r="E87" s="39"/>
      <c r="F87" s="44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112"/>
      <c r="AB87" s="113"/>
      <c r="AC87" s="279"/>
    </row>
    <row r="88" spans="1:29" ht="15.75" customHeight="1">
      <c r="A88" s="283"/>
      <c r="B88" s="38"/>
      <c r="C88" s="287"/>
      <c r="D88" s="287"/>
      <c r="E88" s="95"/>
      <c r="F88" s="44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55">AVERAGE(I73:I88)</f>
        <v>21.125</v>
      </c>
      <c r="J89" s="81">
        <f t="shared" si="55"/>
        <v>3600</v>
      </c>
      <c r="K89" s="82">
        <f t="shared" ref="K89" si="56">J89/I89</f>
        <v>170.41420118343194</v>
      </c>
      <c r="L89" s="80">
        <f t="shared" ref="L89:M89" si="57">AVERAGE(L73:L88)</f>
        <v>21.125</v>
      </c>
      <c r="M89" s="81">
        <f t="shared" si="57"/>
        <v>3091.331605555004</v>
      </c>
      <c r="N89" s="82">
        <f>M89/L89</f>
        <v>146.33522393159782</v>
      </c>
      <c r="O89" s="83">
        <f>L89-I89</f>
        <v>0</v>
      </c>
      <c r="P89" s="84">
        <f>N89-K89</f>
        <v>-24.078977251834118</v>
      </c>
      <c r="Q89" s="85">
        <f>N89/K89</f>
        <v>0.85870322376527897</v>
      </c>
      <c r="R89" s="275"/>
      <c r="S89" s="182">
        <f>S73</f>
        <v>0.16666666666666666</v>
      </c>
      <c r="T89" s="183">
        <f>INDEX(T73:T88,COUNTA(T73:T88))</f>
        <v>0.64805555555555561</v>
      </c>
      <c r="U89" s="86"/>
      <c r="V89" s="96"/>
      <c r="W89" s="78"/>
      <c r="X89" s="82"/>
      <c r="Y89" s="262"/>
      <c r="Z89" s="263"/>
      <c r="AA89" s="97">
        <f>M89-J89</f>
        <v>-508.66839444499601</v>
      </c>
      <c r="AB89" s="85">
        <f>M89/J89</f>
        <v>0.85870322376527886</v>
      </c>
      <c r="AC89" s="280"/>
    </row>
    <row r="90" spans="1:29" ht="15.75" customHeight="1">
      <c r="A90" s="268" t="s">
        <v>40</v>
      </c>
      <c r="B90" s="98" t="s">
        <v>76</v>
      </c>
      <c r="C90" s="271" t="s">
        <v>91</v>
      </c>
      <c r="D90" s="272"/>
      <c r="E90" s="21">
        <v>34.229999999999997</v>
      </c>
      <c r="F90" s="15">
        <v>2025</v>
      </c>
      <c r="G90" s="22">
        <f t="shared" ref="G90:G93" si="58">E90*F90</f>
        <v>69315.75</v>
      </c>
      <c r="H90" s="23"/>
      <c r="I90" s="24">
        <v>16</v>
      </c>
      <c r="J90" s="25">
        <v>3000</v>
      </c>
      <c r="K90" s="26">
        <f>J90/I90</f>
        <v>187.5</v>
      </c>
      <c r="L90" s="27">
        <v>16</v>
      </c>
      <c r="M90" s="25">
        <f>F90/V90*60</f>
        <v>2536.5344467640912</v>
      </c>
      <c r="N90" s="26">
        <f>M90/L90</f>
        <v>158.5334029227557</v>
      </c>
      <c r="O90" s="91">
        <f>L90-I90</f>
        <v>0</v>
      </c>
      <c r="P90" s="92">
        <f>N90-K90</f>
        <v>-28.966597077244302</v>
      </c>
      <c r="Q90" s="31">
        <f>N90/K90</f>
        <v>0.84551148225469708</v>
      </c>
      <c r="R90" s="273">
        <f>Q106</f>
        <v>0.85161027797499489</v>
      </c>
      <c r="S90" s="32">
        <v>0.16673611111111111</v>
      </c>
      <c r="T90" s="33">
        <v>0.2</v>
      </c>
      <c r="U90" s="34"/>
      <c r="V90" s="35">
        <v>47.900000000000013</v>
      </c>
      <c r="W90" s="114"/>
      <c r="X90" s="115"/>
      <c r="Y90" s="276"/>
      <c r="Z90" s="277"/>
      <c r="AA90" s="36">
        <f>M90-J90</f>
        <v>-463.46555323590883</v>
      </c>
      <c r="AB90" s="31">
        <f>M90/J90</f>
        <v>0.84551148225469708</v>
      </c>
      <c r="AC90" s="278">
        <f>AB106</f>
        <v>0.85161027797499489</v>
      </c>
    </row>
    <row r="91" spans="1:29" ht="15.75" customHeight="1">
      <c r="A91" s="269"/>
      <c r="B91" s="38" t="s">
        <v>76</v>
      </c>
      <c r="C91" s="264" t="s">
        <v>92</v>
      </c>
      <c r="D91" s="265"/>
      <c r="E91" s="39">
        <v>34.770000000000003</v>
      </c>
      <c r="F91" s="40">
        <v>1598</v>
      </c>
      <c r="G91" s="41">
        <f t="shared" si="58"/>
        <v>55562.460000000006</v>
      </c>
      <c r="H91" s="42"/>
      <c r="I91" s="43">
        <v>11</v>
      </c>
      <c r="J91" s="44">
        <v>3000</v>
      </c>
      <c r="K91" s="45">
        <f t="shared" si="54"/>
        <v>272.72727272727275</v>
      </c>
      <c r="L91" s="46">
        <v>11</v>
      </c>
      <c r="M91" s="44">
        <f>F91/V91*60</f>
        <v>2518.7390542907165</v>
      </c>
      <c r="N91" s="45">
        <f>M91/L91</f>
        <v>228.9762776627924</v>
      </c>
      <c r="O91" s="47">
        <f>L91-I91</f>
        <v>0</v>
      </c>
      <c r="P91" s="48">
        <f>N91-K91</f>
        <v>-43.75099506448035</v>
      </c>
      <c r="Q91" s="49">
        <f>N91/K91</f>
        <v>0.83957968476357203</v>
      </c>
      <c r="R91" s="274"/>
      <c r="S91" s="50">
        <v>0.20348379629629629</v>
      </c>
      <c r="T91" s="51">
        <v>0.22991898148148149</v>
      </c>
      <c r="U91" s="52">
        <v>5.0166666666666382</v>
      </c>
      <c r="V91" s="53">
        <v>38.066666666666691</v>
      </c>
      <c r="W91" s="54"/>
      <c r="X91" s="94"/>
      <c r="Y91" s="266"/>
      <c r="Z91" s="267"/>
      <c r="AA91" s="55">
        <f>M91-J91</f>
        <v>-481.26094570928353</v>
      </c>
      <c r="AB91" s="49">
        <f>M91/J91</f>
        <v>0.83957968476357214</v>
      </c>
      <c r="AC91" s="279"/>
    </row>
    <row r="92" spans="1:29" ht="15.75" customHeight="1">
      <c r="A92" s="269"/>
      <c r="B92" s="38" t="s">
        <v>76</v>
      </c>
      <c r="C92" s="264" t="s">
        <v>94</v>
      </c>
      <c r="D92" s="265"/>
      <c r="E92" s="39">
        <v>35.83</v>
      </c>
      <c r="F92" s="40">
        <v>5399</v>
      </c>
      <c r="G92" s="41">
        <f t="shared" si="58"/>
        <v>193446.16999999998</v>
      </c>
      <c r="H92" s="58"/>
      <c r="I92" s="43">
        <v>12</v>
      </c>
      <c r="J92" s="44">
        <v>3273</v>
      </c>
      <c r="K92" s="45">
        <f t="shared" si="54"/>
        <v>272.75</v>
      </c>
      <c r="L92" s="59">
        <v>12</v>
      </c>
      <c r="M92" s="44">
        <f>F92/V92*60</f>
        <v>2831.2308812818624</v>
      </c>
      <c r="N92" s="45">
        <f>M92/L92</f>
        <v>235.93590677348854</v>
      </c>
      <c r="O92" s="47">
        <f>L92-I92</f>
        <v>0</v>
      </c>
      <c r="P92" s="48">
        <f>N92-K92</f>
        <v>-36.81409322651146</v>
      </c>
      <c r="Q92" s="49">
        <f>N92/K92</f>
        <v>0.86502623931618161</v>
      </c>
      <c r="R92" s="274"/>
      <c r="S92" s="50">
        <v>0.41527777777777769</v>
      </c>
      <c r="T92" s="51">
        <v>0.49473379629629627</v>
      </c>
      <c r="U92" s="52">
        <v>6.9999999999999751</v>
      </c>
      <c r="V92" s="53">
        <v>114.41666666666676</v>
      </c>
      <c r="W92" s="54">
        <v>0.49473379629629627</v>
      </c>
      <c r="X92" s="94">
        <v>0.53420138888888891</v>
      </c>
      <c r="Y92" s="266"/>
      <c r="Z92" s="267"/>
      <c r="AA92" s="55">
        <f>M92-J92</f>
        <v>-441.76911871813763</v>
      </c>
      <c r="AB92" s="49">
        <f>M92/J92</f>
        <v>0.86502623931618161</v>
      </c>
      <c r="AC92" s="279"/>
    </row>
    <row r="93" spans="1:29" ht="15.75" customHeight="1">
      <c r="A93" s="269"/>
      <c r="B93" s="38" t="s">
        <v>76</v>
      </c>
      <c r="C93" s="264" t="s">
        <v>95</v>
      </c>
      <c r="D93" s="265"/>
      <c r="E93" s="39">
        <v>36.409999999999997</v>
      </c>
      <c r="F93" s="40">
        <v>3812</v>
      </c>
      <c r="G93" s="60">
        <f t="shared" si="58"/>
        <v>138794.91999999998</v>
      </c>
      <c r="H93" s="61"/>
      <c r="I93" s="43">
        <v>11</v>
      </c>
      <c r="J93" s="44">
        <v>3273</v>
      </c>
      <c r="K93" s="45">
        <f t="shared" si="54"/>
        <v>297.54545454545456</v>
      </c>
      <c r="L93" s="46">
        <v>11</v>
      </c>
      <c r="M93" s="44">
        <f>F93/V93*60</f>
        <v>2797.7981651376149</v>
      </c>
      <c r="N93" s="45">
        <f>M93/L93</f>
        <v>254.34528773978317</v>
      </c>
      <c r="O93" s="47">
        <f>L93-I93</f>
        <v>0</v>
      </c>
      <c r="P93" s="48">
        <f>N93-K93</f>
        <v>-43.200166805671387</v>
      </c>
      <c r="Q93" s="49">
        <f>N93/K93</f>
        <v>0.85481153838607238</v>
      </c>
      <c r="R93" s="274"/>
      <c r="S93" s="50">
        <v>0.53420138888888891</v>
      </c>
      <c r="T93" s="51">
        <v>0.59097222222222223</v>
      </c>
      <c r="U93" s="52">
        <v>56.8333333333334</v>
      </c>
      <c r="V93" s="53">
        <v>81.749999999999986</v>
      </c>
      <c r="W93" s="54"/>
      <c r="X93" s="94"/>
      <c r="Y93" s="266"/>
      <c r="Z93" s="267"/>
      <c r="AA93" s="55">
        <f>M93-J93</f>
        <v>-475.20183486238511</v>
      </c>
      <c r="AB93" s="49">
        <f>M93/J93</f>
        <v>0.85481153838607238</v>
      </c>
      <c r="AC93" s="279"/>
    </row>
    <row r="94" spans="1:29" ht="15.75" customHeight="1">
      <c r="A94" s="269"/>
      <c r="B94" s="38"/>
      <c r="C94" s="264"/>
      <c r="D94" s="265"/>
      <c r="E94" s="39"/>
      <c r="F94" s="40"/>
      <c r="G94" s="60"/>
      <c r="H94" s="64"/>
      <c r="I94" s="43"/>
      <c r="J94" s="44"/>
      <c r="K94" s="45"/>
      <c r="L94" s="59"/>
      <c r="M94" s="44"/>
      <c r="N94" s="45"/>
      <c r="O94" s="65"/>
      <c r="P94" s="66"/>
      <c r="Q94" s="67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4"/>
      <c r="I95" s="43"/>
      <c r="J95" s="44"/>
      <c r="K95" s="45"/>
      <c r="L95" s="59"/>
      <c r="M95" s="44"/>
      <c r="N95" s="45"/>
      <c r="O95" s="65"/>
      <c r="P95" s="66"/>
      <c r="Q95" s="67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110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110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110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110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110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110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110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110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110"/>
      <c r="Y104" s="266"/>
      <c r="Z104" s="267"/>
      <c r="AA104" s="55"/>
      <c r="AB104" s="49"/>
      <c r="AC104" s="279"/>
    </row>
    <row r="105" spans="1:29" ht="15.75" customHeight="1">
      <c r="A105" s="269"/>
      <c r="B105" s="99"/>
      <c r="C105" s="264"/>
      <c r="D105" s="265"/>
      <c r="E105" s="109"/>
      <c r="F105" s="71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59">AVERAGE(I90:I105)</f>
        <v>12.5</v>
      </c>
      <c r="J106" s="81">
        <f t="shared" si="59"/>
        <v>3136.5</v>
      </c>
      <c r="K106" s="82">
        <f t="shared" ref="K106" si="60">J106/I106</f>
        <v>250.92</v>
      </c>
      <c r="L106" s="80">
        <f t="shared" ref="L106:M106" si="61">AVERAGE(L90:L105)</f>
        <v>12.5</v>
      </c>
      <c r="M106" s="81">
        <f t="shared" si="61"/>
        <v>2671.0756368685716</v>
      </c>
      <c r="N106" s="82">
        <f>M106/L106</f>
        <v>213.68605094948572</v>
      </c>
      <c r="O106" s="83">
        <f>L106-I106</f>
        <v>0</v>
      </c>
      <c r="P106" s="84">
        <f>N106-K106</f>
        <v>-37.233949050514269</v>
      </c>
      <c r="Q106" s="85">
        <f>N106/K106</f>
        <v>0.85161027797499489</v>
      </c>
      <c r="R106" s="275"/>
      <c r="S106" s="182">
        <f>S90</f>
        <v>0.16673611111111111</v>
      </c>
      <c r="T106" s="183">
        <f>INDEX(T90:T105,COUNTA(T90:T105))</f>
        <v>0.59097222222222223</v>
      </c>
      <c r="U106" s="86"/>
      <c r="V106" s="96"/>
      <c r="W106" s="78"/>
      <c r="X106" s="82"/>
      <c r="Y106" s="262"/>
      <c r="Z106" s="263"/>
      <c r="AA106" s="97">
        <f>M106-J106</f>
        <v>-465.42436313142844</v>
      </c>
      <c r="AB106" s="85">
        <f>M106/J106</f>
        <v>0.85161027797499489</v>
      </c>
      <c r="AC106" s="280"/>
    </row>
    <row r="107" spans="1:29" ht="15.75" customHeight="1">
      <c r="A107" s="281" t="s">
        <v>42</v>
      </c>
      <c r="B107" s="16" t="s">
        <v>69</v>
      </c>
      <c r="C107" s="271" t="s">
        <v>102</v>
      </c>
      <c r="D107" s="272"/>
      <c r="E107" s="21">
        <v>26.63</v>
      </c>
      <c r="F107" s="15">
        <v>843</v>
      </c>
      <c r="G107" s="22">
        <f t="shared" ref="G107:G110" si="62">E107*F107</f>
        <v>22449.09</v>
      </c>
      <c r="H107" s="23"/>
      <c r="I107" s="24">
        <v>6</v>
      </c>
      <c r="J107" s="25">
        <v>2600</v>
      </c>
      <c r="K107" s="26">
        <f>J107/I107</f>
        <v>433.33333333333331</v>
      </c>
      <c r="L107" s="27">
        <v>6</v>
      </c>
      <c r="M107" s="25">
        <f>F107/V107*60</f>
        <v>2107.5000000000005</v>
      </c>
      <c r="N107" s="26">
        <f>M107/L107</f>
        <v>351.25000000000006</v>
      </c>
      <c r="O107" s="91">
        <f>L107-I107</f>
        <v>0</v>
      </c>
      <c r="P107" s="92">
        <f>N107-K107</f>
        <v>-82.083333333333258</v>
      </c>
      <c r="Q107" s="31">
        <f>N107/K107</f>
        <v>0.81057692307692319</v>
      </c>
      <c r="R107" s="273">
        <f>Q123</f>
        <v>0.82968838154390323</v>
      </c>
      <c r="S107" s="117">
        <v>0.34652777777777777</v>
      </c>
      <c r="T107" s="118">
        <v>0.36319444444444443</v>
      </c>
      <c r="U107" s="34"/>
      <c r="V107" s="35">
        <v>23.999999999999993</v>
      </c>
      <c r="W107" s="33"/>
      <c r="X107" s="107"/>
      <c r="Y107" s="276"/>
      <c r="Z107" s="277"/>
      <c r="AA107" s="36">
        <f>M107-J107</f>
        <v>-492.49999999999955</v>
      </c>
      <c r="AB107" s="31">
        <f>M107/J107</f>
        <v>0.81057692307692331</v>
      </c>
      <c r="AC107" s="278">
        <f>AB123</f>
        <v>0.82968838154390312</v>
      </c>
    </row>
    <row r="108" spans="1:29" ht="15.75" customHeight="1">
      <c r="A108" s="282"/>
      <c r="B108" s="38" t="s">
        <v>76</v>
      </c>
      <c r="C108" s="264" t="s">
        <v>99</v>
      </c>
      <c r="D108" s="265"/>
      <c r="E108" s="39">
        <v>24.73</v>
      </c>
      <c r="F108" s="40">
        <v>1259</v>
      </c>
      <c r="G108" s="41">
        <f t="shared" si="62"/>
        <v>31135.07</v>
      </c>
      <c r="H108" s="42"/>
      <c r="I108" s="43">
        <v>6</v>
      </c>
      <c r="J108" s="44">
        <v>2600</v>
      </c>
      <c r="K108" s="45">
        <f t="shared" si="54"/>
        <v>433.33333333333331</v>
      </c>
      <c r="L108" s="46">
        <v>6</v>
      </c>
      <c r="M108" s="44">
        <f>F108/V108*60</f>
        <v>2174.8560460652616</v>
      </c>
      <c r="N108" s="45">
        <f>M108/L108</f>
        <v>362.47600767754358</v>
      </c>
      <c r="O108" s="47">
        <f>L108-I108</f>
        <v>0</v>
      </c>
      <c r="P108" s="48">
        <f>N108-K108</f>
        <v>-70.857325655789737</v>
      </c>
      <c r="Q108" s="49">
        <f>N108/K108</f>
        <v>0.8364830946404852</v>
      </c>
      <c r="R108" s="274"/>
      <c r="S108" s="50">
        <v>0.36685185185185187</v>
      </c>
      <c r="T108" s="51">
        <v>0.39097222222222222</v>
      </c>
      <c r="U108" s="52">
        <v>5.2666666666667172</v>
      </c>
      <c r="V108" s="53">
        <v>34.733333333333299</v>
      </c>
      <c r="W108" s="54"/>
      <c r="X108" s="58"/>
      <c r="Y108" s="266"/>
      <c r="Z108" s="267"/>
      <c r="AA108" s="55">
        <f>M108-J108</f>
        <v>-425.14395393473842</v>
      </c>
      <c r="AB108" s="49">
        <f>M108/J108</f>
        <v>0.8364830946404852</v>
      </c>
      <c r="AC108" s="279"/>
    </row>
    <row r="109" spans="1:29" ht="15.75" customHeight="1">
      <c r="A109" s="282"/>
      <c r="B109" s="38" t="s">
        <v>76</v>
      </c>
      <c r="C109" s="264" t="s">
        <v>101</v>
      </c>
      <c r="D109" s="265"/>
      <c r="E109" s="39">
        <v>24.73</v>
      </c>
      <c r="F109" s="40">
        <v>1853</v>
      </c>
      <c r="G109" s="41">
        <f t="shared" si="62"/>
        <v>45824.69</v>
      </c>
      <c r="H109" s="42"/>
      <c r="I109" s="43">
        <v>6</v>
      </c>
      <c r="J109" s="44">
        <v>2600</v>
      </c>
      <c r="K109" s="45">
        <f t="shared" si="54"/>
        <v>433.33333333333331</v>
      </c>
      <c r="L109" s="46">
        <v>6</v>
      </c>
      <c r="M109" s="44">
        <f>F109/V109*60</f>
        <v>2190.0196979645416</v>
      </c>
      <c r="N109" s="45">
        <f>M109/L109</f>
        <v>365.00328299409028</v>
      </c>
      <c r="O109" s="47">
        <f>L109-I109</f>
        <v>0</v>
      </c>
      <c r="P109" s="48">
        <f>N109-K109</f>
        <v>-68.33005033924303</v>
      </c>
      <c r="Q109" s="49">
        <f>N109/K109</f>
        <v>0.84231526844790072</v>
      </c>
      <c r="R109" s="274"/>
      <c r="S109" s="50">
        <v>0.39530092592592592</v>
      </c>
      <c r="T109" s="51">
        <v>0.43055555555555558</v>
      </c>
      <c r="U109" s="52">
        <v>6.2333333333333218</v>
      </c>
      <c r="V109" s="53">
        <v>50.766666666666715</v>
      </c>
      <c r="W109" s="54"/>
      <c r="X109" s="94"/>
      <c r="Y109" s="266"/>
      <c r="Z109" s="267"/>
      <c r="AA109" s="55">
        <f>M109-J109</f>
        <v>-409.98030203545841</v>
      </c>
      <c r="AB109" s="49">
        <f>M109/J109</f>
        <v>0.84231526844790061</v>
      </c>
      <c r="AC109" s="279"/>
    </row>
    <row r="110" spans="1:29" ht="15.75" customHeight="1">
      <c r="A110" s="282"/>
      <c r="B110" s="38" t="s">
        <v>76</v>
      </c>
      <c r="C110" s="264" t="s">
        <v>100</v>
      </c>
      <c r="D110" s="265"/>
      <c r="E110" s="39">
        <v>24.94</v>
      </c>
      <c r="F110" s="40">
        <v>1431</v>
      </c>
      <c r="G110" s="41">
        <f t="shared" si="62"/>
        <v>35689.14</v>
      </c>
      <c r="H110" s="42"/>
      <c r="I110" s="43">
        <v>6</v>
      </c>
      <c r="J110" s="44">
        <v>2600</v>
      </c>
      <c r="K110" s="45">
        <f t="shared" si="54"/>
        <v>433.33333333333331</v>
      </c>
      <c r="L110" s="46">
        <v>6</v>
      </c>
      <c r="M110" s="44">
        <f>F110/V110*60</f>
        <v>2156.3834240267884</v>
      </c>
      <c r="N110" s="45">
        <f>M110/L110</f>
        <v>359.39723733779806</v>
      </c>
      <c r="O110" s="47">
        <f>L110-I110</f>
        <v>0</v>
      </c>
      <c r="P110" s="48">
        <f>N110-K110</f>
        <v>-73.936095995535254</v>
      </c>
      <c r="Q110" s="49">
        <f>N110/K110</f>
        <v>0.82937824001030325</v>
      </c>
      <c r="R110" s="274"/>
      <c r="S110" s="50">
        <v>0.43415509259259261</v>
      </c>
      <c r="T110" s="51">
        <v>0.46180555555555558</v>
      </c>
      <c r="U110" s="52">
        <v>5.1833333333333176</v>
      </c>
      <c r="V110" s="53">
        <v>39.816666666666684</v>
      </c>
      <c r="W110" s="54"/>
      <c r="X110" s="58"/>
      <c r="Y110" s="266"/>
      <c r="Z110" s="267"/>
      <c r="AA110" s="55">
        <f>M110-J110</f>
        <v>-443.61657597321164</v>
      </c>
      <c r="AB110" s="49">
        <f>M110/J110</f>
        <v>0.82937824001030325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58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58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58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58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58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58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58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58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58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58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78"/>
      <c r="G123" s="79"/>
      <c r="H123" s="20"/>
      <c r="I123" s="80">
        <f t="shared" ref="I123:J123" si="63">AVERAGE(I107:I122)</f>
        <v>6</v>
      </c>
      <c r="J123" s="81">
        <f t="shared" si="63"/>
        <v>2600</v>
      </c>
      <c r="K123" s="82">
        <f t="shared" ref="K123" si="64">J123/I123</f>
        <v>433.33333333333331</v>
      </c>
      <c r="L123" s="80">
        <f t="shared" ref="L123:M123" si="65">AVERAGE(L107:L122)</f>
        <v>6</v>
      </c>
      <c r="M123" s="81">
        <f t="shared" si="65"/>
        <v>2157.1897920141482</v>
      </c>
      <c r="N123" s="82">
        <f>M123/L123</f>
        <v>359.53163200235804</v>
      </c>
      <c r="O123" s="83">
        <f>L123-I123</f>
        <v>0</v>
      </c>
      <c r="P123" s="84">
        <f>N123-K123</f>
        <v>-73.801701330975277</v>
      </c>
      <c r="Q123" s="85">
        <f>N123/K123</f>
        <v>0.82968838154390323</v>
      </c>
      <c r="R123" s="275"/>
      <c r="S123" s="182">
        <f>S107</f>
        <v>0.34652777777777777</v>
      </c>
      <c r="T123" s="183">
        <f>INDEX(T107:T122,COUNTA(T107:T122))</f>
        <v>0.46180555555555558</v>
      </c>
      <c r="U123" s="86"/>
      <c r="V123" s="96"/>
      <c r="W123" s="78"/>
      <c r="X123" s="82"/>
      <c r="Y123" s="262"/>
      <c r="Z123" s="263"/>
      <c r="AA123" s="97">
        <f>M123-J123</f>
        <v>-442.81020798585178</v>
      </c>
      <c r="AB123" s="85">
        <f>M123/J123</f>
        <v>0.82968838154390312</v>
      </c>
      <c r="AC123" s="280"/>
    </row>
    <row r="124" spans="1:29" ht="15.75" customHeight="1">
      <c r="A124" s="268" t="s">
        <v>214</v>
      </c>
      <c r="B124" s="98" t="s">
        <v>70</v>
      </c>
      <c r="C124" s="271" t="s">
        <v>203</v>
      </c>
      <c r="D124" s="272"/>
      <c r="E124" s="21">
        <v>49.91</v>
      </c>
      <c r="F124" s="15">
        <v>1800</v>
      </c>
      <c r="G124" s="22">
        <f t="shared" ref="G124:G125" si="66">E124*F124</f>
        <v>89838</v>
      </c>
      <c r="H124" s="23"/>
      <c r="I124" s="24">
        <v>26</v>
      </c>
      <c r="J124" s="25">
        <v>2000</v>
      </c>
      <c r="K124" s="26">
        <f>J124/I124</f>
        <v>76.92307692307692</v>
      </c>
      <c r="L124" s="27">
        <v>26</v>
      </c>
      <c r="M124" s="25">
        <f>F124/V124*60</f>
        <v>1701.6806722689084</v>
      </c>
      <c r="N124" s="26">
        <f>M124/L124</f>
        <v>65.449256625727244</v>
      </c>
      <c r="O124" s="91">
        <f>L124-I124</f>
        <v>0</v>
      </c>
      <c r="P124" s="92">
        <f>N124-K124</f>
        <v>-11.473820297349675</v>
      </c>
      <c r="Q124" s="31">
        <f>N124/K124</f>
        <v>0.8508403361344542</v>
      </c>
      <c r="R124" s="273">
        <f>Q140</f>
        <v>0.85289296129576386</v>
      </c>
      <c r="S124" s="32">
        <v>0.76042824074074078</v>
      </c>
      <c r="T124" s="33">
        <v>0.80450231481481482</v>
      </c>
      <c r="U124" s="34"/>
      <c r="V124" s="35">
        <v>63.466666666666626</v>
      </c>
      <c r="W124" s="33"/>
      <c r="X124" s="107"/>
      <c r="Y124" s="276"/>
      <c r="Z124" s="277"/>
      <c r="AA124" s="36">
        <f>M124-J124</f>
        <v>-298.31932773109156</v>
      </c>
      <c r="AB124" s="31">
        <f>M124/J124</f>
        <v>0.8508403361344542</v>
      </c>
      <c r="AC124" s="278">
        <f>AB140</f>
        <v>0.85289296129576397</v>
      </c>
    </row>
    <row r="125" spans="1:29" ht="15.75" customHeight="1">
      <c r="A125" s="269"/>
      <c r="B125" s="99" t="s">
        <v>70</v>
      </c>
      <c r="C125" s="264" t="s">
        <v>115</v>
      </c>
      <c r="D125" s="265"/>
      <c r="E125" s="39">
        <v>56.87</v>
      </c>
      <c r="F125" s="40">
        <v>1964</v>
      </c>
      <c r="G125" s="41">
        <f t="shared" si="66"/>
        <v>111692.68</v>
      </c>
      <c r="H125" s="42"/>
      <c r="I125" s="43">
        <v>23</v>
      </c>
      <c r="J125" s="44">
        <v>2000</v>
      </c>
      <c r="K125" s="45">
        <f t="shared" ref="K125" si="67">J125/I125</f>
        <v>86.956521739130437</v>
      </c>
      <c r="L125" s="46">
        <v>23</v>
      </c>
      <c r="M125" s="44">
        <f>F125/V125*60</f>
        <v>1709.8911729141473</v>
      </c>
      <c r="N125" s="45">
        <f>M125/L125</f>
        <v>74.343094474528144</v>
      </c>
      <c r="O125" s="47">
        <f>L125-I125</f>
        <v>0</v>
      </c>
      <c r="P125" s="48">
        <f>N125-K125</f>
        <v>-12.613427264602294</v>
      </c>
      <c r="Q125" s="49">
        <f>N125/K125</f>
        <v>0.85494558645707364</v>
      </c>
      <c r="R125" s="274"/>
      <c r="S125" s="50">
        <v>0.80978009259259254</v>
      </c>
      <c r="T125" s="51">
        <v>0.85763888888888884</v>
      </c>
      <c r="U125" s="52">
        <v>7.5999999999999091</v>
      </c>
      <c r="V125" s="53">
        <v>68.916666666666671</v>
      </c>
      <c r="W125" s="54"/>
      <c r="X125" s="94"/>
      <c r="Y125" s="266"/>
      <c r="Z125" s="267"/>
      <c r="AA125" s="55">
        <f>M125-J125</f>
        <v>-290.10882708585268</v>
      </c>
      <c r="AB125" s="49">
        <f>M125/J125</f>
        <v>0.85494558645707364</v>
      </c>
      <c r="AC125" s="279"/>
    </row>
    <row r="126" spans="1:29" ht="15.75" customHeight="1">
      <c r="A126" s="269"/>
      <c r="B126" s="99"/>
      <c r="C126" s="264"/>
      <c r="D126" s="265"/>
      <c r="E126" s="39"/>
      <c r="F126" s="40"/>
      <c r="G126" s="41"/>
      <c r="H126" s="42"/>
      <c r="I126" s="43"/>
      <c r="J126" s="44"/>
      <c r="K126" s="45"/>
      <c r="L126" s="46"/>
      <c r="M126" s="44"/>
      <c r="N126" s="45"/>
      <c r="O126" s="47"/>
      <c r="P126" s="48"/>
      <c r="Q126" s="49"/>
      <c r="R126" s="274"/>
      <c r="S126" s="50"/>
      <c r="T126" s="51"/>
      <c r="U126" s="52"/>
      <c r="V126" s="53"/>
      <c r="W126" s="54"/>
      <c r="X126" s="94"/>
      <c r="Y126" s="266"/>
      <c r="Z126" s="267"/>
      <c r="AA126" s="55"/>
      <c r="AB126" s="49"/>
      <c r="AC126" s="279"/>
    </row>
    <row r="127" spans="1:29" ht="15.75" customHeight="1">
      <c r="A127" s="269"/>
      <c r="B127" s="99"/>
      <c r="C127" s="264"/>
      <c r="D127" s="265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79"/>
    </row>
    <row r="128" spans="1:29" ht="15.75" customHeight="1">
      <c r="A128" s="269"/>
      <c r="B128" s="99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99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94"/>
      <c r="Y129" s="266"/>
      <c r="Z129" s="267"/>
      <c r="AA129" s="55"/>
      <c r="AB129" s="49"/>
      <c r="AC129" s="279"/>
    </row>
    <row r="130" spans="1:29" ht="15.75" customHeight="1">
      <c r="A130" s="269"/>
      <c r="B130" s="99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62"/>
      <c r="T130" s="63"/>
      <c r="U130" s="52"/>
      <c r="V130" s="53"/>
      <c r="W130" s="63"/>
      <c r="X130" s="108"/>
      <c r="Y130" s="266"/>
      <c r="Z130" s="267"/>
      <c r="AA130" s="55"/>
      <c r="AB130" s="49"/>
      <c r="AC130" s="279"/>
    </row>
    <row r="131" spans="1:29" ht="15.75" customHeight="1">
      <c r="A131" s="269"/>
      <c r="B131" s="99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62"/>
      <c r="T131" s="63"/>
      <c r="U131" s="52"/>
      <c r="V131" s="53"/>
      <c r="W131" s="63"/>
      <c r="X131" s="108"/>
      <c r="Y131" s="266"/>
      <c r="Z131" s="267"/>
      <c r="AA131" s="55"/>
      <c r="AB131" s="49"/>
      <c r="AC131" s="279"/>
    </row>
    <row r="132" spans="1:29" ht="15.75" customHeight="1">
      <c r="A132" s="269"/>
      <c r="B132" s="99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62"/>
      <c r="T132" s="63"/>
      <c r="U132" s="52"/>
      <c r="V132" s="53"/>
      <c r="W132" s="63"/>
      <c r="X132" s="108"/>
      <c r="Y132" s="266"/>
      <c r="Z132" s="267"/>
      <c r="AA132" s="55"/>
      <c r="AB132" s="49"/>
      <c r="AC132" s="279"/>
    </row>
    <row r="133" spans="1:29" ht="15.75" customHeight="1">
      <c r="A133" s="269"/>
      <c r="B133" s="99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62"/>
      <c r="T133" s="63"/>
      <c r="U133" s="52"/>
      <c r="V133" s="53"/>
      <c r="W133" s="63"/>
      <c r="X133" s="108"/>
      <c r="Y133" s="266"/>
      <c r="Z133" s="267"/>
      <c r="AA133" s="55"/>
      <c r="AB133" s="49"/>
      <c r="AC133" s="279"/>
    </row>
    <row r="134" spans="1:29" ht="15.75" customHeight="1">
      <c r="A134" s="269"/>
      <c r="B134" s="99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62"/>
      <c r="T134" s="63"/>
      <c r="U134" s="52"/>
      <c r="V134" s="53"/>
      <c r="W134" s="63"/>
      <c r="X134" s="108"/>
      <c r="Y134" s="266"/>
      <c r="Z134" s="267"/>
      <c r="AA134" s="55"/>
      <c r="AB134" s="49"/>
      <c r="AC134" s="279"/>
    </row>
    <row r="135" spans="1:29" ht="15.75" customHeight="1">
      <c r="A135" s="269"/>
      <c r="B135" s="99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62"/>
      <c r="T135" s="63"/>
      <c r="U135" s="52"/>
      <c r="V135" s="53"/>
      <c r="W135" s="63"/>
      <c r="X135" s="108"/>
      <c r="Y135" s="266"/>
      <c r="Z135" s="267"/>
      <c r="AA135" s="55"/>
      <c r="AB135" s="49"/>
      <c r="AC135" s="279"/>
    </row>
    <row r="136" spans="1:29" ht="15.75" customHeight="1">
      <c r="A136" s="269"/>
      <c r="B136" s="99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62"/>
      <c r="T136" s="63"/>
      <c r="U136" s="52"/>
      <c r="V136" s="53"/>
      <c r="W136" s="63"/>
      <c r="X136" s="108"/>
      <c r="Y136" s="266"/>
      <c r="Z136" s="267"/>
      <c r="AA136" s="55"/>
      <c r="AB136" s="49"/>
      <c r="AC136" s="279"/>
    </row>
    <row r="137" spans="1:29" ht="15.75" customHeight="1">
      <c r="A137" s="269"/>
      <c r="B137" s="99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62"/>
      <c r="T137" s="63"/>
      <c r="U137" s="52"/>
      <c r="V137" s="53"/>
      <c r="W137" s="63"/>
      <c r="X137" s="108"/>
      <c r="Y137" s="266"/>
      <c r="Z137" s="267"/>
      <c r="AA137" s="55"/>
      <c r="AB137" s="49"/>
      <c r="AC137" s="279"/>
    </row>
    <row r="138" spans="1:29" ht="15.75" customHeight="1">
      <c r="A138" s="269"/>
      <c r="B138" s="99"/>
      <c r="C138" s="264"/>
      <c r="D138" s="265"/>
      <c r="E138" s="39"/>
      <c r="F138" s="71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62"/>
      <c r="T138" s="63"/>
      <c r="U138" s="52"/>
      <c r="V138" s="53"/>
      <c r="W138" s="63"/>
      <c r="X138" s="108"/>
      <c r="Y138" s="266"/>
      <c r="Z138" s="267"/>
      <c r="AA138" s="55"/>
      <c r="AB138" s="49"/>
      <c r="AC138" s="279"/>
    </row>
    <row r="139" spans="1:29" ht="15.75" customHeight="1">
      <c r="A139" s="269"/>
      <c r="B139" s="99"/>
      <c r="C139" s="264"/>
      <c r="D139" s="265"/>
      <c r="E139" s="109"/>
      <c r="F139" s="71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68">AVERAGE(I124:I139)</f>
        <v>24.5</v>
      </c>
      <c r="J140" s="81">
        <f t="shared" si="68"/>
        <v>2000</v>
      </c>
      <c r="K140" s="82">
        <f t="shared" ref="K140" si="69">J140/I140</f>
        <v>81.632653061224488</v>
      </c>
      <c r="L140" s="80">
        <f t="shared" ref="L140:M140" si="70">AVERAGE(L124:L139)</f>
        <v>24.5</v>
      </c>
      <c r="M140" s="81">
        <f t="shared" si="70"/>
        <v>1705.7859225915279</v>
      </c>
      <c r="N140" s="82">
        <f>M140/L140</f>
        <v>69.623915207817461</v>
      </c>
      <c r="O140" s="83">
        <f>L140-I140</f>
        <v>0</v>
      </c>
      <c r="P140" s="84">
        <f>N140-K140</f>
        <v>-12.008737853407027</v>
      </c>
      <c r="Q140" s="85">
        <f>N140/K140</f>
        <v>0.85289296129576386</v>
      </c>
      <c r="R140" s="275"/>
      <c r="S140" s="182">
        <f>S124</f>
        <v>0.76042824074074078</v>
      </c>
      <c r="T140" s="183">
        <f>INDEX(T124:T139,COUNTA(T124:T139))</f>
        <v>0.85763888888888884</v>
      </c>
      <c r="U140" s="86"/>
      <c r="V140" s="96"/>
      <c r="W140" s="78"/>
      <c r="X140" s="82"/>
      <c r="Y140" s="262"/>
      <c r="Z140" s="263"/>
      <c r="AA140" s="97">
        <f>M140-J140</f>
        <v>-294.21407740847212</v>
      </c>
      <c r="AB140" s="85">
        <f>M140/J140</f>
        <v>0.85289296129576397</v>
      </c>
      <c r="AC140" s="280"/>
    </row>
    <row r="141" spans="1:29" ht="15.75" customHeight="1">
      <c r="A141" s="281" t="s">
        <v>47</v>
      </c>
      <c r="B141" s="98" t="s">
        <v>70</v>
      </c>
      <c r="C141" s="271" t="s">
        <v>211</v>
      </c>
      <c r="D141" s="272"/>
      <c r="E141" s="21">
        <v>47.6</v>
      </c>
      <c r="F141" s="34">
        <v>2575</v>
      </c>
      <c r="G141" s="22">
        <f t="shared" ref="G141:G142" si="71">E141*F141</f>
        <v>122570</v>
      </c>
      <c r="H141" s="23"/>
      <c r="I141" s="24">
        <v>23</v>
      </c>
      <c r="J141" s="25">
        <v>2000</v>
      </c>
      <c r="K141" s="26">
        <f>J141/I141</f>
        <v>86.956521739130437</v>
      </c>
      <c r="L141" s="27">
        <v>23</v>
      </c>
      <c r="M141" s="25">
        <f>F141/V141*60</f>
        <v>1708.7557603686632</v>
      </c>
      <c r="N141" s="26">
        <f>M141/L141</f>
        <v>74.293728711681013</v>
      </c>
      <c r="O141" s="91">
        <f>L141-I141</f>
        <v>0</v>
      </c>
      <c r="P141" s="92">
        <f>N141-K141</f>
        <v>-12.662793027449425</v>
      </c>
      <c r="Q141" s="31">
        <f>N141/K141</f>
        <v>0.85437788018433158</v>
      </c>
      <c r="R141" s="273">
        <f>Q157</f>
        <v>0.85585160701688057</v>
      </c>
      <c r="S141" s="32">
        <v>0.70833333333333337</v>
      </c>
      <c r="T141" s="33">
        <v>0.77112268518518523</v>
      </c>
      <c r="U141" s="34"/>
      <c r="V141" s="35">
        <v>90.416666666666686</v>
      </c>
      <c r="W141" s="15"/>
      <c r="X141" s="17"/>
      <c r="Y141" s="276"/>
      <c r="Z141" s="277"/>
      <c r="AA141" s="36">
        <f>M141-J141</f>
        <v>-291.24423963133677</v>
      </c>
      <c r="AB141" s="31">
        <f>M141/J141</f>
        <v>0.85437788018433158</v>
      </c>
      <c r="AC141" s="348">
        <f>AB157</f>
        <v>0.85585160701688046</v>
      </c>
    </row>
    <row r="142" spans="1:29" ht="15.75" customHeight="1">
      <c r="A142" s="282"/>
      <c r="B142" s="99" t="s">
        <v>70</v>
      </c>
      <c r="C142" s="264" t="s">
        <v>219</v>
      </c>
      <c r="D142" s="265"/>
      <c r="E142" s="39">
        <v>44.3</v>
      </c>
      <c r="F142" s="52">
        <v>2461</v>
      </c>
      <c r="G142" s="41">
        <f t="shared" si="71"/>
        <v>109022.29999999999</v>
      </c>
      <c r="H142" s="42"/>
      <c r="I142" s="43">
        <v>17</v>
      </c>
      <c r="J142" s="44">
        <v>2000</v>
      </c>
      <c r="K142" s="45">
        <f t="shared" ref="K142" si="72">J142/I142</f>
        <v>117.64705882352941</v>
      </c>
      <c r="L142" s="46">
        <v>17</v>
      </c>
      <c r="M142" s="44">
        <f>F142/V142*60</f>
        <v>1714.6506676988586</v>
      </c>
      <c r="N142" s="45">
        <f>M142/L142</f>
        <v>100.86180398228579</v>
      </c>
      <c r="O142" s="47">
        <f>L142-I142</f>
        <v>0</v>
      </c>
      <c r="P142" s="48">
        <f>N142-K142</f>
        <v>-16.785254841243614</v>
      </c>
      <c r="Q142" s="49">
        <f>N142/K142</f>
        <v>0.85732533384942933</v>
      </c>
      <c r="R142" s="274"/>
      <c r="S142" s="50">
        <v>0.77500000000000002</v>
      </c>
      <c r="T142" s="51">
        <v>0.83480324074074075</v>
      </c>
      <c r="U142" s="52">
        <v>5.5833333333333002</v>
      </c>
      <c r="V142" s="53">
        <v>86.116666666666646</v>
      </c>
      <c r="W142" s="54"/>
      <c r="X142" s="94"/>
      <c r="Y142" s="266"/>
      <c r="Z142" s="267"/>
      <c r="AA142" s="55">
        <f>M142-J142</f>
        <v>-285.34933230114143</v>
      </c>
      <c r="AB142" s="49">
        <f>M142/J142</f>
        <v>0.85732533384942933</v>
      </c>
      <c r="AC142" s="294"/>
    </row>
    <row r="143" spans="1:29" ht="15.75" customHeight="1">
      <c r="A143" s="282"/>
      <c r="B143" s="99"/>
      <c r="C143" s="264"/>
      <c r="D143" s="265"/>
      <c r="E143" s="39"/>
      <c r="F143" s="52"/>
      <c r="G143" s="41"/>
      <c r="H143" s="42"/>
      <c r="I143" s="43"/>
      <c r="J143" s="44"/>
      <c r="K143" s="45"/>
      <c r="L143" s="46"/>
      <c r="M143" s="44"/>
      <c r="N143" s="45"/>
      <c r="O143" s="47"/>
      <c r="P143" s="48"/>
      <c r="Q143" s="49"/>
      <c r="R143" s="274"/>
      <c r="S143" s="50"/>
      <c r="T143" s="51"/>
      <c r="U143" s="52"/>
      <c r="V143" s="53"/>
      <c r="W143" s="54"/>
      <c r="X143" s="94"/>
      <c r="Y143" s="266"/>
      <c r="Z143" s="267"/>
      <c r="AA143" s="55"/>
      <c r="AB143" s="49"/>
      <c r="AC143" s="294"/>
    </row>
    <row r="144" spans="1:29" ht="15.75" customHeight="1">
      <c r="A144" s="282"/>
      <c r="B144" s="99"/>
      <c r="C144" s="264"/>
      <c r="D144" s="265"/>
      <c r="E144" s="39"/>
      <c r="F144" s="52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94"/>
    </row>
    <row r="145" spans="1:29" ht="15.75" customHeight="1">
      <c r="A145" s="283"/>
      <c r="B145" s="99"/>
      <c r="C145" s="264"/>
      <c r="D145" s="265"/>
      <c r="E145" s="39"/>
      <c r="F145" s="52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94"/>
    </row>
    <row r="146" spans="1:29" ht="15.75" customHeight="1">
      <c r="A146" s="283"/>
      <c r="B146" s="99"/>
      <c r="C146" s="264"/>
      <c r="D146" s="265"/>
      <c r="E146" s="39"/>
      <c r="F146" s="52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94"/>
      <c r="Y146" s="266"/>
      <c r="Z146" s="267"/>
      <c r="AA146" s="55"/>
      <c r="AB146" s="49"/>
      <c r="AC146" s="294"/>
    </row>
    <row r="147" spans="1:29" ht="15.75" customHeight="1">
      <c r="A147" s="283"/>
      <c r="B147" s="99"/>
      <c r="C147" s="264"/>
      <c r="D147" s="265"/>
      <c r="E147" s="39"/>
      <c r="F147" s="52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94"/>
    </row>
    <row r="148" spans="1:29" ht="15.75" customHeight="1">
      <c r="A148" s="283"/>
      <c r="B148" s="99"/>
      <c r="C148" s="264"/>
      <c r="D148" s="265"/>
      <c r="E148" s="39"/>
      <c r="F148" s="52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94"/>
    </row>
    <row r="149" spans="1:29" ht="15.75" customHeight="1">
      <c r="A149" s="283"/>
      <c r="B149" s="99"/>
      <c r="C149" s="264"/>
      <c r="D149" s="265"/>
      <c r="E149" s="39"/>
      <c r="F149" s="52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54"/>
      <c r="X149" s="94"/>
      <c r="Y149" s="266"/>
      <c r="Z149" s="267"/>
      <c r="AA149" s="55"/>
      <c r="AB149" s="49"/>
      <c r="AC149" s="294"/>
    </row>
    <row r="150" spans="1:29" ht="15.75" customHeight="1">
      <c r="A150" s="283"/>
      <c r="B150" s="99"/>
      <c r="C150" s="264"/>
      <c r="D150" s="265"/>
      <c r="E150" s="39"/>
      <c r="F150" s="52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54"/>
      <c r="X150" s="94"/>
      <c r="Y150" s="266"/>
      <c r="Z150" s="267"/>
      <c r="AA150" s="55"/>
      <c r="AB150" s="49"/>
      <c r="AC150" s="294"/>
    </row>
    <row r="151" spans="1:29" ht="15.75" customHeight="1">
      <c r="A151" s="283"/>
      <c r="B151" s="99"/>
      <c r="C151" s="264"/>
      <c r="D151" s="265"/>
      <c r="E151" s="39"/>
      <c r="F151" s="52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54"/>
      <c r="X151" s="94"/>
      <c r="Y151" s="266"/>
      <c r="Z151" s="267"/>
      <c r="AA151" s="55"/>
      <c r="AB151" s="49"/>
      <c r="AC151" s="294"/>
    </row>
    <row r="152" spans="1:29" ht="15.75" customHeight="1">
      <c r="A152" s="283"/>
      <c r="B152" s="99"/>
      <c r="C152" s="264"/>
      <c r="D152" s="265"/>
      <c r="E152" s="39"/>
      <c r="F152" s="52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54"/>
      <c r="X152" s="94"/>
      <c r="Y152" s="266"/>
      <c r="Z152" s="267"/>
      <c r="AA152" s="55"/>
      <c r="AB152" s="49"/>
      <c r="AC152" s="294"/>
    </row>
    <row r="153" spans="1:29" ht="15.75" customHeight="1">
      <c r="A153" s="283"/>
      <c r="B153" s="99"/>
      <c r="C153" s="264"/>
      <c r="D153" s="265"/>
      <c r="E153" s="39"/>
      <c r="F153" s="52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54"/>
      <c r="X153" s="94"/>
      <c r="Y153" s="266"/>
      <c r="Z153" s="267"/>
      <c r="AA153" s="55"/>
      <c r="AB153" s="49"/>
      <c r="AC153" s="294"/>
    </row>
    <row r="154" spans="1:29" ht="15.75" customHeight="1">
      <c r="A154" s="283"/>
      <c r="B154" s="99"/>
      <c r="C154" s="264"/>
      <c r="D154" s="265"/>
      <c r="E154" s="39"/>
      <c r="F154" s="52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100"/>
      <c r="X154" s="101"/>
      <c r="Y154" s="266"/>
      <c r="Z154" s="267"/>
      <c r="AA154" s="55"/>
      <c r="AB154" s="49"/>
      <c r="AC154" s="294"/>
    </row>
    <row r="155" spans="1:29" ht="15.75" customHeight="1">
      <c r="A155" s="283"/>
      <c r="B155" s="99"/>
      <c r="C155" s="264"/>
      <c r="D155" s="265"/>
      <c r="E155" s="39"/>
      <c r="F155" s="52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102"/>
      <c r="X155" s="103"/>
      <c r="Y155" s="266"/>
      <c r="Z155" s="267"/>
      <c r="AA155" s="55"/>
      <c r="AB155" s="49"/>
      <c r="AC155" s="294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50"/>
      <c r="T156" s="51"/>
      <c r="U156" s="73"/>
      <c r="V156" s="53"/>
      <c r="W156" s="102"/>
      <c r="X156" s="103"/>
      <c r="Y156" s="266"/>
      <c r="Z156" s="267"/>
      <c r="AA156" s="55"/>
      <c r="AB156" s="49"/>
      <c r="AC156" s="294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73">AVERAGE(I141:I156)</f>
        <v>20</v>
      </c>
      <c r="J157" s="81">
        <f t="shared" si="73"/>
        <v>2000</v>
      </c>
      <c r="K157" s="82">
        <f t="shared" ref="K157" si="74">J157/I157</f>
        <v>100</v>
      </c>
      <c r="L157" s="80">
        <f t="shared" ref="L157:M157" si="75">AVERAGE(L141:L156)</f>
        <v>20</v>
      </c>
      <c r="M157" s="81">
        <f t="shared" si="75"/>
        <v>1711.703214033761</v>
      </c>
      <c r="N157" s="82">
        <f>M157/L157</f>
        <v>85.585160701688054</v>
      </c>
      <c r="O157" s="83">
        <f>L157-I157</f>
        <v>0</v>
      </c>
      <c r="P157" s="84">
        <f>N157-K157</f>
        <v>-14.414839298311946</v>
      </c>
      <c r="Q157" s="85">
        <f>N157/K157</f>
        <v>0.85585160701688057</v>
      </c>
      <c r="R157" s="275"/>
      <c r="S157" s="182">
        <f>S141</f>
        <v>0.70833333333333337</v>
      </c>
      <c r="T157" s="183">
        <f>INDEX(T141:T156,COUNTA(T141:T156))</f>
        <v>0.83480324074074075</v>
      </c>
      <c r="U157" s="86"/>
      <c r="V157" s="96"/>
      <c r="W157" s="105"/>
      <c r="X157" s="106"/>
      <c r="Y157" s="262"/>
      <c r="Z157" s="263"/>
      <c r="AA157" s="97">
        <f>M157-J157</f>
        <v>-288.29678596623899</v>
      </c>
      <c r="AB157" s="85">
        <f>M157/J157</f>
        <v>0.85585160701688046</v>
      </c>
      <c r="AC157" s="295"/>
    </row>
    <row r="158" spans="1:29" ht="15.75" customHeight="1">
      <c r="A158" s="268" t="s">
        <v>246</v>
      </c>
      <c r="B158" s="98" t="s">
        <v>70</v>
      </c>
      <c r="C158" s="271" t="s">
        <v>116</v>
      </c>
      <c r="D158" s="272"/>
      <c r="E158" s="21">
        <v>56.79</v>
      </c>
      <c r="F158" s="15">
        <v>2496</v>
      </c>
      <c r="G158" s="22">
        <f t="shared" ref="G158:G159" si="76">E158*F158</f>
        <v>141747.84</v>
      </c>
      <c r="H158" s="23"/>
      <c r="I158" s="24">
        <v>23</v>
      </c>
      <c r="J158" s="25">
        <v>2000</v>
      </c>
      <c r="K158" s="26">
        <f>J158/I158</f>
        <v>86.956521739130437</v>
      </c>
      <c r="L158" s="27">
        <v>23</v>
      </c>
      <c r="M158" s="25">
        <f>F158/V158*60</f>
        <v>1714.8091603053349</v>
      </c>
      <c r="N158" s="26">
        <f>M158/L158</f>
        <v>74.55692001327543</v>
      </c>
      <c r="O158" s="91">
        <f>L158-I158</f>
        <v>0</v>
      </c>
      <c r="P158" s="92">
        <f>N158-K158</f>
        <v>-12.399601725855007</v>
      </c>
      <c r="Q158" s="31">
        <f>N158/K158</f>
        <v>0.85740458015266741</v>
      </c>
      <c r="R158" s="273">
        <f>Q174</f>
        <v>0.85522225377869077</v>
      </c>
      <c r="S158" s="32">
        <v>0.73958333333333304</v>
      </c>
      <c r="T158" s="33">
        <v>0.80023148148148149</v>
      </c>
      <c r="U158" s="34"/>
      <c r="V158" s="35">
        <v>87.333333333333769</v>
      </c>
      <c r="W158" s="33"/>
      <c r="X158" s="107"/>
      <c r="Y158" s="276"/>
      <c r="Z158" s="277"/>
      <c r="AA158" s="36">
        <f>M158-J158</f>
        <v>-285.1908396946651</v>
      </c>
      <c r="AB158" s="31">
        <f>M158/J158</f>
        <v>0.85740458015266741</v>
      </c>
      <c r="AC158" s="278">
        <f>AB174</f>
        <v>0.85522225377869077</v>
      </c>
    </row>
    <row r="159" spans="1:29" ht="15.75" customHeight="1">
      <c r="A159" s="269"/>
      <c r="B159" s="99" t="s">
        <v>70</v>
      </c>
      <c r="C159" s="264" t="s">
        <v>224</v>
      </c>
      <c r="D159" s="265"/>
      <c r="E159" s="39">
        <v>50.67</v>
      </c>
      <c r="F159" s="40">
        <v>2089</v>
      </c>
      <c r="G159" s="41">
        <f t="shared" si="76"/>
        <v>105849.63</v>
      </c>
      <c r="H159" s="42"/>
      <c r="I159" s="43">
        <v>22</v>
      </c>
      <c r="J159" s="44">
        <v>2000</v>
      </c>
      <c r="K159" s="45">
        <f t="shared" ref="K159" si="77">J159/I159</f>
        <v>90.909090909090907</v>
      </c>
      <c r="L159" s="46">
        <v>22</v>
      </c>
      <c r="M159" s="44">
        <f>F159/V159*60</f>
        <v>1706.0798548094281</v>
      </c>
      <c r="N159" s="45">
        <f>M159/L159</f>
        <v>77.549084309519458</v>
      </c>
      <c r="O159" s="47">
        <f>L159-I159</f>
        <v>0</v>
      </c>
      <c r="P159" s="48">
        <f>N159-K159</f>
        <v>-13.360006599571449</v>
      </c>
      <c r="Q159" s="49">
        <f>N159/K159</f>
        <v>0.85303992740471402</v>
      </c>
      <c r="R159" s="274"/>
      <c r="S159" s="50">
        <v>0.80416666666666636</v>
      </c>
      <c r="T159" s="51">
        <v>0.85518518518518516</v>
      </c>
      <c r="U159" s="52">
        <v>5.6666666666662202</v>
      </c>
      <c r="V159" s="53">
        <v>73.466666666667066</v>
      </c>
      <c r="W159" s="54"/>
      <c r="X159" s="94"/>
      <c r="Y159" s="266"/>
      <c r="Z159" s="267"/>
      <c r="AA159" s="55">
        <f>M159-J159</f>
        <v>-293.92014519057193</v>
      </c>
      <c r="AB159" s="49">
        <f>M159/J159</f>
        <v>0.85303992740471402</v>
      </c>
      <c r="AC159" s="279"/>
    </row>
    <row r="160" spans="1:29" ht="15.75" customHeight="1">
      <c r="A160" s="269"/>
      <c r="B160" s="99"/>
      <c r="C160" s="264"/>
      <c r="D160" s="265"/>
      <c r="E160" s="39"/>
      <c r="F160" s="40"/>
      <c r="G160" s="41"/>
      <c r="H160" s="42"/>
      <c r="I160" s="43"/>
      <c r="J160" s="44"/>
      <c r="K160" s="45"/>
      <c r="L160" s="46"/>
      <c r="M160" s="44"/>
      <c r="N160" s="45"/>
      <c r="O160" s="47"/>
      <c r="P160" s="48"/>
      <c r="Q160" s="49"/>
      <c r="R160" s="274"/>
      <c r="S160" s="50"/>
      <c r="T160" s="51"/>
      <c r="U160" s="52"/>
      <c r="V160" s="53"/>
      <c r="W160" s="54"/>
      <c r="X160" s="94"/>
      <c r="Y160" s="266"/>
      <c r="Z160" s="267"/>
      <c r="AA160" s="55"/>
      <c r="AB160" s="49"/>
      <c r="AC160" s="279"/>
    </row>
    <row r="161" spans="1:29" ht="15.75" customHeight="1">
      <c r="A161" s="269"/>
      <c r="B161" s="99"/>
      <c r="C161" s="264"/>
      <c r="D161" s="265"/>
      <c r="E161" s="39"/>
      <c r="F161" s="40"/>
      <c r="G161" s="41"/>
      <c r="H161" s="42"/>
      <c r="I161" s="43"/>
      <c r="J161" s="44"/>
      <c r="K161" s="45"/>
      <c r="L161" s="46"/>
      <c r="M161" s="44"/>
      <c r="N161" s="45"/>
      <c r="O161" s="47"/>
      <c r="P161" s="48"/>
      <c r="Q161" s="49"/>
      <c r="R161" s="274"/>
      <c r="S161" s="50"/>
      <c r="T161" s="51"/>
      <c r="U161" s="52"/>
      <c r="V161" s="53"/>
      <c r="W161" s="54"/>
      <c r="X161" s="94"/>
      <c r="Y161" s="266"/>
      <c r="Z161" s="267"/>
      <c r="AA161" s="55"/>
      <c r="AB161" s="49"/>
      <c r="AC161" s="279"/>
    </row>
    <row r="162" spans="1:29" ht="15.75" customHeight="1">
      <c r="A162" s="269"/>
      <c r="B162" s="99"/>
      <c r="C162" s="264"/>
      <c r="D162" s="265"/>
      <c r="E162" s="39"/>
      <c r="F162" s="40"/>
      <c r="G162" s="41"/>
      <c r="H162" s="58"/>
      <c r="I162" s="43"/>
      <c r="J162" s="44"/>
      <c r="K162" s="45"/>
      <c r="L162" s="59"/>
      <c r="M162" s="44"/>
      <c r="N162" s="45"/>
      <c r="O162" s="47"/>
      <c r="P162" s="48"/>
      <c r="Q162" s="49"/>
      <c r="R162" s="274"/>
      <c r="S162" s="50"/>
      <c r="T162" s="51"/>
      <c r="U162" s="52"/>
      <c r="V162" s="53"/>
      <c r="W162" s="54"/>
      <c r="X162" s="94"/>
      <c r="Y162" s="266"/>
      <c r="Z162" s="267"/>
      <c r="AA162" s="55"/>
      <c r="AB162" s="49"/>
      <c r="AC162" s="279"/>
    </row>
    <row r="163" spans="1:29" ht="15.75" customHeight="1">
      <c r="A163" s="269"/>
      <c r="B163" s="99"/>
      <c r="C163" s="264"/>
      <c r="D163" s="265"/>
      <c r="E163" s="39"/>
      <c r="F163" s="40"/>
      <c r="G163" s="60"/>
      <c r="H163" s="61"/>
      <c r="I163" s="43"/>
      <c r="J163" s="44"/>
      <c r="K163" s="45"/>
      <c r="L163" s="46"/>
      <c r="M163" s="44"/>
      <c r="N163" s="45"/>
      <c r="O163" s="47"/>
      <c r="P163" s="48"/>
      <c r="Q163" s="49"/>
      <c r="R163" s="274"/>
      <c r="S163" s="50"/>
      <c r="T163" s="51"/>
      <c r="U163" s="52"/>
      <c r="V163" s="53"/>
      <c r="W163" s="54"/>
      <c r="X163" s="94"/>
      <c r="Y163" s="266"/>
      <c r="Z163" s="267"/>
      <c r="AA163" s="55"/>
      <c r="AB163" s="49"/>
      <c r="AC163" s="279"/>
    </row>
    <row r="164" spans="1:29" ht="15.75" customHeight="1">
      <c r="A164" s="269"/>
      <c r="B164" s="99"/>
      <c r="C164" s="264"/>
      <c r="D164" s="265"/>
      <c r="E164" s="39"/>
      <c r="F164" s="40"/>
      <c r="G164" s="60"/>
      <c r="H164" s="64"/>
      <c r="I164" s="43"/>
      <c r="J164" s="44"/>
      <c r="K164" s="45"/>
      <c r="L164" s="59"/>
      <c r="M164" s="44"/>
      <c r="N164" s="45"/>
      <c r="O164" s="65"/>
      <c r="P164" s="66"/>
      <c r="Q164" s="67"/>
      <c r="R164" s="274"/>
      <c r="S164" s="62"/>
      <c r="T164" s="63"/>
      <c r="U164" s="52"/>
      <c r="V164" s="53"/>
      <c r="W164" s="63"/>
      <c r="X164" s="108"/>
      <c r="Y164" s="266"/>
      <c r="Z164" s="267"/>
      <c r="AA164" s="55"/>
      <c r="AB164" s="49"/>
      <c r="AC164" s="279"/>
    </row>
    <row r="165" spans="1:29" ht="15.75" customHeight="1">
      <c r="A165" s="269"/>
      <c r="B165" s="99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62"/>
      <c r="T165" s="63"/>
      <c r="U165" s="52"/>
      <c r="V165" s="53"/>
      <c r="W165" s="63"/>
      <c r="X165" s="108"/>
      <c r="Y165" s="266"/>
      <c r="Z165" s="267"/>
      <c r="AA165" s="55"/>
      <c r="AB165" s="49"/>
      <c r="AC165" s="279"/>
    </row>
    <row r="166" spans="1:29" ht="15.75" customHeight="1">
      <c r="A166" s="269"/>
      <c r="B166" s="99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62"/>
      <c r="T166" s="63"/>
      <c r="U166" s="52"/>
      <c r="V166" s="53"/>
      <c r="W166" s="63"/>
      <c r="X166" s="108"/>
      <c r="Y166" s="266"/>
      <c r="Z166" s="267"/>
      <c r="AA166" s="55"/>
      <c r="AB166" s="49"/>
      <c r="AC166" s="279"/>
    </row>
    <row r="167" spans="1:29" ht="15.75" customHeight="1">
      <c r="A167" s="269"/>
      <c r="B167" s="99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62"/>
      <c r="T167" s="63"/>
      <c r="U167" s="52"/>
      <c r="V167" s="53"/>
      <c r="W167" s="63"/>
      <c r="X167" s="108"/>
      <c r="Y167" s="266"/>
      <c r="Z167" s="267"/>
      <c r="AA167" s="55"/>
      <c r="AB167" s="49"/>
      <c r="AC167" s="279"/>
    </row>
    <row r="168" spans="1:29" ht="15.75" customHeight="1">
      <c r="A168" s="269"/>
      <c r="B168" s="99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62"/>
      <c r="T168" s="63"/>
      <c r="U168" s="52"/>
      <c r="V168" s="53"/>
      <c r="W168" s="63"/>
      <c r="X168" s="108"/>
      <c r="Y168" s="266"/>
      <c r="Z168" s="267"/>
      <c r="AA168" s="55"/>
      <c r="AB168" s="49"/>
      <c r="AC168" s="279"/>
    </row>
    <row r="169" spans="1:29" ht="15.75" customHeight="1">
      <c r="A169" s="269"/>
      <c r="B169" s="99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62"/>
      <c r="T169" s="63"/>
      <c r="U169" s="52"/>
      <c r="V169" s="53"/>
      <c r="W169" s="63"/>
      <c r="X169" s="108"/>
      <c r="Y169" s="266"/>
      <c r="Z169" s="267"/>
      <c r="AA169" s="55"/>
      <c r="AB169" s="49"/>
      <c r="AC169" s="279"/>
    </row>
    <row r="170" spans="1:29" ht="15.75" customHeight="1">
      <c r="A170" s="269"/>
      <c r="B170" s="99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62"/>
      <c r="T170" s="63"/>
      <c r="U170" s="52"/>
      <c r="V170" s="53"/>
      <c r="W170" s="63"/>
      <c r="X170" s="108"/>
      <c r="Y170" s="266"/>
      <c r="Z170" s="267"/>
      <c r="AA170" s="55"/>
      <c r="AB170" s="49"/>
      <c r="AC170" s="279"/>
    </row>
    <row r="171" spans="1:29" ht="15.75" customHeight="1">
      <c r="A171" s="269"/>
      <c r="B171" s="99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62"/>
      <c r="T171" s="63"/>
      <c r="U171" s="52"/>
      <c r="V171" s="53"/>
      <c r="W171" s="63"/>
      <c r="X171" s="108"/>
      <c r="Y171" s="266"/>
      <c r="Z171" s="267"/>
      <c r="AA171" s="55"/>
      <c r="AB171" s="49"/>
      <c r="AC171" s="279"/>
    </row>
    <row r="172" spans="1:29" ht="15.75" customHeight="1">
      <c r="A172" s="269"/>
      <c r="B172" s="99"/>
      <c r="C172" s="264"/>
      <c r="D172" s="265"/>
      <c r="E172" s="39"/>
      <c r="F172" s="71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62"/>
      <c r="T172" s="63"/>
      <c r="U172" s="52"/>
      <c r="V172" s="53"/>
      <c r="W172" s="63"/>
      <c r="X172" s="108"/>
      <c r="Y172" s="266"/>
      <c r="Z172" s="267"/>
      <c r="AA172" s="55"/>
      <c r="AB172" s="49"/>
      <c r="AC172" s="279"/>
    </row>
    <row r="173" spans="1:29" ht="15.75" customHeight="1">
      <c r="A173" s="269"/>
      <c r="B173" s="99"/>
      <c r="C173" s="264"/>
      <c r="D173" s="265"/>
      <c r="E173" s="109"/>
      <c r="F173" s="71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78">AVERAGE(I158:I173)</f>
        <v>22.5</v>
      </c>
      <c r="J174" s="81">
        <f t="shared" si="78"/>
        <v>2000</v>
      </c>
      <c r="K174" s="82">
        <f t="shared" ref="K174" si="79">J174/I174</f>
        <v>88.888888888888886</v>
      </c>
      <c r="L174" s="80">
        <f t="shared" ref="L174:M174" si="80">AVERAGE(L158:L173)</f>
        <v>22.5</v>
      </c>
      <c r="M174" s="81">
        <f t="shared" si="80"/>
        <v>1710.4445075573815</v>
      </c>
      <c r="N174" s="82">
        <f>M174/L174</f>
        <v>76.019755891439175</v>
      </c>
      <c r="O174" s="83">
        <f>L174-I174</f>
        <v>0</v>
      </c>
      <c r="P174" s="84">
        <f>N174-K174</f>
        <v>-12.869132997449711</v>
      </c>
      <c r="Q174" s="85">
        <f>N174/K174</f>
        <v>0.85522225377869077</v>
      </c>
      <c r="R174" s="275"/>
      <c r="S174" s="182">
        <f>S158</f>
        <v>0.73958333333333304</v>
      </c>
      <c r="T174" s="183">
        <f>INDEX(T158:T173,COUNTA(T158:T173))</f>
        <v>0.85518518518518516</v>
      </c>
      <c r="U174" s="86"/>
      <c r="V174" s="96"/>
      <c r="W174" s="78"/>
      <c r="X174" s="82"/>
      <c r="Y174" s="262"/>
      <c r="Z174" s="263"/>
      <c r="AA174" s="97">
        <f>M174-J174</f>
        <v>-289.55549244261852</v>
      </c>
      <c r="AB174" s="85">
        <f>M174/J174</f>
        <v>0.85522225377869077</v>
      </c>
      <c r="AC174" s="280"/>
    </row>
    <row r="176" spans="1:29">
      <c r="Y176" s="260" t="s">
        <v>54</v>
      </c>
      <c r="Z176" s="260"/>
    </row>
    <row r="177" spans="25:26">
      <c r="Y177" s="260" t="s">
        <v>55</v>
      </c>
      <c r="Z177" s="260"/>
    </row>
    <row r="178" spans="25:26">
      <c r="Y178" s="260" t="s">
        <v>56</v>
      </c>
      <c r="Z178" s="260"/>
    </row>
    <row r="179" spans="25:26">
      <c r="Y179" s="260" t="s">
        <v>57</v>
      </c>
      <c r="Z179" s="260"/>
    </row>
    <row r="180" spans="25:26">
      <c r="Y180" s="260" t="s">
        <v>58</v>
      </c>
      <c r="Z180" s="260"/>
    </row>
    <row r="181" spans="25:26">
      <c r="Y181" s="260" t="s">
        <v>59</v>
      </c>
      <c r="Z181" s="260"/>
    </row>
    <row r="182" spans="25:26">
      <c r="Y182" s="260" t="s">
        <v>60</v>
      </c>
      <c r="Z182" s="260"/>
    </row>
    <row r="183" spans="25:26">
      <c r="Y183" s="260" t="s">
        <v>61</v>
      </c>
      <c r="Z183" s="260"/>
    </row>
    <row r="184" spans="25:26">
      <c r="Y184" s="260" t="s">
        <v>62</v>
      </c>
      <c r="Z184" s="260"/>
    </row>
    <row r="185" spans="25:26">
      <c r="Y185" s="260" t="s">
        <v>63</v>
      </c>
      <c r="Z185" s="260"/>
    </row>
    <row r="186" spans="25:26">
      <c r="Y186" s="260" t="s">
        <v>64</v>
      </c>
      <c r="Z186" s="260"/>
    </row>
    <row r="187" spans="25:26">
      <c r="Y187" s="260" t="s">
        <v>65</v>
      </c>
      <c r="Z187" s="260"/>
    </row>
    <row r="188" spans="25:26">
      <c r="Y188" s="260" t="s">
        <v>66</v>
      </c>
      <c r="Z188" s="260"/>
    </row>
  </sheetData>
  <mergeCells count="415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</mergeCells>
  <phoneticPr fontId="4" type="noConversion"/>
  <conditionalFormatting sqref="O5:O174">
    <cfRule type="cellIs" dxfId="219" priority="3" operator="greaterThan">
      <formula>0</formula>
    </cfRule>
  </conditionalFormatting>
  <conditionalFormatting sqref="P5:P174 AA5:AA174">
    <cfRule type="cellIs" dxfId="218" priority="6" operator="lessThan">
      <formula>0</formula>
    </cfRule>
  </conditionalFormatting>
  <conditionalFormatting sqref="Q5:Q174 AB5:AB174">
    <cfRule type="cellIs" dxfId="217" priority="4" operator="greaterThan">
      <formula>1</formula>
    </cfRule>
    <cfRule type="cellIs" dxfId="216" priority="5" operator="lessThan">
      <formula>0.8</formula>
    </cfRule>
  </conditionalFormatting>
  <conditionalFormatting sqref="R5:R174 AC124:AC141">
    <cfRule type="cellIs" dxfId="215" priority="7" operator="lessThan">
      <formula>0.8</formula>
    </cfRule>
  </conditionalFormatting>
  <conditionalFormatting sqref="AC5:AC22 AC56:AC91">
    <cfRule type="cellIs" dxfId="214" priority="9" operator="lessThan">
      <formula>0.8</formula>
    </cfRule>
  </conditionalFormatting>
  <conditionalFormatting sqref="AC39">
    <cfRule type="cellIs" dxfId="213" priority="12" operator="lessThan">
      <formula>0.8</formula>
    </cfRule>
  </conditionalFormatting>
  <conditionalFormatting sqref="AC54">
    <cfRule type="cellIs" dxfId="212" priority="11" operator="lessThan">
      <formula>0.8</formula>
    </cfRule>
  </conditionalFormatting>
  <conditionalFormatting sqref="AC97:AC105">
    <cfRule type="cellIs" dxfId="211" priority="10" operator="lessThan">
      <formula>0.8</formula>
    </cfRule>
  </conditionalFormatting>
  <conditionalFormatting sqref="AC107:AC112">
    <cfRule type="cellIs" dxfId="210" priority="8" operator="lessThan">
      <formula>0.8</formula>
    </cfRule>
  </conditionalFormatting>
  <conditionalFormatting sqref="AC156">
    <cfRule type="cellIs" dxfId="209" priority="2" operator="lessThan">
      <formula>0.8</formula>
    </cfRule>
  </conditionalFormatting>
  <conditionalFormatting sqref="AC158:AC174">
    <cfRule type="cellIs" dxfId="208" priority="1" operator="lessThan">
      <formula>0.8</formula>
    </cfRule>
  </conditionalFormatting>
  <dataValidations count="1">
    <dataValidation type="list" allowBlank="1" showInputMessage="1" showErrorMessage="1" sqref="Y5:Z174" xr:uid="{388F8ABE-9041-405D-973C-968B30348567}">
      <formula1>$Y$176:$Y$204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52036-BC6B-4CD3-A810-287309FEC779}">
  <sheetPr>
    <tabColor theme="8" tint="0.59999389629810485"/>
  </sheetPr>
  <dimension ref="B1:AR36"/>
  <sheetViews>
    <sheetView zoomScale="70" zoomScaleNormal="70" workbookViewId="0">
      <selection activeCell="V42" sqref="V42"/>
    </sheetView>
  </sheetViews>
  <sheetFormatPr defaultColWidth="7.6640625" defaultRowHeight="15.75"/>
  <cols>
    <col min="1" max="1" width="7.6640625" style="125"/>
    <col min="2" max="2" width="15.6640625" style="125" customWidth="1"/>
    <col min="3" max="3" width="8.109375" style="131" customWidth="1"/>
    <col min="4" max="34" width="11.109375" style="125" customWidth="1"/>
    <col min="35" max="16384" width="7.6640625" style="125"/>
  </cols>
  <sheetData>
    <row r="1" spans="2:44" ht="27.75" customHeight="1">
      <c r="B1" s="247" t="s">
        <v>132</v>
      </c>
      <c r="C1" s="247"/>
      <c r="D1" s="247"/>
      <c r="E1" s="247"/>
      <c r="F1" s="247"/>
      <c r="G1" s="247"/>
      <c r="H1" s="247"/>
      <c r="I1" s="247"/>
      <c r="J1" s="247"/>
      <c r="K1" s="124"/>
      <c r="L1" s="124"/>
      <c r="M1" s="124"/>
      <c r="N1" s="124"/>
      <c r="O1" s="124"/>
      <c r="P1" s="124"/>
    </row>
    <row r="2" spans="2:44" ht="27.75" customHeight="1">
      <c r="B2" s="248"/>
      <c r="C2" s="248"/>
      <c r="D2" s="248"/>
      <c r="E2" s="248"/>
      <c r="F2" s="248"/>
      <c r="G2" s="248"/>
      <c r="H2" s="248"/>
      <c r="I2" s="248"/>
      <c r="J2" s="248"/>
      <c r="K2" s="124"/>
      <c r="L2" s="124"/>
      <c r="M2" s="124"/>
      <c r="N2" s="124"/>
      <c r="O2" s="124"/>
      <c r="P2" s="124"/>
    </row>
    <row r="3" spans="2:44" ht="46.5" customHeight="1">
      <c r="B3" s="126" t="s">
        <v>133</v>
      </c>
      <c r="C3" s="249" t="s">
        <v>293</v>
      </c>
      <c r="D3" s="250"/>
      <c r="E3" s="126" t="s">
        <v>134</v>
      </c>
      <c r="F3" s="251">
        <f>'0707(18度C)'!D1+'0707(4度C)'!D1</f>
        <v>254516</v>
      </c>
      <c r="G3" s="252"/>
      <c r="H3" s="126" t="s">
        <v>2</v>
      </c>
      <c r="I3" s="253">
        <f>'0707(18度C)'!F1+'0707(4度C)'!F1</f>
        <v>8283690.6600000029</v>
      </c>
      <c r="J3" s="254"/>
      <c r="K3" s="127"/>
      <c r="L3" s="128"/>
      <c r="M3" s="124"/>
      <c r="N3" s="124"/>
      <c r="O3" s="124"/>
      <c r="P3" s="124"/>
    </row>
    <row r="4" spans="2:44" ht="28.5" customHeight="1">
      <c r="B4" s="255" t="s">
        <v>135</v>
      </c>
      <c r="C4" s="235" t="s">
        <v>136</v>
      </c>
      <c r="D4" s="236"/>
      <c r="E4" s="258" t="s">
        <v>137</v>
      </c>
      <c r="F4" s="259"/>
      <c r="G4" s="258" t="s">
        <v>138</v>
      </c>
      <c r="H4" s="259"/>
      <c r="I4" s="258" t="s">
        <v>139</v>
      </c>
      <c r="J4" s="259"/>
      <c r="K4" s="233" t="s">
        <v>140</v>
      </c>
      <c r="L4" s="234"/>
      <c r="M4" s="233" t="s">
        <v>141</v>
      </c>
      <c r="N4" s="234"/>
      <c r="P4" s="128"/>
      <c r="Q4" s="124"/>
      <c r="R4" s="124"/>
    </row>
    <row r="5" spans="2:44" ht="28.5" customHeight="1">
      <c r="B5" s="256"/>
      <c r="C5" s="235" t="s">
        <v>142</v>
      </c>
      <c r="D5" s="236"/>
      <c r="E5" s="237" t="s">
        <v>143</v>
      </c>
      <c r="F5" s="238"/>
      <c r="G5" s="239" t="s">
        <v>144</v>
      </c>
      <c r="H5" s="240"/>
      <c r="I5" s="241" t="s">
        <v>145</v>
      </c>
      <c r="J5" s="242"/>
      <c r="K5" s="243" t="s">
        <v>146</v>
      </c>
      <c r="L5" s="244"/>
      <c r="M5" s="245" t="s">
        <v>147</v>
      </c>
      <c r="N5" s="246"/>
      <c r="O5" s="128"/>
      <c r="P5" s="128"/>
      <c r="Q5" s="128"/>
      <c r="R5" s="128"/>
    </row>
    <row r="6" spans="2:44" ht="28.5" customHeight="1">
      <c r="B6" s="256"/>
      <c r="C6" s="235" t="s">
        <v>148</v>
      </c>
      <c r="D6" s="236"/>
      <c r="E6" s="227">
        <f>AVERAGE(D13:O13,D27:X27)</f>
        <v>470.77196274108201</v>
      </c>
      <c r="F6" s="228" t="e">
        <f>AVERAGE(#REF!,D13:K13)</f>
        <v>#REF!</v>
      </c>
      <c r="G6" s="229">
        <f>AVERAGE(D13:K13)</f>
        <v>176.39885292907402</v>
      </c>
      <c r="H6" s="230"/>
      <c r="I6" s="229">
        <f>AVERAGE(L13:O13)</f>
        <v>90.096618357487912</v>
      </c>
      <c r="J6" s="230"/>
      <c r="K6" s="229">
        <f>AVERAGE(D27:O27)</f>
        <v>654.30952380952374</v>
      </c>
      <c r="L6" s="230"/>
      <c r="M6" s="229">
        <f>AVERAGE(P27:X27)</f>
        <v>759.82818162229933</v>
      </c>
      <c r="N6" s="230"/>
      <c r="O6" s="128"/>
      <c r="P6" s="128"/>
      <c r="Q6" s="128"/>
      <c r="R6" s="128"/>
    </row>
    <row r="7" spans="2:44" ht="28.5" customHeight="1">
      <c r="B7" s="256"/>
      <c r="C7" s="221" t="s">
        <v>149</v>
      </c>
      <c r="D7" s="222"/>
      <c r="E7" s="231">
        <f>AVERAGE(D14:O14,D28:X28)</f>
        <v>394.63258369609736</v>
      </c>
      <c r="F7" s="232" t="e">
        <f>AVERAGE(#REF!,D14:K14)</f>
        <v>#REF!</v>
      </c>
      <c r="G7" s="219">
        <f>AVERAGE(D14:K14)</f>
        <v>148.54658992005082</v>
      </c>
      <c r="H7" s="220"/>
      <c r="I7" s="219">
        <f>AVERAGE(L14:O14)</f>
        <v>77.00250012912484</v>
      </c>
      <c r="J7" s="220"/>
      <c r="K7" s="219">
        <f>AVERAGE(D28:O28)</f>
        <v>547.71551207896186</v>
      </c>
      <c r="L7" s="220"/>
      <c r="M7" s="219">
        <f>AVERAGE(P28:X28)</f>
        <v>636.4373803744852</v>
      </c>
      <c r="N7" s="220"/>
      <c r="O7" s="128"/>
      <c r="P7" s="128"/>
      <c r="Q7" s="128"/>
      <c r="R7" s="128"/>
    </row>
    <row r="8" spans="2:44" ht="28.5" customHeight="1">
      <c r="B8" s="257"/>
      <c r="C8" s="221" t="s">
        <v>150</v>
      </c>
      <c r="D8" s="222"/>
      <c r="E8" s="223">
        <f>AVERAGE(D15:O15,D29:X29)</f>
        <v>0.84294511538676231</v>
      </c>
      <c r="F8" s="224" t="e">
        <f>AVERAGE(D15:K15,#REF!)</f>
        <v>#REF!</v>
      </c>
      <c r="G8" s="225">
        <f>AVERAGE(D15:K15)</f>
        <v>0.84433681478288702</v>
      </c>
      <c r="H8" s="226"/>
      <c r="I8" s="225">
        <f>AVERAGE(L15:O15)</f>
        <v>0.85457172923009006</v>
      </c>
      <c r="J8" s="226"/>
      <c r="K8" s="225">
        <f>AVERAGE(D29:O29)</f>
        <v>0.83985939097052376</v>
      </c>
      <c r="L8" s="226"/>
      <c r="M8" s="225">
        <f>AVERAGE(P29:X29)</f>
        <v>0.83962245839127103</v>
      </c>
      <c r="N8" s="226"/>
      <c r="O8" s="130" t="s">
        <v>151</v>
      </c>
      <c r="P8" s="128"/>
      <c r="Q8" s="128"/>
      <c r="R8" s="128"/>
    </row>
    <row r="9" spans="2:44" ht="28.5" customHeight="1" thickBot="1">
      <c r="H9" s="132"/>
      <c r="N9" s="128"/>
      <c r="O9" s="128"/>
      <c r="P9" s="128"/>
    </row>
    <row r="10" spans="2:44" ht="30" customHeight="1">
      <c r="B10" s="209" t="s">
        <v>152</v>
      </c>
      <c r="C10" s="210"/>
      <c r="D10" s="214" t="s">
        <v>153</v>
      </c>
      <c r="E10" s="215"/>
      <c r="F10" s="215"/>
      <c r="G10" s="215"/>
      <c r="H10" s="215"/>
      <c r="I10" s="215"/>
      <c r="J10" s="215"/>
      <c r="K10" s="215"/>
      <c r="L10" s="216" t="s">
        <v>154</v>
      </c>
      <c r="M10" s="217"/>
      <c r="N10" s="217"/>
      <c r="O10" s="218"/>
    </row>
    <row r="11" spans="2:44" ht="17.25" customHeight="1">
      <c r="B11" s="205" t="s">
        <v>155</v>
      </c>
      <c r="C11" s="206"/>
      <c r="D11" s="135">
        <v>1</v>
      </c>
      <c r="E11" s="136">
        <v>2</v>
      </c>
      <c r="F11" s="136">
        <v>3</v>
      </c>
      <c r="G11" s="136">
        <v>4</v>
      </c>
      <c r="H11" s="136">
        <v>5</v>
      </c>
      <c r="I11" s="136">
        <v>6</v>
      </c>
      <c r="J11" s="136">
        <v>7</v>
      </c>
      <c r="K11" s="171">
        <v>8</v>
      </c>
      <c r="L11" s="135">
        <v>1</v>
      </c>
      <c r="M11" s="164">
        <v>2</v>
      </c>
      <c r="N11" s="136">
        <v>3</v>
      </c>
      <c r="O11" s="137">
        <v>4</v>
      </c>
    </row>
    <row r="12" spans="2:44" ht="46.5" customHeight="1">
      <c r="B12" s="205"/>
      <c r="C12" s="206"/>
      <c r="D12" s="138" t="s">
        <v>156</v>
      </c>
      <c r="E12" s="139" t="s">
        <v>157</v>
      </c>
      <c r="F12" s="139" t="s">
        <v>158</v>
      </c>
      <c r="G12" s="139" t="s">
        <v>159</v>
      </c>
      <c r="H12" s="139" t="s">
        <v>160</v>
      </c>
      <c r="I12" s="139" t="s">
        <v>161</v>
      </c>
      <c r="J12" s="139" t="s">
        <v>162</v>
      </c>
      <c r="K12" s="172" t="s">
        <v>163</v>
      </c>
      <c r="L12" s="180" t="s">
        <v>225</v>
      </c>
      <c r="M12" s="187" t="s">
        <v>157</v>
      </c>
      <c r="N12" s="139" t="s">
        <v>164</v>
      </c>
      <c r="O12" s="140" t="s">
        <v>159</v>
      </c>
    </row>
    <row r="13" spans="2:44" ht="40.15" customHeight="1">
      <c r="B13" s="207" t="s">
        <v>10</v>
      </c>
      <c r="C13" s="141" t="s">
        <v>165</v>
      </c>
      <c r="D13" s="142">
        <v>105.25316455696202</v>
      </c>
      <c r="E13" s="143">
        <v>78.94736842105263</v>
      </c>
      <c r="F13" s="143">
        <v>108.10810810810811</v>
      </c>
      <c r="G13" s="143">
        <v>85.889570552147248</v>
      </c>
      <c r="H13" s="143">
        <v>172.34042553191489</v>
      </c>
      <c r="I13" s="143">
        <v>250.92</v>
      </c>
      <c r="J13" s="143" t="s">
        <v>77</v>
      </c>
      <c r="K13" s="173">
        <v>433.33333333333331</v>
      </c>
      <c r="L13" s="142" t="s">
        <v>77</v>
      </c>
      <c r="M13" s="188">
        <v>83.333333333333329</v>
      </c>
      <c r="N13" s="143">
        <v>100</v>
      </c>
      <c r="O13" s="144">
        <v>86.956521739130437</v>
      </c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</row>
    <row r="14" spans="2:44" ht="39.6" customHeight="1">
      <c r="B14" s="207"/>
      <c r="C14" s="145" t="s">
        <v>166</v>
      </c>
      <c r="D14" s="146">
        <v>89.631912694126839</v>
      </c>
      <c r="E14" s="147">
        <v>66.663678754259934</v>
      </c>
      <c r="F14" s="147">
        <v>89.802806472331355</v>
      </c>
      <c r="G14" s="147">
        <v>72.394848727084721</v>
      </c>
      <c r="H14" s="147">
        <v>148.14531597856978</v>
      </c>
      <c r="I14" s="147">
        <v>213.66844465825446</v>
      </c>
      <c r="J14" s="147" t="s">
        <v>77</v>
      </c>
      <c r="K14" s="174">
        <v>359.51912215572867</v>
      </c>
      <c r="L14" s="146" t="s">
        <v>77</v>
      </c>
      <c r="M14" s="189">
        <v>70.997746031437089</v>
      </c>
      <c r="N14" s="147">
        <v>85.579959853503539</v>
      </c>
      <c r="O14" s="148">
        <v>74.429794502433879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</row>
    <row r="15" spans="2:44" ht="40.15" customHeight="1">
      <c r="B15" s="207"/>
      <c r="C15" s="149" t="s">
        <v>167</v>
      </c>
      <c r="D15" s="150">
        <f t="shared" ref="D15:I15" si="0">D14/D13</f>
        <v>0.85158401717811438</v>
      </c>
      <c r="E15" s="151">
        <f t="shared" si="0"/>
        <v>0.84440659755395919</v>
      </c>
      <c r="F15" s="151">
        <f t="shared" si="0"/>
        <v>0.83067595986906495</v>
      </c>
      <c r="G15" s="151">
        <f t="shared" si="0"/>
        <v>0.84288288160820057</v>
      </c>
      <c r="H15" s="151">
        <f t="shared" si="0"/>
        <v>0.85960862357935552</v>
      </c>
      <c r="I15" s="151">
        <f t="shared" si="0"/>
        <v>0.85154011102444793</v>
      </c>
      <c r="J15" s="151" t="s">
        <v>77</v>
      </c>
      <c r="K15" s="175">
        <f t="shared" ref="K15" si="1">K14/K13</f>
        <v>0.82965951266706617</v>
      </c>
      <c r="L15" s="150" t="s">
        <v>77</v>
      </c>
      <c r="M15" s="190">
        <f>M14/M13</f>
        <v>0.85197295237724513</v>
      </c>
      <c r="N15" s="151">
        <f>N14/N13</f>
        <v>0.8557995985350354</v>
      </c>
      <c r="O15" s="152">
        <f>O14/O13</f>
        <v>0.85594263677798954</v>
      </c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</row>
    <row r="16" spans="2:44" ht="17.25" customHeight="1">
      <c r="B16" s="208" t="s">
        <v>168</v>
      </c>
      <c r="C16" s="134" t="s">
        <v>169</v>
      </c>
      <c r="D16" s="50">
        <v>0.25028935185185186</v>
      </c>
      <c r="E16" s="51">
        <v>0.16666666666666666</v>
      </c>
      <c r="F16" s="51">
        <v>0.16695601851851852</v>
      </c>
      <c r="G16" s="51">
        <v>0.16695601851851852</v>
      </c>
      <c r="H16" s="51">
        <v>0.16700231481481481</v>
      </c>
      <c r="I16" s="51">
        <v>0.25</v>
      </c>
      <c r="J16" s="51" t="s">
        <v>77</v>
      </c>
      <c r="K16" s="57">
        <v>0.3388888888888888</v>
      </c>
      <c r="L16" s="50" t="s">
        <v>77</v>
      </c>
      <c r="M16" s="191">
        <v>0.70833333333333337</v>
      </c>
      <c r="N16" s="51">
        <v>0.70833333333333337</v>
      </c>
      <c r="O16" s="116">
        <v>0.70833333333333337</v>
      </c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</row>
    <row r="17" spans="2:44" ht="17.25" customHeight="1">
      <c r="B17" s="205"/>
      <c r="C17" s="134" t="s">
        <v>170</v>
      </c>
      <c r="D17" s="50">
        <v>0.63055555555555554</v>
      </c>
      <c r="E17" s="51">
        <v>0.67880787037037038</v>
      </c>
      <c r="F17" s="51">
        <v>0.58275462962962965</v>
      </c>
      <c r="G17" s="51">
        <v>0.66388888888888875</v>
      </c>
      <c r="H17" s="51">
        <v>0.7350578703703704</v>
      </c>
      <c r="I17" s="51">
        <v>0.54027777777777775</v>
      </c>
      <c r="J17" s="51" t="s">
        <v>77</v>
      </c>
      <c r="K17" s="57">
        <v>0.45555555555555555</v>
      </c>
      <c r="L17" s="50" t="s">
        <v>77</v>
      </c>
      <c r="M17" s="191">
        <v>0.81947916666666665</v>
      </c>
      <c r="N17" s="51">
        <v>0.8410185185185185</v>
      </c>
      <c r="O17" s="116">
        <v>0.82524305555555555</v>
      </c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</row>
    <row r="18" spans="2:44" ht="17.25" customHeight="1">
      <c r="B18" s="205" t="s">
        <v>171</v>
      </c>
      <c r="C18" s="206"/>
      <c r="D18" s="153">
        <v>15.8</v>
      </c>
      <c r="E18" s="154">
        <v>25.333333333333332</v>
      </c>
      <c r="F18" s="154">
        <v>18.5</v>
      </c>
      <c r="G18" s="154">
        <v>23.285714285714285</v>
      </c>
      <c r="H18" s="154">
        <v>20.888888888888889</v>
      </c>
      <c r="I18" s="154">
        <v>12.5</v>
      </c>
      <c r="J18" s="154" t="s">
        <v>77</v>
      </c>
      <c r="K18" s="176">
        <v>6</v>
      </c>
      <c r="L18" s="153" t="s">
        <v>77</v>
      </c>
      <c r="M18" s="192">
        <v>24</v>
      </c>
      <c r="N18" s="154">
        <v>20</v>
      </c>
      <c r="O18" s="155">
        <v>23</v>
      </c>
    </row>
    <row r="19" spans="2:44" ht="17.25" customHeight="1">
      <c r="B19" s="198" t="s">
        <v>172</v>
      </c>
      <c r="C19" s="199"/>
      <c r="D19" s="156" t="s">
        <v>173</v>
      </c>
      <c r="E19" s="157" t="s">
        <v>174</v>
      </c>
      <c r="F19" s="157" t="s">
        <v>174</v>
      </c>
      <c r="G19" s="157" t="s">
        <v>174</v>
      </c>
      <c r="H19" s="157" t="s">
        <v>175</v>
      </c>
      <c r="I19" s="157" t="s">
        <v>176</v>
      </c>
      <c r="J19" s="157" t="s">
        <v>176</v>
      </c>
      <c r="K19" s="177" t="s">
        <v>176</v>
      </c>
      <c r="L19" s="156" t="s">
        <v>173</v>
      </c>
      <c r="M19" s="193" t="s">
        <v>174</v>
      </c>
      <c r="N19" s="157" t="s">
        <v>174</v>
      </c>
      <c r="O19" s="158" t="s">
        <v>174</v>
      </c>
    </row>
    <row r="20" spans="2:44" ht="17.25" customHeight="1">
      <c r="B20" s="198" t="s">
        <v>177</v>
      </c>
      <c r="C20" s="199"/>
      <c r="D20" s="156" t="s">
        <v>176</v>
      </c>
      <c r="E20" s="157"/>
      <c r="F20" s="157"/>
      <c r="G20" s="157"/>
      <c r="H20" s="157" t="s">
        <v>176</v>
      </c>
      <c r="I20" s="157"/>
      <c r="J20" s="157"/>
      <c r="K20" s="177"/>
      <c r="L20" s="135"/>
      <c r="M20" s="164"/>
      <c r="N20" s="157"/>
      <c r="O20" s="158"/>
    </row>
    <row r="21" spans="2:44" ht="17.25" customHeight="1" thickBot="1">
      <c r="B21" s="200" t="s">
        <v>178</v>
      </c>
      <c r="C21" s="201"/>
      <c r="D21" s="160"/>
      <c r="E21" s="161"/>
      <c r="F21" s="162"/>
      <c r="G21" s="162"/>
      <c r="H21" s="161" t="s">
        <v>179</v>
      </c>
      <c r="I21" s="161" t="s">
        <v>180</v>
      </c>
      <c r="J21" s="161"/>
      <c r="K21" s="178" t="s">
        <v>181</v>
      </c>
      <c r="L21" s="181"/>
      <c r="M21" s="194"/>
      <c r="N21" s="161"/>
      <c r="O21" s="163"/>
    </row>
    <row r="23" spans="2:44" ht="16.5" thickBot="1"/>
    <row r="24" spans="2:44" ht="30" customHeight="1">
      <c r="B24" s="209" t="s">
        <v>152</v>
      </c>
      <c r="C24" s="210"/>
      <c r="D24" s="211" t="s">
        <v>182</v>
      </c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3"/>
      <c r="P24" s="202" t="s">
        <v>183</v>
      </c>
      <c r="Q24" s="203"/>
      <c r="R24" s="203"/>
      <c r="S24" s="203"/>
      <c r="T24" s="203"/>
      <c r="U24" s="203"/>
      <c r="V24" s="203"/>
      <c r="W24" s="203"/>
      <c r="X24" s="204"/>
    </row>
    <row r="25" spans="2:44" ht="17.25" customHeight="1">
      <c r="B25" s="205" t="s">
        <v>155</v>
      </c>
      <c r="C25" s="206"/>
      <c r="D25" s="135">
        <v>1</v>
      </c>
      <c r="E25" s="164">
        <v>2</v>
      </c>
      <c r="F25" s="136">
        <v>3</v>
      </c>
      <c r="G25" s="136">
        <v>4</v>
      </c>
      <c r="H25" s="164">
        <v>5</v>
      </c>
      <c r="I25" s="136">
        <v>6</v>
      </c>
      <c r="J25" s="136">
        <v>7</v>
      </c>
      <c r="K25" s="164">
        <v>8</v>
      </c>
      <c r="L25" s="136">
        <v>9</v>
      </c>
      <c r="M25" s="136">
        <v>10</v>
      </c>
      <c r="N25" s="164">
        <v>11</v>
      </c>
      <c r="O25" s="136">
        <v>12</v>
      </c>
      <c r="P25" s="135">
        <v>1</v>
      </c>
      <c r="Q25" s="136">
        <v>2</v>
      </c>
      <c r="R25" s="136">
        <v>3</v>
      </c>
      <c r="S25" s="136">
        <v>4</v>
      </c>
      <c r="T25" s="136">
        <v>5</v>
      </c>
      <c r="U25" s="136">
        <v>6</v>
      </c>
      <c r="V25" s="136">
        <v>7</v>
      </c>
      <c r="W25" s="136">
        <v>8</v>
      </c>
      <c r="X25" s="137">
        <v>9</v>
      </c>
    </row>
    <row r="26" spans="2:44" ht="46.5" customHeight="1">
      <c r="B26" s="205"/>
      <c r="C26" s="206"/>
      <c r="D26" s="165" t="s">
        <v>156</v>
      </c>
      <c r="E26" s="166" t="s">
        <v>164</v>
      </c>
      <c r="F26" s="139" t="s">
        <v>160</v>
      </c>
      <c r="G26" s="139" t="s">
        <v>161</v>
      </c>
      <c r="H26" s="139" t="s">
        <v>184</v>
      </c>
      <c r="I26" s="139" t="s">
        <v>163</v>
      </c>
      <c r="J26" s="139" t="s">
        <v>185</v>
      </c>
      <c r="K26" s="139" t="s">
        <v>186</v>
      </c>
      <c r="L26" s="139" t="s">
        <v>187</v>
      </c>
      <c r="M26" s="139" t="s">
        <v>188</v>
      </c>
      <c r="N26" s="167" t="s">
        <v>45</v>
      </c>
      <c r="O26" s="168" t="s">
        <v>189</v>
      </c>
      <c r="P26" s="138" t="s">
        <v>190</v>
      </c>
      <c r="Q26" s="139" t="s">
        <v>162</v>
      </c>
      <c r="R26" s="139" t="s">
        <v>191</v>
      </c>
      <c r="S26" s="139" t="s">
        <v>192</v>
      </c>
      <c r="T26" s="139" t="s">
        <v>193</v>
      </c>
      <c r="U26" s="139" t="s">
        <v>187</v>
      </c>
      <c r="V26" s="139" t="s">
        <v>194</v>
      </c>
      <c r="W26" s="167" t="s">
        <v>45</v>
      </c>
      <c r="X26" s="168" t="s">
        <v>46</v>
      </c>
    </row>
    <row r="27" spans="2:44" ht="40.15" customHeight="1">
      <c r="B27" s="207" t="s">
        <v>10</v>
      </c>
      <c r="C27" s="141" t="s">
        <v>165</v>
      </c>
      <c r="D27" s="143">
        <v>192.52941176470588</v>
      </c>
      <c r="E27" s="143" t="s">
        <v>77</v>
      </c>
      <c r="F27" s="143" t="s">
        <v>77</v>
      </c>
      <c r="G27" s="143">
        <v>214.28571428571428</v>
      </c>
      <c r="H27" s="143">
        <v>433.33333333333331</v>
      </c>
      <c r="I27" s="143" t="s">
        <v>77</v>
      </c>
      <c r="J27" s="143">
        <v>675</v>
      </c>
      <c r="K27" s="143">
        <v>1100</v>
      </c>
      <c r="L27" s="143" t="s">
        <v>77</v>
      </c>
      <c r="M27" s="143">
        <v>776.47058823529414</v>
      </c>
      <c r="N27" s="143">
        <v>985.71428571428567</v>
      </c>
      <c r="O27" s="143">
        <v>857.14285714285711</v>
      </c>
      <c r="P27" s="142">
        <v>262.04395604395603</v>
      </c>
      <c r="Q27" s="143" t="s">
        <v>77</v>
      </c>
      <c r="R27" s="143" t="s">
        <v>77</v>
      </c>
      <c r="S27" s="143">
        <v>675</v>
      </c>
      <c r="T27" s="143">
        <v>845.4545454545455</v>
      </c>
      <c r="U27" s="143" t="s">
        <v>77</v>
      </c>
      <c r="V27" s="143">
        <v>776.47058823529414</v>
      </c>
      <c r="W27" s="143">
        <v>1200</v>
      </c>
      <c r="X27" s="144">
        <v>800</v>
      </c>
    </row>
    <row r="28" spans="2:44" ht="39.6" customHeight="1">
      <c r="B28" s="207"/>
      <c r="C28" s="145" t="s">
        <v>166</v>
      </c>
      <c r="D28" s="147">
        <v>163.67653257734176</v>
      </c>
      <c r="E28" s="147" t="s">
        <v>77</v>
      </c>
      <c r="F28" s="147" t="s">
        <v>77</v>
      </c>
      <c r="G28" s="147">
        <v>182.90606653620338</v>
      </c>
      <c r="H28" s="147">
        <v>356.13985889050656</v>
      </c>
      <c r="I28" s="147" t="s">
        <v>77</v>
      </c>
      <c r="J28" s="147">
        <v>589.18692372170983</v>
      </c>
      <c r="K28" s="147">
        <v>929.90598859554336</v>
      </c>
      <c r="L28" s="147" t="s">
        <v>77</v>
      </c>
      <c r="M28" s="147">
        <v>649.43217750536098</v>
      </c>
      <c r="N28" s="147">
        <v>811.81261593052352</v>
      </c>
      <c r="O28" s="147">
        <v>698.66393287450592</v>
      </c>
      <c r="P28" s="146">
        <v>218.87025560201357</v>
      </c>
      <c r="Q28" s="147" t="s">
        <v>77</v>
      </c>
      <c r="R28" s="147" t="s">
        <v>77</v>
      </c>
      <c r="S28" s="147">
        <v>598.93692416725742</v>
      </c>
      <c r="T28" s="147">
        <v>695.37628140759716</v>
      </c>
      <c r="U28" s="147" t="s">
        <v>77</v>
      </c>
      <c r="V28" s="147">
        <v>650.90804828405624</v>
      </c>
      <c r="W28" s="147">
        <v>993.03946980951639</v>
      </c>
      <c r="X28" s="148">
        <v>661.49330297647009</v>
      </c>
    </row>
    <row r="29" spans="2:44" ht="40.15" customHeight="1">
      <c r="B29" s="207"/>
      <c r="C29" s="149" t="s">
        <v>167</v>
      </c>
      <c r="D29" s="151">
        <f>D28/D27</f>
        <v>0.85013781051476012</v>
      </c>
      <c r="E29" s="151" t="s">
        <v>77</v>
      </c>
      <c r="F29" s="151" t="s">
        <v>77</v>
      </c>
      <c r="G29" s="151">
        <f>G28/G27</f>
        <v>0.85356164383561584</v>
      </c>
      <c r="H29" s="151">
        <f>H28/H27</f>
        <v>0.82186121282424596</v>
      </c>
      <c r="I29" s="151" t="s">
        <v>77</v>
      </c>
      <c r="J29" s="151">
        <f>J28/J27</f>
        <v>0.87286951662475531</v>
      </c>
      <c r="K29" s="151">
        <f>K28/K27</f>
        <v>0.84536908054140303</v>
      </c>
      <c r="L29" s="151" t="s">
        <v>77</v>
      </c>
      <c r="M29" s="151">
        <f>M28/M27</f>
        <v>0.83638992557508607</v>
      </c>
      <c r="N29" s="151">
        <f>N28/N27</f>
        <v>0.82357801616140069</v>
      </c>
      <c r="O29" s="151">
        <f>O28/O27</f>
        <v>0.81510792168692359</v>
      </c>
      <c r="P29" s="150">
        <f>P28/P27</f>
        <v>0.83524252536204124</v>
      </c>
      <c r="Q29" s="151" t="s">
        <v>77</v>
      </c>
      <c r="R29" s="151" t="s">
        <v>77</v>
      </c>
      <c r="S29" s="151">
        <f>S28/S27</f>
        <v>0.88731396172927024</v>
      </c>
      <c r="T29" s="151">
        <f>T28/T27</f>
        <v>0.82248807478317942</v>
      </c>
      <c r="U29" s="151" t="s">
        <v>77</v>
      </c>
      <c r="V29" s="151">
        <f>V28/V27</f>
        <v>0.83829066824461784</v>
      </c>
      <c r="W29" s="151">
        <f>W28/W27</f>
        <v>0.8275328915079303</v>
      </c>
      <c r="X29" s="152">
        <f>X28/X27</f>
        <v>0.82686662872058758</v>
      </c>
    </row>
    <row r="30" spans="2:44" ht="17.25" customHeight="1">
      <c r="B30" s="208" t="s">
        <v>168</v>
      </c>
      <c r="C30" s="134" t="s">
        <v>169</v>
      </c>
      <c r="D30" s="51">
        <v>0.30978009259259259</v>
      </c>
      <c r="E30" s="51" t="s">
        <v>77</v>
      </c>
      <c r="F30" s="51" t="s">
        <v>77</v>
      </c>
      <c r="G30" s="51">
        <v>0.32245370370370369</v>
      </c>
      <c r="H30" s="51">
        <v>0.25015046296296295</v>
      </c>
      <c r="I30" s="51" t="s">
        <v>77</v>
      </c>
      <c r="J30" s="51">
        <v>0.25</v>
      </c>
      <c r="K30" s="51">
        <v>0.25</v>
      </c>
      <c r="L30" s="51" t="s">
        <v>77</v>
      </c>
      <c r="M30" s="51">
        <v>0.25</v>
      </c>
      <c r="N30" s="51">
        <v>0.25011574074074072</v>
      </c>
      <c r="O30" s="51">
        <v>0.37246527777777777</v>
      </c>
      <c r="P30" s="50">
        <v>0.70863425925925927</v>
      </c>
      <c r="Q30" s="51" t="s">
        <v>77</v>
      </c>
      <c r="R30" s="51" t="s">
        <v>77</v>
      </c>
      <c r="S30" s="51">
        <v>0.70833333333333337</v>
      </c>
      <c r="T30" s="51">
        <v>0.7085069444444444</v>
      </c>
      <c r="U30" s="51" t="s">
        <v>77</v>
      </c>
      <c r="V30" s="51">
        <v>0.70833333333333337</v>
      </c>
      <c r="W30" s="51">
        <v>0.70833333333333337</v>
      </c>
      <c r="X30" s="116">
        <v>0.70833333333333337</v>
      </c>
    </row>
    <row r="31" spans="2:44" ht="17.25" customHeight="1">
      <c r="B31" s="205"/>
      <c r="C31" s="134" t="s">
        <v>170</v>
      </c>
      <c r="D31" s="51">
        <v>0.38773148148148145</v>
      </c>
      <c r="E31" s="51" t="s">
        <v>77</v>
      </c>
      <c r="F31" s="51" t="s">
        <v>77</v>
      </c>
      <c r="G31" s="51">
        <v>0.35625000000000001</v>
      </c>
      <c r="H31" s="51">
        <v>0.32015046296296296</v>
      </c>
      <c r="I31" s="51" t="s">
        <v>77</v>
      </c>
      <c r="J31" s="51">
        <v>0.36046296296296299</v>
      </c>
      <c r="K31" s="51">
        <v>0.36527777777777776</v>
      </c>
      <c r="L31" s="51" t="s">
        <v>77</v>
      </c>
      <c r="M31" s="51">
        <v>0.43018518518518517</v>
      </c>
      <c r="N31" s="51">
        <v>0.46944444444444444</v>
      </c>
      <c r="O31" s="51">
        <v>0.4702662037037037</v>
      </c>
      <c r="P31" s="50">
        <v>1.0562499999999999</v>
      </c>
      <c r="Q31" s="51" t="s">
        <v>77</v>
      </c>
      <c r="R31" s="51" t="s">
        <v>77</v>
      </c>
      <c r="S31" s="51">
        <v>0.87164351851851851</v>
      </c>
      <c r="T31" s="51">
        <v>0.92644675925925923</v>
      </c>
      <c r="U31" s="51" t="s">
        <v>77</v>
      </c>
      <c r="V31" s="51">
        <v>0.99722222222222223</v>
      </c>
      <c r="W31" s="51">
        <v>0.8911458333333333</v>
      </c>
      <c r="X31" s="116">
        <v>0.86190972222222217</v>
      </c>
    </row>
    <row r="32" spans="2:44" ht="17.25" customHeight="1">
      <c r="B32" s="205" t="s">
        <v>171</v>
      </c>
      <c r="C32" s="206"/>
      <c r="D32" s="154">
        <v>17</v>
      </c>
      <c r="E32" s="154" t="s">
        <v>77</v>
      </c>
      <c r="F32" s="154" t="s">
        <v>77</v>
      </c>
      <c r="G32" s="154">
        <v>14</v>
      </c>
      <c r="H32" s="154">
        <v>6</v>
      </c>
      <c r="I32" s="154" t="s">
        <v>77</v>
      </c>
      <c r="J32" s="154">
        <v>4</v>
      </c>
      <c r="K32" s="154">
        <v>3</v>
      </c>
      <c r="L32" s="154" t="s">
        <v>77</v>
      </c>
      <c r="M32" s="154">
        <v>4.25</v>
      </c>
      <c r="N32" s="154">
        <v>3.5</v>
      </c>
      <c r="O32" s="154">
        <v>3.5</v>
      </c>
      <c r="P32" s="153">
        <v>11.375</v>
      </c>
      <c r="Q32" s="154" t="s">
        <v>77</v>
      </c>
      <c r="R32" s="154" t="s">
        <v>77</v>
      </c>
      <c r="S32" s="154">
        <v>4</v>
      </c>
      <c r="T32" s="154">
        <v>3.6666666666666665</v>
      </c>
      <c r="U32" s="51" t="s">
        <v>77</v>
      </c>
      <c r="V32" s="154">
        <v>4.25</v>
      </c>
      <c r="W32" s="154">
        <v>3</v>
      </c>
      <c r="X32" s="155">
        <v>4</v>
      </c>
    </row>
    <row r="33" spans="2:24" ht="17.25" customHeight="1">
      <c r="B33" s="198" t="s">
        <v>172</v>
      </c>
      <c r="C33" s="199"/>
      <c r="D33" s="133" t="s">
        <v>176</v>
      </c>
      <c r="E33" s="157" t="s">
        <v>174</v>
      </c>
      <c r="F33" s="157" t="s">
        <v>175</v>
      </c>
      <c r="G33" s="157" t="s">
        <v>195</v>
      </c>
      <c r="H33" s="157" t="s">
        <v>176</v>
      </c>
      <c r="I33" s="157" t="s">
        <v>176</v>
      </c>
      <c r="J33" s="157" t="s">
        <v>195</v>
      </c>
      <c r="K33" s="157" t="s">
        <v>196</v>
      </c>
      <c r="L33" s="157" t="s">
        <v>196</v>
      </c>
      <c r="M33" s="157" t="s">
        <v>196</v>
      </c>
      <c r="N33" s="157" t="s">
        <v>109</v>
      </c>
      <c r="O33" s="158" t="s">
        <v>109</v>
      </c>
      <c r="P33" s="156" t="s">
        <v>195</v>
      </c>
      <c r="Q33" s="157" t="s">
        <v>176</v>
      </c>
      <c r="R33" s="157" t="s">
        <v>176</v>
      </c>
      <c r="S33" s="157" t="s">
        <v>195</v>
      </c>
      <c r="T33" s="157" t="s">
        <v>196</v>
      </c>
      <c r="U33" s="157" t="s">
        <v>196</v>
      </c>
      <c r="V33" s="157" t="s">
        <v>196</v>
      </c>
      <c r="W33" s="157" t="s">
        <v>109</v>
      </c>
      <c r="X33" s="158" t="s">
        <v>109</v>
      </c>
    </row>
    <row r="34" spans="2:24" ht="17.25" customHeight="1">
      <c r="B34" s="198" t="s">
        <v>177</v>
      </c>
      <c r="C34" s="199"/>
      <c r="D34" s="133"/>
      <c r="E34" s="129"/>
      <c r="F34" s="157"/>
      <c r="G34" s="157"/>
      <c r="H34" s="157"/>
      <c r="I34" s="157"/>
      <c r="J34" s="157"/>
      <c r="K34" s="157"/>
      <c r="L34" s="157"/>
      <c r="M34" s="157"/>
      <c r="N34" s="157"/>
      <c r="O34" s="158"/>
      <c r="P34" s="156"/>
      <c r="Q34" s="157"/>
      <c r="R34" s="157"/>
      <c r="S34" s="157"/>
      <c r="T34" s="157"/>
      <c r="U34" s="157"/>
      <c r="V34" s="157"/>
      <c r="W34" s="157"/>
      <c r="X34" s="158"/>
    </row>
    <row r="35" spans="2:24" ht="17.25" customHeight="1" thickBot="1">
      <c r="B35" s="200" t="s">
        <v>178</v>
      </c>
      <c r="C35" s="201"/>
      <c r="D35" s="159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3"/>
      <c r="P35" s="170"/>
      <c r="Q35" s="161"/>
      <c r="R35" s="161"/>
      <c r="S35" s="161"/>
      <c r="T35" s="161"/>
      <c r="U35" s="161"/>
      <c r="V35" s="161"/>
      <c r="W35" s="161"/>
      <c r="X35" s="163"/>
    </row>
    <row r="36" spans="2:24">
      <c r="T36" s="131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9AEB0-EFF1-428C-8C53-F07B567E69C0}">
  <sheetPr>
    <tabColor theme="8" tint="0.59999389629810485"/>
    <pageSetUpPr fitToPage="1"/>
  </sheetPr>
  <dimension ref="A1:AC259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SUM(F5:F242)</f>
        <v>125637</v>
      </c>
      <c r="E1" s="5" t="s">
        <v>2</v>
      </c>
      <c r="F1" s="6">
        <f>SUM(G5:G242)</f>
        <v>2535703.0200000005</v>
      </c>
      <c r="G1" s="7" t="s">
        <v>3</v>
      </c>
      <c r="H1" s="8">
        <f>L21+L38+L55+L72+L89+L106+L123+L140+L157+L174+L191+L208+L225+L242</f>
        <v>85.541666666666671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45845</v>
      </c>
      <c r="B2" s="326"/>
      <c r="C2" s="10" t="s">
        <v>10</v>
      </c>
      <c r="D2" s="11">
        <f>AVERAGE(N21,N38,N55,N72,N89,N106,N123,N140,N157,N174,N191,N208,N225,N242)</f>
        <v>585.73916991990041</v>
      </c>
      <c r="E2" s="11" t="s">
        <v>11</v>
      </c>
      <c r="F2" s="12">
        <f>F1/D1</f>
        <v>20.18277275006567</v>
      </c>
      <c r="G2" s="13" t="s">
        <v>12</v>
      </c>
      <c r="H2" s="14">
        <f>COUNT(H5:H242)</f>
        <v>4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38" t="s">
        <v>69</v>
      </c>
      <c r="C5" s="349" t="s">
        <v>205</v>
      </c>
      <c r="D5" s="349"/>
      <c r="E5" s="39">
        <v>29.52</v>
      </c>
      <c r="F5" s="40">
        <v>2501</v>
      </c>
      <c r="G5" s="41">
        <f t="shared" ref="G5:G6" si="0">E5*F5</f>
        <v>73829.52</v>
      </c>
      <c r="H5" s="42"/>
      <c r="I5" s="43">
        <v>17</v>
      </c>
      <c r="J5" s="44">
        <v>3273</v>
      </c>
      <c r="K5" s="45">
        <f t="shared" ref="K5:K6" si="1">J5/I5</f>
        <v>192.52941176470588</v>
      </c>
      <c r="L5" s="46">
        <v>17</v>
      </c>
      <c r="M5" s="44">
        <f>F5/V5*60</f>
        <v>2783.1839258114383</v>
      </c>
      <c r="N5" s="45">
        <f>M5/L5</f>
        <v>163.71670151831989</v>
      </c>
      <c r="O5" s="47">
        <f>L5-I5</f>
        <v>0</v>
      </c>
      <c r="P5" s="48">
        <f>N5-K5</f>
        <v>-28.81271024638599</v>
      </c>
      <c r="Q5" s="49">
        <f>N5/K5</f>
        <v>0.85034644846056773</v>
      </c>
      <c r="R5" s="274">
        <f>Q21</f>
        <v>0.85013781051476012</v>
      </c>
      <c r="S5" s="50">
        <v>0.30978009259259259</v>
      </c>
      <c r="T5" s="51">
        <v>0.34722222222222221</v>
      </c>
      <c r="U5" s="52">
        <v>6.0833333333332984</v>
      </c>
      <c r="V5" s="53">
        <v>53.91666666666665</v>
      </c>
      <c r="W5" s="54"/>
      <c r="X5" s="94"/>
      <c r="Y5" s="276"/>
      <c r="Z5" s="277"/>
      <c r="AA5" s="36">
        <f>M5-J5</f>
        <v>-489.81607418856174</v>
      </c>
      <c r="AB5" s="37">
        <f>M5/J5</f>
        <v>0.85034644846056773</v>
      </c>
      <c r="AC5" s="292">
        <f>AB21</f>
        <v>0.85013781051476012</v>
      </c>
    </row>
    <row r="6" spans="1:29" ht="15.75" customHeight="1">
      <c r="A6" s="282"/>
      <c r="B6" s="38" t="s">
        <v>69</v>
      </c>
      <c r="C6" s="287" t="s">
        <v>204</v>
      </c>
      <c r="D6" s="287"/>
      <c r="E6" s="39">
        <v>29.85</v>
      </c>
      <c r="F6" s="40">
        <v>2380</v>
      </c>
      <c r="G6" s="41">
        <f t="shared" si="0"/>
        <v>71043</v>
      </c>
      <c r="H6" s="42"/>
      <c r="I6" s="43">
        <v>17</v>
      </c>
      <c r="J6" s="44">
        <v>3273</v>
      </c>
      <c r="K6" s="45">
        <f t="shared" si="1"/>
        <v>192.52941176470588</v>
      </c>
      <c r="L6" s="46">
        <v>17</v>
      </c>
      <c r="M6" s="44">
        <f>F6/V6*60</f>
        <v>2781.8181818181815</v>
      </c>
      <c r="N6" s="45">
        <f>M6/L6</f>
        <v>163.63636363636363</v>
      </c>
      <c r="O6" s="47">
        <f>L6-I6</f>
        <v>0</v>
      </c>
      <c r="P6" s="48">
        <f>N6-K6</f>
        <v>-28.893048128342258</v>
      </c>
      <c r="Q6" s="49">
        <f>N6/K6</f>
        <v>0.84992917256895251</v>
      </c>
      <c r="R6" s="274"/>
      <c r="S6" s="50">
        <v>0.3520833333333333</v>
      </c>
      <c r="T6" s="51">
        <v>0.38773148148148145</v>
      </c>
      <c r="U6" s="52">
        <v>6.9999999999999751</v>
      </c>
      <c r="V6" s="53">
        <v>51.333333333333336</v>
      </c>
      <c r="W6" s="54"/>
      <c r="X6" s="94"/>
      <c r="Y6" s="266"/>
      <c r="Z6" s="267"/>
      <c r="AA6" s="55">
        <f>M6-J6</f>
        <v>-491.18181818181847</v>
      </c>
      <c r="AB6" s="56">
        <f>M6/J6</f>
        <v>0.84992917256895251</v>
      </c>
      <c r="AC6" s="293"/>
    </row>
    <row r="7" spans="1:29" ht="15.75" customHeight="1">
      <c r="A7" s="282"/>
      <c r="B7" s="38"/>
      <c r="C7" s="287"/>
      <c r="D7" s="287"/>
      <c r="E7" s="39"/>
      <c r="F7" s="40"/>
      <c r="G7" s="41"/>
      <c r="H7" s="42"/>
      <c r="I7" s="43"/>
      <c r="J7" s="44"/>
      <c r="K7" s="45"/>
      <c r="L7" s="46"/>
      <c r="M7" s="44"/>
      <c r="N7" s="45"/>
      <c r="O7" s="47"/>
      <c r="P7" s="48"/>
      <c r="Q7" s="49"/>
      <c r="R7" s="274"/>
      <c r="S7" s="50"/>
      <c r="T7" s="51"/>
      <c r="U7" s="52"/>
      <c r="V7" s="53"/>
      <c r="W7" s="51"/>
      <c r="X7" s="116"/>
      <c r="Y7" s="266"/>
      <c r="Z7" s="267"/>
      <c r="AA7" s="55"/>
      <c r="AB7" s="56"/>
      <c r="AC7" s="293"/>
    </row>
    <row r="8" spans="1:29" ht="15.75" customHeight="1">
      <c r="A8" s="282"/>
      <c r="B8" s="38"/>
      <c r="C8" s="287"/>
      <c r="D8" s="287"/>
      <c r="E8" s="39"/>
      <c r="F8" s="40"/>
      <c r="G8" s="41"/>
      <c r="H8" s="58"/>
      <c r="I8" s="43"/>
      <c r="J8" s="44"/>
      <c r="K8" s="45"/>
      <c r="L8" s="59"/>
      <c r="M8" s="44"/>
      <c r="N8" s="45"/>
      <c r="O8" s="47"/>
      <c r="P8" s="48"/>
      <c r="Q8" s="49"/>
      <c r="R8" s="274"/>
      <c r="S8" s="50"/>
      <c r="T8" s="51"/>
      <c r="U8" s="52"/>
      <c r="V8" s="53"/>
      <c r="W8" s="54"/>
      <c r="X8" s="94"/>
      <c r="Y8" s="266"/>
      <c r="Z8" s="267"/>
      <c r="AA8" s="55"/>
      <c r="AB8" s="56"/>
      <c r="AC8" s="293"/>
    </row>
    <row r="9" spans="1:29" ht="15.75" customHeight="1">
      <c r="A9" s="283"/>
      <c r="B9" s="38"/>
      <c r="C9" s="287"/>
      <c r="D9" s="287"/>
      <c r="E9" s="39"/>
      <c r="F9" s="40"/>
      <c r="G9" s="60"/>
      <c r="H9" s="61"/>
      <c r="I9" s="43"/>
      <c r="J9" s="44"/>
      <c r="K9" s="45"/>
      <c r="L9" s="46"/>
      <c r="M9" s="44"/>
      <c r="N9" s="45"/>
      <c r="O9" s="47"/>
      <c r="P9" s="48"/>
      <c r="Q9" s="49"/>
      <c r="R9" s="274"/>
      <c r="S9" s="62"/>
      <c r="T9" s="63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7"/>
      <c r="D10" s="287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29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29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29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29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29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17</v>
      </c>
      <c r="J21" s="81">
        <f t="shared" si="2"/>
        <v>3273</v>
      </c>
      <c r="K21" s="82">
        <f t="shared" ref="K21:K22" si="3">J21/I21</f>
        <v>192.52941176470588</v>
      </c>
      <c r="L21" s="80">
        <f t="shared" ref="L21:M21" si="4">AVERAGE(L5:L20)</f>
        <v>17</v>
      </c>
      <c r="M21" s="81">
        <f t="shared" si="4"/>
        <v>2782.5010538148099</v>
      </c>
      <c r="N21" s="82">
        <f>M21/L21</f>
        <v>163.67653257734176</v>
      </c>
      <c r="O21" s="83">
        <f>L21-I21</f>
        <v>0</v>
      </c>
      <c r="P21" s="84">
        <f>N21-K21</f>
        <v>-28.852879187364124</v>
      </c>
      <c r="Q21" s="85">
        <f>N21/K21</f>
        <v>0.85013781051476012</v>
      </c>
      <c r="R21" s="275"/>
      <c r="S21" s="182">
        <f>S5</f>
        <v>0.30978009259259259</v>
      </c>
      <c r="T21" s="183">
        <f>INDEX(T5:T20,COUNTA(T5:T20))</f>
        <v>0.38773148148148145</v>
      </c>
      <c r="U21" s="86"/>
      <c r="V21" s="86"/>
      <c r="W21" s="87"/>
      <c r="X21" s="179"/>
      <c r="Y21" s="262"/>
      <c r="Z21" s="263"/>
      <c r="AA21" s="88">
        <f>M21-J21</f>
        <v>-490.49894618519011</v>
      </c>
      <c r="AB21" s="89">
        <f>M21/J21</f>
        <v>0.85013781051476012</v>
      </c>
      <c r="AC21" s="295"/>
    </row>
    <row r="22" spans="1:29" ht="15.75" customHeight="1">
      <c r="A22" s="268" t="s">
        <v>40</v>
      </c>
      <c r="B22" s="38" t="s">
        <v>69</v>
      </c>
      <c r="C22" s="264" t="s">
        <v>93</v>
      </c>
      <c r="D22" s="265"/>
      <c r="E22" s="39">
        <v>25.64</v>
      </c>
      <c r="F22" s="40">
        <v>2077</v>
      </c>
      <c r="G22" s="41">
        <f t="shared" ref="G22" si="5">E22*F22</f>
        <v>53254.28</v>
      </c>
      <c r="H22" s="42"/>
      <c r="I22" s="43">
        <v>14</v>
      </c>
      <c r="J22" s="44">
        <v>3000</v>
      </c>
      <c r="K22" s="45">
        <f t="shared" si="3"/>
        <v>214.28571428571428</v>
      </c>
      <c r="L22" s="46">
        <v>14</v>
      </c>
      <c r="M22" s="44">
        <f>F22/V22*60</f>
        <v>2560.6849315068475</v>
      </c>
      <c r="N22" s="45">
        <f>M22/L22</f>
        <v>182.90606653620338</v>
      </c>
      <c r="O22" s="47">
        <f>L22-I22</f>
        <v>0</v>
      </c>
      <c r="P22" s="48">
        <f>N22-K22</f>
        <v>-31.379647749510895</v>
      </c>
      <c r="Q22" s="49">
        <f>N22/K22</f>
        <v>0.85356164383561584</v>
      </c>
      <c r="R22" s="273">
        <f>Q38</f>
        <v>0.85356164383561584</v>
      </c>
      <c r="S22" s="50">
        <v>0.32245370370370369</v>
      </c>
      <c r="T22" s="51">
        <v>0.35625000000000001</v>
      </c>
      <c r="U22" s="52">
        <v>7.2333333333333183</v>
      </c>
      <c r="V22" s="53">
        <v>48.666666666666707</v>
      </c>
      <c r="W22" s="54"/>
      <c r="X22" s="115"/>
      <c r="Y22" s="276"/>
      <c r="Z22" s="277"/>
      <c r="AA22" s="36">
        <f>M22-J22</f>
        <v>-439.31506849315247</v>
      </c>
      <c r="AB22" s="31">
        <f>M22/J22</f>
        <v>0.85356164383561584</v>
      </c>
      <c r="AC22" s="278">
        <f>AB38</f>
        <v>0.85356164383561584</v>
      </c>
    </row>
    <row r="23" spans="1:29" ht="15.75" customHeight="1">
      <c r="A23" s="269"/>
      <c r="B23" s="38"/>
      <c r="C23" s="264"/>
      <c r="D23" s="265"/>
      <c r="E23" s="39"/>
      <c r="F23" s="40"/>
      <c r="G23" s="41"/>
      <c r="H23" s="42"/>
      <c r="I23" s="43"/>
      <c r="J23" s="44"/>
      <c r="K23" s="45"/>
      <c r="L23" s="46"/>
      <c r="M23" s="44"/>
      <c r="N23" s="45"/>
      <c r="O23" s="47"/>
      <c r="P23" s="48"/>
      <c r="Q23" s="49"/>
      <c r="R23" s="274"/>
      <c r="S23" s="50"/>
      <c r="T23" s="51"/>
      <c r="U23" s="52"/>
      <c r="V23" s="53"/>
      <c r="W23" s="54"/>
      <c r="X23" s="94"/>
      <c r="Y23" s="266"/>
      <c r="Z23" s="267"/>
      <c r="AA23" s="55"/>
      <c r="AB23" s="49"/>
      <c r="AC23" s="279"/>
    </row>
    <row r="24" spans="1:29" ht="15.75" customHeight="1">
      <c r="A24" s="269"/>
      <c r="B24" s="38"/>
      <c r="C24" s="264"/>
      <c r="D24" s="265"/>
      <c r="E24" s="39"/>
      <c r="F24" s="40"/>
      <c r="G24" s="41"/>
      <c r="H24" s="42"/>
      <c r="I24" s="43"/>
      <c r="J24" s="44"/>
      <c r="K24" s="45"/>
      <c r="L24" s="46"/>
      <c r="M24" s="44"/>
      <c r="N24" s="45"/>
      <c r="O24" s="47"/>
      <c r="P24" s="48"/>
      <c r="Q24" s="49"/>
      <c r="R24" s="274"/>
      <c r="S24" s="50"/>
      <c r="T24" s="51"/>
      <c r="U24" s="52"/>
      <c r="V24" s="53"/>
      <c r="W24" s="54"/>
      <c r="X24" s="94"/>
      <c r="Y24" s="266"/>
      <c r="Z24" s="267"/>
      <c r="AA24" s="55"/>
      <c r="AB24" s="49"/>
      <c r="AC24" s="279"/>
    </row>
    <row r="25" spans="1:29" ht="15.75" customHeight="1">
      <c r="A25" s="269"/>
      <c r="B25" s="38"/>
      <c r="C25" s="264"/>
      <c r="D25" s="265"/>
      <c r="E25" s="39"/>
      <c r="F25" s="40"/>
      <c r="G25" s="41"/>
      <c r="H25" s="42"/>
      <c r="I25" s="43"/>
      <c r="J25" s="44"/>
      <c r="K25" s="45"/>
      <c r="L25" s="46"/>
      <c r="M25" s="44"/>
      <c r="N25" s="45"/>
      <c r="O25" s="47"/>
      <c r="P25" s="48"/>
      <c r="Q25" s="49"/>
      <c r="R25" s="274"/>
      <c r="S25" s="50"/>
      <c r="T25" s="51"/>
      <c r="U25" s="52"/>
      <c r="V25" s="53"/>
      <c r="W25" s="54"/>
      <c r="X25" s="94"/>
      <c r="Y25" s="266"/>
      <c r="Z25" s="267"/>
      <c r="AA25" s="55"/>
      <c r="AB25" s="49"/>
      <c r="AC25" s="279"/>
    </row>
    <row r="26" spans="1:29" ht="15.75" customHeight="1">
      <c r="A26" s="269"/>
      <c r="B26" s="38"/>
      <c r="C26" s="264"/>
      <c r="D26" s="265"/>
      <c r="E26" s="39"/>
      <c r="F26" s="40"/>
      <c r="G26" s="41"/>
      <c r="H26" s="58"/>
      <c r="I26" s="43"/>
      <c r="J26" s="44"/>
      <c r="K26" s="45"/>
      <c r="L26" s="59"/>
      <c r="M26" s="44"/>
      <c r="N26" s="45"/>
      <c r="O26" s="47"/>
      <c r="P26" s="48"/>
      <c r="Q26" s="49"/>
      <c r="R26" s="274"/>
      <c r="S26" s="50"/>
      <c r="T26" s="51"/>
      <c r="U26" s="52"/>
      <c r="V26" s="53"/>
      <c r="W26" s="54"/>
      <c r="X26" s="94"/>
      <c r="Y26" s="266"/>
      <c r="Z26" s="267"/>
      <c r="AA26" s="55"/>
      <c r="AB26" s="49"/>
      <c r="AC26" s="279"/>
    </row>
    <row r="27" spans="1:29" ht="15.75" customHeight="1">
      <c r="A27" s="269"/>
      <c r="B27" s="38"/>
      <c r="C27" s="264"/>
      <c r="D27" s="265"/>
      <c r="E27" s="39"/>
      <c r="F27" s="40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79"/>
    </row>
    <row r="28" spans="1:29" ht="15.75" customHeight="1">
      <c r="A28" s="269"/>
      <c r="B28" s="38"/>
      <c r="C28" s="264"/>
      <c r="D28" s="265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79"/>
    </row>
    <row r="29" spans="1:29" ht="15.75" customHeight="1">
      <c r="A29" s="269"/>
      <c r="B29" s="38"/>
      <c r="C29" s="264"/>
      <c r="D29" s="265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79"/>
    </row>
    <row r="30" spans="1:29" ht="15.75" customHeight="1">
      <c r="A30" s="269"/>
      <c r="B30" s="38"/>
      <c r="C30" s="264"/>
      <c r="D30" s="265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110"/>
      <c r="Y30" s="266"/>
      <c r="Z30" s="267"/>
      <c r="AA30" s="55"/>
      <c r="AB30" s="49"/>
      <c r="AC30" s="279"/>
    </row>
    <row r="31" spans="1:29" ht="15.75" customHeight="1">
      <c r="A31" s="269"/>
      <c r="B31" s="38"/>
      <c r="C31" s="264"/>
      <c r="D31" s="265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110"/>
      <c r="Y31" s="266"/>
      <c r="Z31" s="267"/>
      <c r="AA31" s="55"/>
      <c r="AB31" s="49"/>
      <c r="AC31" s="279"/>
    </row>
    <row r="32" spans="1:29" ht="15.75" customHeight="1">
      <c r="A32" s="269"/>
      <c r="B32" s="38"/>
      <c r="C32" s="264"/>
      <c r="D32" s="265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110"/>
      <c r="Y32" s="266"/>
      <c r="Z32" s="267"/>
      <c r="AA32" s="55"/>
      <c r="AB32" s="49"/>
      <c r="AC32" s="279"/>
    </row>
    <row r="33" spans="1:29" ht="15.75" customHeight="1">
      <c r="A33" s="269"/>
      <c r="B33" s="38"/>
      <c r="C33" s="264"/>
      <c r="D33" s="265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110"/>
      <c r="Y33" s="266"/>
      <c r="Z33" s="267"/>
      <c r="AA33" s="55"/>
      <c r="AB33" s="49"/>
      <c r="AC33" s="279"/>
    </row>
    <row r="34" spans="1:29" ht="15.75" customHeight="1">
      <c r="A34" s="269"/>
      <c r="B34" s="38"/>
      <c r="C34" s="264"/>
      <c r="D34" s="265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110"/>
      <c r="Y34" s="266"/>
      <c r="Z34" s="267"/>
      <c r="AA34" s="55"/>
      <c r="AB34" s="49"/>
      <c r="AC34" s="279"/>
    </row>
    <row r="35" spans="1:29" ht="15.75" customHeight="1">
      <c r="A35" s="269"/>
      <c r="B35" s="38"/>
      <c r="C35" s="264"/>
      <c r="D35" s="265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110"/>
      <c r="Y35" s="266"/>
      <c r="Z35" s="267"/>
      <c r="AA35" s="55"/>
      <c r="AB35" s="49"/>
      <c r="AC35" s="279"/>
    </row>
    <row r="36" spans="1:29" ht="15.75" customHeight="1">
      <c r="A36" s="269"/>
      <c r="B36" s="38"/>
      <c r="C36" s="264"/>
      <c r="D36" s="265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110"/>
      <c r="Y36" s="266"/>
      <c r="Z36" s="267"/>
      <c r="AA36" s="55"/>
      <c r="AB36" s="49"/>
      <c r="AC36" s="279"/>
    </row>
    <row r="37" spans="1:29" ht="15.75" customHeight="1">
      <c r="A37" s="269"/>
      <c r="B37" s="99"/>
      <c r="C37" s="264"/>
      <c r="D37" s="265"/>
      <c r="E37" s="109"/>
      <c r="F37" s="71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62"/>
      <c r="T37" s="63"/>
      <c r="U37" s="73"/>
      <c r="V37" s="74"/>
      <c r="W37" s="68"/>
      <c r="X37" s="110"/>
      <c r="Y37" s="266"/>
      <c r="Z37" s="267"/>
      <c r="AA37" s="111"/>
      <c r="AB37" s="67"/>
      <c r="AC37" s="279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6">AVERAGE(I22:I37)</f>
        <v>14</v>
      </c>
      <c r="J38" s="81">
        <f t="shared" si="6"/>
        <v>3000</v>
      </c>
      <c r="K38" s="82">
        <f t="shared" ref="K38" si="7">J38/I38</f>
        <v>214.28571428571428</v>
      </c>
      <c r="L38" s="80">
        <f t="shared" ref="L38:M38" si="8">AVERAGE(L22:L37)</f>
        <v>14</v>
      </c>
      <c r="M38" s="81">
        <f t="shared" si="8"/>
        <v>2560.6849315068475</v>
      </c>
      <c r="N38" s="82">
        <f>M38/L38</f>
        <v>182.90606653620338</v>
      </c>
      <c r="O38" s="83">
        <f>L38-I38</f>
        <v>0</v>
      </c>
      <c r="P38" s="84">
        <f>N38-K38</f>
        <v>-31.379647749510895</v>
      </c>
      <c r="Q38" s="85">
        <f>N38/K38</f>
        <v>0.85356164383561584</v>
      </c>
      <c r="R38" s="275"/>
      <c r="S38" s="182">
        <f>S22</f>
        <v>0.32245370370370369</v>
      </c>
      <c r="T38" s="183">
        <f>INDEX(T22:T37,COUNTA(T22:T37))</f>
        <v>0.35625000000000001</v>
      </c>
      <c r="U38" s="86"/>
      <c r="V38" s="96"/>
      <c r="W38" s="78"/>
      <c r="X38" s="82"/>
      <c r="Y38" s="262"/>
      <c r="Z38" s="263"/>
      <c r="AA38" s="97">
        <f>M38-J38</f>
        <v>-439.31506849315247</v>
      </c>
      <c r="AB38" s="85">
        <f>M38/J38</f>
        <v>0.85356164383561584</v>
      </c>
      <c r="AC38" s="280"/>
    </row>
    <row r="39" spans="1:29" ht="15.75" customHeight="1">
      <c r="A39" s="281" t="s">
        <v>41</v>
      </c>
      <c r="B39" s="16" t="s">
        <v>69</v>
      </c>
      <c r="C39" s="271" t="s">
        <v>96</v>
      </c>
      <c r="D39" s="272"/>
      <c r="E39" s="21">
        <v>14.06</v>
      </c>
      <c r="F39" s="15">
        <v>1101</v>
      </c>
      <c r="G39" s="22">
        <f t="shared" ref="G39:G41" si="9">E39*F39</f>
        <v>15480.060000000001</v>
      </c>
      <c r="H39" s="23"/>
      <c r="I39" s="24">
        <v>6</v>
      </c>
      <c r="J39" s="25">
        <v>2600</v>
      </c>
      <c r="K39" s="26">
        <f>J39/I39</f>
        <v>433.33333333333331</v>
      </c>
      <c r="L39" s="27">
        <v>6</v>
      </c>
      <c r="M39" s="25">
        <f>F39/V39*60</f>
        <v>2145.9664320519769</v>
      </c>
      <c r="N39" s="26">
        <f>M39/L39</f>
        <v>357.66107200866281</v>
      </c>
      <c r="O39" s="91">
        <f>L39-I39</f>
        <v>0</v>
      </c>
      <c r="P39" s="92">
        <f>N39-K39</f>
        <v>-75.672261324670501</v>
      </c>
      <c r="Q39" s="31">
        <f>N39/K39</f>
        <v>0.82537170463537579</v>
      </c>
      <c r="R39" s="273">
        <f>Q55</f>
        <v>0.82186121282424596</v>
      </c>
      <c r="S39" s="32">
        <v>0.25015046296296295</v>
      </c>
      <c r="T39" s="33">
        <v>0.27152777777777776</v>
      </c>
      <c r="U39" s="34"/>
      <c r="V39" s="35">
        <v>30.783333333333324</v>
      </c>
      <c r="W39" s="33"/>
      <c r="X39" s="107"/>
      <c r="Y39" s="276"/>
      <c r="Z39" s="277"/>
      <c r="AA39" s="36">
        <f>M39-J39</f>
        <v>-454.03356794802312</v>
      </c>
      <c r="AB39" s="31">
        <f>M39/J39</f>
        <v>0.82537170463537568</v>
      </c>
      <c r="AC39" s="278">
        <f>AB55</f>
        <v>0.82186121282424596</v>
      </c>
    </row>
    <row r="40" spans="1:29" ht="15.75" customHeight="1">
      <c r="A40" s="282"/>
      <c r="B40" s="38" t="s">
        <v>69</v>
      </c>
      <c r="C40" s="264" t="s">
        <v>97</v>
      </c>
      <c r="D40" s="265"/>
      <c r="E40" s="39">
        <v>14.81</v>
      </c>
      <c r="F40" s="40">
        <v>1252</v>
      </c>
      <c r="G40" s="41">
        <f t="shared" si="9"/>
        <v>18542.12</v>
      </c>
      <c r="H40" s="42"/>
      <c r="I40" s="43">
        <v>6</v>
      </c>
      <c r="J40" s="44">
        <v>2600</v>
      </c>
      <c r="K40" s="45">
        <f t="shared" ref="K40:K41" si="10">J40/I40</f>
        <v>433.33333333333331</v>
      </c>
      <c r="L40" s="46">
        <v>6</v>
      </c>
      <c r="M40" s="44">
        <f>F40/V40*60</f>
        <v>2160.6903163950178</v>
      </c>
      <c r="N40" s="45">
        <f>M40/L40</f>
        <v>360.11505273250299</v>
      </c>
      <c r="O40" s="47">
        <f>L40-I40</f>
        <v>0</v>
      </c>
      <c r="P40" s="48">
        <f>N40-K40</f>
        <v>-73.218280600830326</v>
      </c>
      <c r="Q40" s="49">
        <f>N40/K40</f>
        <v>0.83103473707500697</v>
      </c>
      <c r="R40" s="274"/>
      <c r="S40" s="50">
        <v>0.27655092592592595</v>
      </c>
      <c r="T40" s="51">
        <v>0.30069444444444443</v>
      </c>
      <c r="U40" s="52">
        <v>7.2333333333333982</v>
      </c>
      <c r="V40" s="53">
        <v>34.766666666666609</v>
      </c>
      <c r="W40" s="54"/>
      <c r="X40" s="58"/>
      <c r="Y40" s="266"/>
      <c r="Z40" s="267"/>
      <c r="AA40" s="55">
        <f>M40-J40</f>
        <v>-439.30968360498218</v>
      </c>
      <c r="AB40" s="49">
        <f>M40/J40</f>
        <v>0.83103473707500686</v>
      </c>
      <c r="AC40" s="279"/>
    </row>
    <row r="41" spans="1:29" ht="15.75" customHeight="1">
      <c r="A41" s="282"/>
      <c r="B41" s="38" t="s">
        <v>69</v>
      </c>
      <c r="C41" s="264" t="s">
        <v>98</v>
      </c>
      <c r="D41" s="265"/>
      <c r="E41" s="39">
        <v>17.87</v>
      </c>
      <c r="F41" s="40">
        <v>772</v>
      </c>
      <c r="G41" s="41">
        <f t="shared" si="9"/>
        <v>13795.640000000001</v>
      </c>
      <c r="H41" s="42"/>
      <c r="I41" s="43">
        <v>6</v>
      </c>
      <c r="J41" s="44">
        <v>2600</v>
      </c>
      <c r="K41" s="45">
        <f t="shared" si="10"/>
        <v>433.33333333333331</v>
      </c>
      <c r="L41" s="46">
        <v>6</v>
      </c>
      <c r="M41" s="44">
        <f>F41/V41*60</f>
        <v>2103.8607115821242</v>
      </c>
      <c r="N41" s="45">
        <f>M41/L41</f>
        <v>350.64345193035405</v>
      </c>
      <c r="O41" s="47">
        <f>L41-I41</f>
        <v>0</v>
      </c>
      <c r="P41" s="48">
        <f>N41-K41</f>
        <v>-82.689881402979267</v>
      </c>
      <c r="Q41" s="49">
        <f>N41/K41</f>
        <v>0.80917719676235556</v>
      </c>
      <c r="R41" s="274"/>
      <c r="S41" s="50">
        <v>0.30486111111111103</v>
      </c>
      <c r="T41" s="51">
        <v>0.32015046296296296</v>
      </c>
      <c r="U41" s="52">
        <v>5.9999999999998987</v>
      </c>
      <c r="V41" s="53">
        <v>22.016666666666779</v>
      </c>
      <c r="W41" s="54"/>
      <c r="X41" s="58"/>
      <c r="Y41" s="266"/>
      <c r="Z41" s="267"/>
      <c r="AA41" s="55">
        <f>M41-J41</f>
        <v>-496.13928841787583</v>
      </c>
      <c r="AB41" s="49">
        <f>M41/J41</f>
        <v>0.80917719676235544</v>
      </c>
      <c r="AC41" s="279"/>
    </row>
    <row r="42" spans="1:29" ht="15.75" customHeight="1">
      <c r="A42" s="282"/>
      <c r="B42" s="38"/>
      <c r="C42" s="264"/>
      <c r="D42" s="265"/>
      <c r="E42" s="39"/>
      <c r="F42" s="40"/>
      <c r="G42" s="41"/>
      <c r="H42" s="42"/>
      <c r="I42" s="43"/>
      <c r="J42" s="44"/>
      <c r="K42" s="45"/>
      <c r="L42" s="46"/>
      <c r="M42" s="44"/>
      <c r="N42" s="45"/>
      <c r="O42" s="47"/>
      <c r="P42" s="48"/>
      <c r="Q42" s="49"/>
      <c r="R42" s="274"/>
      <c r="S42" s="50"/>
      <c r="T42" s="51"/>
      <c r="U42" s="52"/>
      <c r="V42" s="53"/>
      <c r="W42" s="54"/>
      <c r="X42" s="94"/>
      <c r="Y42" s="266"/>
      <c r="Z42" s="267"/>
      <c r="AA42" s="55"/>
      <c r="AB42" s="49"/>
      <c r="AC42" s="279"/>
    </row>
    <row r="43" spans="1:29" ht="15.75" customHeight="1">
      <c r="A43" s="283"/>
      <c r="B43" s="38"/>
      <c r="C43" s="264"/>
      <c r="D43" s="265"/>
      <c r="E43" s="39"/>
      <c r="F43" s="40"/>
      <c r="G43" s="41"/>
      <c r="H43" s="58"/>
      <c r="I43" s="43"/>
      <c r="J43" s="44"/>
      <c r="K43" s="45"/>
      <c r="L43" s="59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58"/>
      <c r="Y43" s="266"/>
      <c r="Z43" s="267"/>
      <c r="AA43" s="55"/>
      <c r="AB43" s="49"/>
      <c r="AC43" s="279"/>
    </row>
    <row r="44" spans="1:29" ht="15.75" customHeight="1">
      <c r="A44" s="283"/>
      <c r="B44" s="38"/>
      <c r="C44" s="264"/>
      <c r="D44" s="265"/>
      <c r="E44" s="39"/>
      <c r="F44" s="40"/>
      <c r="G44" s="60"/>
      <c r="H44" s="61"/>
      <c r="I44" s="43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116"/>
      <c r="Y44" s="266"/>
      <c r="Z44" s="267"/>
      <c r="AA44" s="55"/>
      <c r="AB44" s="49"/>
      <c r="AC44" s="279"/>
    </row>
    <row r="45" spans="1:29" ht="15.75" customHeight="1">
      <c r="A45" s="283"/>
      <c r="B45" s="38"/>
      <c r="C45" s="264"/>
      <c r="D45" s="265"/>
      <c r="E45" s="39"/>
      <c r="F45" s="40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79"/>
    </row>
    <row r="46" spans="1:29" ht="15.75" customHeight="1">
      <c r="A46" s="283"/>
      <c r="B46" s="38"/>
      <c r="C46" s="264"/>
      <c r="D46" s="265"/>
      <c r="E46" s="39"/>
      <c r="F46" s="40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79"/>
    </row>
    <row r="47" spans="1:29" ht="15.75" customHeight="1">
      <c r="A47" s="283"/>
      <c r="B47" s="38"/>
      <c r="C47" s="264"/>
      <c r="D47" s="265"/>
      <c r="E47" s="39"/>
      <c r="F47" s="40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62"/>
      <c r="T47" s="63"/>
      <c r="U47" s="52"/>
      <c r="V47" s="74"/>
      <c r="W47" s="54"/>
      <c r="X47" s="94"/>
      <c r="Y47" s="266"/>
      <c r="Z47" s="267"/>
      <c r="AA47" s="55"/>
      <c r="AB47" s="49"/>
      <c r="AC47" s="279"/>
    </row>
    <row r="48" spans="1:29" ht="15.75" customHeight="1">
      <c r="A48" s="283"/>
      <c r="B48" s="38"/>
      <c r="C48" s="264"/>
      <c r="D48" s="265"/>
      <c r="E48" s="39"/>
      <c r="F48" s="40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62"/>
      <c r="T48" s="63"/>
      <c r="U48" s="52"/>
      <c r="V48" s="74"/>
      <c r="W48" s="68"/>
      <c r="X48" s="110"/>
      <c r="Y48" s="266"/>
      <c r="Z48" s="267"/>
      <c r="AA48" s="55"/>
      <c r="AB48" s="49"/>
      <c r="AC48" s="279"/>
    </row>
    <row r="49" spans="1:29" ht="15.75" customHeight="1">
      <c r="A49" s="283"/>
      <c r="B49" s="38"/>
      <c r="C49" s="264"/>
      <c r="D49" s="265"/>
      <c r="E49" s="39"/>
      <c r="F49" s="40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62"/>
      <c r="T49" s="63"/>
      <c r="U49" s="52"/>
      <c r="V49" s="74"/>
      <c r="W49" s="68"/>
      <c r="X49" s="110"/>
      <c r="Y49" s="266"/>
      <c r="Z49" s="267"/>
      <c r="AA49" s="55"/>
      <c r="AB49" s="49"/>
      <c r="AC49" s="279"/>
    </row>
    <row r="50" spans="1:29" ht="15.75" customHeight="1">
      <c r="A50" s="283"/>
      <c r="B50" s="38"/>
      <c r="C50" s="264"/>
      <c r="D50" s="265"/>
      <c r="E50" s="39"/>
      <c r="F50" s="40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62"/>
      <c r="T50" s="63"/>
      <c r="U50" s="52"/>
      <c r="V50" s="74"/>
      <c r="W50" s="68"/>
      <c r="X50" s="110"/>
      <c r="Y50" s="266"/>
      <c r="Z50" s="267"/>
      <c r="AA50" s="55"/>
      <c r="AB50" s="49"/>
      <c r="AC50" s="279"/>
    </row>
    <row r="51" spans="1:29" ht="15.75" customHeight="1">
      <c r="A51" s="283"/>
      <c r="B51" s="38"/>
      <c r="C51" s="264"/>
      <c r="D51" s="265"/>
      <c r="E51" s="39"/>
      <c r="F51" s="40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62"/>
      <c r="T51" s="63"/>
      <c r="U51" s="52"/>
      <c r="V51" s="74"/>
      <c r="W51" s="68"/>
      <c r="X51" s="110"/>
      <c r="Y51" s="266"/>
      <c r="Z51" s="267"/>
      <c r="AA51" s="55"/>
      <c r="AB51" s="49"/>
      <c r="AC51" s="279"/>
    </row>
    <row r="52" spans="1:29" ht="15.75" customHeight="1">
      <c r="A52" s="283"/>
      <c r="B52" s="38"/>
      <c r="C52" s="264"/>
      <c r="D52" s="265"/>
      <c r="E52" s="39"/>
      <c r="F52" s="40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62"/>
      <c r="T52" s="63"/>
      <c r="U52" s="52"/>
      <c r="V52" s="74"/>
      <c r="W52" s="68"/>
      <c r="X52" s="110"/>
      <c r="Y52" s="266"/>
      <c r="Z52" s="267"/>
      <c r="AA52" s="55"/>
      <c r="AB52" s="49"/>
      <c r="AC52" s="279"/>
    </row>
    <row r="53" spans="1:29" ht="15.75" customHeight="1">
      <c r="A53" s="283"/>
      <c r="B53" s="38"/>
      <c r="C53" s="264"/>
      <c r="D53" s="265"/>
      <c r="E53" s="39"/>
      <c r="F53" s="40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62"/>
      <c r="T53" s="63"/>
      <c r="U53" s="52"/>
      <c r="V53" s="74"/>
      <c r="W53" s="68"/>
      <c r="X53" s="110"/>
      <c r="Y53" s="266"/>
      <c r="Z53" s="267"/>
      <c r="AA53" s="55"/>
      <c r="AB53" s="49"/>
      <c r="AC53" s="279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62"/>
      <c r="T54" s="63"/>
      <c r="U54" s="73"/>
      <c r="V54" s="74"/>
      <c r="W54" s="68"/>
      <c r="X54" s="110"/>
      <c r="Y54" s="266"/>
      <c r="Z54" s="267"/>
      <c r="AA54" s="111"/>
      <c r="AB54" s="67"/>
      <c r="AC54" s="279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11">AVERAGE(I39:I54)</f>
        <v>6</v>
      </c>
      <c r="J55" s="81">
        <f t="shared" si="11"/>
        <v>2600</v>
      </c>
      <c r="K55" s="82">
        <f t="shared" ref="K55" si="12">J55/I55</f>
        <v>433.33333333333331</v>
      </c>
      <c r="L55" s="80">
        <f t="shared" ref="L55:M55" si="13">AVERAGE(L39:L54)</f>
        <v>6</v>
      </c>
      <c r="M55" s="81">
        <f t="shared" si="13"/>
        <v>2136.8391533430395</v>
      </c>
      <c r="N55" s="82">
        <f>M55/L55</f>
        <v>356.13985889050656</v>
      </c>
      <c r="O55" s="83">
        <f>L55-I55</f>
        <v>0</v>
      </c>
      <c r="P55" s="84">
        <f>N55-K55</f>
        <v>-77.193474442826755</v>
      </c>
      <c r="Q55" s="85">
        <f>N55/K55</f>
        <v>0.82186121282424596</v>
      </c>
      <c r="R55" s="275"/>
      <c r="S55" s="182">
        <f>S39</f>
        <v>0.25015046296296295</v>
      </c>
      <c r="T55" s="183">
        <f>INDEX(T39:T54,COUNTA(T39:T54))</f>
        <v>0.32015046296296296</v>
      </c>
      <c r="U55" s="86"/>
      <c r="V55" s="96"/>
      <c r="W55" s="78"/>
      <c r="X55" s="82"/>
      <c r="Y55" s="262"/>
      <c r="Z55" s="263"/>
      <c r="AA55" s="97">
        <f>M55-J55</f>
        <v>-463.16084665696053</v>
      </c>
      <c r="AB55" s="85">
        <f>M55/J55</f>
        <v>0.82186121282424596</v>
      </c>
      <c r="AC55" s="280"/>
    </row>
    <row r="56" spans="1:29" ht="15.75" customHeight="1">
      <c r="A56" s="268" t="s">
        <v>43</v>
      </c>
      <c r="B56" s="16" t="s">
        <v>76</v>
      </c>
      <c r="C56" s="271" t="s">
        <v>103</v>
      </c>
      <c r="D56" s="272"/>
      <c r="E56" s="21">
        <v>14.03</v>
      </c>
      <c r="F56" s="15">
        <v>6248</v>
      </c>
      <c r="G56" s="22">
        <f t="shared" ref="G56" si="14">E56*F56</f>
        <v>87659.44</v>
      </c>
      <c r="H56" s="23"/>
      <c r="I56" s="24">
        <v>4</v>
      </c>
      <c r="J56" s="25">
        <v>2700</v>
      </c>
      <c r="K56" s="26">
        <f>J56/I56</f>
        <v>675</v>
      </c>
      <c r="L56" s="27">
        <v>4</v>
      </c>
      <c r="M56" s="25">
        <f>F56/V56*60</f>
        <v>2356.7476948868393</v>
      </c>
      <c r="N56" s="26">
        <f>M56/L56</f>
        <v>589.18692372170983</v>
      </c>
      <c r="O56" s="91">
        <f>L56-I56</f>
        <v>0</v>
      </c>
      <c r="P56" s="92">
        <f>N56-K56</f>
        <v>-85.813076278290168</v>
      </c>
      <c r="Q56" s="31">
        <f>N56/K56</f>
        <v>0.87286951662475531</v>
      </c>
      <c r="R56" s="273">
        <f>Q72</f>
        <v>0.87286951662475531</v>
      </c>
      <c r="S56" s="32">
        <v>0.25</v>
      </c>
      <c r="T56" s="33">
        <v>0.36046296296296299</v>
      </c>
      <c r="U56" s="34"/>
      <c r="V56" s="35">
        <v>159.06666666666669</v>
      </c>
      <c r="W56" s="114"/>
      <c r="X56" s="115"/>
      <c r="Y56" s="276"/>
      <c r="Z56" s="277"/>
      <c r="AA56" s="36">
        <f>M56-J56</f>
        <v>-343.25230511316067</v>
      </c>
      <c r="AB56" s="31">
        <f>M56/J56</f>
        <v>0.87286951662475531</v>
      </c>
      <c r="AC56" s="278">
        <f>AB72</f>
        <v>0.87286951662475531</v>
      </c>
    </row>
    <row r="57" spans="1:29" ht="15.75" customHeight="1">
      <c r="A57" s="269"/>
      <c r="B57" s="38"/>
      <c r="C57" s="264"/>
      <c r="D57" s="265"/>
      <c r="E57" s="39"/>
      <c r="F57" s="40"/>
      <c r="G57" s="41"/>
      <c r="H57" s="42"/>
      <c r="I57" s="43"/>
      <c r="J57" s="44"/>
      <c r="K57" s="45"/>
      <c r="L57" s="46"/>
      <c r="M57" s="44"/>
      <c r="N57" s="45"/>
      <c r="O57" s="47"/>
      <c r="P57" s="48"/>
      <c r="Q57" s="49"/>
      <c r="R57" s="274"/>
      <c r="S57" s="50"/>
      <c r="T57" s="51"/>
      <c r="U57" s="52"/>
      <c r="V57" s="53"/>
      <c r="W57" s="54"/>
      <c r="X57" s="94"/>
      <c r="Y57" s="266"/>
      <c r="Z57" s="267"/>
      <c r="AA57" s="55"/>
      <c r="AB57" s="49"/>
      <c r="AC57" s="279"/>
    </row>
    <row r="58" spans="1:29" ht="15.75" customHeight="1">
      <c r="A58" s="269"/>
      <c r="B58" s="38"/>
      <c r="C58" s="264"/>
      <c r="D58" s="265"/>
      <c r="E58" s="39"/>
      <c r="F58" s="40"/>
      <c r="G58" s="41"/>
      <c r="H58" s="42"/>
      <c r="I58" s="43"/>
      <c r="J58" s="44"/>
      <c r="K58" s="45"/>
      <c r="L58" s="46"/>
      <c r="M58" s="44"/>
      <c r="N58" s="45"/>
      <c r="O58" s="47"/>
      <c r="P58" s="48"/>
      <c r="Q58" s="49"/>
      <c r="R58" s="274"/>
      <c r="S58" s="50"/>
      <c r="T58" s="51"/>
      <c r="U58" s="52"/>
      <c r="V58" s="53"/>
      <c r="W58" s="54"/>
      <c r="X58" s="94"/>
      <c r="Y58" s="266"/>
      <c r="Z58" s="267"/>
      <c r="AA58" s="55"/>
      <c r="AB58" s="49"/>
      <c r="AC58" s="279"/>
    </row>
    <row r="59" spans="1:29" ht="15.75" customHeight="1">
      <c r="A59" s="269"/>
      <c r="B59" s="38"/>
      <c r="C59" s="264"/>
      <c r="D59" s="265"/>
      <c r="E59" s="39"/>
      <c r="F59" s="40"/>
      <c r="G59" s="41"/>
      <c r="H59" s="42"/>
      <c r="I59" s="43"/>
      <c r="J59" s="44"/>
      <c r="K59" s="45"/>
      <c r="L59" s="46"/>
      <c r="M59" s="44"/>
      <c r="N59" s="45"/>
      <c r="O59" s="47"/>
      <c r="P59" s="48"/>
      <c r="Q59" s="49"/>
      <c r="R59" s="274"/>
      <c r="S59" s="50"/>
      <c r="T59" s="51"/>
      <c r="U59" s="52"/>
      <c r="V59" s="53"/>
      <c r="W59" s="54"/>
      <c r="X59" s="94"/>
      <c r="Y59" s="266"/>
      <c r="Z59" s="267"/>
      <c r="AA59" s="55"/>
      <c r="AB59" s="49"/>
      <c r="AC59" s="279"/>
    </row>
    <row r="60" spans="1:29" ht="15.75" customHeight="1">
      <c r="A60" s="269"/>
      <c r="B60" s="38"/>
      <c r="C60" s="264"/>
      <c r="D60" s="265"/>
      <c r="E60" s="39"/>
      <c r="F60" s="40"/>
      <c r="G60" s="41"/>
      <c r="H60" s="58"/>
      <c r="I60" s="43"/>
      <c r="J60" s="44"/>
      <c r="K60" s="45"/>
      <c r="L60" s="59"/>
      <c r="M60" s="44"/>
      <c r="N60" s="45"/>
      <c r="O60" s="47"/>
      <c r="P60" s="48"/>
      <c r="Q60" s="49"/>
      <c r="R60" s="274"/>
      <c r="S60" s="50"/>
      <c r="T60" s="51"/>
      <c r="U60" s="52"/>
      <c r="V60" s="53"/>
      <c r="W60" s="54"/>
      <c r="X60" s="94"/>
      <c r="Y60" s="266"/>
      <c r="Z60" s="267"/>
      <c r="AA60" s="55"/>
      <c r="AB60" s="49"/>
      <c r="AC60" s="279"/>
    </row>
    <row r="61" spans="1:29" ht="15.75" customHeight="1">
      <c r="A61" s="269"/>
      <c r="B61" s="38"/>
      <c r="C61" s="264"/>
      <c r="D61" s="265"/>
      <c r="E61" s="39"/>
      <c r="F61" s="40"/>
      <c r="G61" s="60"/>
      <c r="H61" s="61"/>
      <c r="I61" s="43"/>
      <c r="J61" s="44"/>
      <c r="K61" s="45"/>
      <c r="L61" s="46"/>
      <c r="M61" s="44"/>
      <c r="N61" s="45"/>
      <c r="O61" s="47"/>
      <c r="P61" s="48"/>
      <c r="Q61" s="49"/>
      <c r="R61" s="274"/>
      <c r="S61" s="50"/>
      <c r="T61" s="51"/>
      <c r="U61" s="52"/>
      <c r="V61" s="53"/>
      <c r="W61" s="54"/>
      <c r="X61" s="94"/>
      <c r="Y61" s="266"/>
      <c r="Z61" s="267"/>
      <c r="AA61" s="55"/>
      <c r="AB61" s="49"/>
      <c r="AC61" s="279"/>
    </row>
    <row r="62" spans="1:29" ht="15.75" customHeight="1">
      <c r="A62" s="269"/>
      <c r="B62" s="38"/>
      <c r="C62" s="264"/>
      <c r="D62" s="265"/>
      <c r="E62" s="39"/>
      <c r="F62" s="40"/>
      <c r="G62" s="60"/>
      <c r="H62" s="64"/>
      <c r="I62" s="43"/>
      <c r="J62" s="44"/>
      <c r="K62" s="45"/>
      <c r="L62" s="59"/>
      <c r="M62" s="44"/>
      <c r="N62" s="45"/>
      <c r="O62" s="65"/>
      <c r="P62" s="66"/>
      <c r="Q62" s="67"/>
      <c r="R62" s="274"/>
      <c r="S62" s="50"/>
      <c r="T62" s="51"/>
      <c r="U62" s="52"/>
      <c r="V62" s="53"/>
      <c r="W62" s="54"/>
      <c r="X62" s="94"/>
      <c r="Y62" s="266"/>
      <c r="Z62" s="267"/>
      <c r="AA62" s="55"/>
      <c r="AB62" s="49"/>
      <c r="AC62" s="279"/>
    </row>
    <row r="63" spans="1:29" ht="15.75" customHeight="1">
      <c r="A63" s="269"/>
      <c r="B63" s="38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50"/>
      <c r="T63" s="51"/>
      <c r="U63" s="52"/>
      <c r="V63" s="53"/>
      <c r="W63" s="54"/>
      <c r="X63" s="94"/>
      <c r="Y63" s="266"/>
      <c r="Z63" s="267"/>
      <c r="AA63" s="55"/>
      <c r="AB63" s="49"/>
      <c r="AC63" s="279"/>
    </row>
    <row r="64" spans="1:29" ht="15.75" customHeight="1">
      <c r="A64" s="269"/>
      <c r="B64" s="38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50"/>
      <c r="T64" s="51"/>
      <c r="U64" s="52"/>
      <c r="V64" s="53"/>
      <c r="W64" s="54"/>
      <c r="X64" s="94"/>
      <c r="Y64" s="266"/>
      <c r="Z64" s="267"/>
      <c r="AA64" s="55"/>
      <c r="AB64" s="49"/>
      <c r="AC64" s="279"/>
    </row>
    <row r="65" spans="1:29" ht="15.75" customHeight="1">
      <c r="A65" s="269"/>
      <c r="B65" s="38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50"/>
      <c r="T65" s="51"/>
      <c r="U65" s="52"/>
      <c r="V65" s="53"/>
      <c r="W65" s="54"/>
      <c r="X65" s="94"/>
      <c r="Y65" s="266"/>
      <c r="Z65" s="267"/>
      <c r="AA65" s="55"/>
      <c r="AB65" s="49"/>
      <c r="AC65" s="279"/>
    </row>
    <row r="66" spans="1:29" ht="15.75" customHeight="1">
      <c r="A66" s="269"/>
      <c r="B66" s="38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50"/>
      <c r="T66" s="51"/>
      <c r="U66" s="52"/>
      <c r="V66" s="53"/>
      <c r="W66" s="54"/>
      <c r="X66" s="94"/>
      <c r="Y66" s="266"/>
      <c r="Z66" s="267"/>
      <c r="AA66" s="55"/>
      <c r="AB66" s="49"/>
      <c r="AC66" s="279"/>
    </row>
    <row r="67" spans="1:29" ht="15.75" customHeight="1">
      <c r="A67" s="269"/>
      <c r="B67" s="38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50"/>
      <c r="T67" s="51"/>
      <c r="U67" s="52"/>
      <c r="V67" s="53"/>
      <c r="W67" s="54"/>
      <c r="X67" s="94"/>
      <c r="Y67" s="266"/>
      <c r="Z67" s="267"/>
      <c r="AA67" s="55"/>
      <c r="AB67" s="49"/>
      <c r="AC67" s="279"/>
    </row>
    <row r="68" spans="1:29" ht="15.75" customHeight="1">
      <c r="A68" s="269"/>
      <c r="B68" s="38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50"/>
      <c r="T68" s="51"/>
      <c r="U68" s="52"/>
      <c r="V68" s="53"/>
      <c r="W68" s="54"/>
      <c r="X68" s="94"/>
      <c r="Y68" s="266"/>
      <c r="Z68" s="267"/>
      <c r="AA68" s="55"/>
      <c r="AB68" s="49"/>
      <c r="AC68" s="279"/>
    </row>
    <row r="69" spans="1:29" ht="15.75" customHeight="1">
      <c r="A69" s="269"/>
      <c r="B69" s="38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50"/>
      <c r="T69" s="51"/>
      <c r="U69" s="52"/>
      <c r="V69" s="53"/>
      <c r="W69" s="54"/>
      <c r="X69" s="94"/>
      <c r="Y69" s="266"/>
      <c r="Z69" s="267"/>
      <c r="AA69" s="55"/>
      <c r="AB69" s="49"/>
      <c r="AC69" s="279"/>
    </row>
    <row r="70" spans="1:29" ht="15.75" customHeight="1">
      <c r="A70" s="269"/>
      <c r="B70" s="38"/>
      <c r="C70" s="264"/>
      <c r="D70" s="265"/>
      <c r="E70" s="39"/>
      <c r="F70" s="40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50"/>
      <c r="T70" s="51"/>
      <c r="U70" s="52"/>
      <c r="V70" s="53"/>
      <c r="W70" s="54"/>
      <c r="X70" s="94"/>
      <c r="Y70" s="266"/>
      <c r="Z70" s="267"/>
      <c r="AA70" s="55"/>
      <c r="AB70" s="49"/>
      <c r="AC70" s="279"/>
    </row>
    <row r="71" spans="1:29" ht="15.75" customHeight="1">
      <c r="A71" s="269"/>
      <c r="B71" s="38"/>
      <c r="C71" s="264"/>
      <c r="D71" s="265"/>
      <c r="E71" s="104"/>
      <c r="F71" s="40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18"/>
      <c r="G72" s="79"/>
      <c r="H72" s="20"/>
      <c r="I72" s="80">
        <f t="shared" ref="I72:J72" si="15">AVERAGE(I56:I71)</f>
        <v>4</v>
      </c>
      <c r="J72" s="81">
        <f t="shared" si="15"/>
        <v>2700</v>
      </c>
      <c r="K72" s="82">
        <f t="shared" ref="K72" si="16">J72/I72</f>
        <v>675</v>
      </c>
      <c r="L72" s="80">
        <f t="shared" ref="L72:M72" si="17">AVERAGE(L56:L71)</f>
        <v>4</v>
      </c>
      <c r="M72" s="81">
        <f t="shared" si="17"/>
        <v>2356.7476948868393</v>
      </c>
      <c r="N72" s="82">
        <f>M72/L72</f>
        <v>589.18692372170983</v>
      </c>
      <c r="O72" s="83">
        <f>L72-I72</f>
        <v>0</v>
      </c>
      <c r="P72" s="84">
        <f>N72-K72</f>
        <v>-85.813076278290168</v>
      </c>
      <c r="Q72" s="85">
        <f>N72/K72</f>
        <v>0.87286951662475531</v>
      </c>
      <c r="R72" s="275"/>
      <c r="S72" s="182">
        <f>S56</f>
        <v>0.25</v>
      </c>
      <c r="T72" s="183">
        <f>INDEX(T56:T71,COUNTA(T56:T71))</f>
        <v>0.36046296296296299</v>
      </c>
      <c r="U72" s="86"/>
      <c r="V72" s="96"/>
      <c r="W72" s="18"/>
      <c r="X72" s="20"/>
      <c r="Y72" s="262"/>
      <c r="Z72" s="263"/>
      <c r="AA72" s="97">
        <f>M72-J72</f>
        <v>-343.25230511316067</v>
      </c>
      <c r="AB72" s="85">
        <f>M72/J72</f>
        <v>0.87286951662475531</v>
      </c>
      <c r="AC72" s="280"/>
    </row>
    <row r="73" spans="1:29" ht="15.75" customHeight="1">
      <c r="A73" s="281" t="s">
        <v>197</v>
      </c>
      <c r="B73" s="16" t="s">
        <v>76</v>
      </c>
      <c r="C73" s="271" t="s">
        <v>107</v>
      </c>
      <c r="D73" s="272"/>
      <c r="E73" s="21">
        <v>18.18</v>
      </c>
      <c r="F73" s="15">
        <v>3017</v>
      </c>
      <c r="G73" s="22">
        <f t="shared" ref="G73:G74" si="18">E73*F73</f>
        <v>54849.06</v>
      </c>
      <c r="H73" s="23"/>
      <c r="I73" s="24">
        <v>3</v>
      </c>
      <c r="J73" s="25">
        <v>3300</v>
      </c>
      <c r="K73" s="26">
        <f>J73/I73</f>
        <v>1100</v>
      </c>
      <c r="L73" s="27">
        <v>3</v>
      </c>
      <c r="M73" s="25">
        <f>F73/V73*60</f>
        <v>2770.714285714284</v>
      </c>
      <c r="N73" s="26">
        <f>M73/L73</f>
        <v>923.57142857142799</v>
      </c>
      <c r="O73" s="91">
        <f>L73-I73</f>
        <v>0</v>
      </c>
      <c r="P73" s="92">
        <f>N73-K73</f>
        <v>-176.42857142857201</v>
      </c>
      <c r="Q73" s="31">
        <f>N73/K73</f>
        <v>0.83961038961038903</v>
      </c>
      <c r="R73" s="273">
        <f>Q89</f>
        <v>0.84536908054140303</v>
      </c>
      <c r="S73" s="32">
        <v>0.25</v>
      </c>
      <c r="T73" s="33">
        <v>0.29537037037037039</v>
      </c>
      <c r="U73" s="34"/>
      <c r="V73" s="35">
        <v>65.333333333333371</v>
      </c>
      <c r="W73" s="33"/>
      <c r="X73" s="107"/>
      <c r="Y73" s="276"/>
      <c r="Z73" s="277"/>
      <c r="AA73" s="36">
        <f>M73-J73</f>
        <v>-529.28571428571604</v>
      </c>
      <c r="AB73" s="31">
        <f>M73/J73</f>
        <v>0.83961038961038903</v>
      </c>
      <c r="AC73" s="278">
        <f>AB89</f>
        <v>0.84536908054140303</v>
      </c>
    </row>
    <row r="74" spans="1:29" ht="15.75" customHeight="1">
      <c r="A74" s="282"/>
      <c r="B74" s="38" t="s">
        <v>76</v>
      </c>
      <c r="C74" s="264" t="s">
        <v>226</v>
      </c>
      <c r="D74" s="265"/>
      <c r="E74" s="39">
        <v>21.45</v>
      </c>
      <c r="F74" s="40">
        <v>4437</v>
      </c>
      <c r="G74" s="41">
        <f t="shared" si="18"/>
        <v>95173.65</v>
      </c>
      <c r="H74" s="42"/>
      <c r="I74" s="43">
        <v>3</v>
      </c>
      <c r="J74" s="44">
        <v>3300</v>
      </c>
      <c r="K74" s="45">
        <f t="shared" ref="K74:K93" si="19">J74/I74</f>
        <v>1100</v>
      </c>
      <c r="L74" s="46">
        <v>3</v>
      </c>
      <c r="M74" s="44">
        <f>F74/V74*60</f>
        <v>2808.7216458589764</v>
      </c>
      <c r="N74" s="45">
        <f>M74/L74</f>
        <v>936.24054861965885</v>
      </c>
      <c r="O74" s="47">
        <f>L74-I74</f>
        <v>0</v>
      </c>
      <c r="P74" s="48">
        <f>N74-K74</f>
        <v>-163.75945138034115</v>
      </c>
      <c r="Q74" s="49">
        <f>N74/K74</f>
        <v>0.85112777147241714</v>
      </c>
      <c r="R74" s="274"/>
      <c r="S74" s="50">
        <v>0.2994560185185185</v>
      </c>
      <c r="T74" s="51">
        <v>0.36527777777777776</v>
      </c>
      <c r="U74" s="52">
        <v>5.8833333333332671</v>
      </c>
      <c r="V74" s="53">
        <v>94.783333333333331</v>
      </c>
      <c r="W74" s="54"/>
      <c r="X74" s="94"/>
      <c r="Y74" s="266"/>
      <c r="Z74" s="267"/>
      <c r="AA74" s="55">
        <f>M74-J74</f>
        <v>-491.27835414102356</v>
      </c>
      <c r="AB74" s="49">
        <f>M74/J74</f>
        <v>0.85112777147241714</v>
      </c>
      <c r="AC74" s="279"/>
    </row>
    <row r="75" spans="1:29" ht="15.75" customHeight="1">
      <c r="A75" s="282"/>
      <c r="B75" s="38"/>
      <c r="C75" s="264"/>
      <c r="D75" s="265"/>
      <c r="E75" s="39"/>
      <c r="F75" s="40"/>
      <c r="G75" s="41"/>
      <c r="H75" s="42"/>
      <c r="I75" s="43"/>
      <c r="J75" s="44"/>
      <c r="K75" s="45"/>
      <c r="L75" s="46"/>
      <c r="M75" s="44"/>
      <c r="N75" s="45"/>
      <c r="O75" s="47"/>
      <c r="P75" s="48"/>
      <c r="Q75" s="49"/>
      <c r="R75" s="274"/>
      <c r="S75" s="50"/>
      <c r="T75" s="51"/>
      <c r="U75" s="52"/>
      <c r="V75" s="53"/>
      <c r="W75" s="54"/>
      <c r="X75" s="58"/>
      <c r="Y75" s="266"/>
      <c r="Z75" s="267"/>
      <c r="AA75" s="55"/>
      <c r="AB75" s="49"/>
      <c r="AC75" s="279"/>
    </row>
    <row r="76" spans="1:29" ht="15.75" customHeight="1">
      <c r="A76" s="282"/>
      <c r="B76" s="38"/>
      <c r="C76" s="264"/>
      <c r="D76" s="265"/>
      <c r="E76" s="39"/>
      <c r="F76" s="40"/>
      <c r="G76" s="41"/>
      <c r="H76" s="42"/>
      <c r="I76" s="43"/>
      <c r="J76" s="44"/>
      <c r="K76" s="45"/>
      <c r="L76" s="46"/>
      <c r="M76" s="44"/>
      <c r="N76" s="45"/>
      <c r="O76" s="47"/>
      <c r="P76" s="48"/>
      <c r="Q76" s="49"/>
      <c r="R76" s="274"/>
      <c r="S76" s="50"/>
      <c r="T76" s="51"/>
      <c r="U76" s="52"/>
      <c r="V76" s="53"/>
      <c r="W76" s="54"/>
      <c r="X76" s="58"/>
      <c r="Y76" s="266"/>
      <c r="Z76" s="267"/>
      <c r="AA76" s="55"/>
      <c r="AB76" s="49"/>
      <c r="AC76" s="279"/>
    </row>
    <row r="77" spans="1:29" ht="15.75" customHeight="1">
      <c r="A77" s="283"/>
      <c r="B77" s="38"/>
      <c r="C77" s="264"/>
      <c r="D77" s="265"/>
      <c r="E77" s="39"/>
      <c r="F77" s="40"/>
      <c r="G77" s="41"/>
      <c r="H77" s="58"/>
      <c r="I77" s="43"/>
      <c r="J77" s="44"/>
      <c r="K77" s="45"/>
      <c r="L77" s="59"/>
      <c r="M77" s="44"/>
      <c r="N77" s="45"/>
      <c r="O77" s="47"/>
      <c r="P77" s="48"/>
      <c r="Q77" s="49"/>
      <c r="R77" s="274"/>
      <c r="S77" s="50"/>
      <c r="T77" s="51"/>
      <c r="U77" s="52"/>
      <c r="V77" s="53"/>
      <c r="W77" s="54"/>
      <c r="X77" s="58"/>
      <c r="Y77" s="266"/>
      <c r="Z77" s="267"/>
      <c r="AA77" s="55"/>
      <c r="AB77" s="49"/>
      <c r="AC77" s="279"/>
    </row>
    <row r="78" spans="1:29" ht="15.75" customHeight="1">
      <c r="A78" s="283"/>
      <c r="B78" s="38"/>
      <c r="C78" s="264"/>
      <c r="D78" s="265"/>
      <c r="E78" s="39"/>
      <c r="F78" s="40"/>
      <c r="G78" s="60"/>
      <c r="H78" s="61"/>
      <c r="I78" s="43"/>
      <c r="J78" s="44"/>
      <c r="K78" s="45"/>
      <c r="L78" s="46"/>
      <c r="M78" s="44"/>
      <c r="N78" s="45"/>
      <c r="O78" s="47"/>
      <c r="P78" s="48"/>
      <c r="Q78" s="49"/>
      <c r="R78" s="274"/>
      <c r="S78" s="50"/>
      <c r="T78" s="51"/>
      <c r="U78" s="52"/>
      <c r="V78" s="53"/>
      <c r="W78" s="54"/>
      <c r="X78" s="94"/>
      <c r="Y78" s="266"/>
      <c r="Z78" s="267"/>
      <c r="AA78" s="55"/>
      <c r="AB78" s="49"/>
      <c r="AC78" s="279"/>
    </row>
    <row r="79" spans="1:29" ht="15.75" customHeight="1">
      <c r="A79" s="283"/>
      <c r="B79" s="38"/>
      <c r="C79" s="264"/>
      <c r="D79" s="265"/>
      <c r="E79" s="39"/>
      <c r="F79" s="40"/>
      <c r="G79" s="60"/>
      <c r="H79" s="64"/>
      <c r="I79" s="43"/>
      <c r="J79" s="44"/>
      <c r="K79" s="45"/>
      <c r="L79" s="59"/>
      <c r="M79" s="44"/>
      <c r="N79" s="45"/>
      <c r="O79" s="65"/>
      <c r="P79" s="66"/>
      <c r="Q79" s="67"/>
      <c r="R79" s="274"/>
      <c r="S79" s="50"/>
      <c r="T79" s="51"/>
      <c r="U79" s="52"/>
      <c r="V79" s="53"/>
      <c r="W79" s="54"/>
      <c r="X79" s="94"/>
      <c r="Y79" s="266"/>
      <c r="Z79" s="267"/>
      <c r="AA79" s="55"/>
      <c r="AB79" s="49"/>
      <c r="AC79" s="279"/>
    </row>
    <row r="80" spans="1:29" ht="15.75" customHeight="1">
      <c r="A80" s="283"/>
      <c r="B80" s="38"/>
      <c r="C80" s="264"/>
      <c r="D80" s="265"/>
      <c r="E80" s="39"/>
      <c r="F80" s="40"/>
      <c r="G80" s="60"/>
      <c r="H80" s="64"/>
      <c r="I80" s="43"/>
      <c r="J80" s="44"/>
      <c r="K80" s="45"/>
      <c r="L80" s="59"/>
      <c r="M80" s="44"/>
      <c r="N80" s="45"/>
      <c r="O80" s="65"/>
      <c r="P80" s="66"/>
      <c r="Q80" s="67"/>
      <c r="R80" s="274"/>
      <c r="S80" s="50"/>
      <c r="T80" s="51"/>
      <c r="U80" s="52"/>
      <c r="V80" s="53"/>
      <c r="W80" s="54"/>
      <c r="X80" s="94"/>
      <c r="Y80" s="266"/>
      <c r="Z80" s="267"/>
      <c r="AA80" s="55"/>
      <c r="AB80" s="49"/>
      <c r="AC80" s="279"/>
    </row>
    <row r="81" spans="1:29" ht="15.75" customHeight="1">
      <c r="A81" s="283"/>
      <c r="B81" s="38"/>
      <c r="C81" s="264"/>
      <c r="D81" s="265"/>
      <c r="E81" s="39"/>
      <c r="F81" s="40"/>
      <c r="G81" s="60"/>
      <c r="H81" s="64"/>
      <c r="I81" s="43"/>
      <c r="J81" s="44"/>
      <c r="K81" s="45"/>
      <c r="L81" s="59"/>
      <c r="M81" s="44"/>
      <c r="N81" s="45"/>
      <c r="O81" s="65"/>
      <c r="P81" s="66"/>
      <c r="Q81" s="67"/>
      <c r="R81" s="274"/>
      <c r="S81" s="50"/>
      <c r="T81" s="51"/>
      <c r="U81" s="52"/>
      <c r="V81" s="53"/>
      <c r="W81" s="54"/>
      <c r="X81" s="94"/>
      <c r="Y81" s="266"/>
      <c r="Z81" s="267"/>
      <c r="AA81" s="55"/>
      <c r="AB81" s="49"/>
      <c r="AC81" s="279"/>
    </row>
    <row r="82" spans="1:29" ht="15.75" customHeight="1">
      <c r="A82" s="283"/>
      <c r="B82" s="38"/>
      <c r="C82" s="264"/>
      <c r="D82" s="265"/>
      <c r="E82" s="39"/>
      <c r="F82" s="40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55"/>
      <c r="AB82" s="49"/>
      <c r="AC82" s="279"/>
    </row>
    <row r="83" spans="1:29" ht="15.75" customHeight="1">
      <c r="A83" s="283"/>
      <c r="B83" s="38"/>
      <c r="C83" s="264"/>
      <c r="D83" s="265"/>
      <c r="E83" s="39"/>
      <c r="F83" s="40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55"/>
      <c r="AB83" s="49"/>
      <c r="AC83" s="279"/>
    </row>
    <row r="84" spans="1:29" ht="15.75" customHeight="1">
      <c r="A84" s="283"/>
      <c r="B84" s="38"/>
      <c r="C84" s="264"/>
      <c r="D84" s="265"/>
      <c r="E84" s="39"/>
      <c r="F84" s="40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55"/>
      <c r="AB84" s="49"/>
      <c r="AC84" s="279"/>
    </row>
    <row r="85" spans="1:29" ht="15.75" customHeight="1">
      <c r="A85" s="283"/>
      <c r="B85" s="38"/>
      <c r="C85" s="264"/>
      <c r="D85" s="265"/>
      <c r="E85" s="39"/>
      <c r="F85" s="40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55"/>
      <c r="AB85" s="49"/>
      <c r="AC85" s="279"/>
    </row>
    <row r="86" spans="1:29" ht="15.75" customHeight="1">
      <c r="A86" s="283"/>
      <c r="B86" s="38"/>
      <c r="C86" s="264"/>
      <c r="D86" s="265"/>
      <c r="E86" s="39"/>
      <c r="F86" s="40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55"/>
      <c r="AB86" s="49"/>
      <c r="AC86" s="279"/>
    </row>
    <row r="87" spans="1:29" ht="15.75" customHeight="1">
      <c r="A87" s="283"/>
      <c r="B87" s="38"/>
      <c r="C87" s="264"/>
      <c r="D87" s="265"/>
      <c r="E87" s="39"/>
      <c r="F87" s="40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55"/>
      <c r="AB87" s="49"/>
      <c r="AC87" s="279"/>
    </row>
    <row r="88" spans="1:29" ht="15.75" customHeight="1">
      <c r="A88" s="283"/>
      <c r="B88" s="38"/>
      <c r="C88" s="264"/>
      <c r="D88" s="265"/>
      <c r="E88" s="104"/>
      <c r="F88" s="40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20">AVERAGE(I73:I88)</f>
        <v>3</v>
      </c>
      <c r="J89" s="81">
        <f t="shared" si="20"/>
        <v>3300</v>
      </c>
      <c r="K89" s="82">
        <f t="shared" ref="K89" si="21">J89/I89</f>
        <v>1100</v>
      </c>
      <c r="L89" s="80">
        <f t="shared" ref="L89:M89" si="22">AVERAGE(L73:L88)</f>
        <v>3</v>
      </c>
      <c r="M89" s="81">
        <f t="shared" si="22"/>
        <v>2789.71796578663</v>
      </c>
      <c r="N89" s="82">
        <f>M89/L89</f>
        <v>929.90598859554336</v>
      </c>
      <c r="O89" s="83">
        <f>L89-I89</f>
        <v>0</v>
      </c>
      <c r="P89" s="84">
        <f>N89-K89</f>
        <v>-170.09401140445664</v>
      </c>
      <c r="Q89" s="85">
        <f>N89/K89</f>
        <v>0.84536908054140303</v>
      </c>
      <c r="R89" s="275"/>
      <c r="S89" s="182">
        <f>S73</f>
        <v>0.25</v>
      </c>
      <c r="T89" s="183">
        <f>INDEX(T73:T88,COUNTA(T73:T88))</f>
        <v>0.36527777777777776</v>
      </c>
      <c r="U89" s="86"/>
      <c r="V89" s="96"/>
      <c r="W89" s="78"/>
      <c r="X89" s="82"/>
      <c r="Y89" s="262"/>
      <c r="Z89" s="263"/>
      <c r="AA89" s="97">
        <f>M89-J89</f>
        <v>-510.28203421337003</v>
      </c>
      <c r="AB89" s="85">
        <f>M89/J89</f>
        <v>0.84536908054140303</v>
      </c>
      <c r="AC89" s="280"/>
    </row>
    <row r="90" spans="1:29" ht="15.75" customHeight="1">
      <c r="A90" s="268" t="s">
        <v>44</v>
      </c>
      <c r="B90" s="16" t="s">
        <v>76</v>
      </c>
      <c r="C90" s="271" t="s">
        <v>105</v>
      </c>
      <c r="D90" s="272"/>
      <c r="E90" s="21">
        <v>22.28</v>
      </c>
      <c r="F90" s="15">
        <v>1461</v>
      </c>
      <c r="G90" s="22">
        <f t="shared" ref="G90:G93" si="23">E90*F90</f>
        <v>32551.08</v>
      </c>
      <c r="H90" s="23"/>
      <c r="I90" s="24">
        <v>5</v>
      </c>
      <c r="J90" s="25">
        <v>3300</v>
      </c>
      <c r="K90" s="26">
        <f>J90/I90</f>
        <v>660</v>
      </c>
      <c r="L90" s="27">
        <v>5</v>
      </c>
      <c r="M90" s="25">
        <f>F90/V90*60</f>
        <v>2732.259740259738</v>
      </c>
      <c r="N90" s="26">
        <f>M90/L90</f>
        <v>546.45194805194762</v>
      </c>
      <c r="O90" s="91">
        <f>L90-I90</f>
        <v>0</v>
      </c>
      <c r="P90" s="92">
        <f>N90-K90</f>
        <v>-113.54805194805238</v>
      </c>
      <c r="Q90" s="31">
        <f>N90/K90</f>
        <v>0.82795749704840549</v>
      </c>
      <c r="R90" s="273">
        <f>Q106</f>
        <v>0.83638992557508607</v>
      </c>
      <c r="S90" s="32">
        <v>0.25</v>
      </c>
      <c r="T90" s="33">
        <v>0.27228009259259262</v>
      </c>
      <c r="U90" s="34"/>
      <c r="V90" s="35">
        <v>32.083333333333364</v>
      </c>
      <c r="W90" s="114"/>
      <c r="X90" s="115"/>
      <c r="Y90" s="276"/>
      <c r="Z90" s="277"/>
      <c r="AA90" s="36">
        <f>M90-J90</f>
        <v>-567.74025974026199</v>
      </c>
      <c r="AB90" s="31">
        <f>M90/J90</f>
        <v>0.82795749704840549</v>
      </c>
      <c r="AC90" s="278">
        <f>AB106</f>
        <v>0.83638992557508618</v>
      </c>
    </row>
    <row r="91" spans="1:29" ht="15.75" customHeight="1">
      <c r="A91" s="269"/>
      <c r="B91" s="38" t="s">
        <v>76</v>
      </c>
      <c r="C91" s="264" t="s">
        <v>106</v>
      </c>
      <c r="D91" s="265"/>
      <c r="E91" s="39">
        <v>23.38</v>
      </c>
      <c r="F91" s="40">
        <v>1373</v>
      </c>
      <c r="G91" s="41">
        <f t="shared" si="23"/>
        <v>32100.739999999998</v>
      </c>
      <c r="H91" s="42"/>
      <c r="I91" s="43">
        <v>4</v>
      </c>
      <c r="J91" s="44">
        <v>3300</v>
      </c>
      <c r="K91" s="45">
        <f t="shared" si="19"/>
        <v>825</v>
      </c>
      <c r="L91" s="46">
        <v>4</v>
      </c>
      <c r="M91" s="44">
        <f>F91/V91*60</f>
        <v>2730.8287292817654</v>
      </c>
      <c r="N91" s="45">
        <f>M91/L91</f>
        <v>682.70718232044135</v>
      </c>
      <c r="O91" s="47">
        <f>L91-I91</f>
        <v>0</v>
      </c>
      <c r="P91" s="48">
        <f>N91-K91</f>
        <v>-142.29281767955865</v>
      </c>
      <c r="Q91" s="49">
        <f>N91/K91</f>
        <v>0.82752385735811074</v>
      </c>
      <c r="R91" s="274"/>
      <c r="S91" s="50">
        <v>0.27569444444444441</v>
      </c>
      <c r="T91" s="51">
        <v>0.2966435185185185</v>
      </c>
      <c r="U91" s="52">
        <v>4.9166666666665826</v>
      </c>
      <c r="V91" s="53">
        <v>30.166666666666693</v>
      </c>
      <c r="W91" s="54"/>
      <c r="X91" s="94"/>
      <c r="Y91" s="266"/>
      <c r="Z91" s="267"/>
      <c r="AA91" s="55">
        <f>M91-J91</f>
        <v>-569.17127071823461</v>
      </c>
      <c r="AB91" s="49">
        <f>M91/J91</f>
        <v>0.82752385735811074</v>
      </c>
      <c r="AC91" s="279"/>
    </row>
    <row r="92" spans="1:29" ht="15.75" customHeight="1">
      <c r="A92" s="269"/>
      <c r="B92" s="38" t="s">
        <v>76</v>
      </c>
      <c r="C92" s="264" t="s">
        <v>104</v>
      </c>
      <c r="D92" s="265"/>
      <c r="E92" s="39">
        <v>17.89</v>
      </c>
      <c r="F92" s="40">
        <v>3148</v>
      </c>
      <c r="G92" s="41">
        <f t="shared" si="23"/>
        <v>56317.72</v>
      </c>
      <c r="H92" s="42"/>
      <c r="I92" s="43">
        <v>4</v>
      </c>
      <c r="J92" s="44">
        <v>3300</v>
      </c>
      <c r="K92" s="45">
        <f t="shared" si="19"/>
        <v>825</v>
      </c>
      <c r="L92" s="46">
        <v>4</v>
      </c>
      <c r="M92" s="44">
        <f>F92/V92*60</f>
        <v>2764.0975609756051</v>
      </c>
      <c r="N92" s="45">
        <f>M92/L92</f>
        <v>691.02439024390128</v>
      </c>
      <c r="O92" s="47">
        <f>L92-I92</f>
        <v>0</v>
      </c>
      <c r="P92" s="48">
        <f>N92-K92</f>
        <v>-133.97560975609872</v>
      </c>
      <c r="Q92" s="49">
        <f>N92/K92</f>
        <v>0.83760532150775913</v>
      </c>
      <c r="R92" s="274"/>
      <c r="S92" s="50">
        <v>0.29999999999999993</v>
      </c>
      <c r="T92" s="51">
        <v>0.34745370370370371</v>
      </c>
      <c r="U92" s="52">
        <v>4.8333333333332629</v>
      </c>
      <c r="V92" s="53">
        <v>68.333333333333442</v>
      </c>
      <c r="W92" s="54"/>
      <c r="X92" s="94"/>
      <c r="Y92" s="266"/>
      <c r="Z92" s="267"/>
      <c r="AA92" s="55">
        <f>M92-J92</f>
        <v>-535.90243902439488</v>
      </c>
      <c r="AB92" s="49">
        <f>M92/J92</f>
        <v>0.83760532150775913</v>
      </c>
      <c r="AC92" s="279"/>
    </row>
    <row r="93" spans="1:29" ht="15.75" customHeight="1">
      <c r="A93" s="269"/>
      <c r="B93" s="38" t="s">
        <v>76</v>
      </c>
      <c r="C93" s="264" t="s">
        <v>108</v>
      </c>
      <c r="D93" s="265"/>
      <c r="E93" s="39">
        <v>16.66</v>
      </c>
      <c r="F93" s="40">
        <v>5320</v>
      </c>
      <c r="G93" s="41">
        <f t="shared" si="23"/>
        <v>88631.2</v>
      </c>
      <c r="H93" s="42"/>
      <c r="I93" s="43">
        <v>4</v>
      </c>
      <c r="J93" s="44">
        <v>3300</v>
      </c>
      <c r="K93" s="45">
        <f t="shared" si="19"/>
        <v>825</v>
      </c>
      <c r="L93" s="46">
        <v>4</v>
      </c>
      <c r="M93" s="44">
        <f>F93/V93*60</f>
        <v>2813.1609870740281</v>
      </c>
      <c r="N93" s="45">
        <f>M93/L93</f>
        <v>703.29024676850702</v>
      </c>
      <c r="O93" s="47">
        <f>L93-I93</f>
        <v>0</v>
      </c>
      <c r="P93" s="48">
        <f>N93-K93</f>
        <v>-121.70975323149298</v>
      </c>
      <c r="Q93" s="49">
        <f>N93/K93</f>
        <v>0.85247302638606914</v>
      </c>
      <c r="R93" s="274"/>
      <c r="S93" s="50">
        <v>0.35138888888888881</v>
      </c>
      <c r="T93" s="51">
        <v>0.43018518518518517</v>
      </c>
      <c r="U93" s="52">
        <v>5.66666666666654</v>
      </c>
      <c r="V93" s="53">
        <v>113.46666666666677</v>
      </c>
      <c r="W93" s="54"/>
      <c r="X93" s="94"/>
      <c r="Y93" s="266"/>
      <c r="Z93" s="267"/>
      <c r="AA93" s="55">
        <f>M93-J93</f>
        <v>-486.83901292597193</v>
      </c>
      <c r="AB93" s="49">
        <f>M93/J93</f>
        <v>0.85247302638606914</v>
      </c>
      <c r="AC93" s="279"/>
    </row>
    <row r="94" spans="1:29" ht="15.75" customHeight="1">
      <c r="A94" s="269"/>
      <c r="B94" s="38"/>
      <c r="C94" s="264"/>
      <c r="D94" s="265"/>
      <c r="E94" s="39"/>
      <c r="F94" s="40"/>
      <c r="G94" s="41"/>
      <c r="H94" s="58"/>
      <c r="I94" s="43"/>
      <c r="J94" s="44"/>
      <c r="K94" s="45"/>
      <c r="L94" s="59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1"/>
      <c r="I95" s="43"/>
      <c r="J95" s="44"/>
      <c r="K95" s="45"/>
      <c r="L95" s="46"/>
      <c r="M95" s="44"/>
      <c r="N95" s="45"/>
      <c r="O95" s="47"/>
      <c r="P95" s="48"/>
      <c r="Q95" s="49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94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94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94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94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94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94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94"/>
      <c r="Y104" s="266"/>
      <c r="Z104" s="267"/>
      <c r="AA104" s="55"/>
      <c r="AB104" s="49"/>
      <c r="AC104" s="279"/>
    </row>
    <row r="105" spans="1:29" ht="15.75" customHeight="1">
      <c r="A105" s="269"/>
      <c r="B105" s="38"/>
      <c r="C105" s="264"/>
      <c r="D105" s="265"/>
      <c r="E105" s="104"/>
      <c r="F105" s="40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18"/>
      <c r="G106" s="79"/>
      <c r="H106" s="20"/>
      <c r="I106" s="80">
        <f t="shared" ref="I106:J106" si="24">AVERAGE(I90:I105)</f>
        <v>4.25</v>
      </c>
      <c r="J106" s="81">
        <f t="shared" si="24"/>
        <v>3300</v>
      </c>
      <c r="K106" s="82">
        <f t="shared" ref="K106" si="25">J106/I106</f>
        <v>776.47058823529414</v>
      </c>
      <c r="L106" s="80">
        <f t="shared" ref="L106:M106" si="26">AVERAGE(L90:L105)</f>
        <v>4.25</v>
      </c>
      <c r="M106" s="81">
        <f t="shared" si="26"/>
        <v>2760.0867543977843</v>
      </c>
      <c r="N106" s="82">
        <f>M106/L106</f>
        <v>649.43217750536098</v>
      </c>
      <c r="O106" s="83">
        <f>L106-I106</f>
        <v>0</v>
      </c>
      <c r="P106" s="84">
        <f>N106-K106</f>
        <v>-127.03841072993316</v>
      </c>
      <c r="Q106" s="85">
        <f>N106/K106</f>
        <v>0.83638992557508607</v>
      </c>
      <c r="R106" s="275"/>
      <c r="S106" s="182">
        <f>S90</f>
        <v>0.25</v>
      </c>
      <c r="T106" s="183">
        <f>INDEX(T90:T105,COUNTA(T90:T105))</f>
        <v>0.43018518518518517</v>
      </c>
      <c r="U106" s="86"/>
      <c r="V106" s="96"/>
      <c r="W106" s="18"/>
      <c r="X106" s="20"/>
      <c r="Y106" s="262"/>
      <c r="Z106" s="263"/>
      <c r="AA106" s="97">
        <f>M106-J106</f>
        <v>-539.91324560221574</v>
      </c>
      <c r="AB106" s="85">
        <f>M106/J106</f>
        <v>0.83638992557508618</v>
      </c>
      <c r="AC106" s="280"/>
    </row>
    <row r="107" spans="1:29" ht="15.75" customHeight="1">
      <c r="A107" s="281" t="s">
        <v>45</v>
      </c>
      <c r="B107" s="16" t="s">
        <v>76</v>
      </c>
      <c r="C107" s="271" t="s">
        <v>112</v>
      </c>
      <c r="D107" s="272"/>
      <c r="E107" s="21">
        <v>25.03</v>
      </c>
      <c r="F107" s="15">
        <v>2084</v>
      </c>
      <c r="G107" s="22">
        <f t="shared" ref="G107:G110" si="27">E107*F107</f>
        <v>52162.520000000004</v>
      </c>
      <c r="H107" s="23"/>
      <c r="I107" s="24">
        <v>4</v>
      </c>
      <c r="J107" s="25">
        <v>3300</v>
      </c>
      <c r="K107" s="26">
        <f>J107/I107</f>
        <v>825</v>
      </c>
      <c r="L107" s="27">
        <v>4</v>
      </c>
      <c r="M107" s="25">
        <f>F107/V107*60</f>
        <v>2728.145454545453</v>
      </c>
      <c r="N107" s="26">
        <f>M107/L107</f>
        <v>682.03636363636326</v>
      </c>
      <c r="O107" s="91">
        <f>L107-I107</f>
        <v>0</v>
      </c>
      <c r="P107" s="92">
        <f>N107-K107</f>
        <v>-142.96363636363674</v>
      </c>
      <c r="Q107" s="31">
        <f>N107/K107</f>
        <v>0.82671074380165244</v>
      </c>
      <c r="R107" s="273">
        <f>Q123</f>
        <v>0.82357801616140069</v>
      </c>
      <c r="S107" s="32">
        <v>0.25011574074074072</v>
      </c>
      <c r="T107" s="33">
        <v>0.28194444444444444</v>
      </c>
      <c r="U107" s="34"/>
      <c r="V107" s="35">
        <v>45.833333333333357</v>
      </c>
      <c r="W107" s="114"/>
      <c r="X107" s="115"/>
      <c r="Y107" s="276"/>
      <c r="Z107" s="277"/>
      <c r="AA107" s="36">
        <f>M107-J107</f>
        <v>-571.85454545454695</v>
      </c>
      <c r="AB107" s="31">
        <f>M107/J107</f>
        <v>0.82671074380165244</v>
      </c>
      <c r="AC107" s="278">
        <f>AB123</f>
        <v>0.82357801616140058</v>
      </c>
    </row>
    <row r="108" spans="1:29" ht="15.75" customHeight="1">
      <c r="A108" s="282"/>
      <c r="B108" s="38" t="s">
        <v>76</v>
      </c>
      <c r="C108" s="264" t="s">
        <v>110</v>
      </c>
      <c r="D108" s="265"/>
      <c r="E108" s="39">
        <v>24.83</v>
      </c>
      <c r="F108" s="40">
        <v>2369</v>
      </c>
      <c r="G108" s="41">
        <f t="shared" si="27"/>
        <v>58822.27</v>
      </c>
      <c r="H108" s="42"/>
      <c r="I108" s="43">
        <v>4</v>
      </c>
      <c r="J108" s="44">
        <v>3300</v>
      </c>
      <c r="K108" s="45">
        <f t="shared" ref="K108:K148" si="28">J108/I108</f>
        <v>825</v>
      </c>
      <c r="L108" s="46">
        <v>4</v>
      </c>
      <c r="M108" s="44">
        <f>F108/V108*60</f>
        <v>2737.8491171749606</v>
      </c>
      <c r="N108" s="45">
        <f>M108/L108</f>
        <v>684.46227929374015</v>
      </c>
      <c r="O108" s="47">
        <f>L108-I108</f>
        <v>0</v>
      </c>
      <c r="P108" s="48">
        <f>N108-K108</f>
        <v>-140.53772070625985</v>
      </c>
      <c r="Q108" s="49">
        <f>N108/K108</f>
        <v>0.82965124762877596</v>
      </c>
      <c r="R108" s="274"/>
      <c r="S108" s="50">
        <v>0.29311342592592593</v>
      </c>
      <c r="T108" s="51">
        <v>0.32916666666666666</v>
      </c>
      <c r="U108" s="52">
        <v>16.083333333333343</v>
      </c>
      <c r="V108" s="53">
        <v>51.916666666666657</v>
      </c>
      <c r="W108" s="54"/>
      <c r="X108" s="94"/>
      <c r="Y108" s="266"/>
      <c r="Z108" s="267"/>
      <c r="AA108" s="55">
        <f>M108-J108</f>
        <v>-562.15088282503939</v>
      </c>
      <c r="AB108" s="49">
        <f>M108/J108</f>
        <v>0.82965124762877596</v>
      </c>
      <c r="AC108" s="279"/>
    </row>
    <row r="109" spans="1:29" ht="15.75" customHeight="1">
      <c r="A109" s="282"/>
      <c r="B109" s="38" t="s">
        <v>76</v>
      </c>
      <c r="C109" s="264" t="s">
        <v>111</v>
      </c>
      <c r="D109" s="265"/>
      <c r="E109" s="39">
        <v>18.18</v>
      </c>
      <c r="F109" s="40">
        <v>1580</v>
      </c>
      <c r="G109" s="41">
        <f t="shared" si="27"/>
        <v>28724.399999999998</v>
      </c>
      <c r="H109" s="42"/>
      <c r="I109" s="43">
        <v>3</v>
      </c>
      <c r="J109" s="44">
        <v>3600</v>
      </c>
      <c r="K109" s="45">
        <f t="shared" si="28"/>
        <v>1200</v>
      </c>
      <c r="L109" s="46">
        <v>3</v>
      </c>
      <c r="M109" s="44">
        <f>F109/V109*60</f>
        <v>2924.421593830336</v>
      </c>
      <c r="N109" s="45">
        <f>M109/L109</f>
        <v>974.80719794344532</v>
      </c>
      <c r="O109" s="47">
        <f>L109-I109</f>
        <v>0</v>
      </c>
      <c r="P109" s="48">
        <f>N109-K109</f>
        <v>-225.19280205655468</v>
      </c>
      <c r="Q109" s="49">
        <f>N109/K109</f>
        <v>0.81233933161953775</v>
      </c>
      <c r="R109" s="274"/>
      <c r="S109" s="50">
        <v>0.34166666666666667</v>
      </c>
      <c r="T109" s="51">
        <v>0.36417824074074073</v>
      </c>
      <c r="U109" s="52">
        <v>18.000000000000014</v>
      </c>
      <c r="V109" s="53">
        <v>32.416666666666643</v>
      </c>
      <c r="W109" s="54"/>
      <c r="X109" s="94"/>
      <c r="Y109" s="266" t="s">
        <v>278</v>
      </c>
      <c r="Z109" s="267"/>
      <c r="AA109" s="55">
        <f>M109-J109</f>
        <v>-675.57840616966405</v>
      </c>
      <c r="AB109" s="49">
        <f>M109/J109</f>
        <v>0.81233933161953775</v>
      </c>
      <c r="AC109" s="279"/>
    </row>
    <row r="110" spans="1:29" ht="15.75" customHeight="1">
      <c r="A110" s="282"/>
      <c r="B110" s="38" t="s">
        <v>76</v>
      </c>
      <c r="C110" s="264" t="s">
        <v>113</v>
      </c>
      <c r="D110" s="265"/>
      <c r="E110" s="39">
        <v>14.28</v>
      </c>
      <c r="F110" s="40">
        <v>6792</v>
      </c>
      <c r="G110" s="41">
        <f t="shared" si="27"/>
        <v>96989.759999999995</v>
      </c>
      <c r="H110" s="42"/>
      <c r="I110" s="43">
        <v>3</v>
      </c>
      <c r="J110" s="44">
        <v>3600</v>
      </c>
      <c r="K110" s="45">
        <f t="shared" si="28"/>
        <v>1200</v>
      </c>
      <c r="L110" s="46">
        <v>3</v>
      </c>
      <c r="M110" s="44">
        <f>F110/V110*60</f>
        <v>2974.9604574765794</v>
      </c>
      <c r="N110" s="45">
        <f>M110/L110</f>
        <v>991.65348582552645</v>
      </c>
      <c r="O110" s="47">
        <f>L110-I110</f>
        <v>0</v>
      </c>
      <c r="P110" s="48">
        <f>N110-K110</f>
        <v>-208.34651417447355</v>
      </c>
      <c r="Q110" s="49">
        <f>N110/K110</f>
        <v>0.82637790485460538</v>
      </c>
      <c r="R110" s="274"/>
      <c r="S110" s="50">
        <v>0.37431712962962965</v>
      </c>
      <c r="T110" s="51">
        <v>0.46944444444444444</v>
      </c>
      <c r="U110" s="52">
        <v>14.600000000000044</v>
      </c>
      <c r="V110" s="53">
        <v>136.98333333333329</v>
      </c>
      <c r="W110" s="54"/>
      <c r="X110" s="94"/>
      <c r="Y110" s="266" t="s">
        <v>198</v>
      </c>
      <c r="Z110" s="267"/>
      <c r="AA110" s="55">
        <f>M110-J110</f>
        <v>-625.03954252342055</v>
      </c>
      <c r="AB110" s="49">
        <f>M110/J110</f>
        <v>0.82637790485460538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94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94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94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94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94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68"/>
      <c r="X117" s="110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68"/>
      <c r="X118" s="110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68"/>
      <c r="X119" s="110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68"/>
      <c r="X120" s="110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68"/>
      <c r="X121" s="110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18"/>
      <c r="G123" s="79"/>
      <c r="H123" s="20"/>
      <c r="I123" s="80">
        <f t="shared" ref="I123:J123" si="29">AVERAGE(I107:I122)</f>
        <v>3.5</v>
      </c>
      <c r="J123" s="81">
        <f t="shared" si="29"/>
        <v>3450</v>
      </c>
      <c r="K123" s="82">
        <f t="shared" ref="K123" si="30">J123/I123</f>
        <v>985.71428571428567</v>
      </c>
      <c r="L123" s="80">
        <f t="shared" ref="L123:M123" si="31">AVERAGE(L107:L122)</f>
        <v>3.5</v>
      </c>
      <c r="M123" s="81">
        <f t="shared" si="31"/>
        <v>2841.3441557568322</v>
      </c>
      <c r="N123" s="82">
        <f>M123/L123</f>
        <v>811.81261593052352</v>
      </c>
      <c r="O123" s="83">
        <f>L123-I123</f>
        <v>0</v>
      </c>
      <c r="P123" s="84">
        <f>N123-K123</f>
        <v>-173.90166978376215</v>
      </c>
      <c r="Q123" s="85">
        <f>N123/K123</f>
        <v>0.82357801616140069</v>
      </c>
      <c r="R123" s="275"/>
      <c r="S123" s="182">
        <f>S107</f>
        <v>0.25011574074074072</v>
      </c>
      <c r="T123" s="183">
        <f>INDEX(T107:T122,COUNTA(T107:T122))</f>
        <v>0.46944444444444444</v>
      </c>
      <c r="U123" s="86"/>
      <c r="V123" s="96"/>
      <c r="W123" s="18"/>
      <c r="X123" s="20"/>
      <c r="Y123" s="262"/>
      <c r="Z123" s="263"/>
      <c r="AA123" s="97">
        <f>M123-J123</f>
        <v>-608.65584424316785</v>
      </c>
      <c r="AB123" s="85">
        <f>M123/J123</f>
        <v>0.82357801616140058</v>
      </c>
      <c r="AC123" s="280"/>
    </row>
    <row r="124" spans="1:29" ht="15.75" customHeight="1">
      <c r="A124" s="268" t="s">
        <v>46</v>
      </c>
      <c r="B124" s="16" t="s">
        <v>76</v>
      </c>
      <c r="C124" s="271" t="s">
        <v>114</v>
      </c>
      <c r="D124" s="272"/>
      <c r="E124" s="21">
        <v>24.94</v>
      </c>
      <c r="F124" s="15">
        <v>590</v>
      </c>
      <c r="G124" s="22">
        <f t="shared" ref="G124:G125" si="32">E124*F124</f>
        <v>14714.6</v>
      </c>
      <c r="H124" s="23"/>
      <c r="I124" s="24">
        <v>4</v>
      </c>
      <c r="J124" s="25">
        <v>3000</v>
      </c>
      <c r="K124" s="26">
        <f>J124/I124</f>
        <v>750</v>
      </c>
      <c r="L124" s="27">
        <v>4</v>
      </c>
      <c r="M124" s="25">
        <f>F124/V124*60</f>
        <v>2416.3822525597316</v>
      </c>
      <c r="N124" s="26">
        <f>M124/L124</f>
        <v>604.09556313993289</v>
      </c>
      <c r="O124" s="91">
        <f>L124-I124</f>
        <v>0</v>
      </c>
      <c r="P124" s="92">
        <f>N124-K124</f>
        <v>-145.90443686006711</v>
      </c>
      <c r="Q124" s="31">
        <f>N124/K124</f>
        <v>0.80546075085324387</v>
      </c>
      <c r="R124" s="273">
        <f>Q140</f>
        <v>0.81510792168692359</v>
      </c>
      <c r="S124" s="32">
        <v>0.37246527777777777</v>
      </c>
      <c r="T124" s="33">
        <v>0.38263888888888886</v>
      </c>
      <c r="U124" s="34"/>
      <c r="V124" s="35">
        <v>14.649999999999972</v>
      </c>
      <c r="W124" s="33"/>
      <c r="X124" s="107"/>
      <c r="Y124" s="276" t="s">
        <v>279</v>
      </c>
      <c r="Z124" s="277"/>
      <c r="AA124" s="36">
        <f>M124-J124</f>
        <v>-583.61774744026843</v>
      </c>
      <c r="AB124" s="31">
        <f>M124/J124</f>
        <v>0.80546075085324387</v>
      </c>
      <c r="AC124" s="278">
        <f>AB140</f>
        <v>0.81510792168692359</v>
      </c>
    </row>
    <row r="125" spans="1:29" ht="15.75" customHeight="1">
      <c r="A125" s="269"/>
      <c r="B125" s="38" t="s">
        <v>76</v>
      </c>
      <c r="C125" s="264" t="s">
        <v>217</v>
      </c>
      <c r="D125" s="265"/>
      <c r="E125" s="39">
        <v>30</v>
      </c>
      <c r="F125" s="40">
        <v>4420</v>
      </c>
      <c r="G125" s="41">
        <f t="shared" si="32"/>
        <v>132600</v>
      </c>
      <c r="H125" s="42"/>
      <c r="I125" s="43">
        <v>3</v>
      </c>
      <c r="J125" s="44">
        <v>3000</v>
      </c>
      <c r="K125" s="45">
        <f t="shared" si="28"/>
        <v>1000</v>
      </c>
      <c r="L125" s="46">
        <v>3</v>
      </c>
      <c r="M125" s="44">
        <f>F125/V125*60</f>
        <v>2474.2652775618094</v>
      </c>
      <c r="N125" s="45">
        <f>M125/L125</f>
        <v>824.75509252060317</v>
      </c>
      <c r="O125" s="47">
        <f>L125-I125</f>
        <v>0</v>
      </c>
      <c r="P125" s="48">
        <f>N125-K125</f>
        <v>-175.24490747939683</v>
      </c>
      <c r="Q125" s="49">
        <f>N125/K125</f>
        <v>0.82475509252060319</v>
      </c>
      <c r="R125" s="274"/>
      <c r="S125" s="50">
        <v>0.39583333333333331</v>
      </c>
      <c r="T125" s="51">
        <v>0.4702662037037037</v>
      </c>
      <c r="U125" s="52">
        <v>19.000000000000014</v>
      </c>
      <c r="V125" s="53">
        <v>107.18333333333335</v>
      </c>
      <c r="W125" s="54"/>
      <c r="X125" s="58"/>
      <c r="Y125" s="266"/>
      <c r="Z125" s="267"/>
      <c r="AA125" s="55">
        <f>M125-J125</f>
        <v>-525.7347224381906</v>
      </c>
      <c r="AB125" s="49">
        <f>M125/J125</f>
        <v>0.82475509252060308</v>
      </c>
      <c r="AC125" s="279"/>
    </row>
    <row r="126" spans="1:29" ht="15.75" customHeight="1">
      <c r="A126" s="269"/>
      <c r="B126" s="38"/>
      <c r="C126" s="264"/>
      <c r="D126" s="265"/>
      <c r="E126" s="39"/>
      <c r="F126" s="40"/>
      <c r="G126" s="41"/>
      <c r="H126" s="42"/>
      <c r="I126" s="43"/>
      <c r="J126" s="44"/>
      <c r="K126" s="45"/>
      <c r="L126" s="46"/>
      <c r="M126" s="44"/>
      <c r="N126" s="45"/>
      <c r="O126" s="47"/>
      <c r="P126" s="48"/>
      <c r="Q126" s="49"/>
      <c r="R126" s="274"/>
      <c r="S126" s="50"/>
      <c r="T126" s="51"/>
      <c r="U126" s="52"/>
      <c r="V126" s="53"/>
      <c r="W126" s="54"/>
      <c r="X126" s="58"/>
      <c r="Y126" s="266"/>
      <c r="Z126" s="267"/>
      <c r="AA126" s="55"/>
      <c r="AB126" s="49"/>
      <c r="AC126" s="279"/>
    </row>
    <row r="127" spans="1:29" ht="15.75" customHeight="1">
      <c r="A127" s="269"/>
      <c r="B127" s="38"/>
      <c r="C127" s="264"/>
      <c r="D127" s="265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79"/>
    </row>
    <row r="128" spans="1:29" ht="15.75" customHeight="1">
      <c r="A128" s="269"/>
      <c r="B128" s="38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38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116"/>
      <c r="Y129" s="266"/>
      <c r="Z129" s="267"/>
      <c r="AA129" s="55"/>
      <c r="AB129" s="49"/>
      <c r="AC129" s="279"/>
    </row>
    <row r="130" spans="1:29" ht="15.75" customHeight="1">
      <c r="A130" s="269"/>
      <c r="B130" s="38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79"/>
    </row>
    <row r="131" spans="1:29" ht="15.75" customHeight="1">
      <c r="A131" s="269"/>
      <c r="B131" s="38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79"/>
    </row>
    <row r="132" spans="1:29" ht="15.75" customHeight="1">
      <c r="A132" s="269"/>
      <c r="B132" s="38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68"/>
      <c r="X132" s="110"/>
      <c r="Y132" s="266"/>
      <c r="Z132" s="267"/>
      <c r="AA132" s="55"/>
      <c r="AB132" s="49"/>
      <c r="AC132" s="279"/>
    </row>
    <row r="133" spans="1:29" ht="15.75" customHeight="1">
      <c r="A133" s="269"/>
      <c r="B133" s="38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68"/>
      <c r="X133" s="110"/>
      <c r="Y133" s="266"/>
      <c r="Z133" s="267"/>
      <c r="AA133" s="55"/>
      <c r="AB133" s="49"/>
      <c r="AC133" s="279"/>
    </row>
    <row r="134" spans="1:29" ht="15.75" customHeight="1">
      <c r="A134" s="269"/>
      <c r="B134" s="38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68"/>
      <c r="X134" s="110"/>
      <c r="Y134" s="266"/>
      <c r="Z134" s="267"/>
      <c r="AA134" s="55"/>
      <c r="AB134" s="49"/>
      <c r="AC134" s="279"/>
    </row>
    <row r="135" spans="1:29" ht="15.75" customHeight="1">
      <c r="A135" s="269"/>
      <c r="B135" s="38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68"/>
      <c r="X135" s="110"/>
      <c r="Y135" s="266"/>
      <c r="Z135" s="267"/>
      <c r="AA135" s="55"/>
      <c r="AB135" s="49"/>
      <c r="AC135" s="279"/>
    </row>
    <row r="136" spans="1:29" ht="15.75" customHeight="1">
      <c r="A136" s="269"/>
      <c r="B136" s="38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68"/>
      <c r="X136" s="110"/>
      <c r="Y136" s="266"/>
      <c r="Z136" s="267"/>
      <c r="AA136" s="55"/>
      <c r="AB136" s="49"/>
      <c r="AC136" s="279"/>
    </row>
    <row r="137" spans="1:29" ht="15.75" customHeight="1">
      <c r="A137" s="269"/>
      <c r="B137" s="38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68"/>
      <c r="X137" s="110"/>
      <c r="Y137" s="266"/>
      <c r="Z137" s="267"/>
      <c r="AA137" s="55"/>
      <c r="AB137" s="49"/>
      <c r="AC137" s="279"/>
    </row>
    <row r="138" spans="1:29" ht="15.75" customHeight="1">
      <c r="A138" s="269"/>
      <c r="B138" s="38"/>
      <c r="C138" s="264"/>
      <c r="D138" s="265"/>
      <c r="E138" s="39"/>
      <c r="F138" s="40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68"/>
      <c r="X138" s="110"/>
      <c r="Y138" s="266"/>
      <c r="Z138" s="267"/>
      <c r="AA138" s="55"/>
      <c r="AB138" s="49"/>
      <c r="AC138" s="279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33">AVERAGE(I124:I139)</f>
        <v>3.5</v>
      </c>
      <c r="J140" s="81">
        <f t="shared" si="33"/>
        <v>3000</v>
      </c>
      <c r="K140" s="82">
        <f t="shared" ref="K140" si="34">J140/I140</f>
        <v>857.14285714285711</v>
      </c>
      <c r="L140" s="80">
        <f t="shared" ref="L140:M140" si="35">AVERAGE(L124:L139)</f>
        <v>3.5</v>
      </c>
      <c r="M140" s="81">
        <f t="shared" si="35"/>
        <v>2445.3237650607707</v>
      </c>
      <c r="N140" s="82">
        <f t="shared" ref="N140:N148" si="36">M140/L140</f>
        <v>698.66393287450592</v>
      </c>
      <c r="O140" s="83">
        <f t="shared" ref="O140:O148" si="37">L140-I140</f>
        <v>0</v>
      </c>
      <c r="P140" s="84">
        <f t="shared" ref="P140:P148" si="38">N140-K140</f>
        <v>-158.47892426835119</v>
      </c>
      <c r="Q140" s="85">
        <f t="shared" ref="Q140:Q148" si="39">N140/K140</f>
        <v>0.81510792168692359</v>
      </c>
      <c r="R140" s="275"/>
      <c r="S140" s="182">
        <f>S124</f>
        <v>0.37246527777777777</v>
      </c>
      <c r="T140" s="183">
        <f>INDEX(T124:T139,COUNTA(T124:T139))</f>
        <v>0.4702662037037037</v>
      </c>
      <c r="U140" s="86"/>
      <c r="V140" s="96"/>
      <c r="W140" s="78"/>
      <c r="X140" s="82"/>
      <c r="Y140" s="262"/>
      <c r="Z140" s="263"/>
      <c r="AA140" s="97">
        <f t="shared" ref="AA140:AA148" si="40">M140-J140</f>
        <v>-554.67623493922929</v>
      </c>
      <c r="AB140" s="85">
        <f t="shared" ref="AB140:AB148" si="41">M140/J140</f>
        <v>0.81510792168692359</v>
      </c>
      <c r="AC140" s="280"/>
    </row>
    <row r="141" spans="1:29" ht="15.75" customHeight="1">
      <c r="A141" s="281" t="s">
        <v>48</v>
      </c>
      <c r="B141" s="16" t="s">
        <v>76</v>
      </c>
      <c r="C141" s="271" t="s">
        <v>218</v>
      </c>
      <c r="D141" s="272"/>
      <c r="E141" s="21">
        <v>23.37</v>
      </c>
      <c r="F141" s="15">
        <v>696</v>
      </c>
      <c r="G141" s="22">
        <f t="shared" ref="G141:G148" si="42">E141*F141</f>
        <v>16265.52</v>
      </c>
      <c r="H141" s="23"/>
      <c r="I141" s="24">
        <v>10</v>
      </c>
      <c r="J141" s="25">
        <v>2700</v>
      </c>
      <c r="K141" s="26">
        <f>J141/I141</f>
        <v>270</v>
      </c>
      <c r="L141" s="27">
        <v>10</v>
      </c>
      <c r="M141" s="25">
        <f t="shared" ref="M141:M148" si="43">F141/V141*60</f>
        <v>2245.1612903225769</v>
      </c>
      <c r="N141" s="26">
        <f t="shared" si="36"/>
        <v>224.51612903225768</v>
      </c>
      <c r="O141" s="91">
        <f t="shared" si="37"/>
        <v>0</v>
      </c>
      <c r="P141" s="92">
        <f t="shared" si="38"/>
        <v>-45.48387096774232</v>
      </c>
      <c r="Q141" s="31">
        <f t="shared" si="39"/>
        <v>0.83154121863799146</v>
      </c>
      <c r="R141" s="273">
        <f>Q157</f>
        <v>0.83524252536204124</v>
      </c>
      <c r="S141" s="32">
        <v>0.70863425925925927</v>
      </c>
      <c r="T141" s="33">
        <v>0.72155092592592596</v>
      </c>
      <c r="U141" s="34"/>
      <c r="V141" s="35">
        <v>18.60000000000003</v>
      </c>
      <c r="W141" s="33"/>
      <c r="X141" s="107"/>
      <c r="Y141" s="276"/>
      <c r="Z141" s="277"/>
      <c r="AA141" s="36">
        <f t="shared" si="40"/>
        <v>-454.83870967742314</v>
      </c>
      <c r="AB141" s="31">
        <f t="shared" si="41"/>
        <v>0.83154121863799146</v>
      </c>
      <c r="AC141" s="278">
        <f>AB157</f>
        <v>0.83524252536204124</v>
      </c>
    </row>
    <row r="142" spans="1:29" ht="15.75" customHeight="1">
      <c r="A142" s="282"/>
      <c r="B142" s="38" t="s">
        <v>76</v>
      </c>
      <c r="C142" s="264" t="s">
        <v>117</v>
      </c>
      <c r="D142" s="265"/>
      <c r="E142" s="39">
        <v>28.57</v>
      </c>
      <c r="F142" s="40">
        <v>2599</v>
      </c>
      <c r="G142" s="41">
        <f t="shared" si="42"/>
        <v>74253.430000000008</v>
      </c>
      <c r="H142" s="42"/>
      <c r="I142" s="43">
        <v>13</v>
      </c>
      <c r="J142" s="44">
        <v>3600</v>
      </c>
      <c r="K142" s="45">
        <f t="shared" si="28"/>
        <v>276.92307692307691</v>
      </c>
      <c r="L142" s="46">
        <v>13</v>
      </c>
      <c r="M142" s="44">
        <f t="shared" si="43"/>
        <v>2923.8749999999955</v>
      </c>
      <c r="N142" s="45">
        <f t="shared" si="36"/>
        <v>224.91346153846118</v>
      </c>
      <c r="O142" s="47">
        <f t="shared" si="37"/>
        <v>0</v>
      </c>
      <c r="P142" s="48">
        <f t="shared" si="38"/>
        <v>-52.009615384615728</v>
      </c>
      <c r="Q142" s="49">
        <f t="shared" si="39"/>
        <v>0.81218749999999873</v>
      </c>
      <c r="R142" s="274"/>
      <c r="S142" s="50">
        <v>0.72569444444444442</v>
      </c>
      <c r="T142" s="51">
        <v>0.76273148148148151</v>
      </c>
      <c r="U142" s="52">
        <v>5.9666666666665868</v>
      </c>
      <c r="V142" s="53">
        <v>53.333333333333414</v>
      </c>
      <c r="W142" s="54"/>
      <c r="X142" s="58"/>
      <c r="Y142" s="266"/>
      <c r="Z142" s="267"/>
      <c r="AA142" s="55">
        <f t="shared" si="40"/>
        <v>-676.12500000000455</v>
      </c>
      <c r="AB142" s="49">
        <f t="shared" si="41"/>
        <v>0.81218749999999873</v>
      </c>
      <c r="AC142" s="279"/>
    </row>
    <row r="143" spans="1:29" ht="15.75" customHeight="1">
      <c r="A143" s="282"/>
      <c r="B143" s="38" t="s">
        <v>118</v>
      </c>
      <c r="C143" s="264" t="s">
        <v>280</v>
      </c>
      <c r="D143" s="265"/>
      <c r="E143" s="39">
        <v>24.47</v>
      </c>
      <c r="F143" s="40">
        <v>172</v>
      </c>
      <c r="G143" s="41">
        <f t="shared" si="42"/>
        <v>4208.84</v>
      </c>
      <c r="H143" s="42">
        <v>2</v>
      </c>
      <c r="I143" s="43">
        <v>11</v>
      </c>
      <c r="J143" s="44">
        <v>3000</v>
      </c>
      <c r="K143" s="45">
        <f t="shared" si="28"/>
        <v>272.72727272727275</v>
      </c>
      <c r="L143" s="46">
        <v>11</v>
      </c>
      <c r="M143" s="44">
        <f t="shared" si="43"/>
        <v>2527.3469387754776</v>
      </c>
      <c r="N143" s="45">
        <f t="shared" si="36"/>
        <v>229.75881261595251</v>
      </c>
      <c r="O143" s="47">
        <f t="shared" si="37"/>
        <v>0</v>
      </c>
      <c r="P143" s="48">
        <f t="shared" si="38"/>
        <v>-42.96846011132024</v>
      </c>
      <c r="Q143" s="49">
        <f t="shared" si="39"/>
        <v>0.84244897959182574</v>
      </c>
      <c r="R143" s="274"/>
      <c r="S143" s="50">
        <v>0.76736111111111105</v>
      </c>
      <c r="T143" s="51">
        <v>0.77019675925925923</v>
      </c>
      <c r="U143" s="52">
        <v>6.6666666666665364</v>
      </c>
      <c r="V143" s="53">
        <v>4.0833333333333854</v>
      </c>
      <c r="W143" s="54"/>
      <c r="X143" s="58"/>
      <c r="Y143" s="266"/>
      <c r="Z143" s="267"/>
      <c r="AA143" s="55">
        <f t="shared" si="40"/>
        <v>-472.65306122452239</v>
      </c>
      <c r="AB143" s="49">
        <f t="shared" si="41"/>
        <v>0.84244897959182585</v>
      </c>
      <c r="AC143" s="279"/>
    </row>
    <row r="144" spans="1:29" ht="15.75" customHeight="1">
      <c r="A144" s="282"/>
      <c r="B144" s="38" t="s">
        <v>118</v>
      </c>
      <c r="C144" s="264" t="s">
        <v>281</v>
      </c>
      <c r="D144" s="265"/>
      <c r="E144" s="39">
        <v>26.09</v>
      </c>
      <c r="F144" s="40">
        <v>174</v>
      </c>
      <c r="G144" s="41">
        <f t="shared" si="42"/>
        <v>4539.66</v>
      </c>
      <c r="H144" s="42">
        <v>2</v>
      </c>
      <c r="I144" s="43">
        <v>6</v>
      </c>
      <c r="J144" s="44">
        <v>2500</v>
      </c>
      <c r="K144" s="45">
        <f t="shared" si="28"/>
        <v>416.66666666666669</v>
      </c>
      <c r="L144" s="46">
        <v>6</v>
      </c>
      <c r="M144" s="44">
        <f t="shared" si="43"/>
        <v>2007.6923076922408</v>
      </c>
      <c r="N144" s="45">
        <f t="shared" si="36"/>
        <v>334.61538461537344</v>
      </c>
      <c r="O144" s="47">
        <f t="shared" si="37"/>
        <v>0</v>
      </c>
      <c r="P144" s="48">
        <f t="shared" si="38"/>
        <v>-82.051282051293242</v>
      </c>
      <c r="Q144" s="49">
        <f t="shared" si="39"/>
        <v>0.80307692307689627</v>
      </c>
      <c r="R144" s="274"/>
      <c r="S144" s="50">
        <v>0.77361111111111103</v>
      </c>
      <c r="T144" s="51">
        <v>0.77722222222222226</v>
      </c>
      <c r="U144" s="52">
        <v>4.9166666666665826</v>
      </c>
      <c r="V144" s="53">
        <v>5.2000000000001734</v>
      </c>
      <c r="W144" s="54"/>
      <c r="X144" s="94"/>
      <c r="Y144" s="266"/>
      <c r="Z144" s="267"/>
      <c r="AA144" s="55">
        <f t="shared" si="40"/>
        <v>-492.30769230775923</v>
      </c>
      <c r="AB144" s="49">
        <f t="shared" si="41"/>
        <v>0.80307692307689627</v>
      </c>
      <c r="AC144" s="279"/>
    </row>
    <row r="145" spans="1:29" ht="15.75" customHeight="1">
      <c r="A145" s="283"/>
      <c r="B145" s="38" t="s">
        <v>118</v>
      </c>
      <c r="C145" s="264" t="s">
        <v>201</v>
      </c>
      <c r="D145" s="265"/>
      <c r="E145" s="39">
        <v>29.85</v>
      </c>
      <c r="F145" s="40">
        <v>2290</v>
      </c>
      <c r="G145" s="41">
        <f t="shared" si="42"/>
        <v>68356.5</v>
      </c>
      <c r="H145" s="58"/>
      <c r="I145" s="43">
        <v>17</v>
      </c>
      <c r="J145" s="44">
        <v>3273</v>
      </c>
      <c r="K145" s="45">
        <f t="shared" si="28"/>
        <v>192.52941176470588</v>
      </c>
      <c r="L145" s="59">
        <v>17</v>
      </c>
      <c r="M145" s="44">
        <f t="shared" si="43"/>
        <v>2821.3552361396241</v>
      </c>
      <c r="N145" s="45">
        <f t="shared" si="36"/>
        <v>165.96207271409554</v>
      </c>
      <c r="O145" s="47">
        <f t="shared" si="37"/>
        <v>0</v>
      </c>
      <c r="P145" s="48">
        <f t="shared" si="38"/>
        <v>-26.567339050610343</v>
      </c>
      <c r="Q145" s="49">
        <f t="shared" si="39"/>
        <v>0.86200893252050848</v>
      </c>
      <c r="R145" s="274"/>
      <c r="S145" s="50">
        <v>0.78217592592592589</v>
      </c>
      <c r="T145" s="51">
        <v>0.8159953703703704</v>
      </c>
      <c r="U145" s="52">
        <v>7.1333333333332227</v>
      </c>
      <c r="V145" s="53">
        <v>48.700000000000102</v>
      </c>
      <c r="W145" s="54"/>
      <c r="X145" s="94"/>
      <c r="Y145" s="266"/>
      <c r="Z145" s="267"/>
      <c r="AA145" s="55">
        <f t="shared" si="40"/>
        <v>-451.64476386037586</v>
      </c>
      <c r="AB145" s="49">
        <f t="shared" si="41"/>
        <v>0.86200893252050848</v>
      </c>
      <c r="AC145" s="279"/>
    </row>
    <row r="146" spans="1:29" ht="15.75" customHeight="1">
      <c r="A146" s="283"/>
      <c r="B146" s="38" t="s">
        <v>118</v>
      </c>
      <c r="C146" s="264" t="s">
        <v>202</v>
      </c>
      <c r="D146" s="265"/>
      <c r="E146" s="39">
        <v>29.52</v>
      </c>
      <c r="F146" s="40">
        <v>2204</v>
      </c>
      <c r="G146" s="60">
        <f t="shared" si="42"/>
        <v>65062.080000000002</v>
      </c>
      <c r="H146" s="61"/>
      <c r="I146" s="43">
        <v>17</v>
      </c>
      <c r="J146" s="44">
        <v>3273</v>
      </c>
      <c r="K146" s="45">
        <f t="shared" si="28"/>
        <v>192.52941176470588</v>
      </c>
      <c r="L146" s="46">
        <v>17</v>
      </c>
      <c r="M146" s="44">
        <f t="shared" si="43"/>
        <v>2816.6134185303522</v>
      </c>
      <c r="N146" s="45">
        <f t="shared" si="36"/>
        <v>165.6831422664913</v>
      </c>
      <c r="O146" s="47">
        <f t="shared" si="37"/>
        <v>0</v>
      </c>
      <c r="P146" s="48">
        <f t="shared" si="38"/>
        <v>-26.846269498214582</v>
      </c>
      <c r="Q146" s="49">
        <f t="shared" si="39"/>
        <v>0.8605601645372295</v>
      </c>
      <c r="R146" s="274"/>
      <c r="S146" s="50">
        <v>0.81947916666666665</v>
      </c>
      <c r="T146" s="51">
        <v>0.8520833333333333</v>
      </c>
      <c r="U146" s="52">
        <v>5.0166666666665982</v>
      </c>
      <c r="V146" s="53">
        <v>46.949999999999989</v>
      </c>
      <c r="W146" s="54">
        <v>0.8520833333333333</v>
      </c>
      <c r="X146" s="94">
        <v>0.89236111111111094</v>
      </c>
      <c r="Y146" s="266"/>
      <c r="Z146" s="267"/>
      <c r="AA146" s="55">
        <f t="shared" si="40"/>
        <v>-456.38658146964781</v>
      </c>
      <c r="AB146" s="49">
        <f t="shared" si="41"/>
        <v>0.8605601645372295</v>
      </c>
      <c r="AC146" s="279"/>
    </row>
    <row r="147" spans="1:29" ht="15.75" customHeight="1">
      <c r="A147" s="283"/>
      <c r="B147" s="38" t="s">
        <v>118</v>
      </c>
      <c r="C147" s="264" t="s">
        <v>280</v>
      </c>
      <c r="D147" s="265"/>
      <c r="E147" s="39">
        <v>24.47</v>
      </c>
      <c r="F147" s="40">
        <v>3903</v>
      </c>
      <c r="G147" s="60">
        <f t="shared" si="42"/>
        <v>95506.409999999989</v>
      </c>
      <c r="H147" s="64"/>
      <c r="I147" s="43">
        <v>11</v>
      </c>
      <c r="J147" s="44">
        <v>3000</v>
      </c>
      <c r="K147" s="45">
        <f t="shared" si="28"/>
        <v>272.72727272727275</v>
      </c>
      <c r="L147" s="59">
        <v>11</v>
      </c>
      <c r="M147" s="44">
        <f t="shared" si="43"/>
        <v>2545.4347826086869</v>
      </c>
      <c r="N147" s="45">
        <f t="shared" si="36"/>
        <v>231.40316205533517</v>
      </c>
      <c r="O147" s="65">
        <f t="shared" si="37"/>
        <v>0</v>
      </c>
      <c r="P147" s="66">
        <f t="shared" si="38"/>
        <v>-41.324110671937575</v>
      </c>
      <c r="Q147" s="67">
        <f t="shared" si="39"/>
        <v>0.84847826086956224</v>
      </c>
      <c r="R147" s="274"/>
      <c r="S147" s="50">
        <v>0.89236111111111094</v>
      </c>
      <c r="T147" s="51">
        <v>0.95625000000000004</v>
      </c>
      <c r="U147" s="52">
        <v>57.999999999999794</v>
      </c>
      <c r="V147" s="53">
        <v>92.000000000000313</v>
      </c>
      <c r="W147" s="54"/>
      <c r="X147" s="94"/>
      <c r="Y147" s="266"/>
      <c r="Z147" s="267"/>
      <c r="AA147" s="55">
        <f t="shared" si="40"/>
        <v>-454.56521739131313</v>
      </c>
      <c r="AB147" s="49">
        <f t="shared" si="41"/>
        <v>0.84847826086956224</v>
      </c>
      <c r="AC147" s="279"/>
    </row>
    <row r="148" spans="1:29" ht="15.75" customHeight="1">
      <c r="A148" s="283"/>
      <c r="B148" s="38" t="s">
        <v>118</v>
      </c>
      <c r="C148" s="264" t="s">
        <v>281</v>
      </c>
      <c r="D148" s="265"/>
      <c r="E148" s="39">
        <v>26.09</v>
      </c>
      <c r="F148" s="40">
        <v>4736</v>
      </c>
      <c r="G148" s="60">
        <f t="shared" si="42"/>
        <v>123562.24000000001</v>
      </c>
      <c r="H148" s="64"/>
      <c r="I148" s="43">
        <v>6</v>
      </c>
      <c r="J148" s="44">
        <v>2500</v>
      </c>
      <c r="K148" s="45">
        <f t="shared" si="28"/>
        <v>416.66666666666669</v>
      </c>
      <c r="L148" s="59">
        <v>6</v>
      </c>
      <c r="M148" s="44">
        <f t="shared" si="43"/>
        <v>2029.7142857142835</v>
      </c>
      <c r="N148" s="45">
        <f t="shared" si="36"/>
        <v>338.28571428571394</v>
      </c>
      <c r="O148" s="65">
        <f t="shared" si="37"/>
        <v>0</v>
      </c>
      <c r="P148" s="66">
        <f t="shared" si="38"/>
        <v>-78.380952380952749</v>
      </c>
      <c r="Q148" s="67">
        <f t="shared" si="39"/>
        <v>0.81188571428571343</v>
      </c>
      <c r="R148" s="274"/>
      <c r="S148" s="50">
        <v>0.95902777777777759</v>
      </c>
      <c r="T148" s="51">
        <v>1.0562499999999999</v>
      </c>
      <c r="U148" s="52">
        <v>3.999999999999666</v>
      </c>
      <c r="V148" s="53">
        <v>140.00000000000014</v>
      </c>
      <c r="W148" s="54"/>
      <c r="X148" s="94"/>
      <c r="Y148" s="266"/>
      <c r="Z148" s="267"/>
      <c r="AA148" s="55">
        <f t="shared" si="40"/>
        <v>-470.28571428571649</v>
      </c>
      <c r="AB148" s="49">
        <f t="shared" si="41"/>
        <v>0.81188571428571343</v>
      </c>
      <c r="AC148" s="279"/>
    </row>
    <row r="149" spans="1:29" ht="15.75" customHeight="1">
      <c r="A149" s="283"/>
      <c r="B149" s="38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68"/>
      <c r="X149" s="110"/>
      <c r="Y149" s="266"/>
      <c r="Z149" s="267"/>
      <c r="AA149" s="55"/>
      <c r="AB149" s="49"/>
      <c r="AC149" s="279"/>
    </row>
    <row r="150" spans="1:29" ht="15.75" customHeight="1">
      <c r="A150" s="283"/>
      <c r="B150" s="38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68"/>
      <c r="X150" s="110"/>
      <c r="Y150" s="266"/>
      <c r="Z150" s="267"/>
      <c r="AA150" s="55"/>
      <c r="AB150" s="49"/>
      <c r="AC150" s="279"/>
    </row>
    <row r="151" spans="1:29" ht="15.75" customHeight="1">
      <c r="A151" s="283"/>
      <c r="B151" s="38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68"/>
      <c r="X151" s="110"/>
      <c r="Y151" s="266"/>
      <c r="Z151" s="267"/>
      <c r="AA151" s="55"/>
      <c r="AB151" s="49"/>
      <c r="AC151" s="279"/>
    </row>
    <row r="152" spans="1:29" ht="15.75" customHeight="1">
      <c r="A152" s="283"/>
      <c r="B152" s="38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68"/>
      <c r="X152" s="110"/>
      <c r="Y152" s="266"/>
      <c r="Z152" s="267"/>
      <c r="AA152" s="55"/>
      <c r="AB152" s="49"/>
      <c r="AC152" s="279"/>
    </row>
    <row r="153" spans="1:29" ht="15.75" customHeight="1">
      <c r="A153" s="283"/>
      <c r="B153" s="38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68"/>
      <c r="X153" s="110"/>
      <c r="Y153" s="266"/>
      <c r="Z153" s="267"/>
      <c r="AA153" s="55"/>
      <c r="AB153" s="49"/>
      <c r="AC153" s="279"/>
    </row>
    <row r="154" spans="1:29" ht="15.75" customHeight="1">
      <c r="A154" s="283"/>
      <c r="B154" s="38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68"/>
      <c r="X154" s="110"/>
      <c r="Y154" s="266"/>
      <c r="Z154" s="267"/>
      <c r="AA154" s="55"/>
      <c r="AB154" s="49"/>
      <c r="AC154" s="279"/>
    </row>
    <row r="155" spans="1:29" ht="15.75" customHeight="1">
      <c r="A155" s="283"/>
      <c r="B155" s="38"/>
      <c r="C155" s="264"/>
      <c r="D155" s="265"/>
      <c r="E155" s="39"/>
      <c r="F155" s="40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68"/>
      <c r="X155" s="110"/>
      <c r="Y155" s="266"/>
      <c r="Z155" s="267"/>
      <c r="AA155" s="55"/>
      <c r="AB155" s="49"/>
      <c r="AC155" s="279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44">AVERAGE(I141:I156)</f>
        <v>11.375</v>
      </c>
      <c r="J157" s="81">
        <f t="shared" si="44"/>
        <v>2980.75</v>
      </c>
      <c r="K157" s="82">
        <f t="shared" ref="K157" si="45">J157/I157</f>
        <v>262.04395604395603</v>
      </c>
      <c r="L157" s="80">
        <f t="shared" ref="L157:M157" si="46">AVERAGE(L141:L156)</f>
        <v>11.375</v>
      </c>
      <c r="M157" s="81">
        <f t="shared" si="46"/>
        <v>2489.6491574729043</v>
      </c>
      <c r="N157" s="82">
        <f>M157/L157</f>
        <v>218.87025560201357</v>
      </c>
      <c r="O157" s="83">
        <f>L157-I157</f>
        <v>0</v>
      </c>
      <c r="P157" s="84">
        <f>N157-K157</f>
        <v>-43.173700441942458</v>
      </c>
      <c r="Q157" s="85">
        <f>N157/K157</f>
        <v>0.83524252536204124</v>
      </c>
      <c r="R157" s="275"/>
      <c r="S157" s="182">
        <f>S141</f>
        <v>0.70863425925925927</v>
      </c>
      <c r="T157" s="183">
        <f>INDEX(T141:T156,COUNTA(T141:T156))</f>
        <v>1.0562499999999999</v>
      </c>
      <c r="U157" s="86"/>
      <c r="V157" s="96"/>
      <c r="W157" s="78"/>
      <c r="X157" s="82"/>
      <c r="Y157" s="262"/>
      <c r="Z157" s="263"/>
      <c r="AA157" s="97">
        <f>M157-J157</f>
        <v>-491.10084252709566</v>
      </c>
      <c r="AB157" s="85">
        <f>M157/J157</f>
        <v>0.83524252536204124</v>
      </c>
      <c r="AC157" s="280"/>
    </row>
    <row r="158" spans="1:29" ht="15.75" customHeight="1">
      <c r="A158" s="268" t="s">
        <v>49</v>
      </c>
      <c r="B158" s="16" t="s">
        <v>76</v>
      </c>
      <c r="C158" s="271" t="s">
        <v>120</v>
      </c>
      <c r="D158" s="272"/>
      <c r="E158" s="21">
        <v>14.03</v>
      </c>
      <c r="F158" s="15">
        <v>9390</v>
      </c>
      <c r="G158" s="22">
        <f t="shared" ref="G158" si="47">E158*F158</f>
        <v>131741.69999999998</v>
      </c>
      <c r="H158" s="23"/>
      <c r="I158" s="24">
        <v>4</v>
      </c>
      <c r="J158" s="25">
        <v>2700</v>
      </c>
      <c r="K158" s="26">
        <f>J158/I158</f>
        <v>675</v>
      </c>
      <c r="L158" s="27">
        <v>4</v>
      </c>
      <c r="M158" s="25">
        <f>F158/V158*60</f>
        <v>2395.7476966690297</v>
      </c>
      <c r="N158" s="26">
        <f>M158/L158</f>
        <v>598.93692416725742</v>
      </c>
      <c r="O158" s="91">
        <f>L158-I158</f>
        <v>0</v>
      </c>
      <c r="P158" s="92">
        <f>N158-K158</f>
        <v>-76.063075832742584</v>
      </c>
      <c r="Q158" s="31">
        <f>N158/K158</f>
        <v>0.88731396172927024</v>
      </c>
      <c r="R158" s="273">
        <f>Q174</f>
        <v>0.88731396172927024</v>
      </c>
      <c r="S158" s="32">
        <v>0.70833333333333337</v>
      </c>
      <c r="T158" s="33">
        <v>0.87164351851851851</v>
      </c>
      <c r="U158" s="34"/>
      <c r="V158" s="35">
        <v>235.1666666666666</v>
      </c>
      <c r="W158" s="33"/>
      <c r="X158" s="107"/>
      <c r="Y158" s="276"/>
      <c r="Z158" s="277"/>
      <c r="AA158" s="36">
        <f>M158-J158</f>
        <v>-304.25230333097034</v>
      </c>
      <c r="AB158" s="31">
        <f>M158/J158</f>
        <v>0.88731396172927024</v>
      </c>
      <c r="AC158" s="278">
        <f>AB174</f>
        <v>0.88731396172927024</v>
      </c>
    </row>
    <row r="159" spans="1:29" ht="15.75" customHeight="1">
      <c r="A159" s="269"/>
      <c r="B159" s="38"/>
      <c r="C159" s="264"/>
      <c r="D159" s="265"/>
      <c r="E159" s="39"/>
      <c r="F159" s="40"/>
      <c r="G159" s="41"/>
      <c r="H159" s="42"/>
      <c r="I159" s="43"/>
      <c r="J159" s="44"/>
      <c r="K159" s="45"/>
      <c r="L159" s="46"/>
      <c r="M159" s="44"/>
      <c r="N159" s="45"/>
      <c r="O159" s="47"/>
      <c r="P159" s="48"/>
      <c r="Q159" s="49"/>
      <c r="R159" s="274"/>
      <c r="S159" s="50"/>
      <c r="T159" s="51"/>
      <c r="U159" s="52"/>
      <c r="V159" s="53"/>
      <c r="W159" s="54"/>
      <c r="X159" s="94"/>
      <c r="Y159" s="266"/>
      <c r="Z159" s="267"/>
      <c r="AA159" s="55"/>
      <c r="AB159" s="49"/>
      <c r="AC159" s="279"/>
    </row>
    <row r="160" spans="1:29" ht="15.75" customHeight="1">
      <c r="A160" s="269"/>
      <c r="B160" s="38"/>
      <c r="C160" s="264"/>
      <c r="D160" s="265"/>
      <c r="E160" s="39"/>
      <c r="F160" s="40"/>
      <c r="G160" s="41"/>
      <c r="H160" s="42"/>
      <c r="I160" s="43"/>
      <c r="J160" s="44"/>
      <c r="K160" s="45"/>
      <c r="L160" s="46"/>
      <c r="M160" s="44"/>
      <c r="N160" s="45"/>
      <c r="O160" s="47"/>
      <c r="P160" s="48"/>
      <c r="Q160" s="49"/>
      <c r="R160" s="274"/>
      <c r="S160" s="50"/>
      <c r="T160" s="51"/>
      <c r="U160" s="52"/>
      <c r="V160" s="53"/>
      <c r="W160" s="54"/>
      <c r="X160" s="58"/>
      <c r="Y160" s="266"/>
      <c r="Z160" s="267"/>
      <c r="AA160" s="55"/>
      <c r="AB160" s="49"/>
      <c r="AC160" s="279"/>
    </row>
    <row r="161" spans="1:29" ht="15.75" customHeight="1">
      <c r="A161" s="269"/>
      <c r="B161" s="38"/>
      <c r="C161" s="264"/>
      <c r="D161" s="265"/>
      <c r="E161" s="39"/>
      <c r="F161" s="40"/>
      <c r="G161" s="41"/>
      <c r="H161" s="42"/>
      <c r="I161" s="43"/>
      <c r="J161" s="44"/>
      <c r="K161" s="45"/>
      <c r="L161" s="46"/>
      <c r="M161" s="44"/>
      <c r="N161" s="45"/>
      <c r="O161" s="47"/>
      <c r="P161" s="48"/>
      <c r="Q161" s="49"/>
      <c r="R161" s="274"/>
      <c r="S161" s="50"/>
      <c r="T161" s="51"/>
      <c r="U161" s="52"/>
      <c r="V161" s="53"/>
      <c r="W161" s="54"/>
      <c r="X161" s="58"/>
      <c r="Y161" s="266"/>
      <c r="Z161" s="267"/>
      <c r="AA161" s="55"/>
      <c r="AB161" s="49"/>
      <c r="AC161" s="279"/>
    </row>
    <row r="162" spans="1:29" ht="15.75" customHeight="1">
      <c r="A162" s="269"/>
      <c r="B162" s="38"/>
      <c r="C162" s="264"/>
      <c r="D162" s="265"/>
      <c r="E162" s="39"/>
      <c r="F162" s="40"/>
      <c r="G162" s="41"/>
      <c r="H162" s="58"/>
      <c r="I162" s="43"/>
      <c r="J162" s="44"/>
      <c r="K162" s="45"/>
      <c r="L162" s="59"/>
      <c r="M162" s="44"/>
      <c r="N162" s="45"/>
      <c r="O162" s="47"/>
      <c r="P162" s="48"/>
      <c r="Q162" s="49"/>
      <c r="R162" s="274"/>
      <c r="S162" s="50"/>
      <c r="T162" s="51"/>
      <c r="U162" s="52"/>
      <c r="V162" s="53"/>
      <c r="W162" s="54"/>
      <c r="X162" s="58"/>
      <c r="Y162" s="266"/>
      <c r="Z162" s="267"/>
      <c r="AA162" s="55"/>
      <c r="AB162" s="49"/>
      <c r="AC162" s="279"/>
    </row>
    <row r="163" spans="1:29" ht="15.75" customHeight="1">
      <c r="A163" s="269"/>
      <c r="B163" s="38"/>
      <c r="C163" s="264"/>
      <c r="D163" s="265"/>
      <c r="E163" s="39"/>
      <c r="F163" s="40"/>
      <c r="G163" s="60"/>
      <c r="H163" s="61"/>
      <c r="I163" s="43"/>
      <c r="J163" s="44"/>
      <c r="K163" s="45"/>
      <c r="L163" s="46"/>
      <c r="M163" s="44"/>
      <c r="N163" s="45"/>
      <c r="O163" s="47"/>
      <c r="P163" s="48"/>
      <c r="Q163" s="49"/>
      <c r="R163" s="274"/>
      <c r="S163" s="50"/>
      <c r="T163" s="51"/>
      <c r="U163" s="52"/>
      <c r="V163" s="53"/>
      <c r="W163" s="54"/>
      <c r="X163" s="58"/>
      <c r="Y163" s="266"/>
      <c r="Z163" s="267"/>
      <c r="AA163" s="55"/>
      <c r="AB163" s="49"/>
      <c r="AC163" s="279"/>
    </row>
    <row r="164" spans="1:29" ht="15.75" customHeight="1">
      <c r="A164" s="269"/>
      <c r="B164" s="38"/>
      <c r="C164" s="264"/>
      <c r="D164" s="265"/>
      <c r="E164" s="39"/>
      <c r="F164" s="40"/>
      <c r="G164" s="60"/>
      <c r="H164" s="64"/>
      <c r="I164" s="43"/>
      <c r="J164" s="44"/>
      <c r="K164" s="45"/>
      <c r="L164" s="59"/>
      <c r="M164" s="44"/>
      <c r="N164" s="45"/>
      <c r="O164" s="65"/>
      <c r="P164" s="66"/>
      <c r="Q164" s="67"/>
      <c r="R164" s="274"/>
      <c r="S164" s="50"/>
      <c r="T164" s="51"/>
      <c r="U164" s="52"/>
      <c r="V164" s="53"/>
      <c r="W164" s="54"/>
      <c r="X164" s="58"/>
      <c r="Y164" s="266"/>
      <c r="Z164" s="267"/>
      <c r="AA164" s="55"/>
      <c r="AB164" s="49"/>
      <c r="AC164" s="279"/>
    </row>
    <row r="165" spans="1:29" ht="15.75" customHeight="1">
      <c r="A165" s="269"/>
      <c r="B165" s="38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50"/>
      <c r="T165" s="51"/>
      <c r="U165" s="52"/>
      <c r="V165" s="53"/>
      <c r="W165" s="54"/>
      <c r="X165" s="58"/>
      <c r="Y165" s="266"/>
      <c r="Z165" s="267"/>
      <c r="AA165" s="55"/>
      <c r="AB165" s="49"/>
      <c r="AC165" s="279"/>
    </row>
    <row r="166" spans="1:29" ht="15.75" customHeight="1">
      <c r="A166" s="269"/>
      <c r="B166" s="38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50"/>
      <c r="T166" s="51"/>
      <c r="U166" s="52"/>
      <c r="V166" s="53"/>
      <c r="W166" s="54"/>
      <c r="X166" s="58"/>
      <c r="Y166" s="266"/>
      <c r="Z166" s="267"/>
      <c r="AA166" s="55"/>
      <c r="AB166" s="49"/>
      <c r="AC166" s="279"/>
    </row>
    <row r="167" spans="1:29" ht="15.75" customHeight="1">
      <c r="A167" s="269"/>
      <c r="B167" s="38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50"/>
      <c r="T167" s="51"/>
      <c r="U167" s="52"/>
      <c r="V167" s="53"/>
      <c r="W167" s="54"/>
      <c r="X167" s="58"/>
      <c r="Y167" s="266"/>
      <c r="Z167" s="267"/>
      <c r="AA167" s="55"/>
      <c r="AB167" s="49"/>
      <c r="AC167" s="279"/>
    </row>
    <row r="168" spans="1:29" ht="15.75" customHeight="1">
      <c r="A168" s="269"/>
      <c r="B168" s="38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50"/>
      <c r="T168" s="51"/>
      <c r="U168" s="52"/>
      <c r="V168" s="53"/>
      <c r="W168" s="54"/>
      <c r="X168" s="58"/>
      <c r="Y168" s="266"/>
      <c r="Z168" s="267"/>
      <c r="AA168" s="55"/>
      <c r="AB168" s="49"/>
      <c r="AC168" s="279"/>
    </row>
    <row r="169" spans="1:29" ht="15.75" customHeight="1">
      <c r="A169" s="269"/>
      <c r="B169" s="38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50"/>
      <c r="T169" s="51"/>
      <c r="U169" s="52"/>
      <c r="V169" s="53"/>
      <c r="W169" s="54"/>
      <c r="X169" s="58"/>
      <c r="Y169" s="266"/>
      <c r="Z169" s="267"/>
      <c r="AA169" s="55"/>
      <c r="AB169" s="49"/>
      <c r="AC169" s="279"/>
    </row>
    <row r="170" spans="1:29" ht="15.75" customHeight="1">
      <c r="A170" s="269"/>
      <c r="B170" s="38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50"/>
      <c r="T170" s="51"/>
      <c r="U170" s="52"/>
      <c r="V170" s="53"/>
      <c r="W170" s="54"/>
      <c r="X170" s="58"/>
      <c r="Y170" s="266"/>
      <c r="Z170" s="267"/>
      <c r="AA170" s="55"/>
      <c r="AB170" s="49"/>
      <c r="AC170" s="279"/>
    </row>
    <row r="171" spans="1:29" ht="15.75" customHeight="1">
      <c r="A171" s="269"/>
      <c r="B171" s="38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50"/>
      <c r="T171" s="51"/>
      <c r="U171" s="52"/>
      <c r="V171" s="53"/>
      <c r="W171" s="54"/>
      <c r="X171" s="58"/>
      <c r="Y171" s="266"/>
      <c r="Z171" s="267"/>
      <c r="AA171" s="55"/>
      <c r="AB171" s="49"/>
      <c r="AC171" s="279"/>
    </row>
    <row r="172" spans="1:29" ht="15.75" customHeight="1">
      <c r="A172" s="269"/>
      <c r="B172" s="38"/>
      <c r="C172" s="264"/>
      <c r="D172" s="265"/>
      <c r="E172" s="39"/>
      <c r="F172" s="40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50"/>
      <c r="T172" s="51"/>
      <c r="U172" s="52"/>
      <c r="V172" s="53"/>
      <c r="W172" s="54"/>
      <c r="X172" s="58"/>
      <c r="Y172" s="266"/>
      <c r="Z172" s="267"/>
      <c r="AA172" s="55"/>
      <c r="AB172" s="49"/>
      <c r="AC172" s="279"/>
    </row>
    <row r="173" spans="1:29" ht="15.75" customHeight="1">
      <c r="A173" s="269"/>
      <c r="B173" s="38"/>
      <c r="C173" s="264"/>
      <c r="D173" s="265"/>
      <c r="E173" s="104"/>
      <c r="F173" s="40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48">AVERAGE(I158:I173)</f>
        <v>4</v>
      </c>
      <c r="J174" s="81">
        <f t="shared" si="48"/>
        <v>2700</v>
      </c>
      <c r="K174" s="82">
        <f t="shared" ref="K174" si="49">J174/I174</f>
        <v>675</v>
      </c>
      <c r="L174" s="80">
        <f t="shared" ref="L174:M174" si="50">AVERAGE(L158:L173)</f>
        <v>4</v>
      </c>
      <c r="M174" s="81">
        <f t="shared" si="50"/>
        <v>2395.7476966690297</v>
      </c>
      <c r="N174" s="82">
        <f t="shared" ref="N174:N180" si="51">M174/L174</f>
        <v>598.93692416725742</v>
      </c>
      <c r="O174" s="83">
        <f t="shared" ref="O174:O180" si="52">L174-I174</f>
        <v>0</v>
      </c>
      <c r="P174" s="84">
        <f t="shared" ref="P174:P180" si="53">N174-K174</f>
        <v>-76.063075832742584</v>
      </c>
      <c r="Q174" s="85">
        <f t="shared" ref="Q174:Q180" si="54">N174/K174</f>
        <v>0.88731396172927024</v>
      </c>
      <c r="R174" s="275"/>
      <c r="S174" s="182">
        <f>S158</f>
        <v>0.70833333333333337</v>
      </c>
      <c r="T174" s="183">
        <f>INDEX(T158:T173,COUNTA(T158:T173))</f>
        <v>0.87164351851851851</v>
      </c>
      <c r="U174" s="86"/>
      <c r="V174" s="96"/>
      <c r="W174" s="78"/>
      <c r="X174" s="82"/>
      <c r="Y174" s="262"/>
      <c r="Z174" s="263"/>
      <c r="AA174" s="97">
        <f t="shared" ref="AA174:AA180" si="55">M174-J174</f>
        <v>-304.25230333097034</v>
      </c>
      <c r="AB174" s="85">
        <f t="shared" ref="AB174:AB180" si="56">M174/J174</f>
        <v>0.88731396172927024</v>
      </c>
      <c r="AC174" s="280"/>
    </row>
    <row r="175" spans="1:29" ht="15.75" customHeight="1">
      <c r="A175" s="281" t="s">
        <v>50</v>
      </c>
      <c r="B175" s="16" t="s">
        <v>76</v>
      </c>
      <c r="C175" s="271" t="s">
        <v>122</v>
      </c>
      <c r="D175" s="272"/>
      <c r="E175" s="21">
        <v>18.18</v>
      </c>
      <c r="F175" s="15">
        <v>1686</v>
      </c>
      <c r="G175" s="22">
        <f t="shared" ref="G175:G180" si="57">E175*F175</f>
        <v>30651.48</v>
      </c>
      <c r="H175" s="23">
        <v>2</v>
      </c>
      <c r="I175" s="24">
        <v>3</v>
      </c>
      <c r="J175" s="25">
        <v>3300</v>
      </c>
      <c r="K175" s="26">
        <f>J175/I175</f>
        <v>1100</v>
      </c>
      <c r="L175" s="27">
        <v>3</v>
      </c>
      <c r="M175" s="25">
        <f t="shared" ref="M175:M180" si="58">F175/V175*60</f>
        <v>2679.7350993377381</v>
      </c>
      <c r="N175" s="26">
        <f t="shared" si="51"/>
        <v>893.24503311257934</v>
      </c>
      <c r="O175" s="91">
        <f t="shared" si="52"/>
        <v>0</v>
      </c>
      <c r="P175" s="92">
        <f t="shared" si="53"/>
        <v>-206.75496688742066</v>
      </c>
      <c r="Q175" s="31">
        <f t="shared" si="54"/>
        <v>0.81204093919325393</v>
      </c>
      <c r="R175" s="273">
        <f>Q191</f>
        <v>0.82248807478317942</v>
      </c>
      <c r="S175" s="32">
        <v>0.7085069444444444</v>
      </c>
      <c r="T175" s="33">
        <v>0.73472222222222228</v>
      </c>
      <c r="U175" s="34"/>
      <c r="V175" s="35">
        <v>37.750000000000142</v>
      </c>
      <c r="W175" s="114"/>
      <c r="X175" s="115"/>
      <c r="Y175" s="276"/>
      <c r="Z175" s="277"/>
      <c r="AA175" s="36">
        <f t="shared" si="55"/>
        <v>-620.26490066226188</v>
      </c>
      <c r="AB175" s="31">
        <f t="shared" si="56"/>
        <v>0.81204093919325393</v>
      </c>
      <c r="AC175" s="278">
        <f>AB191</f>
        <v>0.82248807478317931</v>
      </c>
    </row>
    <row r="176" spans="1:29" ht="15.75" customHeight="1">
      <c r="A176" s="282"/>
      <c r="B176" s="38" t="s">
        <v>76</v>
      </c>
      <c r="C176" s="264" t="s">
        <v>123</v>
      </c>
      <c r="D176" s="265"/>
      <c r="E176" s="39">
        <v>23.38</v>
      </c>
      <c r="F176" s="40">
        <v>521</v>
      </c>
      <c r="G176" s="41">
        <f t="shared" si="57"/>
        <v>12180.98</v>
      </c>
      <c r="H176" s="42"/>
      <c r="I176" s="43">
        <v>4</v>
      </c>
      <c r="J176" s="44">
        <v>3000</v>
      </c>
      <c r="K176" s="45">
        <f t="shared" ref="K176:K180" si="59">J176/I176</f>
        <v>750</v>
      </c>
      <c r="L176" s="46">
        <v>4</v>
      </c>
      <c r="M176" s="44">
        <f t="shared" si="58"/>
        <v>2454.9738219895353</v>
      </c>
      <c r="N176" s="45">
        <f t="shared" si="51"/>
        <v>613.74345549738382</v>
      </c>
      <c r="O176" s="47">
        <f t="shared" si="52"/>
        <v>0</v>
      </c>
      <c r="P176" s="48">
        <f t="shared" si="53"/>
        <v>-136.25654450261618</v>
      </c>
      <c r="Q176" s="49">
        <f t="shared" si="54"/>
        <v>0.81832460732984513</v>
      </c>
      <c r="R176" s="274"/>
      <c r="S176" s="50">
        <v>0.73768518518518522</v>
      </c>
      <c r="T176" s="51">
        <v>0.74652777777777779</v>
      </c>
      <c r="U176" s="52">
        <v>4.2666666666666409</v>
      </c>
      <c r="V176" s="53">
        <v>12.733333333333299</v>
      </c>
      <c r="W176" s="54"/>
      <c r="X176" s="94"/>
      <c r="Y176" s="266"/>
      <c r="Z176" s="267"/>
      <c r="AA176" s="55">
        <f t="shared" si="55"/>
        <v>-545.02617801046472</v>
      </c>
      <c r="AB176" s="49">
        <f t="shared" si="56"/>
        <v>0.81832460732984513</v>
      </c>
      <c r="AC176" s="279"/>
    </row>
    <row r="177" spans="1:29" ht="15.75" customHeight="1">
      <c r="A177" s="282"/>
      <c r="B177" s="38" t="s">
        <v>76</v>
      </c>
      <c r="C177" s="264" t="s">
        <v>124</v>
      </c>
      <c r="D177" s="265"/>
      <c r="E177" s="39">
        <v>24.15</v>
      </c>
      <c r="F177" s="40">
        <v>1207</v>
      </c>
      <c r="G177" s="41">
        <f t="shared" si="57"/>
        <v>29149.05</v>
      </c>
      <c r="H177" s="42"/>
      <c r="I177" s="43">
        <v>4</v>
      </c>
      <c r="J177" s="44">
        <v>3000</v>
      </c>
      <c r="K177" s="45">
        <f t="shared" si="59"/>
        <v>750</v>
      </c>
      <c r="L177" s="46">
        <v>4</v>
      </c>
      <c r="M177" s="44">
        <f t="shared" si="58"/>
        <v>2492.9432013769306</v>
      </c>
      <c r="N177" s="45">
        <f t="shared" si="51"/>
        <v>623.23580034423264</v>
      </c>
      <c r="O177" s="47">
        <f t="shared" si="52"/>
        <v>0</v>
      </c>
      <c r="P177" s="48">
        <f t="shared" si="53"/>
        <v>-126.76419965576736</v>
      </c>
      <c r="Q177" s="49">
        <f t="shared" si="54"/>
        <v>0.83098106712564357</v>
      </c>
      <c r="R177" s="274"/>
      <c r="S177" s="50">
        <v>0.74930555555555556</v>
      </c>
      <c r="T177" s="51">
        <v>0.76947916666666671</v>
      </c>
      <c r="U177" s="52">
        <v>3.9999999999999858</v>
      </c>
      <c r="V177" s="53">
        <v>29.050000000000065</v>
      </c>
      <c r="W177" s="54"/>
      <c r="X177" s="94"/>
      <c r="Y177" s="266"/>
      <c r="Z177" s="267"/>
      <c r="AA177" s="55">
        <f t="shared" si="55"/>
        <v>-507.05679862306943</v>
      </c>
      <c r="AB177" s="49">
        <f t="shared" si="56"/>
        <v>0.83098106712564357</v>
      </c>
      <c r="AC177" s="279"/>
    </row>
    <row r="178" spans="1:29" ht="15.75" customHeight="1">
      <c r="A178" s="282"/>
      <c r="B178" s="38" t="s">
        <v>76</v>
      </c>
      <c r="C178" s="264" t="s">
        <v>209</v>
      </c>
      <c r="D178" s="265"/>
      <c r="E178" s="39">
        <v>24.15</v>
      </c>
      <c r="F178" s="40">
        <v>1943</v>
      </c>
      <c r="G178" s="41">
        <f t="shared" si="57"/>
        <v>46923.45</v>
      </c>
      <c r="H178" s="42"/>
      <c r="I178" s="43">
        <v>4</v>
      </c>
      <c r="J178" s="44">
        <v>3000</v>
      </c>
      <c r="K178" s="45">
        <f t="shared" si="59"/>
        <v>750</v>
      </c>
      <c r="L178" s="46">
        <v>4</v>
      </c>
      <c r="M178" s="44">
        <f t="shared" si="58"/>
        <v>2504.4038668098774</v>
      </c>
      <c r="N178" s="45">
        <f t="shared" si="51"/>
        <v>626.10096670246935</v>
      </c>
      <c r="O178" s="47">
        <f t="shared" si="52"/>
        <v>0</v>
      </c>
      <c r="P178" s="48">
        <f t="shared" si="53"/>
        <v>-123.89903329753065</v>
      </c>
      <c r="Q178" s="49">
        <f t="shared" si="54"/>
        <v>0.83480128893662575</v>
      </c>
      <c r="R178" s="274"/>
      <c r="S178" s="50">
        <v>0.77461805555555552</v>
      </c>
      <c r="T178" s="51">
        <v>0.80694444444444446</v>
      </c>
      <c r="U178" s="52">
        <v>7.3999999999998778</v>
      </c>
      <c r="V178" s="53">
        <v>46.550000000000082</v>
      </c>
      <c r="W178" s="54"/>
      <c r="X178" s="94"/>
      <c r="Y178" s="266"/>
      <c r="Z178" s="267"/>
      <c r="AA178" s="55">
        <f t="shared" si="55"/>
        <v>-495.5961331901226</v>
      </c>
      <c r="AB178" s="49">
        <f t="shared" si="56"/>
        <v>0.83480128893662575</v>
      </c>
      <c r="AC178" s="279"/>
    </row>
    <row r="179" spans="1:29" ht="15.75" customHeight="1">
      <c r="A179" s="283"/>
      <c r="B179" s="38" t="s">
        <v>76</v>
      </c>
      <c r="C179" s="264" t="s">
        <v>210</v>
      </c>
      <c r="D179" s="265"/>
      <c r="E179" s="39">
        <v>27.58</v>
      </c>
      <c r="F179" s="40">
        <v>2200</v>
      </c>
      <c r="G179" s="41">
        <f t="shared" si="57"/>
        <v>60675.999999999993</v>
      </c>
      <c r="H179" s="58"/>
      <c r="I179" s="43">
        <v>4</v>
      </c>
      <c r="J179" s="44">
        <v>3000</v>
      </c>
      <c r="K179" s="45">
        <f t="shared" si="59"/>
        <v>750</v>
      </c>
      <c r="L179" s="59">
        <v>4</v>
      </c>
      <c r="M179" s="44">
        <f t="shared" si="58"/>
        <v>2480.4259317256519</v>
      </c>
      <c r="N179" s="45">
        <f t="shared" si="51"/>
        <v>620.10648293141298</v>
      </c>
      <c r="O179" s="47">
        <f t="shared" si="52"/>
        <v>0</v>
      </c>
      <c r="P179" s="48">
        <f t="shared" si="53"/>
        <v>-129.89351706858702</v>
      </c>
      <c r="Q179" s="49">
        <f t="shared" si="54"/>
        <v>0.82680864390855069</v>
      </c>
      <c r="R179" s="274"/>
      <c r="S179" s="50">
        <v>0.81111111111111112</v>
      </c>
      <c r="T179" s="51">
        <v>0.8480671296296296</v>
      </c>
      <c r="U179" s="52">
        <v>5.9999999999999787</v>
      </c>
      <c r="V179" s="53">
        <v>53.216666666666619</v>
      </c>
      <c r="W179" s="54">
        <v>0.8480671296296296</v>
      </c>
      <c r="X179" s="94">
        <v>0.88611111111111107</v>
      </c>
      <c r="Y179" s="266"/>
      <c r="Z179" s="267"/>
      <c r="AA179" s="55">
        <f t="shared" si="55"/>
        <v>-519.57406827434806</v>
      </c>
      <c r="AB179" s="49">
        <f t="shared" si="56"/>
        <v>0.82680864390855069</v>
      </c>
      <c r="AC179" s="279"/>
    </row>
    <row r="180" spans="1:29" ht="15.75" customHeight="1">
      <c r="A180" s="283"/>
      <c r="B180" s="38" t="s">
        <v>76</v>
      </c>
      <c r="C180" s="264" t="s">
        <v>122</v>
      </c>
      <c r="D180" s="265"/>
      <c r="E180" s="39">
        <v>18.18</v>
      </c>
      <c r="F180" s="40">
        <v>2600</v>
      </c>
      <c r="G180" s="60">
        <f t="shared" si="57"/>
        <v>47268</v>
      </c>
      <c r="H180" s="61"/>
      <c r="I180" s="43">
        <v>3</v>
      </c>
      <c r="J180" s="44">
        <v>3300</v>
      </c>
      <c r="K180" s="45">
        <f t="shared" si="59"/>
        <v>1100</v>
      </c>
      <c r="L180" s="46">
        <v>3</v>
      </c>
      <c r="M180" s="44">
        <f t="shared" si="58"/>
        <v>2685.796269727402</v>
      </c>
      <c r="N180" s="45">
        <f t="shared" si="51"/>
        <v>895.26542324246736</v>
      </c>
      <c r="O180" s="47">
        <f t="shared" si="52"/>
        <v>0</v>
      </c>
      <c r="P180" s="48">
        <f t="shared" si="53"/>
        <v>-204.73457675753264</v>
      </c>
      <c r="Q180" s="49">
        <f t="shared" si="54"/>
        <v>0.81387765749315211</v>
      </c>
      <c r="R180" s="274"/>
      <c r="S180" s="50">
        <v>0.88611111111111107</v>
      </c>
      <c r="T180" s="51">
        <v>0.92644675925925923</v>
      </c>
      <c r="U180" s="52">
        <v>54.783333333333317</v>
      </c>
      <c r="V180" s="53">
        <v>58.083333333333357</v>
      </c>
      <c r="W180" s="54"/>
      <c r="X180" s="94"/>
      <c r="Y180" s="266"/>
      <c r="Z180" s="267"/>
      <c r="AA180" s="55">
        <f t="shared" si="55"/>
        <v>-614.20373027259802</v>
      </c>
      <c r="AB180" s="49">
        <f t="shared" si="56"/>
        <v>0.81387765749315211</v>
      </c>
      <c r="AC180" s="279"/>
    </row>
    <row r="181" spans="1:29" ht="15.75" customHeight="1">
      <c r="A181" s="283"/>
      <c r="B181" s="38"/>
      <c r="C181" s="264"/>
      <c r="D181" s="265"/>
      <c r="E181" s="39"/>
      <c r="F181" s="40"/>
      <c r="G181" s="60"/>
      <c r="H181" s="64"/>
      <c r="I181" s="43"/>
      <c r="J181" s="44"/>
      <c r="K181" s="45"/>
      <c r="L181" s="59"/>
      <c r="M181" s="44"/>
      <c r="N181" s="45"/>
      <c r="O181" s="65"/>
      <c r="P181" s="66"/>
      <c r="Q181" s="67"/>
      <c r="R181" s="274"/>
      <c r="S181" s="50"/>
      <c r="T181" s="51"/>
      <c r="U181" s="52"/>
      <c r="V181" s="53"/>
      <c r="W181" s="54"/>
      <c r="X181" s="94"/>
      <c r="Y181" s="266"/>
      <c r="Z181" s="267"/>
      <c r="AA181" s="55"/>
      <c r="AB181" s="49"/>
      <c r="AC181" s="279"/>
    </row>
    <row r="182" spans="1:29" ht="15.75" customHeight="1">
      <c r="A182" s="283"/>
      <c r="B182" s="38"/>
      <c r="C182" s="264"/>
      <c r="D182" s="265"/>
      <c r="E182" s="39"/>
      <c r="F182" s="40"/>
      <c r="G182" s="60"/>
      <c r="H182" s="64"/>
      <c r="I182" s="43"/>
      <c r="J182" s="44"/>
      <c r="K182" s="45"/>
      <c r="L182" s="59"/>
      <c r="M182" s="44"/>
      <c r="N182" s="45"/>
      <c r="O182" s="65"/>
      <c r="P182" s="66"/>
      <c r="Q182" s="67"/>
      <c r="R182" s="274"/>
      <c r="S182" s="50"/>
      <c r="T182" s="51"/>
      <c r="U182" s="52"/>
      <c r="V182" s="53"/>
      <c r="W182" s="54"/>
      <c r="X182" s="94"/>
      <c r="Y182" s="266"/>
      <c r="Z182" s="267"/>
      <c r="AA182" s="55"/>
      <c r="AB182" s="49"/>
      <c r="AC182" s="279"/>
    </row>
    <row r="183" spans="1:29" ht="15.75" customHeight="1">
      <c r="A183" s="283"/>
      <c r="B183" s="38"/>
      <c r="C183" s="264"/>
      <c r="D183" s="265"/>
      <c r="E183" s="39"/>
      <c r="F183" s="40"/>
      <c r="G183" s="60"/>
      <c r="H183" s="64"/>
      <c r="I183" s="43"/>
      <c r="J183" s="44"/>
      <c r="K183" s="45"/>
      <c r="L183" s="59"/>
      <c r="M183" s="44"/>
      <c r="N183" s="45"/>
      <c r="O183" s="65"/>
      <c r="P183" s="66"/>
      <c r="Q183" s="67"/>
      <c r="R183" s="274"/>
      <c r="S183" s="50"/>
      <c r="T183" s="51"/>
      <c r="U183" s="52"/>
      <c r="V183" s="53"/>
      <c r="W183" s="54"/>
      <c r="X183" s="94"/>
      <c r="Y183" s="266"/>
      <c r="Z183" s="267"/>
      <c r="AA183" s="55"/>
      <c r="AB183" s="49"/>
      <c r="AC183" s="279"/>
    </row>
    <row r="184" spans="1:29" ht="15.75" customHeight="1">
      <c r="A184" s="283"/>
      <c r="B184" s="38"/>
      <c r="C184" s="264"/>
      <c r="D184" s="265"/>
      <c r="E184" s="39"/>
      <c r="F184" s="40"/>
      <c r="G184" s="60"/>
      <c r="H184" s="64"/>
      <c r="I184" s="43"/>
      <c r="J184" s="44"/>
      <c r="K184" s="45"/>
      <c r="L184" s="59"/>
      <c r="M184" s="44"/>
      <c r="N184" s="45"/>
      <c r="O184" s="65"/>
      <c r="P184" s="66"/>
      <c r="Q184" s="67"/>
      <c r="R184" s="274"/>
      <c r="S184" s="50"/>
      <c r="T184" s="51"/>
      <c r="U184" s="52"/>
      <c r="V184" s="53"/>
      <c r="W184" s="54"/>
      <c r="X184" s="94"/>
      <c r="Y184" s="266"/>
      <c r="Z184" s="267"/>
      <c r="AA184" s="55"/>
      <c r="AB184" s="49"/>
      <c r="AC184" s="279"/>
    </row>
    <row r="185" spans="1:29" ht="15.75" customHeight="1">
      <c r="A185" s="283"/>
      <c r="B185" s="38"/>
      <c r="C185" s="264"/>
      <c r="D185" s="265"/>
      <c r="E185" s="39"/>
      <c r="F185" s="40"/>
      <c r="G185" s="60"/>
      <c r="H185" s="64"/>
      <c r="I185" s="43"/>
      <c r="J185" s="44"/>
      <c r="K185" s="45"/>
      <c r="L185" s="59"/>
      <c r="M185" s="44"/>
      <c r="N185" s="45"/>
      <c r="O185" s="65"/>
      <c r="P185" s="66"/>
      <c r="Q185" s="67"/>
      <c r="R185" s="274"/>
      <c r="S185" s="50"/>
      <c r="T185" s="51"/>
      <c r="U185" s="52"/>
      <c r="V185" s="53"/>
      <c r="W185" s="54"/>
      <c r="X185" s="94"/>
      <c r="Y185" s="266"/>
      <c r="Z185" s="267"/>
      <c r="AA185" s="55"/>
      <c r="AB185" s="49"/>
      <c r="AC185" s="279"/>
    </row>
    <row r="186" spans="1:29" ht="15.75" customHeight="1">
      <c r="A186" s="283"/>
      <c r="B186" s="38"/>
      <c r="C186" s="264"/>
      <c r="D186" s="265"/>
      <c r="E186" s="39"/>
      <c r="F186" s="40"/>
      <c r="G186" s="60"/>
      <c r="H186" s="64"/>
      <c r="I186" s="43"/>
      <c r="J186" s="44"/>
      <c r="K186" s="45"/>
      <c r="L186" s="59"/>
      <c r="M186" s="44"/>
      <c r="N186" s="45"/>
      <c r="O186" s="65"/>
      <c r="P186" s="66"/>
      <c r="Q186" s="67"/>
      <c r="R186" s="274"/>
      <c r="S186" s="50"/>
      <c r="T186" s="51"/>
      <c r="U186" s="52"/>
      <c r="V186" s="53"/>
      <c r="W186" s="54"/>
      <c r="X186" s="94"/>
      <c r="Y186" s="266"/>
      <c r="Z186" s="267"/>
      <c r="AA186" s="55"/>
      <c r="AB186" s="49"/>
      <c r="AC186" s="279"/>
    </row>
    <row r="187" spans="1:29" ht="15.75" customHeight="1">
      <c r="A187" s="283"/>
      <c r="B187" s="38"/>
      <c r="C187" s="264"/>
      <c r="D187" s="265"/>
      <c r="E187" s="39"/>
      <c r="F187" s="40"/>
      <c r="G187" s="60"/>
      <c r="H187" s="64"/>
      <c r="I187" s="43"/>
      <c r="J187" s="44"/>
      <c r="K187" s="45"/>
      <c r="L187" s="59"/>
      <c r="M187" s="44"/>
      <c r="N187" s="45"/>
      <c r="O187" s="65"/>
      <c r="P187" s="66"/>
      <c r="Q187" s="67"/>
      <c r="R187" s="274"/>
      <c r="S187" s="50"/>
      <c r="T187" s="51"/>
      <c r="U187" s="52"/>
      <c r="V187" s="53"/>
      <c r="W187" s="54"/>
      <c r="X187" s="94"/>
      <c r="Y187" s="266"/>
      <c r="Z187" s="267"/>
      <c r="AA187" s="55"/>
      <c r="AB187" s="49"/>
      <c r="AC187" s="279"/>
    </row>
    <row r="188" spans="1:29" ht="15.75" customHeight="1">
      <c r="A188" s="283"/>
      <c r="B188" s="38"/>
      <c r="C188" s="264"/>
      <c r="D188" s="265"/>
      <c r="E188" s="39"/>
      <c r="F188" s="40"/>
      <c r="G188" s="60"/>
      <c r="H188" s="64"/>
      <c r="I188" s="43"/>
      <c r="J188" s="44"/>
      <c r="K188" s="45"/>
      <c r="L188" s="59"/>
      <c r="M188" s="44"/>
      <c r="N188" s="45"/>
      <c r="O188" s="65"/>
      <c r="P188" s="66"/>
      <c r="Q188" s="67"/>
      <c r="R188" s="274"/>
      <c r="S188" s="50"/>
      <c r="T188" s="51"/>
      <c r="U188" s="52"/>
      <c r="V188" s="53"/>
      <c r="W188" s="54"/>
      <c r="X188" s="94"/>
      <c r="Y188" s="266"/>
      <c r="Z188" s="267"/>
      <c r="AA188" s="55"/>
      <c r="AB188" s="49"/>
      <c r="AC188" s="279"/>
    </row>
    <row r="189" spans="1:29" ht="15.75" customHeight="1">
      <c r="A189" s="283"/>
      <c r="B189" s="38"/>
      <c r="C189" s="264"/>
      <c r="D189" s="265"/>
      <c r="E189" s="39"/>
      <c r="F189" s="40"/>
      <c r="G189" s="60"/>
      <c r="H189" s="64"/>
      <c r="I189" s="43"/>
      <c r="J189" s="44"/>
      <c r="K189" s="45"/>
      <c r="L189" s="59"/>
      <c r="M189" s="44"/>
      <c r="N189" s="45"/>
      <c r="O189" s="65"/>
      <c r="P189" s="66"/>
      <c r="Q189" s="67"/>
      <c r="R189" s="274"/>
      <c r="S189" s="50"/>
      <c r="T189" s="51"/>
      <c r="U189" s="52"/>
      <c r="V189" s="53"/>
      <c r="W189" s="54"/>
      <c r="X189" s="94"/>
      <c r="Y189" s="266"/>
      <c r="Z189" s="267"/>
      <c r="AA189" s="55"/>
      <c r="AB189" s="49"/>
      <c r="AC189" s="279"/>
    </row>
    <row r="190" spans="1:29" ht="15.75" customHeight="1">
      <c r="A190" s="283"/>
      <c r="B190" s="38"/>
      <c r="C190" s="264"/>
      <c r="D190" s="265"/>
      <c r="E190" s="104"/>
      <c r="F190" s="40"/>
      <c r="G190" s="72"/>
      <c r="H190" s="64"/>
      <c r="I190" s="43"/>
      <c r="J190" s="44"/>
      <c r="K190" s="45"/>
      <c r="L190" s="59"/>
      <c r="M190" s="44"/>
      <c r="N190" s="45"/>
      <c r="O190" s="65"/>
      <c r="P190" s="66"/>
      <c r="Q190" s="67"/>
      <c r="R190" s="274"/>
      <c r="S190" s="62"/>
      <c r="T190" s="63"/>
      <c r="U190" s="73"/>
      <c r="V190" s="74"/>
      <c r="W190" s="68"/>
      <c r="X190" s="110"/>
      <c r="Y190" s="266"/>
      <c r="Z190" s="267"/>
      <c r="AA190" s="111"/>
      <c r="AB190" s="67"/>
      <c r="AC190" s="279"/>
    </row>
    <row r="191" spans="1:29" ht="15.75" customHeight="1" thickBot="1">
      <c r="A191" s="284"/>
      <c r="B191" s="76" t="s">
        <v>35</v>
      </c>
      <c r="C191" s="261"/>
      <c r="D191" s="261"/>
      <c r="E191" s="77"/>
      <c r="F191" s="18"/>
      <c r="G191" s="79"/>
      <c r="H191" s="20"/>
      <c r="I191" s="80">
        <f t="shared" ref="I191:J191" si="60">AVERAGE(I175:I190)</f>
        <v>3.6666666666666665</v>
      </c>
      <c r="J191" s="81">
        <f t="shared" si="60"/>
        <v>3100</v>
      </c>
      <c r="K191" s="82">
        <f t="shared" ref="K191" si="61">J191/I191</f>
        <v>845.4545454545455</v>
      </c>
      <c r="L191" s="80">
        <f t="shared" ref="L191:M191" si="62">AVERAGE(L175:L190)</f>
        <v>3.6666666666666665</v>
      </c>
      <c r="M191" s="81">
        <f t="shared" si="62"/>
        <v>2549.713031827856</v>
      </c>
      <c r="N191" s="82">
        <f>M191/L191</f>
        <v>695.37628140759716</v>
      </c>
      <c r="O191" s="83">
        <f>L191-I191</f>
        <v>0</v>
      </c>
      <c r="P191" s="84">
        <f>N191-K191</f>
        <v>-150.07826404694833</v>
      </c>
      <c r="Q191" s="85">
        <f>N191/K191</f>
        <v>0.82248807478317942</v>
      </c>
      <c r="R191" s="275"/>
      <c r="S191" s="182">
        <f>S175</f>
        <v>0.7085069444444444</v>
      </c>
      <c r="T191" s="183">
        <f>INDEX(T175:T190,COUNTA(T175:T190))</f>
        <v>0.92644675925925923</v>
      </c>
      <c r="U191" s="86"/>
      <c r="V191" s="96"/>
      <c r="W191" s="18"/>
      <c r="X191" s="20"/>
      <c r="Y191" s="262"/>
      <c r="Z191" s="263"/>
      <c r="AA191" s="97">
        <f>M191-J191</f>
        <v>-550.28696817214404</v>
      </c>
      <c r="AB191" s="85">
        <f>M191/J191</f>
        <v>0.82248807478317931</v>
      </c>
      <c r="AC191" s="280"/>
    </row>
    <row r="192" spans="1:29" ht="15.75" customHeight="1">
      <c r="A192" s="268" t="s">
        <v>51</v>
      </c>
      <c r="B192" s="16" t="s">
        <v>76</v>
      </c>
      <c r="C192" s="271" t="s">
        <v>121</v>
      </c>
      <c r="D192" s="272"/>
      <c r="E192" s="21">
        <v>22.28</v>
      </c>
      <c r="F192" s="15">
        <v>1754</v>
      </c>
      <c r="G192" s="22">
        <f t="shared" ref="G192:G195" si="63">E192*F192</f>
        <v>39079.120000000003</v>
      </c>
      <c r="H192" s="23"/>
      <c r="I192" s="24">
        <v>5</v>
      </c>
      <c r="J192" s="25">
        <v>3300</v>
      </c>
      <c r="K192" s="26">
        <f>J192/I192</f>
        <v>660</v>
      </c>
      <c r="L192" s="27">
        <v>5</v>
      </c>
      <c r="M192" s="25">
        <f>F192/V192*60</f>
        <v>2764.623467600702</v>
      </c>
      <c r="N192" s="26">
        <f>M192/L192</f>
        <v>552.92469352014041</v>
      </c>
      <c r="O192" s="91">
        <f>L192-I192</f>
        <v>0</v>
      </c>
      <c r="P192" s="92">
        <f>N192-K192</f>
        <v>-107.07530647985959</v>
      </c>
      <c r="Q192" s="31">
        <f>N192/K192</f>
        <v>0.83776468715172792</v>
      </c>
      <c r="R192" s="273">
        <f>Q208</f>
        <v>0.83829066824461784</v>
      </c>
      <c r="S192" s="32">
        <v>0.70833333333333337</v>
      </c>
      <c r="T192" s="33">
        <v>0.73476851851851854</v>
      </c>
      <c r="U192" s="34"/>
      <c r="V192" s="35">
        <v>38.066666666666649</v>
      </c>
      <c r="W192" s="114"/>
      <c r="X192" s="115"/>
      <c r="Y192" s="276"/>
      <c r="Z192" s="277"/>
      <c r="AA192" s="36">
        <f>M192-J192</f>
        <v>-535.37653239929796</v>
      </c>
      <c r="AB192" s="31">
        <f>M192/J192</f>
        <v>0.83776468715172792</v>
      </c>
      <c r="AC192" s="278">
        <f>AB208</f>
        <v>0.83829066824461784</v>
      </c>
    </row>
    <row r="193" spans="1:29" ht="15.75" customHeight="1">
      <c r="A193" s="269"/>
      <c r="B193" s="38" t="s">
        <v>76</v>
      </c>
      <c r="C193" s="264" t="s">
        <v>125</v>
      </c>
      <c r="D193" s="265"/>
      <c r="E193" s="39">
        <v>17.89</v>
      </c>
      <c r="F193" s="40">
        <v>5377</v>
      </c>
      <c r="G193" s="41">
        <f t="shared" si="63"/>
        <v>96194.53</v>
      </c>
      <c r="H193" s="42"/>
      <c r="I193" s="43">
        <v>4</v>
      </c>
      <c r="J193" s="44">
        <v>3300</v>
      </c>
      <c r="K193" s="45">
        <f t="shared" ref="K193:K228" si="64">J193/I193</f>
        <v>825</v>
      </c>
      <c r="L193" s="46">
        <v>4</v>
      </c>
      <c r="M193" s="44">
        <f>F193/V193*60</f>
        <v>2796.4750072233473</v>
      </c>
      <c r="N193" s="45">
        <f>M193/L193</f>
        <v>699.11875180583684</v>
      </c>
      <c r="O193" s="47">
        <f>L193-I193</f>
        <v>0</v>
      </c>
      <c r="P193" s="48">
        <f>N193-K193</f>
        <v>-125.88124819416316</v>
      </c>
      <c r="Q193" s="49">
        <f>N193/K193</f>
        <v>0.84741666885555977</v>
      </c>
      <c r="R193" s="274"/>
      <c r="S193" s="50">
        <v>0.73958333333333337</v>
      </c>
      <c r="T193" s="51">
        <v>0.81969907407407405</v>
      </c>
      <c r="U193" s="52">
        <v>6.9333333333333513</v>
      </c>
      <c r="V193" s="53">
        <v>115.36666666666659</v>
      </c>
      <c r="W193" s="54"/>
      <c r="X193" s="94"/>
      <c r="Y193" s="266"/>
      <c r="Z193" s="267"/>
      <c r="AA193" s="55">
        <f>M193-J193</f>
        <v>-503.52499277665265</v>
      </c>
      <c r="AB193" s="49">
        <f>M193/J193</f>
        <v>0.84741666885555977</v>
      </c>
      <c r="AC193" s="279"/>
    </row>
    <row r="194" spans="1:29" ht="15.75" customHeight="1">
      <c r="A194" s="269"/>
      <c r="B194" s="38" t="s">
        <v>76</v>
      </c>
      <c r="C194" s="264" t="s">
        <v>126</v>
      </c>
      <c r="D194" s="265"/>
      <c r="E194" s="39">
        <v>16.66</v>
      </c>
      <c r="F194" s="40">
        <v>2466</v>
      </c>
      <c r="G194" s="41">
        <f t="shared" si="63"/>
        <v>41083.56</v>
      </c>
      <c r="H194" s="42">
        <v>2</v>
      </c>
      <c r="I194" s="43">
        <v>4</v>
      </c>
      <c r="J194" s="44">
        <v>3300</v>
      </c>
      <c r="K194" s="45">
        <f t="shared" si="64"/>
        <v>825</v>
      </c>
      <c r="L194" s="46">
        <v>4</v>
      </c>
      <c r="M194" s="44">
        <f>F194/V194*60</f>
        <v>2751.038115897119</v>
      </c>
      <c r="N194" s="45">
        <f>M194/L194</f>
        <v>687.75952897427976</v>
      </c>
      <c r="O194" s="47">
        <f>L194-I194</f>
        <v>0</v>
      </c>
      <c r="P194" s="48">
        <f>N194-K194</f>
        <v>-137.24047102572024</v>
      </c>
      <c r="Q194" s="49">
        <f>N194/K194</f>
        <v>0.83364791390821791</v>
      </c>
      <c r="R194" s="274"/>
      <c r="S194" s="50">
        <v>0.82447916666666665</v>
      </c>
      <c r="T194" s="51">
        <v>0.86182870370370368</v>
      </c>
      <c r="U194" s="52">
        <v>6.8833333333333435</v>
      </c>
      <c r="V194" s="53">
        <v>53.783333333333317</v>
      </c>
      <c r="W194" s="54">
        <v>0.86182870370370368</v>
      </c>
      <c r="X194" s="94">
        <v>0.90165509259259258</v>
      </c>
      <c r="Y194" s="266"/>
      <c r="Z194" s="267"/>
      <c r="AA194" s="55">
        <f>M194-J194</f>
        <v>-548.96188410288096</v>
      </c>
      <c r="AB194" s="49">
        <f>M194/J194</f>
        <v>0.83364791390821791</v>
      </c>
      <c r="AC194" s="279"/>
    </row>
    <row r="195" spans="1:29" ht="15.75" customHeight="1">
      <c r="A195" s="269"/>
      <c r="B195" s="38" t="s">
        <v>76</v>
      </c>
      <c r="C195" s="264" t="s">
        <v>126</v>
      </c>
      <c r="D195" s="265"/>
      <c r="E195" s="39">
        <v>16.66</v>
      </c>
      <c r="F195" s="40">
        <v>6315</v>
      </c>
      <c r="G195" s="41">
        <f t="shared" si="63"/>
        <v>105207.9</v>
      </c>
      <c r="H195" s="42"/>
      <c r="I195" s="43">
        <v>4</v>
      </c>
      <c r="J195" s="44">
        <v>3300</v>
      </c>
      <c r="K195" s="45">
        <f t="shared" si="64"/>
        <v>825</v>
      </c>
      <c r="L195" s="46">
        <v>4</v>
      </c>
      <c r="M195" s="44">
        <f>F195/V195*60</f>
        <v>2753.3002301077868</v>
      </c>
      <c r="N195" s="45">
        <f>M195/L195</f>
        <v>688.32505752694669</v>
      </c>
      <c r="O195" s="47">
        <f>L195-I195</f>
        <v>0</v>
      </c>
      <c r="P195" s="48">
        <f>N195-K195</f>
        <v>-136.67494247305331</v>
      </c>
      <c r="Q195" s="49">
        <f>N195/K195</f>
        <v>0.83433340306296566</v>
      </c>
      <c r="R195" s="274"/>
      <c r="S195" s="50">
        <v>0.90165509259259258</v>
      </c>
      <c r="T195" s="51">
        <v>0.99722222222222223</v>
      </c>
      <c r="U195" s="52">
        <v>57.350000000000009</v>
      </c>
      <c r="V195" s="53">
        <v>137.6166666666667</v>
      </c>
      <c r="W195" s="54"/>
      <c r="X195" s="94"/>
      <c r="Y195" s="266"/>
      <c r="Z195" s="267"/>
      <c r="AA195" s="55">
        <f>M195-J195</f>
        <v>-546.69976989221323</v>
      </c>
      <c r="AB195" s="49">
        <f>M195/J195</f>
        <v>0.83433340306296566</v>
      </c>
      <c r="AC195" s="279"/>
    </row>
    <row r="196" spans="1:29" ht="15.75" customHeight="1">
      <c r="A196" s="269"/>
      <c r="B196" s="38"/>
      <c r="C196" s="264"/>
      <c r="D196" s="265"/>
      <c r="E196" s="39"/>
      <c r="F196" s="40"/>
      <c r="G196" s="41"/>
      <c r="H196" s="58"/>
      <c r="I196" s="43"/>
      <c r="J196" s="44"/>
      <c r="K196" s="45"/>
      <c r="L196" s="59"/>
      <c r="M196" s="44"/>
      <c r="N196" s="45"/>
      <c r="O196" s="47"/>
      <c r="P196" s="48"/>
      <c r="Q196" s="49"/>
      <c r="R196" s="274"/>
      <c r="S196" s="50"/>
      <c r="T196" s="51"/>
      <c r="U196" s="52"/>
      <c r="V196" s="53"/>
      <c r="W196" s="54"/>
      <c r="X196" s="94"/>
      <c r="Y196" s="266"/>
      <c r="Z196" s="267"/>
      <c r="AA196" s="55"/>
      <c r="AB196" s="49"/>
      <c r="AC196" s="279"/>
    </row>
    <row r="197" spans="1:29" ht="15.75" customHeight="1">
      <c r="A197" s="269"/>
      <c r="B197" s="38"/>
      <c r="C197" s="264"/>
      <c r="D197" s="265"/>
      <c r="E197" s="39"/>
      <c r="F197" s="40"/>
      <c r="G197" s="60"/>
      <c r="H197" s="61"/>
      <c r="I197" s="43"/>
      <c r="J197" s="44"/>
      <c r="K197" s="45"/>
      <c r="L197" s="46"/>
      <c r="M197" s="44"/>
      <c r="N197" s="45"/>
      <c r="O197" s="47"/>
      <c r="P197" s="48"/>
      <c r="Q197" s="49"/>
      <c r="R197" s="274"/>
      <c r="S197" s="50"/>
      <c r="T197" s="51"/>
      <c r="U197" s="52"/>
      <c r="V197" s="53"/>
      <c r="W197" s="54"/>
      <c r="X197" s="94"/>
      <c r="Y197" s="266"/>
      <c r="Z197" s="267"/>
      <c r="AA197" s="55"/>
      <c r="AB197" s="49"/>
      <c r="AC197" s="279"/>
    </row>
    <row r="198" spans="1:29" ht="15.75" customHeight="1">
      <c r="A198" s="269"/>
      <c r="B198" s="38"/>
      <c r="C198" s="264"/>
      <c r="D198" s="265"/>
      <c r="E198" s="39"/>
      <c r="F198" s="40"/>
      <c r="G198" s="60"/>
      <c r="H198" s="64"/>
      <c r="I198" s="43"/>
      <c r="J198" s="44"/>
      <c r="K198" s="45"/>
      <c r="L198" s="59"/>
      <c r="M198" s="44"/>
      <c r="N198" s="45"/>
      <c r="O198" s="65"/>
      <c r="P198" s="66"/>
      <c r="Q198" s="67"/>
      <c r="R198" s="274"/>
      <c r="S198" s="50"/>
      <c r="T198" s="51"/>
      <c r="U198" s="52"/>
      <c r="V198" s="53"/>
      <c r="W198" s="54"/>
      <c r="X198" s="94"/>
      <c r="Y198" s="266"/>
      <c r="Z198" s="267"/>
      <c r="AA198" s="55"/>
      <c r="AB198" s="49"/>
      <c r="AC198" s="279"/>
    </row>
    <row r="199" spans="1:29" ht="15.75" customHeight="1">
      <c r="A199" s="269"/>
      <c r="B199" s="38"/>
      <c r="C199" s="264"/>
      <c r="D199" s="265"/>
      <c r="E199" s="39"/>
      <c r="F199" s="40"/>
      <c r="G199" s="60"/>
      <c r="H199" s="64"/>
      <c r="I199" s="43"/>
      <c r="J199" s="44"/>
      <c r="K199" s="45"/>
      <c r="L199" s="59"/>
      <c r="M199" s="44"/>
      <c r="N199" s="45"/>
      <c r="O199" s="65"/>
      <c r="P199" s="66"/>
      <c r="Q199" s="67"/>
      <c r="R199" s="274"/>
      <c r="S199" s="50"/>
      <c r="T199" s="51"/>
      <c r="U199" s="52"/>
      <c r="V199" s="53"/>
      <c r="W199" s="54"/>
      <c r="X199" s="94"/>
      <c r="Y199" s="266"/>
      <c r="Z199" s="267"/>
      <c r="AA199" s="55"/>
      <c r="AB199" s="49"/>
      <c r="AC199" s="279"/>
    </row>
    <row r="200" spans="1:29" ht="15.75" customHeight="1">
      <c r="A200" s="269"/>
      <c r="B200" s="38"/>
      <c r="C200" s="264"/>
      <c r="D200" s="265"/>
      <c r="E200" s="39"/>
      <c r="F200" s="40"/>
      <c r="G200" s="60"/>
      <c r="H200" s="64"/>
      <c r="I200" s="43"/>
      <c r="J200" s="44"/>
      <c r="K200" s="45"/>
      <c r="L200" s="59"/>
      <c r="M200" s="44"/>
      <c r="N200" s="45"/>
      <c r="O200" s="65"/>
      <c r="P200" s="66"/>
      <c r="Q200" s="67"/>
      <c r="R200" s="274"/>
      <c r="S200" s="50"/>
      <c r="T200" s="51"/>
      <c r="U200" s="52"/>
      <c r="V200" s="53"/>
      <c r="W200" s="54"/>
      <c r="X200" s="94"/>
      <c r="Y200" s="266"/>
      <c r="Z200" s="267"/>
      <c r="AA200" s="55"/>
      <c r="AB200" s="49"/>
      <c r="AC200" s="279"/>
    </row>
    <row r="201" spans="1:29" ht="15.75" customHeight="1">
      <c r="A201" s="269"/>
      <c r="B201" s="38"/>
      <c r="C201" s="264"/>
      <c r="D201" s="265"/>
      <c r="E201" s="39"/>
      <c r="F201" s="40"/>
      <c r="G201" s="60"/>
      <c r="H201" s="64"/>
      <c r="I201" s="43"/>
      <c r="J201" s="44"/>
      <c r="K201" s="45"/>
      <c r="L201" s="59"/>
      <c r="M201" s="44"/>
      <c r="N201" s="45"/>
      <c r="O201" s="65"/>
      <c r="P201" s="66"/>
      <c r="Q201" s="67"/>
      <c r="R201" s="274"/>
      <c r="S201" s="50"/>
      <c r="T201" s="51"/>
      <c r="U201" s="52"/>
      <c r="V201" s="53"/>
      <c r="W201" s="54"/>
      <c r="X201" s="94"/>
      <c r="Y201" s="266"/>
      <c r="Z201" s="267"/>
      <c r="AA201" s="55"/>
      <c r="AB201" s="49"/>
      <c r="AC201" s="279"/>
    </row>
    <row r="202" spans="1:29" ht="15.75" customHeight="1">
      <c r="A202" s="269"/>
      <c r="B202" s="38"/>
      <c r="C202" s="264"/>
      <c r="D202" s="265"/>
      <c r="E202" s="39"/>
      <c r="F202" s="40"/>
      <c r="G202" s="60"/>
      <c r="H202" s="64"/>
      <c r="I202" s="43"/>
      <c r="J202" s="44"/>
      <c r="K202" s="45"/>
      <c r="L202" s="59"/>
      <c r="M202" s="44"/>
      <c r="N202" s="45"/>
      <c r="O202" s="65"/>
      <c r="P202" s="66"/>
      <c r="Q202" s="67"/>
      <c r="R202" s="274"/>
      <c r="S202" s="50"/>
      <c r="T202" s="51"/>
      <c r="U202" s="52"/>
      <c r="V202" s="53"/>
      <c r="W202" s="68"/>
      <c r="X202" s="110"/>
      <c r="Y202" s="266"/>
      <c r="Z202" s="267"/>
      <c r="AA202" s="55"/>
      <c r="AB202" s="49"/>
      <c r="AC202" s="279"/>
    </row>
    <row r="203" spans="1:29" ht="15.75" customHeight="1">
      <c r="A203" s="269"/>
      <c r="B203" s="38"/>
      <c r="C203" s="264"/>
      <c r="D203" s="265"/>
      <c r="E203" s="39"/>
      <c r="F203" s="40"/>
      <c r="G203" s="60"/>
      <c r="H203" s="64"/>
      <c r="I203" s="43"/>
      <c r="J203" s="44"/>
      <c r="K203" s="45"/>
      <c r="L203" s="59"/>
      <c r="M203" s="44"/>
      <c r="N203" s="45"/>
      <c r="O203" s="65"/>
      <c r="P203" s="66"/>
      <c r="Q203" s="67"/>
      <c r="R203" s="274"/>
      <c r="S203" s="50"/>
      <c r="T203" s="51"/>
      <c r="U203" s="52"/>
      <c r="V203" s="53"/>
      <c r="W203" s="68"/>
      <c r="X203" s="110"/>
      <c r="Y203" s="266"/>
      <c r="Z203" s="267"/>
      <c r="AA203" s="55"/>
      <c r="AB203" s="49"/>
      <c r="AC203" s="279"/>
    </row>
    <row r="204" spans="1:29" ht="15.75" customHeight="1">
      <c r="A204" s="269"/>
      <c r="B204" s="38"/>
      <c r="C204" s="264"/>
      <c r="D204" s="265"/>
      <c r="E204" s="39"/>
      <c r="F204" s="40"/>
      <c r="G204" s="60"/>
      <c r="H204" s="64"/>
      <c r="I204" s="43"/>
      <c r="J204" s="44"/>
      <c r="K204" s="45"/>
      <c r="L204" s="59"/>
      <c r="M204" s="44"/>
      <c r="N204" s="45"/>
      <c r="O204" s="65"/>
      <c r="P204" s="66"/>
      <c r="Q204" s="67"/>
      <c r="R204" s="274"/>
      <c r="S204" s="50"/>
      <c r="T204" s="51"/>
      <c r="U204" s="52"/>
      <c r="V204" s="53"/>
      <c r="W204" s="68"/>
      <c r="X204" s="110"/>
      <c r="Y204" s="266"/>
      <c r="Z204" s="267"/>
      <c r="AA204" s="55"/>
      <c r="AB204" s="49"/>
      <c r="AC204" s="279"/>
    </row>
    <row r="205" spans="1:29" ht="15.75" customHeight="1">
      <c r="A205" s="269"/>
      <c r="B205" s="38"/>
      <c r="C205" s="264"/>
      <c r="D205" s="265"/>
      <c r="E205" s="39"/>
      <c r="F205" s="40"/>
      <c r="G205" s="60"/>
      <c r="H205" s="64"/>
      <c r="I205" s="43"/>
      <c r="J205" s="44"/>
      <c r="K205" s="45"/>
      <c r="L205" s="59"/>
      <c r="M205" s="44"/>
      <c r="N205" s="45"/>
      <c r="O205" s="65"/>
      <c r="P205" s="66"/>
      <c r="Q205" s="67"/>
      <c r="R205" s="274"/>
      <c r="S205" s="50"/>
      <c r="T205" s="51"/>
      <c r="U205" s="52"/>
      <c r="V205" s="53"/>
      <c r="W205" s="68"/>
      <c r="X205" s="110"/>
      <c r="Y205" s="266"/>
      <c r="Z205" s="267"/>
      <c r="AA205" s="55"/>
      <c r="AB205" s="49"/>
      <c r="AC205" s="279"/>
    </row>
    <row r="206" spans="1:29" ht="15.75" customHeight="1">
      <c r="A206" s="269"/>
      <c r="B206" s="38"/>
      <c r="C206" s="264"/>
      <c r="D206" s="265"/>
      <c r="E206" s="39"/>
      <c r="F206" s="40"/>
      <c r="G206" s="60"/>
      <c r="H206" s="64"/>
      <c r="I206" s="43"/>
      <c r="J206" s="44"/>
      <c r="K206" s="45"/>
      <c r="L206" s="59"/>
      <c r="M206" s="44"/>
      <c r="N206" s="45"/>
      <c r="O206" s="65"/>
      <c r="P206" s="66"/>
      <c r="Q206" s="67"/>
      <c r="R206" s="274"/>
      <c r="S206" s="50"/>
      <c r="T206" s="51"/>
      <c r="U206" s="52"/>
      <c r="V206" s="53"/>
      <c r="W206" s="68"/>
      <c r="X206" s="110"/>
      <c r="Y206" s="266"/>
      <c r="Z206" s="267"/>
      <c r="AA206" s="55"/>
      <c r="AB206" s="49"/>
      <c r="AC206" s="279"/>
    </row>
    <row r="207" spans="1:29" ht="15.75" customHeight="1">
      <c r="A207" s="269"/>
      <c r="B207" s="38"/>
      <c r="C207" s="264"/>
      <c r="D207" s="265"/>
      <c r="E207" s="104"/>
      <c r="F207" s="40"/>
      <c r="G207" s="72"/>
      <c r="H207" s="64"/>
      <c r="I207" s="43"/>
      <c r="J207" s="44"/>
      <c r="K207" s="45"/>
      <c r="L207" s="59"/>
      <c r="M207" s="44"/>
      <c r="N207" s="45"/>
      <c r="O207" s="65"/>
      <c r="P207" s="66"/>
      <c r="Q207" s="67"/>
      <c r="R207" s="274"/>
      <c r="S207" s="62"/>
      <c r="T207" s="63"/>
      <c r="U207" s="73"/>
      <c r="V207" s="74"/>
      <c r="W207" s="68"/>
      <c r="X207" s="110"/>
      <c r="Y207" s="266"/>
      <c r="Z207" s="267"/>
      <c r="AA207" s="111"/>
      <c r="AB207" s="67"/>
      <c r="AC207" s="279"/>
    </row>
    <row r="208" spans="1:29" ht="15.75" customHeight="1" thickBot="1">
      <c r="A208" s="270"/>
      <c r="B208" s="76" t="s">
        <v>35</v>
      </c>
      <c r="C208" s="261"/>
      <c r="D208" s="261"/>
      <c r="E208" s="77"/>
      <c r="F208" s="18"/>
      <c r="G208" s="79"/>
      <c r="H208" s="20"/>
      <c r="I208" s="80">
        <f t="shared" ref="I208:J208" si="65">AVERAGE(I192:I207)</f>
        <v>4.25</v>
      </c>
      <c r="J208" s="81">
        <f t="shared" si="65"/>
        <v>3300</v>
      </c>
      <c r="K208" s="82">
        <f t="shared" ref="K208" si="66">J208/I208</f>
        <v>776.47058823529414</v>
      </c>
      <c r="L208" s="80">
        <f t="shared" ref="L208:M208" si="67">AVERAGE(L192:L207)</f>
        <v>4.25</v>
      </c>
      <c r="M208" s="81">
        <f t="shared" si="67"/>
        <v>2766.359205207239</v>
      </c>
      <c r="N208" s="82">
        <f>M208/L208</f>
        <v>650.90804828405624</v>
      </c>
      <c r="O208" s="83">
        <f>L208-I208</f>
        <v>0</v>
      </c>
      <c r="P208" s="84">
        <f>N208-K208</f>
        <v>-125.56253995123791</v>
      </c>
      <c r="Q208" s="85">
        <f>N208/K208</f>
        <v>0.83829066824461784</v>
      </c>
      <c r="R208" s="275"/>
      <c r="S208" s="182">
        <f>S192</f>
        <v>0.70833333333333337</v>
      </c>
      <c r="T208" s="183">
        <f>INDEX(T192:T207,COUNTA(T192:T207))</f>
        <v>0.99722222222222223</v>
      </c>
      <c r="U208" s="86"/>
      <c r="V208" s="96"/>
      <c r="W208" s="18"/>
      <c r="X208" s="20"/>
      <c r="Y208" s="262"/>
      <c r="Z208" s="263"/>
      <c r="AA208" s="97">
        <f>M208-J208</f>
        <v>-533.64079479276097</v>
      </c>
      <c r="AB208" s="85">
        <f>M208/J208</f>
        <v>0.83829066824461784</v>
      </c>
      <c r="AC208" s="280"/>
    </row>
    <row r="209" spans="1:29" ht="15.75" customHeight="1">
      <c r="A209" s="281" t="s">
        <v>52</v>
      </c>
      <c r="B209" s="16" t="s">
        <v>76</v>
      </c>
      <c r="C209" s="271" t="s">
        <v>127</v>
      </c>
      <c r="D209" s="272"/>
      <c r="E209" s="21">
        <v>18.18</v>
      </c>
      <c r="F209" s="15">
        <v>1439</v>
      </c>
      <c r="G209" s="22">
        <f t="shared" ref="G209:G210" si="68">E209*F209</f>
        <v>26161.02</v>
      </c>
      <c r="H209" s="23"/>
      <c r="I209" s="24">
        <v>3</v>
      </c>
      <c r="J209" s="25">
        <v>3600</v>
      </c>
      <c r="K209" s="26">
        <f>J209/I209</f>
        <v>1200</v>
      </c>
      <c r="L209" s="27">
        <v>3</v>
      </c>
      <c r="M209" s="25">
        <f>F209/V209*60</f>
        <v>2965.3119633657675</v>
      </c>
      <c r="N209" s="26">
        <f>M209/L209</f>
        <v>988.43732112192254</v>
      </c>
      <c r="O209" s="91">
        <f>L209-I209</f>
        <v>0</v>
      </c>
      <c r="P209" s="92">
        <f>N209-K209</f>
        <v>-211.56267887807746</v>
      </c>
      <c r="Q209" s="31">
        <f>N209/K209</f>
        <v>0.82369776760160207</v>
      </c>
      <c r="R209" s="273">
        <f>Q225</f>
        <v>0.8275328915079303</v>
      </c>
      <c r="S209" s="32">
        <v>0.70833333333333337</v>
      </c>
      <c r="T209" s="33">
        <v>0.72855324074074079</v>
      </c>
      <c r="U209" s="34"/>
      <c r="V209" s="35">
        <v>29.116666666666688</v>
      </c>
      <c r="W209" s="114"/>
      <c r="X209" s="115"/>
      <c r="Y209" s="276"/>
      <c r="Z209" s="277"/>
      <c r="AA209" s="36">
        <f>M209-J209</f>
        <v>-634.6880366342325</v>
      </c>
      <c r="AB209" s="31">
        <f>M209/J209</f>
        <v>0.82369776760160207</v>
      </c>
      <c r="AC209" s="278">
        <f>AB225</f>
        <v>0.8275328915079303</v>
      </c>
    </row>
    <row r="210" spans="1:29" ht="15.75" customHeight="1">
      <c r="A210" s="282"/>
      <c r="B210" s="38" t="s">
        <v>76</v>
      </c>
      <c r="C210" s="264" t="s">
        <v>128</v>
      </c>
      <c r="D210" s="265"/>
      <c r="E210" s="39">
        <v>14.28</v>
      </c>
      <c r="F210" s="40">
        <v>10787</v>
      </c>
      <c r="G210" s="41">
        <f t="shared" si="68"/>
        <v>154038.35999999999</v>
      </c>
      <c r="H210" s="42"/>
      <c r="I210" s="43">
        <v>3</v>
      </c>
      <c r="J210" s="44">
        <v>3600</v>
      </c>
      <c r="K210" s="45">
        <f t="shared" si="64"/>
        <v>1200</v>
      </c>
      <c r="L210" s="46">
        <v>3</v>
      </c>
      <c r="M210" s="44">
        <f>F210/V210*60</f>
        <v>2992.9248554913306</v>
      </c>
      <c r="N210" s="45">
        <f>M210/L210</f>
        <v>997.64161849711024</v>
      </c>
      <c r="O210" s="47">
        <f>L210-I210</f>
        <v>0</v>
      </c>
      <c r="P210" s="48">
        <f>N210-K210</f>
        <v>-202.35838150288976</v>
      </c>
      <c r="Q210" s="49">
        <f>N210/K210</f>
        <v>0.83136801541425853</v>
      </c>
      <c r="R210" s="274"/>
      <c r="S210" s="50">
        <v>0.74097222222222225</v>
      </c>
      <c r="T210" s="51">
        <v>0.8911458333333333</v>
      </c>
      <c r="U210" s="52">
        <v>17.883333333333304</v>
      </c>
      <c r="V210" s="53">
        <v>216.24999999999991</v>
      </c>
      <c r="W210" s="54"/>
      <c r="X210" s="94"/>
      <c r="Y210" s="266"/>
      <c r="Z210" s="267"/>
      <c r="AA210" s="55">
        <f>M210-J210</f>
        <v>-607.07514450866938</v>
      </c>
      <c r="AB210" s="49">
        <f>M210/J210</f>
        <v>0.83136801541425853</v>
      </c>
      <c r="AC210" s="279"/>
    </row>
    <row r="211" spans="1:29" ht="15.75" customHeight="1">
      <c r="A211" s="282"/>
      <c r="B211" s="38"/>
      <c r="C211" s="264"/>
      <c r="D211" s="265"/>
      <c r="E211" s="39"/>
      <c r="F211" s="40"/>
      <c r="G211" s="41"/>
      <c r="H211" s="42"/>
      <c r="I211" s="43"/>
      <c r="J211" s="44"/>
      <c r="K211" s="45"/>
      <c r="L211" s="46"/>
      <c r="M211" s="44"/>
      <c r="N211" s="45"/>
      <c r="O211" s="47"/>
      <c r="P211" s="48"/>
      <c r="Q211" s="49"/>
      <c r="R211" s="274"/>
      <c r="S211" s="50"/>
      <c r="T211" s="51"/>
      <c r="U211" s="52"/>
      <c r="V211" s="53"/>
      <c r="W211" s="54"/>
      <c r="X211" s="94"/>
      <c r="Y211" s="266"/>
      <c r="Z211" s="267"/>
      <c r="AA211" s="55"/>
      <c r="AB211" s="49"/>
      <c r="AC211" s="279"/>
    </row>
    <row r="212" spans="1:29" ht="15.75" customHeight="1">
      <c r="A212" s="282"/>
      <c r="B212" s="38"/>
      <c r="C212" s="264"/>
      <c r="D212" s="265"/>
      <c r="E212" s="39"/>
      <c r="F212" s="40"/>
      <c r="G212" s="41"/>
      <c r="H212" s="42"/>
      <c r="I212" s="43"/>
      <c r="J212" s="44"/>
      <c r="K212" s="45"/>
      <c r="L212" s="46"/>
      <c r="M212" s="44"/>
      <c r="N212" s="45"/>
      <c r="O212" s="47"/>
      <c r="P212" s="48"/>
      <c r="Q212" s="49"/>
      <c r="R212" s="274"/>
      <c r="S212" s="50"/>
      <c r="T212" s="51"/>
      <c r="U212" s="52"/>
      <c r="V212" s="53"/>
      <c r="W212" s="54"/>
      <c r="X212" s="94"/>
      <c r="Y212" s="266"/>
      <c r="Z212" s="267"/>
      <c r="AA212" s="55"/>
      <c r="AB212" s="49"/>
      <c r="AC212" s="279"/>
    </row>
    <row r="213" spans="1:29" ht="15.75" customHeight="1">
      <c r="A213" s="283"/>
      <c r="B213" s="38"/>
      <c r="C213" s="264"/>
      <c r="D213" s="265"/>
      <c r="E213" s="39"/>
      <c r="F213" s="40"/>
      <c r="G213" s="41"/>
      <c r="H213" s="58"/>
      <c r="I213" s="43"/>
      <c r="J213" s="44"/>
      <c r="K213" s="45"/>
      <c r="L213" s="59"/>
      <c r="M213" s="44"/>
      <c r="N213" s="45"/>
      <c r="O213" s="47"/>
      <c r="P213" s="48"/>
      <c r="Q213" s="49"/>
      <c r="R213" s="274"/>
      <c r="S213" s="50"/>
      <c r="T213" s="51"/>
      <c r="U213" s="52"/>
      <c r="V213" s="53"/>
      <c r="W213" s="54"/>
      <c r="X213" s="94"/>
      <c r="Y213" s="266"/>
      <c r="Z213" s="267"/>
      <c r="AA213" s="55"/>
      <c r="AB213" s="49"/>
      <c r="AC213" s="279"/>
    </row>
    <row r="214" spans="1:29" ht="15.75" customHeight="1">
      <c r="A214" s="283"/>
      <c r="B214" s="38"/>
      <c r="C214" s="264"/>
      <c r="D214" s="265"/>
      <c r="E214" s="39"/>
      <c r="F214" s="40"/>
      <c r="G214" s="60"/>
      <c r="H214" s="61"/>
      <c r="I214" s="43"/>
      <c r="J214" s="44"/>
      <c r="K214" s="45"/>
      <c r="L214" s="46"/>
      <c r="M214" s="44"/>
      <c r="N214" s="45"/>
      <c r="O214" s="47"/>
      <c r="P214" s="48"/>
      <c r="Q214" s="49"/>
      <c r="R214" s="274"/>
      <c r="S214" s="50"/>
      <c r="T214" s="51"/>
      <c r="U214" s="52"/>
      <c r="V214" s="53"/>
      <c r="W214" s="54"/>
      <c r="X214" s="94"/>
      <c r="Y214" s="266"/>
      <c r="Z214" s="267"/>
      <c r="AA214" s="55"/>
      <c r="AB214" s="49"/>
      <c r="AC214" s="279"/>
    </row>
    <row r="215" spans="1:29" ht="15.75" customHeight="1">
      <c r="A215" s="283"/>
      <c r="B215" s="38"/>
      <c r="C215" s="264"/>
      <c r="D215" s="265"/>
      <c r="E215" s="39"/>
      <c r="F215" s="40"/>
      <c r="G215" s="60"/>
      <c r="H215" s="64"/>
      <c r="I215" s="43"/>
      <c r="J215" s="44"/>
      <c r="K215" s="45"/>
      <c r="L215" s="59"/>
      <c r="M215" s="44"/>
      <c r="N215" s="45"/>
      <c r="O215" s="65"/>
      <c r="P215" s="66"/>
      <c r="Q215" s="67"/>
      <c r="R215" s="274"/>
      <c r="S215" s="50"/>
      <c r="T215" s="51"/>
      <c r="U215" s="52"/>
      <c r="V215" s="53"/>
      <c r="W215" s="54"/>
      <c r="X215" s="94"/>
      <c r="Y215" s="266"/>
      <c r="Z215" s="267"/>
      <c r="AA215" s="55"/>
      <c r="AB215" s="49"/>
      <c r="AC215" s="279"/>
    </row>
    <row r="216" spans="1:29" ht="15.75" customHeight="1">
      <c r="A216" s="283"/>
      <c r="B216" s="38"/>
      <c r="C216" s="264"/>
      <c r="D216" s="265"/>
      <c r="E216" s="39"/>
      <c r="F216" s="40"/>
      <c r="G216" s="60"/>
      <c r="H216" s="64"/>
      <c r="I216" s="43"/>
      <c r="J216" s="44"/>
      <c r="K216" s="45"/>
      <c r="L216" s="59"/>
      <c r="M216" s="44"/>
      <c r="N216" s="45"/>
      <c r="O216" s="65"/>
      <c r="P216" s="66"/>
      <c r="Q216" s="67"/>
      <c r="R216" s="274"/>
      <c r="S216" s="50"/>
      <c r="T216" s="51"/>
      <c r="U216" s="52"/>
      <c r="V216" s="53"/>
      <c r="W216" s="54"/>
      <c r="X216" s="94"/>
      <c r="Y216" s="266"/>
      <c r="Z216" s="267"/>
      <c r="AA216" s="55"/>
      <c r="AB216" s="49"/>
      <c r="AC216" s="279"/>
    </row>
    <row r="217" spans="1:29" ht="15.75" customHeight="1">
      <c r="A217" s="283"/>
      <c r="B217" s="38"/>
      <c r="C217" s="264"/>
      <c r="D217" s="265"/>
      <c r="E217" s="39"/>
      <c r="F217" s="40"/>
      <c r="G217" s="60"/>
      <c r="H217" s="64"/>
      <c r="I217" s="43"/>
      <c r="J217" s="44"/>
      <c r="K217" s="45"/>
      <c r="L217" s="59"/>
      <c r="M217" s="44"/>
      <c r="N217" s="45"/>
      <c r="O217" s="65"/>
      <c r="P217" s="66"/>
      <c r="Q217" s="67"/>
      <c r="R217" s="274"/>
      <c r="S217" s="50"/>
      <c r="T217" s="51"/>
      <c r="U217" s="52"/>
      <c r="V217" s="53"/>
      <c r="W217" s="54"/>
      <c r="X217" s="94"/>
      <c r="Y217" s="266"/>
      <c r="Z217" s="267"/>
      <c r="AA217" s="55"/>
      <c r="AB217" s="49"/>
      <c r="AC217" s="279"/>
    </row>
    <row r="218" spans="1:29" ht="15.75" customHeight="1">
      <c r="A218" s="283"/>
      <c r="B218" s="38"/>
      <c r="C218" s="264"/>
      <c r="D218" s="265"/>
      <c r="E218" s="39"/>
      <c r="F218" s="40"/>
      <c r="G218" s="60"/>
      <c r="H218" s="64"/>
      <c r="I218" s="43"/>
      <c r="J218" s="44"/>
      <c r="K218" s="45"/>
      <c r="L218" s="59"/>
      <c r="M218" s="44"/>
      <c r="N218" s="45"/>
      <c r="O218" s="65"/>
      <c r="P218" s="66"/>
      <c r="Q218" s="67"/>
      <c r="R218" s="274"/>
      <c r="S218" s="50"/>
      <c r="T218" s="51"/>
      <c r="U218" s="52"/>
      <c r="V218" s="53"/>
      <c r="W218" s="54"/>
      <c r="X218" s="94"/>
      <c r="Y218" s="266"/>
      <c r="Z218" s="267"/>
      <c r="AA218" s="55"/>
      <c r="AB218" s="49"/>
      <c r="AC218" s="279"/>
    </row>
    <row r="219" spans="1:29" ht="15.75" customHeight="1">
      <c r="A219" s="283"/>
      <c r="B219" s="38"/>
      <c r="C219" s="264"/>
      <c r="D219" s="265"/>
      <c r="E219" s="39"/>
      <c r="F219" s="40"/>
      <c r="G219" s="60"/>
      <c r="H219" s="64"/>
      <c r="I219" s="43"/>
      <c r="J219" s="44"/>
      <c r="K219" s="45"/>
      <c r="L219" s="59"/>
      <c r="M219" s="44"/>
      <c r="N219" s="45"/>
      <c r="O219" s="65"/>
      <c r="P219" s="66"/>
      <c r="Q219" s="67"/>
      <c r="R219" s="274"/>
      <c r="S219" s="50"/>
      <c r="T219" s="51"/>
      <c r="U219" s="52"/>
      <c r="V219" s="53"/>
      <c r="W219" s="68"/>
      <c r="X219" s="110"/>
      <c r="Y219" s="266"/>
      <c r="Z219" s="267"/>
      <c r="AA219" s="55"/>
      <c r="AB219" s="49"/>
      <c r="AC219" s="279"/>
    </row>
    <row r="220" spans="1:29" ht="15.75" customHeight="1">
      <c r="A220" s="283"/>
      <c r="B220" s="38"/>
      <c r="C220" s="264"/>
      <c r="D220" s="265"/>
      <c r="E220" s="39"/>
      <c r="F220" s="40"/>
      <c r="G220" s="60"/>
      <c r="H220" s="64"/>
      <c r="I220" s="43"/>
      <c r="J220" s="44"/>
      <c r="K220" s="45"/>
      <c r="L220" s="59"/>
      <c r="M220" s="44"/>
      <c r="N220" s="45"/>
      <c r="O220" s="65"/>
      <c r="P220" s="66"/>
      <c r="Q220" s="67"/>
      <c r="R220" s="274"/>
      <c r="S220" s="50"/>
      <c r="T220" s="51"/>
      <c r="U220" s="52"/>
      <c r="V220" s="53"/>
      <c r="W220" s="68"/>
      <c r="X220" s="110"/>
      <c r="Y220" s="266"/>
      <c r="Z220" s="267"/>
      <c r="AA220" s="55"/>
      <c r="AB220" s="49"/>
      <c r="AC220" s="279"/>
    </row>
    <row r="221" spans="1:29" ht="15.75" customHeight="1">
      <c r="A221" s="283"/>
      <c r="B221" s="38"/>
      <c r="C221" s="264"/>
      <c r="D221" s="265"/>
      <c r="E221" s="39"/>
      <c r="F221" s="40"/>
      <c r="G221" s="60"/>
      <c r="H221" s="64"/>
      <c r="I221" s="43"/>
      <c r="J221" s="44"/>
      <c r="K221" s="45"/>
      <c r="L221" s="59"/>
      <c r="M221" s="44"/>
      <c r="N221" s="45"/>
      <c r="O221" s="65"/>
      <c r="P221" s="66"/>
      <c r="Q221" s="67"/>
      <c r="R221" s="274"/>
      <c r="S221" s="50"/>
      <c r="T221" s="51"/>
      <c r="U221" s="52"/>
      <c r="V221" s="53"/>
      <c r="W221" s="68"/>
      <c r="X221" s="110"/>
      <c r="Y221" s="266"/>
      <c r="Z221" s="267"/>
      <c r="AA221" s="55"/>
      <c r="AB221" s="49"/>
      <c r="AC221" s="279"/>
    </row>
    <row r="222" spans="1:29" ht="15.75" customHeight="1">
      <c r="A222" s="283"/>
      <c r="B222" s="38"/>
      <c r="C222" s="264"/>
      <c r="D222" s="265"/>
      <c r="E222" s="39"/>
      <c r="F222" s="40"/>
      <c r="G222" s="60"/>
      <c r="H222" s="64"/>
      <c r="I222" s="43"/>
      <c r="J222" s="44"/>
      <c r="K222" s="45"/>
      <c r="L222" s="59"/>
      <c r="M222" s="44"/>
      <c r="N222" s="45"/>
      <c r="O222" s="65"/>
      <c r="P222" s="66"/>
      <c r="Q222" s="67"/>
      <c r="R222" s="274"/>
      <c r="S222" s="50"/>
      <c r="T222" s="51"/>
      <c r="U222" s="52"/>
      <c r="V222" s="53"/>
      <c r="W222" s="68"/>
      <c r="X222" s="110"/>
      <c r="Y222" s="266"/>
      <c r="Z222" s="267"/>
      <c r="AA222" s="55"/>
      <c r="AB222" s="49"/>
      <c r="AC222" s="279"/>
    </row>
    <row r="223" spans="1:29" ht="15.75" customHeight="1">
      <c r="A223" s="283"/>
      <c r="B223" s="38"/>
      <c r="C223" s="264"/>
      <c r="D223" s="265"/>
      <c r="E223" s="39"/>
      <c r="F223" s="40"/>
      <c r="G223" s="60"/>
      <c r="H223" s="64"/>
      <c r="I223" s="43"/>
      <c r="J223" s="44"/>
      <c r="K223" s="45"/>
      <c r="L223" s="59"/>
      <c r="M223" s="44"/>
      <c r="N223" s="45"/>
      <c r="O223" s="65"/>
      <c r="P223" s="66"/>
      <c r="Q223" s="67"/>
      <c r="R223" s="274"/>
      <c r="S223" s="50"/>
      <c r="T223" s="51"/>
      <c r="U223" s="52"/>
      <c r="V223" s="53"/>
      <c r="W223" s="68"/>
      <c r="X223" s="110"/>
      <c r="Y223" s="266"/>
      <c r="Z223" s="267"/>
      <c r="AA223" s="55"/>
      <c r="AB223" s="49"/>
      <c r="AC223" s="279"/>
    </row>
    <row r="224" spans="1:29" ht="15.75" customHeight="1">
      <c r="A224" s="283"/>
      <c r="B224" s="38"/>
      <c r="C224" s="264"/>
      <c r="D224" s="265"/>
      <c r="E224" s="104"/>
      <c r="F224" s="40"/>
      <c r="G224" s="72"/>
      <c r="H224" s="64"/>
      <c r="I224" s="43"/>
      <c r="J224" s="44"/>
      <c r="K224" s="45"/>
      <c r="L224" s="59"/>
      <c r="M224" s="44"/>
      <c r="N224" s="45"/>
      <c r="O224" s="65"/>
      <c r="P224" s="66"/>
      <c r="Q224" s="67"/>
      <c r="R224" s="274"/>
      <c r="S224" s="62"/>
      <c r="T224" s="63"/>
      <c r="U224" s="73"/>
      <c r="V224" s="74"/>
      <c r="W224" s="68"/>
      <c r="X224" s="110"/>
      <c r="Y224" s="266"/>
      <c r="Z224" s="267"/>
      <c r="AA224" s="111"/>
      <c r="AB224" s="67"/>
      <c r="AC224" s="279"/>
    </row>
    <row r="225" spans="1:29" ht="15.75" customHeight="1" thickBot="1">
      <c r="A225" s="284"/>
      <c r="B225" s="76" t="s">
        <v>35</v>
      </c>
      <c r="C225" s="261"/>
      <c r="D225" s="261"/>
      <c r="E225" s="77"/>
      <c r="F225" s="18"/>
      <c r="G225" s="79"/>
      <c r="H225" s="20"/>
      <c r="I225" s="80">
        <f t="shared" ref="I225:J225" si="69">AVERAGE(I209:I224)</f>
        <v>3</v>
      </c>
      <c r="J225" s="81">
        <f t="shared" si="69"/>
        <v>3600</v>
      </c>
      <c r="K225" s="82">
        <f t="shared" ref="K225" si="70">J225/I225</f>
        <v>1200</v>
      </c>
      <c r="L225" s="80">
        <f t="shared" ref="L225:M225" si="71">AVERAGE(L209:L224)</f>
        <v>3</v>
      </c>
      <c r="M225" s="81">
        <f t="shared" si="71"/>
        <v>2979.1184094285491</v>
      </c>
      <c r="N225" s="82">
        <f>M225/L225</f>
        <v>993.03946980951639</v>
      </c>
      <c r="O225" s="83">
        <f>L225-I225</f>
        <v>0</v>
      </c>
      <c r="P225" s="84">
        <f>N225-K225</f>
        <v>-206.96053019048361</v>
      </c>
      <c r="Q225" s="85">
        <f>N225/K225</f>
        <v>0.8275328915079303</v>
      </c>
      <c r="R225" s="275"/>
      <c r="S225" s="182">
        <f>S209</f>
        <v>0.70833333333333337</v>
      </c>
      <c r="T225" s="183">
        <f>INDEX(T209:T224,COUNTA(T209:T224))</f>
        <v>0.8911458333333333</v>
      </c>
      <c r="U225" s="86"/>
      <c r="V225" s="96"/>
      <c r="W225" s="18"/>
      <c r="X225" s="20"/>
      <c r="Y225" s="262"/>
      <c r="Z225" s="263"/>
      <c r="AA225" s="97">
        <f>M225-J225</f>
        <v>-620.88159057145094</v>
      </c>
      <c r="AB225" s="85">
        <f>M225/J225</f>
        <v>0.8275328915079303</v>
      </c>
      <c r="AC225" s="280"/>
    </row>
    <row r="226" spans="1:29" ht="15.75" customHeight="1">
      <c r="A226" s="268" t="s">
        <v>53</v>
      </c>
      <c r="B226" s="16" t="s">
        <v>76</v>
      </c>
      <c r="C226" s="271" t="s">
        <v>131</v>
      </c>
      <c r="D226" s="272"/>
      <c r="E226" s="21">
        <v>18.18</v>
      </c>
      <c r="F226" s="15">
        <v>2875</v>
      </c>
      <c r="G226" s="22">
        <f t="shared" ref="G226:G228" si="72">E226*F226</f>
        <v>52267.5</v>
      </c>
      <c r="H226" s="23"/>
      <c r="I226" s="24">
        <v>4</v>
      </c>
      <c r="J226" s="25">
        <v>3000</v>
      </c>
      <c r="K226" s="26">
        <f>J226/I226</f>
        <v>750</v>
      </c>
      <c r="L226" s="27">
        <v>4</v>
      </c>
      <c r="M226" s="25">
        <f>F226/V226*60</f>
        <v>2489.1774891774908</v>
      </c>
      <c r="N226" s="26">
        <f>M226/L226</f>
        <v>622.29437229437269</v>
      </c>
      <c r="O226" s="91">
        <f>L226-I226</f>
        <v>0</v>
      </c>
      <c r="P226" s="92">
        <f>N226-K226</f>
        <v>-127.70562770562731</v>
      </c>
      <c r="Q226" s="31">
        <f>N226/K226</f>
        <v>0.82972582972583031</v>
      </c>
      <c r="R226" s="273">
        <f>Q242</f>
        <v>0.82686662872058758</v>
      </c>
      <c r="S226" s="32">
        <v>0.70833333333333337</v>
      </c>
      <c r="T226" s="33">
        <v>0.75645833333333334</v>
      </c>
      <c r="U226" s="34"/>
      <c r="V226" s="35">
        <v>69.299999999999955</v>
      </c>
      <c r="W226" s="33"/>
      <c r="X226" s="107"/>
      <c r="Y226" s="276"/>
      <c r="Z226" s="277"/>
      <c r="AA226" s="119">
        <f>M226-J226</f>
        <v>-510.82251082250923</v>
      </c>
      <c r="AB226" s="31">
        <f>M226/J226</f>
        <v>0.82972582972583031</v>
      </c>
      <c r="AC226" s="278">
        <f>AB242</f>
        <v>0.82686662872058758</v>
      </c>
    </row>
    <row r="227" spans="1:29" ht="15.75" customHeight="1">
      <c r="A227" s="269"/>
      <c r="B227" s="38" t="s">
        <v>76</v>
      </c>
      <c r="C227" s="264" t="s">
        <v>129</v>
      </c>
      <c r="D227" s="265"/>
      <c r="E227" s="39">
        <v>25.03</v>
      </c>
      <c r="F227" s="40">
        <v>2372</v>
      </c>
      <c r="G227" s="41">
        <f t="shared" si="72"/>
        <v>59371.16</v>
      </c>
      <c r="H227" s="42"/>
      <c r="I227" s="43">
        <v>4</v>
      </c>
      <c r="J227" s="44">
        <v>3300</v>
      </c>
      <c r="K227" s="45">
        <f t="shared" si="64"/>
        <v>825</v>
      </c>
      <c r="L227" s="46">
        <v>4</v>
      </c>
      <c r="M227" s="44">
        <f>F227/V227*60</f>
        <v>2719.4904458598767</v>
      </c>
      <c r="N227" s="45">
        <f>M227/L227</f>
        <v>679.87261146496917</v>
      </c>
      <c r="O227" s="47">
        <f>L227-I227</f>
        <v>0</v>
      </c>
      <c r="P227" s="48">
        <f>N227-K227</f>
        <v>-145.12738853503083</v>
      </c>
      <c r="Q227" s="49">
        <f>N227/K227</f>
        <v>0.82408801389693231</v>
      </c>
      <c r="R227" s="274"/>
      <c r="S227" s="50">
        <v>0.76944444444444449</v>
      </c>
      <c r="T227" s="51">
        <v>0.80578703703703702</v>
      </c>
      <c r="U227" s="52">
        <v>18.700000000000045</v>
      </c>
      <c r="V227" s="53">
        <v>52.333333333333258</v>
      </c>
      <c r="W227" s="54"/>
      <c r="X227" s="58"/>
      <c r="Y227" s="266"/>
      <c r="Z227" s="267"/>
      <c r="AA227" s="120">
        <f>M227-J227</f>
        <v>-580.50955414012333</v>
      </c>
      <c r="AB227" s="49">
        <f>M227/J227</f>
        <v>0.82408801389693231</v>
      </c>
      <c r="AC227" s="279"/>
    </row>
    <row r="228" spans="1:29" ht="15.75" customHeight="1">
      <c r="A228" s="269"/>
      <c r="B228" s="38" t="s">
        <v>76</v>
      </c>
      <c r="C228" s="264" t="s">
        <v>130</v>
      </c>
      <c r="D228" s="265"/>
      <c r="E228" s="39">
        <v>24.83</v>
      </c>
      <c r="F228" s="40">
        <v>3009</v>
      </c>
      <c r="G228" s="41">
        <f t="shared" si="72"/>
        <v>74713.47</v>
      </c>
      <c r="H228" s="42"/>
      <c r="I228" s="43">
        <v>4</v>
      </c>
      <c r="J228" s="44">
        <v>3300</v>
      </c>
      <c r="K228" s="45">
        <f t="shared" si="64"/>
        <v>825</v>
      </c>
      <c r="L228" s="46">
        <v>4</v>
      </c>
      <c r="M228" s="44">
        <f>F228/V228*60</f>
        <v>2729.2517006802746</v>
      </c>
      <c r="N228" s="45">
        <f>M228/L228</f>
        <v>682.31292517006864</v>
      </c>
      <c r="O228" s="47">
        <f>L228-I228</f>
        <v>0</v>
      </c>
      <c r="P228" s="48">
        <f>N228-K228</f>
        <v>-142.68707482993136</v>
      </c>
      <c r="Q228" s="49">
        <f>N228/K228</f>
        <v>0.82704596990311352</v>
      </c>
      <c r="R228" s="274"/>
      <c r="S228" s="50">
        <v>0.81597222222222221</v>
      </c>
      <c r="T228" s="51">
        <v>0.86190972222222217</v>
      </c>
      <c r="U228" s="52">
        <v>14.666666666666668</v>
      </c>
      <c r="V228" s="53">
        <v>66.149999999999949</v>
      </c>
      <c r="W228" s="54"/>
      <c r="X228" s="58"/>
      <c r="Y228" s="266"/>
      <c r="Z228" s="267"/>
      <c r="AA228" s="120">
        <f>M228-J228</f>
        <v>-570.74829931972545</v>
      </c>
      <c r="AB228" s="49">
        <f>M228/J228</f>
        <v>0.82704596990311352</v>
      </c>
      <c r="AC228" s="279"/>
    </row>
    <row r="229" spans="1:29" ht="15.75" customHeight="1">
      <c r="A229" s="269"/>
      <c r="B229" s="38"/>
      <c r="C229" s="264"/>
      <c r="D229" s="265"/>
      <c r="E229" s="39"/>
      <c r="F229" s="40"/>
      <c r="G229" s="41"/>
      <c r="H229" s="42"/>
      <c r="I229" s="43"/>
      <c r="J229" s="44"/>
      <c r="K229" s="45"/>
      <c r="L229" s="46"/>
      <c r="M229" s="44"/>
      <c r="N229" s="45"/>
      <c r="O229" s="47"/>
      <c r="P229" s="48"/>
      <c r="Q229" s="49"/>
      <c r="R229" s="274"/>
      <c r="S229" s="50"/>
      <c r="T229" s="51"/>
      <c r="U229" s="52"/>
      <c r="V229" s="53"/>
      <c r="W229" s="54"/>
      <c r="X229" s="58"/>
      <c r="Y229" s="266"/>
      <c r="Z229" s="267"/>
      <c r="AA229" s="120"/>
      <c r="AB229" s="49"/>
      <c r="AC229" s="279"/>
    </row>
    <row r="230" spans="1:29" ht="15.75" customHeight="1">
      <c r="A230" s="269"/>
      <c r="B230" s="38"/>
      <c r="C230" s="264"/>
      <c r="D230" s="265"/>
      <c r="E230" s="39"/>
      <c r="F230" s="40"/>
      <c r="G230" s="41"/>
      <c r="H230" s="58"/>
      <c r="I230" s="43"/>
      <c r="J230" s="44"/>
      <c r="K230" s="45"/>
      <c r="L230" s="59"/>
      <c r="M230" s="44"/>
      <c r="N230" s="45"/>
      <c r="O230" s="47"/>
      <c r="P230" s="48"/>
      <c r="Q230" s="49"/>
      <c r="R230" s="274"/>
      <c r="S230" s="50"/>
      <c r="T230" s="51"/>
      <c r="U230" s="52"/>
      <c r="V230" s="53"/>
      <c r="W230" s="54"/>
      <c r="X230" s="94"/>
      <c r="Y230" s="266"/>
      <c r="Z230" s="267"/>
      <c r="AA230" s="120"/>
      <c r="AB230" s="49"/>
      <c r="AC230" s="279"/>
    </row>
    <row r="231" spans="1:29" ht="15.75" customHeight="1">
      <c r="A231" s="269"/>
      <c r="B231" s="38"/>
      <c r="C231" s="264"/>
      <c r="D231" s="265"/>
      <c r="E231" s="39"/>
      <c r="F231" s="40"/>
      <c r="G231" s="60"/>
      <c r="H231" s="61"/>
      <c r="I231" s="43"/>
      <c r="J231" s="44"/>
      <c r="K231" s="45"/>
      <c r="L231" s="46"/>
      <c r="M231" s="44"/>
      <c r="N231" s="45"/>
      <c r="O231" s="47"/>
      <c r="P231" s="48"/>
      <c r="Q231" s="49"/>
      <c r="R231" s="274"/>
      <c r="S231" s="50"/>
      <c r="T231" s="51"/>
      <c r="U231" s="52"/>
      <c r="V231" s="53"/>
      <c r="W231" s="54"/>
      <c r="X231" s="116"/>
      <c r="Y231" s="266"/>
      <c r="Z231" s="267"/>
      <c r="AA231" s="120"/>
      <c r="AB231" s="49"/>
      <c r="AC231" s="279"/>
    </row>
    <row r="232" spans="1:29" ht="15.75" customHeight="1">
      <c r="A232" s="269"/>
      <c r="B232" s="38"/>
      <c r="C232" s="264"/>
      <c r="D232" s="265"/>
      <c r="E232" s="39"/>
      <c r="F232" s="40"/>
      <c r="G232" s="60"/>
      <c r="H232" s="64"/>
      <c r="I232" s="43"/>
      <c r="J232" s="44"/>
      <c r="K232" s="45"/>
      <c r="L232" s="59"/>
      <c r="M232" s="44"/>
      <c r="N232" s="45"/>
      <c r="O232" s="65"/>
      <c r="P232" s="66"/>
      <c r="Q232" s="67"/>
      <c r="R232" s="274"/>
      <c r="S232" s="50"/>
      <c r="T232" s="51"/>
      <c r="U232" s="52"/>
      <c r="V232" s="53"/>
      <c r="W232" s="54"/>
      <c r="X232" s="94"/>
      <c r="Y232" s="266"/>
      <c r="Z232" s="267"/>
      <c r="AA232" s="120"/>
      <c r="AB232" s="49"/>
      <c r="AC232" s="279"/>
    </row>
    <row r="233" spans="1:29" ht="15.75" customHeight="1">
      <c r="A233" s="269"/>
      <c r="B233" s="38"/>
      <c r="C233" s="264"/>
      <c r="D233" s="265"/>
      <c r="E233" s="39"/>
      <c r="F233" s="40"/>
      <c r="G233" s="60"/>
      <c r="H233" s="64"/>
      <c r="I233" s="43"/>
      <c r="J233" s="44"/>
      <c r="K233" s="45"/>
      <c r="L233" s="59"/>
      <c r="M233" s="44"/>
      <c r="N233" s="45"/>
      <c r="O233" s="65"/>
      <c r="P233" s="66"/>
      <c r="Q233" s="67"/>
      <c r="R233" s="274"/>
      <c r="S233" s="50"/>
      <c r="T233" s="51"/>
      <c r="U233" s="52"/>
      <c r="V233" s="53"/>
      <c r="W233" s="54"/>
      <c r="X233" s="94"/>
      <c r="Y233" s="266"/>
      <c r="Z233" s="267"/>
      <c r="AA233" s="120"/>
      <c r="AB233" s="49"/>
      <c r="AC233" s="279"/>
    </row>
    <row r="234" spans="1:29" ht="15.75" customHeight="1">
      <c r="A234" s="269"/>
      <c r="B234" s="38"/>
      <c r="C234" s="264"/>
      <c r="D234" s="265"/>
      <c r="E234" s="39"/>
      <c r="F234" s="40"/>
      <c r="G234" s="60"/>
      <c r="H234" s="64"/>
      <c r="I234" s="43"/>
      <c r="J234" s="44"/>
      <c r="K234" s="45"/>
      <c r="L234" s="59"/>
      <c r="M234" s="44"/>
      <c r="N234" s="45"/>
      <c r="O234" s="65"/>
      <c r="P234" s="66"/>
      <c r="Q234" s="67"/>
      <c r="R234" s="274"/>
      <c r="S234" s="50"/>
      <c r="T234" s="51"/>
      <c r="U234" s="52"/>
      <c r="V234" s="53"/>
      <c r="W234" s="68"/>
      <c r="X234" s="110"/>
      <c r="Y234" s="266"/>
      <c r="Z234" s="267"/>
      <c r="AA234" s="120"/>
      <c r="AB234" s="49"/>
      <c r="AC234" s="279"/>
    </row>
    <row r="235" spans="1:29" ht="15.75" customHeight="1">
      <c r="A235" s="269"/>
      <c r="B235" s="38"/>
      <c r="C235" s="264"/>
      <c r="D235" s="265"/>
      <c r="E235" s="39"/>
      <c r="F235" s="40"/>
      <c r="G235" s="60"/>
      <c r="H235" s="64"/>
      <c r="I235" s="43"/>
      <c r="J235" s="44"/>
      <c r="K235" s="45"/>
      <c r="L235" s="59"/>
      <c r="M235" s="44"/>
      <c r="N235" s="45"/>
      <c r="O235" s="65"/>
      <c r="P235" s="66"/>
      <c r="Q235" s="67"/>
      <c r="R235" s="274"/>
      <c r="S235" s="50"/>
      <c r="T235" s="51"/>
      <c r="U235" s="52"/>
      <c r="V235" s="53"/>
      <c r="W235" s="68"/>
      <c r="X235" s="110"/>
      <c r="Y235" s="266"/>
      <c r="Z235" s="267"/>
      <c r="AA235" s="120"/>
      <c r="AB235" s="49"/>
      <c r="AC235" s="279"/>
    </row>
    <row r="236" spans="1:29" ht="15.75" customHeight="1">
      <c r="A236" s="269"/>
      <c r="B236" s="38"/>
      <c r="C236" s="264"/>
      <c r="D236" s="265"/>
      <c r="E236" s="39"/>
      <c r="F236" s="40"/>
      <c r="G236" s="60"/>
      <c r="H236" s="64"/>
      <c r="I236" s="43"/>
      <c r="J236" s="44"/>
      <c r="K236" s="45"/>
      <c r="L236" s="59"/>
      <c r="M236" s="44"/>
      <c r="N236" s="45"/>
      <c r="O236" s="65"/>
      <c r="P236" s="66"/>
      <c r="Q236" s="67"/>
      <c r="R236" s="274"/>
      <c r="S236" s="50"/>
      <c r="T236" s="51"/>
      <c r="U236" s="52"/>
      <c r="V236" s="53"/>
      <c r="W236" s="68"/>
      <c r="X236" s="110"/>
      <c r="Y236" s="266"/>
      <c r="Z236" s="267"/>
      <c r="AA236" s="120"/>
      <c r="AB236" s="49"/>
      <c r="AC236" s="279"/>
    </row>
    <row r="237" spans="1:29" ht="15.75" customHeight="1">
      <c r="A237" s="269"/>
      <c r="B237" s="38"/>
      <c r="C237" s="264"/>
      <c r="D237" s="265"/>
      <c r="E237" s="39"/>
      <c r="F237" s="40"/>
      <c r="G237" s="60"/>
      <c r="H237" s="64"/>
      <c r="I237" s="43"/>
      <c r="J237" s="44"/>
      <c r="K237" s="45"/>
      <c r="L237" s="59"/>
      <c r="M237" s="44"/>
      <c r="N237" s="45"/>
      <c r="O237" s="65"/>
      <c r="P237" s="66"/>
      <c r="Q237" s="67"/>
      <c r="R237" s="274"/>
      <c r="S237" s="50"/>
      <c r="T237" s="51"/>
      <c r="U237" s="52"/>
      <c r="V237" s="53"/>
      <c r="W237" s="68"/>
      <c r="X237" s="110"/>
      <c r="Y237" s="266"/>
      <c r="Z237" s="267"/>
      <c r="AA237" s="120"/>
      <c r="AB237" s="49"/>
      <c r="AC237" s="279"/>
    </row>
    <row r="238" spans="1:29" ht="15.75" customHeight="1">
      <c r="A238" s="269"/>
      <c r="B238" s="38"/>
      <c r="C238" s="264"/>
      <c r="D238" s="265"/>
      <c r="E238" s="39"/>
      <c r="F238" s="40"/>
      <c r="G238" s="60"/>
      <c r="H238" s="64"/>
      <c r="I238" s="43"/>
      <c r="J238" s="44"/>
      <c r="K238" s="45"/>
      <c r="L238" s="59"/>
      <c r="M238" s="44"/>
      <c r="N238" s="45"/>
      <c r="O238" s="65"/>
      <c r="P238" s="66"/>
      <c r="Q238" s="67"/>
      <c r="R238" s="274"/>
      <c r="S238" s="50"/>
      <c r="T238" s="51"/>
      <c r="U238" s="52"/>
      <c r="V238" s="53"/>
      <c r="W238" s="68"/>
      <c r="X238" s="110"/>
      <c r="Y238" s="266"/>
      <c r="Z238" s="267"/>
      <c r="AA238" s="120"/>
      <c r="AB238" s="49"/>
      <c r="AC238" s="279"/>
    </row>
    <row r="239" spans="1:29" ht="15.75" customHeight="1">
      <c r="A239" s="269"/>
      <c r="B239" s="38"/>
      <c r="C239" s="264"/>
      <c r="D239" s="265"/>
      <c r="E239" s="39"/>
      <c r="F239" s="40"/>
      <c r="G239" s="60"/>
      <c r="H239" s="64"/>
      <c r="I239" s="43"/>
      <c r="J239" s="44"/>
      <c r="K239" s="45"/>
      <c r="L239" s="59"/>
      <c r="M239" s="44"/>
      <c r="N239" s="45"/>
      <c r="O239" s="65"/>
      <c r="P239" s="66"/>
      <c r="Q239" s="67"/>
      <c r="R239" s="274"/>
      <c r="S239" s="50"/>
      <c r="T239" s="51"/>
      <c r="U239" s="52"/>
      <c r="V239" s="53"/>
      <c r="W239" s="54"/>
      <c r="X239" s="94"/>
      <c r="Y239" s="266"/>
      <c r="Z239" s="267"/>
      <c r="AA239" s="120"/>
      <c r="AB239" s="49"/>
      <c r="AC239" s="279"/>
    </row>
    <row r="240" spans="1:29" ht="15.75" customHeight="1">
      <c r="A240" s="269"/>
      <c r="B240" s="38"/>
      <c r="C240" s="264"/>
      <c r="D240" s="265"/>
      <c r="E240" s="39"/>
      <c r="F240" s="40"/>
      <c r="G240" s="60"/>
      <c r="H240" s="64"/>
      <c r="I240" s="43"/>
      <c r="J240" s="44"/>
      <c r="K240" s="45"/>
      <c r="L240" s="59"/>
      <c r="M240" s="44"/>
      <c r="N240" s="45"/>
      <c r="O240" s="65"/>
      <c r="P240" s="66"/>
      <c r="Q240" s="67"/>
      <c r="R240" s="274"/>
      <c r="S240" s="50"/>
      <c r="T240" s="51"/>
      <c r="U240" s="52"/>
      <c r="V240" s="53"/>
      <c r="W240" s="68"/>
      <c r="X240" s="110"/>
      <c r="Y240" s="266"/>
      <c r="Z240" s="267"/>
      <c r="AA240" s="120"/>
      <c r="AB240" s="49"/>
      <c r="AC240" s="279"/>
    </row>
    <row r="241" spans="1:29" ht="15.75" customHeight="1">
      <c r="A241" s="269"/>
      <c r="B241" s="38"/>
      <c r="C241" s="264"/>
      <c r="D241" s="265"/>
      <c r="E241" s="104"/>
      <c r="F241" s="40"/>
      <c r="G241" s="72"/>
      <c r="H241" s="64"/>
      <c r="I241" s="43"/>
      <c r="J241" s="44"/>
      <c r="K241" s="45"/>
      <c r="L241" s="59"/>
      <c r="M241" s="44"/>
      <c r="N241" s="45"/>
      <c r="O241" s="65"/>
      <c r="P241" s="66"/>
      <c r="Q241" s="67"/>
      <c r="R241" s="274"/>
      <c r="S241" s="62"/>
      <c r="T241" s="63"/>
      <c r="U241" s="73"/>
      <c r="V241" s="74"/>
      <c r="W241" s="68"/>
      <c r="X241" s="110"/>
      <c r="Y241" s="266"/>
      <c r="Z241" s="267"/>
      <c r="AA241" s="121"/>
      <c r="AB241" s="67"/>
      <c r="AC241" s="279"/>
    </row>
    <row r="242" spans="1:29" ht="15.75" customHeight="1" thickBot="1">
      <c r="A242" s="270"/>
      <c r="B242" s="76" t="s">
        <v>35</v>
      </c>
      <c r="C242" s="261"/>
      <c r="D242" s="261"/>
      <c r="E242" s="77"/>
      <c r="F242" s="78"/>
      <c r="G242" s="79"/>
      <c r="H242" s="20"/>
      <c r="I242" s="80">
        <f t="shared" ref="I242:J242" si="73">AVERAGE(I226:I241)</f>
        <v>4</v>
      </c>
      <c r="J242" s="81">
        <f t="shared" si="73"/>
        <v>3200</v>
      </c>
      <c r="K242" s="82">
        <f t="shared" ref="K242" si="74">J242/I242</f>
        <v>800</v>
      </c>
      <c r="L242" s="80">
        <f t="shared" ref="L242:M242" si="75">AVERAGE(L226:L241)</f>
        <v>4</v>
      </c>
      <c r="M242" s="81">
        <f t="shared" si="75"/>
        <v>2645.9732119058804</v>
      </c>
      <c r="N242" s="82">
        <f>M242/L242</f>
        <v>661.49330297647009</v>
      </c>
      <c r="O242" s="83">
        <f>L242-I242</f>
        <v>0</v>
      </c>
      <c r="P242" s="84">
        <f>N242-K242</f>
        <v>-138.50669702352991</v>
      </c>
      <c r="Q242" s="85">
        <f>N242/K242</f>
        <v>0.82686662872058758</v>
      </c>
      <c r="R242" s="275"/>
      <c r="S242" s="182">
        <f>S226</f>
        <v>0.70833333333333337</v>
      </c>
      <c r="T242" s="183">
        <f>INDEX(T226:T241,COUNTA(T226:T241))</f>
        <v>0.86190972222222217</v>
      </c>
      <c r="U242" s="86"/>
      <c r="V242" s="96"/>
      <c r="W242" s="78"/>
      <c r="X242" s="82"/>
      <c r="Y242" s="262"/>
      <c r="Z242" s="263"/>
      <c r="AA242" s="122">
        <f>M242-J242</f>
        <v>-554.02678809411964</v>
      </c>
      <c r="AB242" s="85">
        <f>M242/J242</f>
        <v>0.82686662872058758</v>
      </c>
      <c r="AC242" s="280"/>
    </row>
    <row r="244" spans="1:29">
      <c r="Y244" s="260" t="s">
        <v>54</v>
      </c>
      <c r="Z244" s="260"/>
    </row>
    <row r="245" spans="1:29">
      <c r="Y245" s="260" t="s">
        <v>55</v>
      </c>
      <c r="Z245" s="260"/>
    </row>
    <row r="246" spans="1:29">
      <c r="Y246" s="260" t="s">
        <v>56</v>
      </c>
      <c r="Z246" s="260"/>
    </row>
    <row r="247" spans="1:29">
      <c r="Y247" s="260" t="s">
        <v>57</v>
      </c>
      <c r="Z247" s="260"/>
    </row>
    <row r="248" spans="1:29">
      <c r="Y248" s="260" t="s">
        <v>58</v>
      </c>
      <c r="Z248" s="260"/>
    </row>
    <row r="249" spans="1:29">
      <c r="Y249" s="260" t="s">
        <v>59</v>
      </c>
      <c r="Z249" s="260"/>
    </row>
    <row r="250" spans="1:29">
      <c r="Y250" s="260" t="s">
        <v>60</v>
      </c>
      <c r="Z250" s="260"/>
    </row>
    <row r="251" spans="1:29">
      <c r="Y251" s="260" t="s">
        <v>61</v>
      </c>
      <c r="Z251" s="260"/>
    </row>
    <row r="252" spans="1:29">
      <c r="Y252" s="260" t="s">
        <v>62</v>
      </c>
      <c r="Z252" s="260"/>
    </row>
    <row r="253" spans="1:29">
      <c r="Y253" s="260" t="s">
        <v>63</v>
      </c>
      <c r="Z253" s="260"/>
    </row>
    <row r="254" spans="1:29">
      <c r="Y254" s="260" t="s">
        <v>64</v>
      </c>
      <c r="Z254" s="260"/>
    </row>
    <row r="255" spans="1:29">
      <c r="Y255" s="260" t="s">
        <v>65</v>
      </c>
      <c r="Z255" s="260"/>
    </row>
    <row r="256" spans="1:29">
      <c r="Y256" s="260" t="s">
        <v>66</v>
      </c>
      <c r="Z256" s="260"/>
    </row>
    <row r="257" spans="25:25">
      <c r="Y257" s="9" t="s">
        <v>278</v>
      </c>
    </row>
    <row r="258" spans="25:25">
      <c r="Y258" s="9" t="s">
        <v>199</v>
      </c>
    </row>
    <row r="259" spans="25:25">
      <c r="Y259" s="9" t="s">
        <v>279</v>
      </c>
    </row>
  </sheetData>
  <mergeCells count="563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</mergeCells>
  <phoneticPr fontId="4" type="noConversion"/>
  <conditionalFormatting sqref="O5:O242">
    <cfRule type="cellIs" dxfId="207" priority="1" operator="greaterThan">
      <formula>0</formula>
    </cfRule>
  </conditionalFormatting>
  <conditionalFormatting sqref="P5:P242 AA5:AA242">
    <cfRule type="cellIs" dxfId="206" priority="14" operator="lessThan">
      <formula>0</formula>
    </cfRule>
  </conditionalFormatting>
  <conditionalFormatting sqref="Q5:Q242 AB5:AB242">
    <cfRule type="cellIs" dxfId="205" priority="12" operator="greaterThan">
      <formula>1</formula>
    </cfRule>
    <cfRule type="cellIs" dxfId="204" priority="13" operator="lessThan">
      <formula>0.8</formula>
    </cfRule>
  </conditionalFormatting>
  <conditionalFormatting sqref="AC5:AC23 R5:R242">
    <cfRule type="cellIs" dxfId="203" priority="16" operator="lessThan">
      <formula>0.8</formula>
    </cfRule>
  </conditionalFormatting>
  <conditionalFormatting sqref="AC29:AC37">
    <cfRule type="cellIs" dxfId="202" priority="17" operator="lessThan">
      <formula>0.8</formula>
    </cfRule>
  </conditionalFormatting>
  <conditionalFormatting sqref="AC39:AC44">
    <cfRule type="cellIs" dxfId="201" priority="15" operator="lessThan">
      <formula>0.8</formula>
    </cfRule>
  </conditionalFormatting>
  <conditionalFormatting sqref="AC56">
    <cfRule type="cellIs" dxfId="200" priority="18" operator="lessThan">
      <formula>0.8</formula>
    </cfRule>
  </conditionalFormatting>
  <conditionalFormatting sqref="AC73:AC78">
    <cfRule type="cellIs" dxfId="199" priority="10" operator="lessThan">
      <formula>0.8</formula>
    </cfRule>
  </conditionalFormatting>
  <conditionalFormatting sqref="AC90">
    <cfRule type="cellIs" dxfId="198" priority="11" operator="lessThan">
      <formula>0.8</formula>
    </cfRule>
  </conditionalFormatting>
  <conditionalFormatting sqref="AC107">
    <cfRule type="cellIs" dxfId="197" priority="3" operator="lessThan">
      <formula>0.8</formula>
    </cfRule>
  </conditionalFormatting>
  <conditionalFormatting sqref="AC124:AC129">
    <cfRule type="cellIs" dxfId="196" priority="2" operator="lessThan">
      <formula>0.8</formula>
    </cfRule>
  </conditionalFormatting>
  <conditionalFormatting sqref="AC141:AC146">
    <cfRule type="cellIs" dxfId="195" priority="6" operator="lessThan">
      <formula>0.8</formula>
    </cfRule>
  </conditionalFormatting>
  <conditionalFormatting sqref="AC158:AC163">
    <cfRule type="cellIs" dxfId="194" priority="9" operator="lessThan">
      <formula>0.8</formula>
    </cfRule>
  </conditionalFormatting>
  <conditionalFormatting sqref="AC175">
    <cfRule type="cellIs" dxfId="193" priority="8" operator="lessThan">
      <formula>0.8</formula>
    </cfRule>
  </conditionalFormatting>
  <conditionalFormatting sqref="AC192">
    <cfRule type="cellIs" dxfId="192" priority="7" operator="lessThan">
      <formula>0.8</formula>
    </cfRule>
  </conditionalFormatting>
  <conditionalFormatting sqref="AC209">
    <cfRule type="cellIs" dxfId="191" priority="5" operator="lessThan">
      <formula>0.8</formula>
    </cfRule>
  </conditionalFormatting>
  <conditionalFormatting sqref="AC226:AC231">
    <cfRule type="cellIs" dxfId="190" priority="4" operator="lessThan">
      <formula>0.8</formula>
    </cfRule>
  </conditionalFormatting>
  <dataValidations count="1">
    <dataValidation type="list" allowBlank="1" showInputMessage="1" showErrorMessage="1" sqref="Y5:Z242" xr:uid="{B284452B-4C97-410D-A7A3-1772454CE801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4DFF9-F373-4A96-8B10-5A64CF34A977}">
  <sheetPr>
    <tabColor theme="8" tint="0.59999389629810485"/>
    <pageSetUpPr fitToPage="1"/>
  </sheetPr>
  <dimension ref="A1:AQ188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bestFit="1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19" width="6.77734375" style="9" customWidth="1"/>
    <col min="20" max="20" width="6.77734375" style="9" bestFit="1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SUM(F5:F174)</f>
        <v>128879</v>
      </c>
      <c r="E1" s="5" t="s">
        <v>2</v>
      </c>
      <c r="F1" s="6">
        <f>SUM(G5:G174)</f>
        <v>5747987.6400000025</v>
      </c>
      <c r="G1" s="7" t="s">
        <v>3</v>
      </c>
      <c r="H1" s="8">
        <f>L21+L38+L55+L72+L89+L106+L123+L140+L157+L174</f>
        <v>189.30793650793652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45845</v>
      </c>
      <c r="B2" s="326"/>
      <c r="C2" s="10" t="s">
        <v>10</v>
      </c>
      <c r="D2" s="11">
        <f>AVERAGE(N21,N38,N55,N72,N89,N106,N123,N140,N157,N174)</f>
        <v>127.08336298277304</v>
      </c>
      <c r="E2" s="11" t="s">
        <v>11</v>
      </c>
      <c r="F2" s="12">
        <f>F1/D1</f>
        <v>44.599877714755721</v>
      </c>
      <c r="G2" s="13" t="s">
        <v>12</v>
      </c>
      <c r="H2" s="14">
        <f>COUNT(H5:H174)</f>
        <v>2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16" t="s">
        <v>67</v>
      </c>
      <c r="C5" s="350" t="s">
        <v>68</v>
      </c>
      <c r="D5" s="351"/>
      <c r="E5" s="21">
        <v>19.7</v>
      </c>
      <c r="F5" s="15">
        <v>1400</v>
      </c>
      <c r="G5" s="22">
        <f t="shared" ref="G5:G9" si="0">E5*F5</f>
        <v>27580</v>
      </c>
      <c r="H5" s="23">
        <v>2</v>
      </c>
      <c r="I5" s="24">
        <v>13</v>
      </c>
      <c r="J5" s="25">
        <v>1200</v>
      </c>
      <c r="K5" s="26">
        <f>J5/I5</f>
        <v>92.307692307692307</v>
      </c>
      <c r="L5" s="27">
        <v>13</v>
      </c>
      <c r="M5" s="25">
        <f>F5/V5*60</f>
        <v>1055.4973821989527</v>
      </c>
      <c r="N5" s="26">
        <f>M5/L5</f>
        <v>81.192106322996352</v>
      </c>
      <c r="O5" s="28">
        <f>L5-I5</f>
        <v>0</v>
      </c>
      <c r="P5" s="29">
        <f>N5-K5</f>
        <v>-11.115585984695954</v>
      </c>
      <c r="Q5" s="30">
        <f>N5/K5</f>
        <v>0.87958115183246044</v>
      </c>
      <c r="R5" s="274">
        <f>Q21</f>
        <v>0.85158401717811438</v>
      </c>
      <c r="S5" s="32">
        <v>0.25028935185185186</v>
      </c>
      <c r="T5" s="33">
        <v>0.30555555555555558</v>
      </c>
      <c r="U5" s="34"/>
      <c r="V5" s="35">
        <v>79.583333333333357</v>
      </c>
      <c r="W5" s="15"/>
      <c r="X5" s="17"/>
      <c r="Y5" s="276"/>
      <c r="Z5" s="277"/>
      <c r="AA5" s="36">
        <f>M5-J5</f>
        <v>-144.50261780104734</v>
      </c>
      <c r="AB5" s="37">
        <f>M5/J5</f>
        <v>0.87958115183246055</v>
      </c>
      <c r="AC5" s="292">
        <f>AB21</f>
        <v>0.85158401717811438</v>
      </c>
    </row>
    <row r="6" spans="1:29" ht="15.75" customHeight="1">
      <c r="A6" s="282"/>
      <c r="B6" s="38" t="s">
        <v>74</v>
      </c>
      <c r="C6" s="287" t="s">
        <v>200</v>
      </c>
      <c r="D6" s="287"/>
      <c r="E6" s="39">
        <v>59.36</v>
      </c>
      <c r="F6" s="40">
        <v>604</v>
      </c>
      <c r="G6" s="41">
        <f t="shared" si="0"/>
        <v>35853.440000000002</v>
      </c>
      <c r="H6" s="42"/>
      <c r="I6" s="43">
        <v>17</v>
      </c>
      <c r="J6" s="44">
        <v>1565</v>
      </c>
      <c r="K6" s="45">
        <f t="shared" ref="K6:K9" si="1">J6/I6</f>
        <v>92.058823529411768</v>
      </c>
      <c r="L6" s="46">
        <v>17</v>
      </c>
      <c r="M6" s="44">
        <f>F6/V6*60</f>
        <v>1283.5891381345893</v>
      </c>
      <c r="N6" s="45">
        <f>M6/L6</f>
        <v>75.505243419681733</v>
      </c>
      <c r="O6" s="47">
        <f>L6-I6</f>
        <v>0</v>
      </c>
      <c r="P6" s="48">
        <f>N6-K6</f>
        <v>-16.553580109730035</v>
      </c>
      <c r="Q6" s="49">
        <f>N6/K6</f>
        <v>0.82018475280165459</v>
      </c>
      <c r="R6" s="274"/>
      <c r="S6" s="50">
        <v>0.39236111111111105</v>
      </c>
      <c r="T6" s="51">
        <v>0.41196759259259258</v>
      </c>
      <c r="U6" s="52">
        <v>6.6666666666666163</v>
      </c>
      <c r="V6" s="53">
        <v>28.233333333333405</v>
      </c>
      <c r="W6" s="51"/>
      <c r="X6" s="116"/>
      <c r="Y6" s="266"/>
      <c r="Z6" s="267"/>
      <c r="AA6" s="55">
        <f>M6-J6</f>
        <v>-281.41086186541065</v>
      </c>
      <c r="AB6" s="56">
        <f>M6/J6</f>
        <v>0.82018475280165448</v>
      </c>
      <c r="AC6" s="293"/>
    </row>
    <row r="7" spans="1:29" ht="15.75" customHeight="1">
      <c r="A7" s="282"/>
      <c r="B7" s="38" t="s">
        <v>69</v>
      </c>
      <c r="C7" s="287" t="s">
        <v>222</v>
      </c>
      <c r="D7" s="287"/>
      <c r="E7" s="39">
        <v>30.55</v>
      </c>
      <c r="F7" s="40">
        <v>1549</v>
      </c>
      <c r="G7" s="41">
        <f t="shared" si="0"/>
        <v>47321.950000000004</v>
      </c>
      <c r="H7" s="58"/>
      <c r="I7" s="43">
        <v>16</v>
      </c>
      <c r="J7" s="44">
        <v>1750</v>
      </c>
      <c r="K7" s="45">
        <f t="shared" si="1"/>
        <v>109.375</v>
      </c>
      <c r="L7" s="59">
        <v>16</v>
      </c>
      <c r="M7" s="44">
        <f>F7/V7*60</f>
        <v>1449.1683991683956</v>
      </c>
      <c r="N7" s="45">
        <f>M7/L7</f>
        <v>90.573024948024724</v>
      </c>
      <c r="O7" s="47">
        <f>L7-I7</f>
        <v>0</v>
      </c>
      <c r="P7" s="48">
        <f>N7-K7</f>
        <v>-18.801975051975276</v>
      </c>
      <c r="Q7" s="49">
        <f>N7/K7</f>
        <v>0.82809622809622607</v>
      </c>
      <c r="R7" s="274"/>
      <c r="S7" s="50">
        <v>0.41736111111111102</v>
      </c>
      <c r="T7" s="51">
        <v>0.46189814814814817</v>
      </c>
      <c r="U7" s="52">
        <v>7.7666666666665485</v>
      </c>
      <c r="V7" s="53">
        <v>64.133333333333496</v>
      </c>
      <c r="W7" s="54">
        <v>0.46189814814814817</v>
      </c>
      <c r="X7" s="94">
        <v>0.50208333333333321</v>
      </c>
      <c r="Y7" s="266"/>
      <c r="Z7" s="267"/>
      <c r="AA7" s="55">
        <f>M7-J7</f>
        <v>-300.83160083160442</v>
      </c>
      <c r="AB7" s="56">
        <f>M7/J7</f>
        <v>0.82809622809622607</v>
      </c>
      <c r="AC7" s="293"/>
    </row>
    <row r="8" spans="1:29" ht="15.75" customHeight="1">
      <c r="A8" s="282"/>
      <c r="B8" s="38" t="s">
        <v>76</v>
      </c>
      <c r="C8" s="287" t="s">
        <v>78</v>
      </c>
      <c r="D8" s="287"/>
      <c r="E8" s="39">
        <v>29.97</v>
      </c>
      <c r="F8" s="40">
        <v>2366</v>
      </c>
      <c r="G8" s="60">
        <f t="shared" si="0"/>
        <v>70909.02</v>
      </c>
      <c r="H8" s="61"/>
      <c r="I8" s="43">
        <v>20</v>
      </c>
      <c r="J8" s="44">
        <v>2600</v>
      </c>
      <c r="K8" s="45">
        <f t="shared" si="1"/>
        <v>130</v>
      </c>
      <c r="L8" s="46">
        <v>20</v>
      </c>
      <c r="M8" s="44">
        <f>F8/V8*60</f>
        <v>2238.5282522996022</v>
      </c>
      <c r="N8" s="45">
        <f>M8/L8</f>
        <v>111.92641261498011</v>
      </c>
      <c r="O8" s="47">
        <f>L8-I8</f>
        <v>0</v>
      </c>
      <c r="P8" s="48">
        <f>N8-K8</f>
        <v>-18.073587385019891</v>
      </c>
      <c r="Q8" s="49">
        <f>N8/K8</f>
        <v>0.8609724047306162</v>
      </c>
      <c r="R8" s="274"/>
      <c r="S8" s="62">
        <v>0.50208333333333321</v>
      </c>
      <c r="T8" s="63">
        <v>0.54612268518518514</v>
      </c>
      <c r="U8" s="52">
        <v>57.866666666666468</v>
      </c>
      <c r="V8" s="53">
        <v>63.416666666666771</v>
      </c>
      <c r="W8" s="54"/>
      <c r="X8" s="94"/>
      <c r="Y8" s="266"/>
      <c r="Z8" s="267"/>
      <c r="AA8" s="55">
        <f>M8-J8</f>
        <v>-361.47174770039783</v>
      </c>
      <c r="AB8" s="56">
        <f>M8/J8</f>
        <v>0.8609724047306162</v>
      </c>
      <c r="AC8" s="293"/>
    </row>
    <row r="9" spans="1:29" ht="15.75" customHeight="1">
      <c r="A9" s="283"/>
      <c r="B9" s="38" t="s">
        <v>67</v>
      </c>
      <c r="C9" s="287" t="s">
        <v>68</v>
      </c>
      <c r="D9" s="287"/>
      <c r="E9" s="39">
        <v>19.7</v>
      </c>
      <c r="F9" s="40">
        <v>2038</v>
      </c>
      <c r="G9" s="60">
        <f t="shared" si="0"/>
        <v>40148.6</v>
      </c>
      <c r="H9" s="64"/>
      <c r="I9" s="43">
        <v>13</v>
      </c>
      <c r="J9" s="44">
        <v>1200</v>
      </c>
      <c r="K9" s="45">
        <f t="shared" si="1"/>
        <v>92.307692307692307</v>
      </c>
      <c r="L9" s="59">
        <v>13</v>
      </c>
      <c r="M9" s="44">
        <f>F9/V9*60</f>
        <v>1054.1379310344807</v>
      </c>
      <c r="N9" s="45">
        <f>M9/L9</f>
        <v>81.087533156498523</v>
      </c>
      <c r="O9" s="65">
        <f>L9-I9</f>
        <v>0</v>
      </c>
      <c r="P9" s="66">
        <f>N9-K9</f>
        <v>-11.220159151193783</v>
      </c>
      <c r="Q9" s="67">
        <f>N9/K9</f>
        <v>0.87844827586206731</v>
      </c>
      <c r="R9" s="274"/>
      <c r="S9" s="62">
        <v>0.54999999999999982</v>
      </c>
      <c r="T9" s="63">
        <v>0.63055555555555554</v>
      </c>
      <c r="U9" s="52">
        <v>5.5833333333331403</v>
      </c>
      <c r="V9" s="53">
        <v>116.00000000000023</v>
      </c>
      <c r="W9" s="54"/>
      <c r="X9" s="94"/>
      <c r="Y9" s="266"/>
      <c r="Z9" s="267"/>
      <c r="AA9" s="55">
        <f>M9-J9</f>
        <v>-145.86206896551926</v>
      </c>
      <c r="AB9" s="56">
        <f>M9/J9</f>
        <v>0.87844827586206731</v>
      </c>
      <c r="AC9" s="293"/>
    </row>
    <row r="10" spans="1:29" ht="15.75" customHeight="1">
      <c r="A10" s="283"/>
      <c r="B10" s="38"/>
      <c r="C10" s="287"/>
      <c r="D10" s="287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43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43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43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43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43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15.8</v>
      </c>
      <c r="J21" s="81">
        <f t="shared" si="2"/>
        <v>1663</v>
      </c>
      <c r="K21" s="82">
        <f t="shared" ref="K21" si="3">J21/I21</f>
        <v>105.25316455696202</v>
      </c>
      <c r="L21" s="80">
        <f t="shared" ref="L21:M21" si="4">AVERAGE(L5:L20)</f>
        <v>15.8</v>
      </c>
      <c r="M21" s="81">
        <f t="shared" si="4"/>
        <v>1416.1842205672042</v>
      </c>
      <c r="N21" s="82">
        <f t="shared" ref="N21:N27" si="5">M21/L21</f>
        <v>89.631912694126839</v>
      </c>
      <c r="O21" s="83">
        <f t="shared" ref="O21:O27" si="6">L21-I21</f>
        <v>0</v>
      </c>
      <c r="P21" s="84">
        <f t="shared" ref="P21:P27" si="7">N21-K21</f>
        <v>-15.62125186283518</v>
      </c>
      <c r="Q21" s="85">
        <f t="shared" ref="Q21:Q27" si="8">N21/K21</f>
        <v>0.85158401717811438</v>
      </c>
      <c r="R21" s="275"/>
      <c r="S21" s="182">
        <f>S5</f>
        <v>0.25028935185185186</v>
      </c>
      <c r="T21" s="183">
        <f>INDEX(T5:T20,COUNTA(T5:T20))</f>
        <v>0.63055555555555554</v>
      </c>
      <c r="U21" s="86"/>
      <c r="V21" s="86"/>
      <c r="W21" s="87"/>
      <c r="X21" s="179"/>
      <c r="Y21" s="262"/>
      <c r="Z21" s="263"/>
      <c r="AA21" s="88">
        <f t="shared" ref="AA21:AA27" si="9">M21-J21</f>
        <v>-246.81577943279581</v>
      </c>
      <c r="AB21" s="89">
        <f t="shared" ref="AB21:AB27" si="10">M21/J21</f>
        <v>0.85158401717811438</v>
      </c>
      <c r="AC21" s="295"/>
    </row>
    <row r="22" spans="1:43" ht="15.75" customHeight="1">
      <c r="A22" s="268" t="s">
        <v>36</v>
      </c>
      <c r="B22" s="16" t="s">
        <v>70</v>
      </c>
      <c r="C22" s="349" t="s">
        <v>71</v>
      </c>
      <c r="D22" s="349"/>
      <c r="E22" s="21">
        <v>56.43</v>
      </c>
      <c r="F22" s="25">
        <v>2488</v>
      </c>
      <c r="G22" s="22">
        <f t="shared" ref="G22:G27" si="11">E22*F22</f>
        <v>140397.84</v>
      </c>
      <c r="H22" s="23"/>
      <c r="I22" s="24">
        <v>24</v>
      </c>
      <c r="J22" s="25">
        <v>2000</v>
      </c>
      <c r="K22" s="26">
        <f>J22/I22</f>
        <v>83.333333333333329</v>
      </c>
      <c r="L22" s="27">
        <v>24</v>
      </c>
      <c r="M22" s="25">
        <f t="shared" ref="M22:M27" si="12">F22/V22*60</f>
        <v>1687.0973818044827</v>
      </c>
      <c r="N22" s="26">
        <f t="shared" si="5"/>
        <v>70.295724241853449</v>
      </c>
      <c r="O22" s="91">
        <f t="shared" si="6"/>
        <v>0</v>
      </c>
      <c r="P22" s="92">
        <f t="shared" si="7"/>
        <v>-13.037609091479879</v>
      </c>
      <c r="Q22" s="31">
        <f t="shared" si="8"/>
        <v>0.84354869090224138</v>
      </c>
      <c r="R22" s="273">
        <f>Q38</f>
        <v>0.84440659755395919</v>
      </c>
      <c r="S22" s="32">
        <v>0.16666666666666666</v>
      </c>
      <c r="T22" s="33">
        <v>0.22811342592592593</v>
      </c>
      <c r="U22" s="34"/>
      <c r="V22" s="35">
        <v>88.483333333333348</v>
      </c>
      <c r="W22" s="93"/>
      <c r="X22" s="26"/>
      <c r="Y22" s="276"/>
      <c r="Z22" s="277"/>
      <c r="AA22" s="36">
        <f t="shared" si="9"/>
        <v>-312.90261819551733</v>
      </c>
      <c r="AB22" s="31">
        <f t="shared" si="10"/>
        <v>0.84354869090224138</v>
      </c>
      <c r="AC22" s="348">
        <f>AB38</f>
        <v>0.84440659755395919</v>
      </c>
    </row>
    <row r="23" spans="1:43" ht="15.75" customHeight="1">
      <c r="A23" s="269"/>
      <c r="B23" s="38" t="s">
        <v>74</v>
      </c>
      <c r="C23" s="287" t="s">
        <v>234</v>
      </c>
      <c r="D23" s="287"/>
      <c r="E23" s="39">
        <v>53.37</v>
      </c>
      <c r="F23" s="40">
        <v>2555</v>
      </c>
      <c r="G23" s="41">
        <f t="shared" si="11"/>
        <v>136360.35</v>
      </c>
      <c r="H23" s="42"/>
      <c r="I23" s="43">
        <v>26</v>
      </c>
      <c r="J23" s="44">
        <v>2000</v>
      </c>
      <c r="K23" s="45">
        <f t="shared" ref="K23:K62" si="13">J23/I23</f>
        <v>76.92307692307692</v>
      </c>
      <c r="L23" s="46">
        <v>26</v>
      </c>
      <c r="M23" s="44">
        <f t="shared" si="12"/>
        <v>1700.1848428835494</v>
      </c>
      <c r="N23" s="45">
        <f t="shared" si="5"/>
        <v>65.391724726290363</v>
      </c>
      <c r="O23" s="47">
        <f t="shared" si="6"/>
        <v>0</v>
      </c>
      <c r="P23" s="48">
        <f t="shared" si="7"/>
        <v>-11.531352196786557</v>
      </c>
      <c r="Q23" s="49">
        <f t="shared" si="8"/>
        <v>0.85009242144177477</v>
      </c>
      <c r="R23" s="274"/>
      <c r="S23" s="50">
        <v>0.23194444444444445</v>
      </c>
      <c r="T23" s="51">
        <v>0.29456018518518517</v>
      </c>
      <c r="U23" s="52">
        <v>5.5166666666666764</v>
      </c>
      <c r="V23" s="53">
        <v>90.166666666666643</v>
      </c>
      <c r="W23" s="54"/>
      <c r="X23" s="94"/>
      <c r="Y23" s="266"/>
      <c r="Z23" s="267"/>
      <c r="AA23" s="55">
        <f t="shared" si="9"/>
        <v>-299.81515711645056</v>
      </c>
      <c r="AB23" s="49">
        <f t="shared" si="10"/>
        <v>0.85009242144177477</v>
      </c>
      <c r="AC23" s="294"/>
    </row>
    <row r="24" spans="1:43" ht="15.75" customHeight="1">
      <c r="A24" s="269"/>
      <c r="B24" s="38" t="s">
        <v>70</v>
      </c>
      <c r="C24" s="287" t="s">
        <v>73</v>
      </c>
      <c r="D24" s="287"/>
      <c r="E24" s="39">
        <v>51.86</v>
      </c>
      <c r="F24" s="40">
        <v>1530</v>
      </c>
      <c r="G24" s="41">
        <f t="shared" si="11"/>
        <v>79345.8</v>
      </c>
      <c r="H24" s="42"/>
      <c r="I24" s="43">
        <v>26</v>
      </c>
      <c r="J24" s="44">
        <v>2000</v>
      </c>
      <c r="K24" s="45">
        <f t="shared" si="13"/>
        <v>76.92307692307692</v>
      </c>
      <c r="L24" s="46">
        <v>26</v>
      </c>
      <c r="M24" s="44">
        <f t="shared" si="12"/>
        <v>1639.2857142857131</v>
      </c>
      <c r="N24" s="45">
        <f t="shared" si="5"/>
        <v>63.049450549450505</v>
      </c>
      <c r="O24" s="47">
        <f t="shared" si="6"/>
        <v>0</v>
      </c>
      <c r="P24" s="48">
        <f t="shared" si="7"/>
        <v>-13.873626373626415</v>
      </c>
      <c r="Q24" s="49">
        <f t="shared" si="8"/>
        <v>0.81964285714285656</v>
      </c>
      <c r="R24" s="274"/>
      <c r="S24" s="50">
        <v>0.29791666666666666</v>
      </c>
      <c r="T24" s="51">
        <v>0.33680555555555558</v>
      </c>
      <c r="U24" s="52">
        <v>4.8333333333333428</v>
      </c>
      <c r="V24" s="53">
        <v>56.000000000000043</v>
      </c>
      <c r="W24" s="54"/>
      <c r="X24" s="94"/>
      <c r="Y24" s="266"/>
      <c r="Z24" s="267"/>
      <c r="AA24" s="55">
        <f t="shared" si="9"/>
        <v>-360.71428571428692</v>
      </c>
      <c r="AB24" s="49">
        <f t="shared" si="10"/>
        <v>0.81964285714285656</v>
      </c>
      <c r="AC24" s="294"/>
    </row>
    <row r="25" spans="1:43" ht="15.75" customHeight="1">
      <c r="A25" s="269"/>
      <c r="B25" s="38" t="s">
        <v>70</v>
      </c>
      <c r="C25" s="287" t="s">
        <v>72</v>
      </c>
      <c r="D25" s="287"/>
      <c r="E25" s="39">
        <v>56.77</v>
      </c>
      <c r="F25" s="40">
        <v>4528</v>
      </c>
      <c r="G25" s="41">
        <f t="shared" si="11"/>
        <v>257054.56000000003</v>
      </c>
      <c r="H25" s="42"/>
      <c r="I25" s="43">
        <v>26</v>
      </c>
      <c r="J25" s="44">
        <v>2000</v>
      </c>
      <c r="K25" s="45">
        <f t="shared" si="13"/>
        <v>76.92307692307692</v>
      </c>
      <c r="L25" s="46">
        <v>26</v>
      </c>
      <c r="M25" s="44">
        <f t="shared" si="12"/>
        <v>1725.5001587805655</v>
      </c>
      <c r="N25" s="45">
        <f t="shared" si="5"/>
        <v>66.365390722329437</v>
      </c>
      <c r="O25" s="47">
        <f t="shared" si="6"/>
        <v>0</v>
      </c>
      <c r="P25" s="48">
        <f t="shared" si="7"/>
        <v>-10.557686200747483</v>
      </c>
      <c r="Q25" s="49">
        <f t="shared" si="8"/>
        <v>0.8627500793902827</v>
      </c>
      <c r="R25" s="274"/>
      <c r="S25" s="50">
        <v>0.34097222222222223</v>
      </c>
      <c r="T25" s="51">
        <v>0.4503125</v>
      </c>
      <c r="U25" s="52">
        <v>5.9999999999999787</v>
      </c>
      <c r="V25" s="53">
        <v>157.44999999999999</v>
      </c>
      <c r="W25" s="54">
        <v>0.4503125</v>
      </c>
      <c r="X25" s="94">
        <v>0.48888888888888887</v>
      </c>
      <c r="Y25" s="266"/>
      <c r="Z25" s="267"/>
      <c r="AA25" s="55">
        <f t="shared" si="9"/>
        <v>-274.49984121943453</v>
      </c>
      <c r="AB25" s="49">
        <f t="shared" si="10"/>
        <v>0.8627500793902827</v>
      </c>
      <c r="AC25" s="294"/>
    </row>
    <row r="26" spans="1:43" ht="15.75" customHeight="1">
      <c r="A26" s="269"/>
      <c r="B26" s="38" t="s">
        <v>74</v>
      </c>
      <c r="C26" s="287" t="s">
        <v>213</v>
      </c>
      <c r="D26" s="287"/>
      <c r="E26" s="39">
        <v>77.34</v>
      </c>
      <c r="F26" s="40">
        <v>3012</v>
      </c>
      <c r="G26" s="41">
        <f t="shared" si="11"/>
        <v>232948.08000000002</v>
      </c>
      <c r="H26" s="58"/>
      <c r="I26" s="43">
        <v>25</v>
      </c>
      <c r="J26" s="44">
        <v>2000</v>
      </c>
      <c r="K26" s="45">
        <f t="shared" si="13"/>
        <v>80</v>
      </c>
      <c r="L26" s="59">
        <v>25</v>
      </c>
      <c r="M26" s="44">
        <f t="shared" si="12"/>
        <v>1672.0431765612939</v>
      </c>
      <c r="N26" s="45">
        <f t="shared" si="5"/>
        <v>66.881727062451759</v>
      </c>
      <c r="O26" s="47">
        <f t="shared" si="6"/>
        <v>0</v>
      </c>
      <c r="P26" s="48">
        <f t="shared" si="7"/>
        <v>-13.118272937548241</v>
      </c>
      <c r="Q26" s="49">
        <f t="shared" si="8"/>
        <v>0.83602158828064699</v>
      </c>
      <c r="R26" s="274"/>
      <c r="S26" s="50">
        <v>0.48888888888888887</v>
      </c>
      <c r="T26" s="51">
        <v>0.5639467592592593</v>
      </c>
      <c r="U26" s="52">
        <v>55.549999999999969</v>
      </c>
      <c r="V26" s="53">
        <v>108.08333333333341</v>
      </c>
      <c r="W26" s="54"/>
      <c r="X26" s="94"/>
      <c r="Y26" s="266"/>
      <c r="Z26" s="267"/>
      <c r="AA26" s="55">
        <f t="shared" si="9"/>
        <v>-327.95682343870612</v>
      </c>
      <c r="AB26" s="49">
        <f t="shared" si="10"/>
        <v>0.83602158828064699</v>
      </c>
      <c r="AC26" s="294"/>
    </row>
    <row r="27" spans="1:43" ht="15.75" customHeight="1">
      <c r="A27" s="269"/>
      <c r="B27" s="38" t="s">
        <v>74</v>
      </c>
      <c r="C27" s="287" t="s">
        <v>81</v>
      </c>
      <c r="D27" s="287"/>
      <c r="E27" s="39">
        <v>58.67</v>
      </c>
      <c r="F27" s="40">
        <v>4542</v>
      </c>
      <c r="G27" s="60">
        <f t="shared" si="11"/>
        <v>266479.14</v>
      </c>
      <c r="H27" s="61"/>
      <c r="I27" s="43">
        <v>25</v>
      </c>
      <c r="J27" s="44">
        <v>2000</v>
      </c>
      <c r="K27" s="45">
        <f t="shared" si="13"/>
        <v>80</v>
      </c>
      <c r="L27" s="46">
        <v>25</v>
      </c>
      <c r="M27" s="44">
        <f t="shared" si="12"/>
        <v>1708.7678963319047</v>
      </c>
      <c r="N27" s="45">
        <f t="shared" si="5"/>
        <v>68.350715853276185</v>
      </c>
      <c r="O27" s="47">
        <f t="shared" si="6"/>
        <v>0</v>
      </c>
      <c r="P27" s="48">
        <f t="shared" si="7"/>
        <v>-11.649284146723815</v>
      </c>
      <c r="Q27" s="49">
        <f t="shared" si="8"/>
        <v>0.85438394816595231</v>
      </c>
      <c r="R27" s="274"/>
      <c r="S27" s="50">
        <v>0.56805555555555554</v>
      </c>
      <c r="T27" s="51">
        <v>0.67880787037037038</v>
      </c>
      <c r="U27" s="52">
        <v>5.916666666666579</v>
      </c>
      <c r="V27" s="53">
        <v>159.48333333333338</v>
      </c>
      <c r="W27" s="54"/>
      <c r="X27" s="94"/>
      <c r="Y27" s="266"/>
      <c r="Z27" s="267"/>
      <c r="AA27" s="55">
        <f t="shared" si="9"/>
        <v>-291.23210366809531</v>
      </c>
      <c r="AB27" s="49">
        <f t="shared" si="10"/>
        <v>0.85438394816595231</v>
      </c>
      <c r="AC27" s="294"/>
    </row>
    <row r="28" spans="1:43" ht="15.75" customHeight="1">
      <c r="A28" s="269"/>
      <c r="B28" s="38"/>
      <c r="C28" s="287"/>
      <c r="D28" s="287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94"/>
    </row>
    <row r="29" spans="1:43" ht="15.75" customHeight="1">
      <c r="A29" s="269"/>
      <c r="B29" s="38"/>
      <c r="C29" s="287"/>
      <c r="D29" s="287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  <c r="AQ29" s="9">
        <f>AI8</f>
        <v>0</v>
      </c>
    </row>
    <row r="30" spans="1:43" ht="15.75" customHeight="1">
      <c r="A30" s="269"/>
      <c r="B30" s="38"/>
      <c r="C30" s="287"/>
      <c r="D30" s="287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43" ht="15.75" customHeight="1">
      <c r="A31" s="269"/>
      <c r="B31" s="38"/>
      <c r="C31" s="287"/>
      <c r="D31" s="287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43" ht="15.75" customHeight="1">
      <c r="A32" s="269"/>
      <c r="B32" s="38"/>
      <c r="C32" s="287"/>
      <c r="D32" s="287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38"/>
      <c r="C33" s="287"/>
      <c r="D33" s="287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38"/>
      <c r="C34" s="287"/>
      <c r="D34" s="287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38"/>
      <c r="C35" s="287"/>
      <c r="D35" s="287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94"/>
      <c r="Y35" s="266"/>
      <c r="Z35" s="267"/>
      <c r="AA35" s="55"/>
      <c r="AB35" s="49"/>
      <c r="AC35" s="294"/>
    </row>
    <row r="36" spans="1:29" ht="15.75" customHeight="1">
      <c r="A36" s="269"/>
      <c r="B36" s="38"/>
      <c r="C36" s="287"/>
      <c r="D36" s="287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94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87"/>
      <c r="D37" s="287"/>
      <c r="E37" s="95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54"/>
      <c r="X37" s="94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14">AVERAGE(I22:I37)</f>
        <v>25.333333333333332</v>
      </c>
      <c r="J38" s="81">
        <f t="shared" si="14"/>
        <v>2000</v>
      </c>
      <c r="K38" s="82">
        <f t="shared" ref="K38" si="15">J38/I38</f>
        <v>78.94736842105263</v>
      </c>
      <c r="L38" s="80">
        <f t="shared" ref="L38:M38" si="16">AVERAGE(L22:L37)</f>
        <v>25.333333333333332</v>
      </c>
      <c r="M38" s="81">
        <f t="shared" si="16"/>
        <v>1688.8131951079183</v>
      </c>
      <c r="N38" s="82">
        <f t="shared" ref="N38:N44" si="17">M38/L38</f>
        <v>66.663678754259934</v>
      </c>
      <c r="O38" s="83">
        <f t="shared" ref="O38:O44" si="18">L38-I38</f>
        <v>0</v>
      </c>
      <c r="P38" s="84">
        <f t="shared" ref="P38:P44" si="19">N38-K38</f>
        <v>-12.283689666792696</v>
      </c>
      <c r="Q38" s="85">
        <f t="shared" ref="Q38:Q44" si="20">N38/K38</f>
        <v>0.84440659755395919</v>
      </c>
      <c r="R38" s="275"/>
      <c r="S38" s="182">
        <f>S22</f>
        <v>0.16666666666666666</v>
      </c>
      <c r="T38" s="183">
        <f>INDEX(T22:T37,COUNTA(T22:T37))</f>
        <v>0.67880787037037038</v>
      </c>
      <c r="U38" s="86"/>
      <c r="V38" s="96"/>
      <c r="W38" s="78"/>
      <c r="X38" s="82"/>
      <c r="Y38" s="262"/>
      <c r="Z38" s="263"/>
      <c r="AA38" s="97">
        <f t="shared" ref="AA38:AA44" si="21">M38-J38</f>
        <v>-311.18680489208168</v>
      </c>
      <c r="AB38" s="85">
        <f t="shared" ref="AB38:AB44" si="22">M38/J38</f>
        <v>0.84440659755395919</v>
      </c>
      <c r="AC38" s="295"/>
    </row>
    <row r="39" spans="1:29" ht="15.75" customHeight="1">
      <c r="A39" s="281" t="s">
        <v>37</v>
      </c>
      <c r="B39" s="98" t="s">
        <v>85</v>
      </c>
      <c r="C39" s="271" t="s">
        <v>221</v>
      </c>
      <c r="D39" s="272"/>
      <c r="E39" s="21">
        <v>38.1</v>
      </c>
      <c r="F39" s="34">
        <v>1185</v>
      </c>
      <c r="G39" s="22">
        <f t="shared" ref="G39:G44" si="23">E39*F39</f>
        <v>45148.5</v>
      </c>
      <c r="H39" s="23"/>
      <c r="I39" s="24">
        <v>17</v>
      </c>
      <c r="J39" s="25">
        <v>2000</v>
      </c>
      <c r="K39" s="26">
        <f>J39/I39</f>
        <v>117.64705882352941</v>
      </c>
      <c r="L39" s="27">
        <v>17</v>
      </c>
      <c r="M39" s="25">
        <f t="shared" ref="M39:M44" si="24">F39/V39*60</f>
        <v>1631.3575525812621</v>
      </c>
      <c r="N39" s="26">
        <f t="shared" si="17"/>
        <v>95.962208975368355</v>
      </c>
      <c r="O39" s="91">
        <f t="shared" si="18"/>
        <v>0</v>
      </c>
      <c r="P39" s="92">
        <f t="shared" si="19"/>
        <v>-21.684849848161051</v>
      </c>
      <c r="Q39" s="31">
        <f t="shared" si="20"/>
        <v>0.81567877629063101</v>
      </c>
      <c r="R39" s="273">
        <f>Q55</f>
        <v>0.83067595986906495</v>
      </c>
      <c r="S39" s="32">
        <v>0.16695601851851852</v>
      </c>
      <c r="T39" s="33">
        <v>0.19722222222222222</v>
      </c>
      <c r="U39" s="34"/>
      <c r="V39" s="35">
        <v>43.583333333333329</v>
      </c>
      <c r="W39" s="15"/>
      <c r="X39" s="17"/>
      <c r="Y39" s="276"/>
      <c r="Z39" s="277"/>
      <c r="AA39" s="36">
        <f t="shared" si="21"/>
        <v>-368.6424474187379</v>
      </c>
      <c r="AB39" s="31">
        <f t="shared" si="22"/>
        <v>0.81567877629063101</v>
      </c>
      <c r="AC39" s="348">
        <f>AB55</f>
        <v>0.83067595986906495</v>
      </c>
    </row>
    <row r="40" spans="1:29" ht="15.75" customHeight="1">
      <c r="A40" s="282"/>
      <c r="B40" s="99" t="s">
        <v>85</v>
      </c>
      <c r="C40" s="264" t="s">
        <v>86</v>
      </c>
      <c r="D40" s="265"/>
      <c r="E40" s="39">
        <v>37.94</v>
      </c>
      <c r="F40" s="52">
        <v>6351</v>
      </c>
      <c r="G40" s="41">
        <f t="shared" si="23"/>
        <v>240956.93999999997</v>
      </c>
      <c r="H40" s="42"/>
      <c r="I40" s="43">
        <v>19</v>
      </c>
      <c r="J40" s="44">
        <v>2000</v>
      </c>
      <c r="K40" s="45">
        <f t="shared" si="13"/>
        <v>105.26315789473684</v>
      </c>
      <c r="L40" s="46">
        <v>19</v>
      </c>
      <c r="M40" s="44">
        <f t="shared" si="24"/>
        <v>1665.3507174593924</v>
      </c>
      <c r="N40" s="45">
        <f t="shared" si="17"/>
        <v>87.650037761020656</v>
      </c>
      <c r="O40" s="47">
        <f t="shared" si="18"/>
        <v>0</v>
      </c>
      <c r="P40" s="48">
        <f t="shared" si="19"/>
        <v>-17.61312013371618</v>
      </c>
      <c r="Q40" s="49">
        <f t="shared" si="20"/>
        <v>0.83267535872969634</v>
      </c>
      <c r="R40" s="274"/>
      <c r="S40" s="50">
        <v>0.20012731481481483</v>
      </c>
      <c r="T40" s="51">
        <v>0.35902777777777778</v>
      </c>
      <c r="U40" s="52">
        <v>4.1833333333333611</v>
      </c>
      <c r="V40" s="53">
        <v>228.81666666666666</v>
      </c>
      <c r="W40" s="54"/>
      <c r="X40" s="94"/>
      <c r="Y40" s="266"/>
      <c r="Z40" s="267"/>
      <c r="AA40" s="55">
        <f t="shared" si="21"/>
        <v>-334.6492825406076</v>
      </c>
      <c r="AB40" s="49">
        <f t="shared" si="22"/>
        <v>0.83267535872969622</v>
      </c>
      <c r="AC40" s="294"/>
    </row>
    <row r="41" spans="1:29" ht="15.75" customHeight="1">
      <c r="A41" s="282"/>
      <c r="B41" s="99" t="s">
        <v>79</v>
      </c>
      <c r="C41" s="264" t="s">
        <v>227</v>
      </c>
      <c r="D41" s="265"/>
      <c r="E41" s="39">
        <v>49.9</v>
      </c>
      <c r="F41" s="52">
        <v>3273</v>
      </c>
      <c r="G41" s="41">
        <f t="shared" si="23"/>
        <v>163322.69999999998</v>
      </c>
      <c r="H41" s="42"/>
      <c r="I41" s="43">
        <v>22</v>
      </c>
      <c r="J41" s="44">
        <v>2000</v>
      </c>
      <c r="K41" s="45">
        <f t="shared" si="13"/>
        <v>90.909090909090907</v>
      </c>
      <c r="L41" s="46">
        <v>22</v>
      </c>
      <c r="M41" s="44">
        <f t="shared" si="24"/>
        <v>1706.4156408399704</v>
      </c>
      <c r="N41" s="45">
        <f t="shared" si="17"/>
        <v>77.564347310907749</v>
      </c>
      <c r="O41" s="47">
        <f t="shared" si="18"/>
        <v>0</v>
      </c>
      <c r="P41" s="48">
        <f t="shared" si="19"/>
        <v>-13.344743598183157</v>
      </c>
      <c r="Q41" s="49">
        <f t="shared" si="20"/>
        <v>0.85320782041998522</v>
      </c>
      <c r="R41" s="274"/>
      <c r="S41" s="50">
        <v>0.36388888888888887</v>
      </c>
      <c r="T41" s="51">
        <v>0.44380787037037039</v>
      </c>
      <c r="U41" s="52">
        <v>6.9999999999999751</v>
      </c>
      <c r="V41" s="53">
        <v>115.08333333333339</v>
      </c>
      <c r="W41" s="54"/>
      <c r="X41" s="94"/>
      <c r="Y41" s="266"/>
      <c r="Z41" s="267"/>
      <c r="AA41" s="55">
        <f t="shared" si="21"/>
        <v>-293.58435916002963</v>
      </c>
      <c r="AB41" s="49">
        <f t="shared" si="22"/>
        <v>0.85320782041998522</v>
      </c>
      <c r="AC41" s="294"/>
    </row>
    <row r="42" spans="1:29" ht="15.75" customHeight="1">
      <c r="A42" s="282"/>
      <c r="B42" s="99" t="s">
        <v>79</v>
      </c>
      <c r="C42" s="264" t="s">
        <v>80</v>
      </c>
      <c r="D42" s="265"/>
      <c r="E42" s="39">
        <v>56.43</v>
      </c>
      <c r="F42" s="52">
        <v>1317</v>
      </c>
      <c r="G42" s="41">
        <f t="shared" si="23"/>
        <v>74318.31</v>
      </c>
      <c r="H42" s="42"/>
      <c r="I42" s="43">
        <v>23</v>
      </c>
      <c r="J42" s="44">
        <v>2000</v>
      </c>
      <c r="K42" s="45">
        <f t="shared" si="13"/>
        <v>86.956521739130437</v>
      </c>
      <c r="L42" s="46">
        <v>23</v>
      </c>
      <c r="M42" s="44">
        <f t="shared" si="24"/>
        <v>1657.7622377622361</v>
      </c>
      <c r="N42" s="45">
        <f t="shared" si="17"/>
        <v>72.076619033140702</v>
      </c>
      <c r="O42" s="47">
        <f t="shared" si="18"/>
        <v>0</v>
      </c>
      <c r="P42" s="48">
        <f t="shared" si="19"/>
        <v>-14.879902705989736</v>
      </c>
      <c r="Q42" s="49">
        <f t="shared" si="20"/>
        <v>0.82888111888111804</v>
      </c>
      <c r="R42" s="274"/>
      <c r="S42" s="50">
        <v>0.44884259259259257</v>
      </c>
      <c r="T42" s="51">
        <v>0.48194444444444445</v>
      </c>
      <c r="U42" s="52">
        <v>7.2499999999999343</v>
      </c>
      <c r="V42" s="53">
        <v>47.666666666666714</v>
      </c>
      <c r="W42" s="54">
        <v>0.48194444444444445</v>
      </c>
      <c r="X42" s="94">
        <v>0.52222222222222214</v>
      </c>
      <c r="Y42" s="266"/>
      <c r="Z42" s="267"/>
      <c r="AA42" s="55">
        <f t="shared" si="21"/>
        <v>-342.23776223776395</v>
      </c>
      <c r="AB42" s="49">
        <f t="shared" si="22"/>
        <v>0.82888111888111804</v>
      </c>
      <c r="AC42" s="294"/>
    </row>
    <row r="43" spans="1:29" ht="15.75" customHeight="1">
      <c r="A43" s="283"/>
      <c r="B43" s="99" t="s">
        <v>74</v>
      </c>
      <c r="C43" s="264" t="s">
        <v>206</v>
      </c>
      <c r="D43" s="265"/>
      <c r="E43" s="39">
        <v>59.8</v>
      </c>
      <c r="F43" s="52">
        <v>913</v>
      </c>
      <c r="G43" s="41">
        <f t="shared" si="23"/>
        <v>54597.399999999994</v>
      </c>
      <c r="H43" s="58"/>
      <c r="I43" s="43">
        <v>16</v>
      </c>
      <c r="J43" s="44">
        <v>2000</v>
      </c>
      <c r="K43" s="45">
        <f t="shared" si="13"/>
        <v>125</v>
      </c>
      <c r="L43" s="59">
        <v>16</v>
      </c>
      <c r="M43" s="44">
        <f t="shared" si="24"/>
        <v>1641.7582417582394</v>
      </c>
      <c r="N43" s="45">
        <f t="shared" si="17"/>
        <v>102.60989010988996</v>
      </c>
      <c r="O43" s="47">
        <f t="shared" si="18"/>
        <v>0</v>
      </c>
      <c r="P43" s="48">
        <f t="shared" si="19"/>
        <v>-22.39010989011004</v>
      </c>
      <c r="Q43" s="49">
        <f t="shared" si="20"/>
        <v>0.82087912087911963</v>
      </c>
      <c r="R43" s="274"/>
      <c r="S43" s="50">
        <v>0.52222222222222214</v>
      </c>
      <c r="T43" s="51">
        <v>0.54539351851851847</v>
      </c>
      <c r="U43" s="52">
        <v>57.999999999999872</v>
      </c>
      <c r="V43" s="53">
        <v>33.366666666666717</v>
      </c>
      <c r="W43" s="54"/>
      <c r="X43" s="94"/>
      <c r="Y43" s="266"/>
      <c r="Z43" s="267"/>
      <c r="AA43" s="55">
        <f t="shared" si="21"/>
        <v>-358.24175824176064</v>
      </c>
      <c r="AB43" s="49">
        <f t="shared" si="22"/>
        <v>0.82087912087911963</v>
      </c>
      <c r="AC43" s="294"/>
    </row>
    <row r="44" spans="1:29" ht="15.75" customHeight="1">
      <c r="A44" s="283"/>
      <c r="B44" s="99" t="s">
        <v>74</v>
      </c>
      <c r="C44" s="264" t="s">
        <v>212</v>
      </c>
      <c r="D44" s="265"/>
      <c r="E44" s="39">
        <v>59.8</v>
      </c>
      <c r="F44" s="52">
        <v>1337</v>
      </c>
      <c r="G44" s="60">
        <f t="shared" si="23"/>
        <v>79952.599999999991</v>
      </c>
      <c r="H44" s="61"/>
      <c r="I44" s="43">
        <v>14</v>
      </c>
      <c r="J44" s="44">
        <v>2000</v>
      </c>
      <c r="K44" s="45">
        <f t="shared" si="13"/>
        <v>142.85714285714286</v>
      </c>
      <c r="L44" s="46">
        <v>14</v>
      </c>
      <c r="M44" s="44">
        <f t="shared" si="24"/>
        <v>1665.4671280276775</v>
      </c>
      <c r="N44" s="45">
        <f t="shared" si="17"/>
        <v>118.96193771626268</v>
      </c>
      <c r="O44" s="47">
        <f t="shared" si="18"/>
        <v>0</v>
      </c>
      <c r="P44" s="48">
        <f t="shared" si="19"/>
        <v>-23.895205140880179</v>
      </c>
      <c r="Q44" s="49">
        <f t="shared" si="20"/>
        <v>0.8327335640138388</v>
      </c>
      <c r="R44" s="274"/>
      <c r="S44" s="50">
        <v>0.54930555555555549</v>
      </c>
      <c r="T44" s="51">
        <v>0.58275462962962965</v>
      </c>
      <c r="U44" s="52">
        <v>5.633333333333308</v>
      </c>
      <c r="V44" s="53">
        <v>48.166666666666785</v>
      </c>
      <c r="W44" s="54"/>
      <c r="X44" s="94"/>
      <c r="Y44" s="266"/>
      <c r="Z44" s="267"/>
      <c r="AA44" s="55">
        <f t="shared" si="21"/>
        <v>-334.53287197232248</v>
      </c>
      <c r="AB44" s="49">
        <f t="shared" si="22"/>
        <v>0.8327335640138388</v>
      </c>
      <c r="AC44" s="294"/>
    </row>
    <row r="45" spans="1:29" ht="15.75" customHeight="1">
      <c r="A45" s="283"/>
      <c r="B45" s="99"/>
      <c r="C45" s="264"/>
      <c r="D45" s="265"/>
      <c r="E45" s="39"/>
      <c r="F45" s="52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94"/>
    </row>
    <row r="46" spans="1:29" ht="15.75" customHeight="1">
      <c r="A46" s="283"/>
      <c r="B46" s="99"/>
      <c r="C46" s="264"/>
      <c r="D46" s="265"/>
      <c r="E46" s="39"/>
      <c r="F46" s="52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94"/>
    </row>
    <row r="47" spans="1:29" ht="15.75" customHeight="1">
      <c r="A47" s="283"/>
      <c r="B47" s="99"/>
      <c r="C47" s="264"/>
      <c r="D47" s="265"/>
      <c r="E47" s="39"/>
      <c r="F47" s="52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94"/>
      <c r="Y47" s="266"/>
      <c r="Z47" s="267"/>
      <c r="AA47" s="55"/>
      <c r="AB47" s="49"/>
      <c r="AC47" s="294"/>
    </row>
    <row r="48" spans="1:29" ht="15.75" customHeight="1">
      <c r="A48" s="283"/>
      <c r="B48" s="99"/>
      <c r="C48" s="264"/>
      <c r="D48" s="265"/>
      <c r="E48" s="39"/>
      <c r="F48" s="52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94"/>
      <c r="Y48" s="266"/>
      <c r="Z48" s="267"/>
      <c r="AA48" s="55"/>
      <c r="AB48" s="49"/>
      <c r="AC48" s="294"/>
    </row>
    <row r="49" spans="1:29" ht="15.75" customHeight="1">
      <c r="A49" s="283"/>
      <c r="B49" s="99"/>
      <c r="C49" s="264"/>
      <c r="D49" s="265"/>
      <c r="E49" s="39"/>
      <c r="F49" s="52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94"/>
      <c r="Y49" s="266"/>
      <c r="Z49" s="267"/>
      <c r="AA49" s="55"/>
      <c r="AB49" s="49"/>
      <c r="AC49" s="294"/>
    </row>
    <row r="50" spans="1:29" ht="15.75" customHeight="1">
      <c r="A50" s="283"/>
      <c r="B50" s="99"/>
      <c r="C50" s="264"/>
      <c r="D50" s="265"/>
      <c r="E50" s="39"/>
      <c r="F50" s="52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94"/>
      <c r="Y50" s="266"/>
      <c r="Z50" s="267"/>
      <c r="AA50" s="55"/>
      <c r="AB50" s="49"/>
      <c r="AC50" s="294"/>
    </row>
    <row r="51" spans="1:29" ht="15.75" customHeight="1">
      <c r="A51" s="283"/>
      <c r="B51" s="99"/>
      <c r="C51" s="264"/>
      <c r="D51" s="265"/>
      <c r="E51" s="39"/>
      <c r="F51" s="52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94"/>
      <c r="Y51" s="266"/>
      <c r="Z51" s="267"/>
      <c r="AA51" s="55"/>
      <c r="AB51" s="49"/>
      <c r="AC51" s="294"/>
    </row>
    <row r="52" spans="1:29" ht="15.75" customHeight="1">
      <c r="A52" s="283"/>
      <c r="B52" s="99"/>
      <c r="C52" s="264"/>
      <c r="D52" s="265"/>
      <c r="E52" s="39"/>
      <c r="F52" s="52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100"/>
      <c r="X52" s="101"/>
      <c r="Y52" s="266"/>
      <c r="Z52" s="267"/>
      <c r="AA52" s="55"/>
      <c r="AB52" s="49"/>
      <c r="AC52" s="294"/>
    </row>
    <row r="53" spans="1:29" ht="15.75" customHeight="1">
      <c r="A53" s="283"/>
      <c r="B53" s="99"/>
      <c r="C53" s="264"/>
      <c r="D53" s="265"/>
      <c r="E53" s="39"/>
      <c r="F53" s="52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102"/>
      <c r="X53" s="103"/>
      <c r="Y53" s="266"/>
      <c r="Z53" s="267"/>
      <c r="AA53" s="55"/>
      <c r="AB53" s="49"/>
      <c r="AC53" s="294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50"/>
      <c r="T54" s="51"/>
      <c r="U54" s="73"/>
      <c r="V54" s="53"/>
      <c r="W54" s="102"/>
      <c r="X54" s="103"/>
      <c r="Y54" s="266"/>
      <c r="Z54" s="267"/>
      <c r="AA54" s="55"/>
      <c r="AB54" s="49"/>
      <c r="AC54" s="294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25">AVERAGE(I39:I54)</f>
        <v>18.5</v>
      </c>
      <c r="J55" s="81">
        <f t="shared" si="25"/>
        <v>2000</v>
      </c>
      <c r="K55" s="82">
        <f t="shared" ref="K55" si="26">J55/I55</f>
        <v>108.10810810810811</v>
      </c>
      <c r="L55" s="80">
        <f t="shared" ref="L55:M55" si="27">AVERAGE(L39:L54)</f>
        <v>18.5</v>
      </c>
      <c r="M55" s="81">
        <f t="shared" si="27"/>
        <v>1661.3519197381299</v>
      </c>
      <c r="N55" s="82">
        <f t="shared" ref="N55:N62" si="28">M55/L55</f>
        <v>89.802806472331355</v>
      </c>
      <c r="O55" s="83">
        <f t="shared" ref="O55:O62" si="29">L55-I55</f>
        <v>0</v>
      </c>
      <c r="P55" s="84">
        <f t="shared" ref="P55:P62" si="30">N55-K55</f>
        <v>-18.305301635776758</v>
      </c>
      <c r="Q55" s="85">
        <f t="shared" ref="Q55:Q62" si="31">N55/K55</f>
        <v>0.83067595986906495</v>
      </c>
      <c r="R55" s="275"/>
      <c r="S55" s="182">
        <f>S39</f>
        <v>0.16695601851851852</v>
      </c>
      <c r="T55" s="183">
        <f>INDEX(T39:T54,COUNTA(T39:T54))</f>
        <v>0.58275462962962965</v>
      </c>
      <c r="U55" s="86"/>
      <c r="V55" s="96"/>
      <c r="W55" s="105"/>
      <c r="X55" s="106"/>
      <c r="Y55" s="262"/>
      <c r="Z55" s="263"/>
      <c r="AA55" s="97">
        <f t="shared" ref="AA55:AA62" si="32">M55-J55</f>
        <v>-338.64808026187006</v>
      </c>
      <c r="AB55" s="85">
        <f t="shared" ref="AB55:AB62" si="33">M55/J55</f>
        <v>0.83067595986906495</v>
      </c>
      <c r="AC55" s="295"/>
    </row>
    <row r="56" spans="1:29" ht="15.75" customHeight="1">
      <c r="A56" s="268" t="s">
        <v>38</v>
      </c>
      <c r="B56" s="98" t="s">
        <v>74</v>
      </c>
      <c r="C56" s="271" t="s">
        <v>228</v>
      </c>
      <c r="D56" s="272"/>
      <c r="E56" s="21">
        <v>59.36</v>
      </c>
      <c r="F56" s="15">
        <v>2552</v>
      </c>
      <c r="G56" s="22">
        <f t="shared" ref="G56:G62" si="34">E56*F56</f>
        <v>151486.72</v>
      </c>
      <c r="H56" s="23"/>
      <c r="I56" s="24">
        <v>25</v>
      </c>
      <c r="J56" s="25">
        <v>2000</v>
      </c>
      <c r="K56" s="26">
        <f>J56/I56</f>
        <v>80</v>
      </c>
      <c r="L56" s="27">
        <v>25</v>
      </c>
      <c r="M56" s="25">
        <f t="shared" ref="M56:M62" si="35">F56/V56*60</f>
        <v>1690.3771849126038</v>
      </c>
      <c r="N56" s="26">
        <f t="shared" si="28"/>
        <v>67.615087396504151</v>
      </c>
      <c r="O56" s="91">
        <f t="shared" si="29"/>
        <v>0</v>
      </c>
      <c r="P56" s="92">
        <f t="shared" si="30"/>
        <v>-12.384912603495849</v>
      </c>
      <c r="Q56" s="31">
        <f t="shared" si="31"/>
        <v>0.84518859245630185</v>
      </c>
      <c r="R56" s="273">
        <f>Q72</f>
        <v>0.84288288160820057</v>
      </c>
      <c r="S56" s="32">
        <v>0.16695601851851852</v>
      </c>
      <c r="T56" s="33">
        <v>0.2298611111111111</v>
      </c>
      <c r="U56" s="34"/>
      <c r="V56" s="35">
        <v>90.583333333333314</v>
      </c>
      <c r="W56" s="33"/>
      <c r="X56" s="107"/>
      <c r="Y56" s="276"/>
      <c r="Z56" s="277"/>
      <c r="AA56" s="36">
        <f t="shared" si="32"/>
        <v>-309.62281508739625</v>
      </c>
      <c r="AB56" s="31">
        <f t="shared" si="33"/>
        <v>0.84518859245630185</v>
      </c>
      <c r="AC56" s="278">
        <f>AB72</f>
        <v>0.84288288160820057</v>
      </c>
    </row>
    <row r="57" spans="1:29" ht="15.75" customHeight="1">
      <c r="A57" s="269"/>
      <c r="B57" s="99" t="s">
        <v>74</v>
      </c>
      <c r="C57" s="264" t="s">
        <v>75</v>
      </c>
      <c r="D57" s="265"/>
      <c r="E57" s="39">
        <v>59.34</v>
      </c>
      <c r="F57" s="40">
        <v>2353</v>
      </c>
      <c r="G57" s="41">
        <f t="shared" si="34"/>
        <v>139627.02000000002</v>
      </c>
      <c r="H57" s="42"/>
      <c r="I57" s="43">
        <v>25</v>
      </c>
      <c r="J57" s="44">
        <v>2000</v>
      </c>
      <c r="K57" s="45">
        <f t="shared" si="13"/>
        <v>80</v>
      </c>
      <c r="L57" s="46">
        <v>25</v>
      </c>
      <c r="M57" s="44">
        <f t="shared" si="35"/>
        <v>1685.7313432835815</v>
      </c>
      <c r="N57" s="45">
        <f t="shared" si="28"/>
        <v>67.429253731343266</v>
      </c>
      <c r="O57" s="47">
        <f t="shared" si="29"/>
        <v>0</v>
      </c>
      <c r="P57" s="48">
        <f t="shared" si="30"/>
        <v>-12.570746268656734</v>
      </c>
      <c r="Q57" s="49">
        <f t="shared" si="31"/>
        <v>0.84286567164179083</v>
      </c>
      <c r="R57" s="274"/>
      <c r="S57" s="50">
        <v>0.23350694444444445</v>
      </c>
      <c r="T57" s="51">
        <v>0.29166666666666669</v>
      </c>
      <c r="U57" s="52">
        <v>5.2500000000000213</v>
      </c>
      <c r="V57" s="53">
        <v>83.750000000000028</v>
      </c>
      <c r="W57" s="54"/>
      <c r="X57" s="94"/>
      <c r="Y57" s="266"/>
      <c r="Z57" s="267"/>
      <c r="AA57" s="55">
        <f t="shared" si="32"/>
        <v>-314.26865671641849</v>
      </c>
      <c r="AB57" s="49">
        <f t="shared" si="33"/>
        <v>0.84286567164179071</v>
      </c>
      <c r="AC57" s="279"/>
    </row>
    <row r="58" spans="1:29" ht="15.75" customHeight="1">
      <c r="A58" s="269"/>
      <c r="B58" s="99" t="s">
        <v>74</v>
      </c>
      <c r="C58" s="264" t="s">
        <v>223</v>
      </c>
      <c r="D58" s="265"/>
      <c r="E58" s="39">
        <v>59.36</v>
      </c>
      <c r="F58" s="40">
        <v>2364</v>
      </c>
      <c r="G58" s="41">
        <f t="shared" si="34"/>
        <v>140327.04000000001</v>
      </c>
      <c r="H58" s="42"/>
      <c r="I58" s="43">
        <v>23</v>
      </c>
      <c r="J58" s="44">
        <v>2000</v>
      </c>
      <c r="K58" s="45">
        <f t="shared" si="13"/>
        <v>86.956521739130437</v>
      </c>
      <c r="L58" s="46">
        <v>23</v>
      </c>
      <c r="M58" s="44">
        <f t="shared" si="35"/>
        <v>1699.0217608305054</v>
      </c>
      <c r="N58" s="45">
        <f t="shared" si="28"/>
        <v>73.870511340456758</v>
      </c>
      <c r="O58" s="47">
        <f t="shared" si="29"/>
        <v>0</v>
      </c>
      <c r="P58" s="48">
        <f t="shared" si="30"/>
        <v>-13.086010398673679</v>
      </c>
      <c r="Q58" s="49">
        <f t="shared" si="31"/>
        <v>0.84951088041525269</v>
      </c>
      <c r="R58" s="274"/>
      <c r="S58" s="50">
        <v>0.2951388888888889</v>
      </c>
      <c r="T58" s="51">
        <v>0.35311342592592593</v>
      </c>
      <c r="U58" s="52">
        <v>4.9999999999999822</v>
      </c>
      <c r="V58" s="53">
        <v>83.48333333333332</v>
      </c>
      <c r="W58" s="54"/>
      <c r="X58" s="94"/>
      <c r="Y58" s="266"/>
      <c r="Z58" s="267"/>
      <c r="AA58" s="55">
        <f t="shared" si="32"/>
        <v>-300.9782391694946</v>
      </c>
      <c r="AB58" s="49">
        <f t="shared" si="33"/>
        <v>0.84951088041525269</v>
      </c>
      <c r="AC58" s="279"/>
    </row>
    <row r="59" spans="1:29" ht="15.75" customHeight="1">
      <c r="A59" s="269"/>
      <c r="B59" s="99" t="s">
        <v>74</v>
      </c>
      <c r="C59" s="264" t="s">
        <v>220</v>
      </c>
      <c r="D59" s="265"/>
      <c r="E59" s="39">
        <v>65.55</v>
      </c>
      <c r="F59" s="40">
        <v>1413</v>
      </c>
      <c r="G59" s="41">
        <f t="shared" si="34"/>
        <v>92622.15</v>
      </c>
      <c r="H59" s="42"/>
      <c r="I59" s="43">
        <v>22</v>
      </c>
      <c r="J59" s="44">
        <v>2000</v>
      </c>
      <c r="K59" s="45">
        <f t="shared" si="13"/>
        <v>90.909090909090907</v>
      </c>
      <c r="L59" s="46">
        <v>22</v>
      </c>
      <c r="M59" s="44">
        <f t="shared" si="35"/>
        <v>1695.6000000000006</v>
      </c>
      <c r="N59" s="45">
        <f t="shared" si="28"/>
        <v>77.072727272727306</v>
      </c>
      <c r="O59" s="47">
        <f t="shared" si="29"/>
        <v>0</v>
      </c>
      <c r="P59" s="48">
        <f t="shared" si="30"/>
        <v>-13.8363636363636</v>
      </c>
      <c r="Q59" s="49">
        <f t="shared" si="31"/>
        <v>0.84780000000000044</v>
      </c>
      <c r="R59" s="274"/>
      <c r="S59" s="50">
        <v>0.35625000000000001</v>
      </c>
      <c r="T59" s="51">
        <v>0.39097222222222222</v>
      </c>
      <c r="U59" s="52">
        <v>4.5166666666666799</v>
      </c>
      <c r="V59" s="53">
        <v>49.999999999999986</v>
      </c>
      <c r="W59" s="54"/>
      <c r="X59" s="94"/>
      <c r="Y59" s="266"/>
      <c r="Z59" s="267"/>
      <c r="AA59" s="55">
        <f t="shared" si="32"/>
        <v>-304.39999999999941</v>
      </c>
      <c r="AB59" s="49">
        <f t="shared" si="33"/>
        <v>0.84780000000000033</v>
      </c>
      <c r="AC59" s="279"/>
    </row>
    <row r="60" spans="1:29" ht="15.75" customHeight="1">
      <c r="A60" s="269"/>
      <c r="B60" s="99" t="s">
        <v>74</v>
      </c>
      <c r="C60" s="264" t="s">
        <v>82</v>
      </c>
      <c r="D60" s="265"/>
      <c r="E60" s="39">
        <v>47.37</v>
      </c>
      <c r="F60" s="40">
        <v>2055</v>
      </c>
      <c r="G60" s="41">
        <f t="shared" si="34"/>
        <v>97345.349999999991</v>
      </c>
      <c r="H60" s="58"/>
      <c r="I60" s="43">
        <v>21</v>
      </c>
      <c r="J60" s="44">
        <v>2000</v>
      </c>
      <c r="K60" s="45">
        <f t="shared" si="13"/>
        <v>95.238095238095241</v>
      </c>
      <c r="L60" s="59">
        <v>21</v>
      </c>
      <c r="M60" s="44">
        <f t="shared" si="35"/>
        <v>1666.2162162162149</v>
      </c>
      <c r="N60" s="45">
        <f t="shared" si="28"/>
        <v>79.343629343629274</v>
      </c>
      <c r="O60" s="47">
        <f t="shared" si="29"/>
        <v>0</v>
      </c>
      <c r="P60" s="48">
        <f t="shared" si="30"/>
        <v>-15.894465894465966</v>
      </c>
      <c r="Q60" s="49">
        <f t="shared" si="31"/>
        <v>0.83310810810810731</v>
      </c>
      <c r="R60" s="274"/>
      <c r="S60" s="50">
        <v>0.39583333333333331</v>
      </c>
      <c r="T60" s="51">
        <v>0.44722222222222224</v>
      </c>
      <c r="U60" s="52">
        <v>6.9999999999999751</v>
      </c>
      <c r="V60" s="53">
        <v>74.000000000000057</v>
      </c>
      <c r="W60" s="54"/>
      <c r="X60" s="94"/>
      <c r="Y60" s="266"/>
      <c r="Z60" s="267"/>
      <c r="AA60" s="55">
        <f t="shared" si="32"/>
        <v>-333.78378378378511</v>
      </c>
      <c r="AB60" s="49">
        <f t="shared" si="33"/>
        <v>0.83310810810810743</v>
      </c>
      <c r="AC60" s="279"/>
    </row>
    <row r="61" spans="1:29" ht="15.75" customHeight="1">
      <c r="A61" s="269"/>
      <c r="B61" s="99" t="s">
        <v>70</v>
      </c>
      <c r="C61" s="264" t="s">
        <v>83</v>
      </c>
      <c r="D61" s="265"/>
      <c r="E61" s="39">
        <v>56.85</v>
      </c>
      <c r="F61" s="40">
        <v>1186</v>
      </c>
      <c r="G61" s="60">
        <f t="shared" si="34"/>
        <v>67424.100000000006</v>
      </c>
      <c r="H61" s="61"/>
      <c r="I61" s="43">
        <v>21</v>
      </c>
      <c r="J61" s="44">
        <v>2000</v>
      </c>
      <c r="K61" s="45">
        <f t="shared" si="13"/>
        <v>95.238095238095241</v>
      </c>
      <c r="L61" s="46">
        <v>21</v>
      </c>
      <c r="M61" s="44">
        <f t="shared" si="35"/>
        <v>1632.7342256214151</v>
      </c>
      <c r="N61" s="45">
        <f t="shared" si="28"/>
        <v>77.749248839115012</v>
      </c>
      <c r="O61" s="47">
        <f t="shared" si="29"/>
        <v>0</v>
      </c>
      <c r="P61" s="48">
        <f t="shared" si="30"/>
        <v>-17.488846398980229</v>
      </c>
      <c r="Q61" s="49">
        <f t="shared" si="31"/>
        <v>0.81636711281070762</v>
      </c>
      <c r="R61" s="274"/>
      <c r="S61" s="50">
        <v>0.4523726851851852</v>
      </c>
      <c r="T61" s="51">
        <v>0.4826388888888889</v>
      </c>
      <c r="U61" s="52">
        <v>7.4166666666666536</v>
      </c>
      <c r="V61" s="53">
        <v>43.583333333333329</v>
      </c>
      <c r="W61" s="54">
        <v>0.4826388888888889</v>
      </c>
      <c r="X61" s="94">
        <v>0.52083333333333326</v>
      </c>
      <c r="Y61" s="266"/>
      <c r="Z61" s="267"/>
      <c r="AA61" s="55">
        <f t="shared" si="32"/>
        <v>-367.26577437858487</v>
      </c>
      <c r="AB61" s="49">
        <f t="shared" si="33"/>
        <v>0.81636711281070762</v>
      </c>
      <c r="AC61" s="279"/>
    </row>
    <row r="62" spans="1:29" ht="15.75" customHeight="1">
      <c r="A62" s="269"/>
      <c r="B62" s="99" t="s">
        <v>74</v>
      </c>
      <c r="C62" s="264" t="s">
        <v>84</v>
      </c>
      <c r="D62" s="265"/>
      <c r="E62" s="39">
        <v>59.52</v>
      </c>
      <c r="F62" s="40">
        <v>5942</v>
      </c>
      <c r="G62" s="60">
        <f t="shared" si="34"/>
        <v>353667.84000000003</v>
      </c>
      <c r="H62" s="64"/>
      <c r="I62" s="43">
        <v>26</v>
      </c>
      <c r="J62" s="44">
        <v>2000</v>
      </c>
      <c r="K62" s="45">
        <f t="shared" si="13"/>
        <v>76.92307692307692</v>
      </c>
      <c r="L62" s="59">
        <v>26</v>
      </c>
      <c r="M62" s="44">
        <f t="shared" si="35"/>
        <v>1730.6796116504861</v>
      </c>
      <c r="N62" s="45">
        <f t="shared" si="28"/>
        <v>66.564600448095618</v>
      </c>
      <c r="O62" s="65">
        <f t="shared" si="29"/>
        <v>0</v>
      </c>
      <c r="P62" s="66">
        <f t="shared" si="30"/>
        <v>-10.358476474981302</v>
      </c>
      <c r="Q62" s="67">
        <f t="shared" si="31"/>
        <v>0.86533980582524306</v>
      </c>
      <c r="R62" s="274"/>
      <c r="S62" s="62">
        <v>0.52083333333333326</v>
      </c>
      <c r="T62" s="63">
        <v>0.66388888888888875</v>
      </c>
      <c r="U62" s="52">
        <v>54.999999999999886</v>
      </c>
      <c r="V62" s="53">
        <v>205.99999999999991</v>
      </c>
      <c r="W62" s="63"/>
      <c r="X62" s="108"/>
      <c r="Y62" s="266"/>
      <c r="Z62" s="267"/>
      <c r="AA62" s="55">
        <f t="shared" si="32"/>
        <v>-269.32038834951391</v>
      </c>
      <c r="AB62" s="49">
        <f t="shared" si="33"/>
        <v>0.86533980582524306</v>
      </c>
      <c r="AC62" s="279"/>
    </row>
    <row r="63" spans="1:29" ht="15.75" customHeight="1">
      <c r="A63" s="269"/>
      <c r="B63" s="99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62"/>
      <c r="T63" s="63"/>
      <c r="U63" s="52"/>
      <c r="V63" s="53"/>
      <c r="W63" s="63"/>
      <c r="X63" s="108"/>
      <c r="Y63" s="266"/>
      <c r="Z63" s="267"/>
      <c r="AA63" s="55"/>
      <c r="AB63" s="49"/>
      <c r="AC63" s="279"/>
    </row>
    <row r="64" spans="1:29" ht="15.75" customHeight="1">
      <c r="A64" s="269"/>
      <c r="B64" s="99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53"/>
      <c r="W64" s="63"/>
      <c r="X64" s="108"/>
      <c r="Y64" s="266"/>
      <c r="Z64" s="267"/>
      <c r="AA64" s="55"/>
      <c r="AB64" s="49"/>
      <c r="AC64" s="279"/>
    </row>
    <row r="65" spans="1:29" ht="15.75" customHeight="1">
      <c r="A65" s="269"/>
      <c r="B65" s="99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53"/>
      <c r="W65" s="63"/>
      <c r="X65" s="108"/>
      <c r="Y65" s="266"/>
      <c r="Z65" s="267"/>
      <c r="AA65" s="55"/>
      <c r="AB65" s="49"/>
      <c r="AC65" s="279"/>
    </row>
    <row r="66" spans="1:29" ht="15.75" customHeight="1">
      <c r="A66" s="269"/>
      <c r="B66" s="99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53"/>
      <c r="W66" s="63"/>
      <c r="X66" s="108"/>
      <c r="Y66" s="266"/>
      <c r="Z66" s="267"/>
      <c r="AA66" s="55"/>
      <c r="AB66" s="49"/>
      <c r="AC66" s="279"/>
    </row>
    <row r="67" spans="1:29" ht="15.75" customHeight="1">
      <c r="A67" s="269"/>
      <c r="B67" s="99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53"/>
      <c r="W67" s="63"/>
      <c r="X67" s="108"/>
      <c r="Y67" s="266"/>
      <c r="Z67" s="267"/>
      <c r="AA67" s="55"/>
      <c r="AB67" s="49"/>
      <c r="AC67" s="279"/>
    </row>
    <row r="68" spans="1:29" ht="15.75" customHeight="1">
      <c r="A68" s="269"/>
      <c r="B68" s="99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53"/>
      <c r="W68" s="63"/>
      <c r="X68" s="108"/>
      <c r="Y68" s="266"/>
      <c r="Z68" s="267"/>
      <c r="AA68" s="55"/>
      <c r="AB68" s="49"/>
      <c r="AC68" s="279"/>
    </row>
    <row r="69" spans="1:29" ht="15.75" customHeight="1">
      <c r="A69" s="269"/>
      <c r="B69" s="99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53"/>
      <c r="W69" s="63"/>
      <c r="X69" s="108"/>
      <c r="Y69" s="266"/>
      <c r="Z69" s="267"/>
      <c r="AA69" s="55"/>
      <c r="AB69" s="49"/>
      <c r="AC69" s="279"/>
    </row>
    <row r="70" spans="1:29" ht="15.75" customHeight="1">
      <c r="A70" s="269"/>
      <c r="B70" s="99"/>
      <c r="C70" s="264"/>
      <c r="D70" s="265"/>
      <c r="E70" s="39"/>
      <c r="F70" s="71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53"/>
      <c r="W70" s="63"/>
      <c r="X70" s="108"/>
      <c r="Y70" s="266"/>
      <c r="Z70" s="267"/>
      <c r="AA70" s="55"/>
      <c r="AB70" s="49"/>
      <c r="AC70" s="279"/>
    </row>
    <row r="71" spans="1:29" ht="15.75" customHeight="1">
      <c r="A71" s="269"/>
      <c r="B71" s="99"/>
      <c r="C71" s="264"/>
      <c r="D71" s="265"/>
      <c r="E71" s="109"/>
      <c r="F71" s="71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36">AVERAGE(I56:I71)</f>
        <v>23.285714285714285</v>
      </c>
      <c r="J72" s="81">
        <f t="shared" si="36"/>
        <v>2000</v>
      </c>
      <c r="K72" s="82">
        <f t="shared" ref="K72" si="37">J72/I72</f>
        <v>85.889570552147248</v>
      </c>
      <c r="L72" s="80">
        <f t="shared" ref="L72:M72" si="38">AVERAGE(L56:L71)</f>
        <v>23.285714285714285</v>
      </c>
      <c r="M72" s="81">
        <f t="shared" si="38"/>
        <v>1685.7657632164012</v>
      </c>
      <c r="N72" s="82">
        <f t="shared" ref="N72:N81" si="39">M72/L72</f>
        <v>72.394848727084721</v>
      </c>
      <c r="O72" s="83">
        <f t="shared" ref="O72:O81" si="40">L72-I72</f>
        <v>0</v>
      </c>
      <c r="P72" s="84">
        <f t="shared" ref="P72:P81" si="41">N72-K72</f>
        <v>-13.494721825062527</v>
      </c>
      <c r="Q72" s="85">
        <f t="shared" ref="Q72:Q81" si="42">N72/K72</f>
        <v>0.84288288160820057</v>
      </c>
      <c r="R72" s="275"/>
      <c r="S72" s="182">
        <f>S56</f>
        <v>0.16695601851851852</v>
      </c>
      <c r="T72" s="183">
        <f>INDEX(T56:T71,COUNTA(T56:T71))</f>
        <v>0.66388888888888875</v>
      </c>
      <c r="U72" s="86"/>
      <c r="V72" s="96"/>
      <c r="W72" s="78"/>
      <c r="X72" s="82"/>
      <c r="Y72" s="262"/>
      <c r="Z72" s="263"/>
      <c r="AA72" s="97">
        <f t="shared" ref="AA72:AA81" si="43">M72-J72</f>
        <v>-314.23423678359882</v>
      </c>
      <c r="AB72" s="85">
        <f t="shared" ref="AB72:AB81" si="44">M72/J72</f>
        <v>0.84288288160820057</v>
      </c>
      <c r="AC72" s="280"/>
    </row>
    <row r="73" spans="1:29" ht="15.75" customHeight="1">
      <c r="A73" s="281" t="s">
        <v>39</v>
      </c>
      <c r="B73" s="16" t="s">
        <v>85</v>
      </c>
      <c r="C73" s="349" t="s">
        <v>88</v>
      </c>
      <c r="D73" s="349"/>
      <c r="E73" s="21">
        <v>31.27</v>
      </c>
      <c r="F73" s="15">
        <v>5059</v>
      </c>
      <c r="G73" s="22">
        <f t="shared" ref="G73:G81" si="45">E73*F73</f>
        <v>158194.93</v>
      </c>
      <c r="H73" s="23"/>
      <c r="I73" s="24">
        <v>19</v>
      </c>
      <c r="J73" s="25">
        <v>3600</v>
      </c>
      <c r="K73" s="26">
        <f>J73/I73</f>
        <v>189.47368421052633</v>
      </c>
      <c r="L73" s="27">
        <v>19</v>
      </c>
      <c r="M73" s="25">
        <f t="shared" ref="M73:M81" si="46">F73/V73*60</f>
        <v>2990.050894762765</v>
      </c>
      <c r="N73" s="26">
        <f t="shared" si="39"/>
        <v>157.37109972435604</v>
      </c>
      <c r="O73" s="91">
        <f t="shared" si="40"/>
        <v>0</v>
      </c>
      <c r="P73" s="92">
        <f t="shared" si="41"/>
        <v>-32.102584486170286</v>
      </c>
      <c r="Q73" s="31">
        <f t="shared" si="42"/>
        <v>0.83056969298965688</v>
      </c>
      <c r="R73" s="273">
        <f>Q89</f>
        <v>0.85960862357935552</v>
      </c>
      <c r="S73" s="32">
        <v>0.16700231481481481</v>
      </c>
      <c r="T73" s="33">
        <v>0.23749999999999999</v>
      </c>
      <c r="U73" s="34"/>
      <c r="V73" s="35">
        <v>101.51666666666665</v>
      </c>
      <c r="W73" s="33"/>
      <c r="X73" s="107"/>
      <c r="Y73" s="276"/>
      <c r="Z73" s="277"/>
      <c r="AA73" s="36">
        <f t="shared" si="43"/>
        <v>-609.94910523723502</v>
      </c>
      <c r="AB73" s="31">
        <f t="shared" si="44"/>
        <v>0.83056969298965699</v>
      </c>
      <c r="AC73" s="278">
        <f>AB89</f>
        <v>0.85960862357935564</v>
      </c>
    </row>
    <row r="74" spans="1:29" ht="15.75" customHeight="1">
      <c r="A74" s="282"/>
      <c r="B74" s="38" t="s">
        <v>85</v>
      </c>
      <c r="C74" s="287" t="s">
        <v>207</v>
      </c>
      <c r="D74" s="287"/>
      <c r="E74" s="39">
        <v>28.29</v>
      </c>
      <c r="F74" s="40">
        <v>3515</v>
      </c>
      <c r="G74" s="41">
        <f t="shared" si="45"/>
        <v>99439.349999999991</v>
      </c>
      <c r="H74" s="42"/>
      <c r="I74" s="43">
        <v>19</v>
      </c>
      <c r="J74" s="44">
        <v>3600</v>
      </c>
      <c r="K74" s="45">
        <f t="shared" ref="K74:K110" si="47">J74/I74</f>
        <v>189.47368421052633</v>
      </c>
      <c r="L74" s="46">
        <v>19</v>
      </c>
      <c r="M74" s="44">
        <f t="shared" si="46"/>
        <v>2970.4225352112662</v>
      </c>
      <c r="N74" s="45">
        <f t="shared" si="39"/>
        <v>156.33802816901402</v>
      </c>
      <c r="O74" s="47">
        <f t="shared" si="40"/>
        <v>0</v>
      </c>
      <c r="P74" s="48">
        <f t="shared" si="41"/>
        <v>-33.135656041512306</v>
      </c>
      <c r="Q74" s="49">
        <f t="shared" si="42"/>
        <v>0.82511737089201842</v>
      </c>
      <c r="R74" s="274"/>
      <c r="S74" s="50">
        <v>0.24305555555555555</v>
      </c>
      <c r="T74" s="51">
        <v>0.29236111111111113</v>
      </c>
      <c r="U74" s="52">
        <v>8.0000000000000107</v>
      </c>
      <c r="V74" s="53">
        <v>71.000000000000028</v>
      </c>
      <c r="W74" s="54"/>
      <c r="X74" s="94"/>
      <c r="Y74" s="266"/>
      <c r="Z74" s="267"/>
      <c r="AA74" s="55">
        <f t="shared" si="43"/>
        <v>-629.57746478873378</v>
      </c>
      <c r="AB74" s="49">
        <f t="shared" si="44"/>
        <v>0.82511737089201842</v>
      </c>
      <c r="AC74" s="279"/>
    </row>
    <row r="75" spans="1:29" ht="15.75" customHeight="1">
      <c r="A75" s="282"/>
      <c r="B75" s="38" t="s">
        <v>85</v>
      </c>
      <c r="C75" s="287" t="s">
        <v>87</v>
      </c>
      <c r="D75" s="287"/>
      <c r="E75" s="39">
        <v>38.99</v>
      </c>
      <c r="F75" s="40">
        <v>2082</v>
      </c>
      <c r="G75" s="41">
        <f t="shared" si="45"/>
        <v>81177.180000000008</v>
      </c>
      <c r="H75" s="42"/>
      <c r="I75" s="43">
        <v>19</v>
      </c>
      <c r="J75" s="44">
        <v>3600</v>
      </c>
      <c r="K75" s="45">
        <f t="shared" si="47"/>
        <v>189.47368421052633</v>
      </c>
      <c r="L75" s="46">
        <v>19</v>
      </c>
      <c r="M75" s="44">
        <f t="shared" si="46"/>
        <v>2950.866141732281</v>
      </c>
      <c r="N75" s="45">
        <f t="shared" si="39"/>
        <v>155.30874430169899</v>
      </c>
      <c r="O75" s="47">
        <f t="shared" si="40"/>
        <v>0</v>
      </c>
      <c r="P75" s="48">
        <f t="shared" si="41"/>
        <v>-34.164939908827336</v>
      </c>
      <c r="Q75" s="49">
        <f t="shared" si="42"/>
        <v>0.81968503937007797</v>
      </c>
      <c r="R75" s="274"/>
      <c r="S75" s="50">
        <v>0.29652777777777778</v>
      </c>
      <c r="T75" s="51">
        <v>0.32592592592592595</v>
      </c>
      <c r="U75" s="52">
        <v>5.9999999999999787</v>
      </c>
      <c r="V75" s="53">
        <v>42.333333333333371</v>
      </c>
      <c r="W75" s="54"/>
      <c r="X75" s="94"/>
      <c r="Y75" s="266"/>
      <c r="Z75" s="267"/>
      <c r="AA75" s="55">
        <f t="shared" si="43"/>
        <v>-649.13385826771901</v>
      </c>
      <c r="AB75" s="49">
        <f t="shared" si="44"/>
        <v>0.81968503937007808</v>
      </c>
      <c r="AC75" s="279"/>
    </row>
    <row r="76" spans="1:29" ht="15.75" customHeight="1">
      <c r="A76" s="282"/>
      <c r="B76" s="38" t="s">
        <v>85</v>
      </c>
      <c r="C76" s="287" t="s">
        <v>235</v>
      </c>
      <c r="D76" s="287"/>
      <c r="E76" s="39">
        <v>43.61</v>
      </c>
      <c r="F76" s="40">
        <v>2386</v>
      </c>
      <c r="G76" s="41">
        <f t="shared" si="45"/>
        <v>104053.45999999999</v>
      </c>
      <c r="H76" s="42"/>
      <c r="I76" s="43">
        <v>22</v>
      </c>
      <c r="J76" s="44">
        <v>3600</v>
      </c>
      <c r="K76" s="45">
        <f t="shared" si="47"/>
        <v>163.63636363636363</v>
      </c>
      <c r="L76" s="46">
        <v>22</v>
      </c>
      <c r="M76" s="44">
        <f t="shared" si="46"/>
        <v>3117.8221415607977</v>
      </c>
      <c r="N76" s="45">
        <f t="shared" si="39"/>
        <v>141.71918825276353</v>
      </c>
      <c r="O76" s="47">
        <f t="shared" si="40"/>
        <v>0</v>
      </c>
      <c r="P76" s="48">
        <f t="shared" si="41"/>
        <v>-21.917175383600096</v>
      </c>
      <c r="Q76" s="49">
        <f t="shared" si="42"/>
        <v>0.86606170598911048</v>
      </c>
      <c r="R76" s="274"/>
      <c r="S76" s="50">
        <v>0.33067129629629627</v>
      </c>
      <c r="T76" s="51">
        <v>0.36255787037037035</v>
      </c>
      <c r="U76" s="52">
        <v>6.8333333333332558</v>
      </c>
      <c r="V76" s="53">
        <v>45.916666666666679</v>
      </c>
      <c r="W76" s="54"/>
      <c r="X76" s="94"/>
      <c r="Y76" s="266"/>
      <c r="Z76" s="267"/>
      <c r="AA76" s="112">
        <f t="shared" si="43"/>
        <v>-482.17785843920228</v>
      </c>
      <c r="AB76" s="113">
        <f t="shared" si="44"/>
        <v>0.86606170598911048</v>
      </c>
      <c r="AC76" s="279"/>
    </row>
    <row r="77" spans="1:29" ht="15.75" customHeight="1">
      <c r="A77" s="283"/>
      <c r="B77" s="38" t="s">
        <v>85</v>
      </c>
      <c r="C77" s="287" t="s">
        <v>236</v>
      </c>
      <c r="D77" s="287"/>
      <c r="E77" s="39">
        <v>46.93</v>
      </c>
      <c r="F77" s="44">
        <v>2722</v>
      </c>
      <c r="G77" s="41">
        <f t="shared" si="45"/>
        <v>127743.46</v>
      </c>
      <c r="H77" s="58"/>
      <c r="I77" s="43">
        <v>26</v>
      </c>
      <c r="J77" s="44">
        <v>3600</v>
      </c>
      <c r="K77" s="45">
        <f t="shared" si="47"/>
        <v>138.46153846153845</v>
      </c>
      <c r="L77" s="59">
        <v>26</v>
      </c>
      <c r="M77" s="44">
        <f t="shared" si="46"/>
        <v>3134.7408829174619</v>
      </c>
      <c r="N77" s="45">
        <f t="shared" si="39"/>
        <v>120.566957035287</v>
      </c>
      <c r="O77" s="47">
        <f t="shared" si="40"/>
        <v>0</v>
      </c>
      <c r="P77" s="48">
        <f t="shared" si="41"/>
        <v>-17.894581426251449</v>
      </c>
      <c r="Q77" s="49">
        <f t="shared" si="42"/>
        <v>0.87076135636596175</v>
      </c>
      <c r="R77" s="274"/>
      <c r="S77" s="50">
        <v>0.36666666666666664</v>
      </c>
      <c r="T77" s="51">
        <v>0.40284722222222225</v>
      </c>
      <c r="U77" s="52">
        <v>5.916666666666659</v>
      </c>
      <c r="V77" s="53">
        <v>52.100000000000072</v>
      </c>
      <c r="W77" s="54"/>
      <c r="X77" s="94"/>
      <c r="Y77" s="266"/>
      <c r="Z77" s="267"/>
      <c r="AA77" s="112">
        <f t="shared" si="43"/>
        <v>-465.25911708253807</v>
      </c>
      <c r="AB77" s="113">
        <f t="shared" si="44"/>
        <v>0.87076135636596164</v>
      </c>
      <c r="AC77" s="279"/>
    </row>
    <row r="78" spans="1:29" ht="15.75" customHeight="1">
      <c r="A78" s="283"/>
      <c r="B78" s="38" t="s">
        <v>85</v>
      </c>
      <c r="C78" s="287" t="s">
        <v>208</v>
      </c>
      <c r="D78" s="287"/>
      <c r="E78" s="39">
        <v>36.86</v>
      </c>
      <c r="F78" s="44">
        <v>4685</v>
      </c>
      <c r="G78" s="60">
        <f t="shared" si="45"/>
        <v>172689.1</v>
      </c>
      <c r="H78" s="61"/>
      <c r="I78" s="43">
        <v>21</v>
      </c>
      <c r="J78" s="44">
        <v>3600</v>
      </c>
      <c r="K78" s="45">
        <f t="shared" si="47"/>
        <v>171.42857142857142</v>
      </c>
      <c r="L78" s="46">
        <v>21</v>
      </c>
      <c r="M78" s="44">
        <f t="shared" si="46"/>
        <v>3185.2691218130321</v>
      </c>
      <c r="N78" s="45">
        <f t="shared" si="39"/>
        <v>151.67948199109676</v>
      </c>
      <c r="O78" s="47">
        <f t="shared" si="40"/>
        <v>0</v>
      </c>
      <c r="P78" s="48">
        <f t="shared" si="41"/>
        <v>-19.749089437474652</v>
      </c>
      <c r="Q78" s="49">
        <f t="shared" si="42"/>
        <v>0.88479697828139781</v>
      </c>
      <c r="R78" s="274"/>
      <c r="S78" s="50">
        <v>0.40625</v>
      </c>
      <c r="T78" s="51">
        <v>0.4675347222222222</v>
      </c>
      <c r="U78" s="52">
        <v>4.8999999999999666</v>
      </c>
      <c r="V78" s="53">
        <v>88.249999999999972</v>
      </c>
      <c r="W78" s="54">
        <v>0.4675347222222222</v>
      </c>
      <c r="X78" s="94">
        <v>0.50728009259259255</v>
      </c>
      <c r="Y78" s="266"/>
      <c r="Z78" s="267"/>
      <c r="AA78" s="112">
        <f t="shared" si="43"/>
        <v>-414.73087818696786</v>
      </c>
      <c r="AB78" s="113">
        <f t="shared" si="44"/>
        <v>0.88479697828139781</v>
      </c>
      <c r="AC78" s="279"/>
    </row>
    <row r="79" spans="1:29" ht="15.75" customHeight="1">
      <c r="A79" s="283"/>
      <c r="B79" s="38" t="s">
        <v>85</v>
      </c>
      <c r="C79" s="287" t="s">
        <v>90</v>
      </c>
      <c r="D79" s="287"/>
      <c r="E79" s="39">
        <v>38</v>
      </c>
      <c r="F79" s="44">
        <v>448</v>
      </c>
      <c r="G79" s="60">
        <f t="shared" si="45"/>
        <v>17024</v>
      </c>
      <c r="H79" s="64">
        <v>2</v>
      </c>
      <c r="I79" s="43">
        <v>21</v>
      </c>
      <c r="J79" s="44">
        <v>3600</v>
      </c>
      <c r="K79" s="45">
        <f t="shared" si="47"/>
        <v>171.42857142857142</v>
      </c>
      <c r="L79" s="59">
        <v>21</v>
      </c>
      <c r="M79" s="44">
        <f t="shared" si="46"/>
        <v>3156.1643835616442</v>
      </c>
      <c r="N79" s="45">
        <f t="shared" si="39"/>
        <v>150.29354207436401</v>
      </c>
      <c r="O79" s="65">
        <f t="shared" si="40"/>
        <v>0</v>
      </c>
      <c r="P79" s="66">
        <f t="shared" si="41"/>
        <v>-21.135029354207404</v>
      </c>
      <c r="Q79" s="67">
        <f t="shared" si="42"/>
        <v>0.87671232876712346</v>
      </c>
      <c r="R79" s="274"/>
      <c r="S79" s="50">
        <v>0.50728009259259255</v>
      </c>
      <c r="T79" s="51">
        <v>0.5131944444444444</v>
      </c>
      <c r="U79" s="52">
        <v>57.233333333333299</v>
      </c>
      <c r="V79" s="53">
        <v>8.5166666666666657</v>
      </c>
      <c r="W79" s="54"/>
      <c r="X79" s="94"/>
      <c r="Y79" s="266"/>
      <c r="Z79" s="267"/>
      <c r="AA79" s="112">
        <f t="shared" si="43"/>
        <v>-443.83561643835583</v>
      </c>
      <c r="AB79" s="113">
        <f t="shared" si="44"/>
        <v>0.87671232876712335</v>
      </c>
      <c r="AC79" s="279"/>
    </row>
    <row r="80" spans="1:29" ht="15.75" customHeight="1">
      <c r="A80" s="283"/>
      <c r="B80" s="38" t="s">
        <v>85</v>
      </c>
      <c r="C80" s="287" t="s">
        <v>89</v>
      </c>
      <c r="D80" s="287"/>
      <c r="E80" s="39">
        <v>38.630000000000003</v>
      </c>
      <c r="F80" s="44">
        <v>6993</v>
      </c>
      <c r="G80" s="60">
        <f t="shared" si="45"/>
        <v>270139.59000000003</v>
      </c>
      <c r="H80" s="64"/>
      <c r="I80" s="43">
        <v>20</v>
      </c>
      <c r="J80" s="44">
        <v>3600</v>
      </c>
      <c r="K80" s="45">
        <f t="shared" si="47"/>
        <v>180</v>
      </c>
      <c r="L80" s="59">
        <v>20</v>
      </c>
      <c r="M80" s="44">
        <f t="shared" si="46"/>
        <v>3178.6363636363635</v>
      </c>
      <c r="N80" s="45">
        <f t="shared" si="39"/>
        <v>158.93181818181819</v>
      </c>
      <c r="O80" s="65">
        <f t="shared" si="40"/>
        <v>0</v>
      </c>
      <c r="P80" s="66">
        <f t="shared" si="41"/>
        <v>-21.068181818181813</v>
      </c>
      <c r="Q80" s="67">
        <f t="shared" si="42"/>
        <v>0.88295454545454544</v>
      </c>
      <c r="R80" s="274"/>
      <c r="S80" s="50">
        <v>0.51736111111111105</v>
      </c>
      <c r="T80" s="51">
        <v>0.60902777777777772</v>
      </c>
      <c r="U80" s="52">
        <v>5.9999999999999787</v>
      </c>
      <c r="V80" s="53">
        <v>132</v>
      </c>
      <c r="W80" s="54"/>
      <c r="X80" s="94"/>
      <c r="Y80" s="266"/>
      <c r="Z80" s="267"/>
      <c r="AA80" s="112">
        <f t="shared" si="43"/>
        <v>-421.36363636363649</v>
      </c>
      <c r="AB80" s="113">
        <f t="shared" si="44"/>
        <v>0.88295454545454544</v>
      </c>
      <c r="AC80" s="279"/>
    </row>
    <row r="81" spans="1:29" ht="15.75" customHeight="1">
      <c r="A81" s="283"/>
      <c r="B81" s="38" t="s">
        <v>85</v>
      </c>
      <c r="C81" s="287" t="s">
        <v>90</v>
      </c>
      <c r="D81" s="287"/>
      <c r="E81" s="39">
        <v>38</v>
      </c>
      <c r="F81" s="44">
        <v>9312</v>
      </c>
      <c r="G81" s="60">
        <f t="shared" si="45"/>
        <v>353856</v>
      </c>
      <c r="H81" s="64"/>
      <c r="I81" s="43">
        <v>21</v>
      </c>
      <c r="J81" s="44">
        <v>3600</v>
      </c>
      <c r="K81" s="45">
        <f t="shared" si="47"/>
        <v>171.42857142857142</v>
      </c>
      <c r="L81" s="59">
        <v>21</v>
      </c>
      <c r="M81" s="44">
        <f t="shared" si="46"/>
        <v>3167.3469387755085</v>
      </c>
      <c r="N81" s="45">
        <f t="shared" si="39"/>
        <v>150.82604470359564</v>
      </c>
      <c r="O81" s="65">
        <f t="shared" si="40"/>
        <v>0</v>
      </c>
      <c r="P81" s="66">
        <f t="shared" si="41"/>
        <v>-20.602526724975775</v>
      </c>
      <c r="Q81" s="67">
        <f t="shared" si="42"/>
        <v>0.87981859410430796</v>
      </c>
      <c r="R81" s="274"/>
      <c r="S81" s="50">
        <v>0.61255787037037035</v>
      </c>
      <c r="T81" s="51">
        <v>0.7350578703703704</v>
      </c>
      <c r="U81" s="52">
        <v>5.0833333333333819</v>
      </c>
      <c r="V81" s="53">
        <v>176.40000000000009</v>
      </c>
      <c r="W81" s="54"/>
      <c r="X81" s="94"/>
      <c r="Y81" s="266"/>
      <c r="Z81" s="267"/>
      <c r="AA81" s="112">
        <f t="shared" si="43"/>
        <v>-432.65306122449147</v>
      </c>
      <c r="AB81" s="113">
        <f t="shared" si="44"/>
        <v>0.87981859410430796</v>
      </c>
      <c r="AC81" s="279"/>
    </row>
    <row r="82" spans="1:29" ht="15.75" customHeight="1">
      <c r="A82" s="283"/>
      <c r="B82" s="38"/>
      <c r="C82" s="287"/>
      <c r="D82" s="287"/>
      <c r="E82" s="39"/>
      <c r="F82" s="44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112"/>
      <c r="AB82" s="113"/>
      <c r="AC82" s="279"/>
    </row>
    <row r="83" spans="1:29" ht="15.75" customHeight="1">
      <c r="A83" s="283"/>
      <c r="B83" s="38"/>
      <c r="C83" s="287"/>
      <c r="D83" s="287"/>
      <c r="E83" s="39"/>
      <c r="F83" s="44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112"/>
      <c r="AB83" s="113"/>
      <c r="AC83" s="279"/>
    </row>
    <row r="84" spans="1:29" ht="15.75" customHeight="1">
      <c r="A84" s="283"/>
      <c r="B84" s="38"/>
      <c r="C84" s="287"/>
      <c r="D84" s="287"/>
      <c r="E84" s="39"/>
      <c r="F84" s="44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112"/>
      <c r="AB84" s="113"/>
      <c r="AC84" s="279"/>
    </row>
    <row r="85" spans="1:29" ht="15.75" customHeight="1">
      <c r="A85" s="283"/>
      <c r="B85" s="38"/>
      <c r="C85" s="287"/>
      <c r="D85" s="287"/>
      <c r="E85" s="39"/>
      <c r="F85" s="44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112"/>
      <c r="AB85" s="113"/>
      <c r="AC85" s="279"/>
    </row>
    <row r="86" spans="1:29" ht="15.75" customHeight="1">
      <c r="A86" s="283"/>
      <c r="B86" s="38"/>
      <c r="C86" s="287"/>
      <c r="D86" s="287"/>
      <c r="E86" s="39"/>
      <c r="F86" s="44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112"/>
      <c r="AB86" s="113"/>
      <c r="AC86" s="279"/>
    </row>
    <row r="87" spans="1:29" ht="15.75" customHeight="1">
      <c r="A87" s="283"/>
      <c r="B87" s="38"/>
      <c r="C87" s="287"/>
      <c r="D87" s="287"/>
      <c r="E87" s="39"/>
      <c r="F87" s="44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112"/>
      <c r="AB87" s="113"/>
      <c r="AC87" s="279"/>
    </row>
    <row r="88" spans="1:29" ht="15.75" customHeight="1">
      <c r="A88" s="283"/>
      <c r="B88" s="38"/>
      <c r="C88" s="287"/>
      <c r="D88" s="287"/>
      <c r="E88" s="95"/>
      <c r="F88" s="44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48">AVERAGE(I73:I88)</f>
        <v>20.888888888888889</v>
      </c>
      <c r="J89" s="81">
        <f t="shared" si="48"/>
        <v>3600</v>
      </c>
      <c r="K89" s="82">
        <f t="shared" ref="K89" si="49">J89/I89</f>
        <v>172.34042553191489</v>
      </c>
      <c r="L89" s="80">
        <f t="shared" ref="L89:M89" si="50">AVERAGE(L73:L88)</f>
        <v>20.888888888888889</v>
      </c>
      <c r="M89" s="81">
        <f t="shared" si="50"/>
        <v>3094.5910448856803</v>
      </c>
      <c r="N89" s="82">
        <f>M89/L89</f>
        <v>148.14531597856978</v>
      </c>
      <c r="O89" s="83">
        <f>L89-I89</f>
        <v>0</v>
      </c>
      <c r="P89" s="84">
        <f>N89-K89</f>
        <v>-24.195109553345105</v>
      </c>
      <c r="Q89" s="85">
        <f>N89/K89</f>
        <v>0.85960862357935552</v>
      </c>
      <c r="R89" s="275"/>
      <c r="S89" s="182">
        <f>S73</f>
        <v>0.16700231481481481</v>
      </c>
      <c r="T89" s="183">
        <f>INDEX(T73:T88,COUNTA(T73:T88))</f>
        <v>0.7350578703703704</v>
      </c>
      <c r="U89" s="86"/>
      <c r="V89" s="96"/>
      <c r="W89" s="78"/>
      <c r="X89" s="82"/>
      <c r="Y89" s="262"/>
      <c r="Z89" s="263"/>
      <c r="AA89" s="97">
        <f>M89-J89</f>
        <v>-505.40895511431972</v>
      </c>
      <c r="AB89" s="85">
        <f>M89/J89</f>
        <v>0.85960862357935564</v>
      </c>
      <c r="AC89" s="280"/>
    </row>
    <row r="90" spans="1:29" ht="15.75" customHeight="1">
      <c r="A90" s="268" t="s">
        <v>40</v>
      </c>
      <c r="B90" s="98" t="s">
        <v>76</v>
      </c>
      <c r="C90" s="271" t="s">
        <v>91</v>
      </c>
      <c r="D90" s="272"/>
      <c r="E90" s="21">
        <v>34.229999999999997</v>
      </c>
      <c r="F90" s="15">
        <v>2089</v>
      </c>
      <c r="G90" s="22">
        <f t="shared" ref="G90:G93" si="51">E90*F90</f>
        <v>71506.469999999987</v>
      </c>
      <c r="H90" s="23"/>
      <c r="I90" s="24">
        <v>16</v>
      </c>
      <c r="J90" s="25">
        <v>3000</v>
      </c>
      <c r="K90" s="26">
        <f>J90/I90</f>
        <v>187.5</v>
      </c>
      <c r="L90" s="27">
        <v>16</v>
      </c>
      <c r="M90" s="25">
        <f>F90/V90*60</f>
        <v>2536.3912310286678</v>
      </c>
      <c r="N90" s="26">
        <f>M90/L90</f>
        <v>158.52445193929174</v>
      </c>
      <c r="O90" s="91">
        <f>L90-I90</f>
        <v>0</v>
      </c>
      <c r="P90" s="92">
        <f>N90-K90</f>
        <v>-28.975548060708263</v>
      </c>
      <c r="Q90" s="31">
        <f>N90/K90</f>
        <v>0.84546374367622257</v>
      </c>
      <c r="R90" s="273">
        <f>Q106</f>
        <v>0.85154011102444793</v>
      </c>
      <c r="S90" s="32">
        <v>0.25</v>
      </c>
      <c r="T90" s="33">
        <v>0.28431712962962963</v>
      </c>
      <c r="U90" s="34"/>
      <c r="V90" s="35">
        <v>49.416666666666664</v>
      </c>
      <c r="W90" s="114"/>
      <c r="X90" s="115"/>
      <c r="Y90" s="276"/>
      <c r="Z90" s="277"/>
      <c r="AA90" s="36">
        <f>M90-J90</f>
        <v>-463.60876897133221</v>
      </c>
      <c r="AB90" s="31">
        <f>M90/J90</f>
        <v>0.84546374367622257</v>
      </c>
      <c r="AC90" s="278">
        <f>AB106</f>
        <v>0.85154011102444782</v>
      </c>
    </row>
    <row r="91" spans="1:29" ht="15.75" customHeight="1">
      <c r="A91" s="269"/>
      <c r="B91" s="38" t="s">
        <v>76</v>
      </c>
      <c r="C91" s="264" t="s">
        <v>92</v>
      </c>
      <c r="D91" s="265"/>
      <c r="E91" s="39">
        <v>34.770000000000003</v>
      </c>
      <c r="F91" s="40">
        <v>1683</v>
      </c>
      <c r="G91" s="41">
        <f t="shared" si="51"/>
        <v>58517.91</v>
      </c>
      <c r="H91" s="42"/>
      <c r="I91" s="43">
        <v>11</v>
      </c>
      <c r="J91" s="44">
        <v>3000</v>
      </c>
      <c r="K91" s="45">
        <f t="shared" si="47"/>
        <v>272.72727272727275</v>
      </c>
      <c r="L91" s="46">
        <v>11</v>
      </c>
      <c r="M91" s="44">
        <f>F91/V91*60</f>
        <v>2518.2044887780521</v>
      </c>
      <c r="N91" s="45">
        <f>M91/L91</f>
        <v>228.92768079800473</v>
      </c>
      <c r="O91" s="47">
        <f>L91-I91</f>
        <v>0</v>
      </c>
      <c r="P91" s="48">
        <f>N91-K91</f>
        <v>-43.799591929268018</v>
      </c>
      <c r="Q91" s="49">
        <f>N91/K91</f>
        <v>0.83940149625935057</v>
      </c>
      <c r="R91" s="274"/>
      <c r="S91" s="50">
        <v>0.2895833333333333</v>
      </c>
      <c r="T91" s="51">
        <v>0.31743055555555555</v>
      </c>
      <c r="U91" s="52">
        <v>7.5833333333332931</v>
      </c>
      <c r="V91" s="53">
        <v>40.100000000000037</v>
      </c>
      <c r="W91" s="54"/>
      <c r="X91" s="94"/>
      <c r="Y91" s="266"/>
      <c r="Z91" s="267"/>
      <c r="AA91" s="55">
        <f>M91-J91</f>
        <v>-481.79551122194789</v>
      </c>
      <c r="AB91" s="49">
        <f>M91/J91</f>
        <v>0.83940149625935068</v>
      </c>
      <c r="AC91" s="279"/>
    </row>
    <row r="92" spans="1:29" ht="15.75" customHeight="1">
      <c r="A92" s="269"/>
      <c r="B92" s="38" t="s">
        <v>76</v>
      </c>
      <c r="C92" s="264" t="s">
        <v>94</v>
      </c>
      <c r="D92" s="265"/>
      <c r="E92" s="39">
        <v>35.83</v>
      </c>
      <c r="F92" s="40">
        <v>5525</v>
      </c>
      <c r="G92" s="41">
        <f t="shared" si="51"/>
        <v>197960.75</v>
      </c>
      <c r="H92" s="42"/>
      <c r="I92" s="43">
        <v>12</v>
      </c>
      <c r="J92" s="44">
        <v>3273</v>
      </c>
      <c r="K92" s="45">
        <f t="shared" si="47"/>
        <v>272.75</v>
      </c>
      <c r="L92" s="46">
        <v>12</v>
      </c>
      <c r="M92" s="44">
        <f>F92/V92*60</f>
        <v>2829.3029871977214</v>
      </c>
      <c r="N92" s="45">
        <f>M92/L92</f>
        <v>235.77524893314344</v>
      </c>
      <c r="O92" s="47">
        <f>L92-I92</f>
        <v>0</v>
      </c>
      <c r="P92" s="48">
        <f>N92-K92</f>
        <v>-36.974751066856555</v>
      </c>
      <c r="Q92" s="49">
        <f>N92/K92</f>
        <v>0.86443720965405479</v>
      </c>
      <c r="R92" s="274"/>
      <c r="S92" s="50">
        <v>0.36041666666666661</v>
      </c>
      <c r="T92" s="51">
        <v>0.44178240740740743</v>
      </c>
      <c r="U92" s="52">
        <v>5.9999999999998987</v>
      </c>
      <c r="V92" s="53">
        <v>117.16666666666679</v>
      </c>
      <c r="W92" s="54">
        <v>0.44178240740740743</v>
      </c>
      <c r="X92" s="94">
        <v>0.48197916666666668</v>
      </c>
      <c r="Y92" s="266"/>
      <c r="Z92" s="267"/>
      <c r="AA92" s="55">
        <f>M92-J92</f>
        <v>-443.69701280227855</v>
      </c>
      <c r="AB92" s="49">
        <f>M92/J92</f>
        <v>0.86443720965405479</v>
      </c>
      <c r="AC92" s="279"/>
    </row>
    <row r="93" spans="1:29" ht="15.75" customHeight="1">
      <c r="A93" s="269"/>
      <c r="B93" s="38" t="s">
        <v>76</v>
      </c>
      <c r="C93" s="264" t="s">
        <v>95</v>
      </c>
      <c r="D93" s="265"/>
      <c r="E93" s="39">
        <v>36.409999999999997</v>
      </c>
      <c r="F93" s="40">
        <v>3917</v>
      </c>
      <c r="G93" s="41">
        <f t="shared" si="51"/>
        <v>142617.97</v>
      </c>
      <c r="H93" s="58"/>
      <c r="I93" s="43">
        <v>11</v>
      </c>
      <c r="J93" s="44">
        <v>3273</v>
      </c>
      <c r="K93" s="45">
        <f t="shared" si="47"/>
        <v>297.54545454545456</v>
      </c>
      <c r="L93" s="59">
        <v>11</v>
      </c>
      <c r="M93" s="44">
        <f>F93/V93*60</f>
        <v>2799.523525908281</v>
      </c>
      <c r="N93" s="45">
        <f>M93/L93</f>
        <v>254.50213871893465</v>
      </c>
      <c r="O93" s="47">
        <f>L93-I93</f>
        <v>0</v>
      </c>
      <c r="P93" s="48">
        <f>N93-K93</f>
        <v>-43.043315826519915</v>
      </c>
      <c r="Q93" s="49">
        <f>N93/K93</f>
        <v>0.85533868802575042</v>
      </c>
      <c r="R93" s="274"/>
      <c r="S93" s="50">
        <v>0.48197916666666668</v>
      </c>
      <c r="T93" s="51">
        <v>0.54027777777777775</v>
      </c>
      <c r="U93" s="52">
        <v>57.883333333333326</v>
      </c>
      <c r="V93" s="53">
        <v>83.949999999999932</v>
      </c>
      <c r="W93" s="54"/>
      <c r="X93" s="94"/>
      <c r="Y93" s="266"/>
      <c r="Z93" s="267"/>
      <c r="AA93" s="55">
        <f>M93-J93</f>
        <v>-473.47647409171896</v>
      </c>
      <c r="AB93" s="49">
        <f>M93/J93</f>
        <v>0.85533868802575042</v>
      </c>
      <c r="AC93" s="279"/>
    </row>
    <row r="94" spans="1:29" ht="15.75" customHeight="1">
      <c r="A94" s="269"/>
      <c r="B94" s="38"/>
      <c r="C94" s="264"/>
      <c r="D94" s="265"/>
      <c r="E94" s="39"/>
      <c r="F94" s="40"/>
      <c r="G94" s="60"/>
      <c r="H94" s="61"/>
      <c r="I94" s="43"/>
      <c r="J94" s="44"/>
      <c r="K94" s="45"/>
      <c r="L94" s="46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4"/>
      <c r="I95" s="43"/>
      <c r="J95" s="44"/>
      <c r="K95" s="45"/>
      <c r="L95" s="59"/>
      <c r="M95" s="44"/>
      <c r="N95" s="45"/>
      <c r="O95" s="65"/>
      <c r="P95" s="66"/>
      <c r="Q95" s="67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110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110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110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110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110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110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110"/>
      <c r="Y104" s="266"/>
      <c r="Z104" s="267"/>
      <c r="AA104" s="55"/>
      <c r="AB104" s="49"/>
      <c r="AC104" s="279"/>
    </row>
    <row r="105" spans="1:29" ht="15.75" customHeight="1">
      <c r="A105" s="269"/>
      <c r="B105" s="99"/>
      <c r="C105" s="264"/>
      <c r="D105" s="265"/>
      <c r="E105" s="109"/>
      <c r="F105" s="71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52">AVERAGE(I90:I105)</f>
        <v>12.5</v>
      </c>
      <c r="J106" s="81">
        <f t="shared" si="52"/>
        <v>3136.5</v>
      </c>
      <c r="K106" s="82">
        <f t="shared" ref="K106" si="53">J106/I106</f>
        <v>250.92</v>
      </c>
      <c r="L106" s="80">
        <f t="shared" ref="L106:M106" si="54">AVERAGE(L90:L105)</f>
        <v>12.5</v>
      </c>
      <c r="M106" s="81">
        <f t="shared" si="54"/>
        <v>2670.8555582281806</v>
      </c>
      <c r="N106" s="82">
        <f>M106/L106</f>
        <v>213.66844465825446</v>
      </c>
      <c r="O106" s="83">
        <f>L106-I106</f>
        <v>0</v>
      </c>
      <c r="P106" s="84">
        <f>N106-K106</f>
        <v>-37.251555341745529</v>
      </c>
      <c r="Q106" s="85">
        <f>N106/K106</f>
        <v>0.85154011102444793</v>
      </c>
      <c r="R106" s="275"/>
      <c r="S106" s="182">
        <f>S90</f>
        <v>0.25</v>
      </c>
      <c r="T106" s="183">
        <f>INDEX(T90:T105,COUNTA(T90:T105))</f>
        <v>0.54027777777777775</v>
      </c>
      <c r="U106" s="86"/>
      <c r="V106" s="96"/>
      <c r="W106" s="78"/>
      <c r="X106" s="82"/>
      <c r="Y106" s="262"/>
      <c r="Z106" s="263"/>
      <c r="AA106" s="97">
        <f>M106-J106</f>
        <v>-465.6444417718194</v>
      </c>
      <c r="AB106" s="85">
        <f>M106/J106</f>
        <v>0.85154011102444782</v>
      </c>
      <c r="AC106" s="280"/>
    </row>
    <row r="107" spans="1:29" ht="15.75" customHeight="1">
      <c r="A107" s="281" t="s">
        <v>42</v>
      </c>
      <c r="B107" s="16" t="s">
        <v>69</v>
      </c>
      <c r="C107" s="271" t="s">
        <v>102</v>
      </c>
      <c r="D107" s="272"/>
      <c r="E107" s="21">
        <v>26.63</v>
      </c>
      <c r="F107" s="15">
        <v>755</v>
      </c>
      <c r="G107" s="22">
        <f t="shared" ref="G107:G110" si="55">E107*F107</f>
        <v>20105.649999999998</v>
      </c>
      <c r="H107" s="23"/>
      <c r="I107" s="24">
        <v>6</v>
      </c>
      <c r="J107" s="25">
        <v>2600</v>
      </c>
      <c r="K107" s="26">
        <f>J107/I107</f>
        <v>433.33333333333331</v>
      </c>
      <c r="L107" s="27">
        <v>6</v>
      </c>
      <c r="M107" s="25">
        <f>F107/V107*60</f>
        <v>2110.2484472049587</v>
      </c>
      <c r="N107" s="26">
        <f>M107/L107</f>
        <v>351.70807453415978</v>
      </c>
      <c r="O107" s="91">
        <f>L107-I107</f>
        <v>0</v>
      </c>
      <c r="P107" s="92">
        <f>N107-K107</f>
        <v>-81.625258799173537</v>
      </c>
      <c r="Q107" s="31">
        <f>N107/K107</f>
        <v>0.81163401815575342</v>
      </c>
      <c r="R107" s="273">
        <f>Q123</f>
        <v>0.82965951266706617</v>
      </c>
      <c r="S107" s="117">
        <v>0.3388888888888888</v>
      </c>
      <c r="T107" s="118">
        <v>0.35379629629629628</v>
      </c>
      <c r="U107" s="34"/>
      <c r="V107" s="35">
        <v>21.466666666666772</v>
      </c>
      <c r="W107" s="33"/>
      <c r="X107" s="107"/>
      <c r="Y107" s="276"/>
      <c r="Z107" s="277"/>
      <c r="AA107" s="36">
        <f>M107-J107</f>
        <v>-489.75155279504133</v>
      </c>
      <c r="AB107" s="31">
        <f>M107/J107</f>
        <v>0.81163401815575331</v>
      </c>
      <c r="AC107" s="278">
        <f>AB123</f>
        <v>0.82965951266706617</v>
      </c>
    </row>
    <row r="108" spans="1:29" ht="15.75" customHeight="1">
      <c r="A108" s="282"/>
      <c r="B108" s="38" t="s">
        <v>76</v>
      </c>
      <c r="C108" s="264" t="s">
        <v>99</v>
      </c>
      <c r="D108" s="265"/>
      <c r="E108" s="39">
        <v>24.73</v>
      </c>
      <c r="F108" s="40">
        <v>1292</v>
      </c>
      <c r="G108" s="41">
        <f t="shared" si="55"/>
        <v>31951.16</v>
      </c>
      <c r="H108" s="42"/>
      <c r="I108" s="43">
        <v>6</v>
      </c>
      <c r="J108" s="44">
        <v>2600</v>
      </c>
      <c r="K108" s="45">
        <f t="shared" si="47"/>
        <v>433.33333333333331</v>
      </c>
      <c r="L108" s="46">
        <v>6</v>
      </c>
      <c r="M108" s="44">
        <f>F108/V108*60</f>
        <v>2174.4740532959295</v>
      </c>
      <c r="N108" s="45">
        <f>M108/L108</f>
        <v>362.41234221598825</v>
      </c>
      <c r="O108" s="47">
        <f>L108-I108</f>
        <v>0</v>
      </c>
      <c r="P108" s="48">
        <f>N108-K108</f>
        <v>-70.920991117345068</v>
      </c>
      <c r="Q108" s="49">
        <f>N108/K108</f>
        <v>0.83633617434458829</v>
      </c>
      <c r="R108" s="274"/>
      <c r="S108" s="50">
        <v>0.35857638888888888</v>
      </c>
      <c r="T108" s="51">
        <v>0.38333333333333336</v>
      </c>
      <c r="U108" s="52">
        <v>6.8833333333333435</v>
      </c>
      <c r="V108" s="53">
        <v>35.650000000000055</v>
      </c>
      <c r="W108" s="54"/>
      <c r="X108" s="58"/>
      <c r="Y108" s="266"/>
      <c r="Z108" s="267"/>
      <c r="AA108" s="55">
        <f>M108-J108</f>
        <v>-425.52594670407052</v>
      </c>
      <c r="AB108" s="49">
        <f>M108/J108</f>
        <v>0.83633617434458829</v>
      </c>
      <c r="AC108" s="279"/>
    </row>
    <row r="109" spans="1:29" ht="15.75" customHeight="1">
      <c r="A109" s="282"/>
      <c r="B109" s="38" t="s">
        <v>76</v>
      </c>
      <c r="C109" s="264" t="s">
        <v>101</v>
      </c>
      <c r="D109" s="265"/>
      <c r="E109" s="39">
        <v>24.73</v>
      </c>
      <c r="F109" s="40">
        <v>1884</v>
      </c>
      <c r="G109" s="41">
        <f t="shared" si="55"/>
        <v>46591.32</v>
      </c>
      <c r="H109" s="42"/>
      <c r="I109" s="43">
        <v>6</v>
      </c>
      <c r="J109" s="44">
        <v>2600</v>
      </c>
      <c r="K109" s="45">
        <f t="shared" si="47"/>
        <v>433.33333333333331</v>
      </c>
      <c r="L109" s="46">
        <v>6</v>
      </c>
      <c r="M109" s="44">
        <f>F109/V109*60</f>
        <v>2187.8709677419338</v>
      </c>
      <c r="N109" s="45">
        <f>M109/L109</f>
        <v>364.64516129032228</v>
      </c>
      <c r="O109" s="47">
        <f>L109-I109</f>
        <v>0</v>
      </c>
      <c r="P109" s="48">
        <f>N109-K109</f>
        <v>-68.688172043011036</v>
      </c>
      <c r="Q109" s="49">
        <f>N109/K109</f>
        <v>0.84148883374689765</v>
      </c>
      <c r="R109" s="274"/>
      <c r="S109" s="50">
        <v>0.38703703703703701</v>
      </c>
      <c r="T109" s="51">
        <v>0.42291666666666666</v>
      </c>
      <c r="U109" s="52">
        <v>5.3333333333332611</v>
      </c>
      <c r="V109" s="53">
        <v>51.6666666666667</v>
      </c>
      <c r="W109" s="54"/>
      <c r="X109" s="94"/>
      <c r="Y109" s="266"/>
      <c r="Z109" s="267"/>
      <c r="AA109" s="55">
        <f>M109-J109</f>
        <v>-412.12903225806622</v>
      </c>
      <c r="AB109" s="49">
        <f>M109/J109</f>
        <v>0.84148883374689765</v>
      </c>
      <c r="AC109" s="279"/>
    </row>
    <row r="110" spans="1:29" ht="15.75" customHeight="1">
      <c r="A110" s="282"/>
      <c r="B110" s="38" t="s">
        <v>76</v>
      </c>
      <c r="C110" s="264" t="s">
        <v>100</v>
      </c>
      <c r="D110" s="265"/>
      <c r="E110" s="39">
        <v>24.94</v>
      </c>
      <c r="F110" s="40">
        <v>1460</v>
      </c>
      <c r="G110" s="41">
        <f t="shared" si="55"/>
        <v>36412.400000000001</v>
      </c>
      <c r="H110" s="42"/>
      <c r="I110" s="43">
        <v>6</v>
      </c>
      <c r="J110" s="44">
        <v>2600</v>
      </c>
      <c r="K110" s="45">
        <f t="shared" si="47"/>
        <v>433.33333333333331</v>
      </c>
      <c r="L110" s="46">
        <v>6</v>
      </c>
      <c r="M110" s="44">
        <f>F110/V110*60</f>
        <v>2155.8654634946674</v>
      </c>
      <c r="N110" s="45">
        <f>M110/L110</f>
        <v>359.31091058244459</v>
      </c>
      <c r="O110" s="47">
        <f>L110-I110</f>
        <v>0</v>
      </c>
      <c r="P110" s="48">
        <f>N110-K110</f>
        <v>-74.022422750888722</v>
      </c>
      <c r="Q110" s="49">
        <f>N110/K110</f>
        <v>0.82917902442102598</v>
      </c>
      <c r="R110" s="274"/>
      <c r="S110" s="50">
        <v>0.42733796296296295</v>
      </c>
      <c r="T110" s="51">
        <v>0.45555555555555555</v>
      </c>
      <c r="U110" s="52">
        <v>6.3666666666666494</v>
      </c>
      <c r="V110" s="53">
        <v>40.63333333333334</v>
      </c>
      <c r="W110" s="54"/>
      <c r="X110" s="58"/>
      <c r="Y110" s="266"/>
      <c r="Z110" s="267"/>
      <c r="AA110" s="55">
        <f>M110-J110</f>
        <v>-444.13453650533256</v>
      </c>
      <c r="AB110" s="49">
        <f>M110/J110</f>
        <v>0.82917902442102598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58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58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58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58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58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58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58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58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58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58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78"/>
      <c r="G123" s="79"/>
      <c r="H123" s="20"/>
      <c r="I123" s="80">
        <f t="shared" ref="I123:J123" si="56">AVERAGE(I107:I122)</f>
        <v>6</v>
      </c>
      <c r="J123" s="81">
        <f t="shared" si="56"/>
        <v>2600</v>
      </c>
      <c r="K123" s="82">
        <f t="shared" ref="K123" si="57">J123/I123</f>
        <v>433.33333333333331</v>
      </c>
      <c r="L123" s="80">
        <f t="shared" ref="L123:M123" si="58">AVERAGE(L107:L122)</f>
        <v>6</v>
      </c>
      <c r="M123" s="81">
        <f t="shared" si="58"/>
        <v>2157.1147329343721</v>
      </c>
      <c r="N123" s="82">
        <f>M123/L123</f>
        <v>359.51912215572867</v>
      </c>
      <c r="O123" s="83">
        <f>L123-I123</f>
        <v>0</v>
      </c>
      <c r="P123" s="84">
        <f>N123-K123</f>
        <v>-73.814211177604648</v>
      </c>
      <c r="Q123" s="85">
        <f>N123/K123</f>
        <v>0.82965951266706617</v>
      </c>
      <c r="R123" s="275"/>
      <c r="S123" s="182">
        <f>S107</f>
        <v>0.3388888888888888</v>
      </c>
      <c r="T123" s="183">
        <f>INDEX(T107:T122,COUNTA(T107:T122))</f>
        <v>0.45555555555555555</v>
      </c>
      <c r="U123" s="86"/>
      <c r="V123" s="96"/>
      <c r="W123" s="78"/>
      <c r="X123" s="82"/>
      <c r="Y123" s="262"/>
      <c r="Z123" s="263"/>
      <c r="AA123" s="97">
        <f>M123-J123</f>
        <v>-442.88526706562789</v>
      </c>
      <c r="AB123" s="85">
        <f>M123/J123</f>
        <v>0.82965951266706617</v>
      </c>
      <c r="AC123" s="280"/>
    </row>
    <row r="124" spans="1:29" ht="15.75" customHeight="1">
      <c r="A124" s="268" t="s">
        <v>214</v>
      </c>
      <c r="B124" s="98" t="s">
        <v>70</v>
      </c>
      <c r="C124" s="271" t="s">
        <v>203</v>
      </c>
      <c r="D124" s="272"/>
      <c r="E124" s="21">
        <v>49.91</v>
      </c>
      <c r="F124" s="15">
        <v>1882</v>
      </c>
      <c r="G124" s="22">
        <f t="shared" ref="G124:G125" si="59">E124*F124</f>
        <v>93930.62</v>
      </c>
      <c r="H124" s="23"/>
      <c r="I124" s="24">
        <v>26</v>
      </c>
      <c r="J124" s="25">
        <v>2000</v>
      </c>
      <c r="K124" s="26">
        <f>J124/I124</f>
        <v>76.92307692307692</v>
      </c>
      <c r="L124" s="27">
        <v>26</v>
      </c>
      <c r="M124" s="25">
        <f>F124/V124*60</f>
        <v>1701.8839487565942</v>
      </c>
      <c r="N124" s="26">
        <f>M124/L124</f>
        <v>65.457074952176697</v>
      </c>
      <c r="O124" s="91">
        <f>L124-I124</f>
        <v>0</v>
      </c>
      <c r="P124" s="92">
        <f>N124-K124</f>
        <v>-11.466001970900223</v>
      </c>
      <c r="Q124" s="31">
        <f>N124/K124</f>
        <v>0.85094197437829711</v>
      </c>
      <c r="R124" s="273">
        <f>Q140</f>
        <v>0.85197295237724513</v>
      </c>
      <c r="S124" s="32">
        <v>0.70833333333333337</v>
      </c>
      <c r="T124" s="33">
        <v>0.75440972222222225</v>
      </c>
      <c r="U124" s="34"/>
      <c r="V124" s="35">
        <v>66.34999999999998</v>
      </c>
      <c r="W124" s="33"/>
      <c r="X124" s="107"/>
      <c r="Y124" s="276"/>
      <c r="Z124" s="277"/>
      <c r="AA124" s="36">
        <f>M124-J124</f>
        <v>-298.11605124340576</v>
      </c>
      <c r="AB124" s="31">
        <f>M124/J124</f>
        <v>0.85094197437829711</v>
      </c>
      <c r="AC124" s="278">
        <f>AB140</f>
        <v>0.85197295237724502</v>
      </c>
    </row>
    <row r="125" spans="1:29" ht="15.75" customHeight="1">
      <c r="A125" s="269"/>
      <c r="B125" s="99" t="s">
        <v>70</v>
      </c>
      <c r="C125" s="264" t="s">
        <v>224</v>
      </c>
      <c r="D125" s="265"/>
      <c r="E125" s="39">
        <v>50.67</v>
      </c>
      <c r="F125" s="40">
        <v>2532</v>
      </c>
      <c r="G125" s="41">
        <f t="shared" si="59"/>
        <v>128296.44</v>
      </c>
      <c r="H125" s="42"/>
      <c r="I125" s="43">
        <v>22</v>
      </c>
      <c r="J125" s="44">
        <v>2000</v>
      </c>
      <c r="K125" s="45">
        <f t="shared" ref="K125" si="60">J125/I125</f>
        <v>90.909090909090907</v>
      </c>
      <c r="L125" s="46">
        <v>22</v>
      </c>
      <c r="M125" s="44">
        <f>F125/V125*60</f>
        <v>1706.007860752386</v>
      </c>
      <c r="N125" s="45">
        <f>M125/L125</f>
        <v>77.545811852381178</v>
      </c>
      <c r="O125" s="47">
        <f>L125-I125</f>
        <v>0</v>
      </c>
      <c r="P125" s="48">
        <f>N125-K125</f>
        <v>-13.363279056709729</v>
      </c>
      <c r="Q125" s="49">
        <f>N125/K125</f>
        <v>0.85300393037619293</v>
      </c>
      <c r="R125" s="274"/>
      <c r="S125" s="50">
        <v>0.75763888888888886</v>
      </c>
      <c r="T125" s="51">
        <v>0.81947916666666665</v>
      </c>
      <c r="U125" s="52">
        <v>4.6499999999999275</v>
      </c>
      <c r="V125" s="53">
        <v>89.050000000000011</v>
      </c>
      <c r="W125" s="54"/>
      <c r="X125" s="94"/>
      <c r="Y125" s="266"/>
      <c r="Z125" s="267"/>
      <c r="AA125" s="55">
        <f>M125-J125</f>
        <v>-293.99213924761398</v>
      </c>
      <c r="AB125" s="49">
        <f>M125/J125</f>
        <v>0.85300393037619304</v>
      </c>
      <c r="AC125" s="279"/>
    </row>
    <row r="126" spans="1:29" ht="15.75" customHeight="1">
      <c r="A126" s="269"/>
      <c r="B126" s="99"/>
      <c r="C126" s="264"/>
      <c r="D126" s="265"/>
      <c r="E126" s="39"/>
      <c r="F126" s="40"/>
      <c r="G126" s="41"/>
      <c r="H126" s="42"/>
      <c r="I126" s="43"/>
      <c r="J126" s="44"/>
      <c r="K126" s="45"/>
      <c r="L126" s="46"/>
      <c r="M126" s="44"/>
      <c r="N126" s="45"/>
      <c r="O126" s="47"/>
      <c r="P126" s="48"/>
      <c r="Q126" s="49"/>
      <c r="R126" s="274"/>
      <c r="S126" s="50"/>
      <c r="T126" s="51"/>
      <c r="U126" s="52"/>
      <c r="V126" s="53"/>
      <c r="W126" s="54"/>
      <c r="X126" s="94"/>
      <c r="Y126" s="266"/>
      <c r="Z126" s="267"/>
      <c r="AA126" s="55"/>
      <c r="AB126" s="49"/>
      <c r="AC126" s="279"/>
    </row>
    <row r="127" spans="1:29" ht="15.75" customHeight="1">
      <c r="A127" s="269"/>
      <c r="B127" s="99"/>
      <c r="C127" s="264"/>
      <c r="D127" s="265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79"/>
    </row>
    <row r="128" spans="1:29" ht="15.75" customHeight="1">
      <c r="A128" s="269"/>
      <c r="B128" s="99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99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94"/>
      <c r="Y129" s="266"/>
      <c r="Z129" s="267"/>
      <c r="AA129" s="55"/>
      <c r="AB129" s="49"/>
      <c r="AC129" s="279"/>
    </row>
    <row r="130" spans="1:29" ht="15.75" customHeight="1">
      <c r="A130" s="269"/>
      <c r="B130" s="99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62"/>
      <c r="T130" s="63"/>
      <c r="U130" s="52"/>
      <c r="V130" s="53"/>
      <c r="W130" s="63"/>
      <c r="X130" s="108"/>
      <c r="Y130" s="266"/>
      <c r="Z130" s="267"/>
      <c r="AA130" s="55"/>
      <c r="AB130" s="49"/>
      <c r="AC130" s="279"/>
    </row>
    <row r="131" spans="1:29" ht="15.75" customHeight="1">
      <c r="A131" s="269"/>
      <c r="B131" s="99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62"/>
      <c r="T131" s="63"/>
      <c r="U131" s="52"/>
      <c r="V131" s="53"/>
      <c r="W131" s="63"/>
      <c r="X131" s="108"/>
      <c r="Y131" s="266"/>
      <c r="Z131" s="267"/>
      <c r="AA131" s="55"/>
      <c r="AB131" s="49"/>
      <c r="AC131" s="279"/>
    </row>
    <row r="132" spans="1:29" ht="15.75" customHeight="1">
      <c r="A132" s="269"/>
      <c r="B132" s="99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62"/>
      <c r="T132" s="63"/>
      <c r="U132" s="52"/>
      <c r="V132" s="53"/>
      <c r="W132" s="63"/>
      <c r="X132" s="108"/>
      <c r="Y132" s="266"/>
      <c r="Z132" s="267"/>
      <c r="AA132" s="55"/>
      <c r="AB132" s="49"/>
      <c r="AC132" s="279"/>
    </row>
    <row r="133" spans="1:29" ht="15.75" customHeight="1">
      <c r="A133" s="269"/>
      <c r="B133" s="99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62"/>
      <c r="T133" s="63"/>
      <c r="U133" s="52"/>
      <c r="V133" s="53"/>
      <c r="W133" s="63"/>
      <c r="X133" s="108"/>
      <c r="Y133" s="266"/>
      <c r="Z133" s="267"/>
      <c r="AA133" s="55"/>
      <c r="AB133" s="49"/>
      <c r="AC133" s="279"/>
    </row>
    <row r="134" spans="1:29" ht="15.75" customHeight="1">
      <c r="A134" s="269"/>
      <c r="B134" s="99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62"/>
      <c r="T134" s="63"/>
      <c r="U134" s="52"/>
      <c r="V134" s="53"/>
      <c r="W134" s="63"/>
      <c r="X134" s="108"/>
      <c r="Y134" s="266"/>
      <c r="Z134" s="267"/>
      <c r="AA134" s="55"/>
      <c r="AB134" s="49"/>
      <c r="AC134" s="279"/>
    </row>
    <row r="135" spans="1:29" ht="15.75" customHeight="1">
      <c r="A135" s="269"/>
      <c r="B135" s="99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62"/>
      <c r="T135" s="63"/>
      <c r="U135" s="52"/>
      <c r="V135" s="53"/>
      <c r="W135" s="63"/>
      <c r="X135" s="108"/>
      <c r="Y135" s="266"/>
      <c r="Z135" s="267"/>
      <c r="AA135" s="55"/>
      <c r="AB135" s="49"/>
      <c r="AC135" s="279"/>
    </row>
    <row r="136" spans="1:29" ht="15.75" customHeight="1">
      <c r="A136" s="269"/>
      <c r="B136" s="99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62"/>
      <c r="T136" s="63"/>
      <c r="U136" s="52"/>
      <c r="V136" s="53"/>
      <c r="W136" s="63"/>
      <c r="X136" s="108"/>
      <c r="Y136" s="266"/>
      <c r="Z136" s="267"/>
      <c r="AA136" s="55"/>
      <c r="AB136" s="49"/>
      <c r="AC136" s="279"/>
    </row>
    <row r="137" spans="1:29" ht="15.75" customHeight="1">
      <c r="A137" s="269"/>
      <c r="B137" s="99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62"/>
      <c r="T137" s="63"/>
      <c r="U137" s="52"/>
      <c r="V137" s="53"/>
      <c r="W137" s="63"/>
      <c r="X137" s="108"/>
      <c r="Y137" s="266"/>
      <c r="Z137" s="267"/>
      <c r="AA137" s="55"/>
      <c r="AB137" s="49"/>
      <c r="AC137" s="279"/>
    </row>
    <row r="138" spans="1:29" ht="15.75" customHeight="1">
      <c r="A138" s="269"/>
      <c r="B138" s="99"/>
      <c r="C138" s="264"/>
      <c r="D138" s="265"/>
      <c r="E138" s="39"/>
      <c r="F138" s="71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62"/>
      <c r="T138" s="63"/>
      <c r="U138" s="52"/>
      <c r="V138" s="53"/>
      <c r="W138" s="63"/>
      <c r="X138" s="108"/>
      <c r="Y138" s="266"/>
      <c r="Z138" s="267"/>
      <c r="AA138" s="55"/>
      <c r="AB138" s="49"/>
      <c r="AC138" s="279"/>
    </row>
    <row r="139" spans="1:29" ht="15.75" customHeight="1">
      <c r="A139" s="269"/>
      <c r="B139" s="99"/>
      <c r="C139" s="264"/>
      <c r="D139" s="265"/>
      <c r="E139" s="109"/>
      <c r="F139" s="71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61">AVERAGE(I124:I139)</f>
        <v>24</v>
      </c>
      <c r="J140" s="81">
        <f t="shared" si="61"/>
        <v>2000</v>
      </c>
      <c r="K140" s="82">
        <f t="shared" ref="K140" si="62">J140/I140</f>
        <v>83.333333333333329</v>
      </c>
      <c r="L140" s="80">
        <f t="shared" ref="L140:M140" si="63">AVERAGE(L124:L139)</f>
        <v>24</v>
      </c>
      <c r="M140" s="81">
        <f t="shared" si="63"/>
        <v>1703.9459047544901</v>
      </c>
      <c r="N140" s="82">
        <f>M140/L140</f>
        <v>70.997746031437089</v>
      </c>
      <c r="O140" s="83">
        <f>L140-I140</f>
        <v>0</v>
      </c>
      <c r="P140" s="84">
        <f>N140-K140</f>
        <v>-12.33558730189624</v>
      </c>
      <c r="Q140" s="85">
        <f>N140/K140</f>
        <v>0.85197295237724513</v>
      </c>
      <c r="R140" s="275"/>
      <c r="S140" s="182">
        <f>S124</f>
        <v>0.70833333333333337</v>
      </c>
      <c r="T140" s="183">
        <f>INDEX(T124:T139,COUNTA(T124:T139))</f>
        <v>0.81947916666666665</v>
      </c>
      <c r="U140" s="86"/>
      <c r="V140" s="96"/>
      <c r="W140" s="78"/>
      <c r="X140" s="82"/>
      <c r="Y140" s="262"/>
      <c r="Z140" s="263"/>
      <c r="AA140" s="97">
        <f>M140-J140</f>
        <v>-296.05409524550987</v>
      </c>
      <c r="AB140" s="85">
        <f>M140/J140</f>
        <v>0.85197295237724502</v>
      </c>
      <c r="AC140" s="280"/>
    </row>
    <row r="141" spans="1:29" ht="15.75" customHeight="1">
      <c r="A141" s="281" t="s">
        <v>47</v>
      </c>
      <c r="B141" s="98" t="s">
        <v>70</v>
      </c>
      <c r="C141" s="271" t="s">
        <v>211</v>
      </c>
      <c r="D141" s="272"/>
      <c r="E141" s="21">
        <v>47.6</v>
      </c>
      <c r="F141" s="34">
        <v>2680</v>
      </c>
      <c r="G141" s="22">
        <f t="shared" ref="G141:G142" si="64">E141*F141</f>
        <v>127568</v>
      </c>
      <c r="H141" s="23"/>
      <c r="I141" s="24">
        <v>23</v>
      </c>
      <c r="J141" s="25">
        <v>2000</v>
      </c>
      <c r="K141" s="26">
        <f>J141/I141</f>
        <v>86.956521739130437</v>
      </c>
      <c r="L141" s="27">
        <v>23</v>
      </c>
      <c r="M141" s="25">
        <f>F141/V141*60</f>
        <v>1709.42593905032</v>
      </c>
      <c r="N141" s="26">
        <f>M141/L141</f>
        <v>74.322866915231302</v>
      </c>
      <c r="O141" s="91">
        <f>L141-I141</f>
        <v>0</v>
      </c>
      <c r="P141" s="92">
        <f>N141-K141</f>
        <v>-12.633654823899136</v>
      </c>
      <c r="Q141" s="31">
        <f>N141/K141</f>
        <v>0.85471296952515996</v>
      </c>
      <c r="R141" s="273">
        <f>Q157</f>
        <v>0.8557995985350354</v>
      </c>
      <c r="S141" s="32">
        <v>0.70833333333333337</v>
      </c>
      <c r="T141" s="33">
        <v>0.7736574074074074</v>
      </c>
      <c r="U141" s="34"/>
      <c r="V141" s="35">
        <v>94.066666666666606</v>
      </c>
      <c r="W141" s="15"/>
      <c r="X141" s="17"/>
      <c r="Y141" s="276"/>
      <c r="Z141" s="277"/>
      <c r="AA141" s="36">
        <f>M141-J141</f>
        <v>-290.57406094967996</v>
      </c>
      <c r="AB141" s="31">
        <f>M141/J141</f>
        <v>0.85471296952516007</v>
      </c>
      <c r="AC141" s="348">
        <f>AB157</f>
        <v>0.85579959853503529</v>
      </c>
    </row>
    <row r="142" spans="1:29" ht="15.75" customHeight="1">
      <c r="A142" s="282"/>
      <c r="B142" s="99" t="s">
        <v>70</v>
      </c>
      <c r="C142" s="264" t="s">
        <v>219</v>
      </c>
      <c r="D142" s="265"/>
      <c r="E142" s="39">
        <v>44.3</v>
      </c>
      <c r="F142" s="52">
        <v>2544</v>
      </c>
      <c r="G142" s="41">
        <f t="shared" si="64"/>
        <v>112699.2</v>
      </c>
      <c r="H142" s="42"/>
      <c r="I142" s="43">
        <v>17</v>
      </c>
      <c r="J142" s="44">
        <v>2000</v>
      </c>
      <c r="K142" s="45">
        <f t="shared" ref="K142" si="65">J142/I142</f>
        <v>117.64705882352941</v>
      </c>
      <c r="L142" s="46">
        <v>17</v>
      </c>
      <c r="M142" s="44">
        <f>F142/V142*60</f>
        <v>1713.7724550898211</v>
      </c>
      <c r="N142" s="45">
        <f>M142/L142</f>
        <v>100.81014441704829</v>
      </c>
      <c r="O142" s="47">
        <f>L142-I142</f>
        <v>0</v>
      </c>
      <c r="P142" s="48">
        <f>N142-K142</f>
        <v>-16.836914406481114</v>
      </c>
      <c r="Q142" s="49">
        <f>N142/K142</f>
        <v>0.85688622754491051</v>
      </c>
      <c r="R142" s="274"/>
      <c r="S142" s="50">
        <v>0.77916666666666667</v>
      </c>
      <c r="T142" s="51">
        <v>0.8410185185185185</v>
      </c>
      <c r="U142" s="52">
        <v>7.9333333333333478</v>
      </c>
      <c r="V142" s="53">
        <v>89.066666666666634</v>
      </c>
      <c r="W142" s="54"/>
      <c r="X142" s="94"/>
      <c r="Y142" s="266"/>
      <c r="Z142" s="267"/>
      <c r="AA142" s="55">
        <f>M142-J142</f>
        <v>-286.22754491017895</v>
      </c>
      <c r="AB142" s="49">
        <f>M142/J142</f>
        <v>0.85688622754491051</v>
      </c>
      <c r="AC142" s="294"/>
    </row>
    <row r="143" spans="1:29" ht="15.75" customHeight="1">
      <c r="A143" s="282"/>
      <c r="B143" s="99"/>
      <c r="C143" s="264"/>
      <c r="D143" s="265"/>
      <c r="E143" s="39"/>
      <c r="F143" s="52"/>
      <c r="G143" s="41"/>
      <c r="H143" s="42"/>
      <c r="I143" s="43"/>
      <c r="J143" s="44"/>
      <c r="K143" s="45"/>
      <c r="L143" s="46"/>
      <c r="M143" s="44"/>
      <c r="N143" s="45"/>
      <c r="O143" s="47"/>
      <c r="P143" s="48"/>
      <c r="Q143" s="49"/>
      <c r="R143" s="274"/>
      <c r="S143" s="50"/>
      <c r="T143" s="51"/>
      <c r="U143" s="52"/>
      <c r="V143" s="53"/>
      <c r="W143" s="54"/>
      <c r="X143" s="94"/>
      <c r="Y143" s="266"/>
      <c r="Z143" s="267"/>
      <c r="AA143" s="55"/>
      <c r="AB143" s="49"/>
      <c r="AC143" s="294"/>
    </row>
    <row r="144" spans="1:29" ht="15.75" customHeight="1">
      <c r="A144" s="282"/>
      <c r="B144" s="99"/>
      <c r="C144" s="264"/>
      <c r="D144" s="265"/>
      <c r="E144" s="39"/>
      <c r="F144" s="52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94"/>
    </row>
    <row r="145" spans="1:29" ht="15.75" customHeight="1">
      <c r="A145" s="283"/>
      <c r="B145" s="99"/>
      <c r="C145" s="264"/>
      <c r="D145" s="265"/>
      <c r="E145" s="39"/>
      <c r="F145" s="52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94"/>
    </row>
    <row r="146" spans="1:29" ht="15.75" customHeight="1">
      <c r="A146" s="283"/>
      <c r="B146" s="99"/>
      <c r="C146" s="264"/>
      <c r="D146" s="265"/>
      <c r="E146" s="39"/>
      <c r="F146" s="52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94"/>
      <c r="Y146" s="266"/>
      <c r="Z146" s="267"/>
      <c r="AA146" s="55"/>
      <c r="AB146" s="49"/>
      <c r="AC146" s="294"/>
    </row>
    <row r="147" spans="1:29" ht="15.75" customHeight="1">
      <c r="A147" s="283"/>
      <c r="B147" s="99"/>
      <c r="C147" s="264"/>
      <c r="D147" s="265"/>
      <c r="E147" s="39"/>
      <c r="F147" s="52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94"/>
    </row>
    <row r="148" spans="1:29" ht="15.75" customHeight="1">
      <c r="A148" s="283"/>
      <c r="B148" s="99"/>
      <c r="C148" s="264"/>
      <c r="D148" s="265"/>
      <c r="E148" s="39"/>
      <c r="F148" s="52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94"/>
    </row>
    <row r="149" spans="1:29" ht="15.75" customHeight="1">
      <c r="A149" s="283"/>
      <c r="B149" s="99"/>
      <c r="C149" s="264"/>
      <c r="D149" s="265"/>
      <c r="E149" s="39"/>
      <c r="F149" s="52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54"/>
      <c r="X149" s="94"/>
      <c r="Y149" s="266"/>
      <c r="Z149" s="267"/>
      <c r="AA149" s="55"/>
      <c r="AB149" s="49"/>
      <c r="AC149" s="294"/>
    </row>
    <row r="150" spans="1:29" ht="15.75" customHeight="1">
      <c r="A150" s="283"/>
      <c r="B150" s="99"/>
      <c r="C150" s="264"/>
      <c r="D150" s="265"/>
      <c r="E150" s="39"/>
      <c r="F150" s="52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54"/>
      <c r="X150" s="94"/>
      <c r="Y150" s="266"/>
      <c r="Z150" s="267"/>
      <c r="AA150" s="55"/>
      <c r="AB150" s="49"/>
      <c r="AC150" s="294"/>
    </row>
    <row r="151" spans="1:29" ht="15.75" customHeight="1">
      <c r="A151" s="283"/>
      <c r="B151" s="99"/>
      <c r="C151" s="264"/>
      <c r="D151" s="265"/>
      <c r="E151" s="39"/>
      <c r="F151" s="52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54"/>
      <c r="X151" s="94"/>
      <c r="Y151" s="266"/>
      <c r="Z151" s="267"/>
      <c r="AA151" s="55"/>
      <c r="AB151" s="49"/>
      <c r="AC151" s="294"/>
    </row>
    <row r="152" spans="1:29" ht="15.75" customHeight="1">
      <c r="A152" s="283"/>
      <c r="B152" s="99"/>
      <c r="C152" s="264"/>
      <c r="D152" s="265"/>
      <c r="E152" s="39"/>
      <c r="F152" s="52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54"/>
      <c r="X152" s="94"/>
      <c r="Y152" s="266"/>
      <c r="Z152" s="267"/>
      <c r="AA152" s="55"/>
      <c r="AB152" s="49"/>
      <c r="AC152" s="294"/>
    </row>
    <row r="153" spans="1:29" ht="15.75" customHeight="1">
      <c r="A153" s="283"/>
      <c r="B153" s="99"/>
      <c r="C153" s="264"/>
      <c r="D153" s="265"/>
      <c r="E153" s="39"/>
      <c r="F153" s="52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54"/>
      <c r="X153" s="94"/>
      <c r="Y153" s="266"/>
      <c r="Z153" s="267"/>
      <c r="AA153" s="55"/>
      <c r="AB153" s="49"/>
      <c r="AC153" s="294"/>
    </row>
    <row r="154" spans="1:29" ht="15.75" customHeight="1">
      <c r="A154" s="283"/>
      <c r="B154" s="99"/>
      <c r="C154" s="264"/>
      <c r="D154" s="265"/>
      <c r="E154" s="39"/>
      <c r="F154" s="52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100"/>
      <c r="X154" s="101"/>
      <c r="Y154" s="266"/>
      <c r="Z154" s="267"/>
      <c r="AA154" s="55"/>
      <c r="AB154" s="49"/>
      <c r="AC154" s="294"/>
    </row>
    <row r="155" spans="1:29" ht="15.75" customHeight="1">
      <c r="A155" s="283"/>
      <c r="B155" s="99"/>
      <c r="C155" s="264"/>
      <c r="D155" s="265"/>
      <c r="E155" s="39"/>
      <c r="F155" s="52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102"/>
      <c r="X155" s="103"/>
      <c r="Y155" s="266"/>
      <c r="Z155" s="267"/>
      <c r="AA155" s="55"/>
      <c r="AB155" s="49"/>
      <c r="AC155" s="294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50"/>
      <c r="T156" s="51"/>
      <c r="U156" s="73"/>
      <c r="V156" s="53"/>
      <c r="W156" s="102"/>
      <c r="X156" s="103"/>
      <c r="Y156" s="266"/>
      <c r="Z156" s="267"/>
      <c r="AA156" s="55"/>
      <c r="AB156" s="49"/>
      <c r="AC156" s="294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66">AVERAGE(I141:I156)</f>
        <v>20</v>
      </c>
      <c r="J157" s="81">
        <f t="shared" si="66"/>
        <v>2000</v>
      </c>
      <c r="K157" s="82">
        <f t="shared" ref="K157" si="67">J157/I157</f>
        <v>100</v>
      </c>
      <c r="L157" s="80">
        <f t="shared" ref="L157:M157" si="68">AVERAGE(L141:L156)</f>
        <v>20</v>
      </c>
      <c r="M157" s="81">
        <f t="shared" si="68"/>
        <v>1711.5991970700707</v>
      </c>
      <c r="N157" s="82">
        <f>M157/L157</f>
        <v>85.579959853503539</v>
      </c>
      <c r="O157" s="83">
        <f>L157-I157</f>
        <v>0</v>
      </c>
      <c r="P157" s="84">
        <f>N157-K157</f>
        <v>-14.420040146496461</v>
      </c>
      <c r="Q157" s="85">
        <f>N157/K157</f>
        <v>0.8557995985350354</v>
      </c>
      <c r="R157" s="275"/>
      <c r="S157" s="182">
        <f>S141</f>
        <v>0.70833333333333337</v>
      </c>
      <c r="T157" s="183">
        <f>INDEX(T141:T156,COUNTA(T141:T156))</f>
        <v>0.8410185185185185</v>
      </c>
      <c r="U157" s="86"/>
      <c r="V157" s="96"/>
      <c r="W157" s="105"/>
      <c r="X157" s="106"/>
      <c r="Y157" s="262"/>
      <c r="Z157" s="263"/>
      <c r="AA157" s="97">
        <f>M157-J157</f>
        <v>-288.40080292992934</v>
      </c>
      <c r="AB157" s="85">
        <f>M157/J157</f>
        <v>0.85579959853503529</v>
      </c>
      <c r="AC157" s="295"/>
    </row>
    <row r="158" spans="1:29" ht="15.75" customHeight="1">
      <c r="A158" s="268" t="s">
        <v>246</v>
      </c>
      <c r="B158" s="98" t="s">
        <v>70</v>
      </c>
      <c r="C158" s="271" t="s">
        <v>115</v>
      </c>
      <c r="D158" s="272"/>
      <c r="E158" s="21">
        <v>56.87</v>
      </c>
      <c r="F158" s="15">
        <v>2028</v>
      </c>
      <c r="G158" s="22">
        <f t="shared" ref="G158:G159" si="69">E158*F158</f>
        <v>115332.36</v>
      </c>
      <c r="H158" s="23"/>
      <c r="I158" s="24">
        <v>23</v>
      </c>
      <c r="J158" s="25">
        <v>2000</v>
      </c>
      <c r="K158" s="26">
        <f>J158/I158</f>
        <v>86.956521739130437</v>
      </c>
      <c r="L158" s="27">
        <v>23</v>
      </c>
      <c r="M158" s="25">
        <f>F158/V158*60</f>
        <v>1709.3889018965115</v>
      </c>
      <c r="N158" s="26">
        <f>M158/L158</f>
        <v>74.321256604196151</v>
      </c>
      <c r="O158" s="91">
        <f>L158-I158</f>
        <v>0</v>
      </c>
      <c r="P158" s="92">
        <f>N158-K158</f>
        <v>-12.635265134934286</v>
      </c>
      <c r="Q158" s="31">
        <f>N158/K158</f>
        <v>0.85469445094825569</v>
      </c>
      <c r="R158" s="273">
        <f>Q174</f>
        <v>0.85594263677798954</v>
      </c>
      <c r="S158" s="32">
        <v>0.70833333333333337</v>
      </c>
      <c r="T158" s="33">
        <v>0.75776620370370373</v>
      </c>
      <c r="U158" s="34"/>
      <c r="V158" s="35">
        <v>71.183333333333323</v>
      </c>
      <c r="W158" s="33"/>
      <c r="X158" s="107"/>
      <c r="Y158" s="276"/>
      <c r="Z158" s="277"/>
      <c r="AA158" s="36">
        <f>M158-J158</f>
        <v>-290.61109810348853</v>
      </c>
      <c r="AB158" s="31">
        <f>M158/J158</f>
        <v>0.85469445094825569</v>
      </c>
      <c r="AC158" s="278">
        <f>AB174</f>
        <v>0.85594263677798965</v>
      </c>
    </row>
    <row r="159" spans="1:29" ht="15.75" customHeight="1">
      <c r="A159" s="269"/>
      <c r="B159" s="99" t="s">
        <v>70</v>
      </c>
      <c r="C159" s="264" t="s">
        <v>116</v>
      </c>
      <c r="D159" s="265"/>
      <c r="E159" s="39">
        <v>56.79</v>
      </c>
      <c r="F159" s="40">
        <v>2553</v>
      </c>
      <c r="G159" s="41">
        <f t="shared" si="69"/>
        <v>144984.87</v>
      </c>
      <c r="H159" s="42"/>
      <c r="I159" s="43">
        <v>23</v>
      </c>
      <c r="J159" s="44">
        <v>2000</v>
      </c>
      <c r="K159" s="45">
        <f t="shared" ref="K159" si="70">J159/I159</f>
        <v>86.956521739130437</v>
      </c>
      <c r="L159" s="46">
        <v>23</v>
      </c>
      <c r="M159" s="44">
        <f>F159/V159*60</f>
        <v>1714.381645215447</v>
      </c>
      <c r="N159" s="45">
        <f>M159/L159</f>
        <v>74.538332400671607</v>
      </c>
      <c r="O159" s="47">
        <f>L159-I159</f>
        <v>0</v>
      </c>
      <c r="P159" s="48">
        <f>N159-K159</f>
        <v>-12.418189338458831</v>
      </c>
      <c r="Q159" s="49">
        <f>N159/K159</f>
        <v>0.8571908226077235</v>
      </c>
      <c r="R159" s="274"/>
      <c r="S159" s="50">
        <v>0.76319444444444451</v>
      </c>
      <c r="T159" s="51">
        <v>0.82524305555555555</v>
      </c>
      <c r="U159" s="52">
        <v>7.8166666666667162</v>
      </c>
      <c r="V159" s="53">
        <v>89.349999999999895</v>
      </c>
      <c r="W159" s="54"/>
      <c r="X159" s="94"/>
      <c r="Y159" s="266"/>
      <c r="Z159" s="267"/>
      <c r="AA159" s="55">
        <f>M159-J159</f>
        <v>-285.61835478455305</v>
      </c>
      <c r="AB159" s="49">
        <f>M159/J159</f>
        <v>0.8571908226077235</v>
      </c>
      <c r="AC159" s="279"/>
    </row>
    <row r="160" spans="1:29" ht="15.75" customHeight="1">
      <c r="A160" s="269"/>
      <c r="B160" s="99"/>
      <c r="C160" s="264"/>
      <c r="D160" s="265"/>
      <c r="E160" s="39"/>
      <c r="F160" s="40"/>
      <c r="G160" s="41"/>
      <c r="H160" s="42"/>
      <c r="I160" s="43"/>
      <c r="J160" s="44"/>
      <c r="K160" s="45"/>
      <c r="L160" s="46"/>
      <c r="M160" s="44"/>
      <c r="N160" s="45"/>
      <c r="O160" s="47"/>
      <c r="P160" s="48"/>
      <c r="Q160" s="49"/>
      <c r="R160" s="274"/>
      <c r="S160" s="50"/>
      <c r="T160" s="51"/>
      <c r="U160" s="52"/>
      <c r="V160" s="53"/>
      <c r="W160" s="54"/>
      <c r="X160" s="94"/>
      <c r="Y160" s="266"/>
      <c r="Z160" s="267"/>
      <c r="AA160" s="55"/>
      <c r="AB160" s="49"/>
      <c r="AC160" s="279"/>
    </row>
    <row r="161" spans="1:29" ht="15.75" customHeight="1">
      <c r="A161" s="269"/>
      <c r="B161" s="99"/>
      <c r="C161" s="264"/>
      <c r="D161" s="265"/>
      <c r="E161" s="39"/>
      <c r="F161" s="40"/>
      <c r="G161" s="41"/>
      <c r="H161" s="42"/>
      <c r="I161" s="43"/>
      <c r="J161" s="44"/>
      <c r="K161" s="45"/>
      <c r="L161" s="46"/>
      <c r="M161" s="44"/>
      <c r="N161" s="45"/>
      <c r="O161" s="47"/>
      <c r="P161" s="48"/>
      <c r="Q161" s="49"/>
      <c r="R161" s="274"/>
      <c r="S161" s="50"/>
      <c r="T161" s="51"/>
      <c r="U161" s="52"/>
      <c r="V161" s="53"/>
      <c r="W161" s="54"/>
      <c r="X161" s="94"/>
      <c r="Y161" s="266"/>
      <c r="Z161" s="267"/>
      <c r="AA161" s="55"/>
      <c r="AB161" s="49"/>
      <c r="AC161" s="279"/>
    </row>
    <row r="162" spans="1:29" ht="15.75" customHeight="1">
      <c r="A162" s="269"/>
      <c r="B162" s="99"/>
      <c r="C162" s="264"/>
      <c r="D162" s="265"/>
      <c r="E162" s="39"/>
      <c r="F162" s="40"/>
      <c r="G162" s="41"/>
      <c r="H162" s="58"/>
      <c r="I162" s="43"/>
      <c r="J162" s="44"/>
      <c r="K162" s="45"/>
      <c r="L162" s="59"/>
      <c r="M162" s="44"/>
      <c r="N162" s="45"/>
      <c r="O162" s="47"/>
      <c r="P162" s="48"/>
      <c r="Q162" s="49"/>
      <c r="R162" s="274"/>
      <c r="S162" s="50"/>
      <c r="T162" s="51"/>
      <c r="U162" s="52"/>
      <c r="V162" s="53"/>
      <c r="W162" s="54"/>
      <c r="X162" s="94"/>
      <c r="Y162" s="266"/>
      <c r="Z162" s="267"/>
      <c r="AA162" s="55"/>
      <c r="AB162" s="49"/>
      <c r="AC162" s="279"/>
    </row>
    <row r="163" spans="1:29" ht="15.75" customHeight="1">
      <c r="A163" s="269"/>
      <c r="B163" s="99"/>
      <c r="C163" s="264"/>
      <c r="D163" s="265"/>
      <c r="E163" s="39"/>
      <c r="F163" s="40"/>
      <c r="G163" s="60"/>
      <c r="H163" s="61"/>
      <c r="I163" s="43"/>
      <c r="J163" s="44"/>
      <c r="K163" s="45"/>
      <c r="L163" s="46"/>
      <c r="M163" s="44"/>
      <c r="N163" s="45"/>
      <c r="O163" s="47"/>
      <c r="P163" s="48"/>
      <c r="Q163" s="49"/>
      <c r="R163" s="274"/>
      <c r="S163" s="50"/>
      <c r="T163" s="51"/>
      <c r="U163" s="52"/>
      <c r="V163" s="53"/>
      <c r="W163" s="54"/>
      <c r="X163" s="94"/>
      <c r="Y163" s="266"/>
      <c r="Z163" s="267"/>
      <c r="AA163" s="55"/>
      <c r="AB163" s="49"/>
      <c r="AC163" s="279"/>
    </row>
    <row r="164" spans="1:29" ht="15.75" customHeight="1">
      <c r="A164" s="269"/>
      <c r="B164" s="99"/>
      <c r="C164" s="264"/>
      <c r="D164" s="265"/>
      <c r="E164" s="39"/>
      <c r="F164" s="40"/>
      <c r="G164" s="60"/>
      <c r="H164" s="64"/>
      <c r="I164" s="43"/>
      <c r="J164" s="44"/>
      <c r="K164" s="45"/>
      <c r="L164" s="59"/>
      <c r="M164" s="44"/>
      <c r="N164" s="45"/>
      <c r="O164" s="65"/>
      <c r="P164" s="66"/>
      <c r="Q164" s="67"/>
      <c r="R164" s="274"/>
      <c r="S164" s="62"/>
      <c r="T164" s="63"/>
      <c r="U164" s="52"/>
      <c r="V164" s="53"/>
      <c r="W164" s="63"/>
      <c r="X164" s="108"/>
      <c r="Y164" s="266"/>
      <c r="Z164" s="267"/>
      <c r="AA164" s="55"/>
      <c r="AB164" s="49"/>
      <c r="AC164" s="279"/>
    </row>
    <row r="165" spans="1:29" ht="15.75" customHeight="1">
      <c r="A165" s="269"/>
      <c r="B165" s="99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62"/>
      <c r="T165" s="63"/>
      <c r="U165" s="52"/>
      <c r="V165" s="53"/>
      <c r="W165" s="63"/>
      <c r="X165" s="108"/>
      <c r="Y165" s="266"/>
      <c r="Z165" s="267"/>
      <c r="AA165" s="55"/>
      <c r="AB165" s="49"/>
      <c r="AC165" s="279"/>
    </row>
    <row r="166" spans="1:29" ht="15.75" customHeight="1">
      <c r="A166" s="269"/>
      <c r="B166" s="99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62"/>
      <c r="T166" s="63"/>
      <c r="U166" s="52"/>
      <c r="V166" s="53"/>
      <c r="W166" s="63"/>
      <c r="X166" s="108"/>
      <c r="Y166" s="266"/>
      <c r="Z166" s="267"/>
      <c r="AA166" s="55"/>
      <c r="AB166" s="49"/>
      <c r="AC166" s="279"/>
    </row>
    <row r="167" spans="1:29" ht="15.75" customHeight="1">
      <c r="A167" s="269"/>
      <c r="B167" s="99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62"/>
      <c r="T167" s="63"/>
      <c r="U167" s="52"/>
      <c r="V167" s="53"/>
      <c r="W167" s="63"/>
      <c r="X167" s="108"/>
      <c r="Y167" s="266"/>
      <c r="Z167" s="267"/>
      <c r="AA167" s="55"/>
      <c r="AB167" s="49"/>
      <c r="AC167" s="279"/>
    </row>
    <row r="168" spans="1:29" ht="15.75" customHeight="1">
      <c r="A168" s="269"/>
      <c r="B168" s="99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62"/>
      <c r="T168" s="63"/>
      <c r="U168" s="52"/>
      <c r="V168" s="53"/>
      <c r="W168" s="63"/>
      <c r="X168" s="108"/>
      <c r="Y168" s="266"/>
      <c r="Z168" s="267"/>
      <c r="AA168" s="55"/>
      <c r="AB168" s="49"/>
      <c r="AC168" s="279"/>
    </row>
    <row r="169" spans="1:29" ht="15.75" customHeight="1">
      <c r="A169" s="269"/>
      <c r="B169" s="99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62"/>
      <c r="T169" s="63"/>
      <c r="U169" s="52"/>
      <c r="V169" s="53"/>
      <c r="W169" s="63"/>
      <c r="X169" s="108"/>
      <c r="Y169" s="266"/>
      <c r="Z169" s="267"/>
      <c r="AA169" s="55"/>
      <c r="AB169" s="49"/>
      <c r="AC169" s="279"/>
    </row>
    <row r="170" spans="1:29" ht="15.75" customHeight="1">
      <c r="A170" s="269"/>
      <c r="B170" s="99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62"/>
      <c r="T170" s="63"/>
      <c r="U170" s="52"/>
      <c r="V170" s="53"/>
      <c r="W170" s="63"/>
      <c r="X170" s="108"/>
      <c r="Y170" s="266"/>
      <c r="Z170" s="267"/>
      <c r="AA170" s="55"/>
      <c r="AB170" s="49"/>
      <c r="AC170" s="279"/>
    </row>
    <row r="171" spans="1:29" ht="15.75" customHeight="1">
      <c r="A171" s="269"/>
      <c r="B171" s="99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62"/>
      <c r="T171" s="63"/>
      <c r="U171" s="52"/>
      <c r="V171" s="53"/>
      <c r="W171" s="63"/>
      <c r="X171" s="108"/>
      <c r="Y171" s="266"/>
      <c r="Z171" s="267"/>
      <c r="AA171" s="55"/>
      <c r="AB171" s="49"/>
      <c r="AC171" s="279"/>
    </row>
    <row r="172" spans="1:29" ht="15.75" customHeight="1">
      <c r="A172" s="269"/>
      <c r="B172" s="99"/>
      <c r="C172" s="264"/>
      <c r="D172" s="265"/>
      <c r="E172" s="39"/>
      <c r="F172" s="71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62"/>
      <c r="T172" s="63"/>
      <c r="U172" s="52"/>
      <c r="V172" s="53"/>
      <c r="W172" s="63"/>
      <c r="X172" s="108"/>
      <c r="Y172" s="266"/>
      <c r="Z172" s="267"/>
      <c r="AA172" s="55"/>
      <c r="AB172" s="49"/>
      <c r="AC172" s="279"/>
    </row>
    <row r="173" spans="1:29" ht="15.75" customHeight="1">
      <c r="A173" s="269"/>
      <c r="B173" s="99"/>
      <c r="C173" s="264"/>
      <c r="D173" s="265"/>
      <c r="E173" s="109"/>
      <c r="F173" s="71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71">AVERAGE(I158:I173)</f>
        <v>23</v>
      </c>
      <c r="J174" s="81">
        <f t="shared" si="71"/>
        <v>2000</v>
      </c>
      <c r="K174" s="82">
        <f t="shared" ref="K174" si="72">J174/I174</f>
        <v>86.956521739130437</v>
      </c>
      <c r="L174" s="80">
        <f t="shared" ref="L174:M174" si="73">AVERAGE(L158:L173)</f>
        <v>23</v>
      </c>
      <c r="M174" s="81">
        <f t="shared" si="73"/>
        <v>1711.8852735559792</v>
      </c>
      <c r="N174" s="82">
        <f>M174/L174</f>
        <v>74.429794502433879</v>
      </c>
      <c r="O174" s="83">
        <f>L174-I174</f>
        <v>0</v>
      </c>
      <c r="P174" s="84">
        <f>N174-K174</f>
        <v>-12.526727236696559</v>
      </c>
      <c r="Q174" s="85">
        <f>N174/K174</f>
        <v>0.85594263677798954</v>
      </c>
      <c r="R174" s="275"/>
      <c r="S174" s="182">
        <f>S158</f>
        <v>0.70833333333333337</v>
      </c>
      <c r="T174" s="183">
        <f>INDEX(T158:T173,COUNTA(T158:T173))</f>
        <v>0.82524305555555555</v>
      </c>
      <c r="U174" s="86"/>
      <c r="V174" s="96"/>
      <c r="W174" s="78"/>
      <c r="X174" s="82"/>
      <c r="Y174" s="262"/>
      <c r="Z174" s="263"/>
      <c r="AA174" s="97">
        <f>M174-J174</f>
        <v>-288.11472644402079</v>
      </c>
      <c r="AB174" s="85">
        <f>M174/J174</f>
        <v>0.85594263677798965</v>
      </c>
      <c r="AC174" s="280"/>
    </row>
    <row r="176" spans="1:29">
      <c r="Y176" s="260" t="s">
        <v>54</v>
      </c>
      <c r="Z176" s="260"/>
    </row>
    <row r="177" spans="25:26">
      <c r="Y177" s="260" t="s">
        <v>55</v>
      </c>
      <c r="Z177" s="260"/>
    </row>
    <row r="178" spans="25:26">
      <c r="Y178" s="260" t="s">
        <v>56</v>
      </c>
      <c r="Z178" s="260"/>
    </row>
    <row r="179" spans="25:26">
      <c r="Y179" s="260" t="s">
        <v>57</v>
      </c>
      <c r="Z179" s="260"/>
    </row>
    <row r="180" spans="25:26">
      <c r="Y180" s="260" t="s">
        <v>58</v>
      </c>
      <c r="Z180" s="260"/>
    </row>
    <row r="181" spans="25:26">
      <c r="Y181" s="260" t="s">
        <v>59</v>
      </c>
      <c r="Z181" s="260"/>
    </row>
    <row r="182" spans="25:26">
      <c r="Y182" s="260" t="s">
        <v>60</v>
      </c>
      <c r="Z182" s="260"/>
    </row>
    <row r="183" spans="25:26">
      <c r="Y183" s="260" t="s">
        <v>61</v>
      </c>
      <c r="Z183" s="260"/>
    </row>
    <row r="184" spans="25:26">
      <c r="Y184" s="260" t="s">
        <v>62</v>
      </c>
      <c r="Z184" s="260"/>
    </row>
    <row r="185" spans="25:26">
      <c r="Y185" s="260" t="s">
        <v>63</v>
      </c>
      <c r="Z185" s="260"/>
    </row>
    <row r="186" spans="25:26">
      <c r="Y186" s="260" t="s">
        <v>64</v>
      </c>
      <c r="Z186" s="260"/>
    </row>
    <row r="187" spans="25:26">
      <c r="Y187" s="260" t="s">
        <v>65</v>
      </c>
      <c r="Z187" s="260"/>
    </row>
    <row r="188" spans="25:26">
      <c r="Y188" s="260" t="s">
        <v>66</v>
      </c>
      <c r="Z188" s="260"/>
    </row>
  </sheetData>
  <mergeCells count="415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</mergeCells>
  <phoneticPr fontId="4" type="noConversion"/>
  <conditionalFormatting sqref="O5:O174">
    <cfRule type="cellIs" dxfId="189" priority="4" operator="greaterThan">
      <formula>0</formula>
    </cfRule>
  </conditionalFormatting>
  <conditionalFormatting sqref="P5:P174 AA5:AA174">
    <cfRule type="cellIs" dxfId="188" priority="8" operator="lessThan">
      <formula>0</formula>
    </cfRule>
  </conditionalFormatting>
  <conditionalFormatting sqref="Q5:Q174 AB5:AB174">
    <cfRule type="cellIs" dxfId="187" priority="6" operator="greaterThan">
      <formula>1</formula>
    </cfRule>
    <cfRule type="cellIs" dxfId="186" priority="7" operator="lessThan">
      <formula>0.8</formula>
    </cfRule>
  </conditionalFormatting>
  <conditionalFormatting sqref="AC5:AC22 R5:R174 AC56:AC91">
    <cfRule type="cellIs" dxfId="185" priority="9" operator="lessThan">
      <formula>0.8</formula>
    </cfRule>
  </conditionalFormatting>
  <conditionalFormatting sqref="AC39">
    <cfRule type="cellIs" dxfId="184" priority="12" operator="lessThan">
      <formula>0.8</formula>
    </cfRule>
  </conditionalFormatting>
  <conditionalFormatting sqref="AC54">
    <cfRule type="cellIs" dxfId="183" priority="11" operator="lessThan">
      <formula>0.8</formula>
    </cfRule>
  </conditionalFormatting>
  <conditionalFormatting sqref="AC97:AC105">
    <cfRule type="cellIs" dxfId="182" priority="10" operator="lessThan">
      <formula>0.8</formula>
    </cfRule>
  </conditionalFormatting>
  <conditionalFormatting sqref="AC107:AC112">
    <cfRule type="cellIs" dxfId="181" priority="5" operator="lessThan">
      <formula>0.8</formula>
    </cfRule>
  </conditionalFormatting>
  <conditionalFormatting sqref="AC124:AC141">
    <cfRule type="cellIs" dxfId="180" priority="1" operator="lessThan">
      <formula>0.8</formula>
    </cfRule>
  </conditionalFormatting>
  <conditionalFormatting sqref="AC156">
    <cfRule type="cellIs" dxfId="179" priority="3" operator="lessThan">
      <formula>0.8</formula>
    </cfRule>
  </conditionalFormatting>
  <conditionalFormatting sqref="AC158:AC174">
    <cfRule type="cellIs" dxfId="178" priority="2" operator="lessThan">
      <formula>0.8</formula>
    </cfRule>
  </conditionalFormatting>
  <dataValidations count="1">
    <dataValidation type="list" allowBlank="1" showInputMessage="1" showErrorMessage="1" sqref="Y5:Z174" xr:uid="{4AEE1D41-9B6D-4FAE-A192-14EB8B2FC3A2}">
      <formula1>$Y$176:$Y$204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42C9-5AE3-4A34-92BC-4AA59DA97A40}">
  <sheetPr>
    <tabColor theme="9" tint="0.59999389629810485"/>
  </sheetPr>
  <dimension ref="B1:AR36"/>
  <sheetViews>
    <sheetView zoomScale="70" zoomScaleNormal="70" workbookViewId="0">
      <selection activeCell="V42" sqref="V42"/>
    </sheetView>
  </sheetViews>
  <sheetFormatPr defaultColWidth="7.6640625" defaultRowHeight="15.75"/>
  <cols>
    <col min="1" max="1" width="7.6640625" style="125"/>
    <col min="2" max="2" width="15.6640625" style="125" customWidth="1"/>
    <col min="3" max="3" width="8.109375" style="131" customWidth="1"/>
    <col min="4" max="34" width="11.109375" style="125" customWidth="1"/>
    <col min="35" max="16384" width="7.6640625" style="125"/>
  </cols>
  <sheetData>
    <row r="1" spans="2:44" ht="27.75" customHeight="1">
      <c r="B1" s="247" t="s">
        <v>132</v>
      </c>
      <c r="C1" s="247"/>
      <c r="D1" s="247"/>
      <c r="E1" s="247"/>
      <c r="F1" s="247"/>
      <c r="G1" s="247"/>
      <c r="H1" s="247"/>
      <c r="I1" s="247"/>
      <c r="J1" s="247"/>
      <c r="K1" s="124"/>
      <c r="L1" s="124"/>
      <c r="M1" s="124"/>
      <c r="N1" s="124"/>
      <c r="O1" s="124"/>
      <c r="P1" s="124"/>
    </row>
    <row r="2" spans="2:44" ht="27.75" customHeight="1">
      <c r="B2" s="248"/>
      <c r="C2" s="248"/>
      <c r="D2" s="248"/>
      <c r="E2" s="248"/>
      <c r="F2" s="248"/>
      <c r="G2" s="248"/>
      <c r="H2" s="248"/>
      <c r="I2" s="248"/>
      <c r="J2" s="248"/>
      <c r="K2" s="124"/>
      <c r="L2" s="124"/>
      <c r="M2" s="124"/>
      <c r="N2" s="124"/>
      <c r="O2" s="124"/>
      <c r="P2" s="124"/>
    </row>
    <row r="3" spans="2:44" ht="46.5" customHeight="1">
      <c r="B3" s="126" t="s">
        <v>133</v>
      </c>
      <c r="C3" s="249" t="s">
        <v>271</v>
      </c>
      <c r="D3" s="250"/>
      <c r="E3" s="126" t="s">
        <v>134</v>
      </c>
      <c r="F3" s="251">
        <f>'0706(18度C)'!D1+'0706(4度C)'!D1</f>
        <v>250933</v>
      </c>
      <c r="G3" s="252"/>
      <c r="H3" s="126" t="s">
        <v>2</v>
      </c>
      <c r="I3" s="253">
        <f>'0706(18度C)'!F1+'0706(4度C)'!F1</f>
        <v>8248552.2200000007</v>
      </c>
      <c r="J3" s="254"/>
      <c r="K3" s="127"/>
      <c r="L3" s="128"/>
      <c r="M3" s="124"/>
      <c r="N3" s="124"/>
      <c r="O3" s="124"/>
      <c r="P3" s="124"/>
    </row>
    <row r="4" spans="2:44" ht="28.5" customHeight="1">
      <c r="B4" s="255" t="s">
        <v>135</v>
      </c>
      <c r="C4" s="235" t="s">
        <v>136</v>
      </c>
      <c r="D4" s="236"/>
      <c r="E4" s="258" t="s">
        <v>137</v>
      </c>
      <c r="F4" s="259"/>
      <c r="G4" s="258" t="s">
        <v>138</v>
      </c>
      <c r="H4" s="259"/>
      <c r="I4" s="258" t="s">
        <v>139</v>
      </c>
      <c r="J4" s="259"/>
      <c r="K4" s="233" t="s">
        <v>140</v>
      </c>
      <c r="L4" s="234"/>
      <c r="M4" s="233" t="s">
        <v>141</v>
      </c>
      <c r="N4" s="234"/>
      <c r="P4" s="128"/>
      <c r="Q4" s="124"/>
      <c r="R4" s="124"/>
    </row>
    <row r="5" spans="2:44" ht="28.5" customHeight="1">
      <c r="B5" s="256"/>
      <c r="C5" s="235" t="s">
        <v>142</v>
      </c>
      <c r="D5" s="236"/>
      <c r="E5" s="237" t="s">
        <v>143</v>
      </c>
      <c r="F5" s="238"/>
      <c r="G5" s="239" t="s">
        <v>144</v>
      </c>
      <c r="H5" s="240"/>
      <c r="I5" s="241" t="s">
        <v>145</v>
      </c>
      <c r="J5" s="242"/>
      <c r="K5" s="243" t="s">
        <v>146</v>
      </c>
      <c r="L5" s="244"/>
      <c r="M5" s="245" t="s">
        <v>147</v>
      </c>
      <c r="N5" s="246"/>
      <c r="O5" s="128"/>
      <c r="P5" s="128"/>
      <c r="Q5" s="128"/>
      <c r="R5" s="128"/>
    </row>
    <row r="6" spans="2:44" ht="28.5" customHeight="1">
      <c r="B6" s="256"/>
      <c r="C6" s="235" t="s">
        <v>148</v>
      </c>
      <c r="D6" s="236"/>
      <c r="E6" s="227">
        <f>AVERAGE(D13:O13,D27:X27)</f>
        <v>469.45193258416566</v>
      </c>
      <c r="F6" s="228" t="e">
        <f>AVERAGE(#REF!,D13:K13)</f>
        <v>#REF!</v>
      </c>
      <c r="G6" s="229">
        <f>AVERAGE(D13:K13)</f>
        <v>176.236457540212</v>
      </c>
      <c r="H6" s="230"/>
      <c r="I6" s="229">
        <f>AVERAGE(L13:O13)</f>
        <v>90.096618357487912</v>
      </c>
      <c r="J6" s="230"/>
      <c r="K6" s="229">
        <f>AVERAGE(D27:O27)</f>
        <v>654.30952380952374</v>
      </c>
      <c r="L6" s="230"/>
      <c r="M6" s="229">
        <f>AVERAGE(P27:X27)</f>
        <v>754.73752228163994</v>
      </c>
      <c r="N6" s="230"/>
      <c r="O6" s="128"/>
      <c r="P6" s="128"/>
      <c r="Q6" s="128"/>
      <c r="R6" s="128"/>
    </row>
    <row r="7" spans="2:44" ht="28.5" customHeight="1">
      <c r="B7" s="256"/>
      <c r="C7" s="221" t="s">
        <v>149</v>
      </c>
      <c r="D7" s="222"/>
      <c r="E7" s="231">
        <f>AVERAGE(D14:O14,D28:X28)</f>
        <v>393.53208831708099</v>
      </c>
      <c r="F7" s="232" t="e">
        <f>AVERAGE(#REF!,D14:K14)</f>
        <v>#REF!</v>
      </c>
      <c r="G7" s="219">
        <f>AVERAGE(D14:K14)</f>
        <v>148.32983843633494</v>
      </c>
      <c r="H7" s="220"/>
      <c r="I7" s="219">
        <f>AVERAGE(L14:O14)</f>
        <v>76.999928699483846</v>
      </c>
      <c r="J7" s="220"/>
      <c r="K7" s="219">
        <f>AVERAGE(D28:O28)</f>
        <v>547.68275071998482</v>
      </c>
      <c r="L7" s="220"/>
      <c r="M7" s="219">
        <f>AVERAGE(P28:X28)</f>
        <v>632.33324311621175</v>
      </c>
      <c r="N7" s="220"/>
      <c r="O7" s="128"/>
      <c r="P7" s="128"/>
      <c r="Q7" s="128"/>
      <c r="R7" s="128"/>
    </row>
    <row r="8" spans="2:44" ht="28.5" customHeight="1">
      <c r="B8" s="257"/>
      <c r="C8" s="221" t="s">
        <v>150</v>
      </c>
      <c r="D8" s="222"/>
      <c r="E8" s="223">
        <f>AVERAGE(D15:O15,D29:X29)</f>
        <v>0.84294284726725976</v>
      </c>
      <c r="F8" s="224" t="e">
        <f>AVERAGE(D15:K15,#REF!)</f>
        <v>#REF!</v>
      </c>
      <c r="G8" s="225">
        <f>AVERAGE(D15:K15)</f>
        <v>0.84406561535150981</v>
      </c>
      <c r="H8" s="226"/>
      <c r="I8" s="225">
        <f>AVERAGE(L15:O15)</f>
        <v>0.8545405920492074</v>
      </c>
      <c r="J8" s="226"/>
      <c r="K8" s="225">
        <f>AVERAGE(D29:O29)</f>
        <v>0.83977939306120875</v>
      </c>
      <c r="L8" s="226"/>
      <c r="M8" s="225">
        <f>AVERAGE(P29:X29)</f>
        <v>0.84005201771939542</v>
      </c>
      <c r="N8" s="226"/>
      <c r="O8" s="130" t="s">
        <v>151</v>
      </c>
      <c r="P8" s="128"/>
      <c r="Q8" s="128"/>
      <c r="R8" s="128"/>
    </row>
    <row r="9" spans="2:44" ht="28.5" customHeight="1" thickBot="1">
      <c r="H9" s="132"/>
      <c r="N9" s="128"/>
      <c r="O9" s="128"/>
      <c r="P9" s="128"/>
    </row>
    <row r="10" spans="2:44" ht="30" customHeight="1">
      <c r="B10" s="209" t="s">
        <v>152</v>
      </c>
      <c r="C10" s="210"/>
      <c r="D10" s="214" t="s">
        <v>153</v>
      </c>
      <c r="E10" s="215"/>
      <c r="F10" s="215"/>
      <c r="G10" s="215"/>
      <c r="H10" s="215"/>
      <c r="I10" s="215"/>
      <c r="J10" s="215"/>
      <c r="K10" s="215"/>
      <c r="L10" s="216" t="s">
        <v>154</v>
      </c>
      <c r="M10" s="217"/>
      <c r="N10" s="217"/>
      <c r="O10" s="218"/>
    </row>
    <row r="11" spans="2:44" ht="17.25" customHeight="1">
      <c r="B11" s="205" t="s">
        <v>155</v>
      </c>
      <c r="C11" s="206"/>
      <c r="D11" s="135">
        <v>1</v>
      </c>
      <c r="E11" s="136">
        <v>2</v>
      </c>
      <c r="F11" s="136">
        <v>3</v>
      </c>
      <c r="G11" s="136">
        <v>4</v>
      </c>
      <c r="H11" s="136">
        <v>5</v>
      </c>
      <c r="I11" s="136">
        <v>6</v>
      </c>
      <c r="J11" s="136">
        <v>7</v>
      </c>
      <c r="K11" s="171">
        <v>8</v>
      </c>
      <c r="L11" s="135">
        <v>1</v>
      </c>
      <c r="M11" s="164">
        <v>2</v>
      </c>
      <c r="N11" s="136">
        <v>3</v>
      </c>
      <c r="O11" s="137">
        <v>4</v>
      </c>
    </row>
    <row r="12" spans="2:44" ht="46.5" customHeight="1">
      <c r="B12" s="205"/>
      <c r="C12" s="206"/>
      <c r="D12" s="138" t="s">
        <v>156</v>
      </c>
      <c r="E12" s="139" t="s">
        <v>157</v>
      </c>
      <c r="F12" s="139" t="s">
        <v>158</v>
      </c>
      <c r="G12" s="139" t="s">
        <v>159</v>
      </c>
      <c r="H12" s="139" t="s">
        <v>160</v>
      </c>
      <c r="I12" s="139" t="s">
        <v>161</v>
      </c>
      <c r="J12" s="139" t="s">
        <v>162</v>
      </c>
      <c r="K12" s="172" t="s">
        <v>163</v>
      </c>
      <c r="L12" s="180" t="s">
        <v>225</v>
      </c>
      <c r="M12" s="187" t="s">
        <v>157</v>
      </c>
      <c r="N12" s="139" t="s">
        <v>164</v>
      </c>
      <c r="O12" s="140" t="s">
        <v>159</v>
      </c>
    </row>
    <row r="13" spans="2:44" ht="40.15" customHeight="1">
      <c r="B13" s="207" t="s">
        <v>10</v>
      </c>
      <c r="C13" s="141" t="s">
        <v>165</v>
      </c>
      <c r="D13" s="142">
        <v>105.25316455696202</v>
      </c>
      <c r="E13" s="143">
        <v>78.94736842105263</v>
      </c>
      <c r="F13" s="143">
        <v>108.69565217391305</v>
      </c>
      <c r="G13" s="143">
        <v>85.889570552147248</v>
      </c>
      <c r="H13" s="143">
        <v>170.61611374407582</v>
      </c>
      <c r="I13" s="143">
        <v>250.92</v>
      </c>
      <c r="J13" s="143" t="s">
        <v>77</v>
      </c>
      <c r="K13" s="173">
        <v>433.33333333333331</v>
      </c>
      <c r="L13" s="142" t="s">
        <v>77</v>
      </c>
      <c r="M13" s="188">
        <v>83.333333333333329</v>
      </c>
      <c r="N13" s="143">
        <v>86.956521739130437</v>
      </c>
      <c r="O13" s="144">
        <v>100</v>
      </c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</row>
    <row r="14" spans="2:44" ht="39.6" customHeight="1">
      <c r="B14" s="207"/>
      <c r="C14" s="145" t="s">
        <v>166</v>
      </c>
      <c r="D14" s="146">
        <v>89.668300764984863</v>
      </c>
      <c r="E14" s="147">
        <v>66.661461912929781</v>
      </c>
      <c r="F14" s="147">
        <v>90.582275383975414</v>
      </c>
      <c r="G14" s="147">
        <v>72.394806488302734</v>
      </c>
      <c r="H14" s="147">
        <v>145.83767470969715</v>
      </c>
      <c r="I14" s="147">
        <v>213.66538575093131</v>
      </c>
      <c r="J14" s="147" t="s">
        <v>77</v>
      </c>
      <c r="K14" s="174">
        <v>359.4989640435233</v>
      </c>
      <c r="L14" s="146" t="s">
        <v>77</v>
      </c>
      <c r="M14" s="189">
        <v>70.992250463125572</v>
      </c>
      <c r="N14" s="147">
        <v>74.426276157903629</v>
      </c>
      <c r="O14" s="148">
        <v>85.58125947742235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</row>
    <row r="15" spans="2:44" ht="40.15" customHeight="1">
      <c r="B15" s="207"/>
      <c r="C15" s="149" t="s">
        <v>167</v>
      </c>
      <c r="D15" s="150">
        <f t="shared" ref="D15:I15" si="0">D14/D13</f>
        <v>0.85192973667273653</v>
      </c>
      <c r="E15" s="151">
        <f t="shared" si="0"/>
        <v>0.84437851756377724</v>
      </c>
      <c r="F15" s="151">
        <f t="shared" si="0"/>
        <v>0.83335693353257378</v>
      </c>
      <c r="G15" s="151">
        <f t="shared" si="0"/>
        <v>0.84288238982809605</v>
      </c>
      <c r="H15" s="151">
        <f t="shared" si="0"/>
        <v>0.85477081565961388</v>
      </c>
      <c r="I15" s="151">
        <f t="shared" si="0"/>
        <v>0.85152792025717883</v>
      </c>
      <c r="J15" s="151" t="s">
        <v>77</v>
      </c>
      <c r="K15" s="175">
        <f t="shared" ref="K15" si="1">K14/K13</f>
        <v>0.82961299394659227</v>
      </c>
      <c r="L15" s="150" t="s">
        <v>77</v>
      </c>
      <c r="M15" s="190">
        <f>M14/M13</f>
        <v>0.85190700555750687</v>
      </c>
      <c r="N15" s="151">
        <f>N14/N13</f>
        <v>0.85590217581589167</v>
      </c>
      <c r="O15" s="152">
        <f>O14/O13</f>
        <v>0.85581259477422345</v>
      </c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</row>
    <row r="16" spans="2:44" ht="17.25" customHeight="1">
      <c r="B16" s="208" t="s">
        <v>168</v>
      </c>
      <c r="C16" s="134" t="s">
        <v>169</v>
      </c>
      <c r="D16" s="50">
        <v>0.25</v>
      </c>
      <c r="E16" s="51">
        <v>0.16666666666666666</v>
      </c>
      <c r="F16" s="51">
        <v>0.25</v>
      </c>
      <c r="G16" s="51">
        <v>0.16666666666666666</v>
      </c>
      <c r="H16" s="51">
        <v>0.16678240740740741</v>
      </c>
      <c r="I16" s="51">
        <v>0.25017361111111114</v>
      </c>
      <c r="J16" s="51" t="s">
        <v>77</v>
      </c>
      <c r="K16" s="57">
        <v>0.33981481481481479</v>
      </c>
      <c r="L16" s="50" t="s">
        <v>77</v>
      </c>
      <c r="M16" s="191">
        <v>0.71134259259259258</v>
      </c>
      <c r="N16" s="51">
        <v>0.70833333333333337</v>
      </c>
      <c r="O16" s="116">
        <v>0.70833333333333337</v>
      </c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</row>
    <row r="17" spans="2:44" ht="17.25" customHeight="1">
      <c r="B17" s="205"/>
      <c r="C17" s="134" t="s">
        <v>170</v>
      </c>
      <c r="D17" s="50">
        <v>0.62309027777777781</v>
      </c>
      <c r="E17" s="51">
        <v>0.69125000000000003</v>
      </c>
      <c r="F17" s="51">
        <v>0.60416666666666663</v>
      </c>
      <c r="G17" s="51">
        <v>0.68084490740740744</v>
      </c>
      <c r="H17" s="51">
        <v>0.77777777777777779</v>
      </c>
      <c r="I17" s="51">
        <v>0.53194444444444433</v>
      </c>
      <c r="J17" s="51" t="s">
        <v>77</v>
      </c>
      <c r="K17" s="57">
        <v>0.45931712962962962</v>
      </c>
      <c r="L17" s="50" t="s">
        <v>77</v>
      </c>
      <c r="M17" s="191">
        <v>0.8288078703703704</v>
      </c>
      <c r="N17" s="51">
        <v>0.8256944444444444</v>
      </c>
      <c r="O17" s="116">
        <v>0.84587962962962959</v>
      </c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</row>
    <row r="18" spans="2:44" ht="17.25" customHeight="1">
      <c r="B18" s="205" t="s">
        <v>171</v>
      </c>
      <c r="C18" s="206"/>
      <c r="D18" s="153">
        <v>15.8</v>
      </c>
      <c r="E18" s="154">
        <v>25.333333333333332</v>
      </c>
      <c r="F18" s="154">
        <v>18.399999999999999</v>
      </c>
      <c r="G18" s="154">
        <v>23.285714285714285</v>
      </c>
      <c r="H18" s="154">
        <v>21.1</v>
      </c>
      <c r="I18" s="154">
        <v>12.5</v>
      </c>
      <c r="J18" s="154" t="s">
        <v>77</v>
      </c>
      <c r="K18" s="176">
        <v>6</v>
      </c>
      <c r="L18" s="153" t="s">
        <v>77</v>
      </c>
      <c r="M18" s="192">
        <v>24</v>
      </c>
      <c r="N18" s="154">
        <v>23</v>
      </c>
      <c r="O18" s="155">
        <v>20</v>
      </c>
    </row>
    <row r="19" spans="2:44" ht="17.25" customHeight="1">
      <c r="B19" s="198" t="s">
        <v>172</v>
      </c>
      <c r="C19" s="199"/>
      <c r="D19" s="156" t="s">
        <v>173</v>
      </c>
      <c r="E19" s="157" t="s">
        <v>174</v>
      </c>
      <c r="F19" s="157" t="s">
        <v>174</v>
      </c>
      <c r="G19" s="157" t="s">
        <v>174</v>
      </c>
      <c r="H19" s="157" t="s">
        <v>175</v>
      </c>
      <c r="I19" s="157" t="s">
        <v>176</v>
      </c>
      <c r="J19" s="157" t="s">
        <v>176</v>
      </c>
      <c r="K19" s="177" t="s">
        <v>176</v>
      </c>
      <c r="L19" s="156" t="s">
        <v>173</v>
      </c>
      <c r="M19" s="193" t="s">
        <v>174</v>
      </c>
      <c r="N19" s="157" t="s">
        <v>174</v>
      </c>
      <c r="O19" s="158" t="s">
        <v>174</v>
      </c>
    </row>
    <row r="20" spans="2:44" ht="17.25" customHeight="1">
      <c r="B20" s="198" t="s">
        <v>177</v>
      </c>
      <c r="C20" s="199"/>
      <c r="D20" s="156" t="s">
        <v>176</v>
      </c>
      <c r="E20" s="157"/>
      <c r="F20" s="157"/>
      <c r="G20" s="157"/>
      <c r="H20" s="157" t="s">
        <v>176</v>
      </c>
      <c r="I20" s="157"/>
      <c r="J20" s="157"/>
      <c r="K20" s="177"/>
      <c r="L20" s="135"/>
      <c r="M20" s="164"/>
      <c r="N20" s="157"/>
      <c r="O20" s="158"/>
    </row>
    <row r="21" spans="2:44" ht="17.25" customHeight="1" thickBot="1">
      <c r="B21" s="200" t="s">
        <v>178</v>
      </c>
      <c r="C21" s="201"/>
      <c r="D21" s="160"/>
      <c r="E21" s="161"/>
      <c r="F21" s="162"/>
      <c r="G21" s="162"/>
      <c r="H21" s="161" t="s">
        <v>179</v>
      </c>
      <c r="I21" s="161" t="s">
        <v>180</v>
      </c>
      <c r="J21" s="161"/>
      <c r="K21" s="178" t="s">
        <v>181</v>
      </c>
      <c r="L21" s="181"/>
      <c r="M21" s="194"/>
      <c r="N21" s="161"/>
      <c r="O21" s="163"/>
    </row>
    <row r="23" spans="2:44" ht="16.5" thickBot="1"/>
    <row r="24" spans="2:44" ht="30" customHeight="1">
      <c r="B24" s="209" t="s">
        <v>152</v>
      </c>
      <c r="C24" s="210"/>
      <c r="D24" s="211" t="s">
        <v>182</v>
      </c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3"/>
      <c r="P24" s="202" t="s">
        <v>183</v>
      </c>
      <c r="Q24" s="203"/>
      <c r="R24" s="203"/>
      <c r="S24" s="203"/>
      <c r="T24" s="203"/>
      <c r="U24" s="203"/>
      <c r="V24" s="203"/>
      <c r="W24" s="203"/>
      <c r="X24" s="204"/>
    </row>
    <row r="25" spans="2:44" ht="17.25" customHeight="1">
      <c r="B25" s="205" t="s">
        <v>155</v>
      </c>
      <c r="C25" s="206"/>
      <c r="D25" s="135">
        <v>1</v>
      </c>
      <c r="E25" s="164">
        <v>2</v>
      </c>
      <c r="F25" s="136">
        <v>3</v>
      </c>
      <c r="G25" s="136">
        <v>4</v>
      </c>
      <c r="H25" s="164">
        <v>5</v>
      </c>
      <c r="I25" s="136">
        <v>6</v>
      </c>
      <c r="J25" s="136">
        <v>7</v>
      </c>
      <c r="K25" s="164">
        <v>8</v>
      </c>
      <c r="L25" s="136">
        <v>9</v>
      </c>
      <c r="M25" s="136">
        <v>10</v>
      </c>
      <c r="N25" s="164">
        <v>11</v>
      </c>
      <c r="O25" s="136">
        <v>12</v>
      </c>
      <c r="P25" s="135">
        <v>1</v>
      </c>
      <c r="Q25" s="136">
        <v>2</v>
      </c>
      <c r="R25" s="136">
        <v>3</v>
      </c>
      <c r="S25" s="136">
        <v>4</v>
      </c>
      <c r="T25" s="136">
        <v>5</v>
      </c>
      <c r="U25" s="136">
        <v>6</v>
      </c>
      <c r="V25" s="136">
        <v>7</v>
      </c>
      <c r="W25" s="136">
        <v>8</v>
      </c>
      <c r="X25" s="137">
        <v>9</v>
      </c>
    </row>
    <row r="26" spans="2:44" ht="46.5" customHeight="1">
      <c r="B26" s="205"/>
      <c r="C26" s="206"/>
      <c r="D26" s="165" t="s">
        <v>156</v>
      </c>
      <c r="E26" s="166" t="s">
        <v>164</v>
      </c>
      <c r="F26" s="139" t="s">
        <v>160</v>
      </c>
      <c r="G26" s="139" t="s">
        <v>161</v>
      </c>
      <c r="H26" s="139" t="s">
        <v>184</v>
      </c>
      <c r="I26" s="139" t="s">
        <v>163</v>
      </c>
      <c r="J26" s="139" t="s">
        <v>185</v>
      </c>
      <c r="K26" s="139" t="s">
        <v>186</v>
      </c>
      <c r="L26" s="139" t="s">
        <v>187</v>
      </c>
      <c r="M26" s="139" t="s">
        <v>188</v>
      </c>
      <c r="N26" s="167" t="s">
        <v>45</v>
      </c>
      <c r="O26" s="168" t="s">
        <v>189</v>
      </c>
      <c r="P26" s="138" t="s">
        <v>190</v>
      </c>
      <c r="Q26" s="139" t="s">
        <v>162</v>
      </c>
      <c r="R26" s="139" t="s">
        <v>191</v>
      </c>
      <c r="S26" s="139" t="s">
        <v>192</v>
      </c>
      <c r="T26" s="139" t="s">
        <v>193</v>
      </c>
      <c r="U26" s="139" t="s">
        <v>187</v>
      </c>
      <c r="V26" s="139" t="s">
        <v>194</v>
      </c>
      <c r="W26" s="167" t="s">
        <v>45</v>
      </c>
      <c r="X26" s="168" t="s">
        <v>46</v>
      </c>
    </row>
    <row r="27" spans="2:44" ht="40.15" customHeight="1">
      <c r="B27" s="207" t="s">
        <v>10</v>
      </c>
      <c r="C27" s="141" t="s">
        <v>165</v>
      </c>
      <c r="D27" s="143">
        <v>192.52941176470588</v>
      </c>
      <c r="E27" s="143" t="s">
        <v>77</v>
      </c>
      <c r="F27" s="143" t="s">
        <v>77</v>
      </c>
      <c r="G27" s="143">
        <v>214.28571428571428</v>
      </c>
      <c r="H27" s="143">
        <v>433.33333333333331</v>
      </c>
      <c r="I27" s="143" t="s">
        <v>77</v>
      </c>
      <c r="J27" s="143">
        <v>675</v>
      </c>
      <c r="K27" s="143">
        <v>1100</v>
      </c>
      <c r="L27" s="143" t="s">
        <v>77</v>
      </c>
      <c r="M27" s="143">
        <v>776.47058823529414</v>
      </c>
      <c r="N27" s="143">
        <v>985.71428571428567</v>
      </c>
      <c r="O27" s="143">
        <v>857.14285714285711</v>
      </c>
      <c r="P27" s="142">
        <v>231.5</v>
      </c>
      <c r="Q27" s="143" t="s">
        <v>77</v>
      </c>
      <c r="R27" s="143" t="s">
        <v>77</v>
      </c>
      <c r="S27" s="143">
        <v>675</v>
      </c>
      <c r="T27" s="143">
        <v>845.4545454545455</v>
      </c>
      <c r="U27" s="143" t="s">
        <v>77</v>
      </c>
      <c r="V27" s="143">
        <v>776.47058823529414</v>
      </c>
      <c r="W27" s="143">
        <v>1200</v>
      </c>
      <c r="X27" s="144">
        <v>800</v>
      </c>
    </row>
    <row r="28" spans="2:44" ht="39.6" customHeight="1">
      <c r="B28" s="207"/>
      <c r="C28" s="145" t="s">
        <v>166</v>
      </c>
      <c r="D28" s="147">
        <v>163.6154174756756</v>
      </c>
      <c r="E28" s="147" t="s">
        <v>77</v>
      </c>
      <c r="F28" s="147" t="s">
        <v>77</v>
      </c>
      <c r="G28" s="147">
        <v>182.88461538461519</v>
      </c>
      <c r="H28" s="147">
        <v>356.12704098149965</v>
      </c>
      <c r="I28" s="147" t="s">
        <v>77</v>
      </c>
      <c r="J28" s="147">
        <v>589.13853317811402</v>
      </c>
      <c r="K28" s="147">
        <v>929.83274513468007</v>
      </c>
      <c r="L28" s="147" t="s">
        <v>77</v>
      </c>
      <c r="M28" s="147">
        <v>649.41783590093746</v>
      </c>
      <c r="N28" s="147">
        <v>811.81437513661092</v>
      </c>
      <c r="O28" s="147">
        <v>698.63144256774569</v>
      </c>
      <c r="P28" s="146">
        <v>193.84974333905006</v>
      </c>
      <c r="Q28" s="147" t="s">
        <v>77</v>
      </c>
      <c r="R28" s="147" t="s">
        <v>77</v>
      </c>
      <c r="S28" s="147">
        <v>598.81464756932212</v>
      </c>
      <c r="T28" s="147">
        <v>695.70364315631866</v>
      </c>
      <c r="U28" s="147" t="s">
        <v>77</v>
      </c>
      <c r="V28" s="147">
        <v>651.10344711905873</v>
      </c>
      <c r="W28" s="147">
        <v>993.02921763076722</v>
      </c>
      <c r="X28" s="148">
        <v>661.49875988275437</v>
      </c>
    </row>
    <row r="29" spans="2:44" ht="40.15" customHeight="1">
      <c r="B29" s="207"/>
      <c r="C29" s="149" t="s">
        <v>167</v>
      </c>
      <c r="D29" s="151">
        <f>D28/D27</f>
        <v>0.84982037796715093</v>
      </c>
      <c r="E29" s="151" t="s">
        <v>77</v>
      </c>
      <c r="F29" s="151" t="s">
        <v>77</v>
      </c>
      <c r="G29" s="151">
        <f>G28/G27</f>
        <v>0.85346153846153761</v>
      </c>
      <c r="H29" s="151">
        <f>H28/H27</f>
        <v>0.82183163303423001</v>
      </c>
      <c r="I29" s="151" t="s">
        <v>77</v>
      </c>
      <c r="J29" s="151">
        <f>J28/J27</f>
        <v>0.87279782693053931</v>
      </c>
      <c r="K29" s="151">
        <f>K28/K27</f>
        <v>0.84530249557698189</v>
      </c>
      <c r="L29" s="151" t="s">
        <v>77</v>
      </c>
      <c r="M29" s="151">
        <f>M28/M27</f>
        <v>0.83637145532696489</v>
      </c>
      <c r="N29" s="151">
        <f>N28/N27</f>
        <v>0.82357980086322846</v>
      </c>
      <c r="O29" s="151">
        <f>O28/O27</f>
        <v>0.81507001632903664</v>
      </c>
      <c r="P29" s="150">
        <f>P28/P27</f>
        <v>0.83736390211252731</v>
      </c>
      <c r="Q29" s="151" t="s">
        <v>77</v>
      </c>
      <c r="R29" s="151" t="s">
        <v>77</v>
      </c>
      <c r="S29" s="151">
        <f>S28/S27</f>
        <v>0.8871328112138106</v>
      </c>
      <c r="T29" s="151">
        <f>T28/T27</f>
        <v>0.8228752768515597</v>
      </c>
      <c r="U29" s="151" t="s">
        <v>77</v>
      </c>
      <c r="V29" s="151">
        <f>V28/V27</f>
        <v>0.83854231825939374</v>
      </c>
      <c r="W29" s="151">
        <f>W28/W27</f>
        <v>0.82752434802563934</v>
      </c>
      <c r="X29" s="152">
        <f>X28/X27</f>
        <v>0.82687344985344291</v>
      </c>
    </row>
    <row r="30" spans="2:44" ht="17.25" customHeight="1">
      <c r="B30" s="208" t="s">
        <v>168</v>
      </c>
      <c r="C30" s="134" t="s">
        <v>169</v>
      </c>
      <c r="D30" s="51">
        <v>0.30231481481481481</v>
      </c>
      <c r="E30" s="51" t="s">
        <v>77</v>
      </c>
      <c r="F30" s="51" t="s">
        <v>77</v>
      </c>
      <c r="G30" s="51">
        <v>0.32013888888888886</v>
      </c>
      <c r="H30" s="51">
        <v>0.25</v>
      </c>
      <c r="I30" s="51" t="s">
        <v>77</v>
      </c>
      <c r="J30" s="51">
        <v>0.25</v>
      </c>
      <c r="K30" s="51">
        <v>0.25</v>
      </c>
      <c r="L30" s="51" t="s">
        <v>77</v>
      </c>
      <c r="M30" s="51">
        <v>0.25026620370370373</v>
      </c>
      <c r="N30" s="51">
        <v>0.25025462962962963</v>
      </c>
      <c r="O30" s="51">
        <v>0.35974537037037035</v>
      </c>
      <c r="P30" s="50">
        <v>0.70833333333333337</v>
      </c>
      <c r="Q30" s="51" t="s">
        <v>77</v>
      </c>
      <c r="R30" s="51" t="s">
        <v>77</v>
      </c>
      <c r="S30" s="51">
        <v>0.70833333333333337</v>
      </c>
      <c r="T30" s="51">
        <v>0.70833333333333337</v>
      </c>
      <c r="U30" s="51" t="s">
        <v>77</v>
      </c>
      <c r="V30" s="51">
        <v>0.7085069444444444</v>
      </c>
      <c r="W30" s="51">
        <v>0.70833333333333337</v>
      </c>
      <c r="X30" s="116">
        <v>0.70839120370370368</v>
      </c>
    </row>
    <row r="31" spans="2:44" ht="17.25" customHeight="1">
      <c r="B31" s="205"/>
      <c r="C31" s="134" t="s">
        <v>170</v>
      </c>
      <c r="D31" s="51">
        <v>0.38505787037037037</v>
      </c>
      <c r="E31" s="51" t="s">
        <v>77</v>
      </c>
      <c r="F31" s="51" t="s">
        <v>77</v>
      </c>
      <c r="G31" s="51">
        <v>0.35625000000000001</v>
      </c>
      <c r="H31" s="51">
        <v>0.32164351851851852</v>
      </c>
      <c r="I31" s="51" t="s">
        <v>77</v>
      </c>
      <c r="J31" s="51">
        <v>0.34942129629629631</v>
      </c>
      <c r="K31" s="51">
        <v>0.36875000000000002</v>
      </c>
      <c r="L31" s="51" t="s">
        <v>77</v>
      </c>
      <c r="M31" s="51">
        <v>0.43297453703703703</v>
      </c>
      <c r="N31" s="51">
        <v>0.47569444444444442</v>
      </c>
      <c r="O31" s="51">
        <v>0.45863425925925927</v>
      </c>
      <c r="P31" s="50">
        <v>0.92500000000000004</v>
      </c>
      <c r="Q31" s="51" t="s">
        <v>77</v>
      </c>
      <c r="R31" s="51" t="s">
        <v>77</v>
      </c>
      <c r="S31" s="51">
        <v>0.87237268518518518</v>
      </c>
      <c r="T31" s="51">
        <v>0.93958333333333333</v>
      </c>
      <c r="U31" s="51" t="s">
        <v>77</v>
      </c>
      <c r="V31" s="51">
        <v>0.99606481481481479</v>
      </c>
      <c r="W31" s="51">
        <v>0.89200231481481485</v>
      </c>
      <c r="X31" s="116">
        <v>0.86250000000000004</v>
      </c>
    </row>
    <row r="32" spans="2:44" ht="17.25" customHeight="1">
      <c r="B32" s="205" t="s">
        <v>171</v>
      </c>
      <c r="C32" s="206"/>
      <c r="D32" s="154">
        <v>17</v>
      </c>
      <c r="E32" s="154" t="s">
        <v>77</v>
      </c>
      <c r="F32" s="154" t="s">
        <v>77</v>
      </c>
      <c r="G32" s="154">
        <v>14</v>
      </c>
      <c r="H32" s="154">
        <v>6</v>
      </c>
      <c r="I32" s="154" t="s">
        <v>77</v>
      </c>
      <c r="J32" s="154">
        <v>4</v>
      </c>
      <c r="K32" s="154">
        <v>3</v>
      </c>
      <c r="L32" s="154" t="s">
        <v>77</v>
      </c>
      <c r="M32" s="154">
        <v>4.25</v>
      </c>
      <c r="N32" s="154">
        <v>3.5</v>
      </c>
      <c r="O32" s="154">
        <v>3.5</v>
      </c>
      <c r="P32" s="153">
        <v>14</v>
      </c>
      <c r="Q32" s="154" t="s">
        <v>77</v>
      </c>
      <c r="R32" s="154" t="s">
        <v>77</v>
      </c>
      <c r="S32" s="154">
        <v>4</v>
      </c>
      <c r="T32" s="154">
        <v>3.6666666666666665</v>
      </c>
      <c r="U32" s="51" t="s">
        <v>77</v>
      </c>
      <c r="V32" s="154">
        <v>4.25</v>
      </c>
      <c r="W32" s="154">
        <v>3</v>
      </c>
      <c r="X32" s="155">
        <v>4</v>
      </c>
    </row>
    <row r="33" spans="2:24" ht="17.25" customHeight="1">
      <c r="B33" s="198" t="s">
        <v>172</v>
      </c>
      <c r="C33" s="199"/>
      <c r="D33" s="133" t="s">
        <v>176</v>
      </c>
      <c r="E33" s="157" t="s">
        <v>174</v>
      </c>
      <c r="F33" s="157" t="s">
        <v>175</v>
      </c>
      <c r="G33" s="157" t="s">
        <v>195</v>
      </c>
      <c r="H33" s="157" t="s">
        <v>176</v>
      </c>
      <c r="I33" s="157" t="s">
        <v>176</v>
      </c>
      <c r="J33" s="157" t="s">
        <v>195</v>
      </c>
      <c r="K33" s="157" t="s">
        <v>196</v>
      </c>
      <c r="L33" s="157" t="s">
        <v>196</v>
      </c>
      <c r="M33" s="157" t="s">
        <v>196</v>
      </c>
      <c r="N33" s="157" t="s">
        <v>109</v>
      </c>
      <c r="O33" s="158" t="s">
        <v>109</v>
      </c>
      <c r="P33" s="156" t="s">
        <v>195</v>
      </c>
      <c r="Q33" s="157" t="s">
        <v>176</v>
      </c>
      <c r="R33" s="157" t="s">
        <v>176</v>
      </c>
      <c r="S33" s="157" t="s">
        <v>195</v>
      </c>
      <c r="T33" s="157" t="s">
        <v>196</v>
      </c>
      <c r="U33" s="157" t="s">
        <v>196</v>
      </c>
      <c r="V33" s="157" t="s">
        <v>196</v>
      </c>
      <c r="W33" s="157" t="s">
        <v>109</v>
      </c>
      <c r="X33" s="158" t="s">
        <v>109</v>
      </c>
    </row>
    <row r="34" spans="2:24" ht="17.25" customHeight="1">
      <c r="B34" s="198" t="s">
        <v>177</v>
      </c>
      <c r="C34" s="199"/>
      <c r="D34" s="133"/>
      <c r="E34" s="129"/>
      <c r="F34" s="157"/>
      <c r="G34" s="157"/>
      <c r="H34" s="157"/>
      <c r="I34" s="157"/>
      <c r="J34" s="157"/>
      <c r="K34" s="157"/>
      <c r="L34" s="157"/>
      <c r="M34" s="157"/>
      <c r="N34" s="157"/>
      <c r="O34" s="158"/>
      <c r="P34" s="156"/>
      <c r="Q34" s="157"/>
      <c r="R34" s="157"/>
      <c r="S34" s="157"/>
      <c r="T34" s="157"/>
      <c r="U34" s="157"/>
      <c r="V34" s="157"/>
      <c r="W34" s="157"/>
      <c r="X34" s="158"/>
    </row>
    <row r="35" spans="2:24" ht="17.25" customHeight="1" thickBot="1">
      <c r="B35" s="200" t="s">
        <v>178</v>
      </c>
      <c r="C35" s="201"/>
      <c r="D35" s="159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3"/>
      <c r="P35" s="170"/>
      <c r="Q35" s="161"/>
      <c r="R35" s="161"/>
      <c r="S35" s="161"/>
      <c r="T35" s="161"/>
      <c r="U35" s="161"/>
      <c r="V35" s="161"/>
      <c r="W35" s="161"/>
      <c r="X35" s="163"/>
    </row>
    <row r="36" spans="2:24">
      <c r="T36" s="131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38F7E-4DC3-4FB0-9D56-3C7F3BDC8D40}">
  <sheetPr>
    <tabColor theme="9" tint="0.59999389629810485"/>
    <pageSetUpPr fitToPage="1"/>
  </sheetPr>
  <dimension ref="A1:AC261"/>
  <sheetViews>
    <sheetView zoomScale="85" zoomScaleNormal="85" workbookViewId="0">
      <pane ySplit="4" topLeftCell="A122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SUM(F5:F242)</f>
        <v>121114</v>
      </c>
      <c r="E1" s="5" t="s">
        <v>2</v>
      </c>
      <c r="F1" s="6">
        <f>SUM(G5:G242)</f>
        <v>2423222.85</v>
      </c>
      <c r="G1" s="7" t="s">
        <v>3</v>
      </c>
      <c r="H1" s="8">
        <f>L21+L38+L55+L72+L89+L106+L123+L140+L157+L174+L191+L208+L225+L242</f>
        <v>88.166666666666671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45844</v>
      </c>
      <c r="B2" s="326"/>
      <c r="C2" s="10" t="s">
        <v>10</v>
      </c>
      <c r="D2" s="11">
        <f>AVERAGE(N21,N38,N55,N72,N89,N106,N123,N140,N157,N174,N191,N208,N225,N242)</f>
        <v>583.96153317551068</v>
      </c>
      <c r="E2" s="11" t="s">
        <v>11</v>
      </c>
      <c r="F2" s="12">
        <f>F1/D1</f>
        <v>20.007784814307183</v>
      </c>
      <c r="G2" s="13" t="s">
        <v>12</v>
      </c>
      <c r="H2" s="14">
        <f>COUNT(H5:H242)</f>
        <v>3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38" t="s">
        <v>69</v>
      </c>
      <c r="C5" s="349" t="s">
        <v>205</v>
      </c>
      <c r="D5" s="349"/>
      <c r="E5" s="39">
        <v>29.52</v>
      </c>
      <c r="F5" s="40">
        <v>2673</v>
      </c>
      <c r="G5" s="41">
        <f t="shared" ref="G5:G6" si="0">E5*F5</f>
        <v>78906.959999999992</v>
      </c>
      <c r="H5" s="42"/>
      <c r="I5" s="43">
        <v>17</v>
      </c>
      <c r="J5" s="44">
        <v>3273</v>
      </c>
      <c r="K5" s="45">
        <f t="shared" ref="K5:K6" si="1">J5/I5</f>
        <v>192.52941176470588</v>
      </c>
      <c r="L5" s="46">
        <v>17</v>
      </c>
      <c r="M5" s="44">
        <f>F5/V5*60</f>
        <v>2781.1560693641618</v>
      </c>
      <c r="N5" s="45">
        <f t="shared" ref="N5:N6" si="2">M5/L5</f>
        <v>163.59741584495069</v>
      </c>
      <c r="O5" s="47">
        <f t="shared" ref="O5:O6" si="3">L5-I5</f>
        <v>0</v>
      </c>
      <c r="P5" s="48">
        <f t="shared" ref="P5:P6" si="4">N5-K5</f>
        <v>-28.931995919755195</v>
      </c>
      <c r="Q5" s="49">
        <f t="shared" ref="Q5:Q6" si="5">N5/K5</f>
        <v>0.84972687728816432</v>
      </c>
      <c r="R5" s="274">
        <f>Q21</f>
        <v>0.84982037796715093</v>
      </c>
      <c r="S5" s="50">
        <v>0.30231481481481481</v>
      </c>
      <c r="T5" s="51">
        <v>0.34236111111111112</v>
      </c>
      <c r="U5" s="52">
        <v>7.0499999999999829</v>
      </c>
      <c r="V5" s="53">
        <v>57.666666666666671</v>
      </c>
      <c r="W5" s="54"/>
      <c r="X5" s="17"/>
      <c r="Y5" s="276"/>
      <c r="Z5" s="277"/>
      <c r="AA5" s="36">
        <f>M5-J5</f>
        <v>-491.84393063583821</v>
      </c>
      <c r="AB5" s="37">
        <f>M5/J5</f>
        <v>0.84972687728816432</v>
      </c>
      <c r="AC5" s="292">
        <f>AB21</f>
        <v>0.84982037796715104</v>
      </c>
    </row>
    <row r="6" spans="1:29" ht="15.75" customHeight="1">
      <c r="A6" s="282"/>
      <c r="B6" s="38" t="s">
        <v>69</v>
      </c>
      <c r="C6" s="287" t="s">
        <v>204</v>
      </c>
      <c r="D6" s="287"/>
      <c r="E6" s="39">
        <v>29.85</v>
      </c>
      <c r="F6" s="40">
        <v>2526</v>
      </c>
      <c r="G6" s="41">
        <f t="shared" si="0"/>
        <v>75401.100000000006</v>
      </c>
      <c r="H6" s="42"/>
      <c r="I6" s="43">
        <v>17</v>
      </c>
      <c r="J6" s="44">
        <v>3273</v>
      </c>
      <c r="K6" s="45">
        <f t="shared" si="1"/>
        <v>192.52941176470588</v>
      </c>
      <c r="L6" s="46">
        <v>17</v>
      </c>
      <c r="M6" s="44">
        <f>F6/V6*60</f>
        <v>2781.7681248088093</v>
      </c>
      <c r="N6" s="45">
        <f t="shared" si="2"/>
        <v>163.63341910640054</v>
      </c>
      <c r="O6" s="47">
        <f t="shared" si="3"/>
        <v>0</v>
      </c>
      <c r="P6" s="48">
        <f t="shared" si="4"/>
        <v>-28.895992658305346</v>
      </c>
      <c r="Q6" s="49">
        <f t="shared" si="5"/>
        <v>0.84991387864613788</v>
      </c>
      <c r="R6" s="274"/>
      <c r="S6" s="50">
        <v>0.34722222222222221</v>
      </c>
      <c r="T6" s="51">
        <v>0.38505787037037037</v>
      </c>
      <c r="U6" s="52">
        <v>6.9999999999999751</v>
      </c>
      <c r="V6" s="53">
        <v>54.483333333333348</v>
      </c>
      <c r="W6" s="54"/>
      <c r="X6" s="94"/>
      <c r="Y6" s="266"/>
      <c r="Z6" s="267"/>
      <c r="AA6" s="55">
        <f>M6-J6</f>
        <v>-491.23187519119074</v>
      </c>
      <c r="AB6" s="56">
        <f>M6/J6</f>
        <v>0.84991387864613788</v>
      </c>
      <c r="AC6" s="293"/>
    </row>
    <row r="7" spans="1:29" ht="15.75" customHeight="1">
      <c r="A7" s="282"/>
      <c r="B7" s="38"/>
      <c r="C7" s="287"/>
      <c r="D7" s="287"/>
      <c r="E7" s="39"/>
      <c r="F7" s="40"/>
      <c r="G7" s="41"/>
      <c r="H7" s="42"/>
      <c r="I7" s="43"/>
      <c r="J7" s="44"/>
      <c r="K7" s="45"/>
      <c r="L7" s="46"/>
      <c r="M7" s="44"/>
      <c r="N7" s="45"/>
      <c r="O7" s="47"/>
      <c r="P7" s="48"/>
      <c r="Q7" s="49"/>
      <c r="R7" s="274"/>
      <c r="S7" s="50"/>
      <c r="T7" s="51"/>
      <c r="U7" s="52"/>
      <c r="V7" s="53"/>
      <c r="W7" s="51"/>
      <c r="X7" s="94"/>
      <c r="Y7" s="266"/>
      <c r="Z7" s="267"/>
      <c r="AA7" s="55"/>
      <c r="AB7" s="56"/>
      <c r="AC7" s="293"/>
    </row>
    <row r="8" spans="1:29" ht="15.75" customHeight="1">
      <c r="A8" s="282"/>
      <c r="B8" s="38"/>
      <c r="C8" s="287"/>
      <c r="D8" s="287"/>
      <c r="E8" s="39"/>
      <c r="F8" s="40"/>
      <c r="G8" s="41"/>
      <c r="H8" s="58"/>
      <c r="I8" s="43"/>
      <c r="J8" s="44"/>
      <c r="K8" s="45"/>
      <c r="L8" s="59"/>
      <c r="M8" s="44"/>
      <c r="N8" s="45"/>
      <c r="O8" s="47"/>
      <c r="P8" s="48"/>
      <c r="Q8" s="49"/>
      <c r="R8" s="274"/>
      <c r="S8" s="50"/>
      <c r="T8" s="51"/>
      <c r="U8" s="52"/>
      <c r="V8" s="53"/>
      <c r="W8" s="54"/>
      <c r="X8" s="116"/>
      <c r="Y8" s="266"/>
      <c r="Z8" s="267"/>
      <c r="AA8" s="55"/>
      <c r="AB8" s="56"/>
      <c r="AC8" s="293"/>
    </row>
    <row r="9" spans="1:29" ht="15.75" customHeight="1">
      <c r="A9" s="283"/>
      <c r="B9" s="38"/>
      <c r="C9" s="287"/>
      <c r="D9" s="287"/>
      <c r="E9" s="39"/>
      <c r="F9" s="40"/>
      <c r="G9" s="60"/>
      <c r="H9" s="61"/>
      <c r="I9" s="43"/>
      <c r="J9" s="44"/>
      <c r="K9" s="45"/>
      <c r="L9" s="46"/>
      <c r="M9" s="44"/>
      <c r="N9" s="45"/>
      <c r="O9" s="47"/>
      <c r="P9" s="48"/>
      <c r="Q9" s="49"/>
      <c r="R9" s="274"/>
      <c r="S9" s="62"/>
      <c r="T9" s="63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5"/>
      <c r="D10" s="286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29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29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29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29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29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6">AVERAGE(I5:I20)</f>
        <v>17</v>
      </c>
      <c r="J21" s="81">
        <f t="shared" si="6"/>
        <v>3273</v>
      </c>
      <c r="K21" s="82">
        <f t="shared" ref="K21:K22" si="7">J21/I21</f>
        <v>192.52941176470588</v>
      </c>
      <c r="L21" s="80">
        <f t="shared" ref="L21:M21" si="8">AVERAGE(L5:L20)</f>
        <v>17</v>
      </c>
      <c r="M21" s="81">
        <f t="shared" si="8"/>
        <v>2781.4620970864853</v>
      </c>
      <c r="N21" s="82">
        <f t="shared" ref="N21:N22" si="9">M21/L21</f>
        <v>163.6154174756756</v>
      </c>
      <c r="O21" s="83">
        <f t="shared" ref="O21:O22" si="10">L21-I21</f>
        <v>0</v>
      </c>
      <c r="P21" s="84">
        <f t="shared" ref="P21:P22" si="11">N21-K21</f>
        <v>-28.913994289030285</v>
      </c>
      <c r="Q21" s="85">
        <f t="shared" ref="Q21:Q22" si="12">N21/K21</f>
        <v>0.84982037796715093</v>
      </c>
      <c r="R21" s="275"/>
      <c r="S21" s="182">
        <f>S5</f>
        <v>0.30231481481481481</v>
      </c>
      <c r="T21" s="183">
        <f>INDEX(T5:T20,COUNTA(T5:T20))</f>
        <v>0.38505787037037037</v>
      </c>
      <c r="U21" s="86"/>
      <c r="V21" s="86"/>
      <c r="W21" s="87"/>
      <c r="X21" s="179"/>
      <c r="Y21" s="262"/>
      <c r="Z21" s="263"/>
      <c r="AA21" s="88">
        <f>M21-J21</f>
        <v>-491.5379029135147</v>
      </c>
      <c r="AB21" s="89">
        <f>M21/J21</f>
        <v>0.84982037796715104</v>
      </c>
      <c r="AC21" s="295"/>
    </row>
    <row r="22" spans="1:29" ht="15.75" customHeight="1">
      <c r="A22" s="268" t="s">
        <v>40</v>
      </c>
      <c r="B22" s="38" t="s">
        <v>69</v>
      </c>
      <c r="C22" s="264" t="s">
        <v>93</v>
      </c>
      <c r="D22" s="265"/>
      <c r="E22" s="39">
        <v>25.64</v>
      </c>
      <c r="F22" s="40">
        <v>2219</v>
      </c>
      <c r="G22" s="41">
        <f t="shared" ref="G22" si="13">E22*F22</f>
        <v>56895.16</v>
      </c>
      <c r="H22" s="42"/>
      <c r="I22" s="43">
        <v>14</v>
      </c>
      <c r="J22" s="44">
        <v>3000</v>
      </c>
      <c r="K22" s="45">
        <f t="shared" si="7"/>
        <v>214.28571428571428</v>
      </c>
      <c r="L22" s="46">
        <v>14</v>
      </c>
      <c r="M22" s="44">
        <f>F22/V22*60</f>
        <v>2560.3846153846125</v>
      </c>
      <c r="N22" s="45">
        <f t="shared" si="9"/>
        <v>182.88461538461519</v>
      </c>
      <c r="O22" s="47">
        <f t="shared" si="10"/>
        <v>0</v>
      </c>
      <c r="P22" s="48">
        <f t="shared" si="11"/>
        <v>-31.40109890109909</v>
      </c>
      <c r="Q22" s="49">
        <f t="shared" si="12"/>
        <v>0.85346153846153761</v>
      </c>
      <c r="R22" s="273">
        <f>Q38</f>
        <v>0.85346153846153761</v>
      </c>
      <c r="S22" s="50">
        <v>0.32013888888888886</v>
      </c>
      <c r="T22" s="51">
        <v>0.35625000000000001</v>
      </c>
      <c r="U22" s="52">
        <v>5.933333333333275</v>
      </c>
      <c r="V22" s="53">
        <v>52.000000000000057</v>
      </c>
      <c r="W22" s="54"/>
      <c r="X22" s="115"/>
      <c r="Y22" s="276"/>
      <c r="Z22" s="277"/>
      <c r="AA22" s="36">
        <f>M22-J22</f>
        <v>-439.61538461538748</v>
      </c>
      <c r="AB22" s="31">
        <f>M22/J22</f>
        <v>0.85346153846153749</v>
      </c>
      <c r="AC22" s="278">
        <f>AB38</f>
        <v>0.85346153846153749</v>
      </c>
    </row>
    <row r="23" spans="1:29" ht="15.75" customHeight="1">
      <c r="A23" s="269"/>
      <c r="B23" s="38"/>
      <c r="C23" s="264"/>
      <c r="D23" s="265"/>
      <c r="E23" s="39"/>
      <c r="F23" s="40"/>
      <c r="G23" s="41"/>
      <c r="H23" s="42"/>
      <c r="I23" s="43"/>
      <c r="J23" s="44"/>
      <c r="K23" s="45"/>
      <c r="L23" s="46"/>
      <c r="M23" s="44"/>
      <c r="N23" s="45"/>
      <c r="O23" s="47"/>
      <c r="P23" s="48"/>
      <c r="Q23" s="49"/>
      <c r="R23" s="274"/>
      <c r="S23" s="50"/>
      <c r="T23" s="51"/>
      <c r="U23" s="52"/>
      <c r="V23" s="53"/>
      <c r="W23" s="54"/>
      <c r="X23" s="94"/>
      <c r="Y23" s="266"/>
      <c r="Z23" s="267"/>
      <c r="AA23" s="55"/>
      <c r="AB23" s="49"/>
      <c r="AC23" s="279"/>
    </row>
    <row r="24" spans="1:29" ht="15.75" customHeight="1">
      <c r="A24" s="269"/>
      <c r="B24" s="38"/>
      <c r="C24" s="264"/>
      <c r="D24" s="265"/>
      <c r="E24" s="39"/>
      <c r="F24" s="40"/>
      <c r="G24" s="41"/>
      <c r="H24" s="42"/>
      <c r="I24" s="43"/>
      <c r="J24" s="44"/>
      <c r="K24" s="45"/>
      <c r="L24" s="46"/>
      <c r="M24" s="44"/>
      <c r="N24" s="45"/>
      <c r="O24" s="47"/>
      <c r="P24" s="48"/>
      <c r="Q24" s="49"/>
      <c r="R24" s="274"/>
      <c r="S24" s="50"/>
      <c r="T24" s="51"/>
      <c r="U24" s="52"/>
      <c r="V24" s="53"/>
      <c r="W24" s="54"/>
      <c r="X24" s="94"/>
      <c r="Y24" s="266"/>
      <c r="Z24" s="267"/>
      <c r="AA24" s="55"/>
      <c r="AB24" s="49"/>
      <c r="AC24" s="279"/>
    </row>
    <row r="25" spans="1:29" ht="15.75" customHeight="1">
      <c r="A25" s="269"/>
      <c r="B25" s="38"/>
      <c r="C25" s="264"/>
      <c r="D25" s="265"/>
      <c r="E25" s="39"/>
      <c r="F25" s="40"/>
      <c r="G25" s="41"/>
      <c r="H25" s="42"/>
      <c r="I25" s="43"/>
      <c r="J25" s="44"/>
      <c r="K25" s="45"/>
      <c r="L25" s="46"/>
      <c r="M25" s="44"/>
      <c r="N25" s="45"/>
      <c r="O25" s="47"/>
      <c r="P25" s="48"/>
      <c r="Q25" s="49"/>
      <c r="R25" s="274"/>
      <c r="S25" s="50"/>
      <c r="T25" s="51"/>
      <c r="U25" s="52"/>
      <c r="V25" s="53"/>
      <c r="W25" s="54"/>
      <c r="X25" s="94"/>
      <c r="Y25" s="266"/>
      <c r="Z25" s="267"/>
      <c r="AA25" s="55"/>
      <c r="AB25" s="49"/>
      <c r="AC25" s="279"/>
    </row>
    <row r="26" spans="1:29" ht="15.75" customHeight="1">
      <c r="A26" s="269"/>
      <c r="B26" s="38"/>
      <c r="C26" s="264"/>
      <c r="D26" s="265"/>
      <c r="E26" s="39"/>
      <c r="F26" s="40"/>
      <c r="G26" s="41"/>
      <c r="H26" s="58"/>
      <c r="I26" s="43"/>
      <c r="J26" s="44"/>
      <c r="K26" s="45"/>
      <c r="L26" s="59"/>
      <c r="M26" s="44"/>
      <c r="N26" s="45"/>
      <c r="O26" s="47"/>
      <c r="P26" s="48"/>
      <c r="Q26" s="49"/>
      <c r="R26" s="274"/>
      <c r="S26" s="50"/>
      <c r="T26" s="51"/>
      <c r="U26" s="52"/>
      <c r="V26" s="53"/>
      <c r="W26" s="54"/>
      <c r="X26" s="94"/>
      <c r="Y26" s="266"/>
      <c r="Z26" s="267"/>
      <c r="AA26" s="55"/>
      <c r="AB26" s="49"/>
      <c r="AC26" s="279"/>
    </row>
    <row r="27" spans="1:29" ht="15.75" customHeight="1">
      <c r="A27" s="269"/>
      <c r="B27" s="38"/>
      <c r="C27" s="264"/>
      <c r="D27" s="265"/>
      <c r="E27" s="39"/>
      <c r="F27" s="40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79"/>
    </row>
    <row r="28" spans="1:29" ht="15.75" customHeight="1">
      <c r="A28" s="269"/>
      <c r="B28" s="38"/>
      <c r="C28" s="264"/>
      <c r="D28" s="265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79"/>
    </row>
    <row r="29" spans="1:29" ht="15.75" customHeight="1">
      <c r="A29" s="269"/>
      <c r="B29" s="38"/>
      <c r="C29" s="264"/>
      <c r="D29" s="265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79"/>
    </row>
    <row r="30" spans="1:29" ht="15.75" customHeight="1">
      <c r="A30" s="269"/>
      <c r="B30" s="38"/>
      <c r="C30" s="264"/>
      <c r="D30" s="265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110"/>
      <c r="Y30" s="266"/>
      <c r="Z30" s="267"/>
      <c r="AA30" s="55"/>
      <c r="AB30" s="49"/>
      <c r="AC30" s="279"/>
    </row>
    <row r="31" spans="1:29" ht="15.75" customHeight="1">
      <c r="A31" s="269"/>
      <c r="B31" s="38"/>
      <c r="C31" s="264"/>
      <c r="D31" s="265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110"/>
      <c r="Y31" s="266"/>
      <c r="Z31" s="267"/>
      <c r="AA31" s="55"/>
      <c r="AB31" s="49"/>
      <c r="AC31" s="279"/>
    </row>
    <row r="32" spans="1:29" ht="15.75" customHeight="1">
      <c r="A32" s="269"/>
      <c r="B32" s="38"/>
      <c r="C32" s="264"/>
      <c r="D32" s="265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110"/>
      <c r="Y32" s="266"/>
      <c r="Z32" s="267"/>
      <c r="AA32" s="55"/>
      <c r="AB32" s="49"/>
      <c r="AC32" s="279"/>
    </row>
    <row r="33" spans="1:29" ht="15.75" customHeight="1">
      <c r="A33" s="269"/>
      <c r="B33" s="38"/>
      <c r="C33" s="264"/>
      <c r="D33" s="265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110"/>
      <c r="Y33" s="266"/>
      <c r="Z33" s="267"/>
      <c r="AA33" s="55"/>
      <c r="AB33" s="49"/>
      <c r="AC33" s="279"/>
    </row>
    <row r="34" spans="1:29" ht="15.75" customHeight="1">
      <c r="A34" s="269"/>
      <c r="B34" s="38"/>
      <c r="C34" s="264"/>
      <c r="D34" s="265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110"/>
      <c r="Y34" s="266"/>
      <c r="Z34" s="267"/>
      <c r="AA34" s="55"/>
      <c r="AB34" s="49"/>
      <c r="AC34" s="279"/>
    </row>
    <row r="35" spans="1:29" ht="15.75" customHeight="1">
      <c r="A35" s="269"/>
      <c r="B35" s="38"/>
      <c r="C35" s="264"/>
      <c r="D35" s="265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110"/>
      <c r="Y35" s="266"/>
      <c r="Z35" s="267"/>
      <c r="AA35" s="55"/>
      <c r="AB35" s="49"/>
      <c r="AC35" s="279"/>
    </row>
    <row r="36" spans="1:29" ht="15.75" customHeight="1">
      <c r="A36" s="269"/>
      <c r="B36" s="38"/>
      <c r="C36" s="264"/>
      <c r="D36" s="265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110"/>
      <c r="Y36" s="266"/>
      <c r="Z36" s="267"/>
      <c r="AA36" s="55"/>
      <c r="AB36" s="49"/>
      <c r="AC36" s="279"/>
    </row>
    <row r="37" spans="1:29" ht="15.75" customHeight="1">
      <c r="A37" s="269"/>
      <c r="B37" s="99"/>
      <c r="C37" s="264"/>
      <c r="D37" s="265"/>
      <c r="E37" s="109"/>
      <c r="F37" s="71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62"/>
      <c r="T37" s="63"/>
      <c r="U37" s="73"/>
      <c r="V37" s="74"/>
      <c r="W37" s="68"/>
      <c r="X37" s="110"/>
      <c r="Y37" s="266"/>
      <c r="Z37" s="267"/>
      <c r="AA37" s="111"/>
      <c r="AB37" s="67"/>
      <c r="AC37" s="279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14">AVERAGE(I22:I37)</f>
        <v>14</v>
      </c>
      <c r="J38" s="81">
        <f t="shared" si="14"/>
        <v>3000</v>
      </c>
      <c r="K38" s="82">
        <f t="shared" ref="K38" si="15">J38/I38</f>
        <v>214.28571428571428</v>
      </c>
      <c r="L38" s="80">
        <f t="shared" ref="L38:M38" si="16">AVERAGE(L22:L37)</f>
        <v>14</v>
      </c>
      <c r="M38" s="81">
        <f t="shared" si="16"/>
        <v>2560.3846153846125</v>
      </c>
      <c r="N38" s="82">
        <f>M38/L38</f>
        <v>182.88461538461519</v>
      </c>
      <c r="O38" s="83">
        <f>L38-I38</f>
        <v>0</v>
      </c>
      <c r="P38" s="84">
        <f>N38-K38</f>
        <v>-31.40109890109909</v>
      </c>
      <c r="Q38" s="85">
        <f>N38/K38</f>
        <v>0.85346153846153761</v>
      </c>
      <c r="R38" s="275"/>
      <c r="S38" s="182">
        <f>S22</f>
        <v>0.32013888888888886</v>
      </c>
      <c r="T38" s="183">
        <f>INDEX(T22:T37,COUNTA(T22:T37))</f>
        <v>0.35625000000000001</v>
      </c>
      <c r="U38" s="86"/>
      <c r="V38" s="96"/>
      <c r="W38" s="78"/>
      <c r="X38" s="82"/>
      <c r="Y38" s="262"/>
      <c r="Z38" s="263"/>
      <c r="AA38" s="97">
        <f>M38-J38</f>
        <v>-439.61538461538748</v>
      </c>
      <c r="AB38" s="85">
        <f>M38/J38</f>
        <v>0.85346153846153749</v>
      </c>
      <c r="AC38" s="280"/>
    </row>
    <row r="39" spans="1:29" ht="15.75" customHeight="1">
      <c r="A39" s="281" t="s">
        <v>41</v>
      </c>
      <c r="B39" s="16" t="s">
        <v>69</v>
      </c>
      <c r="C39" s="271" t="s">
        <v>96</v>
      </c>
      <c r="D39" s="272"/>
      <c r="E39" s="21">
        <v>14.06</v>
      </c>
      <c r="F39" s="15">
        <v>1149</v>
      </c>
      <c r="G39" s="22">
        <f t="shared" ref="G39:G41" si="17">E39*F39</f>
        <v>16154.94</v>
      </c>
      <c r="H39" s="23"/>
      <c r="I39" s="24">
        <v>6</v>
      </c>
      <c r="J39" s="25">
        <v>2600</v>
      </c>
      <c r="K39" s="26">
        <f>J39/I39</f>
        <v>433.33333333333331</v>
      </c>
      <c r="L39" s="27">
        <v>6</v>
      </c>
      <c r="M39" s="25">
        <f>F39/V39*60</f>
        <v>2145.4356846473056</v>
      </c>
      <c r="N39" s="26">
        <f>M39/L39</f>
        <v>357.57261410788425</v>
      </c>
      <c r="O39" s="91">
        <f>L39-I39</f>
        <v>0</v>
      </c>
      <c r="P39" s="92">
        <f>N39-K39</f>
        <v>-75.760719225449066</v>
      </c>
      <c r="Q39" s="31">
        <f>N39/K39</f>
        <v>0.82516757101819449</v>
      </c>
      <c r="R39" s="273">
        <f>Q55</f>
        <v>0.82183163303423001</v>
      </c>
      <c r="S39" s="32">
        <v>0.25</v>
      </c>
      <c r="T39" s="33">
        <v>0.27231481481481479</v>
      </c>
      <c r="U39" s="34"/>
      <c r="V39" s="35">
        <v>32.133333333333297</v>
      </c>
      <c r="W39" s="33"/>
      <c r="X39" s="107"/>
      <c r="Y39" s="276"/>
      <c r="Z39" s="277"/>
      <c r="AA39" s="36">
        <f>M39-J39</f>
        <v>-454.56431535269439</v>
      </c>
      <c r="AB39" s="31">
        <f>M39/J39</f>
        <v>0.82516757101819449</v>
      </c>
      <c r="AC39" s="278">
        <f>AB55</f>
        <v>0.8218316330342299</v>
      </c>
    </row>
    <row r="40" spans="1:29" ht="15.75" customHeight="1">
      <c r="A40" s="282"/>
      <c r="B40" s="38" t="s">
        <v>69</v>
      </c>
      <c r="C40" s="264" t="s">
        <v>97</v>
      </c>
      <c r="D40" s="265"/>
      <c r="E40" s="39">
        <v>14.81</v>
      </c>
      <c r="F40" s="40">
        <v>1278</v>
      </c>
      <c r="G40" s="41">
        <f t="shared" si="17"/>
        <v>18927.18</v>
      </c>
      <c r="H40" s="42"/>
      <c r="I40" s="43">
        <v>6</v>
      </c>
      <c r="J40" s="44">
        <v>2600</v>
      </c>
      <c r="K40" s="45">
        <f t="shared" ref="K40:K41" si="18">J40/I40</f>
        <v>433.33333333333331</v>
      </c>
      <c r="L40" s="46">
        <v>6</v>
      </c>
      <c r="M40" s="44">
        <f>F40/V40*60</f>
        <v>2158.9863913655572</v>
      </c>
      <c r="N40" s="45">
        <f>M40/L40</f>
        <v>359.83106522759289</v>
      </c>
      <c r="O40" s="47">
        <f>L40-I40</f>
        <v>0</v>
      </c>
      <c r="P40" s="48">
        <f>N40-K40</f>
        <v>-73.502268105740427</v>
      </c>
      <c r="Q40" s="49">
        <f>N40/K40</f>
        <v>0.83037938129444511</v>
      </c>
      <c r="R40" s="274"/>
      <c r="S40" s="50">
        <v>0.27811342592592592</v>
      </c>
      <c r="T40" s="51">
        <v>0.30277777777777776</v>
      </c>
      <c r="U40" s="52">
        <v>8.3500000000000263</v>
      </c>
      <c r="V40" s="53">
        <v>35.516666666666652</v>
      </c>
      <c r="W40" s="54"/>
      <c r="X40" s="58"/>
      <c r="Y40" s="266"/>
      <c r="Z40" s="267"/>
      <c r="AA40" s="55">
        <f>M40-J40</f>
        <v>-441.01360863444279</v>
      </c>
      <c r="AB40" s="49">
        <f>M40/J40</f>
        <v>0.83037938129444511</v>
      </c>
      <c r="AC40" s="279"/>
    </row>
    <row r="41" spans="1:29" ht="15.75" customHeight="1">
      <c r="A41" s="282"/>
      <c r="B41" s="38" t="s">
        <v>69</v>
      </c>
      <c r="C41" s="264" t="s">
        <v>98</v>
      </c>
      <c r="D41" s="265"/>
      <c r="E41" s="39">
        <v>17.87</v>
      </c>
      <c r="F41" s="40">
        <v>778</v>
      </c>
      <c r="G41" s="41">
        <f t="shared" si="17"/>
        <v>13902.86</v>
      </c>
      <c r="H41" s="42"/>
      <c r="I41" s="43">
        <v>6</v>
      </c>
      <c r="J41" s="44">
        <v>2600</v>
      </c>
      <c r="K41" s="45">
        <f t="shared" si="18"/>
        <v>433.33333333333331</v>
      </c>
      <c r="L41" s="46">
        <v>6</v>
      </c>
      <c r="M41" s="44">
        <f>F41/V41*60</f>
        <v>2105.86466165413</v>
      </c>
      <c r="N41" s="45">
        <f>M41/L41</f>
        <v>350.97744360902169</v>
      </c>
      <c r="O41" s="47">
        <f>L41-I41</f>
        <v>0</v>
      </c>
      <c r="P41" s="48">
        <f>N41-K41</f>
        <v>-82.355889724311623</v>
      </c>
      <c r="Q41" s="49">
        <f>N41/K41</f>
        <v>0.80994794679005011</v>
      </c>
      <c r="R41" s="274"/>
      <c r="S41" s="50">
        <v>0.30624999999999997</v>
      </c>
      <c r="T41" s="51">
        <v>0.32164351851851852</v>
      </c>
      <c r="U41" s="52">
        <v>4.9999999999999822</v>
      </c>
      <c r="V41" s="53">
        <v>22.166666666666721</v>
      </c>
      <c r="W41" s="54"/>
      <c r="X41" s="58"/>
      <c r="Y41" s="266"/>
      <c r="Z41" s="267"/>
      <c r="AA41" s="55">
        <f>M41-J41</f>
        <v>-494.13533834586997</v>
      </c>
      <c r="AB41" s="49">
        <f>M41/J41</f>
        <v>0.80994794679005</v>
      </c>
      <c r="AC41" s="279"/>
    </row>
    <row r="42" spans="1:29" ht="15.75" customHeight="1">
      <c r="A42" s="282"/>
      <c r="B42" s="38"/>
      <c r="C42" s="264"/>
      <c r="D42" s="265"/>
      <c r="E42" s="39"/>
      <c r="F42" s="40"/>
      <c r="G42" s="41"/>
      <c r="H42" s="42"/>
      <c r="I42" s="43"/>
      <c r="J42" s="44"/>
      <c r="K42" s="45"/>
      <c r="L42" s="46"/>
      <c r="M42" s="44"/>
      <c r="N42" s="45"/>
      <c r="O42" s="47"/>
      <c r="P42" s="48"/>
      <c r="Q42" s="49"/>
      <c r="R42" s="274"/>
      <c r="S42" s="50"/>
      <c r="T42" s="51"/>
      <c r="U42" s="52"/>
      <c r="V42" s="53"/>
      <c r="W42" s="54"/>
      <c r="X42" s="94"/>
      <c r="Y42" s="266"/>
      <c r="Z42" s="267"/>
      <c r="AA42" s="55"/>
      <c r="AB42" s="49"/>
      <c r="AC42" s="279"/>
    </row>
    <row r="43" spans="1:29" ht="15.75" customHeight="1">
      <c r="A43" s="283"/>
      <c r="B43" s="38"/>
      <c r="C43" s="264"/>
      <c r="D43" s="265"/>
      <c r="E43" s="39"/>
      <c r="F43" s="40"/>
      <c r="G43" s="41"/>
      <c r="H43" s="58"/>
      <c r="I43" s="43"/>
      <c r="J43" s="44"/>
      <c r="K43" s="45"/>
      <c r="L43" s="59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58"/>
      <c r="Y43" s="266"/>
      <c r="Z43" s="267"/>
      <c r="AA43" s="55"/>
      <c r="AB43" s="49"/>
      <c r="AC43" s="279"/>
    </row>
    <row r="44" spans="1:29" ht="15.75" customHeight="1">
      <c r="A44" s="283"/>
      <c r="B44" s="38"/>
      <c r="C44" s="264"/>
      <c r="D44" s="265"/>
      <c r="E44" s="39"/>
      <c r="F44" s="40"/>
      <c r="G44" s="60"/>
      <c r="H44" s="61"/>
      <c r="I44" s="43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116"/>
      <c r="Y44" s="266"/>
      <c r="Z44" s="267"/>
      <c r="AA44" s="55"/>
      <c r="AB44" s="49"/>
      <c r="AC44" s="279"/>
    </row>
    <row r="45" spans="1:29" ht="15.75" customHeight="1">
      <c r="A45" s="283"/>
      <c r="B45" s="38"/>
      <c r="C45" s="264"/>
      <c r="D45" s="265"/>
      <c r="E45" s="39"/>
      <c r="F45" s="40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79"/>
    </row>
    <row r="46" spans="1:29" ht="15.75" customHeight="1">
      <c r="A46" s="283"/>
      <c r="B46" s="38"/>
      <c r="C46" s="264"/>
      <c r="D46" s="265"/>
      <c r="E46" s="39"/>
      <c r="F46" s="40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79"/>
    </row>
    <row r="47" spans="1:29" ht="15.75" customHeight="1">
      <c r="A47" s="283"/>
      <c r="B47" s="38"/>
      <c r="C47" s="264"/>
      <c r="D47" s="265"/>
      <c r="E47" s="39"/>
      <c r="F47" s="40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62"/>
      <c r="T47" s="63"/>
      <c r="U47" s="52"/>
      <c r="V47" s="74"/>
      <c r="W47" s="54"/>
      <c r="X47" s="94"/>
      <c r="Y47" s="266"/>
      <c r="Z47" s="267"/>
      <c r="AA47" s="55"/>
      <c r="AB47" s="49"/>
      <c r="AC47" s="279"/>
    </row>
    <row r="48" spans="1:29" ht="15.75" customHeight="1">
      <c r="A48" s="283"/>
      <c r="B48" s="38"/>
      <c r="C48" s="264"/>
      <c r="D48" s="265"/>
      <c r="E48" s="39"/>
      <c r="F48" s="40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62"/>
      <c r="T48" s="63"/>
      <c r="U48" s="52"/>
      <c r="V48" s="74"/>
      <c r="W48" s="68"/>
      <c r="X48" s="110"/>
      <c r="Y48" s="266"/>
      <c r="Z48" s="267"/>
      <c r="AA48" s="55"/>
      <c r="AB48" s="49"/>
      <c r="AC48" s="279"/>
    </row>
    <row r="49" spans="1:29" ht="15.75" customHeight="1">
      <c r="A49" s="283"/>
      <c r="B49" s="38"/>
      <c r="C49" s="264"/>
      <c r="D49" s="265"/>
      <c r="E49" s="39"/>
      <c r="F49" s="40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62"/>
      <c r="T49" s="63"/>
      <c r="U49" s="52"/>
      <c r="V49" s="74"/>
      <c r="W49" s="68"/>
      <c r="X49" s="110"/>
      <c r="Y49" s="266"/>
      <c r="Z49" s="267"/>
      <c r="AA49" s="55"/>
      <c r="AB49" s="49"/>
      <c r="AC49" s="279"/>
    </row>
    <row r="50" spans="1:29" ht="15.75" customHeight="1">
      <c r="A50" s="283"/>
      <c r="B50" s="38"/>
      <c r="C50" s="264"/>
      <c r="D50" s="265"/>
      <c r="E50" s="39"/>
      <c r="F50" s="40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62"/>
      <c r="T50" s="63"/>
      <c r="U50" s="52"/>
      <c r="V50" s="74"/>
      <c r="W50" s="68"/>
      <c r="X50" s="110"/>
      <c r="Y50" s="266"/>
      <c r="Z50" s="267"/>
      <c r="AA50" s="55"/>
      <c r="AB50" s="49"/>
      <c r="AC50" s="279"/>
    </row>
    <row r="51" spans="1:29" ht="15.75" customHeight="1">
      <c r="A51" s="283"/>
      <c r="B51" s="38"/>
      <c r="C51" s="264"/>
      <c r="D51" s="265"/>
      <c r="E51" s="39"/>
      <c r="F51" s="40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62"/>
      <c r="T51" s="63"/>
      <c r="U51" s="52"/>
      <c r="V51" s="74"/>
      <c r="W51" s="68"/>
      <c r="X51" s="110"/>
      <c r="Y51" s="266"/>
      <c r="Z51" s="267"/>
      <c r="AA51" s="55"/>
      <c r="AB51" s="49"/>
      <c r="AC51" s="279"/>
    </row>
    <row r="52" spans="1:29" ht="15.75" customHeight="1">
      <c r="A52" s="283"/>
      <c r="B52" s="38"/>
      <c r="C52" s="264"/>
      <c r="D52" s="265"/>
      <c r="E52" s="39"/>
      <c r="F52" s="40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62"/>
      <c r="T52" s="63"/>
      <c r="U52" s="52"/>
      <c r="V52" s="74"/>
      <c r="W52" s="68"/>
      <c r="X52" s="110"/>
      <c r="Y52" s="266"/>
      <c r="Z52" s="267"/>
      <c r="AA52" s="55"/>
      <c r="AB52" s="49"/>
      <c r="AC52" s="279"/>
    </row>
    <row r="53" spans="1:29" ht="15.75" customHeight="1">
      <c r="A53" s="283"/>
      <c r="B53" s="38"/>
      <c r="C53" s="264"/>
      <c r="D53" s="265"/>
      <c r="E53" s="39"/>
      <c r="F53" s="40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62"/>
      <c r="T53" s="63"/>
      <c r="U53" s="52"/>
      <c r="V53" s="74"/>
      <c r="W53" s="68"/>
      <c r="X53" s="110"/>
      <c r="Y53" s="266"/>
      <c r="Z53" s="267"/>
      <c r="AA53" s="55"/>
      <c r="AB53" s="49"/>
      <c r="AC53" s="279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62"/>
      <c r="T54" s="63"/>
      <c r="U54" s="73"/>
      <c r="V54" s="74"/>
      <c r="W54" s="68"/>
      <c r="X54" s="110"/>
      <c r="Y54" s="266"/>
      <c r="Z54" s="267"/>
      <c r="AA54" s="111"/>
      <c r="AB54" s="67"/>
      <c r="AC54" s="279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19">AVERAGE(I39:I54)</f>
        <v>6</v>
      </c>
      <c r="J55" s="81">
        <f t="shared" si="19"/>
        <v>2600</v>
      </c>
      <c r="K55" s="82">
        <f t="shared" ref="K55" si="20">J55/I55</f>
        <v>433.33333333333331</v>
      </c>
      <c r="L55" s="80">
        <f t="shared" ref="L55:M55" si="21">AVERAGE(L39:L54)</f>
        <v>6</v>
      </c>
      <c r="M55" s="81">
        <f t="shared" si="21"/>
        <v>2136.7622458889978</v>
      </c>
      <c r="N55" s="82">
        <f>M55/L55</f>
        <v>356.12704098149965</v>
      </c>
      <c r="O55" s="83">
        <f>L55-I55</f>
        <v>0</v>
      </c>
      <c r="P55" s="84">
        <f>N55-K55</f>
        <v>-77.206292351833667</v>
      </c>
      <c r="Q55" s="85">
        <f>N55/K55</f>
        <v>0.82183163303423001</v>
      </c>
      <c r="R55" s="275"/>
      <c r="S55" s="182">
        <f>S39</f>
        <v>0.25</v>
      </c>
      <c r="T55" s="183">
        <f>INDEX(T39:T54,COUNTA(T39:T54))</f>
        <v>0.32164351851851852</v>
      </c>
      <c r="U55" s="86"/>
      <c r="V55" s="96"/>
      <c r="W55" s="78"/>
      <c r="X55" s="82"/>
      <c r="Y55" s="262"/>
      <c r="Z55" s="263"/>
      <c r="AA55" s="97">
        <f>M55-J55</f>
        <v>-463.23775411100223</v>
      </c>
      <c r="AB55" s="85">
        <f>M55/J55</f>
        <v>0.8218316330342299</v>
      </c>
      <c r="AC55" s="280"/>
    </row>
    <row r="56" spans="1:29" ht="15.75" customHeight="1">
      <c r="A56" s="268" t="s">
        <v>43</v>
      </c>
      <c r="B56" s="16" t="s">
        <v>76</v>
      </c>
      <c r="C56" s="271" t="s">
        <v>103</v>
      </c>
      <c r="D56" s="272"/>
      <c r="E56" s="21">
        <v>14.03</v>
      </c>
      <c r="F56" s="15">
        <v>5623</v>
      </c>
      <c r="G56" s="22">
        <f t="shared" ref="G56" si="22">E56*F56</f>
        <v>78890.69</v>
      </c>
      <c r="H56" s="23"/>
      <c r="I56" s="24">
        <v>4</v>
      </c>
      <c r="J56" s="25">
        <v>2700</v>
      </c>
      <c r="K56" s="26">
        <f>J56/I56</f>
        <v>675</v>
      </c>
      <c r="L56" s="27">
        <v>4</v>
      </c>
      <c r="M56" s="25">
        <f>F56/V56*60</f>
        <v>2356.5541327124561</v>
      </c>
      <c r="N56" s="26">
        <f>M56/L56</f>
        <v>589.13853317811402</v>
      </c>
      <c r="O56" s="91">
        <f>L56-I56</f>
        <v>0</v>
      </c>
      <c r="P56" s="92">
        <f>N56-K56</f>
        <v>-85.861466821885983</v>
      </c>
      <c r="Q56" s="31">
        <f>N56/K56</f>
        <v>0.87279782693053931</v>
      </c>
      <c r="R56" s="273">
        <f>Q72</f>
        <v>0.87279782693053931</v>
      </c>
      <c r="S56" s="32">
        <v>0.25</v>
      </c>
      <c r="T56" s="33">
        <v>0.34942129629629631</v>
      </c>
      <c r="U56" s="34"/>
      <c r="V56" s="35">
        <v>143.16666666666669</v>
      </c>
      <c r="W56" s="114"/>
      <c r="X56" s="115"/>
      <c r="Y56" s="276"/>
      <c r="Z56" s="277"/>
      <c r="AA56" s="36">
        <f>M56-J56</f>
        <v>-343.44586728754393</v>
      </c>
      <c r="AB56" s="31">
        <f>M56/J56</f>
        <v>0.87279782693053931</v>
      </c>
      <c r="AC56" s="278">
        <f>AB72</f>
        <v>0.87279782693053931</v>
      </c>
    </row>
    <row r="57" spans="1:29" ht="15.75" customHeight="1">
      <c r="A57" s="269"/>
      <c r="B57" s="38"/>
      <c r="C57" s="264"/>
      <c r="D57" s="265"/>
      <c r="E57" s="39"/>
      <c r="F57" s="40"/>
      <c r="G57" s="41"/>
      <c r="H57" s="42"/>
      <c r="I57" s="43"/>
      <c r="J57" s="44"/>
      <c r="K57" s="45"/>
      <c r="L57" s="46"/>
      <c r="M57" s="44"/>
      <c r="N57" s="45"/>
      <c r="O57" s="47"/>
      <c r="P57" s="48"/>
      <c r="Q57" s="49"/>
      <c r="R57" s="274"/>
      <c r="S57" s="50"/>
      <c r="T57" s="51"/>
      <c r="U57" s="52"/>
      <c r="V57" s="53"/>
      <c r="W57" s="54"/>
      <c r="X57" s="94"/>
      <c r="Y57" s="266"/>
      <c r="Z57" s="267"/>
      <c r="AA57" s="55"/>
      <c r="AB57" s="49"/>
      <c r="AC57" s="279"/>
    </row>
    <row r="58" spans="1:29" ht="15.75" customHeight="1">
      <c r="A58" s="269"/>
      <c r="B58" s="38"/>
      <c r="C58" s="264"/>
      <c r="D58" s="265"/>
      <c r="E58" s="39"/>
      <c r="F58" s="40"/>
      <c r="G58" s="41"/>
      <c r="H58" s="42"/>
      <c r="I58" s="43"/>
      <c r="J58" s="44"/>
      <c r="K58" s="45"/>
      <c r="L58" s="46"/>
      <c r="M58" s="44"/>
      <c r="N58" s="45"/>
      <c r="O58" s="47"/>
      <c r="P58" s="48"/>
      <c r="Q58" s="49"/>
      <c r="R58" s="274"/>
      <c r="S58" s="50"/>
      <c r="T58" s="51"/>
      <c r="U58" s="52"/>
      <c r="V58" s="53"/>
      <c r="W58" s="54"/>
      <c r="X58" s="94"/>
      <c r="Y58" s="266"/>
      <c r="Z58" s="267"/>
      <c r="AA58" s="55"/>
      <c r="AB58" s="49"/>
      <c r="AC58" s="279"/>
    </row>
    <row r="59" spans="1:29" ht="15.75" customHeight="1">
      <c r="A59" s="269"/>
      <c r="B59" s="38"/>
      <c r="C59" s="264"/>
      <c r="D59" s="265"/>
      <c r="E59" s="39"/>
      <c r="F59" s="40"/>
      <c r="G59" s="41"/>
      <c r="H59" s="42"/>
      <c r="I59" s="43"/>
      <c r="J59" s="44"/>
      <c r="K59" s="45"/>
      <c r="L59" s="46"/>
      <c r="M59" s="44"/>
      <c r="N59" s="45"/>
      <c r="O59" s="47"/>
      <c r="P59" s="48"/>
      <c r="Q59" s="49"/>
      <c r="R59" s="274"/>
      <c r="S59" s="50"/>
      <c r="T59" s="51"/>
      <c r="U59" s="52"/>
      <c r="V59" s="53"/>
      <c r="W59" s="54"/>
      <c r="X59" s="94"/>
      <c r="Y59" s="266"/>
      <c r="Z59" s="267"/>
      <c r="AA59" s="55"/>
      <c r="AB59" s="49"/>
      <c r="AC59" s="279"/>
    </row>
    <row r="60" spans="1:29" ht="15.75" customHeight="1">
      <c r="A60" s="269"/>
      <c r="B60" s="38"/>
      <c r="C60" s="264"/>
      <c r="D60" s="265"/>
      <c r="E60" s="39"/>
      <c r="F60" s="40"/>
      <c r="G60" s="41"/>
      <c r="H60" s="58"/>
      <c r="I60" s="43"/>
      <c r="J60" s="44"/>
      <c r="K60" s="45"/>
      <c r="L60" s="59"/>
      <c r="M60" s="44"/>
      <c r="N60" s="45"/>
      <c r="O60" s="47"/>
      <c r="P60" s="48"/>
      <c r="Q60" s="49"/>
      <c r="R60" s="274"/>
      <c r="S60" s="50"/>
      <c r="T60" s="51"/>
      <c r="U60" s="52"/>
      <c r="V60" s="53"/>
      <c r="W60" s="54"/>
      <c r="X60" s="94"/>
      <c r="Y60" s="266"/>
      <c r="Z60" s="267"/>
      <c r="AA60" s="55"/>
      <c r="AB60" s="49"/>
      <c r="AC60" s="279"/>
    </row>
    <row r="61" spans="1:29" ht="15.75" customHeight="1">
      <c r="A61" s="269"/>
      <c r="B61" s="38"/>
      <c r="C61" s="264"/>
      <c r="D61" s="265"/>
      <c r="E61" s="39"/>
      <c r="F61" s="40"/>
      <c r="G61" s="60"/>
      <c r="H61" s="61"/>
      <c r="I61" s="43"/>
      <c r="J61" s="44"/>
      <c r="K61" s="45"/>
      <c r="L61" s="46"/>
      <c r="M61" s="44"/>
      <c r="N61" s="45"/>
      <c r="O61" s="47"/>
      <c r="P61" s="48"/>
      <c r="Q61" s="49"/>
      <c r="R61" s="274"/>
      <c r="S61" s="50"/>
      <c r="T61" s="51"/>
      <c r="U61" s="52"/>
      <c r="V61" s="53"/>
      <c r="W61" s="54"/>
      <c r="X61" s="94"/>
      <c r="Y61" s="266"/>
      <c r="Z61" s="267"/>
      <c r="AA61" s="55"/>
      <c r="AB61" s="49"/>
      <c r="AC61" s="279"/>
    </row>
    <row r="62" spans="1:29" ht="15.75" customHeight="1">
      <c r="A62" s="269"/>
      <c r="B62" s="38"/>
      <c r="C62" s="264"/>
      <c r="D62" s="265"/>
      <c r="E62" s="39"/>
      <c r="F62" s="40"/>
      <c r="G62" s="60"/>
      <c r="H62" s="64"/>
      <c r="I62" s="43"/>
      <c r="J62" s="44"/>
      <c r="K62" s="45"/>
      <c r="L62" s="59"/>
      <c r="M62" s="44"/>
      <c r="N62" s="45"/>
      <c r="O62" s="65"/>
      <c r="P62" s="66"/>
      <c r="Q62" s="67"/>
      <c r="R62" s="274"/>
      <c r="S62" s="50"/>
      <c r="T62" s="51"/>
      <c r="U62" s="52"/>
      <c r="V62" s="53"/>
      <c r="W62" s="54"/>
      <c r="X62" s="94"/>
      <c r="Y62" s="266"/>
      <c r="Z62" s="267"/>
      <c r="AA62" s="55"/>
      <c r="AB62" s="49"/>
      <c r="AC62" s="279"/>
    </row>
    <row r="63" spans="1:29" ht="15.75" customHeight="1">
      <c r="A63" s="269"/>
      <c r="B63" s="38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50"/>
      <c r="T63" s="51"/>
      <c r="U63" s="52"/>
      <c r="V63" s="53"/>
      <c r="W63" s="54"/>
      <c r="X63" s="94"/>
      <c r="Y63" s="266"/>
      <c r="Z63" s="267"/>
      <c r="AA63" s="55"/>
      <c r="AB63" s="49"/>
      <c r="AC63" s="279"/>
    </row>
    <row r="64" spans="1:29" ht="15.75" customHeight="1">
      <c r="A64" s="269"/>
      <c r="B64" s="38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50"/>
      <c r="T64" s="51"/>
      <c r="U64" s="52"/>
      <c r="V64" s="53"/>
      <c r="W64" s="54"/>
      <c r="X64" s="94"/>
      <c r="Y64" s="266"/>
      <c r="Z64" s="267"/>
      <c r="AA64" s="55"/>
      <c r="AB64" s="49"/>
      <c r="AC64" s="279"/>
    </row>
    <row r="65" spans="1:29" ht="15.75" customHeight="1">
      <c r="A65" s="269"/>
      <c r="B65" s="38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50"/>
      <c r="T65" s="51"/>
      <c r="U65" s="52"/>
      <c r="V65" s="53"/>
      <c r="W65" s="54"/>
      <c r="X65" s="94"/>
      <c r="Y65" s="266"/>
      <c r="Z65" s="267"/>
      <c r="AA65" s="55"/>
      <c r="AB65" s="49"/>
      <c r="AC65" s="279"/>
    </row>
    <row r="66" spans="1:29" ht="15.75" customHeight="1">
      <c r="A66" s="269"/>
      <c r="B66" s="38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50"/>
      <c r="T66" s="51"/>
      <c r="U66" s="52"/>
      <c r="V66" s="53"/>
      <c r="W66" s="54"/>
      <c r="X66" s="94"/>
      <c r="Y66" s="266"/>
      <c r="Z66" s="267"/>
      <c r="AA66" s="55"/>
      <c r="AB66" s="49"/>
      <c r="AC66" s="279"/>
    </row>
    <row r="67" spans="1:29" ht="15.75" customHeight="1">
      <c r="A67" s="269"/>
      <c r="B67" s="38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50"/>
      <c r="T67" s="51"/>
      <c r="U67" s="52"/>
      <c r="V67" s="53"/>
      <c r="W67" s="54"/>
      <c r="X67" s="94"/>
      <c r="Y67" s="266"/>
      <c r="Z67" s="267"/>
      <c r="AA67" s="55"/>
      <c r="AB67" s="49"/>
      <c r="AC67" s="279"/>
    </row>
    <row r="68" spans="1:29" ht="15.75" customHeight="1">
      <c r="A68" s="269"/>
      <c r="B68" s="38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50"/>
      <c r="T68" s="51"/>
      <c r="U68" s="52"/>
      <c r="V68" s="53"/>
      <c r="W68" s="54"/>
      <c r="X68" s="94"/>
      <c r="Y68" s="266"/>
      <c r="Z68" s="267"/>
      <c r="AA68" s="55"/>
      <c r="AB68" s="49"/>
      <c r="AC68" s="279"/>
    </row>
    <row r="69" spans="1:29" ht="15.75" customHeight="1">
      <c r="A69" s="269"/>
      <c r="B69" s="38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50"/>
      <c r="T69" s="51"/>
      <c r="U69" s="52"/>
      <c r="V69" s="53"/>
      <c r="W69" s="54"/>
      <c r="X69" s="94"/>
      <c r="Y69" s="266"/>
      <c r="Z69" s="267"/>
      <c r="AA69" s="55"/>
      <c r="AB69" s="49"/>
      <c r="AC69" s="279"/>
    </row>
    <row r="70" spans="1:29" ht="15.75" customHeight="1">
      <c r="A70" s="269"/>
      <c r="B70" s="38"/>
      <c r="C70" s="264"/>
      <c r="D70" s="265"/>
      <c r="E70" s="39"/>
      <c r="F70" s="40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50"/>
      <c r="T70" s="51"/>
      <c r="U70" s="52"/>
      <c r="V70" s="53"/>
      <c r="W70" s="54"/>
      <c r="X70" s="94"/>
      <c r="Y70" s="266"/>
      <c r="Z70" s="267"/>
      <c r="AA70" s="55"/>
      <c r="AB70" s="49"/>
      <c r="AC70" s="279"/>
    </row>
    <row r="71" spans="1:29" ht="15.75" customHeight="1">
      <c r="A71" s="269"/>
      <c r="B71" s="38"/>
      <c r="C71" s="264"/>
      <c r="D71" s="265"/>
      <c r="E71" s="104"/>
      <c r="F71" s="40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18"/>
      <c r="G72" s="79"/>
      <c r="H72" s="20"/>
      <c r="I72" s="80">
        <f t="shared" ref="I72:J72" si="23">AVERAGE(I56:I71)</f>
        <v>4</v>
      </c>
      <c r="J72" s="81">
        <f t="shared" si="23"/>
        <v>2700</v>
      </c>
      <c r="K72" s="82">
        <f t="shared" ref="K72" si="24">J72/I72</f>
        <v>675</v>
      </c>
      <c r="L72" s="80">
        <f t="shared" ref="L72:M72" si="25">AVERAGE(L56:L71)</f>
        <v>4</v>
      </c>
      <c r="M72" s="81">
        <f t="shared" si="25"/>
        <v>2356.5541327124561</v>
      </c>
      <c r="N72" s="82">
        <f>M72/L72</f>
        <v>589.13853317811402</v>
      </c>
      <c r="O72" s="83">
        <f>L72-I72</f>
        <v>0</v>
      </c>
      <c r="P72" s="84">
        <f>N72-K72</f>
        <v>-85.861466821885983</v>
      </c>
      <c r="Q72" s="85">
        <f>N72/K72</f>
        <v>0.87279782693053931</v>
      </c>
      <c r="R72" s="275"/>
      <c r="S72" s="182">
        <f>S56</f>
        <v>0.25</v>
      </c>
      <c r="T72" s="183">
        <f>INDEX(T56:T71,COUNTA(T56:T71))</f>
        <v>0.34942129629629631</v>
      </c>
      <c r="U72" s="86"/>
      <c r="V72" s="96"/>
      <c r="W72" s="18"/>
      <c r="X72" s="20"/>
      <c r="Y72" s="262"/>
      <c r="Z72" s="263"/>
      <c r="AA72" s="97">
        <f>M72-J72</f>
        <v>-343.44586728754393</v>
      </c>
      <c r="AB72" s="85">
        <f>M72/J72</f>
        <v>0.87279782693053931</v>
      </c>
      <c r="AC72" s="280"/>
    </row>
    <row r="73" spans="1:29" ht="15.75" customHeight="1">
      <c r="A73" s="281" t="s">
        <v>197</v>
      </c>
      <c r="B73" s="16" t="s">
        <v>76</v>
      </c>
      <c r="C73" s="271" t="s">
        <v>107</v>
      </c>
      <c r="D73" s="272"/>
      <c r="E73" s="21">
        <v>18.18</v>
      </c>
      <c r="F73" s="15">
        <v>3067</v>
      </c>
      <c r="G73" s="22">
        <f t="shared" ref="G73:G74" si="26">E73*F73</f>
        <v>55758.06</v>
      </c>
      <c r="H73" s="23"/>
      <c r="I73" s="24">
        <v>3</v>
      </c>
      <c r="J73" s="25">
        <v>3300</v>
      </c>
      <c r="K73" s="26">
        <f>J73/I73</f>
        <v>1100</v>
      </c>
      <c r="L73" s="27">
        <v>3</v>
      </c>
      <c r="M73" s="25">
        <f>F73/V73*60</f>
        <v>2770.6900878293591</v>
      </c>
      <c r="N73" s="26">
        <f>M73/L73</f>
        <v>923.5633626097864</v>
      </c>
      <c r="O73" s="91">
        <f>L73-I73</f>
        <v>0</v>
      </c>
      <c r="P73" s="92">
        <f>N73-K73</f>
        <v>-176.4366373902136</v>
      </c>
      <c r="Q73" s="31">
        <f>N73/K73</f>
        <v>0.83960305691798764</v>
      </c>
      <c r="R73" s="273">
        <f>Q89</f>
        <v>0.84530249557698189</v>
      </c>
      <c r="S73" s="32">
        <v>0.25</v>
      </c>
      <c r="T73" s="33">
        <v>0.2961226851851852</v>
      </c>
      <c r="U73" s="34"/>
      <c r="V73" s="35">
        <v>66.416666666666686</v>
      </c>
      <c r="W73" s="33"/>
      <c r="X73" s="107"/>
      <c r="Y73" s="276"/>
      <c r="Z73" s="277"/>
      <c r="AA73" s="36">
        <f>M73-J73</f>
        <v>-529.30991217064093</v>
      </c>
      <c r="AB73" s="31">
        <f>M73/J73</f>
        <v>0.83960305691798764</v>
      </c>
      <c r="AC73" s="278">
        <f>AB89</f>
        <v>0.84530249557698189</v>
      </c>
    </row>
    <row r="74" spans="1:29" ht="15.75" customHeight="1">
      <c r="A74" s="282"/>
      <c r="B74" s="38" t="s">
        <v>76</v>
      </c>
      <c r="C74" s="264" t="s">
        <v>226</v>
      </c>
      <c r="D74" s="265"/>
      <c r="E74" s="39">
        <v>21.45</v>
      </c>
      <c r="F74" s="40">
        <v>4583</v>
      </c>
      <c r="G74" s="41">
        <f t="shared" si="26"/>
        <v>98305.349999999991</v>
      </c>
      <c r="H74" s="42"/>
      <c r="I74" s="43">
        <v>3</v>
      </c>
      <c r="J74" s="44">
        <v>3300</v>
      </c>
      <c r="K74" s="45">
        <f t="shared" ref="K74:K93" si="27">J74/I74</f>
        <v>1100</v>
      </c>
      <c r="L74" s="46">
        <v>3</v>
      </c>
      <c r="M74" s="44">
        <f>F74/V74*60</f>
        <v>2808.3063829787216</v>
      </c>
      <c r="N74" s="45">
        <f>M74/L74</f>
        <v>936.10212765957385</v>
      </c>
      <c r="O74" s="47">
        <f>L74-I74</f>
        <v>0</v>
      </c>
      <c r="P74" s="48">
        <f>N74-K74</f>
        <v>-163.89787234042615</v>
      </c>
      <c r="Q74" s="49">
        <f>N74/K74</f>
        <v>0.85100193423597625</v>
      </c>
      <c r="R74" s="274"/>
      <c r="S74" s="50">
        <v>0.30075231481481479</v>
      </c>
      <c r="T74" s="51">
        <v>0.36875000000000002</v>
      </c>
      <c r="U74" s="52">
        <v>6.6666666666666163</v>
      </c>
      <c r="V74" s="53">
        <v>97.916666666666728</v>
      </c>
      <c r="W74" s="54"/>
      <c r="X74" s="94"/>
      <c r="Y74" s="266"/>
      <c r="Z74" s="267"/>
      <c r="AA74" s="55">
        <f>M74-J74</f>
        <v>-491.69361702127844</v>
      </c>
      <c r="AB74" s="49">
        <f>M74/J74</f>
        <v>0.85100193423597625</v>
      </c>
      <c r="AC74" s="279"/>
    </row>
    <row r="75" spans="1:29" ht="15.75" customHeight="1">
      <c r="A75" s="282"/>
      <c r="B75" s="38"/>
      <c r="C75" s="264"/>
      <c r="D75" s="265"/>
      <c r="E75" s="39"/>
      <c r="F75" s="40"/>
      <c r="G75" s="41"/>
      <c r="H75" s="42"/>
      <c r="I75" s="43"/>
      <c r="J75" s="44"/>
      <c r="K75" s="45"/>
      <c r="L75" s="46"/>
      <c r="M75" s="44"/>
      <c r="N75" s="45"/>
      <c r="O75" s="47"/>
      <c r="P75" s="48"/>
      <c r="Q75" s="49"/>
      <c r="R75" s="274"/>
      <c r="S75" s="50"/>
      <c r="T75" s="51"/>
      <c r="U75" s="52"/>
      <c r="V75" s="53"/>
      <c r="W75" s="54"/>
      <c r="X75" s="58"/>
      <c r="Y75" s="266"/>
      <c r="Z75" s="267"/>
      <c r="AA75" s="55"/>
      <c r="AB75" s="49"/>
      <c r="AC75" s="279"/>
    </row>
    <row r="76" spans="1:29" ht="15.75" customHeight="1">
      <c r="A76" s="282"/>
      <c r="B76" s="38"/>
      <c r="C76" s="264"/>
      <c r="D76" s="265"/>
      <c r="E76" s="39"/>
      <c r="F76" s="40"/>
      <c r="G76" s="41"/>
      <c r="H76" s="42"/>
      <c r="I76" s="43"/>
      <c r="J76" s="44"/>
      <c r="K76" s="45"/>
      <c r="L76" s="46"/>
      <c r="M76" s="44"/>
      <c r="N76" s="45"/>
      <c r="O76" s="47"/>
      <c r="P76" s="48"/>
      <c r="Q76" s="49"/>
      <c r="R76" s="274"/>
      <c r="S76" s="50"/>
      <c r="T76" s="51"/>
      <c r="U76" s="52"/>
      <c r="V76" s="53"/>
      <c r="W76" s="54"/>
      <c r="X76" s="58"/>
      <c r="Y76" s="266"/>
      <c r="Z76" s="267"/>
      <c r="AA76" s="55"/>
      <c r="AB76" s="49"/>
      <c r="AC76" s="279"/>
    </row>
    <row r="77" spans="1:29" ht="15.75" customHeight="1">
      <c r="A77" s="283"/>
      <c r="B77" s="38"/>
      <c r="C77" s="264"/>
      <c r="D77" s="265"/>
      <c r="E77" s="39"/>
      <c r="F77" s="40"/>
      <c r="G77" s="41"/>
      <c r="H77" s="58"/>
      <c r="I77" s="43"/>
      <c r="J77" s="44"/>
      <c r="K77" s="45"/>
      <c r="L77" s="59"/>
      <c r="M77" s="44"/>
      <c r="N77" s="45"/>
      <c r="O77" s="47"/>
      <c r="P77" s="48"/>
      <c r="Q77" s="49"/>
      <c r="R77" s="274"/>
      <c r="S77" s="50"/>
      <c r="T77" s="51"/>
      <c r="U77" s="52"/>
      <c r="V77" s="53"/>
      <c r="W77" s="54"/>
      <c r="X77" s="58"/>
      <c r="Y77" s="266"/>
      <c r="Z77" s="267"/>
      <c r="AA77" s="55"/>
      <c r="AB77" s="49"/>
      <c r="AC77" s="279"/>
    </row>
    <row r="78" spans="1:29" ht="15.75" customHeight="1">
      <c r="A78" s="283"/>
      <c r="B78" s="38"/>
      <c r="C78" s="264"/>
      <c r="D78" s="265"/>
      <c r="E78" s="39"/>
      <c r="F78" s="40"/>
      <c r="G78" s="60"/>
      <c r="H78" s="61"/>
      <c r="I78" s="43"/>
      <c r="J78" s="44"/>
      <c r="K78" s="45"/>
      <c r="L78" s="46"/>
      <c r="M78" s="44"/>
      <c r="N78" s="45"/>
      <c r="O78" s="47"/>
      <c r="P78" s="48"/>
      <c r="Q78" s="49"/>
      <c r="R78" s="274"/>
      <c r="S78" s="50"/>
      <c r="T78" s="51"/>
      <c r="U78" s="52"/>
      <c r="V78" s="53"/>
      <c r="W78" s="54"/>
      <c r="X78" s="94"/>
      <c r="Y78" s="266"/>
      <c r="Z78" s="267"/>
      <c r="AA78" s="55"/>
      <c r="AB78" s="49"/>
      <c r="AC78" s="279"/>
    </row>
    <row r="79" spans="1:29" ht="15.75" customHeight="1">
      <c r="A79" s="283"/>
      <c r="B79" s="38"/>
      <c r="C79" s="264"/>
      <c r="D79" s="265"/>
      <c r="E79" s="39"/>
      <c r="F79" s="40"/>
      <c r="G79" s="60"/>
      <c r="H79" s="64"/>
      <c r="I79" s="43"/>
      <c r="J79" s="44"/>
      <c r="K79" s="45"/>
      <c r="L79" s="59"/>
      <c r="M79" s="44"/>
      <c r="N79" s="45"/>
      <c r="O79" s="65"/>
      <c r="P79" s="66"/>
      <c r="Q79" s="67"/>
      <c r="R79" s="274"/>
      <c r="S79" s="50"/>
      <c r="T79" s="51"/>
      <c r="U79" s="52"/>
      <c r="V79" s="53"/>
      <c r="W79" s="54"/>
      <c r="X79" s="94"/>
      <c r="Y79" s="266"/>
      <c r="Z79" s="267"/>
      <c r="AA79" s="55"/>
      <c r="AB79" s="49"/>
      <c r="AC79" s="279"/>
    </row>
    <row r="80" spans="1:29" ht="15.75" customHeight="1">
      <c r="A80" s="283"/>
      <c r="B80" s="38"/>
      <c r="C80" s="264"/>
      <c r="D80" s="265"/>
      <c r="E80" s="39"/>
      <c r="F80" s="40"/>
      <c r="G80" s="60"/>
      <c r="H80" s="64"/>
      <c r="I80" s="43"/>
      <c r="J80" s="44"/>
      <c r="K80" s="45"/>
      <c r="L80" s="59"/>
      <c r="M80" s="44"/>
      <c r="N80" s="45"/>
      <c r="O80" s="65"/>
      <c r="P80" s="66"/>
      <c r="Q80" s="67"/>
      <c r="R80" s="274"/>
      <c r="S80" s="50"/>
      <c r="T80" s="51"/>
      <c r="U80" s="52"/>
      <c r="V80" s="53"/>
      <c r="W80" s="54"/>
      <c r="X80" s="94"/>
      <c r="Y80" s="266"/>
      <c r="Z80" s="267"/>
      <c r="AA80" s="55"/>
      <c r="AB80" s="49"/>
      <c r="AC80" s="279"/>
    </row>
    <row r="81" spans="1:29" ht="15.75" customHeight="1">
      <c r="A81" s="283"/>
      <c r="B81" s="38"/>
      <c r="C81" s="264"/>
      <c r="D81" s="265"/>
      <c r="E81" s="39"/>
      <c r="F81" s="40"/>
      <c r="G81" s="60"/>
      <c r="H81" s="64"/>
      <c r="I81" s="43"/>
      <c r="J81" s="44"/>
      <c r="K81" s="45"/>
      <c r="L81" s="59"/>
      <c r="M81" s="44"/>
      <c r="N81" s="45"/>
      <c r="O81" s="65"/>
      <c r="P81" s="66"/>
      <c r="Q81" s="67"/>
      <c r="R81" s="274"/>
      <c r="S81" s="50"/>
      <c r="T81" s="51"/>
      <c r="U81" s="52"/>
      <c r="V81" s="53"/>
      <c r="W81" s="54"/>
      <c r="X81" s="94"/>
      <c r="Y81" s="266"/>
      <c r="Z81" s="267"/>
      <c r="AA81" s="55"/>
      <c r="AB81" s="49"/>
      <c r="AC81" s="279"/>
    </row>
    <row r="82" spans="1:29" ht="15.75" customHeight="1">
      <c r="A82" s="283"/>
      <c r="B82" s="38"/>
      <c r="C82" s="264"/>
      <c r="D82" s="265"/>
      <c r="E82" s="39"/>
      <c r="F82" s="40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55"/>
      <c r="AB82" s="49"/>
      <c r="AC82" s="279"/>
    </row>
    <row r="83" spans="1:29" ht="15.75" customHeight="1">
      <c r="A83" s="283"/>
      <c r="B83" s="38"/>
      <c r="C83" s="264"/>
      <c r="D83" s="265"/>
      <c r="E83" s="39"/>
      <c r="F83" s="40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55"/>
      <c r="AB83" s="49"/>
      <c r="AC83" s="279"/>
    </row>
    <row r="84" spans="1:29" ht="15.75" customHeight="1">
      <c r="A84" s="283"/>
      <c r="B84" s="38"/>
      <c r="C84" s="264"/>
      <c r="D84" s="265"/>
      <c r="E84" s="39"/>
      <c r="F84" s="40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55"/>
      <c r="AB84" s="49"/>
      <c r="AC84" s="279"/>
    </row>
    <row r="85" spans="1:29" ht="15.75" customHeight="1">
      <c r="A85" s="283"/>
      <c r="B85" s="38"/>
      <c r="C85" s="264"/>
      <c r="D85" s="265"/>
      <c r="E85" s="39"/>
      <c r="F85" s="40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55"/>
      <c r="AB85" s="49"/>
      <c r="AC85" s="279"/>
    </row>
    <row r="86" spans="1:29" ht="15.75" customHeight="1">
      <c r="A86" s="283"/>
      <c r="B86" s="38"/>
      <c r="C86" s="264"/>
      <c r="D86" s="265"/>
      <c r="E86" s="39"/>
      <c r="F86" s="40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55"/>
      <c r="AB86" s="49"/>
      <c r="AC86" s="279"/>
    </row>
    <row r="87" spans="1:29" ht="15.75" customHeight="1">
      <c r="A87" s="283"/>
      <c r="B87" s="38"/>
      <c r="C87" s="264"/>
      <c r="D87" s="265"/>
      <c r="E87" s="39"/>
      <c r="F87" s="40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55"/>
      <c r="AB87" s="49"/>
      <c r="AC87" s="279"/>
    </row>
    <row r="88" spans="1:29" ht="15.75" customHeight="1">
      <c r="A88" s="283"/>
      <c r="B88" s="38"/>
      <c r="C88" s="264"/>
      <c r="D88" s="265"/>
      <c r="E88" s="104"/>
      <c r="F88" s="40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28">AVERAGE(I73:I88)</f>
        <v>3</v>
      </c>
      <c r="J89" s="81">
        <f t="shared" si="28"/>
        <v>3300</v>
      </c>
      <c r="K89" s="82">
        <f t="shared" ref="K89" si="29">J89/I89</f>
        <v>1100</v>
      </c>
      <c r="L89" s="80">
        <f t="shared" ref="L89:M89" si="30">AVERAGE(L73:L88)</f>
        <v>3</v>
      </c>
      <c r="M89" s="81">
        <f t="shared" si="30"/>
        <v>2789.4982354040403</v>
      </c>
      <c r="N89" s="82">
        <f>M89/L89</f>
        <v>929.83274513468007</v>
      </c>
      <c r="O89" s="83">
        <f>L89-I89</f>
        <v>0</v>
      </c>
      <c r="P89" s="84">
        <f>N89-K89</f>
        <v>-170.16725486531993</v>
      </c>
      <c r="Q89" s="85">
        <f>N89/K89</f>
        <v>0.84530249557698189</v>
      </c>
      <c r="R89" s="275"/>
      <c r="S89" s="182">
        <f>S73</f>
        <v>0.25</v>
      </c>
      <c r="T89" s="183">
        <f>INDEX(T73:T88,COUNTA(T73:T88))</f>
        <v>0.36875000000000002</v>
      </c>
      <c r="U89" s="86"/>
      <c r="V89" s="96"/>
      <c r="W89" s="78"/>
      <c r="X89" s="82"/>
      <c r="Y89" s="262"/>
      <c r="Z89" s="263"/>
      <c r="AA89" s="97">
        <f>M89-J89</f>
        <v>-510.50176459595968</v>
      </c>
      <c r="AB89" s="85">
        <f>M89/J89</f>
        <v>0.84530249557698189</v>
      </c>
      <c r="AC89" s="280"/>
    </row>
    <row r="90" spans="1:29" ht="15.75" customHeight="1">
      <c r="A90" s="268" t="s">
        <v>44</v>
      </c>
      <c r="B90" s="16" t="s">
        <v>76</v>
      </c>
      <c r="C90" s="271" t="s">
        <v>105</v>
      </c>
      <c r="D90" s="272"/>
      <c r="E90" s="21">
        <v>22.28</v>
      </c>
      <c r="F90" s="15">
        <v>1487</v>
      </c>
      <c r="G90" s="22">
        <f t="shared" ref="G90:G93" si="31">E90*F90</f>
        <v>33130.36</v>
      </c>
      <c r="H90" s="23"/>
      <c r="I90" s="24">
        <v>5</v>
      </c>
      <c r="J90" s="25">
        <v>3300</v>
      </c>
      <c r="K90" s="26">
        <f>J90/I90</f>
        <v>660</v>
      </c>
      <c r="L90" s="27">
        <v>5</v>
      </c>
      <c r="M90" s="25">
        <f>F90/V90*60</f>
        <v>2731.224489795924</v>
      </c>
      <c r="N90" s="26">
        <f>M90/L90</f>
        <v>546.24489795918475</v>
      </c>
      <c r="O90" s="91">
        <f>L90-I90</f>
        <v>0</v>
      </c>
      <c r="P90" s="92">
        <f>N90-K90</f>
        <v>-113.75510204081525</v>
      </c>
      <c r="Q90" s="31">
        <f>N90/K90</f>
        <v>0.82764378478664358</v>
      </c>
      <c r="R90" s="273">
        <f>Q106</f>
        <v>0.83637145532696489</v>
      </c>
      <c r="S90" s="32">
        <v>0.25026620370370373</v>
      </c>
      <c r="T90" s="33">
        <v>0.27295138888888887</v>
      </c>
      <c r="U90" s="34"/>
      <c r="V90" s="35">
        <v>32.6666666666666</v>
      </c>
      <c r="W90" s="114"/>
      <c r="X90" s="115"/>
      <c r="Y90" s="276"/>
      <c r="Z90" s="277"/>
      <c r="AA90" s="36">
        <f>M90-J90</f>
        <v>-568.775510204076</v>
      </c>
      <c r="AB90" s="31">
        <f>M90/J90</f>
        <v>0.82764378478664369</v>
      </c>
      <c r="AC90" s="278">
        <f>AB106</f>
        <v>0.836371455326965</v>
      </c>
    </row>
    <row r="91" spans="1:29" ht="15.75" customHeight="1">
      <c r="A91" s="269"/>
      <c r="B91" s="38" t="s">
        <v>76</v>
      </c>
      <c r="C91" s="264" t="s">
        <v>106</v>
      </c>
      <c r="D91" s="265"/>
      <c r="E91" s="39">
        <v>23.38</v>
      </c>
      <c r="F91" s="40">
        <v>1403</v>
      </c>
      <c r="G91" s="41">
        <f t="shared" si="31"/>
        <v>32802.14</v>
      </c>
      <c r="H91" s="42"/>
      <c r="I91" s="43">
        <v>4</v>
      </c>
      <c r="J91" s="44">
        <v>3300</v>
      </c>
      <c r="K91" s="45">
        <f t="shared" si="27"/>
        <v>825</v>
      </c>
      <c r="L91" s="46">
        <v>4</v>
      </c>
      <c r="M91" s="44">
        <f>F91/V91*60</f>
        <v>2730.162162162163</v>
      </c>
      <c r="N91" s="45">
        <f>M91/L91</f>
        <v>682.54054054054075</v>
      </c>
      <c r="O91" s="47">
        <f>L91-I91</f>
        <v>0</v>
      </c>
      <c r="P91" s="48">
        <f>N91-K91</f>
        <v>-142.45945945945925</v>
      </c>
      <c r="Q91" s="49">
        <f>N91/K91</f>
        <v>0.82732186732186752</v>
      </c>
      <c r="R91" s="274"/>
      <c r="S91" s="50">
        <v>0.27581018518518519</v>
      </c>
      <c r="T91" s="51">
        <v>0.29722222222222222</v>
      </c>
      <c r="U91" s="52">
        <v>4.1166666666666973</v>
      </c>
      <c r="V91" s="53">
        <v>30.833333333333329</v>
      </c>
      <c r="W91" s="54"/>
      <c r="X91" s="94"/>
      <c r="Y91" s="266"/>
      <c r="Z91" s="267"/>
      <c r="AA91" s="55">
        <f>M91-J91</f>
        <v>-569.83783783783701</v>
      </c>
      <c r="AB91" s="49">
        <f>M91/J91</f>
        <v>0.82732186732186752</v>
      </c>
      <c r="AC91" s="279"/>
    </row>
    <row r="92" spans="1:29" ht="15.75" customHeight="1">
      <c r="A92" s="269"/>
      <c r="B92" s="38" t="s">
        <v>76</v>
      </c>
      <c r="C92" s="264" t="s">
        <v>104</v>
      </c>
      <c r="D92" s="265"/>
      <c r="E92" s="39">
        <v>17.89</v>
      </c>
      <c r="F92" s="40">
        <v>3203</v>
      </c>
      <c r="G92" s="41">
        <f t="shared" si="31"/>
        <v>57301.67</v>
      </c>
      <c r="H92" s="42"/>
      <c r="I92" s="43">
        <v>4</v>
      </c>
      <c r="J92" s="44">
        <v>3300</v>
      </c>
      <c r="K92" s="45">
        <f t="shared" si="27"/>
        <v>825</v>
      </c>
      <c r="L92" s="46">
        <v>4</v>
      </c>
      <c r="M92" s="44">
        <f>F92/V92*60</f>
        <v>2765.8431278483999</v>
      </c>
      <c r="N92" s="45">
        <f>M92/L92</f>
        <v>691.46078196209999</v>
      </c>
      <c r="O92" s="47">
        <f>L92-I92</f>
        <v>0</v>
      </c>
      <c r="P92" s="48">
        <f>N92-K92</f>
        <v>-133.53921803790001</v>
      </c>
      <c r="Q92" s="49">
        <f>N92/K92</f>
        <v>0.83813428116618183</v>
      </c>
      <c r="R92" s="274"/>
      <c r="S92" s="50">
        <v>0.30138888888888882</v>
      </c>
      <c r="T92" s="51">
        <v>0.34964120370370372</v>
      </c>
      <c r="U92" s="52">
        <v>5.9999999999998987</v>
      </c>
      <c r="V92" s="53">
        <v>69.483333333333462</v>
      </c>
      <c r="W92" s="54"/>
      <c r="X92" s="94"/>
      <c r="Y92" s="266"/>
      <c r="Z92" s="267"/>
      <c r="AA92" s="55">
        <f>M92-J92</f>
        <v>-534.15687215160006</v>
      </c>
      <c r="AB92" s="49">
        <f>M92/J92</f>
        <v>0.83813428116618183</v>
      </c>
      <c r="AC92" s="279"/>
    </row>
    <row r="93" spans="1:29" ht="15.75" customHeight="1">
      <c r="A93" s="269"/>
      <c r="B93" s="38" t="s">
        <v>76</v>
      </c>
      <c r="C93" s="264" t="s">
        <v>108</v>
      </c>
      <c r="D93" s="265"/>
      <c r="E93" s="39">
        <v>16.66</v>
      </c>
      <c r="F93" s="40">
        <v>5414</v>
      </c>
      <c r="G93" s="41">
        <f t="shared" si="31"/>
        <v>90197.24</v>
      </c>
      <c r="H93" s="42"/>
      <c r="I93" s="43">
        <v>4</v>
      </c>
      <c r="J93" s="44">
        <v>3300</v>
      </c>
      <c r="K93" s="45">
        <f t="shared" si="27"/>
        <v>825</v>
      </c>
      <c r="L93" s="46">
        <v>4</v>
      </c>
      <c r="M93" s="44">
        <f>F93/V93*60</f>
        <v>2812.8734305094504</v>
      </c>
      <c r="N93" s="45">
        <f>M93/L93</f>
        <v>703.21835762736259</v>
      </c>
      <c r="O93" s="47">
        <f>L93-I93</f>
        <v>0</v>
      </c>
      <c r="P93" s="48">
        <f>N93-K93</f>
        <v>-121.78164237263741</v>
      </c>
      <c r="Q93" s="49">
        <f>N93/K93</f>
        <v>0.85238588803316673</v>
      </c>
      <c r="R93" s="274"/>
      <c r="S93" s="50">
        <v>0.35277777777777769</v>
      </c>
      <c r="T93" s="51">
        <v>0.43297453703703703</v>
      </c>
      <c r="U93" s="52">
        <v>4.5166666666665201</v>
      </c>
      <c r="V93" s="53">
        <v>115.48333333333345</v>
      </c>
      <c r="W93" s="54"/>
      <c r="X93" s="94"/>
      <c r="Y93" s="266"/>
      <c r="Z93" s="267"/>
      <c r="AA93" s="55">
        <f>M93-J93</f>
        <v>-487.12656949054963</v>
      </c>
      <c r="AB93" s="49">
        <f>M93/J93</f>
        <v>0.85238588803316673</v>
      </c>
      <c r="AC93" s="279"/>
    </row>
    <row r="94" spans="1:29" ht="15.75" customHeight="1">
      <c r="A94" s="269"/>
      <c r="B94" s="38"/>
      <c r="C94" s="264"/>
      <c r="D94" s="265"/>
      <c r="E94" s="39"/>
      <c r="F94" s="40"/>
      <c r="G94" s="41"/>
      <c r="H94" s="58"/>
      <c r="I94" s="43"/>
      <c r="J94" s="44"/>
      <c r="K94" s="45"/>
      <c r="L94" s="59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1"/>
      <c r="I95" s="43"/>
      <c r="J95" s="44"/>
      <c r="K95" s="45"/>
      <c r="L95" s="46"/>
      <c r="M95" s="44"/>
      <c r="N95" s="45"/>
      <c r="O95" s="47"/>
      <c r="P95" s="48"/>
      <c r="Q95" s="49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94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94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94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94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94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94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94"/>
      <c r="Y104" s="266"/>
      <c r="Z104" s="267"/>
      <c r="AA104" s="55"/>
      <c r="AB104" s="49"/>
      <c r="AC104" s="279"/>
    </row>
    <row r="105" spans="1:29" ht="15.75" customHeight="1">
      <c r="A105" s="269"/>
      <c r="B105" s="38"/>
      <c r="C105" s="264"/>
      <c r="D105" s="265"/>
      <c r="E105" s="104"/>
      <c r="F105" s="40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18"/>
      <c r="G106" s="79"/>
      <c r="H106" s="20"/>
      <c r="I106" s="80">
        <f t="shared" ref="I106:J106" si="32">AVERAGE(I90:I105)</f>
        <v>4.25</v>
      </c>
      <c r="J106" s="81">
        <f t="shared" si="32"/>
        <v>3300</v>
      </c>
      <c r="K106" s="82">
        <f t="shared" ref="K106" si="33">J106/I106</f>
        <v>776.47058823529414</v>
      </c>
      <c r="L106" s="80">
        <f t="shared" ref="L106:M106" si="34">AVERAGE(L90:L105)</f>
        <v>4.25</v>
      </c>
      <c r="M106" s="81">
        <f t="shared" si="34"/>
        <v>2760.0258025789844</v>
      </c>
      <c r="N106" s="82">
        <f>M106/L106</f>
        <v>649.41783590093746</v>
      </c>
      <c r="O106" s="83">
        <f>L106-I106</f>
        <v>0</v>
      </c>
      <c r="P106" s="84">
        <f>N106-K106</f>
        <v>-127.05275233435668</v>
      </c>
      <c r="Q106" s="85">
        <f>N106/K106</f>
        <v>0.83637145532696489</v>
      </c>
      <c r="R106" s="275"/>
      <c r="S106" s="182">
        <f>S90</f>
        <v>0.25026620370370373</v>
      </c>
      <c r="T106" s="183">
        <f>INDEX(T90:T105,COUNTA(T90:T105))</f>
        <v>0.43297453703703703</v>
      </c>
      <c r="U106" s="86"/>
      <c r="V106" s="96"/>
      <c r="W106" s="18"/>
      <c r="X106" s="20"/>
      <c r="Y106" s="262"/>
      <c r="Z106" s="263"/>
      <c r="AA106" s="97">
        <f>M106-J106</f>
        <v>-539.97419742101556</v>
      </c>
      <c r="AB106" s="85">
        <f>M106/J106</f>
        <v>0.836371455326965</v>
      </c>
      <c r="AC106" s="280"/>
    </row>
    <row r="107" spans="1:29" ht="15.75" customHeight="1">
      <c r="A107" s="281" t="s">
        <v>45</v>
      </c>
      <c r="B107" s="16" t="s">
        <v>76</v>
      </c>
      <c r="C107" s="271" t="s">
        <v>112</v>
      </c>
      <c r="D107" s="272"/>
      <c r="E107" s="21">
        <v>25.03</v>
      </c>
      <c r="F107" s="15">
        <v>2165</v>
      </c>
      <c r="G107" s="22">
        <f t="shared" ref="G107:G110" si="35">E107*F107</f>
        <v>54189.950000000004</v>
      </c>
      <c r="H107" s="23"/>
      <c r="I107" s="24">
        <v>4</v>
      </c>
      <c r="J107" s="25">
        <v>3300</v>
      </c>
      <c r="K107" s="26">
        <f>J107/I107</f>
        <v>825</v>
      </c>
      <c r="L107" s="27">
        <v>4</v>
      </c>
      <c r="M107" s="25">
        <f>F107/V107*60</f>
        <v>2727.0818754373699</v>
      </c>
      <c r="N107" s="26">
        <f>M107/L107</f>
        <v>681.77046885934249</v>
      </c>
      <c r="O107" s="91">
        <f>L107-I107</f>
        <v>0</v>
      </c>
      <c r="P107" s="92">
        <f>N107-K107</f>
        <v>-143.22953114065751</v>
      </c>
      <c r="Q107" s="31">
        <f>N107/K107</f>
        <v>0.82638844710223336</v>
      </c>
      <c r="R107" s="273">
        <f>Q123</f>
        <v>0.82357980086322846</v>
      </c>
      <c r="S107" s="32">
        <v>0.25025462962962963</v>
      </c>
      <c r="T107" s="33">
        <v>0.28333333333333333</v>
      </c>
      <c r="U107" s="34"/>
      <c r="V107" s="35">
        <v>47.633333333333319</v>
      </c>
      <c r="W107" s="114"/>
      <c r="X107" s="115"/>
      <c r="Y107" s="276"/>
      <c r="Z107" s="277"/>
      <c r="AA107" s="36">
        <f>M107-J107</f>
        <v>-572.91812456263006</v>
      </c>
      <c r="AB107" s="31">
        <f>M107/J107</f>
        <v>0.82638844710223336</v>
      </c>
      <c r="AC107" s="278">
        <f>AB123</f>
        <v>0.82357980086322857</v>
      </c>
    </row>
    <row r="108" spans="1:29" ht="15.75" customHeight="1">
      <c r="A108" s="282"/>
      <c r="B108" s="38" t="s">
        <v>76</v>
      </c>
      <c r="C108" s="264" t="s">
        <v>110</v>
      </c>
      <c r="D108" s="265"/>
      <c r="E108" s="39">
        <v>24.83</v>
      </c>
      <c r="F108" s="40">
        <v>2447</v>
      </c>
      <c r="G108" s="41">
        <f t="shared" si="35"/>
        <v>60759.009999999995</v>
      </c>
      <c r="H108" s="42"/>
      <c r="I108" s="43">
        <v>4</v>
      </c>
      <c r="J108" s="44">
        <v>3300</v>
      </c>
      <c r="K108" s="45">
        <f t="shared" ref="K108:K146" si="36">J108/I108</f>
        <v>825</v>
      </c>
      <c r="L108" s="46">
        <v>4</v>
      </c>
      <c r="M108" s="44">
        <f>F108/V108*60</f>
        <v>2737.4766935985103</v>
      </c>
      <c r="N108" s="45">
        <f>M108/L108</f>
        <v>684.36917339962758</v>
      </c>
      <c r="O108" s="47">
        <f>L108-I108</f>
        <v>0</v>
      </c>
      <c r="P108" s="48">
        <f>N108-K108</f>
        <v>-140.63082660037242</v>
      </c>
      <c r="Q108" s="49">
        <f>N108/K108</f>
        <v>0.8295383919995486</v>
      </c>
      <c r="R108" s="274"/>
      <c r="S108" s="50">
        <v>0.29608796296296297</v>
      </c>
      <c r="T108" s="51">
        <v>0.33333333333333331</v>
      </c>
      <c r="U108" s="52">
        <v>18.366666666666688</v>
      </c>
      <c r="V108" s="53">
        <v>53.633333333333297</v>
      </c>
      <c r="W108" s="54"/>
      <c r="X108" s="94"/>
      <c r="Y108" s="266"/>
      <c r="Z108" s="267"/>
      <c r="AA108" s="55">
        <f>M108-J108</f>
        <v>-562.52330640148966</v>
      </c>
      <c r="AB108" s="49">
        <f>M108/J108</f>
        <v>0.8295383919995486</v>
      </c>
      <c r="AC108" s="279"/>
    </row>
    <row r="109" spans="1:29" ht="15.75" customHeight="1">
      <c r="A109" s="282"/>
      <c r="B109" s="38" t="s">
        <v>76</v>
      </c>
      <c r="C109" s="264" t="s">
        <v>111</v>
      </c>
      <c r="D109" s="265"/>
      <c r="E109" s="39">
        <v>18.18</v>
      </c>
      <c r="F109" s="40">
        <v>1635</v>
      </c>
      <c r="G109" s="41">
        <f t="shared" si="35"/>
        <v>29724.3</v>
      </c>
      <c r="H109" s="42"/>
      <c r="I109" s="43">
        <v>3</v>
      </c>
      <c r="J109" s="44">
        <v>3600</v>
      </c>
      <c r="K109" s="45">
        <f t="shared" si="36"/>
        <v>1200</v>
      </c>
      <c r="L109" s="46">
        <v>3</v>
      </c>
      <c r="M109" s="44">
        <f>F109/V109*60</f>
        <v>2923.9940387481329</v>
      </c>
      <c r="N109" s="45">
        <f>M109/L109</f>
        <v>974.66467958271096</v>
      </c>
      <c r="O109" s="47">
        <f>L109-I109</f>
        <v>0</v>
      </c>
      <c r="P109" s="48">
        <f>N109-K109</f>
        <v>-225.33532041728904</v>
      </c>
      <c r="Q109" s="49">
        <f>N109/K109</f>
        <v>0.81222056631892581</v>
      </c>
      <c r="R109" s="274"/>
      <c r="S109" s="50">
        <v>0.34406249999999999</v>
      </c>
      <c r="T109" s="51">
        <v>0.36736111111111114</v>
      </c>
      <c r="U109" s="52">
        <v>15.450000000000017</v>
      </c>
      <c r="V109" s="53">
        <v>33.550000000000047</v>
      </c>
      <c r="W109" s="54"/>
      <c r="X109" s="94"/>
      <c r="Y109" s="266"/>
      <c r="Z109" s="267"/>
      <c r="AA109" s="55">
        <f>M109-J109</f>
        <v>-676.00596125186712</v>
      </c>
      <c r="AB109" s="49">
        <f>M109/J109</f>
        <v>0.81222056631892581</v>
      </c>
      <c r="AC109" s="279"/>
    </row>
    <row r="110" spans="1:29" ht="15.75" customHeight="1">
      <c r="A110" s="282"/>
      <c r="B110" s="38" t="s">
        <v>76</v>
      </c>
      <c r="C110" s="264" t="s">
        <v>113</v>
      </c>
      <c r="D110" s="265"/>
      <c r="E110" s="39">
        <v>14.28</v>
      </c>
      <c r="F110" s="40">
        <v>6922</v>
      </c>
      <c r="G110" s="41">
        <f t="shared" si="35"/>
        <v>98846.159999999989</v>
      </c>
      <c r="H110" s="42"/>
      <c r="I110" s="43">
        <v>3</v>
      </c>
      <c r="J110" s="44">
        <v>3600</v>
      </c>
      <c r="K110" s="45">
        <f t="shared" si="36"/>
        <v>1200</v>
      </c>
      <c r="L110" s="46">
        <v>3</v>
      </c>
      <c r="M110" s="44">
        <f>F110/V110*60</f>
        <v>2976.8486441285409</v>
      </c>
      <c r="N110" s="45">
        <f>M110/L110</f>
        <v>992.28288137618028</v>
      </c>
      <c r="O110" s="47">
        <f>L110-I110</f>
        <v>0</v>
      </c>
      <c r="P110" s="48">
        <f>N110-K110</f>
        <v>-207.71711862381972</v>
      </c>
      <c r="Q110" s="49">
        <f>N110/K110</f>
        <v>0.8269024011468169</v>
      </c>
      <c r="R110" s="274"/>
      <c r="S110" s="50">
        <v>0.37880787037037039</v>
      </c>
      <c r="T110" s="51">
        <v>0.47569444444444442</v>
      </c>
      <c r="U110" s="52">
        <v>16.483333333333327</v>
      </c>
      <c r="V110" s="53">
        <v>139.51666666666659</v>
      </c>
      <c r="W110" s="54"/>
      <c r="X110" s="94"/>
      <c r="Y110" s="266" t="s">
        <v>239</v>
      </c>
      <c r="Z110" s="267"/>
      <c r="AA110" s="55">
        <f>M110-J110</f>
        <v>-623.15135587145915</v>
      </c>
      <c r="AB110" s="49">
        <f>M110/J110</f>
        <v>0.8269024011468169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94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94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94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94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94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68"/>
      <c r="X117" s="110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68"/>
      <c r="X118" s="110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68"/>
      <c r="X119" s="110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68"/>
      <c r="X120" s="110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68"/>
      <c r="X121" s="110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18"/>
      <c r="G123" s="79"/>
      <c r="H123" s="20"/>
      <c r="I123" s="80">
        <f t="shared" ref="I123:J123" si="37">AVERAGE(I107:I122)</f>
        <v>3.5</v>
      </c>
      <c r="J123" s="81">
        <f t="shared" si="37"/>
        <v>3450</v>
      </c>
      <c r="K123" s="82">
        <f t="shared" ref="K123" si="38">J123/I123</f>
        <v>985.71428571428567</v>
      </c>
      <c r="L123" s="80">
        <f t="shared" ref="L123:M123" si="39">AVERAGE(L107:L122)</f>
        <v>3.5</v>
      </c>
      <c r="M123" s="81">
        <f t="shared" si="39"/>
        <v>2841.3503129781384</v>
      </c>
      <c r="N123" s="82">
        <f>M123/L123</f>
        <v>811.81437513661092</v>
      </c>
      <c r="O123" s="83">
        <f>L123-I123</f>
        <v>0</v>
      </c>
      <c r="P123" s="84">
        <f>N123-K123</f>
        <v>-173.89991057767475</v>
      </c>
      <c r="Q123" s="85">
        <f>N123/K123</f>
        <v>0.82357980086322846</v>
      </c>
      <c r="R123" s="275"/>
      <c r="S123" s="182">
        <f>S107</f>
        <v>0.25025462962962963</v>
      </c>
      <c r="T123" s="183">
        <f>INDEX(T107:T122,COUNTA(T107:T122))</f>
        <v>0.47569444444444442</v>
      </c>
      <c r="U123" s="86"/>
      <c r="V123" s="96"/>
      <c r="W123" s="18"/>
      <c r="X123" s="20"/>
      <c r="Y123" s="262"/>
      <c r="Z123" s="263"/>
      <c r="AA123" s="97">
        <f>M123-J123</f>
        <v>-608.64968702186161</v>
      </c>
      <c r="AB123" s="85">
        <f>M123/J123</f>
        <v>0.82357980086322857</v>
      </c>
      <c r="AC123" s="280"/>
    </row>
    <row r="124" spans="1:29" ht="15.75" customHeight="1">
      <c r="A124" s="268" t="s">
        <v>46</v>
      </c>
      <c r="B124" s="16" t="s">
        <v>76</v>
      </c>
      <c r="C124" s="271" t="s">
        <v>114</v>
      </c>
      <c r="D124" s="272"/>
      <c r="E124" s="21">
        <v>24.94</v>
      </c>
      <c r="F124" s="15">
        <v>603</v>
      </c>
      <c r="G124" s="22">
        <f t="shared" ref="G124:G125" si="40">E124*F124</f>
        <v>15038.820000000002</v>
      </c>
      <c r="H124" s="23"/>
      <c r="I124" s="24">
        <v>4</v>
      </c>
      <c r="J124" s="25">
        <v>3000</v>
      </c>
      <c r="K124" s="26">
        <f>J124/I124</f>
        <v>750</v>
      </c>
      <c r="L124" s="27">
        <v>4</v>
      </c>
      <c r="M124" s="25">
        <f>F124/V124*60</f>
        <v>2417.3719376391905</v>
      </c>
      <c r="N124" s="26">
        <f>M124/L124</f>
        <v>604.34298440979762</v>
      </c>
      <c r="O124" s="91">
        <f>L124-I124</f>
        <v>0</v>
      </c>
      <c r="P124" s="92">
        <f>N124-K124</f>
        <v>-145.65701559020238</v>
      </c>
      <c r="Q124" s="31">
        <f>N124/K124</f>
        <v>0.80579064587973015</v>
      </c>
      <c r="R124" s="273">
        <f>Q140</f>
        <v>0.81507001632903664</v>
      </c>
      <c r="S124" s="32">
        <v>0.35974537037037035</v>
      </c>
      <c r="T124" s="33">
        <v>0.37013888888888891</v>
      </c>
      <c r="U124" s="34"/>
      <c r="V124" s="35">
        <v>14.966666666666715</v>
      </c>
      <c r="W124" s="33"/>
      <c r="X124" s="107"/>
      <c r="Y124" s="276" t="s">
        <v>263</v>
      </c>
      <c r="Z124" s="277"/>
      <c r="AA124" s="36">
        <f>M124-J124</f>
        <v>-582.62806236080951</v>
      </c>
      <c r="AB124" s="31">
        <f>M124/J124</f>
        <v>0.80579064587973015</v>
      </c>
      <c r="AC124" s="278">
        <f>AB140</f>
        <v>0.81507001632903664</v>
      </c>
    </row>
    <row r="125" spans="1:29" ht="15.75" customHeight="1">
      <c r="A125" s="269"/>
      <c r="B125" s="38" t="s">
        <v>76</v>
      </c>
      <c r="C125" s="264" t="s">
        <v>217</v>
      </c>
      <c r="D125" s="265"/>
      <c r="E125" s="39">
        <v>30</v>
      </c>
      <c r="F125" s="40">
        <v>4593</v>
      </c>
      <c r="G125" s="41">
        <f t="shared" si="40"/>
        <v>137790</v>
      </c>
      <c r="H125" s="42"/>
      <c r="I125" s="43">
        <v>3</v>
      </c>
      <c r="J125" s="44">
        <v>3000</v>
      </c>
      <c r="K125" s="45">
        <f t="shared" si="36"/>
        <v>1000</v>
      </c>
      <c r="L125" s="46">
        <v>3</v>
      </c>
      <c r="M125" s="44">
        <f>F125/V125*60</f>
        <v>2473.0481603350295</v>
      </c>
      <c r="N125" s="45">
        <f>M125/L125</f>
        <v>824.34938677834316</v>
      </c>
      <c r="O125" s="47">
        <f>L125-I125</f>
        <v>0</v>
      </c>
      <c r="P125" s="48">
        <f>N125-K125</f>
        <v>-175.65061322165684</v>
      </c>
      <c r="Q125" s="49">
        <f>N125/K125</f>
        <v>0.82434938677834313</v>
      </c>
      <c r="R125" s="274"/>
      <c r="S125" s="50">
        <v>0.38125000000000003</v>
      </c>
      <c r="T125" s="51">
        <v>0.45863425925925927</v>
      </c>
      <c r="U125" s="52">
        <v>16.000000000000021</v>
      </c>
      <c r="V125" s="53">
        <v>111.43333333333329</v>
      </c>
      <c r="W125" s="54"/>
      <c r="X125" s="58"/>
      <c r="Y125" s="266" t="s">
        <v>272</v>
      </c>
      <c r="Z125" s="267"/>
      <c r="AA125" s="55">
        <f>M125-J125</f>
        <v>-526.95183966497052</v>
      </c>
      <c r="AB125" s="49">
        <f>M125/J125</f>
        <v>0.82434938677834313</v>
      </c>
      <c r="AC125" s="279"/>
    </row>
    <row r="126" spans="1:29" ht="15.75" customHeight="1">
      <c r="A126" s="269"/>
      <c r="B126" s="38"/>
      <c r="C126" s="264"/>
      <c r="D126" s="265"/>
      <c r="E126" s="39"/>
      <c r="F126" s="40"/>
      <c r="G126" s="41"/>
      <c r="H126" s="42"/>
      <c r="I126" s="43"/>
      <c r="J126" s="44"/>
      <c r="K126" s="45"/>
      <c r="L126" s="46"/>
      <c r="M126" s="44"/>
      <c r="N126" s="45"/>
      <c r="O126" s="47"/>
      <c r="P126" s="48"/>
      <c r="Q126" s="49"/>
      <c r="R126" s="274"/>
      <c r="S126" s="50"/>
      <c r="T126" s="51"/>
      <c r="U126" s="52"/>
      <c r="V126" s="53"/>
      <c r="W126" s="54"/>
      <c r="X126" s="58"/>
      <c r="Y126" s="266"/>
      <c r="Z126" s="267"/>
      <c r="AA126" s="55"/>
      <c r="AB126" s="49"/>
      <c r="AC126" s="279"/>
    </row>
    <row r="127" spans="1:29" ht="15.75" customHeight="1">
      <c r="A127" s="269"/>
      <c r="B127" s="38"/>
      <c r="C127" s="264"/>
      <c r="D127" s="265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79"/>
    </row>
    <row r="128" spans="1:29" ht="15.75" customHeight="1">
      <c r="A128" s="269"/>
      <c r="B128" s="38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38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116"/>
      <c r="Y129" s="266"/>
      <c r="Z129" s="267"/>
      <c r="AA129" s="55"/>
      <c r="AB129" s="49"/>
      <c r="AC129" s="279"/>
    </row>
    <row r="130" spans="1:29" ht="15.75" customHeight="1">
      <c r="A130" s="269"/>
      <c r="B130" s="38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79"/>
    </row>
    <row r="131" spans="1:29" ht="15.75" customHeight="1">
      <c r="A131" s="269"/>
      <c r="B131" s="38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79"/>
    </row>
    <row r="132" spans="1:29" ht="15.75" customHeight="1">
      <c r="A132" s="269"/>
      <c r="B132" s="38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68"/>
      <c r="X132" s="110"/>
      <c r="Y132" s="266"/>
      <c r="Z132" s="267"/>
      <c r="AA132" s="55"/>
      <c r="AB132" s="49"/>
      <c r="AC132" s="279"/>
    </row>
    <row r="133" spans="1:29" ht="15.75" customHeight="1">
      <c r="A133" s="269"/>
      <c r="B133" s="38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68"/>
      <c r="X133" s="110"/>
      <c r="Y133" s="266"/>
      <c r="Z133" s="267"/>
      <c r="AA133" s="55"/>
      <c r="AB133" s="49"/>
      <c r="AC133" s="279"/>
    </row>
    <row r="134" spans="1:29" ht="15.75" customHeight="1">
      <c r="A134" s="269"/>
      <c r="B134" s="38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68"/>
      <c r="X134" s="110"/>
      <c r="Y134" s="266"/>
      <c r="Z134" s="267"/>
      <c r="AA134" s="55"/>
      <c r="AB134" s="49"/>
      <c r="AC134" s="279"/>
    </row>
    <row r="135" spans="1:29" ht="15.75" customHeight="1">
      <c r="A135" s="269"/>
      <c r="B135" s="38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68"/>
      <c r="X135" s="110"/>
      <c r="Y135" s="266"/>
      <c r="Z135" s="267"/>
      <c r="AA135" s="55"/>
      <c r="AB135" s="49"/>
      <c r="AC135" s="279"/>
    </row>
    <row r="136" spans="1:29" ht="15.75" customHeight="1">
      <c r="A136" s="269"/>
      <c r="B136" s="38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68"/>
      <c r="X136" s="110"/>
      <c r="Y136" s="266"/>
      <c r="Z136" s="267"/>
      <c r="AA136" s="55"/>
      <c r="AB136" s="49"/>
      <c r="AC136" s="279"/>
    </row>
    <row r="137" spans="1:29" ht="15.75" customHeight="1">
      <c r="A137" s="269"/>
      <c r="B137" s="38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68"/>
      <c r="X137" s="110"/>
      <c r="Y137" s="266"/>
      <c r="Z137" s="267"/>
      <c r="AA137" s="55"/>
      <c r="AB137" s="49"/>
      <c r="AC137" s="279"/>
    </row>
    <row r="138" spans="1:29" ht="15.75" customHeight="1">
      <c r="A138" s="269"/>
      <c r="B138" s="38"/>
      <c r="C138" s="264"/>
      <c r="D138" s="265"/>
      <c r="E138" s="39"/>
      <c r="F138" s="40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68"/>
      <c r="X138" s="110"/>
      <c r="Y138" s="266"/>
      <c r="Z138" s="267"/>
      <c r="AA138" s="55"/>
      <c r="AB138" s="49"/>
      <c r="AC138" s="279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41">AVERAGE(I124:I139)</f>
        <v>3.5</v>
      </c>
      <c r="J140" s="81">
        <f t="shared" si="41"/>
        <v>3000</v>
      </c>
      <c r="K140" s="82">
        <f t="shared" ref="K140" si="42">J140/I140</f>
        <v>857.14285714285711</v>
      </c>
      <c r="L140" s="80">
        <f t="shared" ref="L140:M140" si="43">AVERAGE(L124:L139)</f>
        <v>3.5</v>
      </c>
      <c r="M140" s="81">
        <f t="shared" si="43"/>
        <v>2445.21004898711</v>
      </c>
      <c r="N140" s="82">
        <f>M140/L140</f>
        <v>698.63144256774569</v>
      </c>
      <c r="O140" s="83">
        <f>L140-I140</f>
        <v>0</v>
      </c>
      <c r="P140" s="84">
        <f>N140-K140</f>
        <v>-158.51141457511142</v>
      </c>
      <c r="Q140" s="85">
        <f>N140/K140</f>
        <v>0.81507001632903664</v>
      </c>
      <c r="R140" s="275"/>
      <c r="S140" s="182">
        <f>S124</f>
        <v>0.35974537037037035</v>
      </c>
      <c r="T140" s="183">
        <f>INDEX(T124:T139,COUNTA(T124:T139))</f>
        <v>0.45863425925925927</v>
      </c>
      <c r="U140" s="86"/>
      <c r="V140" s="96"/>
      <c r="W140" s="78"/>
      <c r="X140" s="82"/>
      <c r="Y140" s="262"/>
      <c r="Z140" s="263"/>
      <c r="AA140" s="97">
        <f t="shared" ref="AA140:AA146" si="44">M140-J140</f>
        <v>-554.78995101289001</v>
      </c>
      <c r="AB140" s="85">
        <f t="shared" ref="AB140:AB146" si="45">M140/J140</f>
        <v>0.81507001632903664</v>
      </c>
      <c r="AC140" s="280"/>
    </row>
    <row r="141" spans="1:29" ht="15.75" customHeight="1">
      <c r="A141" s="281" t="s">
        <v>48</v>
      </c>
      <c r="B141" s="16" t="s">
        <v>76</v>
      </c>
      <c r="C141" s="271" t="s">
        <v>218</v>
      </c>
      <c r="D141" s="272"/>
      <c r="E141" s="21">
        <v>23.37</v>
      </c>
      <c r="F141" s="15">
        <v>754</v>
      </c>
      <c r="G141" s="22">
        <f t="shared" ref="G141:G146" si="46">E141*F141</f>
        <v>17620.98</v>
      </c>
      <c r="H141" s="23"/>
      <c r="I141" s="24">
        <v>10</v>
      </c>
      <c r="J141" s="25">
        <v>2700</v>
      </c>
      <c r="K141" s="26">
        <f>J141/I141</f>
        <v>270</v>
      </c>
      <c r="L141" s="27">
        <v>10</v>
      </c>
      <c r="M141" s="25">
        <f t="shared" ref="M141:M146" si="47">F141/V141*60</f>
        <v>2250.7462686567228</v>
      </c>
      <c r="N141" s="26">
        <f t="shared" ref="N141:N146" si="48">M141/L141</f>
        <v>225.07462686567229</v>
      </c>
      <c r="O141" s="91">
        <f t="shared" ref="O141:O146" si="49">L141-I141</f>
        <v>0</v>
      </c>
      <c r="P141" s="92">
        <f t="shared" ref="P141:P146" si="50">N141-K141</f>
        <v>-44.925373134327714</v>
      </c>
      <c r="Q141" s="31">
        <f t="shared" ref="Q141:Q146" si="51">N141/K141</f>
        <v>0.83360972913211961</v>
      </c>
      <c r="R141" s="273">
        <f>Q157</f>
        <v>0.83736390211252731</v>
      </c>
      <c r="S141" s="32">
        <v>0.70833333333333337</v>
      </c>
      <c r="T141" s="33">
        <v>0.72229166666666667</v>
      </c>
      <c r="U141" s="34"/>
      <c r="V141" s="35">
        <v>20.099999999999945</v>
      </c>
      <c r="W141" s="33"/>
      <c r="X141" s="107"/>
      <c r="Y141" s="276"/>
      <c r="Z141" s="277"/>
      <c r="AA141" s="36">
        <f t="shared" si="44"/>
        <v>-449.2537313432772</v>
      </c>
      <c r="AB141" s="31">
        <f t="shared" si="45"/>
        <v>0.8336097291321195</v>
      </c>
      <c r="AC141" s="278">
        <f>AB157</f>
        <v>0.83736390211252731</v>
      </c>
    </row>
    <row r="142" spans="1:29" ht="15.75" customHeight="1">
      <c r="A142" s="282"/>
      <c r="B142" s="38" t="s">
        <v>76</v>
      </c>
      <c r="C142" s="264" t="s">
        <v>117</v>
      </c>
      <c r="D142" s="265"/>
      <c r="E142" s="39">
        <v>28.57</v>
      </c>
      <c r="F142" s="40">
        <v>745</v>
      </c>
      <c r="G142" s="41">
        <f t="shared" si="46"/>
        <v>21284.65</v>
      </c>
      <c r="H142" s="42">
        <v>2</v>
      </c>
      <c r="I142" s="43">
        <v>13</v>
      </c>
      <c r="J142" s="44">
        <v>3600</v>
      </c>
      <c r="K142" s="45">
        <f t="shared" si="36"/>
        <v>276.92307692307691</v>
      </c>
      <c r="L142" s="46">
        <v>13</v>
      </c>
      <c r="M142" s="44">
        <f t="shared" si="47"/>
        <v>2912.0521172638432</v>
      </c>
      <c r="N142" s="45">
        <f t="shared" si="48"/>
        <v>224.00400902029563</v>
      </c>
      <c r="O142" s="47">
        <f t="shared" si="49"/>
        <v>0</v>
      </c>
      <c r="P142" s="48">
        <f t="shared" si="50"/>
        <v>-52.919067902781279</v>
      </c>
      <c r="Q142" s="49">
        <f t="shared" si="51"/>
        <v>0.80890336590662315</v>
      </c>
      <c r="R142" s="274"/>
      <c r="S142" s="50">
        <v>0.72777777777777775</v>
      </c>
      <c r="T142" s="51">
        <v>0.73843749999999997</v>
      </c>
      <c r="U142" s="52">
        <v>7.8999999999999559</v>
      </c>
      <c r="V142" s="53">
        <v>15.350000000000001</v>
      </c>
      <c r="W142" s="54"/>
      <c r="X142" s="58"/>
      <c r="Y142" s="266"/>
      <c r="Z142" s="267"/>
      <c r="AA142" s="55">
        <f t="shared" si="44"/>
        <v>-687.94788273615677</v>
      </c>
      <c r="AB142" s="49">
        <f t="shared" si="45"/>
        <v>0.80890336590662315</v>
      </c>
      <c r="AC142" s="279"/>
    </row>
    <row r="143" spans="1:29" ht="15.75" customHeight="1">
      <c r="A143" s="282"/>
      <c r="B143" s="38" t="s">
        <v>118</v>
      </c>
      <c r="C143" s="264" t="s">
        <v>119</v>
      </c>
      <c r="D143" s="265"/>
      <c r="E143" s="39">
        <v>25.64</v>
      </c>
      <c r="F143" s="40">
        <v>2105</v>
      </c>
      <c r="G143" s="41">
        <f t="shared" si="46"/>
        <v>53972.200000000004</v>
      </c>
      <c r="H143" s="42"/>
      <c r="I143" s="43">
        <v>14</v>
      </c>
      <c r="J143" s="44">
        <v>3000</v>
      </c>
      <c r="K143" s="45">
        <f t="shared" si="36"/>
        <v>214.28571428571428</v>
      </c>
      <c r="L143" s="46">
        <v>14</v>
      </c>
      <c r="M143" s="44">
        <f t="shared" si="47"/>
        <v>2560.13513513513</v>
      </c>
      <c r="N143" s="45">
        <f t="shared" si="48"/>
        <v>182.866795366795</v>
      </c>
      <c r="O143" s="47">
        <f t="shared" si="49"/>
        <v>0</v>
      </c>
      <c r="P143" s="48">
        <f t="shared" si="50"/>
        <v>-31.418918918919275</v>
      </c>
      <c r="Q143" s="49">
        <f t="shared" si="51"/>
        <v>0.85337837837837671</v>
      </c>
      <c r="R143" s="274"/>
      <c r="S143" s="50">
        <v>0.74305555555555547</v>
      </c>
      <c r="T143" s="51">
        <v>0.77731481481481479</v>
      </c>
      <c r="U143" s="52">
        <v>6.6499999999999204</v>
      </c>
      <c r="V143" s="53">
        <v>49.333333333333428</v>
      </c>
      <c r="W143" s="54"/>
      <c r="X143" s="58"/>
      <c r="Y143" s="266"/>
      <c r="Z143" s="267"/>
      <c r="AA143" s="55">
        <f t="shared" si="44"/>
        <v>-439.86486486487001</v>
      </c>
      <c r="AB143" s="49">
        <f t="shared" si="45"/>
        <v>0.85337837837837671</v>
      </c>
      <c r="AC143" s="279"/>
    </row>
    <row r="144" spans="1:29" ht="15.75" customHeight="1">
      <c r="A144" s="282"/>
      <c r="B144" s="38" t="s">
        <v>118</v>
      </c>
      <c r="C144" s="264" t="s">
        <v>201</v>
      </c>
      <c r="D144" s="265"/>
      <c r="E144" s="39">
        <v>29.85</v>
      </c>
      <c r="F144" s="40">
        <v>2435</v>
      </c>
      <c r="G144" s="41">
        <f t="shared" si="46"/>
        <v>72684.75</v>
      </c>
      <c r="H144" s="42"/>
      <c r="I144" s="43">
        <v>17</v>
      </c>
      <c r="J144" s="44">
        <v>3273</v>
      </c>
      <c r="K144" s="45">
        <f t="shared" si="36"/>
        <v>192.52941176470588</v>
      </c>
      <c r="L144" s="46">
        <v>17</v>
      </c>
      <c r="M144" s="44">
        <f t="shared" si="47"/>
        <v>2822.2794591113948</v>
      </c>
      <c r="N144" s="45">
        <f t="shared" si="48"/>
        <v>166.01643877125852</v>
      </c>
      <c r="O144" s="47">
        <f t="shared" si="49"/>
        <v>0</v>
      </c>
      <c r="P144" s="48">
        <f t="shared" si="50"/>
        <v>-26.512972993447363</v>
      </c>
      <c r="Q144" s="49">
        <f t="shared" si="51"/>
        <v>0.86229131045261065</v>
      </c>
      <c r="R144" s="274"/>
      <c r="S144" s="50">
        <v>0.78217592592592589</v>
      </c>
      <c r="T144" s="51">
        <v>0.81812499999999999</v>
      </c>
      <c r="U144" s="52">
        <v>6.9999999999999751</v>
      </c>
      <c r="V144" s="53">
        <v>51.766666666666708</v>
      </c>
      <c r="W144" s="54"/>
      <c r="X144" s="94"/>
      <c r="Y144" s="266"/>
      <c r="Z144" s="267"/>
      <c r="AA144" s="55">
        <f t="shared" si="44"/>
        <v>-450.72054088860523</v>
      </c>
      <c r="AB144" s="49">
        <f t="shared" si="45"/>
        <v>0.86229131045261065</v>
      </c>
      <c r="AC144" s="279"/>
    </row>
    <row r="145" spans="1:29" ht="15.75" customHeight="1">
      <c r="A145" s="283"/>
      <c r="B145" s="38" t="s">
        <v>118</v>
      </c>
      <c r="C145" s="264" t="s">
        <v>202</v>
      </c>
      <c r="D145" s="265"/>
      <c r="E145" s="39">
        <v>29.52</v>
      </c>
      <c r="F145" s="40">
        <v>2415</v>
      </c>
      <c r="G145" s="41">
        <f t="shared" si="46"/>
        <v>71290.8</v>
      </c>
      <c r="H145" s="58"/>
      <c r="I145" s="43">
        <v>17</v>
      </c>
      <c r="J145" s="44">
        <v>3273</v>
      </c>
      <c r="K145" s="45">
        <f t="shared" si="36"/>
        <v>192.52941176470588</v>
      </c>
      <c r="L145" s="59">
        <v>17</v>
      </c>
      <c r="M145" s="44">
        <f t="shared" si="47"/>
        <v>2817.2391445236408</v>
      </c>
      <c r="N145" s="45">
        <f t="shared" si="48"/>
        <v>165.71994967786122</v>
      </c>
      <c r="O145" s="47">
        <f t="shared" si="49"/>
        <v>0</v>
      </c>
      <c r="P145" s="48">
        <f t="shared" si="50"/>
        <v>-26.809462086844661</v>
      </c>
      <c r="Q145" s="49">
        <f t="shared" si="51"/>
        <v>0.86075134265922415</v>
      </c>
      <c r="R145" s="274"/>
      <c r="S145" s="50">
        <v>0.82222222222222208</v>
      </c>
      <c r="T145" s="51">
        <v>0.85793981481481485</v>
      </c>
      <c r="U145" s="52">
        <v>5.8999999999998032</v>
      </c>
      <c r="V145" s="53">
        <v>51.433333333333593</v>
      </c>
      <c r="W145" s="54">
        <v>0.85793981481481485</v>
      </c>
      <c r="X145" s="94">
        <v>0.89751157407407411</v>
      </c>
      <c r="Y145" s="266"/>
      <c r="Z145" s="267"/>
      <c r="AA145" s="55">
        <f t="shared" si="44"/>
        <v>-455.76085547635921</v>
      </c>
      <c r="AB145" s="49">
        <f t="shared" si="45"/>
        <v>0.86075134265922415</v>
      </c>
      <c r="AC145" s="279"/>
    </row>
    <row r="146" spans="1:29" ht="15.75" customHeight="1">
      <c r="A146" s="283"/>
      <c r="B146" s="38" t="s">
        <v>76</v>
      </c>
      <c r="C146" s="264" t="s">
        <v>117</v>
      </c>
      <c r="D146" s="265"/>
      <c r="E146" s="39">
        <v>28.57</v>
      </c>
      <c r="F146" s="40">
        <v>1927</v>
      </c>
      <c r="G146" s="60">
        <f t="shared" si="46"/>
        <v>55054.39</v>
      </c>
      <c r="H146" s="61"/>
      <c r="I146" s="43">
        <v>13</v>
      </c>
      <c r="J146" s="44">
        <v>3600</v>
      </c>
      <c r="K146" s="45">
        <f t="shared" si="36"/>
        <v>276.92307692307691</v>
      </c>
      <c r="L146" s="46">
        <v>13</v>
      </c>
      <c r="M146" s="44">
        <f t="shared" si="47"/>
        <v>2920.9263157894734</v>
      </c>
      <c r="N146" s="45">
        <f t="shared" si="48"/>
        <v>224.68663967611334</v>
      </c>
      <c r="O146" s="47">
        <f t="shared" si="49"/>
        <v>0</v>
      </c>
      <c r="P146" s="48">
        <f t="shared" si="50"/>
        <v>-52.236437246963561</v>
      </c>
      <c r="Q146" s="49">
        <f t="shared" si="51"/>
        <v>0.81136842105263163</v>
      </c>
      <c r="R146" s="274"/>
      <c r="S146" s="50">
        <v>0.89751157407407411</v>
      </c>
      <c r="T146" s="51">
        <v>0.92500000000000004</v>
      </c>
      <c r="U146" s="52">
        <v>56.983333333333341</v>
      </c>
      <c r="V146" s="53">
        <v>39.583333333333343</v>
      </c>
      <c r="W146" s="54"/>
      <c r="X146" s="116"/>
      <c r="Y146" s="266"/>
      <c r="Z146" s="267"/>
      <c r="AA146" s="55">
        <f t="shared" si="44"/>
        <v>-679.07368421052661</v>
      </c>
      <c r="AB146" s="49">
        <f t="shared" si="45"/>
        <v>0.81136842105263152</v>
      </c>
      <c r="AC146" s="279"/>
    </row>
    <row r="147" spans="1:29" ht="15.75" customHeight="1">
      <c r="A147" s="283"/>
      <c r="B147" s="38"/>
      <c r="C147" s="264"/>
      <c r="D147" s="265"/>
      <c r="E147" s="39"/>
      <c r="F147" s="40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79"/>
    </row>
    <row r="148" spans="1:29" ht="15.75" customHeight="1">
      <c r="A148" s="283"/>
      <c r="B148" s="38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79"/>
    </row>
    <row r="149" spans="1:29" ht="15.75" customHeight="1">
      <c r="A149" s="283"/>
      <c r="B149" s="38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68"/>
      <c r="X149" s="110"/>
      <c r="Y149" s="266"/>
      <c r="Z149" s="267"/>
      <c r="AA149" s="55"/>
      <c r="AB149" s="49"/>
      <c r="AC149" s="279"/>
    </row>
    <row r="150" spans="1:29" ht="15.75" customHeight="1">
      <c r="A150" s="283"/>
      <c r="B150" s="38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68"/>
      <c r="X150" s="110"/>
      <c r="Y150" s="266"/>
      <c r="Z150" s="267"/>
      <c r="AA150" s="55"/>
      <c r="AB150" s="49"/>
      <c r="AC150" s="279"/>
    </row>
    <row r="151" spans="1:29" ht="15.75" customHeight="1">
      <c r="A151" s="283"/>
      <c r="B151" s="38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68"/>
      <c r="X151" s="110"/>
      <c r="Y151" s="266"/>
      <c r="Z151" s="267"/>
      <c r="AA151" s="55"/>
      <c r="AB151" s="49"/>
      <c r="AC151" s="279"/>
    </row>
    <row r="152" spans="1:29" ht="15.75" customHeight="1">
      <c r="A152" s="283"/>
      <c r="B152" s="38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68"/>
      <c r="X152" s="110"/>
      <c r="Y152" s="266"/>
      <c r="Z152" s="267"/>
      <c r="AA152" s="55"/>
      <c r="AB152" s="49"/>
      <c r="AC152" s="279"/>
    </row>
    <row r="153" spans="1:29" ht="15.75" customHeight="1">
      <c r="A153" s="283"/>
      <c r="B153" s="38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68"/>
      <c r="X153" s="110"/>
      <c r="Y153" s="266"/>
      <c r="Z153" s="267"/>
      <c r="AA153" s="55"/>
      <c r="AB153" s="49"/>
      <c r="AC153" s="279"/>
    </row>
    <row r="154" spans="1:29" ht="15.75" customHeight="1">
      <c r="A154" s="283"/>
      <c r="B154" s="38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68"/>
      <c r="X154" s="110"/>
      <c r="Y154" s="266"/>
      <c r="Z154" s="267"/>
      <c r="AA154" s="55"/>
      <c r="AB154" s="49"/>
      <c r="AC154" s="279"/>
    </row>
    <row r="155" spans="1:29" ht="15.75" customHeight="1">
      <c r="A155" s="283"/>
      <c r="B155" s="38"/>
      <c r="C155" s="264"/>
      <c r="D155" s="265"/>
      <c r="E155" s="39"/>
      <c r="F155" s="40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68"/>
      <c r="X155" s="110"/>
      <c r="Y155" s="266"/>
      <c r="Z155" s="267"/>
      <c r="AA155" s="55"/>
      <c r="AB155" s="49"/>
      <c r="AC155" s="279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52">AVERAGE(I141:I156)</f>
        <v>14</v>
      </c>
      <c r="J157" s="81">
        <f t="shared" si="52"/>
        <v>3241</v>
      </c>
      <c r="K157" s="82">
        <f t="shared" ref="K157" si="53">J157/I157</f>
        <v>231.5</v>
      </c>
      <c r="L157" s="80">
        <f t="shared" ref="L157:M157" si="54">AVERAGE(L141:L156)</f>
        <v>14</v>
      </c>
      <c r="M157" s="81">
        <f t="shared" si="54"/>
        <v>2713.8964067467009</v>
      </c>
      <c r="N157" s="82">
        <f>M157/L157</f>
        <v>193.84974333905006</v>
      </c>
      <c r="O157" s="83">
        <f>L157-I157</f>
        <v>0</v>
      </c>
      <c r="P157" s="84">
        <f>N157-K157</f>
        <v>-37.650256660949935</v>
      </c>
      <c r="Q157" s="85">
        <f>N157/K157</f>
        <v>0.83736390211252731</v>
      </c>
      <c r="R157" s="275"/>
      <c r="S157" s="182">
        <f>S141</f>
        <v>0.70833333333333337</v>
      </c>
      <c r="T157" s="183">
        <f>INDEX(T141:T156,COUNTA(T141:T156))</f>
        <v>0.92500000000000004</v>
      </c>
      <c r="U157" s="86"/>
      <c r="V157" s="96"/>
      <c r="W157" s="78"/>
      <c r="X157" s="82"/>
      <c r="Y157" s="262"/>
      <c r="Z157" s="263"/>
      <c r="AA157" s="97">
        <f>M157-J157</f>
        <v>-527.1035932532991</v>
      </c>
      <c r="AB157" s="85">
        <f>M157/J157</f>
        <v>0.83736390211252731</v>
      </c>
      <c r="AC157" s="280"/>
    </row>
    <row r="158" spans="1:29" ht="15.75" customHeight="1">
      <c r="A158" s="268" t="s">
        <v>49</v>
      </c>
      <c r="B158" s="16" t="s">
        <v>76</v>
      </c>
      <c r="C158" s="271" t="s">
        <v>120</v>
      </c>
      <c r="D158" s="272"/>
      <c r="E158" s="21">
        <v>14.03</v>
      </c>
      <c r="F158" s="15">
        <v>9430</v>
      </c>
      <c r="G158" s="22">
        <f t="shared" ref="G158" si="55">E158*F158</f>
        <v>132302.9</v>
      </c>
      <c r="H158" s="23"/>
      <c r="I158" s="24">
        <v>4</v>
      </c>
      <c r="J158" s="25">
        <v>2700</v>
      </c>
      <c r="K158" s="26">
        <f>J158/I158</f>
        <v>675</v>
      </c>
      <c r="L158" s="27">
        <v>4</v>
      </c>
      <c r="M158" s="25">
        <f>F158/V158*60</f>
        <v>2395.2585902772885</v>
      </c>
      <c r="N158" s="26">
        <f>M158/L158</f>
        <v>598.81464756932212</v>
      </c>
      <c r="O158" s="91">
        <f>L158-I158</f>
        <v>0</v>
      </c>
      <c r="P158" s="92">
        <f>N158-K158</f>
        <v>-76.185352430677881</v>
      </c>
      <c r="Q158" s="31">
        <f>N158/K158</f>
        <v>0.8871328112138106</v>
      </c>
      <c r="R158" s="273">
        <f>Q174</f>
        <v>0.8871328112138106</v>
      </c>
      <c r="S158" s="32">
        <v>0.70833333333333337</v>
      </c>
      <c r="T158" s="33">
        <v>0.87237268518518518</v>
      </c>
      <c r="U158" s="34"/>
      <c r="V158" s="35">
        <v>236.21666666666661</v>
      </c>
      <c r="W158" s="33"/>
      <c r="X158" s="107"/>
      <c r="Y158" s="276"/>
      <c r="Z158" s="277"/>
      <c r="AA158" s="36">
        <f>M158-J158</f>
        <v>-304.74140972271152</v>
      </c>
      <c r="AB158" s="31">
        <f>M158/J158</f>
        <v>0.8871328112138106</v>
      </c>
      <c r="AC158" s="278">
        <f>AB174</f>
        <v>0.8871328112138106</v>
      </c>
    </row>
    <row r="159" spans="1:29" ht="15.75" customHeight="1">
      <c r="A159" s="269"/>
      <c r="B159" s="38"/>
      <c r="C159" s="264"/>
      <c r="D159" s="265"/>
      <c r="E159" s="39"/>
      <c r="F159" s="40"/>
      <c r="G159" s="41"/>
      <c r="H159" s="42"/>
      <c r="I159" s="43"/>
      <c r="J159" s="44"/>
      <c r="K159" s="45"/>
      <c r="L159" s="46"/>
      <c r="M159" s="44"/>
      <c r="N159" s="45"/>
      <c r="O159" s="47"/>
      <c r="P159" s="48"/>
      <c r="Q159" s="49"/>
      <c r="R159" s="274"/>
      <c r="S159" s="50"/>
      <c r="T159" s="51"/>
      <c r="U159" s="52"/>
      <c r="V159" s="53"/>
      <c r="W159" s="54"/>
      <c r="X159" s="94"/>
      <c r="Y159" s="266"/>
      <c r="Z159" s="267"/>
      <c r="AA159" s="55"/>
      <c r="AB159" s="49"/>
      <c r="AC159" s="279"/>
    </row>
    <row r="160" spans="1:29" ht="15.75" customHeight="1">
      <c r="A160" s="269"/>
      <c r="B160" s="38"/>
      <c r="C160" s="264"/>
      <c r="D160" s="265"/>
      <c r="E160" s="39"/>
      <c r="F160" s="40"/>
      <c r="G160" s="41"/>
      <c r="H160" s="42"/>
      <c r="I160" s="43"/>
      <c r="J160" s="44"/>
      <c r="K160" s="45"/>
      <c r="L160" s="46"/>
      <c r="M160" s="44"/>
      <c r="N160" s="45"/>
      <c r="O160" s="47"/>
      <c r="P160" s="48"/>
      <c r="Q160" s="49"/>
      <c r="R160" s="274"/>
      <c r="S160" s="50"/>
      <c r="T160" s="51"/>
      <c r="U160" s="52"/>
      <c r="V160" s="53"/>
      <c r="W160" s="54"/>
      <c r="X160" s="58"/>
      <c r="Y160" s="266"/>
      <c r="Z160" s="267"/>
      <c r="AA160" s="55"/>
      <c r="AB160" s="49"/>
      <c r="AC160" s="279"/>
    </row>
    <row r="161" spans="1:29" ht="15.75" customHeight="1">
      <c r="A161" s="269"/>
      <c r="B161" s="38"/>
      <c r="C161" s="264"/>
      <c r="D161" s="265"/>
      <c r="E161" s="39"/>
      <c r="F161" s="40"/>
      <c r="G161" s="41"/>
      <c r="H161" s="42"/>
      <c r="I161" s="43"/>
      <c r="J161" s="44"/>
      <c r="K161" s="45"/>
      <c r="L161" s="46"/>
      <c r="M161" s="44"/>
      <c r="N161" s="45"/>
      <c r="O161" s="47"/>
      <c r="P161" s="48"/>
      <c r="Q161" s="49"/>
      <c r="R161" s="274"/>
      <c r="S161" s="50"/>
      <c r="T161" s="51"/>
      <c r="U161" s="52"/>
      <c r="V161" s="53"/>
      <c r="W161" s="54"/>
      <c r="X161" s="58"/>
      <c r="Y161" s="266"/>
      <c r="Z161" s="267"/>
      <c r="AA161" s="55"/>
      <c r="AB161" s="49"/>
      <c r="AC161" s="279"/>
    </row>
    <row r="162" spans="1:29" ht="15.75" customHeight="1">
      <c r="A162" s="269"/>
      <c r="B162" s="38"/>
      <c r="C162" s="264"/>
      <c r="D162" s="265"/>
      <c r="E162" s="39"/>
      <c r="F162" s="40"/>
      <c r="G162" s="41"/>
      <c r="H162" s="58"/>
      <c r="I162" s="43"/>
      <c r="J162" s="44"/>
      <c r="K162" s="45"/>
      <c r="L162" s="59"/>
      <c r="M162" s="44"/>
      <c r="N162" s="45"/>
      <c r="O162" s="47"/>
      <c r="P162" s="48"/>
      <c r="Q162" s="49"/>
      <c r="R162" s="274"/>
      <c r="S162" s="50"/>
      <c r="T162" s="51"/>
      <c r="U162" s="52"/>
      <c r="V162" s="53"/>
      <c r="W162" s="54"/>
      <c r="X162" s="58"/>
      <c r="Y162" s="266"/>
      <c r="Z162" s="267"/>
      <c r="AA162" s="55"/>
      <c r="AB162" s="49"/>
      <c r="AC162" s="279"/>
    </row>
    <row r="163" spans="1:29" ht="15.75" customHeight="1">
      <c r="A163" s="269"/>
      <c r="B163" s="38"/>
      <c r="C163" s="264"/>
      <c r="D163" s="265"/>
      <c r="E163" s="39"/>
      <c r="F163" s="40"/>
      <c r="G163" s="60"/>
      <c r="H163" s="61"/>
      <c r="I163" s="43"/>
      <c r="J163" s="44"/>
      <c r="K163" s="45"/>
      <c r="L163" s="46"/>
      <c r="M163" s="44"/>
      <c r="N163" s="45"/>
      <c r="O163" s="47"/>
      <c r="P163" s="48"/>
      <c r="Q163" s="49"/>
      <c r="R163" s="274"/>
      <c r="S163" s="50"/>
      <c r="T163" s="51"/>
      <c r="U163" s="52"/>
      <c r="V163" s="53"/>
      <c r="W163" s="54"/>
      <c r="X163" s="58"/>
      <c r="Y163" s="266"/>
      <c r="Z163" s="267"/>
      <c r="AA163" s="55"/>
      <c r="AB163" s="49"/>
      <c r="AC163" s="279"/>
    </row>
    <row r="164" spans="1:29" ht="15.75" customHeight="1">
      <c r="A164" s="269"/>
      <c r="B164" s="38"/>
      <c r="C164" s="264"/>
      <c r="D164" s="265"/>
      <c r="E164" s="39"/>
      <c r="F164" s="40"/>
      <c r="G164" s="60"/>
      <c r="H164" s="64"/>
      <c r="I164" s="43"/>
      <c r="J164" s="44"/>
      <c r="K164" s="45"/>
      <c r="L164" s="59"/>
      <c r="M164" s="44"/>
      <c r="N164" s="45"/>
      <c r="O164" s="65"/>
      <c r="P164" s="66"/>
      <c r="Q164" s="67"/>
      <c r="R164" s="274"/>
      <c r="S164" s="50"/>
      <c r="T164" s="51"/>
      <c r="U164" s="52"/>
      <c r="V164" s="53"/>
      <c r="W164" s="54"/>
      <c r="X164" s="58"/>
      <c r="Y164" s="266"/>
      <c r="Z164" s="267"/>
      <c r="AA164" s="55"/>
      <c r="AB164" s="49"/>
      <c r="AC164" s="279"/>
    </row>
    <row r="165" spans="1:29" ht="15.75" customHeight="1">
      <c r="A165" s="269"/>
      <c r="B165" s="38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50"/>
      <c r="T165" s="51"/>
      <c r="U165" s="52"/>
      <c r="V165" s="53"/>
      <c r="W165" s="54"/>
      <c r="X165" s="58"/>
      <c r="Y165" s="266"/>
      <c r="Z165" s="267"/>
      <c r="AA165" s="55"/>
      <c r="AB165" s="49"/>
      <c r="AC165" s="279"/>
    </row>
    <row r="166" spans="1:29" ht="15.75" customHeight="1">
      <c r="A166" s="269"/>
      <c r="B166" s="38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50"/>
      <c r="T166" s="51"/>
      <c r="U166" s="52"/>
      <c r="V166" s="53"/>
      <c r="W166" s="54"/>
      <c r="X166" s="58"/>
      <c r="Y166" s="266"/>
      <c r="Z166" s="267"/>
      <c r="AA166" s="55"/>
      <c r="AB166" s="49"/>
      <c r="AC166" s="279"/>
    </row>
    <row r="167" spans="1:29" ht="15.75" customHeight="1">
      <c r="A167" s="269"/>
      <c r="B167" s="38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50"/>
      <c r="T167" s="51"/>
      <c r="U167" s="52"/>
      <c r="V167" s="53"/>
      <c r="W167" s="54"/>
      <c r="X167" s="58"/>
      <c r="Y167" s="266"/>
      <c r="Z167" s="267"/>
      <c r="AA167" s="55"/>
      <c r="AB167" s="49"/>
      <c r="AC167" s="279"/>
    </row>
    <row r="168" spans="1:29" ht="15.75" customHeight="1">
      <c r="A168" s="269"/>
      <c r="B168" s="38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50"/>
      <c r="T168" s="51"/>
      <c r="U168" s="52"/>
      <c r="V168" s="53"/>
      <c r="W168" s="54"/>
      <c r="X168" s="58"/>
      <c r="Y168" s="266"/>
      <c r="Z168" s="267"/>
      <c r="AA168" s="55"/>
      <c r="AB168" s="49"/>
      <c r="AC168" s="279"/>
    </row>
    <row r="169" spans="1:29" ht="15.75" customHeight="1">
      <c r="A169" s="269"/>
      <c r="B169" s="38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50"/>
      <c r="T169" s="51"/>
      <c r="U169" s="52"/>
      <c r="V169" s="53"/>
      <c r="W169" s="54"/>
      <c r="X169" s="58"/>
      <c r="Y169" s="266"/>
      <c r="Z169" s="267"/>
      <c r="AA169" s="55"/>
      <c r="AB169" s="49"/>
      <c r="AC169" s="279"/>
    </row>
    <row r="170" spans="1:29" ht="15.75" customHeight="1">
      <c r="A170" s="269"/>
      <c r="B170" s="38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50"/>
      <c r="T170" s="51"/>
      <c r="U170" s="52"/>
      <c r="V170" s="53"/>
      <c r="W170" s="54"/>
      <c r="X170" s="58"/>
      <c r="Y170" s="266"/>
      <c r="Z170" s="267"/>
      <c r="AA170" s="55"/>
      <c r="AB170" s="49"/>
      <c r="AC170" s="279"/>
    </row>
    <row r="171" spans="1:29" ht="15.75" customHeight="1">
      <c r="A171" s="269"/>
      <c r="B171" s="38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50"/>
      <c r="T171" s="51"/>
      <c r="U171" s="52"/>
      <c r="V171" s="53"/>
      <c r="W171" s="54"/>
      <c r="X171" s="58"/>
      <c r="Y171" s="266"/>
      <c r="Z171" s="267"/>
      <c r="AA171" s="55"/>
      <c r="AB171" s="49"/>
      <c r="AC171" s="279"/>
    </row>
    <row r="172" spans="1:29" ht="15.75" customHeight="1">
      <c r="A172" s="269"/>
      <c r="B172" s="38"/>
      <c r="C172" s="264"/>
      <c r="D172" s="265"/>
      <c r="E172" s="39"/>
      <c r="F172" s="40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50"/>
      <c r="T172" s="51"/>
      <c r="U172" s="52"/>
      <c r="V172" s="53"/>
      <c r="W172" s="54"/>
      <c r="X172" s="58"/>
      <c r="Y172" s="266"/>
      <c r="Z172" s="267"/>
      <c r="AA172" s="55"/>
      <c r="AB172" s="49"/>
      <c r="AC172" s="279"/>
    </row>
    <row r="173" spans="1:29" ht="15.75" customHeight="1">
      <c r="A173" s="269"/>
      <c r="B173" s="38"/>
      <c r="C173" s="264"/>
      <c r="D173" s="265"/>
      <c r="E173" s="104"/>
      <c r="F173" s="40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56">AVERAGE(I158:I173)</f>
        <v>4</v>
      </c>
      <c r="J174" s="81">
        <f t="shared" si="56"/>
        <v>2700</v>
      </c>
      <c r="K174" s="82">
        <f t="shared" ref="K174" si="57">J174/I174</f>
        <v>675</v>
      </c>
      <c r="L174" s="80">
        <f t="shared" ref="L174:M174" si="58">AVERAGE(L158:L173)</f>
        <v>4</v>
      </c>
      <c r="M174" s="81">
        <f t="shared" si="58"/>
        <v>2395.2585902772885</v>
      </c>
      <c r="N174" s="82">
        <f t="shared" ref="N174:N180" si="59">M174/L174</f>
        <v>598.81464756932212</v>
      </c>
      <c r="O174" s="83">
        <f t="shared" ref="O174:O180" si="60">L174-I174</f>
        <v>0</v>
      </c>
      <c r="P174" s="84">
        <f t="shared" ref="P174:P180" si="61">N174-K174</f>
        <v>-76.185352430677881</v>
      </c>
      <c r="Q174" s="85">
        <f t="shared" ref="Q174:Q180" si="62">N174/K174</f>
        <v>0.8871328112138106</v>
      </c>
      <c r="R174" s="275"/>
      <c r="S174" s="182">
        <f>S158</f>
        <v>0.70833333333333337</v>
      </c>
      <c r="T174" s="183">
        <f>INDEX(T158:T173,COUNTA(T158:T173))</f>
        <v>0.87237268518518518</v>
      </c>
      <c r="U174" s="86"/>
      <c r="V174" s="96"/>
      <c r="W174" s="78"/>
      <c r="X174" s="82"/>
      <c r="Y174" s="262"/>
      <c r="Z174" s="263"/>
      <c r="AA174" s="97">
        <f t="shared" ref="AA174:AA180" si="63">M174-J174</f>
        <v>-304.74140972271152</v>
      </c>
      <c r="AB174" s="85">
        <f t="shared" ref="AB174:AB180" si="64">M174/J174</f>
        <v>0.8871328112138106</v>
      </c>
      <c r="AC174" s="280"/>
    </row>
    <row r="175" spans="1:29" ht="15.75" customHeight="1">
      <c r="A175" s="281" t="s">
        <v>50</v>
      </c>
      <c r="B175" s="16" t="s">
        <v>76</v>
      </c>
      <c r="C175" s="271" t="s">
        <v>122</v>
      </c>
      <c r="D175" s="272"/>
      <c r="E175" s="21">
        <v>18.18</v>
      </c>
      <c r="F175" s="15">
        <v>1212</v>
      </c>
      <c r="G175" s="22">
        <f t="shared" ref="G175:G180" si="65">E175*F175</f>
        <v>22034.16</v>
      </c>
      <c r="H175" s="23">
        <v>2</v>
      </c>
      <c r="I175" s="24">
        <v>3</v>
      </c>
      <c r="J175" s="25">
        <v>3300</v>
      </c>
      <c r="K175" s="26">
        <f>J175/I175</f>
        <v>1100</v>
      </c>
      <c r="L175" s="27">
        <v>3</v>
      </c>
      <c r="M175" s="25">
        <f t="shared" ref="M175:M180" si="66">F175/V175*60</f>
        <v>2680.0982800982824</v>
      </c>
      <c r="N175" s="26">
        <f t="shared" si="59"/>
        <v>893.36609336609411</v>
      </c>
      <c r="O175" s="91">
        <f t="shared" si="60"/>
        <v>0</v>
      </c>
      <c r="P175" s="92">
        <f t="shared" si="61"/>
        <v>-206.63390663390589</v>
      </c>
      <c r="Q175" s="31">
        <f t="shared" si="62"/>
        <v>0.81215099396917645</v>
      </c>
      <c r="R175" s="273">
        <f>Q191</f>
        <v>0.8228752768515597</v>
      </c>
      <c r="S175" s="32">
        <v>0.70833333333333337</v>
      </c>
      <c r="T175" s="33">
        <v>0.72717592592592595</v>
      </c>
      <c r="U175" s="34"/>
      <c r="V175" s="35">
        <v>27.133333333333312</v>
      </c>
      <c r="W175" s="114"/>
      <c r="X175" s="115"/>
      <c r="Y175" s="276"/>
      <c r="Z175" s="277"/>
      <c r="AA175" s="36">
        <f t="shared" si="63"/>
        <v>-619.90171990171757</v>
      </c>
      <c r="AB175" s="31">
        <f t="shared" si="64"/>
        <v>0.81215099396917645</v>
      </c>
      <c r="AC175" s="278">
        <f>AB191</f>
        <v>0.8228752768515597</v>
      </c>
    </row>
    <row r="176" spans="1:29" ht="15.75" customHeight="1">
      <c r="A176" s="282"/>
      <c r="B176" s="38" t="s">
        <v>76</v>
      </c>
      <c r="C176" s="264" t="s">
        <v>123</v>
      </c>
      <c r="D176" s="265"/>
      <c r="E176" s="39">
        <v>23.38</v>
      </c>
      <c r="F176" s="40">
        <v>959</v>
      </c>
      <c r="G176" s="41">
        <f t="shared" si="65"/>
        <v>22421.42</v>
      </c>
      <c r="H176" s="42"/>
      <c r="I176" s="43">
        <v>4</v>
      </c>
      <c r="J176" s="44">
        <v>3000</v>
      </c>
      <c r="K176" s="45">
        <f t="shared" ref="K176:K180" si="67">J176/I176</f>
        <v>750</v>
      </c>
      <c r="L176" s="46">
        <v>4</v>
      </c>
      <c r="M176" s="44">
        <f t="shared" si="66"/>
        <v>2458.9743589743775</v>
      </c>
      <c r="N176" s="45">
        <f t="shared" si="59"/>
        <v>614.74358974359438</v>
      </c>
      <c r="O176" s="47">
        <f t="shared" si="60"/>
        <v>0</v>
      </c>
      <c r="P176" s="48">
        <f t="shared" si="61"/>
        <v>-135.25641025640562</v>
      </c>
      <c r="Q176" s="49">
        <f t="shared" si="62"/>
        <v>0.81965811965812585</v>
      </c>
      <c r="R176" s="274"/>
      <c r="S176" s="50">
        <v>0.73055555555555562</v>
      </c>
      <c r="T176" s="51">
        <v>0.7468055555555555</v>
      </c>
      <c r="U176" s="52">
        <v>4.8666666666667346</v>
      </c>
      <c r="V176" s="53">
        <v>23.399999999999821</v>
      </c>
      <c r="W176" s="54"/>
      <c r="X176" s="94"/>
      <c r="Y176" s="266"/>
      <c r="Z176" s="267"/>
      <c r="AA176" s="55">
        <f t="shared" si="63"/>
        <v>-541.02564102562246</v>
      </c>
      <c r="AB176" s="49">
        <f t="shared" si="64"/>
        <v>0.81965811965812585</v>
      </c>
      <c r="AC176" s="279"/>
    </row>
    <row r="177" spans="1:29" ht="15.75" customHeight="1">
      <c r="A177" s="282"/>
      <c r="B177" s="38" t="s">
        <v>76</v>
      </c>
      <c r="C177" s="264" t="s">
        <v>124</v>
      </c>
      <c r="D177" s="265"/>
      <c r="E177" s="39">
        <v>24.15</v>
      </c>
      <c r="F177" s="40">
        <v>1249</v>
      </c>
      <c r="G177" s="41">
        <f t="shared" si="65"/>
        <v>30163.35</v>
      </c>
      <c r="H177" s="42"/>
      <c r="I177" s="43">
        <v>4</v>
      </c>
      <c r="J177" s="44">
        <v>3000</v>
      </c>
      <c r="K177" s="45">
        <f t="shared" si="67"/>
        <v>750</v>
      </c>
      <c r="L177" s="46">
        <v>4</v>
      </c>
      <c r="M177" s="44">
        <f t="shared" si="66"/>
        <v>2493.8435940099916</v>
      </c>
      <c r="N177" s="45">
        <f t="shared" si="59"/>
        <v>623.46089850249791</v>
      </c>
      <c r="O177" s="47">
        <f t="shared" si="60"/>
        <v>0</v>
      </c>
      <c r="P177" s="48">
        <f t="shared" si="61"/>
        <v>-126.53910149750209</v>
      </c>
      <c r="Q177" s="49">
        <f t="shared" si="62"/>
        <v>0.83128119800333056</v>
      </c>
      <c r="R177" s="274"/>
      <c r="S177" s="50">
        <v>0.75069444444444455</v>
      </c>
      <c r="T177" s="51">
        <v>0.77156250000000004</v>
      </c>
      <c r="U177" s="52">
        <v>5.6000000000002359</v>
      </c>
      <c r="V177" s="53">
        <v>30.049999999999901</v>
      </c>
      <c r="W177" s="54"/>
      <c r="X177" s="94"/>
      <c r="Y177" s="266"/>
      <c r="Z177" s="267"/>
      <c r="AA177" s="55">
        <f t="shared" si="63"/>
        <v>-506.15640599000835</v>
      </c>
      <c r="AB177" s="49">
        <f t="shared" si="64"/>
        <v>0.83128119800333056</v>
      </c>
      <c r="AC177" s="279"/>
    </row>
    <row r="178" spans="1:29" ht="15.75" customHeight="1">
      <c r="A178" s="282"/>
      <c r="B178" s="38" t="s">
        <v>76</v>
      </c>
      <c r="C178" s="264" t="s">
        <v>209</v>
      </c>
      <c r="D178" s="265"/>
      <c r="E178" s="39">
        <v>24.15</v>
      </c>
      <c r="F178" s="40">
        <v>1987</v>
      </c>
      <c r="G178" s="41">
        <f t="shared" si="65"/>
        <v>47986.049999999996</v>
      </c>
      <c r="H178" s="42"/>
      <c r="I178" s="43">
        <v>4</v>
      </c>
      <c r="J178" s="44">
        <v>3000</v>
      </c>
      <c r="K178" s="45">
        <f t="shared" si="67"/>
        <v>750</v>
      </c>
      <c r="L178" s="46">
        <v>4</v>
      </c>
      <c r="M178" s="44">
        <f t="shared" si="66"/>
        <v>2503.745187259361</v>
      </c>
      <c r="N178" s="45">
        <f t="shared" si="59"/>
        <v>625.93629681484026</v>
      </c>
      <c r="O178" s="47">
        <f t="shared" si="60"/>
        <v>0</v>
      </c>
      <c r="P178" s="48">
        <f t="shared" si="61"/>
        <v>-124.06370318515974</v>
      </c>
      <c r="Q178" s="49">
        <f t="shared" si="62"/>
        <v>0.83458172908645367</v>
      </c>
      <c r="R178" s="274"/>
      <c r="S178" s="50">
        <v>0.77667824074074077</v>
      </c>
      <c r="T178" s="51">
        <v>0.80974537037037042</v>
      </c>
      <c r="U178" s="52">
        <v>7.3666666666666458</v>
      </c>
      <c r="V178" s="53">
        <v>47.616666666666703</v>
      </c>
      <c r="W178" s="54"/>
      <c r="X178" s="94"/>
      <c r="Y178" s="266"/>
      <c r="Z178" s="267"/>
      <c r="AA178" s="55">
        <f t="shared" si="63"/>
        <v>-496.25481274063895</v>
      </c>
      <c r="AB178" s="49">
        <f t="shared" si="64"/>
        <v>0.83458172908645367</v>
      </c>
      <c r="AC178" s="279"/>
    </row>
    <row r="179" spans="1:29" ht="15.75" customHeight="1">
      <c r="A179" s="283"/>
      <c r="B179" s="38" t="s">
        <v>76</v>
      </c>
      <c r="C179" s="264" t="s">
        <v>210</v>
      </c>
      <c r="D179" s="265"/>
      <c r="E179" s="39">
        <v>27.58</v>
      </c>
      <c r="F179" s="40">
        <v>2239</v>
      </c>
      <c r="G179" s="41">
        <f t="shared" si="65"/>
        <v>61751.619999999995</v>
      </c>
      <c r="H179" s="58"/>
      <c r="I179" s="43">
        <v>4</v>
      </c>
      <c r="J179" s="44">
        <v>3000</v>
      </c>
      <c r="K179" s="45">
        <f t="shared" si="67"/>
        <v>750</v>
      </c>
      <c r="L179" s="59">
        <v>4</v>
      </c>
      <c r="M179" s="44">
        <f t="shared" si="66"/>
        <v>2480.1230769230797</v>
      </c>
      <c r="N179" s="45">
        <f t="shared" si="59"/>
        <v>620.03076923076992</v>
      </c>
      <c r="O179" s="47">
        <f t="shared" si="60"/>
        <v>0</v>
      </c>
      <c r="P179" s="48">
        <f t="shared" si="61"/>
        <v>-129.96923076923008</v>
      </c>
      <c r="Q179" s="49">
        <f t="shared" si="62"/>
        <v>0.82670769230769325</v>
      </c>
      <c r="R179" s="274"/>
      <c r="S179" s="50">
        <v>0.81319444444444444</v>
      </c>
      <c r="T179" s="51">
        <v>0.85081018518518514</v>
      </c>
      <c r="U179" s="52">
        <v>4.9666666666665904</v>
      </c>
      <c r="V179" s="53">
        <v>54.166666666666607</v>
      </c>
      <c r="W179" s="54">
        <v>0.85081018518518514</v>
      </c>
      <c r="X179" s="94">
        <v>0.89166666666666672</v>
      </c>
      <c r="Y179" s="266"/>
      <c r="Z179" s="267"/>
      <c r="AA179" s="55">
        <f t="shared" si="63"/>
        <v>-519.87692307692032</v>
      </c>
      <c r="AB179" s="49">
        <f t="shared" si="64"/>
        <v>0.82670769230769325</v>
      </c>
      <c r="AC179" s="279"/>
    </row>
    <row r="180" spans="1:29" ht="15.75" customHeight="1">
      <c r="A180" s="283"/>
      <c r="B180" s="38" t="s">
        <v>76</v>
      </c>
      <c r="C180" s="264" t="s">
        <v>122</v>
      </c>
      <c r="D180" s="265"/>
      <c r="E180" s="39">
        <v>18.18</v>
      </c>
      <c r="F180" s="40">
        <v>3092</v>
      </c>
      <c r="G180" s="60">
        <f t="shared" si="65"/>
        <v>56212.56</v>
      </c>
      <c r="H180" s="61"/>
      <c r="I180" s="43">
        <v>3</v>
      </c>
      <c r="J180" s="44">
        <v>3300</v>
      </c>
      <c r="K180" s="45">
        <f t="shared" si="67"/>
        <v>1100</v>
      </c>
      <c r="L180" s="46">
        <v>3</v>
      </c>
      <c r="M180" s="44">
        <f t="shared" si="66"/>
        <v>2688.6956521739162</v>
      </c>
      <c r="N180" s="45">
        <f t="shared" si="59"/>
        <v>896.23188405797202</v>
      </c>
      <c r="O180" s="47">
        <f t="shared" si="60"/>
        <v>0</v>
      </c>
      <c r="P180" s="48">
        <f t="shared" si="61"/>
        <v>-203.76811594202798</v>
      </c>
      <c r="Q180" s="49">
        <f t="shared" si="62"/>
        <v>0.81475625823452003</v>
      </c>
      <c r="R180" s="274"/>
      <c r="S180" s="50">
        <v>0.89166666666666672</v>
      </c>
      <c r="T180" s="51">
        <v>0.93958333333333333</v>
      </c>
      <c r="U180" s="52">
        <v>58.833333333333471</v>
      </c>
      <c r="V180" s="53">
        <v>68.999999999999915</v>
      </c>
      <c r="W180" s="54"/>
      <c r="X180" s="94"/>
      <c r="Y180" s="266"/>
      <c r="Z180" s="267"/>
      <c r="AA180" s="55">
        <f t="shared" si="63"/>
        <v>-611.30434782608381</v>
      </c>
      <c r="AB180" s="49">
        <f t="shared" si="64"/>
        <v>0.81475625823452003</v>
      </c>
      <c r="AC180" s="279"/>
    </row>
    <row r="181" spans="1:29" ht="15.75" customHeight="1">
      <c r="A181" s="283"/>
      <c r="B181" s="38"/>
      <c r="C181" s="264"/>
      <c r="D181" s="265"/>
      <c r="E181" s="39"/>
      <c r="F181" s="40"/>
      <c r="G181" s="60"/>
      <c r="H181" s="64"/>
      <c r="I181" s="43"/>
      <c r="J181" s="44"/>
      <c r="K181" s="45"/>
      <c r="L181" s="59"/>
      <c r="M181" s="44"/>
      <c r="N181" s="45"/>
      <c r="O181" s="65"/>
      <c r="P181" s="66"/>
      <c r="Q181" s="67"/>
      <c r="R181" s="274"/>
      <c r="S181" s="50"/>
      <c r="T181" s="51"/>
      <c r="U181" s="52"/>
      <c r="V181" s="53"/>
      <c r="W181" s="54"/>
      <c r="X181" s="94"/>
      <c r="Y181" s="266"/>
      <c r="Z181" s="267"/>
      <c r="AA181" s="55"/>
      <c r="AB181" s="49"/>
      <c r="AC181" s="279"/>
    </row>
    <row r="182" spans="1:29" ht="15.75" customHeight="1">
      <c r="A182" s="283"/>
      <c r="B182" s="38"/>
      <c r="C182" s="264"/>
      <c r="D182" s="265"/>
      <c r="E182" s="39"/>
      <c r="F182" s="40"/>
      <c r="G182" s="60"/>
      <c r="H182" s="64"/>
      <c r="I182" s="43"/>
      <c r="J182" s="44"/>
      <c r="K182" s="45"/>
      <c r="L182" s="59"/>
      <c r="M182" s="44"/>
      <c r="N182" s="45"/>
      <c r="O182" s="65"/>
      <c r="P182" s="66"/>
      <c r="Q182" s="67"/>
      <c r="R182" s="274"/>
      <c r="S182" s="50"/>
      <c r="T182" s="51"/>
      <c r="U182" s="52"/>
      <c r="V182" s="53"/>
      <c r="W182" s="54"/>
      <c r="X182" s="94"/>
      <c r="Y182" s="266"/>
      <c r="Z182" s="267"/>
      <c r="AA182" s="55"/>
      <c r="AB182" s="49"/>
      <c r="AC182" s="279"/>
    </row>
    <row r="183" spans="1:29" ht="15.75" customHeight="1">
      <c r="A183" s="283"/>
      <c r="B183" s="38"/>
      <c r="C183" s="264"/>
      <c r="D183" s="265"/>
      <c r="E183" s="39"/>
      <c r="F183" s="40"/>
      <c r="G183" s="60"/>
      <c r="H183" s="64"/>
      <c r="I183" s="43"/>
      <c r="J183" s="44"/>
      <c r="K183" s="45"/>
      <c r="L183" s="59"/>
      <c r="M183" s="44"/>
      <c r="N183" s="45"/>
      <c r="O183" s="65"/>
      <c r="P183" s="66"/>
      <c r="Q183" s="67"/>
      <c r="R183" s="274"/>
      <c r="S183" s="50"/>
      <c r="T183" s="51"/>
      <c r="U183" s="52"/>
      <c r="V183" s="53"/>
      <c r="W183" s="54"/>
      <c r="X183" s="94"/>
      <c r="Y183" s="266"/>
      <c r="Z183" s="267"/>
      <c r="AA183" s="55"/>
      <c r="AB183" s="49"/>
      <c r="AC183" s="279"/>
    </row>
    <row r="184" spans="1:29" ht="15.75" customHeight="1">
      <c r="A184" s="283"/>
      <c r="B184" s="38"/>
      <c r="C184" s="264"/>
      <c r="D184" s="265"/>
      <c r="E184" s="39"/>
      <c r="F184" s="40"/>
      <c r="G184" s="60"/>
      <c r="H184" s="64"/>
      <c r="I184" s="43"/>
      <c r="J184" s="44"/>
      <c r="K184" s="45"/>
      <c r="L184" s="59"/>
      <c r="M184" s="44"/>
      <c r="N184" s="45"/>
      <c r="O184" s="65"/>
      <c r="P184" s="66"/>
      <c r="Q184" s="67"/>
      <c r="R184" s="274"/>
      <c r="S184" s="50"/>
      <c r="T184" s="51"/>
      <c r="U184" s="52"/>
      <c r="V184" s="53"/>
      <c r="W184" s="54"/>
      <c r="X184" s="94"/>
      <c r="Y184" s="266"/>
      <c r="Z184" s="267"/>
      <c r="AA184" s="55"/>
      <c r="AB184" s="49"/>
      <c r="AC184" s="279"/>
    </row>
    <row r="185" spans="1:29" ht="15.75" customHeight="1">
      <c r="A185" s="283"/>
      <c r="B185" s="38"/>
      <c r="C185" s="264"/>
      <c r="D185" s="265"/>
      <c r="E185" s="39"/>
      <c r="F185" s="40"/>
      <c r="G185" s="60"/>
      <c r="H185" s="64"/>
      <c r="I185" s="43"/>
      <c r="J185" s="44"/>
      <c r="K185" s="45"/>
      <c r="L185" s="59"/>
      <c r="M185" s="44"/>
      <c r="N185" s="45"/>
      <c r="O185" s="65"/>
      <c r="P185" s="66"/>
      <c r="Q185" s="67"/>
      <c r="R185" s="274"/>
      <c r="S185" s="50"/>
      <c r="T185" s="51"/>
      <c r="U185" s="52"/>
      <c r="V185" s="53"/>
      <c r="W185" s="54"/>
      <c r="X185" s="94"/>
      <c r="Y185" s="266"/>
      <c r="Z185" s="267"/>
      <c r="AA185" s="55"/>
      <c r="AB185" s="49"/>
      <c r="AC185" s="279"/>
    </row>
    <row r="186" spans="1:29" ht="15.75" customHeight="1">
      <c r="A186" s="283"/>
      <c r="B186" s="38"/>
      <c r="C186" s="264"/>
      <c r="D186" s="265"/>
      <c r="E186" s="39"/>
      <c r="F186" s="40"/>
      <c r="G186" s="60"/>
      <c r="H186" s="64"/>
      <c r="I186" s="43"/>
      <c r="J186" s="44"/>
      <c r="K186" s="45"/>
      <c r="L186" s="59"/>
      <c r="M186" s="44"/>
      <c r="N186" s="45"/>
      <c r="O186" s="65"/>
      <c r="P186" s="66"/>
      <c r="Q186" s="67"/>
      <c r="R186" s="274"/>
      <c r="S186" s="50"/>
      <c r="T186" s="51"/>
      <c r="U186" s="52"/>
      <c r="V186" s="53"/>
      <c r="W186" s="54"/>
      <c r="X186" s="94"/>
      <c r="Y186" s="266"/>
      <c r="Z186" s="267"/>
      <c r="AA186" s="55"/>
      <c r="AB186" s="49"/>
      <c r="AC186" s="279"/>
    </row>
    <row r="187" spans="1:29" ht="15.75" customHeight="1">
      <c r="A187" s="283"/>
      <c r="B187" s="38"/>
      <c r="C187" s="264"/>
      <c r="D187" s="265"/>
      <c r="E187" s="39"/>
      <c r="F187" s="40"/>
      <c r="G187" s="60"/>
      <c r="H187" s="64"/>
      <c r="I187" s="43"/>
      <c r="J187" s="44"/>
      <c r="K187" s="45"/>
      <c r="L187" s="59"/>
      <c r="M187" s="44"/>
      <c r="N187" s="45"/>
      <c r="O187" s="65"/>
      <c r="P187" s="66"/>
      <c r="Q187" s="67"/>
      <c r="R187" s="274"/>
      <c r="S187" s="50"/>
      <c r="T187" s="51"/>
      <c r="U187" s="52"/>
      <c r="V187" s="53"/>
      <c r="W187" s="54"/>
      <c r="X187" s="94"/>
      <c r="Y187" s="266"/>
      <c r="Z187" s="267"/>
      <c r="AA187" s="55"/>
      <c r="AB187" s="49"/>
      <c r="AC187" s="279"/>
    </row>
    <row r="188" spans="1:29" ht="15.75" customHeight="1">
      <c r="A188" s="283"/>
      <c r="B188" s="38"/>
      <c r="C188" s="264"/>
      <c r="D188" s="265"/>
      <c r="E188" s="39"/>
      <c r="F188" s="40"/>
      <c r="G188" s="60"/>
      <c r="H188" s="64"/>
      <c r="I188" s="43"/>
      <c r="J188" s="44"/>
      <c r="K188" s="45"/>
      <c r="L188" s="59"/>
      <c r="M188" s="44"/>
      <c r="N188" s="45"/>
      <c r="O188" s="65"/>
      <c r="P188" s="66"/>
      <c r="Q188" s="67"/>
      <c r="R188" s="274"/>
      <c r="S188" s="50"/>
      <c r="T188" s="51"/>
      <c r="U188" s="52"/>
      <c r="V188" s="53"/>
      <c r="W188" s="54"/>
      <c r="X188" s="94"/>
      <c r="Y188" s="266"/>
      <c r="Z188" s="267"/>
      <c r="AA188" s="55"/>
      <c r="AB188" s="49"/>
      <c r="AC188" s="279"/>
    </row>
    <row r="189" spans="1:29" ht="15.75" customHeight="1">
      <c r="A189" s="283"/>
      <c r="B189" s="38"/>
      <c r="C189" s="264"/>
      <c r="D189" s="265"/>
      <c r="E189" s="39"/>
      <c r="F189" s="40"/>
      <c r="G189" s="60"/>
      <c r="H189" s="64"/>
      <c r="I189" s="43"/>
      <c r="J189" s="44"/>
      <c r="K189" s="45"/>
      <c r="L189" s="59"/>
      <c r="M189" s="44"/>
      <c r="N189" s="45"/>
      <c r="O189" s="65"/>
      <c r="P189" s="66"/>
      <c r="Q189" s="67"/>
      <c r="R189" s="274"/>
      <c r="S189" s="50"/>
      <c r="T189" s="51"/>
      <c r="U189" s="52"/>
      <c r="V189" s="53"/>
      <c r="W189" s="54"/>
      <c r="X189" s="94"/>
      <c r="Y189" s="266"/>
      <c r="Z189" s="267"/>
      <c r="AA189" s="55"/>
      <c r="AB189" s="49"/>
      <c r="AC189" s="279"/>
    </row>
    <row r="190" spans="1:29" ht="15.75" customHeight="1">
      <c r="A190" s="283"/>
      <c r="B190" s="38"/>
      <c r="C190" s="264"/>
      <c r="D190" s="265"/>
      <c r="E190" s="104"/>
      <c r="F190" s="40"/>
      <c r="G190" s="72"/>
      <c r="H190" s="64"/>
      <c r="I190" s="43"/>
      <c r="J190" s="44"/>
      <c r="K190" s="45"/>
      <c r="L190" s="59"/>
      <c r="M190" s="44"/>
      <c r="N190" s="45"/>
      <c r="O190" s="65"/>
      <c r="P190" s="66"/>
      <c r="Q190" s="67"/>
      <c r="R190" s="274"/>
      <c r="S190" s="62"/>
      <c r="T190" s="63"/>
      <c r="U190" s="73"/>
      <c r="V190" s="74"/>
      <c r="W190" s="68"/>
      <c r="X190" s="110"/>
      <c r="Y190" s="266"/>
      <c r="Z190" s="267"/>
      <c r="AA190" s="111"/>
      <c r="AB190" s="67"/>
      <c r="AC190" s="279"/>
    </row>
    <row r="191" spans="1:29" ht="15.75" customHeight="1" thickBot="1">
      <c r="A191" s="284"/>
      <c r="B191" s="76" t="s">
        <v>35</v>
      </c>
      <c r="C191" s="261"/>
      <c r="D191" s="261"/>
      <c r="E191" s="77"/>
      <c r="F191" s="18"/>
      <c r="G191" s="79"/>
      <c r="H191" s="20"/>
      <c r="I191" s="80">
        <f t="shared" ref="I191:J191" si="68">AVERAGE(I175:I190)</f>
        <v>3.6666666666666665</v>
      </c>
      <c r="J191" s="81">
        <f t="shared" si="68"/>
        <v>3100</v>
      </c>
      <c r="K191" s="82">
        <f t="shared" ref="K191" si="69">J191/I191</f>
        <v>845.4545454545455</v>
      </c>
      <c r="L191" s="80">
        <f t="shared" ref="L191:M191" si="70">AVERAGE(L175:L190)</f>
        <v>3.6666666666666665</v>
      </c>
      <c r="M191" s="81">
        <f t="shared" si="70"/>
        <v>2550.9133582398349</v>
      </c>
      <c r="N191" s="82">
        <f>M191/L191</f>
        <v>695.70364315631866</v>
      </c>
      <c r="O191" s="83">
        <f>L191-I191</f>
        <v>0</v>
      </c>
      <c r="P191" s="84">
        <f>N191-K191</f>
        <v>-149.75090229822683</v>
      </c>
      <c r="Q191" s="85">
        <f>N191/K191</f>
        <v>0.8228752768515597</v>
      </c>
      <c r="R191" s="275"/>
      <c r="S191" s="182">
        <f>S175</f>
        <v>0.70833333333333337</v>
      </c>
      <c r="T191" s="183">
        <f>INDEX(T175:T190,COUNTA(T175:T190))</f>
        <v>0.93958333333333333</v>
      </c>
      <c r="U191" s="86"/>
      <c r="V191" s="96"/>
      <c r="W191" s="18"/>
      <c r="X191" s="20"/>
      <c r="Y191" s="262"/>
      <c r="Z191" s="263"/>
      <c r="AA191" s="97">
        <f>M191-J191</f>
        <v>-549.08664176016509</v>
      </c>
      <c r="AB191" s="85">
        <f>M191/J191</f>
        <v>0.8228752768515597</v>
      </c>
      <c r="AC191" s="280"/>
    </row>
    <row r="192" spans="1:29" ht="15.75" customHeight="1">
      <c r="A192" s="268" t="s">
        <v>51</v>
      </c>
      <c r="B192" s="16" t="s">
        <v>76</v>
      </c>
      <c r="C192" s="271" t="s">
        <v>121</v>
      </c>
      <c r="D192" s="272"/>
      <c r="E192" s="21">
        <v>22.28</v>
      </c>
      <c r="F192" s="15">
        <v>1787</v>
      </c>
      <c r="G192" s="22">
        <f t="shared" ref="G192:G195" si="71">E192*F192</f>
        <v>39814.36</v>
      </c>
      <c r="H192" s="23"/>
      <c r="I192" s="24">
        <v>5</v>
      </c>
      <c r="J192" s="25">
        <v>3300</v>
      </c>
      <c r="K192" s="26">
        <f>J192/I192</f>
        <v>660</v>
      </c>
      <c r="L192" s="27">
        <v>5</v>
      </c>
      <c r="M192" s="25">
        <f>F192/V192*60</f>
        <v>2766.9677419354739</v>
      </c>
      <c r="N192" s="26">
        <f>M192/L192</f>
        <v>553.39354838709482</v>
      </c>
      <c r="O192" s="91">
        <f>L192-I192</f>
        <v>0</v>
      </c>
      <c r="P192" s="92">
        <f>N192-K192</f>
        <v>-106.60645161290518</v>
      </c>
      <c r="Q192" s="31">
        <f>N192/K192</f>
        <v>0.83847507331378002</v>
      </c>
      <c r="R192" s="273">
        <f>Q208</f>
        <v>0.83854231825939374</v>
      </c>
      <c r="S192" s="32">
        <v>0.7085069444444444</v>
      </c>
      <c r="T192" s="33">
        <v>0.73541666666666672</v>
      </c>
      <c r="U192" s="34"/>
      <c r="V192" s="35">
        <v>38.750000000000142</v>
      </c>
      <c r="W192" s="114"/>
      <c r="X192" s="115"/>
      <c r="Y192" s="276"/>
      <c r="Z192" s="277"/>
      <c r="AA192" s="36">
        <f>M192-J192</f>
        <v>-533.0322580645261</v>
      </c>
      <c r="AB192" s="31">
        <f>M192/J192</f>
        <v>0.83847507331378002</v>
      </c>
      <c r="AC192" s="278">
        <f>AB208</f>
        <v>0.83854231825939374</v>
      </c>
    </row>
    <row r="193" spans="1:29" ht="15.75" customHeight="1">
      <c r="A193" s="269"/>
      <c r="B193" s="38" t="s">
        <v>76</v>
      </c>
      <c r="C193" s="264" t="s">
        <v>125</v>
      </c>
      <c r="D193" s="265"/>
      <c r="E193" s="39">
        <v>17.89</v>
      </c>
      <c r="F193" s="40">
        <v>5357</v>
      </c>
      <c r="G193" s="41">
        <f t="shared" si="71"/>
        <v>95836.73</v>
      </c>
      <c r="H193" s="42"/>
      <c r="I193" s="43">
        <v>4</v>
      </c>
      <c r="J193" s="44">
        <v>3300</v>
      </c>
      <c r="K193" s="45">
        <f t="shared" ref="K193:K228" si="72">J193/I193</f>
        <v>825</v>
      </c>
      <c r="L193" s="46">
        <v>4</v>
      </c>
      <c r="M193" s="44">
        <f>F193/V193*60</f>
        <v>2794.9565217391328</v>
      </c>
      <c r="N193" s="45">
        <f>M193/L193</f>
        <v>698.73913043478319</v>
      </c>
      <c r="O193" s="47">
        <f>L193-I193</f>
        <v>0</v>
      </c>
      <c r="P193" s="48">
        <f>N193-K193</f>
        <v>-126.26086956521681</v>
      </c>
      <c r="Q193" s="49">
        <f>N193/K193</f>
        <v>0.84695652173913116</v>
      </c>
      <c r="R193" s="274"/>
      <c r="S193" s="50">
        <v>0.73958333333333337</v>
      </c>
      <c r="T193" s="51">
        <v>0.81944444444444442</v>
      </c>
      <c r="U193" s="52">
        <v>5.9999999999999787</v>
      </c>
      <c r="V193" s="53">
        <v>114.99999999999991</v>
      </c>
      <c r="W193" s="54"/>
      <c r="X193" s="94"/>
      <c r="Y193" s="266"/>
      <c r="Z193" s="267"/>
      <c r="AA193" s="55">
        <f>M193-J193</f>
        <v>-505.04347826086723</v>
      </c>
      <c r="AB193" s="49">
        <f>M193/J193</f>
        <v>0.84695652173913116</v>
      </c>
      <c r="AC193" s="279"/>
    </row>
    <row r="194" spans="1:29" ht="15.75" customHeight="1">
      <c r="A194" s="269"/>
      <c r="B194" s="38" t="s">
        <v>76</v>
      </c>
      <c r="C194" s="264" t="s">
        <v>126</v>
      </c>
      <c r="D194" s="265"/>
      <c r="E194" s="39">
        <v>16.66</v>
      </c>
      <c r="F194" s="40">
        <v>2446</v>
      </c>
      <c r="G194" s="41">
        <f t="shared" si="71"/>
        <v>40750.36</v>
      </c>
      <c r="H194" s="42">
        <v>2</v>
      </c>
      <c r="I194" s="43">
        <v>4</v>
      </c>
      <c r="J194" s="44">
        <v>3300</v>
      </c>
      <c r="K194" s="45">
        <f t="shared" si="72"/>
        <v>825</v>
      </c>
      <c r="L194" s="46">
        <v>4</v>
      </c>
      <c r="M194" s="44">
        <f>F194/V194*60</f>
        <v>2751.7499999999959</v>
      </c>
      <c r="N194" s="45">
        <f>M194/L194</f>
        <v>687.93749999999898</v>
      </c>
      <c r="O194" s="47">
        <f>L194-I194</f>
        <v>0</v>
      </c>
      <c r="P194" s="48">
        <f>N194-K194</f>
        <v>-137.06250000000102</v>
      </c>
      <c r="Q194" s="49">
        <f>N194/K194</f>
        <v>0.83386363636363514</v>
      </c>
      <c r="R194" s="274"/>
      <c r="S194" s="50">
        <v>0.82361111111111107</v>
      </c>
      <c r="T194" s="51">
        <v>0.86064814814814816</v>
      </c>
      <c r="U194" s="52">
        <v>5.9999999999999787</v>
      </c>
      <c r="V194" s="53">
        <v>53.333333333333414</v>
      </c>
      <c r="W194" s="54">
        <v>0.86064814814814816</v>
      </c>
      <c r="X194" s="94">
        <v>0.89999999999999991</v>
      </c>
      <c r="Y194" s="266"/>
      <c r="Z194" s="267"/>
      <c r="AA194" s="55">
        <f>M194-J194</f>
        <v>-548.25000000000409</v>
      </c>
      <c r="AB194" s="49">
        <f>M194/J194</f>
        <v>0.83386363636363514</v>
      </c>
      <c r="AC194" s="279"/>
    </row>
    <row r="195" spans="1:29" ht="15.75" customHeight="1">
      <c r="A195" s="269"/>
      <c r="B195" s="38" t="s">
        <v>76</v>
      </c>
      <c r="C195" s="264" t="s">
        <v>126</v>
      </c>
      <c r="D195" s="265"/>
      <c r="E195" s="39">
        <v>16.66</v>
      </c>
      <c r="F195" s="40">
        <v>6352</v>
      </c>
      <c r="G195" s="41">
        <f t="shared" si="71"/>
        <v>105824.32000000001</v>
      </c>
      <c r="H195" s="42"/>
      <c r="I195" s="43">
        <v>4</v>
      </c>
      <c r="J195" s="44">
        <v>3300</v>
      </c>
      <c r="K195" s="45">
        <f t="shared" si="72"/>
        <v>825</v>
      </c>
      <c r="L195" s="46">
        <v>4</v>
      </c>
      <c r="M195" s="44">
        <f>F195/V195*60</f>
        <v>2755.0843373493958</v>
      </c>
      <c r="N195" s="45">
        <f>M195/L195</f>
        <v>688.77108433734895</v>
      </c>
      <c r="O195" s="47">
        <f>L195-I195</f>
        <v>0</v>
      </c>
      <c r="P195" s="48">
        <f>N195-K195</f>
        <v>-136.22891566265105</v>
      </c>
      <c r="Q195" s="49">
        <f>N195/K195</f>
        <v>0.83487404162102907</v>
      </c>
      <c r="R195" s="274"/>
      <c r="S195" s="50">
        <v>0.89999999999999991</v>
      </c>
      <c r="T195" s="51">
        <v>0.99606481481481479</v>
      </c>
      <c r="U195" s="52">
        <v>56.666666666666515</v>
      </c>
      <c r="V195" s="53">
        <v>138.33333333333343</v>
      </c>
      <c r="W195" s="54"/>
      <c r="X195" s="94"/>
      <c r="Y195" s="266"/>
      <c r="Z195" s="267"/>
      <c r="AA195" s="55">
        <f>M195-J195</f>
        <v>-544.91566265060419</v>
      </c>
      <c r="AB195" s="49">
        <f>M195/J195</f>
        <v>0.83487404162102907</v>
      </c>
      <c r="AC195" s="279"/>
    </row>
    <row r="196" spans="1:29" ht="15.75" customHeight="1">
      <c r="A196" s="269"/>
      <c r="B196" s="38"/>
      <c r="C196" s="264"/>
      <c r="D196" s="265"/>
      <c r="E196" s="39"/>
      <c r="F196" s="40"/>
      <c r="G196" s="41"/>
      <c r="H196" s="58"/>
      <c r="I196" s="43"/>
      <c r="J196" s="44"/>
      <c r="K196" s="45"/>
      <c r="L196" s="59"/>
      <c r="M196" s="44"/>
      <c r="N196" s="45"/>
      <c r="O196" s="47"/>
      <c r="P196" s="48"/>
      <c r="Q196" s="49"/>
      <c r="R196" s="274"/>
      <c r="S196" s="50"/>
      <c r="T196" s="51"/>
      <c r="U196" s="52"/>
      <c r="V196" s="53"/>
      <c r="W196" s="54"/>
      <c r="X196" s="94"/>
      <c r="Y196" s="266"/>
      <c r="Z196" s="267"/>
      <c r="AA196" s="55"/>
      <c r="AB196" s="49"/>
      <c r="AC196" s="279"/>
    </row>
    <row r="197" spans="1:29" ht="15.75" customHeight="1">
      <c r="A197" s="269"/>
      <c r="B197" s="38"/>
      <c r="C197" s="264"/>
      <c r="D197" s="265"/>
      <c r="E197" s="39"/>
      <c r="F197" s="40"/>
      <c r="G197" s="60"/>
      <c r="H197" s="61"/>
      <c r="I197" s="43"/>
      <c r="J197" s="44"/>
      <c r="K197" s="45"/>
      <c r="L197" s="46"/>
      <c r="M197" s="44"/>
      <c r="N197" s="45"/>
      <c r="O197" s="47"/>
      <c r="P197" s="48"/>
      <c r="Q197" s="49"/>
      <c r="R197" s="274"/>
      <c r="S197" s="50"/>
      <c r="T197" s="51"/>
      <c r="U197" s="52"/>
      <c r="V197" s="53"/>
      <c r="W197" s="54"/>
      <c r="X197" s="94"/>
      <c r="Y197" s="266"/>
      <c r="Z197" s="267"/>
      <c r="AA197" s="55"/>
      <c r="AB197" s="49"/>
      <c r="AC197" s="279"/>
    </row>
    <row r="198" spans="1:29" ht="15.75" customHeight="1">
      <c r="A198" s="269"/>
      <c r="B198" s="38"/>
      <c r="C198" s="264"/>
      <c r="D198" s="265"/>
      <c r="E198" s="39"/>
      <c r="F198" s="40"/>
      <c r="G198" s="60"/>
      <c r="H198" s="64"/>
      <c r="I198" s="43"/>
      <c r="J198" s="44"/>
      <c r="K198" s="45"/>
      <c r="L198" s="59"/>
      <c r="M198" s="44"/>
      <c r="N198" s="45"/>
      <c r="O198" s="65"/>
      <c r="P198" s="66"/>
      <c r="Q198" s="67"/>
      <c r="R198" s="274"/>
      <c r="S198" s="50"/>
      <c r="T198" s="51"/>
      <c r="U198" s="52"/>
      <c r="V198" s="53"/>
      <c r="W198" s="54"/>
      <c r="X198" s="94"/>
      <c r="Y198" s="266"/>
      <c r="Z198" s="267"/>
      <c r="AA198" s="55"/>
      <c r="AB198" s="49"/>
      <c r="AC198" s="279"/>
    </row>
    <row r="199" spans="1:29" ht="15.75" customHeight="1">
      <c r="A199" s="269"/>
      <c r="B199" s="38"/>
      <c r="C199" s="264"/>
      <c r="D199" s="265"/>
      <c r="E199" s="39"/>
      <c r="F199" s="40"/>
      <c r="G199" s="60"/>
      <c r="H199" s="64"/>
      <c r="I199" s="43"/>
      <c r="J199" s="44"/>
      <c r="K199" s="45"/>
      <c r="L199" s="59"/>
      <c r="M199" s="44"/>
      <c r="N199" s="45"/>
      <c r="O199" s="65"/>
      <c r="P199" s="66"/>
      <c r="Q199" s="67"/>
      <c r="R199" s="274"/>
      <c r="S199" s="50"/>
      <c r="T199" s="51"/>
      <c r="U199" s="52"/>
      <c r="V199" s="53"/>
      <c r="W199" s="54"/>
      <c r="X199" s="94"/>
      <c r="Y199" s="266"/>
      <c r="Z199" s="267"/>
      <c r="AA199" s="55"/>
      <c r="AB199" s="49"/>
      <c r="AC199" s="279"/>
    </row>
    <row r="200" spans="1:29" ht="15.75" customHeight="1">
      <c r="A200" s="269"/>
      <c r="B200" s="38"/>
      <c r="C200" s="264"/>
      <c r="D200" s="265"/>
      <c r="E200" s="39"/>
      <c r="F200" s="40"/>
      <c r="G200" s="60"/>
      <c r="H200" s="64"/>
      <c r="I200" s="43"/>
      <c r="J200" s="44"/>
      <c r="K200" s="45"/>
      <c r="L200" s="59"/>
      <c r="M200" s="44"/>
      <c r="N200" s="45"/>
      <c r="O200" s="65"/>
      <c r="P200" s="66"/>
      <c r="Q200" s="67"/>
      <c r="R200" s="274"/>
      <c r="S200" s="50"/>
      <c r="T200" s="51"/>
      <c r="U200" s="52"/>
      <c r="V200" s="53"/>
      <c r="W200" s="54"/>
      <c r="X200" s="94"/>
      <c r="Y200" s="266"/>
      <c r="Z200" s="267"/>
      <c r="AA200" s="55"/>
      <c r="AB200" s="49"/>
      <c r="AC200" s="279"/>
    </row>
    <row r="201" spans="1:29" ht="15.75" customHeight="1">
      <c r="A201" s="269"/>
      <c r="B201" s="38"/>
      <c r="C201" s="264"/>
      <c r="D201" s="265"/>
      <c r="E201" s="39"/>
      <c r="F201" s="40"/>
      <c r="G201" s="60"/>
      <c r="H201" s="64"/>
      <c r="I201" s="43"/>
      <c r="J201" s="44"/>
      <c r="K201" s="45"/>
      <c r="L201" s="59"/>
      <c r="M201" s="44"/>
      <c r="N201" s="45"/>
      <c r="O201" s="65"/>
      <c r="P201" s="66"/>
      <c r="Q201" s="67"/>
      <c r="R201" s="274"/>
      <c r="S201" s="50"/>
      <c r="T201" s="51"/>
      <c r="U201" s="52"/>
      <c r="V201" s="53"/>
      <c r="W201" s="54"/>
      <c r="X201" s="94"/>
      <c r="Y201" s="266"/>
      <c r="Z201" s="267"/>
      <c r="AA201" s="55"/>
      <c r="AB201" s="49"/>
      <c r="AC201" s="279"/>
    </row>
    <row r="202" spans="1:29" ht="15.75" customHeight="1">
      <c r="A202" s="269"/>
      <c r="B202" s="38"/>
      <c r="C202" s="264"/>
      <c r="D202" s="265"/>
      <c r="E202" s="39"/>
      <c r="F202" s="40"/>
      <c r="G202" s="60"/>
      <c r="H202" s="64"/>
      <c r="I202" s="43"/>
      <c r="J202" s="44"/>
      <c r="K202" s="45"/>
      <c r="L202" s="59"/>
      <c r="M202" s="44"/>
      <c r="N202" s="45"/>
      <c r="O202" s="65"/>
      <c r="P202" s="66"/>
      <c r="Q202" s="67"/>
      <c r="R202" s="274"/>
      <c r="S202" s="50"/>
      <c r="T202" s="51"/>
      <c r="U202" s="52"/>
      <c r="V202" s="53"/>
      <c r="W202" s="68"/>
      <c r="X202" s="110"/>
      <c r="Y202" s="266"/>
      <c r="Z202" s="267"/>
      <c r="AA202" s="55"/>
      <c r="AB202" s="49"/>
      <c r="AC202" s="279"/>
    </row>
    <row r="203" spans="1:29" ht="15.75" customHeight="1">
      <c r="A203" s="269"/>
      <c r="B203" s="38"/>
      <c r="C203" s="264"/>
      <c r="D203" s="265"/>
      <c r="E203" s="39"/>
      <c r="F203" s="40"/>
      <c r="G203" s="60"/>
      <c r="H203" s="64"/>
      <c r="I203" s="43"/>
      <c r="J203" s="44"/>
      <c r="K203" s="45"/>
      <c r="L203" s="59"/>
      <c r="M203" s="44"/>
      <c r="N203" s="45"/>
      <c r="O203" s="65"/>
      <c r="P203" s="66"/>
      <c r="Q203" s="67"/>
      <c r="R203" s="274"/>
      <c r="S203" s="50"/>
      <c r="T203" s="51"/>
      <c r="U203" s="52"/>
      <c r="V203" s="53"/>
      <c r="W203" s="68"/>
      <c r="X203" s="110"/>
      <c r="Y203" s="266"/>
      <c r="Z203" s="267"/>
      <c r="AA203" s="55"/>
      <c r="AB203" s="49"/>
      <c r="AC203" s="279"/>
    </row>
    <row r="204" spans="1:29" ht="15.75" customHeight="1">
      <c r="A204" s="269"/>
      <c r="B204" s="38"/>
      <c r="C204" s="264"/>
      <c r="D204" s="265"/>
      <c r="E204" s="39"/>
      <c r="F204" s="40"/>
      <c r="G204" s="60"/>
      <c r="H204" s="64"/>
      <c r="I204" s="43"/>
      <c r="J204" s="44"/>
      <c r="K204" s="45"/>
      <c r="L204" s="59"/>
      <c r="M204" s="44"/>
      <c r="N204" s="45"/>
      <c r="O204" s="65"/>
      <c r="P204" s="66"/>
      <c r="Q204" s="67"/>
      <c r="R204" s="274"/>
      <c r="S204" s="50"/>
      <c r="T204" s="51"/>
      <c r="U204" s="52"/>
      <c r="V204" s="53"/>
      <c r="W204" s="68"/>
      <c r="X204" s="110"/>
      <c r="Y204" s="266"/>
      <c r="Z204" s="267"/>
      <c r="AA204" s="55"/>
      <c r="AB204" s="49"/>
      <c r="AC204" s="279"/>
    </row>
    <row r="205" spans="1:29" ht="15.75" customHeight="1">
      <c r="A205" s="269"/>
      <c r="B205" s="38"/>
      <c r="C205" s="264"/>
      <c r="D205" s="265"/>
      <c r="E205" s="39"/>
      <c r="F205" s="40"/>
      <c r="G205" s="60"/>
      <c r="H205" s="64"/>
      <c r="I205" s="43"/>
      <c r="J205" s="44"/>
      <c r="K205" s="45"/>
      <c r="L205" s="59"/>
      <c r="M205" s="44"/>
      <c r="N205" s="45"/>
      <c r="O205" s="65"/>
      <c r="P205" s="66"/>
      <c r="Q205" s="67"/>
      <c r="R205" s="274"/>
      <c r="S205" s="50"/>
      <c r="T205" s="51"/>
      <c r="U205" s="52"/>
      <c r="V205" s="53"/>
      <c r="W205" s="68"/>
      <c r="X205" s="110"/>
      <c r="Y205" s="266"/>
      <c r="Z205" s="267"/>
      <c r="AA205" s="55"/>
      <c r="AB205" s="49"/>
      <c r="AC205" s="279"/>
    </row>
    <row r="206" spans="1:29" ht="15.75" customHeight="1">
      <c r="A206" s="269"/>
      <c r="B206" s="38"/>
      <c r="C206" s="264"/>
      <c r="D206" s="265"/>
      <c r="E206" s="39"/>
      <c r="F206" s="40"/>
      <c r="G206" s="60"/>
      <c r="H206" s="64"/>
      <c r="I206" s="43"/>
      <c r="J206" s="44"/>
      <c r="K206" s="45"/>
      <c r="L206" s="59"/>
      <c r="M206" s="44"/>
      <c r="N206" s="45"/>
      <c r="O206" s="65"/>
      <c r="P206" s="66"/>
      <c r="Q206" s="67"/>
      <c r="R206" s="274"/>
      <c r="S206" s="50"/>
      <c r="T206" s="51"/>
      <c r="U206" s="52"/>
      <c r="V206" s="53"/>
      <c r="W206" s="68"/>
      <c r="X206" s="110"/>
      <c r="Y206" s="266"/>
      <c r="Z206" s="267"/>
      <c r="AA206" s="55"/>
      <c r="AB206" s="49"/>
      <c r="AC206" s="279"/>
    </row>
    <row r="207" spans="1:29" ht="15.75" customHeight="1">
      <c r="A207" s="269"/>
      <c r="B207" s="38"/>
      <c r="C207" s="264"/>
      <c r="D207" s="265"/>
      <c r="E207" s="104"/>
      <c r="F207" s="40"/>
      <c r="G207" s="72"/>
      <c r="H207" s="64"/>
      <c r="I207" s="43"/>
      <c r="J207" s="44"/>
      <c r="K207" s="45"/>
      <c r="L207" s="59"/>
      <c r="M207" s="44"/>
      <c r="N207" s="45"/>
      <c r="O207" s="65"/>
      <c r="P207" s="66"/>
      <c r="Q207" s="67"/>
      <c r="R207" s="274"/>
      <c r="S207" s="62"/>
      <c r="T207" s="63"/>
      <c r="U207" s="73"/>
      <c r="V207" s="74"/>
      <c r="W207" s="68"/>
      <c r="X207" s="110"/>
      <c r="Y207" s="266"/>
      <c r="Z207" s="267"/>
      <c r="AA207" s="111"/>
      <c r="AB207" s="67"/>
      <c r="AC207" s="279"/>
    </row>
    <row r="208" spans="1:29" ht="15.75" customHeight="1" thickBot="1">
      <c r="A208" s="270"/>
      <c r="B208" s="76" t="s">
        <v>35</v>
      </c>
      <c r="C208" s="261"/>
      <c r="D208" s="261"/>
      <c r="E208" s="77"/>
      <c r="F208" s="18"/>
      <c r="G208" s="79"/>
      <c r="H208" s="20"/>
      <c r="I208" s="80">
        <f t="shared" ref="I208:J208" si="73">AVERAGE(I192:I207)</f>
        <v>4.25</v>
      </c>
      <c r="J208" s="81">
        <f t="shared" si="73"/>
        <v>3300</v>
      </c>
      <c r="K208" s="82">
        <f t="shared" ref="K208" si="74">J208/I208</f>
        <v>776.47058823529414</v>
      </c>
      <c r="L208" s="80">
        <f t="shared" ref="L208:M208" si="75">AVERAGE(L192:L207)</f>
        <v>4.25</v>
      </c>
      <c r="M208" s="81">
        <f t="shared" si="75"/>
        <v>2767.1896502559994</v>
      </c>
      <c r="N208" s="82">
        <f>M208/L208</f>
        <v>651.10344711905873</v>
      </c>
      <c r="O208" s="83">
        <f>L208-I208</f>
        <v>0</v>
      </c>
      <c r="P208" s="84">
        <f>N208-K208</f>
        <v>-125.36714111623542</v>
      </c>
      <c r="Q208" s="85">
        <f>N208/K208</f>
        <v>0.83854231825939374</v>
      </c>
      <c r="R208" s="275"/>
      <c r="S208" s="182">
        <f>S192</f>
        <v>0.7085069444444444</v>
      </c>
      <c r="T208" s="183">
        <f>INDEX(T192:T207,COUNTA(T192:T207))</f>
        <v>0.99606481481481479</v>
      </c>
      <c r="U208" s="86"/>
      <c r="V208" s="96"/>
      <c r="W208" s="18"/>
      <c r="X208" s="20"/>
      <c r="Y208" s="262"/>
      <c r="Z208" s="263"/>
      <c r="AA208" s="97">
        <f>M208-J208</f>
        <v>-532.81034974400063</v>
      </c>
      <c r="AB208" s="85">
        <f>M208/J208</f>
        <v>0.83854231825939374</v>
      </c>
      <c r="AC208" s="280"/>
    </row>
    <row r="209" spans="1:29" ht="15.75" customHeight="1">
      <c r="A209" s="281" t="s">
        <v>52</v>
      </c>
      <c r="B209" s="16" t="s">
        <v>76</v>
      </c>
      <c r="C209" s="271" t="s">
        <v>127</v>
      </c>
      <c r="D209" s="272"/>
      <c r="E209" s="21">
        <v>18.18</v>
      </c>
      <c r="F209" s="15">
        <v>1492</v>
      </c>
      <c r="G209" s="22">
        <f t="shared" ref="G209:G210" si="76">E209*F209</f>
        <v>27124.560000000001</v>
      </c>
      <c r="H209" s="23"/>
      <c r="I209" s="24">
        <v>3</v>
      </c>
      <c r="J209" s="25">
        <v>3600</v>
      </c>
      <c r="K209" s="26">
        <f>J209/I209</f>
        <v>1200</v>
      </c>
      <c r="L209" s="27">
        <v>3</v>
      </c>
      <c r="M209" s="25">
        <f>F209/V209*60</f>
        <v>2965.8752070679207</v>
      </c>
      <c r="N209" s="26">
        <f>M209/L209</f>
        <v>988.62506902264022</v>
      </c>
      <c r="O209" s="91">
        <f>L209-I209</f>
        <v>0</v>
      </c>
      <c r="P209" s="92">
        <f>N209-K209</f>
        <v>-211.37493097735978</v>
      </c>
      <c r="Q209" s="31">
        <f>N209/K209</f>
        <v>0.82385422418553356</v>
      </c>
      <c r="R209" s="273">
        <f>Q225</f>
        <v>0.82752434802563934</v>
      </c>
      <c r="S209" s="32">
        <v>0.70833333333333337</v>
      </c>
      <c r="T209" s="33">
        <v>0.7292939814814815</v>
      </c>
      <c r="U209" s="34"/>
      <c r="V209" s="35">
        <v>30.183333333333309</v>
      </c>
      <c r="W209" s="114"/>
      <c r="X209" s="115"/>
      <c r="Y209" s="276"/>
      <c r="Z209" s="277"/>
      <c r="AA209" s="36">
        <f>M209-J209</f>
        <v>-634.12479293207934</v>
      </c>
      <c r="AB209" s="31">
        <f>M209/J209</f>
        <v>0.82385422418553356</v>
      </c>
      <c r="AC209" s="278">
        <f>AB225</f>
        <v>0.82752434802563934</v>
      </c>
    </row>
    <row r="210" spans="1:29" ht="15.75" customHeight="1">
      <c r="A210" s="282"/>
      <c r="B210" s="38" t="s">
        <v>76</v>
      </c>
      <c r="C210" s="264" t="s">
        <v>128</v>
      </c>
      <c r="D210" s="265"/>
      <c r="E210" s="39">
        <v>14.28</v>
      </c>
      <c r="F210" s="40">
        <v>10946</v>
      </c>
      <c r="G210" s="41">
        <f t="shared" si="76"/>
        <v>156308.88</v>
      </c>
      <c r="H210" s="42"/>
      <c r="I210" s="43">
        <v>3</v>
      </c>
      <c r="J210" s="44">
        <v>3600</v>
      </c>
      <c r="K210" s="45">
        <f t="shared" si="72"/>
        <v>1200</v>
      </c>
      <c r="L210" s="46">
        <v>3</v>
      </c>
      <c r="M210" s="44">
        <f>F210/V210*60</f>
        <v>2992.3000987166834</v>
      </c>
      <c r="N210" s="45">
        <f>M210/L210</f>
        <v>997.43336623889445</v>
      </c>
      <c r="O210" s="47">
        <f>L210-I210</f>
        <v>0</v>
      </c>
      <c r="P210" s="48">
        <f>N210-K210</f>
        <v>-202.56663376110555</v>
      </c>
      <c r="Q210" s="49">
        <f>N210/K210</f>
        <v>0.83119447186574535</v>
      </c>
      <c r="R210" s="274"/>
      <c r="S210" s="50">
        <v>0.73958333333333337</v>
      </c>
      <c r="T210" s="51">
        <v>0.89200231481481485</v>
      </c>
      <c r="U210" s="52">
        <v>14.816666666666691</v>
      </c>
      <c r="V210" s="53">
        <v>219.48333333333332</v>
      </c>
      <c r="W210" s="54"/>
      <c r="X210" s="94"/>
      <c r="Y210" s="266" t="s">
        <v>273</v>
      </c>
      <c r="Z210" s="267"/>
      <c r="AA210" s="55">
        <f>M210-J210</f>
        <v>-607.69990128331665</v>
      </c>
      <c r="AB210" s="49">
        <f>M210/J210</f>
        <v>0.83119447186574535</v>
      </c>
      <c r="AC210" s="279"/>
    </row>
    <row r="211" spans="1:29" ht="15.75" customHeight="1">
      <c r="A211" s="282"/>
      <c r="B211" s="38"/>
      <c r="C211" s="264"/>
      <c r="D211" s="265"/>
      <c r="E211" s="39"/>
      <c r="F211" s="40"/>
      <c r="G211" s="41"/>
      <c r="H211" s="42"/>
      <c r="I211" s="43"/>
      <c r="J211" s="44"/>
      <c r="K211" s="45"/>
      <c r="L211" s="46"/>
      <c r="M211" s="44"/>
      <c r="N211" s="45"/>
      <c r="O211" s="47"/>
      <c r="P211" s="48"/>
      <c r="Q211" s="49"/>
      <c r="R211" s="274"/>
      <c r="S211" s="50"/>
      <c r="T211" s="51"/>
      <c r="U211" s="52"/>
      <c r="V211" s="53"/>
      <c r="W211" s="54"/>
      <c r="X211" s="94"/>
      <c r="Y211" s="266"/>
      <c r="Z211" s="267"/>
      <c r="AA211" s="55"/>
      <c r="AB211" s="49"/>
      <c r="AC211" s="279"/>
    </row>
    <row r="212" spans="1:29" ht="15.75" customHeight="1">
      <c r="A212" s="282"/>
      <c r="B212" s="38"/>
      <c r="C212" s="264"/>
      <c r="D212" s="265"/>
      <c r="E212" s="39"/>
      <c r="F212" s="40"/>
      <c r="G212" s="41"/>
      <c r="H212" s="42"/>
      <c r="I212" s="43"/>
      <c r="J212" s="44"/>
      <c r="K212" s="45"/>
      <c r="L212" s="46"/>
      <c r="M212" s="44"/>
      <c r="N212" s="45"/>
      <c r="O212" s="47"/>
      <c r="P212" s="48"/>
      <c r="Q212" s="49"/>
      <c r="R212" s="274"/>
      <c r="S212" s="50"/>
      <c r="T212" s="51"/>
      <c r="U212" s="52"/>
      <c r="V212" s="53"/>
      <c r="W212" s="54"/>
      <c r="X212" s="94"/>
      <c r="Y212" s="266"/>
      <c r="Z212" s="267"/>
      <c r="AA212" s="55"/>
      <c r="AB212" s="49"/>
      <c r="AC212" s="279"/>
    </row>
    <row r="213" spans="1:29" ht="15.75" customHeight="1">
      <c r="A213" s="283"/>
      <c r="B213" s="38"/>
      <c r="C213" s="264"/>
      <c r="D213" s="265"/>
      <c r="E213" s="39"/>
      <c r="F213" s="40"/>
      <c r="G213" s="41"/>
      <c r="H213" s="58"/>
      <c r="I213" s="43"/>
      <c r="J213" s="44"/>
      <c r="K213" s="45"/>
      <c r="L213" s="59"/>
      <c r="M213" s="44"/>
      <c r="N213" s="45"/>
      <c r="O213" s="47"/>
      <c r="P213" s="48"/>
      <c r="Q213" s="49"/>
      <c r="R213" s="274"/>
      <c r="S213" s="50"/>
      <c r="T213" s="51"/>
      <c r="U213" s="52"/>
      <c r="V213" s="53"/>
      <c r="W213" s="54"/>
      <c r="X213" s="94"/>
      <c r="Y213" s="266"/>
      <c r="Z213" s="267"/>
      <c r="AA213" s="55"/>
      <c r="AB213" s="49"/>
      <c r="AC213" s="279"/>
    </row>
    <row r="214" spans="1:29" ht="15.75" customHeight="1">
      <c r="A214" s="283"/>
      <c r="B214" s="38"/>
      <c r="C214" s="264"/>
      <c r="D214" s="265"/>
      <c r="E214" s="39"/>
      <c r="F214" s="40"/>
      <c r="G214" s="60"/>
      <c r="H214" s="61"/>
      <c r="I214" s="43"/>
      <c r="J214" s="44"/>
      <c r="K214" s="45"/>
      <c r="L214" s="46"/>
      <c r="M214" s="44"/>
      <c r="N214" s="45"/>
      <c r="O214" s="47"/>
      <c r="P214" s="48"/>
      <c r="Q214" s="49"/>
      <c r="R214" s="274"/>
      <c r="S214" s="50"/>
      <c r="T214" s="51"/>
      <c r="U214" s="52"/>
      <c r="V214" s="53"/>
      <c r="W214" s="54"/>
      <c r="X214" s="94"/>
      <c r="Y214" s="266"/>
      <c r="Z214" s="267"/>
      <c r="AA214" s="55"/>
      <c r="AB214" s="49"/>
      <c r="AC214" s="279"/>
    </row>
    <row r="215" spans="1:29" ht="15.75" customHeight="1">
      <c r="A215" s="283"/>
      <c r="B215" s="38"/>
      <c r="C215" s="264"/>
      <c r="D215" s="265"/>
      <c r="E215" s="39"/>
      <c r="F215" s="40"/>
      <c r="G215" s="60"/>
      <c r="H215" s="64"/>
      <c r="I215" s="43"/>
      <c r="J215" s="44"/>
      <c r="K215" s="45"/>
      <c r="L215" s="59"/>
      <c r="M215" s="44"/>
      <c r="N215" s="45"/>
      <c r="O215" s="65"/>
      <c r="P215" s="66"/>
      <c r="Q215" s="67"/>
      <c r="R215" s="274"/>
      <c r="S215" s="50"/>
      <c r="T215" s="51"/>
      <c r="U215" s="52"/>
      <c r="V215" s="53"/>
      <c r="W215" s="54"/>
      <c r="X215" s="94"/>
      <c r="Y215" s="266"/>
      <c r="Z215" s="267"/>
      <c r="AA215" s="55"/>
      <c r="AB215" s="49"/>
      <c r="AC215" s="279"/>
    </row>
    <row r="216" spans="1:29" ht="15.75" customHeight="1">
      <c r="A216" s="283"/>
      <c r="B216" s="38"/>
      <c r="C216" s="264"/>
      <c r="D216" s="265"/>
      <c r="E216" s="39"/>
      <c r="F216" s="40"/>
      <c r="G216" s="60"/>
      <c r="H216" s="64"/>
      <c r="I216" s="43"/>
      <c r="J216" s="44"/>
      <c r="K216" s="45"/>
      <c r="L216" s="59"/>
      <c r="M216" s="44"/>
      <c r="N216" s="45"/>
      <c r="O216" s="65"/>
      <c r="P216" s="66"/>
      <c r="Q216" s="67"/>
      <c r="R216" s="274"/>
      <c r="S216" s="50"/>
      <c r="T216" s="51"/>
      <c r="U216" s="52"/>
      <c r="V216" s="53"/>
      <c r="W216" s="54"/>
      <c r="X216" s="94"/>
      <c r="Y216" s="266"/>
      <c r="Z216" s="267"/>
      <c r="AA216" s="55"/>
      <c r="AB216" s="49"/>
      <c r="AC216" s="279"/>
    </row>
    <row r="217" spans="1:29" ht="15.75" customHeight="1">
      <c r="A217" s="283"/>
      <c r="B217" s="38"/>
      <c r="C217" s="264"/>
      <c r="D217" s="265"/>
      <c r="E217" s="39"/>
      <c r="F217" s="40"/>
      <c r="G217" s="60"/>
      <c r="H217" s="64"/>
      <c r="I217" s="43"/>
      <c r="J217" s="44"/>
      <c r="K217" s="45"/>
      <c r="L217" s="59"/>
      <c r="M217" s="44"/>
      <c r="N217" s="45"/>
      <c r="O217" s="65"/>
      <c r="P217" s="66"/>
      <c r="Q217" s="67"/>
      <c r="R217" s="274"/>
      <c r="S217" s="50"/>
      <c r="T217" s="51"/>
      <c r="U217" s="52"/>
      <c r="V217" s="53"/>
      <c r="W217" s="54"/>
      <c r="X217" s="94"/>
      <c r="Y217" s="266"/>
      <c r="Z217" s="267"/>
      <c r="AA217" s="55"/>
      <c r="AB217" s="49"/>
      <c r="AC217" s="279"/>
    </row>
    <row r="218" spans="1:29" ht="15.75" customHeight="1">
      <c r="A218" s="283"/>
      <c r="B218" s="38"/>
      <c r="C218" s="264"/>
      <c r="D218" s="265"/>
      <c r="E218" s="39"/>
      <c r="F218" s="40"/>
      <c r="G218" s="60"/>
      <c r="H218" s="64"/>
      <c r="I218" s="43"/>
      <c r="J218" s="44"/>
      <c r="K218" s="45"/>
      <c r="L218" s="59"/>
      <c r="M218" s="44"/>
      <c r="N218" s="45"/>
      <c r="O218" s="65"/>
      <c r="P218" s="66"/>
      <c r="Q218" s="67"/>
      <c r="R218" s="274"/>
      <c r="S218" s="50"/>
      <c r="T218" s="51"/>
      <c r="U218" s="52"/>
      <c r="V218" s="53"/>
      <c r="W218" s="54"/>
      <c r="X218" s="94"/>
      <c r="Y218" s="266"/>
      <c r="Z218" s="267"/>
      <c r="AA218" s="55"/>
      <c r="AB218" s="49"/>
      <c r="AC218" s="279"/>
    </row>
    <row r="219" spans="1:29" ht="15.75" customHeight="1">
      <c r="A219" s="283"/>
      <c r="B219" s="38"/>
      <c r="C219" s="264"/>
      <c r="D219" s="265"/>
      <c r="E219" s="39"/>
      <c r="F219" s="40"/>
      <c r="G219" s="60"/>
      <c r="H219" s="64"/>
      <c r="I219" s="43"/>
      <c r="J219" s="44"/>
      <c r="K219" s="45"/>
      <c r="L219" s="59"/>
      <c r="M219" s="44"/>
      <c r="N219" s="45"/>
      <c r="O219" s="65"/>
      <c r="P219" s="66"/>
      <c r="Q219" s="67"/>
      <c r="R219" s="274"/>
      <c r="S219" s="50"/>
      <c r="T219" s="51"/>
      <c r="U219" s="52"/>
      <c r="V219" s="53"/>
      <c r="W219" s="68"/>
      <c r="X219" s="110"/>
      <c r="Y219" s="266"/>
      <c r="Z219" s="267"/>
      <c r="AA219" s="55"/>
      <c r="AB219" s="49"/>
      <c r="AC219" s="279"/>
    </row>
    <row r="220" spans="1:29" ht="15.75" customHeight="1">
      <c r="A220" s="283"/>
      <c r="B220" s="38"/>
      <c r="C220" s="264"/>
      <c r="D220" s="265"/>
      <c r="E220" s="39"/>
      <c r="F220" s="40"/>
      <c r="G220" s="60"/>
      <c r="H220" s="64"/>
      <c r="I220" s="43"/>
      <c r="J220" s="44"/>
      <c r="K220" s="45"/>
      <c r="L220" s="59"/>
      <c r="M220" s="44"/>
      <c r="N220" s="45"/>
      <c r="O220" s="65"/>
      <c r="P220" s="66"/>
      <c r="Q220" s="67"/>
      <c r="R220" s="274"/>
      <c r="S220" s="50"/>
      <c r="T220" s="51"/>
      <c r="U220" s="52"/>
      <c r="V220" s="53"/>
      <c r="W220" s="68"/>
      <c r="X220" s="110"/>
      <c r="Y220" s="266"/>
      <c r="Z220" s="267"/>
      <c r="AA220" s="55"/>
      <c r="AB220" s="49"/>
      <c r="AC220" s="279"/>
    </row>
    <row r="221" spans="1:29" ht="15.75" customHeight="1">
      <c r="A221" s="283"/>
      <c r="B221" s="38"/>
      <c r="C221" s="264"/>
      <c r="D221" s="265"/>
      <c r="E221" s="39"/>
      <c r="F221" s="40"/>
      <c r="G221" s="60"/>
      <c r="H221" s="64"/>
      <c r="I221" s="43"/>
      <c r="J221" s="44"/>
      <c r="K221" s="45"/>
      <c r="L221" s="59"/>
      <c r="M221" s="44"/>
      <c r="N221" s="45"/>
      <c r="O221" s="65"/>
      <c r="P221" s="66"/>
      <c r="Q221" s="67"/>
      <c r="R221" s="274"/>
      <c r="S221" s="50"/>
      <c r="T221" s="51"/>
      <c r="U221" s="52"/>
      <c r="V221" s="53"/>
      <c r="W221" s="68"/>
      <c r="X221" s="110"/>
      <c r="Y221" s="266"/>
      <c r="Z221" s="267"/>
      <c r="AA221" s="55"/>
      <c r="AB221" s="49"/>
      <c r="AC221" s="279"/>
    </row>
    <row r="222" spans="1:29" ht="15.75" customHeight="1">
      <c r="A222" s="283"/>
      <c r="B222" s="38"/>
      <c r="C222" s="264"/>
      <c r="D222" s="265"/>
      <c r="E222" s="39"/>
      <c r="F222" s="40"/>
      <c r="G222" s="60"/>
      <c r="H222" s="64"/>
      <c r="I222" s="43"/>
      <c r="J222" s="44"/>
      <c r="K222" s="45"/>
      <c r="L222" s="59"/>
      <c r="M222" s="44"/>
      <c r="N222" s="45"/>
      <c r="O222" s="65"/>
      <c r="P222" s="66"/>
      <c r="Q222" s="67"/>
      <c r="R222" s="274"/>
      <c r="S222" s="50"/>
      <c r="T222" s="51"/>
      <c r="U222" s="52"/>
      <c r="V222" s="53"/>
      <c r="W222" s="68"/>
      <c r="X222" s="110"/>
      <c r="Y222" s="266"/>
      <c r="Z222" s="267"/>
      <c r="AA222" s="55"/>
      <c r="AB222" s="49"/>
      <c r="AC222" s="279"/>
    </row>
    <row r="223" spans="1:29" ht="15.75" customHeight="1">
      <c r="A223" s="283"/>
      <c r="B223" s="38"/>
      <c r="C223" s="264"/>
      <c r="D223" s="265"/>
      <c r="E223" s="39"/>
      <c r="F223" s="40"/>
      <c r="G223" s="60"/>
      <c r="H223" s="64"/>
      <c r="I223" s="43"/>
      <c r="J223" s="44"/>
      <c r="K223" s="45"/>
      <c r="L223" s="59"/>
      <c r="M223" s="44"/>
      <c r="N223" s="45"/>
      <c r="O223" s="65"/>
      <c r="P223" s="66"/>
      <c r="Q223" s="67"/>
      <c r="R223" s="274"/>
      <c r="S223" s="50"/>
      <c r="T223" s="51"/>
      <c r="U223" s="52"/>
      <c r="V223" s="53"/>
      <c r="W223" s="68"/>
      <c r="X223" s="110"/>
      <c r="Y223" s="266"/>
      <c r="Z223" s="267"/>
      <c r="AA223" s="55"/>
      <c r="AB223" s="49"/>
      <c r="AC223" s="279"/>
    </row>
    <row r="224" spans="1:29" ht="15.75" customHeight="1">
      <c r="A224" s="283"/>
      <c r="B224" s="38"/>
      <c r="C224" s="264"/>
      <c r="D224" s="265"/>
      <c r="E224" s="104"/>
      <c r="F224" s="40"/>
      <c r="G224" s="72"/>
      <c r="H224" s="64"/>
      <c r="I224" s="43"/>
      <c r="J224" s="44"/>
      <c r="K224" s="45"/>
      <c r="L224" s="59"/>
      <c r="M224" s="44"/>
      <c r="N224" s="45"/>
      <c r="O224" s="65"/>
      <c r="P224" s="66"/>
      <c r="Q224" s="67"/>
      <c r="R224" s="274"/>
      <c r="S224" s="62"/>
      <c r="T224" s="63"/>
      <c r="U224" s="73"/>
      <c r="V224" s="74"/>
      <c r="W224" s="68"/>
      <c r="X224" s="110"/>
      <c r="Y224" s="266"/>
      <c r="Z224" s="267"/>
      <c r="AA224" s="111"/>
      <c r="AB224" s="67"/>
      <c r="AC224" s="279"/>
    </row>
    <row r="225" spans="1:29" ht="15.75" customHeight="1" thickBot="1">
      <c r="A225" s="284"/>
      <c r="B225" s="76" t="s">
        <v>35</v>
      </c>
      <c r="C225" s="261"/>
      <c r="D225" s="261"/>
      <c r="E225" s="77"/>
      <c r="F225" s="18"/>
      <c r="G225" s="79"/>
      <c r="H225" s="20"/>
      <c r="I225" s="80">
        <f t="shared" ref="I225:J225" si="77">AVERAGE(I209:I224)</f>
        <v>3</v>
      </c>
      <c r="J225" s="81">
        <f t="shared" si="77"/>
        <v>3600</v>
      </c>
      <c r="K225" s="82">
        <f t="shared" ref="K225" si="78">J225/I225</f>
        <v>1200</v>
      </c>
      <c r="L225" s="80">
        <f t="shared" ref="L225:M225" si="79">AVERAGE(L209:L224)</f>
        <v>3</v>
      </c>
      <c r="M225" s="81">
        <f t="shared" si="79"/>
        <v>2979.0876528923018</v>
      </c>
      <c r="N225" s="82">
        <f>M225/L225</f>
        <v>993.02921763076722</v>
      </c>
      <c r="O225" s="83">
        <f>L225-I225</f>
        <v>0</v>
      </c>
      <c r="P225" s="84">
        <f>N225-K225</f>
        <v>-206.97078236923278</v>
      </c>
      <c r="Q225" s="85">
        <f>N225/K225</f>
        <v>0.82752434802563934</v>
      </c>
      <c r="R225" s="275"/>
      <c r="S225" s="182">
        <f>S209</f>
        <v>0.70833333333333337</v>
      </c>
      <c r="T225" s="183">
        <f>INDEX(T209:T224,COUNTA(T209:T224))</f>
        <v>0.89200231481481485</v>
      </c>
      <c r="U225" s="86"/>
      <c r="V225" s="96"/>
      <c r="W225" s="18"/>
      <c r="X225" s="20"/>
      <c r="Y225" s="262"/>
      <c r="Z225" s="263"/>
      <c r="AA225" s="97">
        <f>M225-J225</f>
        <v>-620.91234710769822</v>
      </c>
      <c r="AB225" s="85">
        <f>M225/J225</f>
        <v>0.82752434802563934</v>
      </c>
      <c r="AC225" s="280"/>
    </row>
    <row r="226" spans="1:29" ht="15.75" customHeight="1">
      <c r="A226" s="268" t="s">
        <v>53</v>
      </c>
      <c r="B226" s="16" t="s">
        <v>76</v>
      </c>
      <c r="C226" s="271" t="s">
        <v>131</v>
      </c>
      <c r="D226" s="272"/>
      <c r="E226" s="21">
        <v>18.18</v>
      </c>
      <c r="F226" s="15">
        <v>2949</v>
      </c>
      <c r="G226" s="22">
        <f t="shared" ref="G226:G228" si="80">E226*F226</f>
        <v>53612.82</v>
      </c>
      <c r="H226" s="23"/>
      <c r="I226" s="24">
        <v>4</v>
      </c>
      <c r="J226" s="25">
        <v>3000</v>
      </c>
      <c r="K226" s="26">
        <f>J226/I226</f>
        <v>750</v>
      </c>
      <c r="L226" s="27">
        <v>4</v>
      </c>
      <c r="M226" s="25">
        <f>F226/V226*60</f>
        <v>2489.1910902696372</v>
      </c>
      <c r="N226" s="26">
        <f>M226/L226</f>
        <v>622.29777256740931</v>
      </c>
      <c r="O226" s="91">
        <f>L226-I226</f>
        <v>0</v>
      </c>
      <c r="P226" s="92">
        <f>N226-K226</f>
        <v>-127.70222743259069</v>
      </c>
      <c r="Q226" s="31">
        <f>N226/K226</f>
        <v>0.82973036342321238</v>
      </c>
      <c r="R226" s="273">
        <f>Q242</f>
        <v>0.82687344985344291</v>
      </c>
      <c r="S226" s="32">
        <v>0.70839120370370368</v>
      </c>
      <c r="T226" s="33">
        <v>0.75775462962962958</v>
      </c>
      <c r="U226" s="34"/>
      <c r="V226" s="35">
        <v>71.083333333333314</v>
      </c>
      <c r="W226" s="33"/>
      <c r="X226" s="107"/>
      <c r="Y226" s="276"/>
      <c r="Z226" s="277"/>
      <c r="AA226" s="119">
        <f>M226-J226</f>
        <v>-510.80890973036276</v>
      </c>
      <c r="AB226" s="31">
        <f>M226/J226</f>
        <v>0.82973036342321238</v>
      </c>
      <c r="AC226" s="278">
        <f>AB242</f>
        <v>0.82687344985344291</v>
      </c>
    </row>
    <row r="227" spans="1:29" ht="15.75" customHeight="1">
      <c r="A227" s="269"/>
      <c r="B227" s="38" t="s">
        <v>76</v>
      </c>
      <c r="C227" s="264" t="s">
        <v>129</v>
      </c>
      <c r="D227" s="265"/>
      <c r="E227" s="39">
        <v>25.03</v>
      </c>
      <c r="F227" s="40">
        <v>2393</v>
      </c>
      <c r="G227" s="41">
        <f t="shared" si="80"/>
        <v>59896.79</v>
      </c>
      <c r="H227" s="42"/>
      <c r="I227" s="43">
        <v>4</v>
      </c>
      <c r="J227" s="44">
        <v>3300</v>
      </c>
      <c r="K227" s="45">
        <f t="shared" si="72"/>
        <v>825</v>
      </c>
      <c r="L227" s="46">
        <v>4</v>
      </c>
      <c r="M227" s="44">
        <f>F227/V227*60</f>
        <v>2720.1768234922647</v>
      </c>
      <c r="N227" s="45">
        <f>M227/L227</f>
        <v>680.04420587306618</v>
      </c>
      <c r="O227" s="47">
        <f>L227-I227</f>
        <v>0</v>
      </c>
      <c r="P227" s="48">
        <f>N227-K227</f>
        <v>-144.95579412693382</v>
      </c>
      <c r="Q227" s="49">
        <f>N227/K227</f>
        <v>0.82429600711886808</v>
      </c>
      <c r="R227" s="274"/>
      <c r="S227" s="50">
        <v>0.76890046296296299</v>
      </c>
      <c r="T227" s="51">
        <v>0.80555555555555558</v>
      </c>
      <c r="U227" s="52">
        <v>16.050000000000111</v>
      </c>
      <c r="V227" s="53">
        <v>52.783333333333324</v>
      </c>
      <c r="W227" s="54"/>
      <c r="X227" s="58"/>
      <c r="Y227" s="266"/>
      <c r="Z227" s="267"/>
      <c r="AA227" s="120">
        <f>M227-J227</f>
        <v>-579.8231765077353</v>
      </c>
      <c r="AB227" s="49">
        <f>M227/J227</f>
        <v>0.82429600711886808</v>
      </c>
      <c r="AC227" s="279"/>
    </row>
    <row r="228" spans="1:29" ht="15.75" customHeight="1">
      <c r="A228" s="269"/>
      <c r="B228" s="38" t="s">
        <v>76</v>
      </c>
      <c r="C228" s="264" t="s">
        <v>130</v>
      </c>
      <c r="D228" s="265"/>
      <c r="E228" s="39">
        <v>24.83</v>
      </c>
      <c r="F228" s="40">
        <v>3075</v>
      </c>
      <c r="G228" s="41">
        <f t="shared" si="80"/>
        <v>76352.25</v>
      </c>
      <c r="H228" s="42"/>
      <c r="I228" s="43">
        <v>4</v>
      </c>
      <c r="J228" s="44">
        <v>3300</v>
      </c>
      <c r="K228" s="45">
        <f t="shared" si="72"/>
        <v>825</v>
      </c>
      <c r="L228" s="46">
        <v>4</v>
      </c>
      <c r="M228" s="44">
        <f>F228/V228*60</f>
        <v>2728.6172048311514</v>
      </c>
      <c r="N228" s="45">
        <f>M228/L228</f>
        <v>682.15430120778785</v>
      </c>
      <c r="O228" s="47">
        <f>L228-I228</f>
        <v>0</v>
      </c>
      <c r="P228" s="48">
        <f>N228-K228</f>
        <v>-142.84569879221215</v>
      </c>
      <c r="Q228" s="49">
        <f>N228/K228</f>
        <v>0.82685369843368228</v>
      </c>
      <c r="R228" s="274"/>
      <c r="S228" s="50">
        <v>0.81554398148148144</v>
      </c>
      <c r="T228" s="51">
        <v>0.86250000000000004</v>
      </c>
      <c r="U228" s="52">
        <v>14.383333333333237</v>
      </c>
      <c r="V228" s="53">
        <v>67.616666666666788</v>
      </c>
      <c r="W228" s="54"/>
      <c r="X228" s="58"/>
      <c r="Y228" s="266" t="s">
        <v>274</v>
      </c>
      <c r="Z228" s="267"/>
      <c r="AA228" s="120">
        <f>M228-J228</f>
        <v>-571.38279516884859</v>
      </c>
      <c r="AB228" s="49">
        <f>M228/J228</f>
        <v>0.82685369843368228</v>
      </c>
      <c r="AC228" s="279"/>
    </row>
    <row r="229" spans="1:29" ht="15.75" customHeight="1">
      <c r="A229" s="269"/>
      <c r="B229" s="38"/>
      <c r="C229" s="264"/>
      <c r="D229" s="265"/>
      <c r="E229" s="39"/>
      <c r="F229" s="40"/>
      <c r="G229" s="41"/>
      <c r="H229" s="42"/>
      <c r="I229" s="43"/>
      <c r="J229" s="44"/>
      <c r="K229" s="45"/>
      <c r="L229" s="46"/>
      <c r="M229" s="44"/>
      <c r="N229" s="45"/>
      <c r="O229" s="47"/>
      <c r="P229" s="48"/>
      <c r="Q229" s="49"/>
      <c r="R229" s="274"/>
      <c r="S229" s="50"/>
      <c r="T229" s="51"/>
      <c r="U229" s="52"/>
      <c r="V229" s="53"/>
      <c r="W229" s="54"/>
      <c r="X229" s="58"/>
      <c r="Y229" s="266"/>
      <c r="Z229" s="267"/>
      <c r="AA229" s="120"/>
      <c r="AB229" s="49"/>
      <c r="AC229" s="279"/>
    </row>
    <row r="230" spans="1:29" ht="15.75" customHeight="1">
      <c r="A230" s="269"/>
      <c r="B230" s="38"/>
      <c r="C230" s="264"/>
      <c r="D230" s="265"/>
      <c r="E230" s="39"/>
      <c r="F230" s="40"/>
      <c r="G230" s="41"/>
      <c r="H230" s="58"/>
      <c r="I230" s="43"/>
      <c r="J230" s="44"/>
      <c r="K230" s="45"/>
      <c r="L230" s="59"/>
      <c r="M230" s="44"/>
      <c r="N230" s="45"/>
      <c r="O230" s="47"/>
      <c r="P230" s="48"/>
      <c r="Q230" s="49"/>
      <c r="R230" s="274"/>
      <c r="S230" s="50"/>
      <c r="T230" s="51"/>
      <c r="U230" s="52"/>
      <c r="V230" s="53"/>
      <c r="W230" s="54"/>
      <c r="X230" s="94"/>
      <c r="Y230" s="266"/>
      <c r="Z230" s="267"/>
      <c r="AA230" s="120"/>
      <c r="AB230" s="49"/>
      <c r="AC230" s="279"/>
    </row>
    <row r="231" spans="1:29" ht="15.75" customHeight="1">
      <c r="A231" s="269"/>
      <c r="B231" s="38"/>
      <c r="C231" s="264"/>
      <c r="D231" s="265"/>
      <c r="E231" s="39"/>
      <c r="F231" s="40"/>
      <c r="G231" s="60"/>
      <c r="H231" s="61"/>
      <c r="I231" s="43"/>
      <c r="J231" s="44"/>
      <c r="K231" s="45"/>
      <c r="L231" s="46"/>
      <c r="M231" s="44"/>
      <c r="N231" s="45"/>
      <c r="O231" s="47"/>
      <c r="P231" s="48"/>
      <c r="Q231" s="49"/>
      <c r="R231" s="274"/>
      <c r="S231" s="50"/>
      <c r="T231" s="51"/>
      <c r="U231" s="52"/>
      <c r="V231" s="53"/>
      <c r="W231" s="54"/>
      <c r="X231" s="116"/>
      <c r="Y231" s="266"/>
      <c r="Z231" s="267"/>
      <c r="AA231" s="120"/>
      <c r="AB231" s="49"/>
      <c r="AC231" s="279"/>
    </row>
    <row r="232" spans="1:29" ht="15.75" customHeight="1">
      <c r="A232" s="269"/>
      <c r="B232" s="38"/>
      <c r="C232" s="264"/>
      <c r="D232" s="265"/>
      <c r="E232" s="39"/>
      <c r="F232" s="40"/>
      <c r="G232" s="60"/>
      <c r="H232" s="64"/>
      <c r="I232" s="43"/>
      <c r="J232" s="44"/>
      <c r="K232" s="45"/>
      <c r="L232" s="59"/>
      <c r="M232" s="44"/>
      <c r="N232" s="45"/>
      <c r="O232" s="65"/>
      <c r="P232" s="66"/>
      <c r="Q232" s="67"/>
      <c r="R232" s="274"/>
      <c r="S232" s="50"/>
      <c r="T232" s="51"/>
      <c r="U232" s="52"/>
      <c r="V232" s="53"/>
      <c r="W232" s="54"/>
      <c r="X232" s="94"/>
      <c r="Y232" s="266"/>
      <c r="Z232" s="267"/>
      <c r="AA232" s="120"/>
      <c r="AB232" s="49"/>
      <c r="AC232" s="279"/>
    </row>
    <row r="233" spans="1:29" ht="15.75" customHeight="1">
      <c r="A233" s="269"/>
      <c r="B233" s="38"/>
      <c r="C233" s="264"/>
      <c r="D233" s="265"/>
      <c r="E233" s="39"/>
      <c r="F233" s="40"/>
      <c r="G233" s="60"/>
      <c r="H233" s="64"/>
      <c r="I233" s="43"/>
      <c r="J233" s="44"/>
      <c r="K233" s="45"/>
      <c r="L233" s="59"/>
      <c r="M233" s="44"/>
      <c r="N233" s="45"/>
      <c r="O233" s="65"/>
      <c r="P233" s="66"/>
      <c r="Q233" s="67"/>
      <c r="R233" s="274"/>
      <c r="S233" s="50"/>
      <c r="T233" s="51"/>
      <c r="U233" s="52"/>
      <c r="V233" s="53"/>
      <c r="W233" s="54"/>
      <c r="X233" s="94"/>
      <c r="Y233" s="266"/>
      <c r="Z233" s="267"/>
      <c r="AA233" s="120"/>
      <c r="AB233" s="49"/>
      <c r="AC233" s="279"/>
    </row>
    <row r="234" spans="1:29" ht="15.75" customHeight="1">
      <c r="A234" s="269"/>
      <c r="B234" s="38"/>
      <c r="C234" s="264"/>
      <c r="D234" s="265"/>
      <c r="E234" s="39"/>
      <c r="F234" s="40"/>
      <c r="G234" s="60"/>
      <c r="H234" s="64"/>
      <c r="I234" s="43"/>
      <c r="J234" s="44"/>
      <c r="K234" s="45"/>
      <c r="L234" s="59"/>
      <c r="M234" s="44"/>
      <c r="N234" s="45"/>
      <c r="O234" s="65"/>
      <c r="P234" s="66"/>
      <c r="Q234" s="67"/>
      <c r="R234" s="274"/>
      <c r="S234" s="50"/>
      <c r="T234" s="51"/>
      <c r="U234" s="52"/>
      <c r="V234" s="53"/>
      <c r="W234" s="68"/>
      <c r="X234" s="110"/>
      <c r="Y234" s="266"/>
      <c r="Z234" s="267"/>
      <c r="AA234" s="120"/>
      <c r="AB234" s="49"/>
      <c r="AC234" s="279"/>
    </row>
    <row r="235" spans="1:29" ht="15.75" customHeight="1">
      <c r="A235" s="269"/>
      <c r="B235" s="38"/>
      <c r="C235" s="264"/>
      <c r="D235" s="265"/>
      <c r="E235" s="39"/>
      <c r="F235" s="40"/>
      <c r="G235" s="60"/>
      <c r="H235" s="64"/>
      <c r="I235" s="43"/>
      <c r="J235" s="44"/>
      <c r="K235" s="45"/>
      <c r="L235" s="59"/>
      <c r="M235" s="44"/>
      <c r="N235" s="45"/>
      <c r="O235" s="65"/>
      <c r="P235" s="66"/>
      <c r="Q235" s="67"/>
      <c r="R235" s="274"/>
      <c r="S235" s="50"/>
      <c r="T235" s="51"/>
      <c r="U235" s="52"/>
      <c r="V235" s="53"/>
      <c r="W235" s="68"/>
      <c r="X235" s="110"/>
      <c r="Y235" s="266"/>
      <c r="Z235" s="267"/>
      <c r="AA235" s="120"/>
      <c r="AB235" s="49"/>
      <c r="AC235" s="279"/>
    </row>
    <row r="236" spans="1:29" ht="15.75" customHeight="1">
      <c r="A236" s="269"/>
      <c r="B236" s="38"/>
      <c r="C236" s="264"/>
      <c r="D236" s="265"/>
      <c r="E236" s="39"/>
      <c r="F236" s="40"/>
      <c r="G236" s="60"/>
      <c r="H236" s="64"/>
      <c r="I236" s="43"/>
      <c r="J236" s="44"/>
      <c r="K236" s="45"/>
      <c r="L236" s="59"/>
      <c r="M236" s="44"/>
      <c r="N236" s="45"/>
      <c r="O236" s="65"/>
      <c r="P236" s="66"/>
      <c r="Q236" s="67"/>
      <c r="R236" s="274"/>
      <c r="S236" s="50"/>
      <c r="T236" s="51"/>
      <c r="U236" s="52"/>
      <c r="V236" s="53"/>
      <c r="W236" s="68"/>
      <c r="X236" s="110"/>
      <c r="Y236" s="266"/>
      <c r="Z236" s="267"/>
      <c r="AA236" s="120"/>
      <c r="AB236" s="49"/>
      <c r="AC236" s="279"/>
    </row>
    <row r="237" spans="1:29" ht="15.75" customHeight="1">
      <c r="A237" s="269"/>
      <c r="B237" s="38"/>
      <c r="C237" s="264"/>
      <c r="D237" s="265"/>
      <c r="E237" s="39"/>
      <c r="F237" s="40"/>
      <c r="G237" s="60"/>
      <c r="H237" s="64"/>
      <c r="I237" s="43"/>
      <c r="J237" s="44"/>
      <c r="K237" s="45"/>
      <c r="L237" s="59"/>
      <c r="M237" s="44"/>
      <c r="N237" s="45"/>
      <c r="O237" s="65"/>
      <c r="P237" s="66"/>
      <c r="Q237" s="67"/>
      <c r="R237" s="274"/>
      <c r="S237" s="50"/>
      <c r="T237" s="51"/>
      <c r="U237" s="52"/>
      <c r="V237" s="53"/>
      <c r="W237" s="68"/>
      <c r="X237" s="110"/>
      <c r="Y237" s="266"/>
      <c r="Z237" s="267"/>
      <c r="AA237" s="120"/>
      <c r="AB237" s="49"/>
      <c r="AC237" s="279"/>
    </row>
    <row r="238" spans="1:29" ht="15.75" customHeight="1">
      <c r="A238" s="269"/>
      <c r="B238" s="38"/>
      <c r="C238" s="264"/>
      <c r="D238" s="265"/>
      <c r="E238" s="39"/>
      <c r="F238" s="40"/>
      <c r="G238" s="60"/>
      <c r="H238" s="64"/>
      <c r="I238" s="43"/>
      <c r="J238" s="44"/>
      <c r="K238" s="45"/>
      <c r="L238" s="59"/>
      <c r="M238" s="44"/>
      <c r="N238" s="45"/>
      <c r="O238" s="65"/>
      <c r="P238" s="66"/>
      <c r="Q238" s="67"/>
      <c r="R238" s="274"/>
      <c r="S238" s="50"/>
      <c r="T238" s="51"/>
      <c r="U238" s="52"/>
      <c r="V238" s="53"/>
      <c r="W238" s="68"/>
      <c r="X238" s="110"/>
      <c r="Y238" s="266"/>
      <c r="Z238" s="267"/>
      <c r="AA238" s="120"/>
      <c r="AB238" s="49"/>
      <c r="AC238" s="279"/>
    </row>
    <row r="239" spans="1:29" ht="15.75" customHeight="1">
      <c r="A239" s="269"/>
      <c r="B239" s="38"/>
      <c r="C239" s="264"/>
      <c r="D239" s="265"/>
      <c r="E239" s="39"/>
      <c r="F239" s="40"/>
      <c r="G239" s="60"/>
      <c r="H239" s="64"/>
      <c r="I239" s="43"/>
      <c r="J239" s="44"/>
      <c r="K239" s="45"/>
      <c r="L239" s="59"/>
      <c r="M239" s="44"/>
      <c r="N239" s="45"/>
      <c r="O239" s="65"/>
      <c r="P239" s="66"/>
      <c r="Q239" s="67"/>
      <c r="R239" s="274"/>
      <c r="S239" s="50"/>
      <c r="T239" s="51"/>
      <c r="U239" s="52"/>
      <c r="V239" s="53"/>
      <c r="W239" s="54"/>
      <c r="X239" s="94"/>
      <c r="Y239" s="266"/>
      <c r="Z239" s="267"/>
      <c r="AA239" s="120"/>
      <c r="AB239" s="49"/>
      <c r="AC239" s="279"/>
    </row>
    <row r="240" spans="1:29" ht="15.75" customHeight="1">
      <c r="A240" s="269"/>
      <c r="B240" s="38"/>
      <c r="C240" s="264"/>
      <c r="D240" s="265"/>
      <c r="E240" s="39"/>
      <c r="F240" s="40"/>
      <c r="G240" s="60"/>
      <c r="H240" s="64"/>
      <c r="I240" s="43"/>
      <c r="J240" s="44"/>
      <c r="K240" s="45"/>
      <c r="L240" s="59"/>
      <c r="M240" s="44"/>
      <c r="N240" s="45"/>
      <c r="O240" s="65"/>
      <c r="P240" s="66"/>
      <c r="Q240" s="67"/>
      <c r="R240" s="274"/>
      <c r="S240" s="50"/>
      <c r="T240" s="51"/>
      <c r="U240" s="52"/>
      <c r="V240" s="53"/>
      <c r="W240" s="68"/>
      <c r="X240" s="110"/>
      <c r="Y240" s="266"/>
      <c r="Z240" s="267"/>
      <c r="AA240" s="120"/>
      <c r="AB240" s="49"/>
      <c r="AC240" s="279"/>
    </row>
    <row r="241" spans="1:29" ht="15.75" customHeight="1">
      <c r="A241" s="269"/>
      <c r="B241" s="38"/>
      <c r="C241" s="264"/>
      <c r="D241" s="265"/>
      <c r="E241" s="104"/>
      <c r="F241" s="40"/>
      <c r="G241" s="72"/>
      <c r="H241" s="64"/>
      <c r="I241" s="43"/>
      <c r="J241" s="44"/>
      <c r="K241" s="45"/>
      <c r="L241" s="59"/>
      <c r="M241" s="44"/>
      <c r="N241" s="45"/>
      <c r="O241" s="65"/>
      <c r="P241" s="66"/>
      <c r="Q241" s="67"/>
      <c r="R241" s="274"/>
      <c r="S241" s="62"/>
      <c r="T241" s="63"/>
      <c r="U241" s="73"/>
      <c r="V241" s="74"/>
      <c r="W241" s="68"/>
      <c r="X241" s="110"/>
      <c r="Y241" s="266"/>
      <c r="Z241" s="267"/>
      <c r="AA241" s="121"/>
      <c r="AB241" s="67"/>
      <c r="AC241" s="279"/>
    </row>
    <row r="242" spans="1:29" ht="15.75" customHeight="1" thickBot="1">
      <c r="A242" s="270"/>
      <c r="B242" s="76" t="s">
        <v>35</v>
      </c>
      <c r="C242" s="261"/>
      <c r="D242" s="261"/>
      <c r="E242" s="77"/>
      <c r="F242" s="78"/>
      <c r="G242" s="79"/>
      <c r="H242" s="20"/>
      <c r="I242" s="80">
        <f t="shared" ref="I242:J242" si="81">AVERAGE(I226:I241)</f>
        <v>4</v>
      </c>
      <c r="J242" s="81">
        <f t="shared" si="81"/>
        <v>3200</v>
      </c>
      <c r="K242" s="82">
        <f t="shared" ref="K242" si="82">J242/I242</f>
        <v>800</v>
      </c>
      <c r="L242" s="80">
        <f t="shared" ref="L242:M242" si="83">AVERAGE(L226:L241)</f>
        <v>4</v>
      </c>
      <c r="M242" s="81">
        <f t="shared" si="83"/>
        <v>2645.9950395310175</v>
      </c>
      <c r="N242" s="82">
        <f>M242/L242</f>
        <v>661.49875988275437</v>
      </c>
      <c r="O242" s="83">
        <f>L242-I242</f>
        <v>0</v>
      </c>
      <c r="P242" s="84">
        <f>N242-K242</f>
        <v>-138.50124011724563</v>
      </c>
      <c r="Q242" s="85">
        <f>N242/K242</f>
        <v>0.82687344985344291</v>
      </c>
      <c r="R242" s="275"/>
      <c r="S242" s="182">
        <f>S226</f>
        <v>0.70839120370370368</v>
      </c>
      <c r="T242" s="183">
        <f>INDEX(T226:T241,COUNTA(T226:T241))</f>
        <v>0.86250000000000004</v>
      </c>
      <c r="U242" s="86"/>
      <c r="V242" s="96"/>
      <c r="W242" s="78"/>
      <c r="X242" s="82"/>
      <c r="Y242" s="262"/>
      <c r="Z242" s="263"/>
      <c r="AA242" s="122">
        <f>M242-J242</f>
        <v>-554.00496046898252</v>
      </c>
      <c r="AB242" s="85">
        <f>M242/J242</f>
        <v>0.82687344985344291</v>
      </c>
      <c r="AC242" s="280"/>
    </row>
    <row r="244" spans="1:29">
      <c r="Y244" s="260" t="s">
        <v>54</v>
      </c>
      <c r="Z244" s="260"/>
    </row>
    <row r="245" spans="1:29">
      <c r="Y245" s="260" t="s">
        <v>55</v>
      </c>
      <c r="Z245" s="260"/>
    </row>
    <row r="246" spans="1:29">
      <c r="Y246" s="260" t="s">
        <v>56</v>
      </c>
      <c r="Z246" s="260"/>
    </row>
    <row r="247" spans="1:29">
      <c r="Y247" s="260" t="s">
        <v>57</v>
      </c>
      <c r="Z247" s="260"/>
    </row>
    <row r="248" spans="1:29">
      <c r="Y248" s="260" t="s">
        <v>58</v>
      </c>
      <c r="Z248" s="260"/>
    </row>
    <row r="249" spans="1:29">
      <c r="Y249" s="260" t="s">
        <v>59</v>
      </c>
      <c r="Z249" s="260"/>
    </row>
    <row r="250" spans="1:29">
      <c r="Y250" s="260" t="s">
        <v>60</v>
      </c>
      <c r="Z250" s="260"/>
    </row>
    <row r="251" spans="1:29">
      <c r="Y251" s="260" t="s">
        <v>61</v>
      </c>
      <c r="Z251" s="260"/>
    </row>
    <row r="252" spans="1:29">
      <c r="Y252" s="260" t="s">
        <v>62</v>
      </c>
      <c r="Z252" s="260"/>
    </row>
    <row r="253" spans="1:29">
      <c r="Y253" s="260" t="s">
        <v>63</v>
      </c>
      <c r="Z253" s="260"/>
    </row>
    <row r="254" spans="1:29">
      <c r="Y254" s="260" t="s">
        <v>64</v>
      </c>
      <c r="Z254" s="260"/>
    </row>
    <row r="255" spans="1:29">
      <c r="Y255" s="260" t="s">
        <v>65</v>
      </c>
      <c r="Z255" s="260"/>
    </row>
    <row r="256" spans="1:29">
      <c r="Y256" s="260" t="s">
        <v>66</v>
      </c>
      <c r="Z256" s="260"/>
    </row>
    <row r="257" spans="25:25">
      <c r="Y257" s="9" t="s">
        <v>245</v>
      </c>
    </row>
    <row r="258" spans="25:25">
      <c r="Y258" s="9" t="s">
        <v>268</v>
      </c>
    </row>
    <row r="259" spans="25:25">
      <c r="Y259" s="9" t="s">
        <v>275</v>
      </c>
    </row>
    <row r="260" spans="25:25">
      <c r="Y260" s="9" t="s">
        <v>276</v>
      </c>
    </row>
    <row r="261" spans="25:25">
      <c r="Y261" s="9" t="s">
        <v>277</v>
      </c>
    </row>
  </sheetData>
  <mergeCells count="563"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42">
    <cfRule type="cellIs" dxfId="177" priority="1" operator="greaterThan">
      <formula>0</formula>
    </cfRule>
  </conditionalFormatting>
  <conditionalFormatting sqref="P5:P242 AA5:AA242">
    <cfRule type="cellIs" dxfId="176" priority="13" operator="lessThan">
      <formula>0</formula>
    </cfRule>
  </conditionalFormatting>
  <conditionalFormatting sqref="Q5:Q242 AB5:AB242">
    <cfRule type="cellIs" dxfId="175" priority="11" operator="greaterThan">
      <formula>1</formula>
    </cfRule>
    <cfRule type="cellIs" dxfId="174" priority="12" operator="lessThan">
      <formula>0.8</formula>
    </cfRule>
  </conditionalFormatting>
  <conditionalFormatting sqref="AC5:AC23 R5:R242 AC141:AC146">
    <cfRule type="cellIs" dxfId="173" priority="15" operator="lessThan">
      <formula>0.8</formula>
    </cfRule>
  </conditionalFormatting>
  <conditionalFormatting sqref="AC29:AC37">
    <cfRule type="cellIs" dxfId="172" priority="16" operator="lessThan">
      <formula>0.8</formula>
    </cfRule>
  </conditionalFormatting>
  <conditionalFormatting sqref="AC39:AC44">
    <cfRule type="cellIs" dxfId="171" priority="14" operator="lessThan">
      <formula>0.8</formula>
    </cfRule>
  </conditionalFormatting>
  <conditionalFormatting sqref="AC56">
    <cfRule type="cellIs" dxfId="170" priority="17" operator="lessThan">
      <formula>0.8</formula>
    </cfRule>
  </conditionalFormatting>
  <conditionalFormatting sqref="AC73:AC78">
    <cfRule type="cellIs" dxfId="169" priority="9" operator="lessThan">
      <formula>0.8</formula>
    </cfRule>
  </conditionalFormatting>
  <conditionalFormatting sqref="AC90">
    <cfRule type="cellIs" dxfId="168" priority="10" operator="lessThan">
      <formula>0.8</formula>
    </cfRule>
  </conditionalFormatting>
  <conditionalFormatting sqref="AC107">
    <cfRule type="cellIs" dxfId="167" priority="3" operator="lessThan">
      <formula>0.8</formula>
    </cfRule>
  </conditionalFormatting>
  <conditionalFormatting sqref="AC124:AC129">
    <cfRule type="cellIs" dxfId="166" priority="2" operator="lessThan">
      <formula>0.8</formula>
    </cfRule>
  </conditionalFormatting>
  <conditionalFormatting sqref="AC158:AC163">
    <cfRule type="cellIs" dxfId="165" priority="8" operator="lessThan">
      <formula>0.8</formula>
    </cfRule>
  </conditionalFormatting>
  <conditionalFormatting sqref="AC175">
    <cfRule type="cellIs" dxfId="164" priority="7" operator="lessThan">
      <formula>0.8</formula>
    </cfRule>
  </conditionalFormatting>
  <conditionalFormatting sqref="AC192">
    <cfRule type="cellIs" dxfId="163" priority="6" operator="lessThan">
      <formula>0.8</formula>
    </cfRule>
  </conditionalFormatting>
  <conditionalFormatting sqref="AC209">
    <cfRule type="cellIs" dxfId="162" priority="5" operator="lessThan">
      <formula>0.8</formula>
    </cfRule>
  </conditionalFormatting>
  <conditionalFormatting sqref="AC226:AC231">
    <cfRule type="cellIs" dxfId="161" priority="4" operator="lessThan">
      <formula>0.8</formula>
    </cfRule>
  </conditionalFormatting>
  <dataValidations count="1">
    <dataValidation type="list" allowBlank="1" showInputMessage="1" showErrorMessage="1" sqref="Y5:Z242" xr:uid="{5F199EEC-21BE-4718-BFEF-FD75C3991B89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67E8-3AF3-4F8D-A98F-EA4F47C3042D}">
  <sheetPr>
    <tabColor theme="9" tint="0.59999389629810485"/>
    <pageSetUpPr fitToPage="1"/>
  </sheetPr>
  <dimension ref="A1:AQ188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SUM(F5:F174)</f>
        <v>129819</v>
      </c>
      <c r="E1" s="5" t="s">
        <v>2</v>
      </c>
      <c r="F1" s="6">
        <f>SUM(G5:G174)</f>
        <v>5825329.3700000001</v>
      </c>
      <c r="G1" s="7" t="s">
        <v>3</v>
      </c>
      <c r="H1" s="8">
        <f>L21+L38+L55+L72+L89+L106+L123+L140+L157+L174</f>
        <v>189.4190476190476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45844</v>
      </c>
      <c r="B2" s="326"/>
      <c r="C2" s="10" t="s">
        <v>10</v>
      </c>
      <c r="D2" s="11">
        <f>AVERAGE(N21,N38,N55,N72,N89,N106,N123,N140,N157,N174)</f>
        <v>126.93086551527963</v>
      </c>
      <c r="E2" s="11" t="s">
        <v>11</v>
      </c>
      <c r="F2" s="12">
        <f>F1/D1</f>
        <v>44.872702531986846</v>
      </c>
      <c r="G2" s="13" t="s">
        <v>12</v>
      </c>
      <c r="H2" s="14">
        <f>COUNT(H5:H174)</f>
        <v>1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16" t="s">
        <v>67</v>
      </c>
      <c r="C5" s="350" t="s">
        <v>68</v>
      </c>
      <c r="D5" s="351"/>
      <c r="E5" s="21">
        <v>19.7</v>
      </c>
      <c r="F5" s="15">
        <v>1200</v>
      </c>
      <c r="G5" s="22">
        <f t="shared" ref="G5:G9" si="0">E5*F5</f>
        <v>23640</v>
      </c>
      <c r="H5" s="23"/>
      <c r="I5" s="24">
        <v>13</v>
      </c>
      <c r="J5" s="25">
        <v>1200</v>
      </c>
      <c r="K5" s="26">
        <f>J5/I5</f>
        <v>92.307692307692307</v>
      </c>
      <c r="L5" s="27">
        <v>13</v>
      </c>
      <c r="M5" s="25">
        <f>F5/V5*60</f>
        <v>1054.4300707835</v>
      </c>
      <c r="N5" s="26">
        <f t="shared" ref="N5:N9" si="1">M5/L5</f>
        <v>81.110005444884621</v>
      </c>
      <c r="O5" s="28">
        <f t="shared" ref="O5:O9" si="2">L5-I5</f>
        <v>0</v>
      </c>
      <c r="P5" s="29">
        <f t="shared" ref="P5:P9" si="3">N5-K5</f>
        <v>-11.197686862807686</v>
      </c>
      <c r="Q5" s="30">
        <f t="shared" ref="Q5:Q9" si="4">N5/K5</f>
        <v>0.87869172565291676</v>
      </c>
      <c r="R5" s="274">
        <f>Q21</f>
        <v>0.85192973667273653</v>
      </c>
      <c r="S5" s="32">
        <v>0.25</v>
      </c>
      <c r="T5" s="33">
        <v>0.29741898148148149</v>
      </c>
      <c r="U5" s="34"/>
      <c r="V5" s="35">
        <v>68.283333333333346</v>
      </c>
      <c r="W5" s="15"/>
      <c r="X5" s="17"/>
      <c r="Y5" s="276"/>
      <c r="Z5" s="277"/>
      <c r="AA5" s="36">
        <f>M5-J5</f>
        <v>-145.56992921649999</v>
      </c>
      <c r="AB5" s="37">
        <f>M5/J5</f>
        <v>0.87869172565291664</v>
      </c>
      <c r="AC5" s="292">
        <f>AB21</f>
        <v>0.85192973667273653</v>
      </c>
    </row>
    <row r="6" spans="1:29" ht="15.75" customHeight="1">
      <c r="A6" s="282"/>
      <c r="B6" s="38" t="s">
        <v>74</v>
      </c>
      <c r="C6" s="287" t="s">
        <v>200</v>
      </c>
      <c r="D6" s="287"/>
      <c r="E6" s="39">
        <v>59.36</v>
      </c>
      <c r="F6" s="40">
        <v>565</v>
      </c>
      <c r="G6" s="41">
        <f t="shared" si="0"/>
        <v>33538.400000000001</v>
      </c>
      <c r="H6" s="42"/>
      <c r="I6" s="43">
        <v>17</v>
      </c>
      <c r="J6" s="44">
        <v>1565</v>
      </c>
      <c r="K6" s="45">
        <f t="shared" ref="K6:K9" si="5">J6/I6</f>
        <v>92.058823529411768</v>
      </c>
      <c r="L6" s="46">
        <v>17</v>
      </c>
      <c r="M6" s="44">
        <f>F6/V6*60</f>
        <v>1283.280757097788</v>
      </c>
      <c r="N6" s="45">
        <f t="shared" si="1"/>
        <v>75.487103358693403</v>
      </c>
      <c r="O6" s="47">
        <f t="shared" si="2"/>
        <v>0</v>
      </c>
      <c r="P6" s="48">
        <f t="shared" si="3"/>
        <v>-16.571720170718365</v>
      </c>
      <c r="Q6" s="49">
        <f t="shared" si="4"/>
        <v>0.81998770421583889</v>
      </c>
      <c r="R6" s="274"/>
      <c r="S6" s="50">
        <v>0.38958333333333328</v>
      </c>
      <c r="T6" s="51">
        <v>0.40792824074074074</v>
      </c>
      <c r="U6" s="52">
        <v>6.5166666666665929</v>
      </c>
      <c r="V6" s="53">
        <v>26.416666666666746</v>
      </c>
      <c r="W6" s="51"/>
      <c r="X6" s="116"/>
      <c r="Y6" s="266"/>
      <c r="Z6" s="267"/>
      <c r="AA6" s="55">
        <f>M6-J6</f>
        <v>-281.71924290221205</v>
      </c>
      <c r="AB6" s="56">
        <f>M6/J6</f>
        <v>0.819987704215839</v>
      </c>
      <c r="AC6" s="293"/>
    </row>
    <row r="7" spans="1:29" ht="15.75" customHeight="1">
      <c r="A7" s="282"/>
      <c r="B7" s="38" t="s">
        <v>69</v>
      </c>
      <c r="C7" s="287" t="s">
        <v>222</v>
      </c>
      <c r="D7" s="287"/>
      <c r="E7" s="39">
        <v>30.55</v>
      </c>
      <c r="F7" s="40">
        <v>1813</v>
      </c>
      <c r="G7" s="41">
        <f t="shared" si="0"/>
        <v>55387.15</v>
      </c>
      <c r="H7" s="58"/>
      <c r="I7" s="43">
        <v>16</v>
      </c>
      <c r="J7" s="44">
        <v>1750</v>
      </c>
      <c r="K7" s="45">
        <f t="shared" si="5"/>
        <v>109.375</v>
      </c>
      <c r="L7" s="59">
        <v>16</v>
      </c>
      <c r="M7" s="44">
        <f>F7/V7*60</f>
        <v>1450.7223827517253</v>
      </c>
      <c r="N7" s="45">
        <f t="shared" si="1"/>
        <v>90.670148921982829</v>
      </c>
      <c r="O7" s="47">
        <f t="shared" si="2"/>
        <v>0</v>
      </c>
      <c r="P7" s="48">
        <f t="shared" si="3"/>
        <v>-18.704851078017171</v>
      </c>
      <c r="Q7" s="49">
        <f t="shared" si="4"/>
        <v>0.82898421871527161</v>
      </c>
      <c r="R7" s="274"/>
      <c r="S7" s="50">
        <v>0.41181712962962963</v>
      </c>
      <c r="T7" s="51">
        <v>0.4638888888888888</v>
      </c>
      <c r="U7" s="52">
        <v>5.5999999999999961</v>
      </c>
      <c r="V7" s="53">
        <v>74.983333333333192</v>
      </c>
      <c r="W7" s="54">
        <v>0.4638888888888888</v>
      </c>
      <c r="X7" s="94">
        <v>0.50572916666666667</v>
      </c>
      <c r="Y7" s="266"/>
      <c r="Z7" s="267"/>
      <c r="AA7" s="55">
        <f>M7-J7</f>
        <v>-299.27761724827474</v>
      </c>
      <c r="AB7" s="56">
        <f>M7/J7</f>
        <v>0.82898421871527161</v>
      </c>
      <c r="AC7" s="293"/>
    </row>
    <row r="8" spans="1:29" ht="15.75" customHeight="1">
      <c r="A8" s="282"/>
      <c r="B8" s="38" t="s">
        <v>76</v>
      </c>
      <c r="C8" s="287" t="s">
        <v>78</v>
      </c>
      <c r="D8" s="287"/>
      <c r="E8" s="39">
        <v>29.97</v>
      </c>
      <c r="F8" s="40">
        <v>2342</v>
      </c>
      <c r="G8" s="60">
        <f t="shared" si="0"/>
        <v>70189.739999999991</v>
      </c>
      <c r="H8" s="61"/>
      <c r="I8" s="43">
        <v>20</v>
      </c>
      <c r="J8" s="44">
        <v>2600</v>
      </c>
      <c r="K8" s="45">
        <f t="shared" si="5"/>
        <v>130</v>
      </c>
      <c r="L8" s="46">
        <v>20</v>
      </c>
      <c r="M8" s="44">
        <f>F8/V8*60</f>
        <v>2239.362549800795</v>
      </c>
      <c r="N8" s="45">
        <f t="shared" si="1"/>
        <v>111.96812749003975</v>
      </c>
      <c r="O8" s="47">
        <f t="shared" si="2"/>
        <v>0</v>
      </c>
      <c r="P8" s="48">
        <f t="shared" si="3"/>
        <v>-18.031872509960252</v>
      </c>
      <c r="Q8" s="49">
        <f t="shared" si="4"/>
        <v>0.86129328838492114</v>
      </c>
      <c r="R8" s="274"/>
      <c r="S8" s="62">
        <v>0.50572916666666667</v>
      </c>
      <c r="T8" s="63">
        <v>0.5493055555555556</v>
      </c>
      <c r="U8" s="52">
        <v>60.250000000000142</v>
      </c>
      <c r="V8" s="53">
        <v>62.750000000000057</v>
      </c>
      <c r="W8" s="54"/>
      <c r="X8" s="94"/>
      <c r="Y8" s="266"/>
      <c r="Z8" s="267"/>
      <c r="AA8" s="55">
        <f>M8-J8</f>
        <v>-360.63745019920498</v>
      </c>
      <c r="AB8" s="56">
        <f>M8/J8</f>
        <v>0.86129328838492114</v>
      </c>
      <c r="AC8" s="293"/>
    </row>
    <row r="9" spans="1:29" ht="15.75" customHeight="1">
      <c r="A9" s="283"/>
      <c r="B9" s="38" t="s">
        <v>67</v>
      </c>
      <c r="C9" s="287" t="s">
        <v>68</v>
      </c>
      <c r="D9" s="287"/>
      <c r="E9" s="39">
        <v>19.7</v>
      </c>
      <c r="F9" s="40">
        <v>1782</v>
      </c>
      <c r="G9" s="60">
        <f t="shared" si="0"/>
        <v>35105.4</v>
      </c>
      <c r="H9" s="64"/>
      <c r="I9" s="43">
        <v>13</v>
      </c>
      <c r="J9" s="44">
        <v>1200</v>
      </c>
      <c r="K9" s="45">
        <f t="shared" si="5"/>
        <v>92.307692307692307</v>
      </c>
      <c r="L9" s="59">
        <v>13</v>
      </c>
      <c r="M9" s="44">
        <f>F9/V9*60</f>
        <v>1055.9999999999966</v>
      </c>
      <c r="N9" s="45">
        <f t="shared" si="1"/>
        <v>81.230769230768971</v>
      </c>
      <c r="O9" s="65">
        <f t="shared" si="2"/>
        <v>0</v>
      </c>
      <c r="P9" s="66">
        <f t="shared" si="3"/>
        <v>-11.076923076923336</v>
      </c>
      <c r="Q9" s="67">
        <f t="shared" si="4"/>
        <v>0.87999999999999723</v>
      </c>
      <c r="R9" s="274"/>
      <c r="S9" s="62">
        <v>0.55277777777777759</v>
      </c>
      <c r="T9" s="63">
        <v>0.62309027777777781</v>
      </c>
      <c r="U9" s="52">
        <v>4.9999999999996625</v>
      </c>
      <c r="V9" s="53">
        <v>101.25000000000031</v>
      </c>
      <c r="W9" s="54"/>
      <c r="X9" s="94"/>
      <c r="Y9" s="266"/>
      <c r="Z9" s="267"/>
      <c r="AA9" s="55">
        <f>M9-J9</f>
        <v>-144.00000000000341</v>
      </c>
      <c r="AB9" s="56">
        <f>M9/J9</f>
        <v>0.87999999999999712</v>
      </c>
      <c r="AC9" s="293"/>
    </row>
    <row r="10" spans="1:29" ht="15.75" customHeight="1">
      <c r="A10" s="283"/>
      <c r="B10" s="38"/>
      <c r="C10" s="287"/>
      <c r="D10" s="287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7"/>
      <c r="D11" s="287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43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43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43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43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43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6">AVERAGE(I5:I20)</f>
        <v>15.8</v>
      </c>
      <c r="J21" s="81">
        <f t="shared" si="6"/>
        <v>1663</v>
      </c>
      <c r="K21" s="82">
        <f t="shared" ref="K21" si="7">J21/I21</f>
        <v>105.25316455696202</v>
      </c>
      <c r="L21" s="80">
        <f t="shared" ref="L21:M21" si="8">AVERAGE(L5:L20)</f>
        <v>15.8</v>
      </c>
      <c r="M21" s="81">
        <f t="shared" si="8"/>
        <v>1416.7591520867609</v>
      </c>
      <c r="N21" s="82">
        <f t="shared" ref="N21:N27" si="9">M21/L21</f>
        <v>89.668300764984863</v>
      </c>
      <c r="O21" s="83">
        <f t="shared" ref="O21:O27" si="10">L21-I21</f>
        <v>0</v>
      </c>
      <c r="P21" s="84">
        <f t="shared" ref="P21:P27" si="11">N21-K21</f>
        <v>-15.584863791977156</v>
      </c>
      <c r="Q21" s="85">
        <f t="shared" ref="Q21:Q27" si="12">N21/K21</f>
        <v>0.85192973667273653</v>
      </c>
      <c r="R21" s="275"/>
      <c r="S21" s="182">
        <f>S5</f>
        <v>0.25</v>
      </c>
      <c r="T21" s="183">
        <f>INDEX(T5:T20,COUNTA(T5:T20))</f>
        <v>0.62309027777777781</v>
      </c>
      <c r="U21" s="86"/>
      <c r="V21" s="86"/>
      <c r="W21" s="87"/>
      <c r="X21" s="179"/>
      <c r="Y21" s="262"/>
      <c r="Z21" s="263"/>
      <c r="AA21" s="88">
        <f t="shared" ref="AA21:AA27" si="13">M21-J21</f>
        <v>-246.24084791323912</v>
      </c>
      <c r="AB21" s="89">
        <f t="shared" ref="AB21:AB27" si="14">M21/J21</f>
        <v>0.85192973667273653</v>
      </c>
      <c r="AC21" s="295"/>
    </row>
    <row r="22" spans="1:43" ht="15.75" customHeight="1">
      <c r="A22" s="268" t="s">
        <v>36</v>
      </c>
      <c r="B22" s="16" t="s">
        <v>70</v>
      </c>
      <c r="C22" s="349" t="s">
        <v>71</v>
      </c>
      <c r="D22" s="349"/>
      <c r="E22" s="21">
        <v>56.43</v>
      </c>
      <c r="F22" s="25">
        <v>2454</v>
      </c>
      <c r="G22" s="22">
        <f t="shared" ref="G22:G27" si="15">E22*F22</f>
        <v>138479.22</v>
      </c>
      <c r="H22" s="23"/>
      <c r="I22" s="24">
        <v>24</v>
      </c>
      <c r="J22" s="25">
        <v>2000</v>
      </c>
      <c r="K22" s="26">
        <f>J22/I22</f>
        <v>83.333333333333329</v>
      </c>
      <c r="L22" s="27">
        <v>24</v>
      </c>
      <c r="M22" s="25">
        <f t="shared" ref="M22:M27" si="16">F22/V22*60</f>
        <v>1685.9541984732825</v>
      </c>
      <c r="N22" s="26">
        <f t="shared" si="9"/>
        <v>70.248091603053439</v>
      </c>
      <c r="O22" s="91">
        <f t="shared" si="10"/>
        <v>0</v>
      </c>
      <c r="P22" s="92">
        <f t="shared" si="11"/>
        <v>-13.08524173027989</v>
      </c>
      <c r="Q22" s="31">
        <f t="shared" si="12"/>
        <v>0.84297709923664133</v>
      </c>
      <c r="R22" s="273">
        <f>Q38</f>
        <v>0.84437851756377724</v>
      </c>
      <c r="S22" s="32">
        <v>0.16666666666666666</v>
      </c>
      <c r="T22" s="33">
        <v>0.2273148148148148</v>
      </c>
      <c r="U22" s="34"/>
      <c r="V22" s="35">
        <v>87.333333333333329</v>
      </c>
      <c r="W22" s="93"/>
      <c r="X22" s="26"/>
      <c r="Y22" s="276"/>
      <c r="Z22" s="277"/>
      <c r="AA22" s="36">
        <f t="shared" si="13"/>
        <v>-314.04580152671747</v>
      </c>
      <c r="AB22" s="31">
        <f t="shared" si="14"/>
        <v>0.84297709923664121</v>
      </c>
      <c r="AC22" s="348">
        <f>AB38</f>
        <v>0.84437851756377724</v>
      </c>
    </row>
    <row r="23" spans="1:43" ht="15.75" customHeight="1">
      <c r="A23" s="269"/>
      <c r="B23" s="38" t="s">
        <v>74</v>
      </c>
      <c r="C23" s="287" t="s">
        <v>234</v>
      </c>
      <c r="D23" s="287"/>
      <c r="E23" s="39">
        <v>53.37</v>
      </c>
      <c r="F23" s="40">
        <v>2642</v>
      </c>
      <c r="G23" s="41">
        <f t="shared" si="15"/>
        <v>141003.53999999998</v>
      </c>
      <c r="H23" s="42"/>
      <c r="I23" s="43">
        <v>26</v>
      </c>
      <c r="J23" s="44">
        <v>2000</v>
      </c>
      <c r="K23" s="45">
        <f t="shared" ref="K23:K62" si="17">J23/I23</f>
        <v>76.92307692307692</v>
      </c>
      <c r="L23" s="46">
        <v>26</v>
      </c>
      <c r="M23" s="44">
        <f t="shared" si="16"/>
        <v>1700.5542642588955</v>
      </c>
      <c r="N23" s="45">
        <f t="shared" si="9"/>
        <v>65.405933240726753</v>
      </c>
      <c r="O23" s="47">
        <f t="shared" si="10"/>
        <v>0</v>
      </c>
      <c r="P23" s="48">
        <f t="shared" si="11"/>
        <v>-11.517143682350167</v>
      </c>
      <c r="Q23" s="49">
        <f t="shared" si="12"/>
        <v>0.85027713212944778</v>
      </c>
      <c r="R23" s="274"/>
      <c r="S23" s="50">
        <v>0.23194444444444445</v>
      </c>
      <c r="T23" s="51">
        <v>0.29667824074074073</v>
      </c>
      <c r="U23" s="52">
        <v>6.6666666666666963</v>
      </c>
      <c r="V23" s="53">
        <v>93.21666666666664</v>
      </c>
      <c r="W23" s="54"/>
      <c r="X23" s="94"/>
      <c r="Y23" s="266"/>
      <c r="Z23" s="267"/>
      <c r="AA23" s="55">
        <f t="shared" si="13"/>
        <v>-299.4457357411045</v>
      </c>
      <c r="AB23" s="49">
        <f t="shared" si="14"/>
        <v>0.85027713212944778</v>
      </c>
      <c r="AC23" s="294"/>
    </row>
    <row r="24" spans="1:43" ht="15.75" customHeight="1">
      <c r="A24" s="269"/>
      <c r="B24" s="38" t="s">
        <v>70</v>
      </c>
      <c r="C24" s="287" t="s">
        <v>73</v>
      </c>
      <c r="D24" s="287"/>
      <c r="E24" s="39">
        <v>51.86</v>
      </c>
      <c r="F24" s="40">
        <v>1585</v>
      </c>
      <c r="G24" s="41">
        <f t="shared" si="15"/>
        <v>82198.100000000006</v>
      </c>
      <c r="H24" s="42"/>
      <c r="I24" s="43">
        <v>26</v>
      </c>
      <c r="J24" s="44">
        <v>2000</v>
      </c>
      <c r="K24" s="45">
        <f t="shared" si="17"/>
        <v>76.92307692307692</v>
      </c>
      <c r="L24" s="46">
        <v>26</v>
      </c>
      <c r="M24" s="44">
        <f t="shared" si="16"/>
        <v>1639.6551724137921</v>
      </c>
      <c r="N24" s="45">
        <f t="shared" si="9"/>
        <v>63.063660477453546</v>
      </c>
      <c r="O24" s="47">
        <f t="shared" si="10"/>
        <v>0</v>
      </c>
      <c r="P24" s="48">
        <f t="shared" si="11"/>
        <v>-13.859416445623374</v>
      </c>
      <c r="Q24" s="49">
        <f t="shared" si="12"/>
        <v>0.81982758620689611</v>
      </c>
      <c r="R24" s="274"/>
      <c r="S24" s="50">
        <v>0.3</v>
      </c>
      <c r="T24" s="51">
        <v>0.34027777777777779</v>
      </c>
      <c r="U24" s="52">
        <v>4.783333333333335</v>
      </c>
      <c r="V24" s="53">
        <v>58.000000000000036</v>
      </c>
      <c r="W24" s="54"/>
      <c r="X24" s="94"/>
      <c r="Y24" s="266"/>
      <c r="Z24" s="267"/>
      <c r="AA24" s="55">
        <f t="shared" si="13"/>
        <v>-360.34482758620788</v>
      </c>
      <c r="AB24" s="49">
        <f t="shared" si="14"/>
        <v>0.81982758620689611</v>
      </c>
      <c r="AC24" s="294"/>
    </row>
    <row r="25" spans="1:43" ht="15.75" customHeight="1">
      <c r="A25" s="269"/>
      <c r="B25" s="38" t="s">
        <v>70</v>
      </c>
      <c r="C25" s="287" t="s">
        <v>72</v>
      </c>
      <c r="D25" s="287"/>
      <c r="E25" s="39">
        <v>56.77</v>
      </c>
      <c r="F25" s="40">
        <v>4423</v>
      </c>
      <c r="G25" s="41">
        <f t="shared" si="15"/>
        <v>251093.71000000002</v>
      </c>
      <c r="H25" s="42"/>
      <c r="I25" s="43">
        <v>26</v>
      </c>
      <c r="J25" s="44">
        <v>2000</v>
      </c>
      <c r="K25" s="45">
        <f t="shared" si="17"/>
        <v>76.92307692307692</v>
      </c>
      <c r="L25" s="46">
        <v>26</v>
      </c>
      <c r="M25" s="44">
        <f t="shared" si="16"/>
        <v>1725.1137594799561</v>
      </c>
      <c r="N25" s="45">
        <f t="shared" si="9"/>
        <v>66.350529210767547</v>
      </c>
      <c r="O25" s="47">
        <f t="shared" si="10"/>
        <v>0</v>
      </c>
      <c r="P25" s="48">
        <f t="shared" si="11"/>
        <v>-10.572547712309373</v>
      </c>
      <c r="Q25" s="49">
        <f t="shared" si="12"/>
        <v>0.86255687973997819</v>
      </c>
      <c r="R25" s="274"/>
      <c r="S25" s="50">
        <v>0.34317129629629628</v>
      </c>
      <c r="T25" s="51">
        <v>0.45</v>
      </c>
      <c r="U25" s="52">
        <v>4.1666666666666252</v>
      </c>
      <c r="V25" s="53">
        <v>153.83333333333337</v>
      </c>
      <c r="W25" s="54">
        <v>0.45</v>
      </c>
      <c r="X25" s="94">
        <v>0.48958333333333331</v>
      </c>
      <c r="Y25" s="266"/>
      <c r="Z25" s="267"/>
      <c r="AA25" s="55">
        <f t="shared" si="13"/>
        <v>-274.88624052004388</v>
      </c>
      <c r="AB25" s="49">
        <f t="shared" si="14"/>
        <v>0.86255687973997808</v>
      </c>
      <c r="AC25" s="294"/>
    </row>
    <row r="26" spans="1:43" ht="15.75" customHeight="1">
      <c r="A26" s="269"/>
      <c r="B26" s="38" t="s">
        <v>74</v>
      </c>
      <c r="C26" s="287" t="s">
        <v>213</v>
      </c>
      <c r="D26" s="287"/>
      <c r="E26" s="39">
        <v>77.34</v>
      </c>
      <c r="F26" s="40">
        <v>3182</v>
      </c>
      <c r="G26" s="41">
        <f t="shared" si="15"/>
        <v>246095.88</v>
      </c>
      <c r="H26" s="58"/>
      <c r="I26" s="43">
        <v>25</v>
      </c>
      <c r="J26" s="44">
        <v>2000</v>
      </c>
      <c r="K26" s="45">
        <f t="shared" si="17"/>
        <v>80</v>
      </c>
      <c r="L26" s="59">
        <v>25</v>
      </c>
      <c r="M26" s="44">
        <f t="shared" si="16"/>
        <v>1672.2919708029201</v>
      </c>
      <c r="N26" s="45">
        <f t="shared" si="9"/>
        <v>66.89167883211681</v>
      </c>
      <c r="O26" s="47">
        <f t="shared" si="10"/>
        <v>0</v>
      </c>
      <c r="P26" s="48">
        <f t="shared" si="11"/>
        <v>-13.10832116788319</v>
      </c>
      <c r="Q26" s="49">
        <f t="shared" si="12"/>
        <v>0.83614598540146012</v>
      </c>
      <c r="R26" s="274"/>
      <c r="S26" s="50">
        <v>0.48958333333333331</v>
      </c>
      <c r="T26" s="51">
        <v>0.5688657407407407</v>
      </c>
      <c r="U26" s="52">
        <v>56.999999999999957</v>
      </c>
      <c r="V26" s="53">
        <v>114.16666666666663</v>
      </c>
      <c r="W26" s="54"/>
      <c r="X26" s="94"/>
      <c r="Y26" s="266"/>
      <c r="Z26" s="267"/>
      <c r="AA26" s="55">
        <f t="shared" si="13"/>
        <v>-327.7080291970799</v>
      </c>
      <c r="AB26" s="49">
        <f t="shared" si="14"/>
        <v>0.83614598540146001</v>
      </c>
      <c r="AC26" s="294"/>
    </row>
    <row r="27" spans="1:43" ht="15.75" customHeight="1">
      <c r="A27" s="269"/>
      <c r="B27" s="38" t="s">
        <v>74</v>
      </c>
      <c r="C27" s="287" t="s">
        <v>81</v>
      </c>
      <c r="D27" s="287"/>
      <c r="E27" s="39">
        <v>58.67</v>
      </c>
      <c r="F27" s="40">
        <v>4825</v>
      </c>
      <c r="G27" s="60">
        <f t="shared" si="15"/>
        <v>283082.75</v>
      </c>
      <c r="H27" s="61"/>
      <c r="I27" s="43">
        <v>25</v>
      </c>
      <c r="J27" s="44">
        <v>2000</v>
      </c>
      <c r="K27" s="45">
        <f t="shared" si="17"/>
        <v>80</v>
      </c>
      <c r="L27" s="46">
        <v>25</v>
      </c>
      <c r="M27" s="44">
        <f t="shared" si="16"/>
        <v>1708.9728453364808</v>
      </c>
      <c r="N27" s="45">
        <f t="shared" si="9"/>
        <v>68.358913813459225</v>
      </c>
      <c r="O27" s="47">
        <f t="shared" si="10"/>
        <v>0</v>
      </c>
      <c r="P27" s="48">
        <f t="shared" si="11"/>
        <v>-11.641086186540775</v>
      </c>
      <c r="Q27" s="49">
        <f t="shared" si="12"/>
        <v>0.85448642266824026</v>
      </c>
      <c r="R27" s="274"/>
      <c r="S27" s="50">
        <v>0.57361111111111107</v>
      </c>
      <c r="T27" s="51">
        <v>0.69125000000000003</v>
      </c>
      <c r="U27" s="52">
        <v>6.8333333333333357</v>
      </c>
      <c r="V27" s="53">
        <v>169.40000000000009</v>
      </c>
      <c r="W27" s="54"/>
      <c r="X27" s="94"/>
      <c r="Y27" s="266"/>
      <c r="Z27" s="267"/>
      <c r="AA27" s="55">
        <f t="shared" si="13"/>
        <v>-291.02715466351924</v>
      </c>
      <c r="AB27" s="49">
        <f t="shared" si="14"/>
        <v>0.85448642266824038</v>
      </c>
      <c r="AC27" s="294"/>
    </row>
    <row r="28" spans="1:43" ht="15.75" customHeight="1">
      <c r="A28" s="269"/>
      <c r="B28" s="38"/>
      <c r="C28" s="287"/>
      <c r="D28" s="287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94"/>
    </row>
    <row r="29" spans="1:43" ht="15.75" customHeight="1">
      <c r="A29" s="269"/>
      <c r="B29" s="38"/>
      <c r="C29" s="287"/>
      <c r="D29" s="287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  <c r="AQ29" s="9">
        <f>AI8</f>
        <v>0</v>
      </c>
    </row>
    <row r="30" spans="1:43" ht="15.75" customHeight="1">
      <c r="A30" s="269"/>
      <c r="B30" s="38"/>
      <c r="C30" s="287"/>
      <c r="D30" s="287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43" ht="15.75" customHeight="1">
      <c r="A31" s="269"/>
      <c r="B31" s="38"/>
      <c r="C31" s="287"/>
      <c r="D31" s="287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43" ht="15.75" customHeight="1">
      <c r="A32" s="269"/>
      <c r="B32" s="38"/>
      <c r="C32" s="287"/>
      <c r="D32" s="287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38"/>
      <c r="C33" s="287"/>
      <c r="D33" s="287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38"/>
      <c r="C34" s="287"/>
      <c r="D34" s="287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38"/>
      <c r="C35" s="287"/>
      <c r="D35" s="287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94"/>
      <c r="Y35" s="266"/>
      <c r="Z35" s="267"/>
      <c r="AA35" s="55"/>
      <c r="AB35" s="49"/>
      <c r="AC35" s="294"/>
    </row>
    <row r="36" spans="1:29" ht="15.75" customHeight="1">
      <c r="A36" s="269"/>
      <c r="B36" s="38"/>
      <c r="C36" s="287"/>
      <c r="D36" s="287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94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87"/>
      <c r="D37" s="287"/>
      <c r="E37" s="95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54"/>
      <c r="X37" s="94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18">AVERAGE(I22:I37)</f>
        <v>25.333333333333332</v>
      </c>
      <c r="J38" s="81">
        <f t="shared" si="18"/>
        <v>2000</v>
      </c>
      <c r="K38" s="82">
        <f t="shared" ref="K38" si="19">J38/I38</f>
        <v>78.94736842105263</v>
      </c>
      <c r="L38" s="80">
        <f t="shared" ref="L38:M38" si="20">AVERAGE(L22:L37)</f>
        <v>25.333333333333332</v>
      </c>
      <c r="M38" s="81">
        <f t="shared" si="20"/>
        <v>1688.7570351275544</v>
      </c>
      <c r="N38" s="82">
        <f t="shared" ref="N38:N43" si="21">M38/L38</f>
        <v>66.661461912929781</v>
      </c>
      <c r="O38" s="83">
        <f t="shared" ref="O38:O43" si="22">L38-I38</f>
        <v>0</v>
      </c>
      <c r="P38" s="84">
        <f t="shared" ref="P38:P43" si="23">N38-K38</f>
        <v>-12.285906508122849</v>
      </c>
      <c r="Q38" s="85">
        <f t="shared" ref="Q38:Q43" si="24">N38/K38</f>
        <v>0.84437851756377724</v>
      </c>
      <c r="R38" s="275"/>
      <c r="S38" s="182">
        <f>S22</f>
        <v>0.16666666666666666</v>
      </c>
      <c r="T38" s="183">
        <f>INDEX(T22:T37,COUNTA(T22:T37))</f>
        <v>0.69125000000000003</v>
      </c>
      <c r="U38" s="86"/>
      <c r="V38" s="96"/>
      <c r="W38" s="78"/>
      <c r="X38" s="82"/>
      <c r="Y38" s="262"/>
      <c r="Z38" s="263"/>
      <c r="AA38" s="97">
        <f t="shared" ref="AA38:AA43" si="25">M38-J38</f>
        <v>-311.24296487244555</v>
      </c>
      <c r="AB38" s="85">
        <f t="shared" ref="AB38:AB43" si="26">M38/J38</f>
        <v>0.84437851756377724</v>
      </c>
      <c r="AC38" s="295"/>
    </row>
    <row r="39" spans="1:29" ht="15.75" customHeight="1">
      <c r="A39" s="281" t="s">
        <v>37</v>
      </c>
      <c r="B39" s="98" t="s">
        <v>85</v>
      </c>
      <c r="C39" s="271" t="s">
        <v>88</v>
      </c>
      <c r="D39" s="272"/>
      <c r="E39" s="21">
        <v>31.27</v>
      </c>
      <c r="F39" s="34">
        <v>5126</v>
      </c>
      <c r="G39" s="22">
        <f t="shared" ref="G39:G43" si="27">E39*F39</f>
        <v>160290.01999999999</v>
      </c>
      <c r="H39" s="23"/>
      <c r="I39" s="24">
        <v>17</v>
      </c>
      <c r="J39" s="25">
        <v>2000</v>
      </c>
      <c r="K39" s="26">
        <f>J39/I39</f>
        <v>117.64705882352941</v>
      </c>
      <c r="L39" s="27">
        <v>17</v>
      </c>
      <c r="M39" s="25">
        <f>F39/V39*60</f>
        <v>1660.9900990099006</v>
      </c>
      <c r="N39" s="26">
        <f t="shared" si="21"/>
        <v>97.705299941758867</v>
      </c>
      <c r="O39" s="91">
        <f t="shared" si="22"/>
        <v>0</v>
      </c>
      <c r="P39" s="92">
        <f t="shared" si="23"/>
        <v>-19.941758881770539</v>
      </c>
      <c r="Q39" s="31">
        <f t="shared" si="24"/>
        <v>0.83049504950495046</v>
      </c>
      <c r="R39" s="273">
        <f>Q55</f>
        <v>0.83335693353257378</v>
      </c>
      <c r="S39" s="32">
        <v>0.25</v>
      </c>
      <c r="T39" s="33">
        <v>0.37858796296296299</v>
      </c>
      <c r="U39" s="34"/>
      <c r="V39" s="35">
        <v>185.16666666666671</v>
      </c>
      <c r="W39" s="15"/>
      <c r="X39" s="17"/>
      <c r="Y39" s="276"/>
      <c r="Z39" s="277"/>
      <c r="AA39" s="36">
        <f t="shared" si="25"/>
        <v>-339.00990099009937</v>
      </c>
      <c r="AB39" s="31">
        <f t="shared" si="26"/>
        <v>0.83049504950495034</v>
      </c>
      <c r="AC39" s="348">
        <f>AB55</f>
        <v>0.83335693353257378</v>
      </c>
    </row>
    <row r="40" spans="1:29" ht="15.75" customHeight="1">
      <c r="A40" s="282"/>
      <c r="B40" s="99" t="s">
        <v>79</v>
      </c>
      <c r="C40" s="264" t="s">
        <v>80</v>
      </c>
      <c r="D40" s="265"/>
      <c r="E40" s="39">
        <v>56.43</v>
      </c>
      <c r="F40" s="52">
        <v>1446</v>
      </c>
      <c r="G40" s="41">
        <f t="shared" si="27"/>
        <v>81597.78</v>
      </c>
      <c r="H40" s="42"/>
      <c r="I40" s="43">
        <v>23</v>
      </c>
      <c r="J40" s="44">
        <v>2000</v>
      </c>
      <c r="K40" s="45">
        <f t="shared" si="17"/>
        <v>86.956521739130437</v>
      </c>
      <c r="L40" s="46">
        <v>23</v>
      </c>
      <c r="M40" s="44">
        <f>F40/V40*60</f>
        <v>1657.3065902578787</v>
      </c>
      <c r="N40" s="45">
        <f t="shared" si="21"/>
        <v>72.056808272081682</v>
      </c>
      <c r="O40" s="47">
        <f t="shared" si="22"/>
        <v>0</v>
      </c>
      <c r="P40" s="48">
        <f t="shared" si="23"/>
        <v>-14.899713467048755</v>
      </c>
      <c r="Q40" s="49">
        <f t="shared" si="24"/>
        <v>0.82865329512893937</v>
      </c>
      <c r="R40" s="274"/>
      <c r="S40" s="50">
        <v>0.38263888888888886</v>
      </c>
      <c r="T40" s="51">
        <v>0.41899305555555555</v>
      </c>
      <c r="U40" s="52">
        <v>5.8333333333332593</v>
      </c>
      <c r="V40" s="53">
        <v>52.35000000000003</v>
      </c>
      <c r="W40" s="54"/>
      <c r="X40" s="94"/>
      <c r="Y40" s="266"/>
      <c r="Z40" s="267"/>
      <c r="AA40" s="55">
        <f t="shared" si="25"/>
        <v>-342.69340974212128</v>
      </c>
      <c r="AB40" s="49">
        <f t="shared" si="26"/>
        <v>0.82865329512893937</v>
      </c>
      <c r="AC40" s="294"/>
    </row>
    <row r="41" spans="1:29" ht="15.75" customHeight="1">
      <c r="A41" s="282"/>
      <c r="B41" s="99" t="s">
        <v>79</v>
      </c>
      <c r="C41" s="264" t="s">
        <v>227</v>
      </c>
      <c r="D41" s="265"/>
      <c r="E41" s="39">
        <v>49.9</v>
      </c>
      <c r="F41" s="52">
        <v>3355</v>
      </c>
      <c r="G41" s="41">
        <f t="shared" si="27"/>
        <v>167414.5</v>
      </c>
      <c r="H41" s="42"/>
      <c r="I41" s="43">
        <v>22</v>
      </c>
      <c r="J41" s="44">
        <v>2000</v>
      </c>
      <c r="K41" s="45">
        <f t="shared" si="17"/>
        <v>90.909090909090907</v>
      </c>
      <c r="L41" s="46">
        <v>22</v>
      </c>
      <c r="M41" s="44">
        <f>F41/V41*60</f>
        <v>1705.9322033898297</v>
      </c>
      <c r="N41" s="45">
        <f t="shared" si="21"/>
        <v>77.542372881355902</v>
      </c>
      <c r="O41" s="47">
        <f t="shared" si="22"/>
        <v>0</v>
      </c>
      <c r="P41" s="48">
        <f t="shared" si="23"/>
        <v>-13.366718027735004</v>
      </c>
      <c r="Q41" s="49">
        <f t="shared" si="24"/>
        <v>0.85296610169491494</v>
      </c>
      <c r="R41" s="274"/>
      <c r="S41" s="50">
        <v>0.42291666666666661</v>
      </c>
      <c r="T41" s="51">
        <v>0.50486111111111109</v>
      </c>
      <c r="U41" s="52">
        <v>5.649999999999924</v>
      </c>
      <c r="V41" s="53">
        <v>118.00000000000006</v>
      </c>
      <c r="W41" s="54">
        <v>0.50486111111111109</v>
      </c>
      <c r="X41" s="94">
        <v>0.54600694444444442</v>
      </c>
      <c r="Y41" s="266"/>
      <c r="Z41" s="267"/>
      <c r="AA41" s="55">
        <f t="shared" si="25"/>
        <v>-294.06779661017026</v>
      </c>
      <c r="AB41" s="49">
        <f t="shared" si="26"/>
        <v>0.85296610169491482</v>
      </c>
      <c r="AC41" s="294"/>
    </row>
    <row r="42" spans="1:29" ht="15.75" customHeight="1">
      <c r="A42" s="282"/>
      <c r="B42" s="99" t="s">
        <v>74</v>
      </c>
      <c r="C42" s="264" t="s">
        <v>206</v>
      </c>
      <c r="D42" s="265"/>
      <c r="E42" s="39">
        <v>59.8</v>
      </c>
      <c r="F42" s="52">
        <v>870</v>
      </c>
      <c r="G42" s="41">
        <f t="shared" si="27"/>
        <v>52026</v>
      </c>
      <c r="H42" s="42"/>
      <c r="I42" s="43">
        <v>16</v>
      </c>
      <c r="J42" s="44">
        <v>2000</v>
      </c>
      <c r="K42" s="45">
        <f t="shared" si="17"/>
        <v>125</v>
      </c>
      <c r="L42" s="46">
        <v>16</v>
      </c>
      <c r="M42" s="44">
        <f>F42/V42*60</f>
        <v>1642.3702149973747</v>
      </c>
      <c r="N42" s="45">
        <f t="shared" si="21"/>
        <v>102.64813843733592</v>
      </c>
      <c r="O42" s="47">
        <f t="shared" si="22"/>
        <v>0</v>
      </c>
      <c r="P42" s="48">
        <f t="shared" si="23"/>
        <v>-22.351861562664084</v>
      </c>
      <c r="Q42" s="49">
        <f t="shared" si="24"/>
        <v>0.82118510749868734</v>
      </c>
      <c r="R42" s="274"/>
      <c r="S42" s="50">
        <v>0.54600694444444442</v>
      </c>
      <c r="T42" s="51">
        <v>0.56807870370370372</v>
      </c>
      <c r="U42" s="52">
        <v>59.249999999999986</v>
      </c>
      <c r="V42" s="53">
        <v>31.783333333333399</v>
      </c>
      <c r="W42" s="54"/>
      <c r="X42" s="94"/>
      <c r="Y42" s="266"/>
      <c r="Z42" s="267"/>
      <c r="AA42" s="55">
        <f t="shared" si="25"/>
        <v>-357.62978500262534</v>
      </c>
      <c r="AB42" s="49">
        <f t="shared" si="26"/>
        <v>0.82118510749868734</v>
      </c>
      <c r="AC42" s="294"/>
    </row>
    <row r="43" spans="1:29" ht="15.75" customHeight="1">
      <c r="A43" s="283"/>
      <c r="B43" s="99" t="s">
        <v>74</v>
      </c>
      <c r="C43" s="264" t="s">
        <v>212</v>
      </c>
      <c r="D43" s="265"/>
      <c r="E43" s="39">
        <v>59.8</v>
      </c>
      <c r="F43" s="52">
        <v>1322</v>
      </c>
      <c r="G43" s="41">
        <f t="shared" si="27"/>
        <v>79055.599999999991</v>
      </c>
      <c r="H43" s="58"/>
      <c r="I43" s="43">
        <v>14</v>
      </c>
      <c r="J43" s="44">
        <v>2000</v>
      </c>
      <c r="K43" s="45">
        <f t="shared" si="17"/>
        <v>142.85714285714286</v>
      </c>
      <c r="L43" s="59">
        <v>14</v>
      </c>
      <c r="M43" s="44">
        <f>F43/V43*60</f>
        <v>1666.9702276707537</v>
      </c>
      <c r="N43" s="45">
        <f t="shared" si="21"/>
        <v>119.06930197648241</v>
      </c>
      <c r="O43" s="47">
        <f t="shared" si="22"/>
        <v>0</v>
      </c>
      <c r="P43" s="48">
        <f t="shared" si="23"/>
        <v>-23.787840880660454</v>
      </c>
      <c r="Q43" s="49">
        <f t="shared" si="24"/>
        <v>0.83348511383537682</v>
      </c>
      <c r="R43" s="274"/>
      <c r="S43" s="50">
        <v>0.57112268518518516</v>
      </c>
      <c r="T43" s="51">
        <v>0.60416666666666663</v>
      </c>
      <c r="U43" s="52">
        <v>4.3833333333332725</v>
      </c>
      <c r="V43" s="53">
        <v>47.583333333333314</v>
      </c>
      <c r="W43" s="54"/>
      <c r="X43" s="94"/>
      <c r="Y43" s="266"/>
      <c r="Z43" s="267"/>
      <c r="AA43" s="55">
        <f t="shared" si="25"/>
        <v>-333.02977232924627</v>
      </c>
      <c r="AB43" s="49">
        <f t="shared" si="26"/>
        <v>0.83348511383537682</v>
      </c>
      <c r="AC43" s="294"/>
    </row>
    <row r="44" spans="1:29" ht="15.75" customHeight="1">
      <c r="A44" s="283"/>
      <c r="B44" s="99"/>
      <c r="C44" s="264"/>
      <c r="D44" s="265"/>
      <c r="E44" s="39"/>
      <c r="F44" s="52"/>
      <c r="G44" s="60"/>
      <c r="H44" s="61"/>
      <c r="I44" s="43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94"/>
      <c r="Y44" s="266"/>
      <c r="Z44" s="267"/>
      <c r="AA44" s="55"/>
      <c r="AB44" s="49"/>
      <c r="AC44" s="294"/>
    </row>
    <row r="45" spans="1:29" ht="15.75" customHeight="1">
      <c r="A45" s="283"/>
      <c r="B45" s="99"/>
      <c r="C45" s="264"/>
      <c r="D45" s="265"/>
      <c r="E45" s="39"/>
      <c r="F45" s="52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94"/>
    </row>
    <row r="46" spans="1:29" ht="15.75" customHeight="1">
      <c r="A46" s="283"/>
      <c r="B46" s="99"/>
      <c r="C46" s="264"/>
      <c r="D46" s="265"/>
      <c r="E46" s="39"/>
      <c r="F46" s="52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94"/>
    </row>
    <row r="47" spans="1:29" ht="15.75" customHeight="1">
      <c r="A47" s="283"/>
      <c r="B47" s="99"/>
      <c r="C47" s="264"/>
      <c r="D47" s="265"/>
      <c r="E47" s="39"/>
      <c r="F47" s="52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94"/>
      <c r="Y47" s="266"/>
      <c r="Z47" s="267"/>
      <c r="AA47" s="55"/>
      <c r="AB47" s="49"/>
      <c r="AC47" s="294"/>
    </row>
    <row r="48" spans="1:29" ht="15.75" customHeight="1">
      <c r="A48" s="283"/>
      <c r="B48" s="99"/>
      <c r="C48" s="264"/>
      <c r="D48" s="265"/>
      <c r="E48" s="39"/>
      <c r="F48" s="52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94"/>
      <c r="Y48" s="266"/>
      <c r="Z48" s="267"/>
      <c r="AA48" s="55"/>
      <c r="AB48" s="49"/>
      <c r="AC48" s="294"/>
    </row>
    <row r="49" spans="1:29" ht="15.75" customHeight="1">
      <c r="A49" s="283"/>
      <c r="B49" s="99"/>
      <c r="C49" s="264"/>
      <c r="D49" s="265"/>
      <c r="E49" s="39"/>
      <c r="F49" s="52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94"/>
      <c r="Y49" s="266"/>
      <c r="Z49" s="267"/>
      <c r="AA49" s="55"/>
      <c r="AB49" s="49"/>
      <c r="AC49" s="294"/>
    </row>
    <row r="50" spans="1:29" ht="15.75" customHeight="1">
      <c r="A50" s="283"/>
      <c r="B50" s="99"/>
      <c r="C50" s="264"/>
      <c r="D50" s="265"/>
      <c r="E50" s="39"/>
      <c r="F50" s="52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94"/>
      <c r="Y50" s="266"/>
      <c r="Z50" s="267"/>
      <c r="AA50" s="55"/>
      <c r="AB50" s="49"/>
      <c r="AC50" s="294"/>
    </row>
    <row r="51" spans="1:29" ht="15.75" customHeight="1">
      <c r="A51" s="283"/>
      <c r="B51" s="99"/>
      <c r="C51" s="264"/>
      <c r="D51" s="265"/>
      <c r="E51" s="39"/>
      <c r="F51" s="52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94"/>
      <c r="Y51" s="266"/>
      <c r="Z51" s="267"/>
      <c r="AA51" s="55"/>
      <c r="AB51" s="49"/>
      <c r="AC51" s="294"/>
    </row>
    <row r="52" spans="1:29" ht="15.75" customHeight="1">
      <c r="A52" s="283"/>
      <c r="B52" s="99"/>
      <c r="C52" s="264"/>
      <c r="D52" s="265"/>
      <c r="E52" s="39"/>
      <c r="F52" s="52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100"/>
      <c r="X52" s="101"/>
      <c r="Y52" s="266"/>
      <c r="Z52" s="267"/>
      <c r="AA52" s="55"/>
      <c r="AB52" s="49"/>
      <c r="AC52" s="294"/>
    </row>
    <row r="53" spans="1:29" ht="15.75" customHeight="1">
      <c r="A53" s="283"/>
      <c r="B53" s="99"/>
      <c r="C53" s="264"/>
      <c r="D53" s="265"/>
      <c r="E53" s="39"/>
      <c r="F53" s="52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102"/>
      <c r="X53" s="103"/>
      <c r="Y53" s="266"/>
      <c r="Z53" s="267"/>
      <c r="AA53" s="55"/>
      <c r="AB53" s="49"/>
      <c r="AC53" s="294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50"/>
      <c r="T54" s="51"/>
      <c r="U54" s="73"/>
      <c r="V54" s="53"/>
      <c r="W54" s="102"/>
      <c r="X54" s="103"/>
      <c r="Y54" s="266"/>
      <c r="Z54" s="267"/>
      <c r="AA54" s="55"/>
      <c r="AB54" s="49"/>
      <c r="AC54" s="294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28">AVERAGE(I39:I54)</f>
        <v>18.399999999999999</v>
      </c>
      <c r="J55" s="81">
        <f t="shared" si="28"/>
        <v>2000</v>
      </c>
      <c r="K55" s="82">
        <f t="shared" ref="K55" si="29">J55/I55</f>
        <v>108.69565217391305</v>
      </c>
      <c r="L55" s="80">
        <f t="shared" ref="L55:M55" si="30">AVERAGE(L39:L54)</f>
        <v>18.399999999999999</v>
      </c>
      <c r="M55" s="81">
        <f t="shared" si="30"/>
        <v>1666.7138670651475</v>
      </c>
      <c r="N55" s="82">
        <f t="shared" ref="N55:N62" si="31">M55/L55</f>
        <v>90.582275383975414</v>
      </c>
      <c r="O55" s="83">
        <f t="shared" ref="O55:O62" si="32">L55-I55</f>
        <v>0</v>
      </c>
      <c r="P55" s="84">
        <f t="shared" ref="P55:P62" si="33">N55-K55</f>
        <v>-18.113376789937632</v>
      </c>
      <c r="Q55" s="85">
        <f t="shared" ref="Q55:Q62" si="34">N55/K55</f>
        <v>0.83335693353257378</v>
      </c>
      <c r="R55" s="275"/>
      <c r="S55" s="182">
        <f>S39</f>
        <v>0.25</v>
      </c>
      <c r="T55" s="183">
        <f>INDEX(T39:T54,COUNTA(T39:T54))</f>
        <v>0.60416666666666663</v>
      </c>
      <c r="U55" s="86"/>
      <c r="V55" s="96"/>
      <c r="W55" s="105"/>
      <c r="X55" s="106"/>
      <c r="Y55" s="262"/>
      <c r="Z55" s="263"/>
      <c r="AA55" s="97">
        <f t="shared" ref="AA55:AA62" si="35">M55-J55</f>
        <v>-333.2861329348525</v>
      </c>
      <c r="AB55" s="85">
        <f t="shared" ref="AB55:AB62" si="36">M55/J55</f>
        <v>0.83335693353257378</v>
      </c>
      <c r="AC55" s="295"/>
    </row>
    <row r="56" spans="1:29" ht="15.75" customHeight="1">
      <c r="A56" s="268" t="s">
        <v>38</v>
      </c>
      <c r="B56" s="98" t="s">
        <v>74</v>
      </c>
      <c r="C56" s="271" t="s">
        <v>228</v>
      </c>
      <c r="D56" s="272"/>
      <c r="E56" s="21">
        <v>59.36</v>
      </c>
      <c r="F56" s="15">
        <v>2909</v>
      </c>
      <c r="G56" s="22">
        <f t="shared" ref="G56:G62" si="37">E56*F56</f>
        <v>172678.24</v>
      </c>
      <c r="H56" s="23"/>
      <c r="I56" s="24">
        <v>25</v>
      </c>
      <c r="J56" s="25">
        <v>2000</v>
      </c>
      <c r="K56" s="26">
        <f>J56/I56</f>
        <v>80</v>
      </c>
      <c r="L56" s="27">
        <v>25</v>
      </c>
      <c r="M56" s="25">
        <f t="shared" ref="M56:M62" si="38">F56/V56*60</f>
        <v>1691.8255250403877</v>
      </c>
      <c r="N56" s="26">
        <f t="shared" si="31"/>
        <v>67.67302100161551</v>
      </c>
      <c r="O56" s="91">
        <f t="shared" si="32"/>
        <v>0</v>
      </c>
      <c r="P56" s="92">
        <f t="shared" si="33"/>
        <v>-12.32697899838449</v>
      </c>
      <c r="Q56" s="31">
        <f t="shared" si="34"/>
        <v>0.84591276252019387</v>
      </c>
      <c r="R56" s="273">
        <f>Q72</f>
        <v>0.84288238982809605</v>
      </c>
      <c r="S56" s="32">
        <v>0.16666666666666666</v>
      </c>
      <c r="T56" s="33">
        <v>0.23831018518518518</v>
      </c>
      <c r="U56" s="34"/>
      <c r="V56" s="35">
        <v>103.16666666666667</v>
      </c>
      <c r="W56" s="33"/>
      <c r="X56" s="107"/>
      <c r="Y56" s="276"/>
      <c r="Z56" s="277"/>
      <c r="AA56" s="36">
        <f t="shared" si="35"/>
        <v>-308.17447495961233</v>
      </c>
      <c r="AB56" s="31">
        <f t="shared" si="36"/>
        <v>0.84591276252019387</v>
      </c>
      <c r="AC56" s="278">
        <f>AB72</f>
        <v>0.84288238982809605</v>
      </c>
    </row>
    <row r="57" spans="1:29" ht="15.75" customHeight="1">
      <c r="A57" s="269"/>
      <c r="B57" s="99" t="s">
        <v>74</v>
      </c>
      <c r="C57" s="264" t="s">
        <v>75</v>
      </c>
      <c r="D57" s="265"/>
      <c r="E57" s="39">
        <v>59.34</v>
      </c>
      <c r="F57" s="40">
        <v>2434</v>
      </c>
      <c r="G57" s="41">
        <f t="shared" si="37"/>
        <v>144433.56</v>
      </c>
      <c r="H57" s="42"/>
      <c r="I57" s="43">
        <v>25</v>
      </c>
      <c r="J57" s="44">
        <v>2000</v>
      </c>
      <c r="K57" s="45">
        <f t="shared" si="17"/>
        <v>80</v>
      </c>
      <c r="L57" s="46">
        <v>25</v>
      </c>
      <c r="M57" s="44">
        <f t="shared" si="38"/>
        <v>1684.4290657439456</v>
      </c>
      <c r="N57" s="45">
        <f t="shared" si="31"/>
        <v>67.377162629757819</v>
      </c>
      <c r="O57" s="47">
        <f t="shared" si="32"/>
        <v>0</v>
      </c>
      <c r="P57" s="48">
        <f t="shared" si="33"/>
        <v>-12.622837370242181</v>
      </c>
      <c r="Q57" s="49">
        <f t="shared" si="34"/>
        <v>0.84221453287197279</v>
      </c>
      <c r="R57" s="274"/>
      <c r="S57" s="50">
        <v>0.24395833333333333</v>
      </c>
      <c r="T57" s="51">
        <v>0.30416666666666664</v>
      </c>
      <c r="U57" s="52">
        <v>8.13333333333334</v>
      </c>
      <c r="V57" s="53">
        <v>86.69999999999996</v>
      </c>
      <c r="W57" s="54"/>
      <c r="X57" s="94"/>
      <c r="Y57" s="266"/>
      <c r="Z57" s="267"/>
      <c r="AA57" s="55">
        <f t="shared" si="35"/>
        <v>-315.57093425605444</v>
      </c>
      <c r="AB57" s="49">
        <f t="shared" si="36"/>
        <v>0.84221453287197279</v>
      </c>
      <c r="AC57" s="279"/>
    </row>
    <row r="58" spans="1:29" ht="15.75" customHeight="1">
      <c r="A58" s="269"/>
      <c r="B58" s="99" t="s">
        <v>74</v>
      </c>
      <c r="C58" s="264" t="s">
        <v>223</v>
      </c>
      <c r="D58" s="265"/>
      <c r="E58" s="39">
        <v>59.36</v>
      </c>
      <c r="F58" s="40">
        <v>2456</v>
      </c>
      <c r="G58" s="41">
        <f t="shared" si="37"/>
        <v>145788.16</v>
      </c>
      <c r="H58" s="42"/>
      <c r="I58" s="43">
        <v>23</v>
      </c>
      <c r="J58" s="44">
        <v>2000</v>
      </c>
      <c r="K58" s="45">
        <f t="shared" si="17"/>
        <v>86.956521739130437</v>
      </c>
      <c r="L58" s="46">
        <v>23</v>
      </c>
      <c r="M58" s="44">
        <f t="shared" si="38"/>
        <v>1699.6539792387534</v>
      </c>
      <c r="N58" s="45">
        <f t="shared" si="31"/>
        <v>73.897999097337106</v>
      </c>
      <c r="O58" s="47">
        <f t="shared" si="32"/>
        <v>0</v>
      </c>
      <c r="P58" s="48">
        <f t="shared" si="33"/>
        <v>-13.058522641793331</v>
      </c>
      <c r="Q58" s="49">
        <f t="shared" si="34"/>
        <v>0.84982698961937675</v>
      </c>
      <c r="R58" s="274"/>
      <c r="S58" s="50">
        <v>0.30715277777777777</v>
      </c>
      <c r="T58" s="51">
        <v>0.36736111111111114</v>
      </c>
      <c r="U58" s="52">
        <v>4.3000000000000327</v>
      </c>
      <c r="V58" s="53">
        <v>86.700000000000045</v>
      </c>
      <c r="W58" s="54"/>
      <c r="X58" s="94"/>
      <c r="Y58" s="266"/>
      <c r="Z58" s="267"/>
      <c r="AA58" s="55">
        <f t="shared" si="35"/>
        <v>-300.34602076124656</v>
      </c>
      <c r="AB58" s="49">
        <f t="shared" si="36"/>
        <v>0.84982698961937675</v>
      </c>
      <c r="AC58" s="279"/>
    </row>
    <row r="59" spans="1:29" ht="15.75" customHeight="1">
      <c r="A59" s="269"/>
      <c r="B59" s="99" t="s">
        <v>74</v>
      </c>
      <c r="C59" s="264" t="s">
        <v>220</v>
      </c>
      <c r="D59" s="265"/>
      <c r="E59" s="39">
        <v>65.55</v>
      </c>
      <c r="F59" s="40">
        <v>1489</v>
      </c>
      <c r="G59" s="41">
        <f t="shared" si="37"/>
        <v>97603.95</v>
      </c>
      <c r="H59" s="42"/>
      <c r="I59" s="43">
        <v>22</v>
      </c>
      <c r="J59" s="44">
        <v>2000</v>
      </c>
      <c r="K59" s="45">
        <f t="shared" si="17"/>
        <v>90.909090909090907</v>
      </c>
      <c r="L59" s="46">
        <v>22</v>
      </c>
      <c r="M59" s="44">
        <f t="shared" si="38"/>
        <v>1695.2561669829222</v>
      </c>
      <c r="N59" s="45">
        <f t="shared" si="31"/>
        <v>77.057098499223741</v>
      </c>
      <c r="O59" s="47">
        <f t="shared" si="32"/>
        <v>0</v>
      </c>
      <c r="P59" s="48">
        <f t="shared" si="33"/>
        <v>-13.851992409867165</v>
      </c>
      <c r="Q59" s="49">
        <f t="shared" si="34"/>
        <v>0.84762808349146113</v>
      </c>
      <c r="R59" s="274"/>
      <c r="S59" s="50">
        <v>0.37104166666666666</v>
      </c>
      <c r="T59" s="51">
        <v>0.40763888888888888</v>
      </c>
      <c r="U59" s="52">
        <v>5.2999999999999492</v>
      </c>
      <c r="V59" s="53">
        <v>52.7</v>
      </c>
      <c r="W59" s="54"/>
      <c r="X59" s="94"/>
      <c r="Y59" s="266"/>
      <c r="Z59" s="267"/>
      <c r="AA59" s="55">
        <f t="shared" si="35"/>
        <v>-304.7438330170778</v>
      </c>
      <c r="AB59" s="49">
        <f t="shared" si="36"/>
        <v>0.84762808349146113</v>
      </c>
      <c r="AC59" s="279"/>
    </row>
    <row r="60" spans="1:29" ht="15.75" customHeight="1">
      <c r="A60" s="269"/>
      <c r="B60" s="99" t="s">
        <v>74</v>
      </c>
      <c r="C60" s="264" t="s">
        <v>82</v>
      </c>
      <c r="D60" s="265"/>
      <c r="E60" s="39">
        <v>47.37</v>
      </c>
      <c r="F60" s="40">
        <v>1984</v>
      </c>
      <c r="G60" s="41">
        <f t="shared" si="37"/>
        <v>93982.080000000002</v>
      </c>
      <c r="H60" s="58"/>
      <c r="I60" s="43">
        <v>21</v>
      </c>
      <c r="J60" s="44">
        <v>2000</v>
      </c>
      <c r="K60" s="45">
        <f t="shared" si="17"/>
        <v>95.238095238095241</v>
      </c>
      <c r="L60" s="59">
        <v>21</v>
      </c>
      <c r="M60" s="44">
        <f t="shared" si="38"/>
        <v>1666.8378063010484</v>
      </c>
      <c r="N60" s="45">
        <f t="shared" si="31"/>
        <v>79.373228871478503</v>
      </c>
      <c r="O60" s="47">
        <f t="shared" si="32"/>
        <v>0</v>
      </c>
      <c r="P60" s="48">
        <f t="shared" si="33"/>
        <v>-15.864866366616738</v>
      </c>
      <c r="Q60" s="49">
        <f t="shared" si="34"/>
        <v>0.83341890315052425</v>
      </c>
      <c r="R60" s="274"/>
      <c r="S60" s="50">
        <v>0.41249999999999992</v>
      </c>
      <c r="T60" s="51">
        <v>0.46209490740740738</v>
      </c>
      <c r="U60" s="52">
        <v>6.9999999999998952</v>
      </c>
      <c r="V60" s="53">
        <v>71.416666666666742</v>
      </c>
      <c r="W60" s="54"/>
      <c r="X60" s="94"/>
      <c r="Y60" s="266"/>
      <c r="Z60" s="267"/>
      <c r="AA60" s="55">
        <f t="shared" si="35"/>
        <v>-333.16219369895157</v>
      </c>
      <c r="AB60" s="49">
        <f t="shared" si="36"/>
        <v>0.83341890315052425</v>
      </c>
      <c r="AC60" s="279"/>
    </row>
    <row r="61" spans="1:29" ht="15.75" customHeight="1">
      <c r="A61" s="269"/>
      <c r="B61" s="99" t="s">
        <v>70</v>
      </c>
      <c r="C61" s="264" t="s">
        <v>83</v>
      </c>
      <c r="D61" s="265"/>
      <c r="E61" s="39">
        <v>56.85</v>
      </c>
      <c r="F61" s="40">
        <v>1211</v>
      </c>
      <c r="G61" s="60">
        <f t="shared" si="37"/>
        <v>68845.350000000006</v>
      </c>
      <c r="H61" s="61"/>
      <c r="I61" s="43">
        <v>21</v>
      </c>
      <c r="J61" s="44">
        <v>2000</v>
      </c>
      <c r="K61" s="45">
        <f t="shared" si="17"/>
        <v>95.238095238095241</v>
      </c>
      <c r="L61" s="46">
        <v>21</v>
      </c>
      <c r="M61" s="44">
        <f t="shared" si="38"/>
        <v>1633.4207568377622</v>
      </c>
      <c r="N61" s="45">
        <f t="shared" si="31"/>
        <v>77.7819408017982</v>
      </c>
      <c r="O61" s="47">
        <f t="shared" si="32"/>
        <v>0</v>
      </c>
      <c r="P61" s="48">
        <f t="shared" si="33"/>
        <v>-17.456154436297041</v>
      </c>
      <c r="Q61" s="49">
        <f t="shared" si="34"/>
        <v>0.81671037841888106</v>
      </c>
      <c r="R61" s="274"/>
      <c r="S61" s="50">
        <v>0.46666666666666656</v>
      </c>
      <c r="T61" s="51">
        <v>0.49755787037037036</v>
      </c>
      <c r="U61" s="52">
        <v>6.5833333333332167</v>
      </c>
      <c r="V61" s="53">
        <v>44.483333333333462</v>
      </c>
      <c r="W61" s="54">
        <v>0.49755787037037036</v>
      </c>
      <c r="X61" s="94">
        <v>0.53749999999999987</v>
      </c>
      <c r="Y61" s="266"/>
      <c r="Z61" s="267"/>
      <c r="AA61" s="55">
        <f t="shared" si="35"/>
        <v>-366.57924316223784</v>
      </c>
      <c r="AB61" s="49">
        <f t="shared" si="36"/>
        <v>0.81671037841888106</v>
      </c>
      <c r="AC61" s="279"/>
    </row>
    <row r="62" spans="1:29" ht="15.75" customHeight="1">
      <c r="A62" s="269"/>
      <c r="B62" s="99" t="s">
        <v>74</v>
      </c>
      <c r="C62" s="264" t="s">
        <v>84</v>
      </c>
      <c r="D62" s="265"/>
      <c r="E62" s="39">
        <v>59.52</v>
      </c>
      <c r="F62" s="40">
        <v>5948</v>
      </c>
      <c r="G62" s="60">
        <f t="shared" si="37"/>
        <v>354024.96000000002</v>
      </c>
      <c r="H62" s="64"/>
      <c r="I62" s="43">
        <v>26</v>
      </c>
      <c r="J62" s="44">
        <v>2000</v>
      </c>
      <c r="K62" s="45">
        <f t="shared" si="17"/>
        <v>76.92307692307692</v>
      </c>
      <c r="L62" s="59">
        <v>26</v>
      </c>
      <c r="M62" s="44">
        <f t="shared" si="38"/>
        <v>1728.9301574485244</v>
      </c>
      <c r="N62" s="45">
        <f t="shared" si="31"/>
        <v>66.497313748020161</v>
      </c>
      <c r="O62" s="65">
        <f t="shared" si="32"/>
        <v>0</v>
      </c>
      <c r="P62" s="66">
        <f t="shared" si="33"/>
        <v>-10.425763175056758</v>
      </c>
      <c r="Q62" s="67">
        <f t="shared" si="34"/>
        <v>0.86446507872426215</v>
      </c>
      <c r="R62" s="274"/>
      <c r="S62" s="62">
        <v>0.53749999999999987</v>
      </c>
      <c r="T62" s="63">
        <v>0.68084490740740744</v>
      </c>
      <c r="U62" s="52">
        <v>57.516666666666495</v>
      </c>
      <c r="V62" s="53">
        <v>206.41666666666691</v>
      </c>
      <c r="W62" s="63"/>
      <c r="X62" s="108"/>
      <c r="Y62" s="266"/>
      <c r="Z62" s="267"/>
      <c r="AA62" s="55">
        <f t="shared" si="35"/>
        <v>-271.06984255147563</v>
      </c>
      <c r="AB62" s="49">
        <f t="shared" si="36"/>
        <v>0.86446507872426215</v>
      </c>
      <c r="AC62" s="279"/>
    </row>
    <row r="63" spans="1:29" ht="15.75" customHeight="1">
      <c r="A63" s="269"/>
      <c r="B63" s="99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62"/>
      <c r="T63" s="63"/>
      <c r="U63" s="52"/>
      <c r="V63" s="53"/>
      <c r="W63" s="63"/>
      <c r="X63" s="108"/>
      <c r="Y63" s="266"/>
      <c r="Z63" s="267"/>
      <c r="AA63" s="55"/>
      <c r="AB63" s="49"/>
      <c r="AC63" s="279"/>
    </row>
    <row r="64" spans="1:29" ht="15.75" customHeight="1">
      <c r="A64" s="269"/>
      <c r="B64" s="99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53"/>
      <c r="W64" s="63"/>
      <c r="X64" s="108"/>
      <c r="Y64" s="266"/>
      <c r="Z64" s="267"/>
      <c r="AA64" s="55"/>
      <c r="AB64" s="49"/>
      <c r="AC64" s="279"/>
    </row>
    <row r="65" spans="1:29" ht="15.75" customHeight="1">
      <c r="A65" s="269"/>
      <c r="B65" s="99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53"/>
      <c r="W65" s="63"/>
      <c r="X65" s="108"/>
      <c r="Y65" s="266"/>
      <c r="Z65" s="267"/>
      <c r="AA65" s="55"/>
      <c r="AB65" s="49"/>
      <c r="AC65" s="279"/>
    </row>
    <row r="66" spans="1:29" ht="15.75" customHeight="1">
      <c r="A66" s="269"/>
      <c r="B66" s="99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53"/>
      <c r="W66" s="63"/>
      <c r="X66" s="108"/>
      <c r="Y66" s="266"/>
      <c r="Z66" s="267"/>
      <c r="AA66" s="55"/>
      <c r="AB66" s="49"/>
      <c r="AC66" s="279"/>
    </row>
    <row r="67" spans="1:29" ht="15.75" customHeight="1">
      <c r="A67" s="269"/>
      <c r="B67" s="99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53"/>
      <c r="W67" s="63"/>
      <c r="X67" s="108"/>
      <c r="Y67" s="266"/>
      <c r="Z67" s="267"/>
      <c r="AA67" s="55"/>
      <c r="AB67" s="49"/>
      <c r="AC67" s="279"/>
    </row>
    <row r="68" spans="1:29" ht="15.75" customHeight="1">
      <c r="A68" s="269"/>
      <c r="B68" s="99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53"/>
      <c r="W68" s="63"/>
      <c r="X68" s="108"/>
      <c r="Y68" s="266"/>
      <c r="Z68" s="267"/>
      <c r="AA68" s="55"/>
      <c r="AB68" s="49"/>
      <c r="AC68" s="279"/>
    </row>
    <row r="69" spans="1:29" ht="15.75" customHeight="1">
      <c r="A69" s="269"/>
      <c r="B69" s="99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53"/>
      <c r="W69" s="63"/>
      <c r="X69" s="108"/>
      <c r="Y69" s="266"/>
      <c r="Z69" s="267"/>
      <c r="AA69" s="55"/>
      <c r="AB69" s="49"/>
      <c r="AC69" s="279"/>
    </row>
    <row r="70" spans="1:29" ht="15.75" customHeight="1">
      <c r="A70" s="269"/>
      <c r="B70" s="99"/>
      <c r="C70" s="264"/>
      <c r="D70" s="265"/>
      <c r="E70" s="39"/>
      <c r="F70" s="71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53"/>
      <c r="W70" s="63"/>
      <c r="X70" s="108"/>
      <c r="Y70" s="266"/>
      <c r="Z70" s="267"/>
      <c r="AA70" s="55"/>
      <c r="AB70" s="49"/>
      <c r="AC70" s="279"/>
    </row>
    <row r="71" spans="1:29" ht="15.75" customHeight="1">
      <c r="A71" s="269"/>
      <c r="B71" s="99"/>
      <c r="C71" s="264"/>
      <c r="D71" s="265"/>
      <c r="E71" s="109"/>
      <c r="F71" s="71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39">AVERAGE(I56:I71)</f>
        <v>23.285714285714285</v>
      </c>
      <c r="J72" s="81">
        <f t="shared" si="39"/>
        <v>2000</v>
      </c>
      <c r="K72" s="82">
        <f t="shared" ref="K72" si="40">J72/I72</f>
        <v>85.889570552147248</v>
      </c>
      <c r="L72" s="80">
        <f t="shared" ref="L72:M72" si="41">AVERAGE(L56:L71)</f>
        <v>23.285714285714285</v>
      </c>
      <c r="M72" s="81">
        <f t="shared" si="41"/>
        <v>1685.7647796561921</v>
      </c>
      <c r="N72" s="82">
        <f t="shared" ref="N72:N82" si="42">M72/L72</f>
        <v>72.394806488302734</v>
      </c>
      <c r="O72" s="83">
        <f t="shared" ref="O72:O82" si="43">L72-I72</f>
        <v>0</v>
      </c>
      <c r="P72" s="84">
        <f t="shared" ref="P72:P82" si="44">N72-K72</f>
        <v>-13.494764063844514</v>
      </c>
      <c r="Q72" s="85">
        <f t="shared" ref="Q72:Q82" si="45">N72/K72</f>
        <v>0.84288238982809605</v>
      </c>
      <c r="R72" s="275"/>
      <c r="S72" s="182">
        <f>S56</f>
        <v>0.16666666666666666</v>
      </c>
      <c r="T72" s="183">
        <f>INDEX(T56:T71,COUNTA(T56:T71))</f>
        <v>0.68084490740740744</v>
      </c>
      <c r="U72" s="86"/>
      <c r="V72" s="96"/>
      <c r="W72" s="78"/>
      <c r="X72" s="82"/>
      <c r="Y72" s="262"/>
      <c r="Z72" s="263"/>
      <c r="AA72" s="97">
        <f t="shared" ref="AA72:AA82" si="46">M72-J72</f>
        <v>-314.2352203438079</v>
      </c>
      <c r="AB72" s="85">
        <f t="shared" ref="AB72:AB82" si="47">M72/J72</f>
        <v>0.84288238982809605</v>
      </c>
      <c r="AC72" s="280"/>
    </row>
    <row r="73" spans="1:29" ht="15.75" customHeight="1">
      <c r="A73" s="281" t="s">
        <v>39</v>
      </c>
      <c r="B73" s="16" t="s">
        <v>85</v>
      </c>
      <c r="C73" s="349" t="s">
        <v>86</v>
      </c>
      <c r="D73" s="349"/>
      <c r="E73" s="21">
        <v>37.94</v>
      </c>
      <c r="F73" s="15">
        <v>6181</v>
      </c>
      <c r="G73" s="22">
        <f t="shared" ref="G73:G82" si="48">E73*F73</f>
        <v>234507.13999999998</v>
      </c>
      <c r="H73" s="23"/>
      <c r="I73" s="24">
        <v>21</v>
      </c>
      <c r="J73" s="25">
        <v>3600</v>
      </c>
      <c r="K73" s="26">
        <f>J73/I73</f>
        <v>171.42857142857142</v>
      </c>
      <c r="L73" s="27">
        <v>21</v>
      </c>
      <c r="M73" s="25">
        <f t="shared" ref="M73:M82" si="49">F73/V73*60</f>
        <v>2994.8317631224768</v>
      </c>
      <c r="N73" s="26">
        <f t="shared" si="42"/>
        <v>142.61103633916557</v>
      </c>
      <c r="O73" s="91">
        <f t="shared" si="43"/>
        <v>0</v>
      </c>
      <c r="P73" s="92">
        <f t="shared" si="44"/>
        <v>-28.817535089405851</v>
      </c>
      <c r="Q73" s="31">
        <f t="shared" si="45"/>
        <v>0.83189771197846585</v>
      </c>
      <c r="R73" s="273">
        <f>Q89</f>
        <v>0.85477081565961388</v>
      </c>
      <c r="S73" s="32">
        <v>0.16678240740740741</v>
      </c>
      <c r="T73" s="33">
        <v>0.25277777777777777</v>
      </c>
      <c r="U73" s="34"/>
      <c r="V73" s="35">
        <v>123.83333333333331</v>
      </c>
      <c r="W73" s="33"/>
      <c r="X73" s="107"/>
      <c r="Y73" s="276"/>
      <c r="Z73" s="277"/>
      <c r="AA73" s="36">
        <f t="shared" si="46"/>
        <v>-605.16823687752321</v>
      </c>
      <c r="AB73" s="31">
        <f t="shared" si="47"/>
        <v>0.83189771197846574</v>
      </c>
      <c r="AC73" s="278">
        <f>AB89</f>
        <v>0.85477081565961399</v>
      </c>
    </row>
    <row r="74" spans="1:29" ht="15.75" customHeight="1">
      <c r="A74" s="282"/>
      <c r="B74" s="38" t="s">
        <v>85</v>
      </c>
      <c r="C74" s="287" t="s">
        <v>221</v>
      </c>
      <c r="D74" s="287"/>
      <c r="E74" s="39">
        <v>38.1</v>
      </c>
      <c r="F74" s="40">
        <v>1134</v>
      </c>
      <c r="G74" s="41">
        <f t="shared" si="48"/>
        <v>43205.4</v>
      </c>
      <c r="H74" s="42"/>
      <c r="I74" s="43">
        <v>21</v>
      </c>
      <c r="J74" s="44">
        <v>3600</v>
      </c>
      <c r="K74" s="45">
        <f t="shared" ref="K74:K110" si="50">J74/I74</f>
        <v>171.42857142857142</v>
      </c>
      <c r="L74" s="46">
        <v>21</v>
      </c>
      <c r="M74" s="44">
        <f t="shared" si="49"/>
        <v>2936.9784172661807</v>
      </c>
      <c r="N74" s="45">
        <f t="shared" si="42"/>
        <v>139.85611510791335</v>
      </c>
      <c r="O74" s="47">
        <f t="shared" si="43"/>
        <v>0</v>
      </c>
      <c r="P74" s="48">
        <f t="shared" si="44"/>
        <v>-31.572456320658063</v>
      </c>
      <c r="Q74" s="49">
        <f t="shared" si="45"/>
        <v>0.81582733812949459</v>
      </c>
      <c r="R74" s="274"/>
      <c r="S74" s="50">
        <v>0.25902777777777775</v>
      </c>
      <c r="T74" s="51">
        <v>0.27511574074074074</v>
      </c>
      <c r="U74" s="52">
        <v>8.999999999999968</v>
      </c>
      <c r="V74" s="53">
        <v>23.166666666666718</v>
      </c>
      <c r="W74" s="54"/>
      <c r="X74" s="94"/>
      <c r="Y74" s="266"/>
      <c r="Z74" s="267"/>
      <c r="AA74" s="55">
        <f t="shared" si="46"/>
        <v>-663.02158273381929</v>
      </c>
      <c r="AB74" s="49">
        <f t="shared" si="47"/>
        <v>0.81582733812949459</v>
      </c>
      <c r="AC74" s="279"/>
    </row>
    <row r="75" spans="1:29" ht="15.75" customHeight="1">
      <c r="A75" s="282"/>
      <c r="B75" s="38" t="s">
        <v>85</v>
      </c>
      <c r="C75" s="287" t="s">
        <v>207</v>
      </c>
      <c r="D75" s="287"/>
      <c r="E75" s="39">
        <v>28.29</v>
      </c>
      <c r="F75" s="40">
        <v>3676</v>
      </c>
      <c r="G75" s="41">
        <f t="shared" si="48"/>
        <v>103994.04</v>
      </c>
      <c r="H75" s="42"/>
      <c r="I75" s="43">
        <v>19</v>
      </c>
      <c r="J75" s="44">
        <v>3600</v>
      </c>
      <c r="K75" s="45">
        <f t="shared" si="50"/>
        <v>189.47368421052633</v>
      </c>
      <c r="L75" s="46">
        <v>19</v>
      </c>
      <c r="M75" s="44">
        <f t="shared" si="49"/>
        <v>2970.5050505050467</v>
      </c>
      <c r="N75" s="45">
        <f t="shared" si="42"/>
        <v>156.342371079213</v>
      </c>
      <c r="O75" s="47">
        <f t="shared" si="43"/>
        <v>0</v>
      </c>
      <c r="P75" s="48">
        <f t="shared" si="44"/>
        <v>-33.131313131313334</v>
      </c>
      <c r="Q75" s="49">
        <f t="shared" si="45"/>
        <v>0.82514029180695747</v>
      </c>
      <c r="R75" s="274"/>
      <c r="S75" s="50">
        <v>0.27916666666666662</v>
      </c>
      <c r="T75" s="51">
        <v>0.33072916666666669</v>
      </c>
      <c r="U75" s="52">
        <v>5.8333333333332593</v>
      </c>
      <c r="V75" s="53">
        <v>74.250000000000099</v>
      </c>
      <c r="W75" s="54"/>
      <c r="X75" s="94"/>
      <c r="Y75" s="266"/>
      <c r="Z75" s="267"/>
      <c r="AA75" s="55">
        <f t="shared" si="46"/>
        <v>-629.49494949495329</v>
      </c>
      <c r="AB75" s="49">
        <f t="shared" si="47"/>
        <v>0.82514029180695747</v>
      </c>
      <c r="AC75" s="279"/>
    </row>
    <row r="76" spans="1:29" ht="15.75" customHeight="1">
      <c r="A76" s="282"/>
      <c r="B76" s="38" t="s">
        <v>85</v>
      </c>
      <c r="C76" s="287" t="s">
        <v>87</v>
      </c>
      <c r="D76" s="287"/>
      <c r="E76" s="39">
        <v>38.99</v>
      </c>
      <c r="F76" s="40">
        <v>2162</v>
      </c>
      <c r="G76" s="41">
        <f t="shared" si="48"/>
        <v>84296.38</v>
      </c>
      <c r="H76" s="42"/>
      <c r="I76" s="43">
        <v>19</v>
      </c>
      <c r="J76" s="44">
        <v>3600</v>
      </c>
      <c r="K76" s="45">
        <f t="shared" si="50"/>
        <v>189.47368421052633</v>
      </c>
      <c r="L76" s="46">
        <v>19</v>
      </c>
      <c r="M76" s="44">
        <f t="shared" si="49"/>
        <v>2951.5358361774747</v>
      </c>
      <c r="N76" s="45">
        <f t="shared" si="42"/>
        <v>155.34399137776182</v>
      </c>
      <c r="O76" s="47">
        <f t="shared" si="43"/>
        <v>0</v>
      </c>
      <c r="P76" s="48">
        <f t="shared" si="44"/>
        <v>-34.129692832764505</v>
      </c>
      <c r="Q76" s="49">
        <f t="shared" si="45"/>
        <v>0.81987106560485401</v>
      </c>
      <c r="R76" s="274"/>
      <c r="S76" s="50">
        <v>0.33614583333333331</v>
      </c>
      <c r="T76" s="51">
        <v>0.36666666666666664</v>
      </c>
      <c r="U76" s="52">
        <v>7.7999999999999403</v>
      </c>
      <c r="V76" s="53">
        <v>43.949999999999996</v>
      </c>
      <c r="W76" s="54"/>
      <c r="X76" s="94"/>
      <c r="Y76" s="266"/>
      <c r="Z76" s="267"/>
      <c r="AA76" s="112">
        <f t="shared" si="46"/>
        <v>-648.46416382252528</v>
      </c>
      <c r="AB76" s="113">
        <f t="shared" si="47"/>
        <v>0.81987106560485412</v>
      </c>
      <c r="AC76" s="279"/>
    </row>
    <row r="77" spans="1:29" ht="15.75" customHeight="1">
      <c r="A77" s="283"/>
      <c r="B77" s="38" t="s">
        <v>85</v>
      </c>
      <c r="C77" s="287" t="s">
        <v>235</v>
      </c>
      <c r="D77" s="287"/>
      <c r="E77" s="39">
        <v>43.61</v>
      </c>
      <c r="F77" s="44">
        <v>2486</v>
      </c>
      <c r="G77" s="41">
        <f t="shared" si="48"/>
        <v>108414.45999999999</v>
      </c>
      <c r="H77" s="58"/>
      <c r="I77" s="43">
        <v>22</v>
      </c>
      <c r="J77" s="44">
        <v>3600</v>
      </c>
      <c r="K77" s="45">
        <f t="shared" si="50"/>
        <v>163.63636363636363</v>
      </c>
      <c r="L77" s="59">
        <v>22</v>
      </c>
      <c r="M77" s="44">
        <f t="shared" si="49"/>
        <v>3107.5000000000009</v>
      </c>
      <c r="N77" s="45">
        <f t="shared" si="42"/>
        <v>141.25000000000003</v>
      </c>
      <c r="O77" s="47">
        <f t="shared" si="43"/>
        <v>0</v>
      </c>
      <c r="P77" s="48">
        <f t="shared" si="44"/>
        <v>-22.386363636363598</v>
      </c>
      <c r="Q77" s="49">
        <f t="shared" si="45"/>
        <v>0.86319444444444471</v>
      </c>
      <c r="R77" s="274"/>
      <c r="S77" s="50">
        <v>0.37013888888888891</v>
      </c>
      <c r="T77" s="51">
        <v>0.40347222222222223</v>
      </c>
      <c r="U77" s="52">
        <v>5.0000000000000622</v>
      </c>
      <c r="V77" s="53">
        <v>47.999999999999986</v>
      </c>
      <c r="W77" s="54"/>
      <c r="X77" s="94"/>
      <c r="Y77" s="266"/>
      <c r="Z77" s="267"/>
      <c r="AA77" s="112">
        <f t="shared" si="46"/>
        <v>-492.49999999999909</v>
      </c>
      <c r="AB77" s="113">
        <f t="shared" si="47"/>
        <v>0.86319444444444471</v>
      </c>
      <c r="AC77" s="279"/>
    </row>
    <row r="78" spans="1:29" ht="15.75" customHeight="1">
      <c r="A78" s="283"/>
      <c r="B78" s="38" t="s">
        <v>85</v>
      </c>
      <c r="C78" s="287" t="s">
        <v>236</v>
      </c>
      <c r="D78" s="287"/>
      <c r="E78" s="39">
        <v>46.93</v>
      </c>
      <c r="F78" s="44">
        <v>2968</v>
      </c>
      <c r="G78" s="60">
        <f t="shared" si="48"/>
        <v>139288.24</v>
      </c>
      <c r="H78" s="61"/>
      <c r="I78" s="43">
        <v>26</v>
      </c>
      <c r="J78" s="44">
        <v>3600</v>
      </c>
      <c r="K78" s="45">
        <f t="shared" si="50"/>
        <v>138.46153846153845</v>
      </c>
      <c r="L78" s="46">
        <v>26</v>
      </c>
      <c r="M78" s="44">
        <f t="shared" si="49"/>
        <v>3124.2105263157873</v>
      </c>
      <c r="N78" s="45">
        <f t="shared" si="42"/>
        <v>120.16194331983797</v>
      </c>
      <c r="O78" s="47">
        <f t="shared" si="43"/>
        <v>0</v>
      </c>
      <c r="P78" s="48">
        <f t="shared" si="44"/>
        <v>-18.299595141700479</v>
      </c>
      <c r="Q78" s="49">
        <f t="shared" si="45"/>
        <v>0.86783625730994096</v>
      </c>
      <c r="R78" s="274"/>
      <c r="S78" s="50">
        <v>0.40763888888888888</v>
      </c>
      <c r="T78" s="51">
        <v>0.44722222222222224</v>
      </c>
      <c r="U78" s="52">
        <v>5.9999999999999787</v>
      </c>
      <c r="V78" s="53">
        <v>57.000000000000036</v>
      </c>
      <c r="W78" s="54">
        <v>0.44722222222222224</v>
      </c>
      <c r="X78" s="94">
        <v>0.48541666666666655</v>
      </c>
      <c r="Y78" s="266"/>
      <c r="Z78" s="267"/>
      <c r="AA78" s="112">
        <f t="shared" si="46"/>
        <v>-475.78947368421268</v>
      </c>
      <c r="AB78" s="113">
        <f t="shared" si="47"/>
        <v>0.86783625730994096</v>
      </c>
      <c r="AC78" s="279"/>
    </row>
    <row r="79" spans="1:29" ht="15.75" customHeight="1">
      <c r="A79" s="283"/>
      <c r="B79" s="38" t="s">
        <v>85</v>
      </c>
      <c r="C79" s="287" t="s">
        <v>208</v>
      </c>
      <c r="D79" s="287"/>
      <c r="E79" s="39">
        <v>36.86</v>
      </c>
      <c r="F79" s="44">
        <v>4319</v>
      </c>
      <c r="G79" s="60">
        <f t="shared" si="48"/>
        <v>159198.34</v>
      </c>
      <c r="H79" s="64"/>
      <c r="I79" s="43">
        <v>21</v>
      </c>
      <c r="J79" s="44">
        <v>3600</v>
      </c>
      <c r="K79" s="45">
        <f t="shared" si="50"/>
        <v>171.42857142857142</v>
      </c>
      <c r="L79" s="59">
        <v>21</v>
      </c>
      <c r="M79" s="44">
        <f t="shared" si="49"/>
        <v>3184.8422777550136</v>
      </c>
      <c r="N79" s="45">
        <f t="shared" si="42"/>
        <v>151.65915608357207</v>
      </c>
      <c r="O79" s="65">
        <f t="shared" si="43"/>
        <v>0</v>
      </c>
      <c r="P79" s="66">
        <f t="shared" si="44"/>
        <v>-19.769415344999345</v>
      </c>
      <c r="Q79" s="67">
        <f t="shared" si="45"/>
        <v>0.88467841048750384</v>
      </c>
      <c r="R79" s="274"/>
      <c r="S79" s="50">
        <v>0.48541666666666655</v>
      </c>
      <c r="T79" s="51">
        <v>0.54192129629629626</v>
      </c>
      <c r="U79" s="52">
        <v>54.999999999999801</v>
      </c>
      <c r="V79" s="53">
        <v>81.366666666666788</v>
      </c>
      <c r="W79" s="54"/>
      <c r="X79" s="94"/>
      <c r="Y79" s="266"/>
      <c r="Z79" s="267"/>
      <c r="AA79" s="112">
        <f t="shared" si="46"/>
        <v>-415.15772224498642</v>
      </c>
      <c r="AB79" s="113">
        <f t="shared" si="47"/>
        <v>0.88467841048750373</v>
      </c>
      <c r="AC79" s="279"/>
    </row>
    <row r="80" spans="1:29" ht="15.75" customHeight="1">
      <c r="A80" s="283"/>
      <c r="B80" s="38" t="s">
        <v>85</v>
      </c>
      <c r="C80" s="287" t="s">
        <v>90</v>
      </c>
      <c r="D80" s="287"/>
      <c r="E80" s="39">
        <v>38</v>
      </c>
      <c r="F80" s="44">
        <v>500</v>
      </c>
      <c r="G80" s="60">
        <f t="shared" si="48"/>
        <v>19000</v>
      </c>
      <c r="H80" s="64">
        <v>2</v>
      </c>
      <c r="I80" s="43">
        <v>21</v>
      </c>
      <c r="J80" s="44">
        <v>3600</v>
      </c>
      <c r="K80" s="45">
        <f t="shared" si="50"/>
        <v>171.42857142857142</v>
      </c>
      <c r="L80" s="59">
        <v>21</v>
      </c>
      <c r="M80" s="44">
        <f t="shared" si="49"/>
        <v>3152.3642732049052</v>
      </c>
      <c r="N80" s="45">
        <f t="shared" si="42"/>
        <v>150.11258443832881</v>
      </c>
      <c r="O80" s="65">
        <f t="shared" si="43"/>
        <v>0</v>
      </c>
      <c r="P80" s="66">
        <f t="shared" si="44"/>
        <v>-21.315986990242607</v>
      </c>
      <c r="Q80" s="67">
        <f t="shared" si="45"/>
        <v>0.87565674255691817</v>
      </c>
      <c r="R80" s="274"/>
      <c r="S80" s="50">
        <v>0.5475578703703704</v>
      </c>
      <c r="T80" s="51">
        <v>0.5541666666666667</v>
      </c>
      <c r="U80" s="52">
        <v>8.1166666666667631</v>
      </c>
      <c r="V80" s="53">
        <v>9.5166666666666622</v>
      </c>
      <c r="W80" s="54"/>
      <c r="X80" s="94"/>
      <c r="Y80" s="266"/>
      <c r="Z80" s="267"/>
      <c r="AA80" s="112">
        <f t="shared" si="46"/>
        <v>-447.6357267950948</v>
      </c>
      <c r="AB80" s="113">
        <f t="shared" si="47"/>
        <v>0.87565674255691817</v>
      </c>
      <c r="AC80" s="279"/>
    </row>
    <row r="81" spans="1:29" ht="15.75" customHeight="1">
      <c r="A81" s="283"/>
      <c r="B81" s="38" t="s">
        <v>85</v>
      </c>
      <c r="C81" s="287" t="s">
        <v>89</v>
      </c>
      <c r="D81" s="287"/>
      <c r="E81" s="39">
        <v>38.630000000000003</v>
      </c>
      <c r="F81" s="44">
        <v>7337</v>
      </c>
      <c r="G81" s="60">
        <f t="shared" si="48"/>
        <v>283428.31</v>
      </c>
      <c r="H81" s="64"/>
      <c r="I81" s="43">
        <v>20</v>
      </c>
      <c r="J81" s="44">
        <v>3600</v>
      </c>
      <c r="K81" s="45">
        <f t="shared" si="50"/>
        <v>180</v>
      </c>
      <c r="L81" s="59">
        <v>20</v>
      </c>
      <c r="M81" s="44">
        <f t="shared" si="49"/>
        <v>3184.2314647377862</v>
      </c>
      <c r="N81" s="45">
        <f t="shared" si="42"/>
        <v>159.21157323688931</v>
      </c>
      <c r="O81" s="65">
        <f t="shared" si="43"/>
        <v>0</v>
      </c>
      <c r="P81" s="66">
        <f t="shared" si="44"/>
        <v>-20.788426763110692</v>
      </c>
      <c r="Q81" s="67">
        <f t="shared" si="45"/>
        <v>0.88450874020494064</v>
      </c>
      <c r="R81" s="274"/>
      <c r="S81" s="50">
        <v>0.55902777777777757</v>
      </c>
      <c r="T81" s="51">
        <v>0.65503472222222225</v>
      </c>
      <c r="U81" s="52">
        <v>6.9999999999996554</v>
      </c>
      <c r="V81" s="53">
        <v>138.25000000000034</v>
      </c>
      <c r="W81" s="54"/>
      <c r="X81" s="94"/>
      <c r="Y81" s="266"/>
      <c r="Z81" s="267"/>
      <c r="AA81" s="112">
        <f t="shared" si="46"/>
        <v>-415.76853526221385</v>
      </c>
      <c r="AB81" s="113">
        <f t="shared" si="47"/>
        <v>0.88450874020494064</v>
      </c>
      <c r="AC81" s="279"/>
    </row>
    <row r="82" spans="1:29" ht="15.75" customHeight="1">
      <c r="A82" s="283"/>
      <c r="B82" s="38" t="s">
        <v>85</v>
      </c>
      <c r="C82" s="287" t="s">
        <v>90</v>
      </c>
      <c r="D82" s="287"/>
      <c r="E82" s="39">
        <v>38</v>
      </c>
      <c r="F82" s="44">
        <v>8958</v>
      </c>
      <c r="G82" s="60">
        <f t="shared" si="48"/>
        <v>340404</v>
      </c>
      <c r="H82" s="64"/>
      <c r="I82" s="43">
        <v>21</v>
      </c>
      <c r="J82" s="44">
        <v>3600</v>
      </c>
      <c r="K82" s="45">
        <f t="shared" si="50"/>
        <v>171.42857142857142</v>
      </c>
      <c r="L82" s="59">
        <v>21</v>
      </c>
      <c r="M82" s="44">
        <f t="shared" si="49"/>
        <v>3164.7497546614313</v>
      </c>
      <c r="N82" s="45">
        <f t="shared" si="42"/>
        <v>150.70236926959197</v>
      </c>
      <c r="O82" s="65">
        <f t="shared" si="43"/>
        <v>0</v>
      </c>
      <c r="P82" s="66">
        <f t="shared" si="44"/>
        <v>-20.726202158979447</v>
      </c>
      <c r="Q82" s="67">
        <f t="shared" si="45"/>
        <v>0.8790971540726199</v>
      </c>
      <c r="R82" s="274"/>
      <c r="S82" s="50">
        <v>0.65983796296296293</v>
      </c>
      <c r="T82" s="51">
        <v>0.77777777777777779</v>
      </c>
      <c r="U82" s="52">
        <v>6.9166666666665755</v>
      </c>
      <c r="V82" s="53">
        <v>169.8333333333334</v>
      </c>
      <c r="W82" s="54"/>
      <c r="X82" s="94"/>
      <c r="Y82" s="266"/>
      <c r="Z82" s="267"/>
      <c r="AA82" s="112">
        <f t="shared" si="46"/>
        <v>-435.25024533856867</v>
      </c>
      <c r="AB82" s="113">
        <f t="shared" si="47"/>
        <v>0.87909715407261979</v>
      </c>
      <c r="AC82" s="279"/>
    </row>
    <row r="83" spans="1:29" ht="15.75" customHeight="1">
      <c r="A83" s="283"/>
      <c r="B83" s="38"/>
      <c r="C83" s="287"/>
      <c r="D83" s="287"/>
      <c r="E83" s="39"/>
      <c r="F83" s="44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112"/>
      <c r="AB83" s="113"/>
      <c r="AC83" s="279"/>
    </row>
    <row r="84" spans="1:29" ht="15.75" customHeight="1">
      <c r="A84" s="283"/>
      <c r="B84" s="38"/>
      <c r="C84" s="287"/>
      <c r="D84" s="287"/>
      <c r="E84" s="39"/>
      <c r="F84" s="44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112"/>
      <c r="AB84" s="113"/>
      <c r="AC84" s="279"/>
    </row>
    <row r="85" spans="1:29" ht="15.75" customHeight="1">
      <c r="A85" s="283"/>
      <c r="B85" s="38"/>
      <c r="C85" s="287"/>
      <c r="D85" s="287"/>
      <c r="E85" s="39"/>
      <c r="F85" s="44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112"/>
      <c r="AB85" s="113"/>
      <c r="AC85" s="279"/>
    </row>
    <row r="86" spans="1:29" ht="15.75" customHeight="1">
      <c r="A86" s="283"/>
      <c r="B86" s="38"/>
      <c r="C86" s="287"/>
      <c r="D86" s="287"/>
      <c r="E86" s="39"/>
      <c r="F86" s="44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112"/>
      <c r="AB86" s="113"/>
      <c r="AC86" s="279"/>
    </row>
    <row r="87" spans="1:29" ht="15.75" customHeight="1">
      <c r="A87" s="283"/>
      <c r="B87" s="38"/>
      <c r="C87" s="287"/>
      <c r="D87" s="287"/>
      <c r="E87" s="39"/>
      <c r="F87" s="44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112"/>
      <c r="AB87" s="113"/>
      <c r="AC87" s="279"/>
    </row>
    <row r="88" spans="1:29" ht="15.75" customHeight="1">
      <c r="A88" s="283"/>
      <c r="B88" s="38"/>
      <c r="C88" s="287"/>
      <c r="D88" s="287"/>
      <c r="E88" s="95"/>
      <c r="F88" s="44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51">AVERAGE(I73:I88)</f>
        <v>21.1</v>
      </c>
      <c r="J89" s="81">
        <f t="shared" si="51"/>
        <v>3600</v>
      </c>
      <c r="K89" s="82">
        <f t="shared" ref="K89" si="52">J89/I89</f>
        <v>170.61611374407582</v>
      </c>
      <c r="L89" s="80">
        <f t="shared" ref="L89:M89" si="53">AVERAGE(L73:L88)</f>
        <v>21.1</v>
      </c>
      <c r="M89" s="81">
        <f t="shared" si="53"/>
        <v>3077.1749363746103</v>
      </c>
      <c r="N89" s="82">
        <f t="shared" ref="N89:N93" si="54">M89/L89</f>
        <v>145.83767470969715</v>
      </c>
      <c r="O89" s="83">
        <f t="shared" ref="O89:O93" si="55">L89-I89</f>
        <v>0</v>
      </c>
      <c r="P89" s="84">
        <f t="shared" ref="P89:P93" si="56">N89-K89</f>
        <v>-24.778439034378664</v>
      </c>
      <c r="Q89" s="85">
        <f t="shared" ref="Q89:Q93" si="57">N89/K89</f>
        <v>0.85477081565961388</v>
      </c>
      <c r="R89" s="275"/>
      <c r="S89" s="182">
        <f>S73</f>
        <v>0.16678240740740741</v>
      </c>
      <c r="T89" s="183">
        <f>INDEX(T73:T88,COUNTA(T73:T88))</f>
        <v>0.77777777777777779</v>
      </c>
      <c r="U89" s="86"/>
      <c r="V89" s="96"/>
      <c r="W89" s="78"/>
      <c r="X89" s="82"/>
      <c r="Y89" s="262"/>
      <c r="Z89" s="263"/>
      <c r="AA89" s="97">
        <f>M89-J89</f>
        <v>-522.8250636253897</v>
      </c>
      <c r="AB89" s="85">
        <f>M89/J89</f>
        <v>0.85477081565961399</v>
      </c>
      <c r="AC89" s="280"/>
    </row>
    <row r="90" spans="1:29" ht="15.75" customHeight="1">
      <c r="A90" s="268" t="s">
        <v>40</v>
      </c>
      <c r="B90" s="98" t="s">
        <v>76</v>
      </c>
      <c r="C90" s="271" t="s">
        <v>91</v>
      </c>
      <c r="D90" s="272"/>
      <c r="E90" s="21">
        <v>34.229999999999997</v>
      </c>
      <c r="F90" s="15">
        <v>2018</v>
      </c>
      <c r="G90" s="22">
        <f t="shared" ref="G90:G93" si="58">E90*F90</f>
        <v>69076.14</v>
      </c>
      <c r="H90" s="23"/>
      <c r="I90" s="24">
        <v>16</v>
      </c>
      <c r="J90" s="25">
        <v>3000</v>
      </c>
      <c r="K90" s="26">
        <f>J90/I90</f>
        <v>187.5</v>
      </c>
      <c r="L90" s="27">
        <v>16</v>
      </c>
      <c r="M90" s="25">
        <f>F90/V90*60</f>
        <v>2535.7068062827252</v>
      </c>
      <c r="N90" s="26">
        <f t="shared" si="54"/>
        <v>158.48167539267033</v>
      </c>
      <c r="O90" s="91">
        <f t="shared" si="55"/>
        <v>0</v>
      </c>
      <c r="P90" s="92">
        <f t="shared" si="56"/>
        <v>-29.018324607329674</v>
      </c>
      <c r="Q90" s="31">
        <f t="shared" si="57"/>
        <v>0.84523560209424176</v>
      </c>
      <c r="R90" s="273">
        <f>Q106</f>
        <v>0.85152792025717883</v>
      </c>
      <c r="S90" s="32">
        <v>0.25017361111111114</v>
      </c>
      <c r="T90" s="33">
        <v>0.28333333333333333</v>
      </c>
      <c r="U90" s="34"/>
      <c r="V90" s="35">
        <v>47.74999999999995</v>
      </c>
      <c r="W90" s="114"/>
      <c r="X90" s="115"/>
      <c r="Y90" s="276"/>
      <c r="Z90" s="277"/>
      <c r="AA90" s="36">
        <f>M90-J90</f>
        <v>-464.29319371727479</v>
      </c>
      <c r="AB90" s="31">
        <f>M90/J90</f>
        <v>0.84523560209424176</v>
      </c>
      <c r="AC90" s="278">
        <f>AB106</f>
        <v>0.85152792025717883</v>
      </c>
    </row>
    <row r="91" spans="1:29" ht="15.75" customHeight="1">
      <c r="A91" s="269"/>
      <c r="B91" s="38" t="s">
        <v>76</v>
      </c>
      <c r="C91" s="264" t="s">
        <v>92</v>
      </c>
      <c r="D91" s="265"/>
      <c r="E91" s="39">
        <v>34.770000000000003</v>
      </c>
      <c r="F91" s="40">
        <v>1714</v>
      </c>
      <c r="G91" s="41">
        <f t="shared" si="58"/>
        <v>59595.780000000006</v>
      </c>
      <c r="H91" s="42"/>
      <c r="I91" s="43">
        <v>11</v>
      </c>
      <c r="J91" s="44">
        <v>3000</v>
      </c>
      <c r="K91" s="45">
        <f t="shared" si="50"/>
        <v>272.72727272727275</v>
      </c>
      <c r="L91" s="46">
        <v>11</v>
      </c>
      <c r="M91" s="44">
        <f>F91/V91*60</f>
        <v>2519.5590036749686</v>
      </c>
      <c r="N91" s="45">
        <f t="shared" si="54"/>
        <v>229.05081851590623</v>
      </c>
      <c r="O91" s="47">
        <f t="shared" si="55"/>
        <v>0</v>
      </c>
      <c r="P91" s="48">
        <f t="shared" si="56"/>
        <v>-43.676454211366519</v>
      </c>
      <c r="Q91" s="49">
        <f t="shared" si="57"/>
        <v>0.8398530012249894</v>
      </c>
      <c r="R91" s="274"/>
      <c r="S91" s="50">
        <v>0.28767361111111112</v>
      </c>
      <c r="T91" s="51">
        <v>0.31601851851851853</v>
      </c>
      <c r="U91" s="52">
        <v>6.2500000000000178</v>
      </c>
      <c r="V91" s="53">
        <v>40.816666666666677</v>
      </c>
      <c r="W91" s="54"/>
      <c r="X91" s="94"/>
      <c r="Y91" s="266"/>
      <c r="Z91" s="267"/>
      <c r="AA91" s="55">
        <f>M91-J91</f>
        <v>-480.44099632503139</v>
      </c>
      <c r="AB91" s="49">
        <f>M91/J91</f>
        <v>0.83985300122498951</v>
      </c>
      <c r="AC91" s="279"/>
    </row>
    <row r="92" spans="1:29" ht="15.75" customHeight="1">
      <c r="A92" s="269"/>
      <c r="B92" s="38" t="s">
        <v>76</v>
      </c>
      <c r="C92" s="264" t="s">
        <v>94</v>
      </c>
      <c r="D92" s="265"/>
      <c r="E92" s="39">
        <v>35.83</v>
      </c>
      <c r="F92" s="40">
        <v>5083</v>
      </c>
      <c r="G92" s="41">
        <f t="shared" si="58"/>
        <v>182123.88999999998</v>
      </c>
      <c r="H92" s="42"/>
      <c r="I92" s="43">
        <v>12</v>
      </c>
      <c r="J92" s="44">
        <v>3273</v>
      </c>
      <c r="K92" s="45">
        <f t="shared" si="50"/>
        <v>272.75</v>
      </c>
      <c r="L92" s="46">
        <v>12</v>
      </c>
      <c r="M92" s="44">
        <f>F92/V92*60</f>
        <v>2828.2534775888707</v>
      </c>
      <c r="N92" s="45">
        <f t="shared" si="54"/>
        <v>235.68778979907256</v>
      </c>
      <c r="O92" s="47">
        <f t="shared" si="55"/>
        <v>0</v>
      </c>
      <c r="P92" s="48">
        <f t="shared" si="56"/>
        <v>-37.062210200927439</v>
      </c>
      <c r="Q92" s="49">
        <f t="shared" si="57"/>
        <v>0.86411655288385902</v>
      </c>
      <c r="R92" s="274"/>
      <c r="S92" s="50">
        <v>0.36192129629629627</v>
      </c>
      <c r="T92" s="51">
        <v>0.43680555555555556</v>
      </c>
      <c r="U92" s="52">
        <v>8.166666666666611</v>
      </c>
      <c r="V92" s="53">
        <v>107.83333333333337</v>
      </c>
      <c r="W92" s="54">
        <v>0.43680555555555556</v>
      </c>
      <c r="X92" s="94">
        <v>0.47638888888888881</v>
      </c>
      <c r="Y92" s="266"/>
      <c r="Z92" s="267"/>
      <c r="AA92" s="55">
        <f>M92-J92</f>
        <v>-444.74652241112926</v>
      </c>
      <c r="AB92" s="49">
        <f>M92/J92</f>
        <v>0.86411655288385902</v>
      </c>
      <c r="AC92" s="279"/>
    </row>
    <row r="93" spans="1:29" ht="15.75" customHeight="1">
      <c r="A93" s="269"/>
      <c r="B93" s="38" t="s">
        <v>76</v>
      </c>
      <c r="C93" s="264" t="s">
        <v>95</v>
      </c>
      <c r="D93" s="265"/>
      <c r="E93" s="39">
        <v>36.409999999999997</v>
      </c>
      <c r="F93" s="40">
        <v>3733</v>
      </c>
      <c r="G93" s="41">
        <f t="shared" si="58"/>
        <v>135918.53</v>
      </c>
      <c r="H93" s="58"/>
      <c r="I93" s="43">
        <v>11</v>
      </c>
      <c r="J93" s="44">
        <v>3273</v>
      </c>
      <c r="K93" s="45">
        <f t="shared" si="50"/>
        <v>297.54545454545456</v>
      </c>
      <c r="L93" s="59">
        <v>11</v>
      </c>
      <c r="M93" s="44">
        <f>F93/V93*60</f>
        <v>2799.7500000000014</v>
      </c>
      <c r="N93" s="45">
        <f t="shared" si="54"/>
        <v>254.52272727272739</v>
      </c>
      <c r="O93" s="47">
        <f t="shared" si="55"/>
        <v>0</v>
      </c>
      <c r="P93" s="48">
        <f t="shared" si="56"/>
        <v>-43.022727272727167</v>
      </c>
      <c r="Q93" s="49">
        <f t="shared" si="57"/>
        <v>0.85540788267644396</v>
      </c>
      <c r="R93" s="274"/>
      <c r="S93" s="50">
        <v>0.47638888888888881</v>
      </c>
      <c r="T93" s="51">
        <v>0.53194444444444433</v>
      </c>
      <c r="U93" s="52">
        <v>56.999999999999879</v>
      </c>
      <c r="V93" s="53">
        <v>79.999999999999957</v>
      </c>
      <c r="W93" s="54"/>
      <c r="X93" s="94"/>
      <c r="Y93" s="266"/>
      <c r="Z93" s="267"/>
      <c r="AA93" s="55">
        <f>M93-J93</f>
        <v>-473.24999999999864</v>
      </c>
      <c r="AB93" s="49">
        <f>M93/J93</f>
        <v>0.85540788267644408</v>
      </c>
      <c r="AC93" s="279"/>
    </row>
    <row r="94" spans="1:29" ht="15.75" customHeight="1">
      <c r="A94" s="269"/>
      <c r="B94" s="38"/>
      <c r="C94" s="264"/>
      <c r="D94" s="265"/>
      <c r="E94" s="39"/>
      <c r="F94" s="40"/>
      <c r="G94" s="60"/>
      <c r="H94" s="61"/>
      <c r="I94" s="43"/>
      <c r="J94" s="44"/>
      <c r="K94" s="45"/>
      <c r="L94" s="46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4"/>
      <c r="I95" s="43"/>
      <c r="J95" s="44"/>
      <c r="K95" s="45"/>
      <c r="L95" s="59"/>
      <c r="M95" s="44"/>
      <c r="N95" s="45"/>
      <c r="O95" s="65"/>
      <c r="P95" s="66"/>
      <c r="Q95" s="67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110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110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110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110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110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110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110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110"/>
      <c r="Y104" s="266"/>
      <c r="Z104" s="267"/>
      <c r="AA104" s="55"/>
      <c r="AB104" s="49"/>
      <c r="AC104" s="279"/>
    </row>
    <row r="105" spans="1:29" ht="15.75" customHeight="1">
      <c r="A105" s="269"/>
      <c r="B105" s="99"/>
      <c r="C105" s="264"/>
      <c r="D105" s="265"/>
      <c r="E105" s="109"/>
      <c r="F105" s="71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59">AVERAGE(I90:I105)</f>
        <v>12.5</v>
      </c>
      <c r="J106" s="81">
        <f t="shared" si="59"/>
        <v>3136.5</v>
      </c>
      <c r="K106" s="82">
        <f t="shared" ref="K106" si="60">J106/I106</f>
        <v>250.92</v>
      </c>
      <c r="L106" s="80">
        <f t="shared" ref="L106:M106" si="61">AVERAGE(L90:L105)</f>
        <v>12.5</v>
      </c>
      <c r="M106" s="81">
        <f t="shared" si="61"/>
        <v>2670.8173218866414</v>
      </c>
      <c r="N106" s="82">
        <f>M106/L106</f>
        <v>213.66538575093131</v>
      </c>
      <c r="O106" s="83">
        <f>L106-I106</f>
        <v>0</v>
      </c>
      <c r="P106" s="84">
        <f>N106-K106</f>
        <v>-37.25461424906868</v>
      </c>
      <c r="Q106" s="85">
        <f>N106/K106</f>
        <v>0.85152792025717883</v>
      </c>
      <c r="R106" s="275"/>
      <c r="S106" s="182">
        <f>S90</f>
        <v>0.25017361111111114</v>
      </c>
      <c r="T106" s="183">
        <f>INDEX(T90:T105,COUNTA(T90:T105))</f>
        <v>0.53194444444444433</v>
      </c>
      <c r="U106" s="86"/>
      <c r="V106" s="96"/>
      <c r="W106" s="78"/>
      <c r="X106" s="82"/>
      <c r="Y106" s="262"/>
      <c r="Z106" s="263"/>
      <c r="AA106" s="97">
        <f>M106-J106</f>
        <v>-465.68267811335863</v>
      </c>
      <c r="AB106" s="85">
        <f>M106/J106</f>
        <v>0.85152792025717883</v>
      </c>
      <c r="AC106" s="280"/>
    </row>
    <row r="107" spans="1:29" ht="15.75" customHeight="1">
      <c r="A107" s="281" t="s">
        <v>42</v>
      </c>
      <c r="B107" s="16" t="s">
        <v>69</v>
      </c>
      <c r="C107" s="271" t="s">
        <v>102</v>
      </c>
      <c r="D107" s="272"/>
      <c r="E107" s="21">
        <v>26.63</v>
      </c>
      <c r="F107" s="15">
        <v>869</v>
      </c>
      <c r="G107" s="22">
        <f t="shared" ref="G107:G110" si="62">E107*F107</f>
        <v>23141.469999999998</v>
      </c>
      <c r="H107" s="23"/>
      <c r="I107" s="24">
        <v>6</v>
      </c>
      <c r="J107" s="25">
        <v>2600</v>
      </c>
      <c r="K107" s="26">
        <f>J107/I107</f>
        <v>433.33333333333331</v>
      </c>
      <c r="L107" s="27">
        <v>6</v>
      </c>
      <c r="M107" s="25">
        <f>F107/V107*60</f>
        <v>2113.7837837837797</v>
      </c>
      <c r="N107" s="26">
        <f>M107/L107</f>
        <v>352.29729729729661</v>
      </c>
      <c r="O107" s="91">
        <f>L107-I107</f>
        <v>0</v>
      </c>
      <c r="P107" s="92">
        <f>N107-K107</f>
        <v>-81.036036036036705</v>
      </c>
      <c r="Q107" s="31">
        <f>N107/K107</f>
        <v>0.81299376299376147</v>
      </c>
      <c r="R107" s="273">
        <f>Q123</f>
        <v>0.82961299394659227</v>
      </c>
      <c r="S107" s="117">
        <v>0.33981481481481479</v>
      </c>
      <c r="T107" s="118">
        <v>0.35694444444444445</v>
      </c>
      <c r="U107" s="34"/>
      <c r="V107" s="35">
        <v>24.666666666666714</v>
      </c>
      <c r="W107" s="33"/>
      <c r="X107" s="107"/>
      <c r="Y107" s="276"/>
      <c r="Z107" s="277"/>
      <c r="AA107" s="36">
        <f>M107-J107</f>
        <v>-486.21621621622035</v>
      </c>
      <c r="AB107" s="31">
        <f>M107/J107</f>
        <v>0.81299376299376136</v>
      </c>
      <c r="AC107" s="278">
        <f>AB123</f>
        <v>0.82961299394659227</v>
      </c>
    </row>
    <row r="108" spans="1:29" ht="15.75" customHeight="1">
      <c r="A108" s="282"/>
      <c r="B108" s="38" t="s">
        <v>76</v>
      </c>
      <c r="C108" s="264" t="s">
        <v>99</v>
      </c>
      <c r="D108" s="265"/>
      <c r="E108" s="39">
        <v>24.73</v>
      </c>
      <c r="F108" s="40">
        <v>1291</v>
      </c>
      <c r="G108" s="41">
        <f t="shared" si="62"/>
        <v>31926.43</v>
      </c>
      <c r="H108" s="42"/>
      <c r="I108" s="43">
        <v>6</v>
      </c>
      <c r="J108" s="44">
        <v>2600</v>
      </c>
      <c r="K108" s="45">
        <f t="shared" si="50"/>
        <v>433.33333333333331</v>
      </c>
      <c r="L108" s="46">
        <v>6</v>
      </c>
      <c r="M108" s="44">
        <f>F108/V108*60</f>
        <v>2171.7757009345792</v>
      </c>
      <c r="N108" s="45">
        <f>M108/L108</f>
        <v>361.96261682242988</v>
      </c>
      <c r="O108" s="47">
        <f>L108-I108</f>
        <v>0</v>
      </c>
      <c r="P108" s="48">
        <f>N108-K108</f>
        <v>-71.370716510903435</v>
      </c>
      <c r="Q108" s="49">
        <f>N108/K108</f>
        <v>0.83529834651329971</v>
      </c>
      <c r="R108" s="274"/>
      <c r="S108" s="50">
        <v>0.36203703703703705</v>
      </c>
      <c r="T108" s="51">
        <v>0.38680555555555557</v>
      </c>
      <c r="U108" s="52">
        <v>7.3333333333333339</v>
      </c>
      <c r="V108" s="53">
        <v>35.666666666666671</v>
      </c>
      <c r="W108" s="54"/>
      <c r="X108" s="58"/>
      <c r="Y108" s="266"/>
      <c r="Z108" s="267"/>
      <c r="AA108" s="55">
        <f>M108-J108</f>
        <v>-428.22429906542084</v>
      </c>
      <c r="AB108" s="49">
        <f>M108/J108</f>
        <v>0.83529834651329971</v>
      </c>
      <c r="AC108" s="279"/>
    </row>
    <row r="109" spans="1:29" ht="15.75" customHeight="1">
      <c r="A109" s="282"/>
      <c r="B109" s="38" t="s">
        <v>76</v>
      </c>
      <c r="C109" s="264" t="s">
        <v>101</v>
      </c>
      <c r="D109" s="265"/>
      <c r="E109" s="39">
        <v>24.73</v>
      </c>
      <c r="F109" s="40">
        <v>1848</v>
      </c>
      <c r="G109" s="41">
        <f t="shared" si="62"/>
        <v>45701.04</v>
      </c>
      <c r="H109" s="42"/>
      <c r="I109" s="43">
        <v>6</v>
      </c>
      <c r="J109" s="44">
        <v>2600</v>
      </c>
      <c r="K109" s="45">
        <f t="shared" si="50"/>
        <v>433.33333333333331</v>
      </c>
      <c r="L109" s="46">
        <v>6</v>
      </c>
      <c r="M109" s="44">
        <f>F109/V109*60</f>
        <v>2186.9822485207096</v>
      </c>
      <c r="N109" s="45">
        <f>M109/L109</f>
        <v>364.49704142011825</v>
      </c>
      <c r="O109" s="47">
        <f>L109-I109</f>
        <v>0</v>
      </c>
      <c r="P109" s="48">
        <f>N109-K109</f>
        <v>-68.836291913215064</v>
      </c>
      <c r="Q109" s="49">
        <f>N109/K109</f>
        <v>0.84114701866181141</v>
      </c>
      <c r="R109" s="274"/>
      <c r="S109" s="50">
        <v>0.39187499999999997</v>
      </c>
      <c r="T109" s="51">
        <v>0.42708333333333331</v>
      </c>
      <c r="U109" s="52">
        <v>7.2999999999999421</v>
      </c>
      <c r="V109" s="53">
        <v>50.70000000000001</v>
      </c>
      <c r="W109" s="54"/>
      <c r="X109" s="94"/>
      <c r="Y109" s="266"/>
      <c r="Z109" s="267"/>
      <c r="AA109" s="55">
        <f>M109-J109</f>
        <v>-413.01775147929038</v>
      </c>
      <c r="AB109" s="49">
        <f>M109/J109</f>
        <v>0.84114701866181141</v>
      </c>
      <c r="AC109" s="279"/>
    </row>
    <row r="110" spans="1:29" ht="15.75" customHeight="1">
      <c r="A110" s="282"/>
      <c r="B110" s="38" t="s">
        <v>76</v>
      </c>
      <c r="C110" s="264" t="s">
        <v>100</v>
      </c>
      <c r="D110" s="265"/>
      <c r="E110" s="39">
        <v>24.94</v>
      </c>
      <c r="F110" s="40">
        <v>1416</v>
      </c>
      <c r="G110" s="41">
        <f t="shared" si="62"/>
        <v>35315.040000000001</v>
      </c>
      <c r="H110" s="42"/>
      <c r="I110" s="43">
        <v>6</v>
      </c>
      <c r="J110" s="44">
        <v>2600</v>
      </c>
      <c r="K110" s="45">
        <f t="shared" si="50"/>
        <v>433.33333333333331</v>
      </c>
      <c r="L110" s="46">
        <v>6</v>
      </c>
      <c r="M110" s="44">
        <f>F110/V110*60</f>
        <v>2155.4334038054903</v>
      </c>
      <c r="N110" s="45">
        <f>M110/L110</f>
        <v>359.23890063424841</v>
      </c>
      <c r="O110" s="47">
        <f>L110-I110</f>
        <v>0</v>
      </c>
      <c r="P110" s="48">
        <f>N110-K110</f>
        <v>-74.094432699084905</v>
      </c>
      <c r="Q110" s="49">
        <f>N110/K110</f>
        <v>0.82901284761749638</v>
      </c>
      <c r="R110" s="274"/>
      <c r="S110" s="50">
        <v>0.43194444444444435</v>
      </c>
      <c r="T110" s="51">
        <v>0.45931712962962962</v>
      </c>
      <c r="U110" s="52">
        <v>6.9999999999998952</v>
      </c>
      <c r="V110" s="53">
        <v>39.416666666666778</v>
      </c>
      <c r="W110" s="54"/>
      <c r="X110" s="58"/>
      <c r="Y110" s="266"/>
      <c r="Z110" s="267"/>
      <c r="AA110" s="55">
        <f>M110-J110</f>
        <v>-444.56659619450966</v>
      </c>
      <c r="AB110" s="49">
        <f>M110/J110</f>
        <v>0.82901284761749627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58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58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58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58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58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58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58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58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58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58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78"/>
      <c r="G123" s="79"/>
      <c r="H123" s="20"/>
      <c r="I123" s="80">
        <f t="shared" ref="I123:J123" si="63">AVERAGE(I107:I122)</f>
        <v>6</v>
      </c>
      <c r="J123" s="81">
        <f t="shared" si="63"/>
        <v>2600</v>
      </c>
      <c r="K123" s="82">
        <f t="shared" ref="K123" si="64">J123/I123</f>
        <v>433.33333333333331</v>
      </c>
      <c r="L123" s="80">
        <f t="shared" ref="L123:M123" si="65">AVERAGE(L107:L122)</f>
        <v>6</v>
      </c>
      <c r="M123" s="81">
        <f t="shared" si="65"/>
        <v>2156.9937842611398</v>
      </c>
      <c r="N123" s="82">
        <f>M123/L123</f>
        <v>359.4989640435233</v>
      </c>
      <c r="O123" s="83">
        <f>L123-I123</f>
        <v>0</v>
      </c>
      <c r="P123" s="84">
        <f>N123-K123</f>
        <v>-73.834369289810013</v>
      </c>
      <c r="Q123" s="85">
        <f>N123/K123</f>
        <v>0.82961299394659227</v>
      </c>
      <c r="R123" s="275"/>
      <c r="S123" s="182">
        <f>S107</f>
        <v>0.33981481481481479</v>
      </c>
      <c r="T123" s="183">
        <f>INDEX(T107:T122,COUNTA(T107:T122))</f>
        <v>0.45931712962962962</v>
      </c>
      <c r="U123" s="86"/>
      <c r="V123" s="96"/>
      <c r="W123" s="78"/>
      <c r="X123" s="82"/>
      <c r="Y123" s="262"/>
      <c r="Z123" s="263"/>
      <c r="AA123" s="97">
        <f>M123-J123</f>
        <v>-443.00621573886019</v>
      </c>
      <c r="AB123" s="85">
        <f>M123/J123</f>
        <v>0.82961299394659227</v>
      </c>
      <c r="AC123" s="280"/>
    </row>
    <row r="124" spans="1:29" ht="15.75" customHeight="1">
      <c r="A124" s="268" t="s">
        <v>214</v>
      </c>
      <c r="B124" s="98" t="s">
        <v>70</v>
      </c>
      <c r="C124" s="271" t="s">
        <v>203</v>
      </c>
      <c r="D124" s="272"/>
      <c r="E124" s="21">
        <v>49.91</v>
      </c>
      <c r="F124" s="15">
        <v>1920</v>
      </c>
      <c r="G124" s="22">
        <f t="shared" ref="G124:G125" si="66">E124*F124</f>
        <v>95827.199999999997</v>
      </c>
      <c r="H124" s="23"/>
      <c r="I124" s="24">
        <v>26</v>
      </c>
      <c r="J124" s="25">
        <v>2000</v>
      </c>
      <c r="K124" s="26">
        <f>J124/I124</f>
        <v>76.92307692307692</v>
      </c>
      <c r="L124" s="27">
        <v>26</v>
      </c>
      <c r="M124" s="25">
        <f>F124/V124*60</f>
        <v>1702.4630541871927</v>
      </c>
      <c r="N124" s="26">
        <f>M124/L124</f>
        <v>65.479348237968949</v>
      </c>
      <c r="O124" s="91">
        <f>L124-I124</f>
        <v>0</v>
      </c>
      <c r="P124" s="92">
        <f>N124-K124</f>
        <v>-11.44372868510797</v>
      </c>
      <c r="Q124" s="31">
        <f>N124/K124</f>
        <v>0.8512315270935964</v>
      </c>
      <c r="R124" s="273">
        <f>Q140</f>
        <v>0.85190700555750687</v>
      </c>
      <c r="S124" s="32">
        <v>0.71134259259259258</v>
      </c>
      <c r="T124" s="33">
        <v>0.7583333333333333</v>
      </c>
      <c r="U124" s="34"/>
      <c r="V124" s="35">
        <v>67.666666666666643</v>
      </c>
      <c r="W124" s="33"/>
      <c r="X124" s="107"/>
      <c r="Y124" s="276"/>
      <c r="Z124" s="277"/>
      <c r="AA124" s="36">
        <f>M124-J124</f>
        <v>-297.53694581280729</v>
      </c>
      <c r="AB124" s="31">
        <f>M124/J124</f>
        <v>0.8512315270935964</v>
      </c>
      <c r="AC124" s="278">
        <f>AB140</f>
        <v>0.85190700555750687</v>
      </c>
    </row>
    <row r="125" spans="1:29" ht="15.75" customHeight="1">
      <c r="A125" s="269"/>
      <c r="B125" s="99" t="s">
        <v>70</v>
      </c>
      <c r="C125" s="264" t="s">
        <v>224</v>
      </c>
      <c r="D125" s="265"/>
      <c r="E125" s="39">
        <v>50.67</v>
      </c>
      <c r="F125" s="40">
        <v>2742</v>
      </c>
      <c r="G125" s="41">
        <f t="shared" si="66"/>
        <v>138937.14000000001</v>
      </c>
      <c r="H125" s="42"/>
      <c r="I125" s="43">
        <v>22</v>
      </c>
      <c r="J125" s="44">
        <v>2000</v>
      </c>
      <c r="K125" s="45">
        <f t="shared" ref="K125" si="67">J125/I125</f>
        <v>90.909090909090907</v>
      </c>
      <c r="L125" s="46">
        <v>22</v>
      </c>
      <c r="M125" s="44">
        <f>F125/V125*60</f>
        <v>1705.164968042835</v>
      </c>
      <c r="N125" s="45">
        <f>M125/L125</f>
        <v>77.507498547401596</v>
      </c>
      <c r="O125" s="47">
        <f>L125-I125</f>
        <v>0</v>
      </c>
      <c r="P125" s="48">
        <f>N125-K125</f>
        <v>-13.40159236168931</v>
      </c>
      <c r="Q125" s="49">
        <f>N125/K125</f>
        <v>0.85258248402141756</v>
      </c>
      <c r="R125" s="274"/>
      <c r="S125" s="50">
        <v>0.7618055555555554</v>
      </c>
      <c r="T125" s="51">
        <v>0.8288078703703704</v>
      </c>
      <c r="U125" s="52">
        <v>4.9999999999998224</v>
      </c>
      <c r="V125" s="53">
        <v>96.483333333333604</v>
      </c>
      <c r="W125" s="54"/>
      <c r="X125" s="94"/>
      <c r="Y125" s="266"/>
      <c r="Z125" s="267"/>
      <c r="AA125" s="55">
        <f>M125-J125</f>
        <v>-294.83503195716503</v>
      </c>
      <c r="AB125" s="49">
        <f>M125/J125</f>
        <v>0.85258248402141745</v>
      </c>
      <c r="AC125" s="279"/>
    </row>
    <row r="126" spans="1:29" ht="15.75" customHeight="1">
      <c r="A126" s="269"/>
      <c r="B126" s="99"/>
      <c r="C126" s="264"/>
      <c r="D126" s="265"/>
      <c r="E126" s="39"/>
      <c r="F126" s="40"/>
      <c r="G126" s="41"/>
      <c r="H126" s="42"/>
      <c r="I126" s="43"/>
      <c r="J126" s="44"/>
      <c r="K126" s="45"/>
      <c r="L126" s="46"/>
      <c r="M126" s="44"/>
      <c r="N126" s="45"/>
      <c r="O126" s="47"/>
      <c r="P126" s="48"/>
      <c r="Q126" s="49"/>
      <c r="R126" s="274"/>
      <c r="S126" s="50"/>
      <c r="T126" s="51"/>
      <c r="U126" s="52"/>
      <c r="V126" s="53"/>
      <c r="W126" s="54"/>
      <c r="X126" s="94"/>
      <c r="Y126" s="266"/>
      <c r="Z126" s="267"/>
      <c r="AA126" s="55"/>
      <c r="AB126" s="49"/>
      <c r="AC126" s="279"/>
    </row>
    <row r="127" spans="1:29" ht="15.75" customHeight="1">
      <c r="A127" s="269"/>
      <c r="B127" s="99"/>
      <c r="C127" s="264"/>
      <c r="D127" s="265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79"/>
    </row>
    <row r="128" spans="1:29" ht="15.75" customHeight="1">
      <c r="A128" s="269"/>
      <c r="B128" s="99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99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94"/>
      <c r="Y129" s="266"/>
      <c r="Z129" s="267"/>
      <c r="AA129" s="55"/>
      <c r="AB129" s="49"/>
      <c r="AC129" s="279"/>
    </row>
    <row r="130" spans="1:29" ht="15.75" customHeight="1">
      <c r="A130" s="269"/>
      <c r="B130" s="99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62"/>
      <c r="T130" s="63"/>
      <c r="U130" s="52"/>
      <c r="V130" s="53"/>
      <c r="W130" s="63"/>
      <c r="X130" s="108"/>
      <c r="Y130" s="266"/>
      <c r="Z130" s="267"/>
      <c r="AA130" s="55"/>
      <c r="AB130" s="49"/>
      <c r="AC130" s="279"/>
    </row>
    <row r="131" spans="1:29" ht="15.75" customHeight="1">
      <c r="A131" s="269"/>
      <c r="B131" s="99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62"/>
      <c r="T131" s="63"/>
      <c r="U131" s="52"/>
      <c r="V131" s="53"/>
      <c r="W131" s="63"/>
      <c r="X131" s="108"/>
      <c r="Y131" s="266"/>
      <c r="Z131" s="267"/>
      <c r="AA131" s="55"/>
      <c r="AB131" s="49"/>
      <c r="AC131" s="279"/>
    </row>
    <row r="132" spans="1:29" ht="15.75" customHeight="1">
      <c r="A132" s="269"/>
      <c r="B132" s="99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62"/>
      <c r="T132" s="63"/>
      <c r="U132" s="52"/>
      <c r="V132" s="53"/>
      <c r="W132" s="63"/>
      <c r="X132" s="108"/>
      <c r="Y132" s="266"/>
      <c r="Z132" s="267"/>
      <c r="AA132" s="55"/>
      <c r="AB132" s="49"/>
      <c r="AC132" s="279"/>
    </row>
    <row r="133" spans="1:29" ht="15.75" customHeight="1">
      <c r="A133" s="269"/>
      <c r="B133" s="99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62"/>
      <c r="T133" s="63"/>
      <c r="U133" s="52"/>
      <c r="V133" s="53"/>
      <c r="W133" s="63"/>
      <c r="X133" s="108"/>
      <c r="Y133" s="266"/>
      <c r="Z133" s="267"/>
      <c r="AA133" s="55"/>
      <c r="AB133" s="49"/>
      <c r="AC133" s="279"/>
    </row>
    <row r="134" spans="1:29" ht="15.75" customHeight="1">
      <c r="A134" s="269"/>
      <c r="B134" s="99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62"/>
      <c r="T134" s="63"/>
      <c r="U134" s="52"/>
      <c r="V134" s="53"/>
      <c r="W134" s="63"/>
      <c r="X134" s="108"/>
      <c r="Y134" s="266"/>
      <c r="Z134" s="267"/>
      <c r="AA134" s="55"/>
      <c r="AB134" s="49"/>
      <c r="AC134" s="279"/>
    </row>
    <row r="135" spans="1:29" ht="15.75" customHeight="1">
      <c r="A135" s="269"/>
      <c r="B135" s="99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62"/>
      <c r="T135" s="63"/>
      <c r="U135" s="52"/>
      <c r="V135" s="53"/>
      <c r="W135" s="63"/>
      <c r="X135" s="108"/>
      <c r="Y135" s="266"/>
      <c r="Z135" s="267"/>
      <c r="AA135" s="55"/>
      <c r="AB135" s="49"/>
      <c r="AC135" s="279"/>
    </row>
    <row r="136" spans="1:29" ht="15.75" customHeight="1">
      <c r="A136" s="269"/>
      <c r="B136" s="99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62"/>
      <c r="T136" s="63"/>
      <c r="U136" s="52"/>
      <c r="V136" s="53"/>
      <c r="W136" s="63"/>
      <c r="X136" s="108"/>
      <c r="Y136" s="266"/>
      <c r="Z136" s="267"/>
      <c r="AA136" s="55"/>
      <c r="AB136" s="49"/>
      <c r="AC136" s="279"/>
    </row>
    <row r="137" spans="1:29" ht="15.75" customHeight="1">
      <c r="A137" s="269"/>
      <c r="B137" s="99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62"/>
      <c r="T137" s="63"/>
      <c r="U137" s="52"/>
      <c r="V137" s="53"/>
      <c r="W137" s="63"/>
      <c r="X137" s="108"/>
      <c r="Y137" s="266"/>
      <c r="Z137" s="267"/>
      <c r="AA137" s="55"/>
      <c r="AB137" s="49"/>
      <c r="AC137" s="279"/>
    </row>
    <row r="138" spans="1:29" ht="15.75" customHeight="1">
      <c r="A138" s="269"/>
      <c r="B138" s="99"/>
      <c r="C138" s="264"/>
      <c r="D138" s="265"/>
      <c r="E138" s="39"/>
      <c r="F138" s="71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62"/>
      <c r="T138" s="63"/>
      <c r="U138" s="52"/>
      <c r="V138" s="53"/>
      <c r="W138" s="63"/>
      <c r="X138" s="108"/>
      <c r="Y138" s="266"/>
      <c r="Z138" s="267"/>
      <c r="AA138" s="55"/>
      <c r="AB138" s="49"/>
      <c r="AC138" s="279"/>
    </row>
    <row r="139" spans="1:29" ht="15.75" customHeight="1">
      <c r="A139" s="269"/>
      <c r="B139" s="99"/>
      <c r="C139" s="264"/>
      <c r="D139" s="265"/>
      <c r="E139" s="109"/>
      <c r="F139" s="71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68">AVERAGE(I124:I139)</f>
        <v>24</v>
      </c>
      <c r="J140" s="81">
        <f t="shared" si="68"/>
        <v>2000</v>
      </c>
      <c r="K140" s="82">
        <f t="shared" ref="K140" si="69">J140/I140</f>
        <v>83.333333333333329</v>
      </c>
      <c r="L140" s="80">
        <f t="shared" ref="L140:M140" si="70">AVERAGE(L124:L139)</f>
        <v>24</v>
      </c>
      <c r="M140" s="81">
        <f t="shared" si="70"/>
        <v>1703.8140111150137</v>
      </c>
      <c r="N140" s="82">
        <f>M140/L140</f>
        <v>70.992250463125572</v>
      </c>
      <c r="O140" s="83">
        <f>L140-I140</f>
        <v>0</v>
      </c>
      <c r="P140" s="84">
        <f>N140-K140</f>
        <v>-12.341082870207757</v>
      </c>
      <c r="Q140" s="85">
        <f>N140/K140</f>
        <v>0.85190700555750687</v>
      </c>
      <c r="R140" s="275"/>
      <c r="S140" s="182">
        <f>S124</f>
        <v>0.71134259259259258</v>
      </c>
      <c r="T140" s="183">
        <f>INDEX(T124:T139,COUNTA(T124:T139))</f>
        <v>0.8288078703703704</v>
      </c>
      <c r="U140" s="86"/>
      <c r="V140" s="96"/>
      <c r="W140" s="78"/>
      <c r="X140" s="82"/>
      <c r="Y140" s="262"/>
      <c r="Z140" s="263"/>
      <c r="AA140" s="97">
        <f>M140-J140</f>
        <v>-296.18598888498627</v>
      </c>
      <c r="AB140" s="85">
        <f>M140/J140</f>
        <v>0.85190700555750687</v>
      </c>
      <c r="AC140" s="280"/>
    </row>
    <row r="141" spans="1:29" ht="15.75" customHeight="1">
      <c r="A141" s="281" t="s">
        <v>47</v>
      </c>
      <c r="B141" s="98" t="s">
        <v>70</v>
      </c>
      <c r="C141" s="271" t="s">
        <v>116</v>
      </c>
      <c r="D141" s="272"/>
      <c r="E141" s="21">
        <v>56.79</v>
      </c>
      <c r="F141" s="34">
        <v>2545</v>
      </c>
      <c r="G141" s="22">
        <f t="shared" ref="G141:G142" si="71">E141*F141</f>
        <v>144530.54999999999</v>
      </c>
      <c r="H141" s="23"/>
      <c r="I141" s="24">
        <v>23</v>
      </c>
      <c r="J141" s="25">
        <v>2000</v>
      </c>
      <c r="K141" s="26">
        <f>J141/I141</f>
        <v>86.956521739130437</v>
      </c>
      <c r="L141" s="27">
        <v>23</v>
      </c>
      <c r="M141" s="25">
        <f>F141/V141*60</f>
        <v>1714.1253507951374</v>
      </c>
      <c r="N141" s="26">
        <f>M141/L141</f>
        <v>74.527189165005979</v>
      </c>
      <c r="O141" s="91">
        <f>L141-I141</f>
        <v>0</v>
      </c>
      <c r="P141" s="92">
        <f>N141-K141</f>
        <v>-12.429332574124459</v>
      </c>
      <c r="Q141" s="31">
        <f>N141/K141</f>
        <v>0.85706267539756875</v>
      </c>
      <c r="R141" s="273">
        <f>Q157</f>
        <v>0.85590217581589167</v>
      </c>
      <c r="S141" s="32">
        <v>0.70833333333333337</v>
      </c>
      <c r="T141" s="33">
        <v>0.77019675925925923</v>
      </c>
      <c r="U141" s="34"/>
      <c r="V141" s="35">
        <v>89.083333333333243</v>
      </c>
      <c r="W141" s="15"/>
      <c r="X141" s="17"/>
      <c r="Y141" s="276"/>
      <c r="Z141" s="277"/>
      <c r="AA141" s="36">
        <f>M141-J141</f>
        <v>-285.87464920486264</v>
      </c>
      <c r="AB141" s="31">
        <f>M141/J141</f>
        <v>0.85706267539756864</v>
      </c>
      <c r="AC141" s="348">
        <f>AB157</f>
        <v>0.85590217581589167</v>
      </c>
    </row>
    <row r="142" spans="1:29" ht="15.75" customHeight="1">
      <c r="A142" s="282"/>
      <c r="B142" s="99" t="s">
        <v>70</v>
      </c>
      <c r="C142" s="264" t="s">
        <v>115</v>
      </c>
      <c r="D142" s="265"/>
      <c r="E142" s="39">
        <v>56.87</v>
      </c>
      <c r="F142" s="52">
        <v>2068</v>
      </c>
      <c r="G142" s="41">
        <f t="shared" si="71"/>
        <v>117607.15999999999</v>
      </c>
      <c r="H142" s="42"/>
      <c r="I142" s="43">
        <v>23</v>
      </c>
      <c r="J142" s="44">
        <v>2000</v>
      </c>
      <c r="K142" s="45">
        <f t="shared" ref="K142" si="72">J142/I142</f>
        <v>86.956521739130437</v>
      </c>
      <c r="L142" s="46">
        <v>23</v>
      </c>
      <c r="M142" s="44">
        <f>F142/V142*60</f>
        <v>1709.4833524684295</v>
      </c>
      <c r="N142" s="45">
        <f>M142/L142</f>
        <v>74.32536315080128</v>
      </c>
      <c r="O142" s="47">
        <f>L142-I142</f>
        <v>0</v>
      </c>
      <c r="P142" s="48">
        <f>N142-K142</f>
        <v>-12.631158588329157</v>
      </c>
      <c r="Q142" s="49">
        <f>N142/K142</f>
        <v>0.85474167623421471</v>
      </c>
      <c r="R142" s="274"/>
      <c r="S142" s="50">
        <v>0.77528935185185188</v>
      </c>
      <c r="T142" s="51">
        <v>0.8256944444444444</v>
      </c>
      <c r="U142" s="52">
        <v>7.3333333333334139</v>
      </c>
      <c r="V142" s="53">
        <v>72.583333333333229</v>
      </c>
      <c r="W142" s="54"/>
      <c r="X142" s="94"/>
      <c r="Y142" s="266"/>
      <c r="Z142" s="267"/>
      <c r="AA142" s="55">
        <f>M142-J142</f>
        <v>-290.51664753157047</v>
      </c>
      <c r="AB142" s="49">
        <f>M142/J142</f>
        <v>0.85474167623421482</v>
      </c>
      <c r="AC142" s="294"/>
    </row>
    <row r="143" spans="1:29" ht="15.75" customHeight="1">
      <c r="A143" s="282"/>
      <c r="B143" s="99"/>
      <c r="C143" s="264"/>
      <c r="D143" s="265"/>
      <c r="E143" s="39"/>
      <c r="F143" s="52"/>
      <c r="G143" s="41"/>
      <c r="H143" s="42"/>
      <c r="I143" s="43"/>
      <c r="J143" s="44"/>
      <c r="K143" s="45"/>
      <c r="L143" s="46"/>
      <c r="M143" s="44"/>
      <c r="N143" s="45"/>
      <c r="O143" s="47"/>
      <c r="P143" s="48"/>
      <c r="Q143" s="49"/>
      <c r="R143" s="274"/>
      <c r="S143" s="50"/>
      <c r="T143" s="51"/>
      <c r="U143" s="52"/>
      <c r="V143" s="53"/>
      <c r="W143" s="54"/>
      <c r="X143" s="94"/>
      <c r="Y143" s="266"/>
      <c r="Z143" s="267"/>
      <c r="AA143" s="55"/>
      <c r="AB143" s="49"/>
      <c r="AC143" s="294"/>
    </row>
    <row r="144" spans="1:29" ht="15.75" customHeight="1">
      <c r="A144" s="282"/>
      <c r="B144" s="99"/>
      <c r="C144" s="264"/>
      <c r="D144" s="265"/>
      <c r="E144" s="39"/>
      <c r="F144" s="52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94"/>
    </row>
    <row r="145" spans="1:29" ht="15.75" customHeight="1">
      <c r="A145" s="283"/>
      <c r="B145" s="99"/>
      <c r="C145" s="264"/>
      <c r="D145" s="265"/>
      <c r="E145" s="39"/>
      <c r="F145" s="52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94"/>
    </row>
    <row r="146" spans="1:29" ht="15.75" customHeight="1">
      <c r="A146" s="283"/>
      <c r="B146" s="99"/>
      <c r="C146" s="264"/>
      <c r="D146" s="265"/>
      <c r="E146" s="39"/>
      <c r="F146" s="52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94"/>
      <c r="Y146" s="266"/>
      <c r="Z146" s="267"/>
      <c r="AA146" s="55"/>
      <c r="AB146" s="49"/>
      <c r="AC146" s="294"/>
    </row>
    <row r="147" spans="1:29" ht="15.75" customHeight="1">
      <c r="A147" s="283"/>
      <c r="B147" s="99"/>
      <c r="C147" s="264"/>
      <c r="D147" s="265"/>
      <c r="E147" s="39"/>
      <c r="F147" s="52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94"/>
    </row>
    <row r="148" spans="1:29" ht="15.75" customHeight="1">
      <c r="A148" s="283"/>
      <c r="B148" s="99"/>
      <c r="C148" s="264"/>
      <c r="D148" s="265"/>
      <c r="E148" s="39"/>
      <c r="F148" s="52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94"/>
    </row>
    <row r="149" spans="1:29" ht="15.75" customHeight="1">
      <c r="A149" s="283"/>
      <c r="B149" s="99"/>
      <c r="C149" s="264"/>
      <c r="D149" s="265"/>
      <c r="E149" s="39"/>
      <c r="F149" s="52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54"/>
      <c r="X149" s="94"/>
      <c r="Y149" s="266"/>
      <c r="Z149" s="267"/>
      <c r="AA149" s="55"/>
      <c r="AB149" s="49"/>
      <c r="AC149" s="294"/>
    </row>
    <row r="150" spans="1:29" ht="15.75" customHeight="1">
      <c r="A150" s="283"/>
      <c r="B150" s="99"/>
      <c r="C150" s="264"/>
      <c r="D150" s="265"/>
      <c r="E150" s="39"/>
      <c r="F150" s="52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54"/>
      <c r="X150" s="94"/>
      <c r="Y150" s="266"/>
      <c r="Z150" s="267"/>
      <c r="AA150" s="55"/>
      <c r="AB150" s="49"/>
      <c r="AC150" s="294"/>
    </row>
    <row r="151" spans="1:29" ht="15.75" customHeight="1">
      <c r="A151" s="283"/>
      <c r="B151" s="99"/>
      <c r="C151" s="264"/>
      <c r="D151" s="265"/>
      <c r="E151" s="39"/>
      <c r="F151" s="52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54"/>
      <c r="X151" s="94"/>
      <c r="Y151" s="266"/>
      <c r="Z151" s="267"/>
      <c r="AA151" s="55"/>
      <c r="AB151" s="49"/>
      <c r="AC151" s="294"/>
    </row>
    <row r="152" spans="1:29" ht="15.75" customHeight="1">
      <c r="A152" s="283"/>
      <c r="B152" s="99"/>
      <c r="C152" s="264"/>
      <c r="D152" s="265"/>
      <c r="E152" s="39"/>
      <c r="F152" s="52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54"/>
      <c r="X152" s="94"/>
      <c r="Y152" s="266"/>
      <c r="Z152" s="267"/>
      <c r="AA152" s="55"/>
      <c r="AB152" s="49"/>
      <c r="AC152" s="294"/>
    </row>
    <row r="153" spans="1:29" ht="15.75" customHeight="1">
      <c r="A153" s="283"/>
      <c r="B153" s="99"/>
      <c r="C153" s="264"/>
      <c r="D153" s="265"/>
      <c r="E153" s="39"/>
      <c r="F153" s="52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54"/>
      <c r="X153" s="94"/>
      <c r="Y153" s="266"/>
      <c r="Z153" s="267"/>
      <c r="AA153" s="55"/>
      <c r="AB153" s="49"/>
      <c r="AC153" s="294"/>
    </row>
    <row r="154" spans="1:29" ht="15.75" customHeight="1">
      <c r="A154" s="283"/>
      <c r="B154" s="99"/>
      <c r="C154" s="264"/>
      <c r="D154" s="265"/>
      <c r="E154" s="39"/>
      <c r="F154" s="52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100"/>
      <c r="X154" s="101"/>
      <c r="Y154" s="266"/>
      <c r="Z154" s="267"/>
      <c r="AA154" s="55"/>
      <c r="AB154" s="49"/>
      <c r="AC154" s="294"/>
    </row>
    <row r="155" spans="1:29" ht="15.75" customHeight="1">
      <c r="A155" s="283"/>
      <c r="B155" s="99"/>
      <c r="C155" s="264"/>
      <c r="D155" s="265"/>
      <c r="E155" s="39"/>
      <c r="F155" s="52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102"/>
      <c r="X155" s="103"/>
      <c r="Y155" s="266"/>
      <c r="Z155" s="267"/>
      <c r="AA155" s="55"/>
      <c r="AB155" s="49"/>
      <c r="AC155" s="294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50"/>
      <c r="T156" s="51"/>
      <c r="U156" s="73"/>
      <c r="V156" s="53"/>
      <c r="W156" s="102"/>
      <c r="X156" s="103"/>
      <c r="Y156" s="266"/>
      <c r="Z156" s="267"/>
      <c r="AA156" s="55"/>
      <c r="AB156" s="49"/>
      <c r="AC156" s="294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73">AVERAGE(I141:I156)</f>
        <v>23</v>
      </c>
      <c r="J157" s="81">
        <f t="shared" si="73"/>
        <v>2000</v>
      </c>
      <c r="K157" s="82">
        <f t="shared" ref="K157" si="74">J157/I157</f>
        <v>86.956521739130437</v>
      </c>
      <c r="L157" s="80">
        <f t="shared" ref="L157:M157" si="75">AVERAGE(L141:L156)</f>
        <v>23</v>
      </c>
      <c r="M157" s="81">
        <f t="shared" si="75"/>
        <v>1711.8043516317834</v>
      </c>
      <c r="N157" s="82">
        <f>M157/L157</f>
        <v>74.426276157903629</v>
      </c>
      <c r="O157" s="83">
        <f>L157-I157</f>
        <v>0</v>
      </c>
      <c r="P157" s="84">
        <f>N157-K157</f>
        <v>-12.530245581226808</v>
      </c>
      <c r="Q157" s="85">
        <f>N157/K157</f>
        <v>0.85590217581589167</v>
      </c>
      <c r="R157" s="275"/>
      <c r="S157" s="182">
        <f>S141</f>
        <v>0.70833333333333337</v>
      </c>
      <c r="T157" s="183">
        <f>INDEX(T141:T156,COUNTA(T141:T156))</f>
        <v>0.8256944444444444</v>
      </c>
      <c r="U157" s="86"/>
      <c r="V157" s="96"/>
      <c r="W157" s="105"/>
      <c r="X157" s="106"/>
      <c r="Y157" s="262"/>
      <c r="Z157" s="263"/>
      <c r="AA157" s="97">
        <f>M157-J157</f>
        <v>-288.19564836821655</v>
      </c>
      <c r="AB157" s="85">
        <f>M157/J157</f>
        <v>0.85590217581589167</v>
      </c>
      <c r="AC157" s="295"/>
    </row>
    <row r="158" spans="1:29" ht="15.75" customHeight="1">
      <c r="A158" s="268" t="s">
        <v>246</v>
      </c>
      <c r="B158" s="98" t="s">
        <v>70</v>
      </c>
      <c r="C158" s="271" t="s">
        <v>219</v>
      </c>
      <c r="D158" s="272"/>
      <c r="E158" s="21">
        <v>44.3</v>
      </c>
      <c r="F158" s="15">
        <v>2694</v>
      </c>
      <c r="G158" s="22">
        <f t="shared" ref="G158:G159" si="76">E158*F158</f>
        <v>119344.2</v>
      </c>
      <c r="H158" s="23"/>
      <c r="I158" s="24">
        <v>17</v>
      </c>
      <c r="J158" s="25">
        <v>2000</v>
      </c>
      <c r="K158" s="26">
        <f>J158/I158</f>
        <v>117.64705882352941</v>
      </c>
      <c r="L158" s="27">
        <v>17</v>
      </c>
      <c r="M158" s="25">
        <f>F158/V158*60</f>
        <v>1713.8010249160632</v>
      </c>
      <c r="N158" s="26">
        <f>M158/L158</f>
        <v>100.81182499506254</v>
      </c>
      <c r="O158" s="91">
        <f>L158-I158</f>
        <v>0</v>
      </c>
      <c r="P158" s="92">
        <f>N158-K158</f>
        <v>-16.835233828466869</v>
      </c>
      <c r="Q158" s="31">
        <f>N158/K158</f>
        <v>0.85690051245803156</v>
      </c>
      <c r="R158" s="273">
        <f>Q174</f>
        <v>0.85581259477422345</v>
      </c>
      <c r="S158" s="32">
        <v>0.70833333333333337</v>
      </c>
      <c r="T158" s="33">
        <v>0.77383101851851854</v>
      </c>
      <c r="U158" s="34"/>
      <c r="V158" s="35">
        <v>94.316666666666649</v>
      </c>
      <c r="W158" s="33"/>
      <c r="X158" s="107"/>
      <c r="Y158" s="276"/>
      <c r="Z158" s="277"/>
      <c r="AA158" s="36">
        <f>M158-J158</f>
        <v>-286.19897508393683</v>
      </c>
      <c r="AB158" s="31">
        <f>M158/J158</f>
        <v>0.85690051245803156</v>
      </c>
      <c r="AC158" s="278">
        <f>AB174</f>
        <v>0.85581259477422345</v>
      </c>
    </row>
    <row r="159" spans="1:29" ht="15.75" customHeight="1">
      <c r="A159" s="269"/>
      <c r="B159" s="99" t="s">
        <v>70</v>
      </c>
      <c r="C159" s="264" t="s">
        <v>211</v>
      </c>
      <c r="D159" s="265"/>
      <c r="E159" s="39">
        <v>47.6</v>
      </c>
      <c r="F159" s="40">
        <v>2794</v>
      </c>
      <c r="G159" s="41">
        <f t="shared" si="76"/>
        <v>132994.4</v>
      </c>
      <c r="H159" s="42"/>
      <c r="I159" s="43">
        <v>23</v>
      </c>
      <c r="J159" s="44">
        <v>2000</v>
      </c>
      <c r="K159" s="45">
        <f t="shared" ref="K159" si="77">J159/I159</f>
        <v>86.956521739130437</v>
      </c>
      <c r="L159" s="46">
        <v>23</v>
      </c>
      <c r="M159" s="44">
        <f>F159/V159*60</f>
        <v>1709.4493541808306</v>
      </c>
      <c r="N159" s="45">
        <f>M159/L159</f>
        <v>74.323884964383936</v>
      </c>
      <c r="O159" s="47">
        <f>L159-I159</f>
        <v>0</v>
      </c>
      <c r="P159" s="48">
        <f>N159-K159</f>
        <v>-12.632636774746501</v>
      </c>
      <c r="Q159" s="49">
        <f>N159/K159</f>
        <v>0.85472467709041522</v>
      </c>
      <c r="R159" s="274"/>
      <c r="S159" s="50">
        <v>0.77777777777777779</v>
      </c>
      <c r="T159" s="51">
        <v>0.84587962962962959</v>
      </c>
      <c r="U159" s="52">
        <v>5.6833333333333158</v>
      </c>
      <c r="V159" s="53">
        <v>98.066666666666592</v>
      </c>
      <c r="W159" s="54"/>
      <c r="X159" s="94"/>
      <c r="Y159" s="266"/>
      <c r="Z159" s="267"/>
      <c r="AA159" s="55">
        <f>M159-J159</f>
        <v>-290.5506458191694</v>
      </c>
      <c r="AB159" s="49">
        <f>M159/J159</f>
        <v>0.85472467709041533</v>
      </c>
      <c r="AC159" s="279"/>
    </row>
    <row r="160" spans="1:29" ht="15.75" customHeight="1">
      <c r="A160" s="269"/>
      <c r="B160" s="99"/>
      <c r="C160" s="264"/>
      <c r="D160" s="265"/>
      <c r="E160" s="39"/>
      <c r="F160" s="40"/>
      <c r="G160" s="41"/>
      <c r="H160" s="42"/>
      <c r="I160" s="43"/>
      <c r="J160" s="44"/>
      <c r="K160" s="45"/>
      <c r="L160" s="46"/>
      <c r="M160" s="44"/>
      <c r="N160" s="45"/>
      <c r="O160" s="47"/>
      <c r="P160" s="48"/>
      <c r="Q160" s="49"/>
      <c r="R160" s="274"/>
      <c r="S160" s="50"/>
      <c r="T160" s="51"/>
      <c r="U160" s="52"/>
      <c r="V160" s="53"/>
      <c r="W160" s="54"/>
      <c r="X160" s="94"/>
      <c r="Y160" s="266"/>
      <c r="Z160" s="267"/>
      <c r="AA160" s="55"/>
      <c r="AB160" s="49"/>
      <c r="AC160" s="279"/>
    </row>
    <row r="161" spans="1:29" ht="15.75" customHeight="1">
      <c r="A161" s="269"/>
      <c r="B161" s="99"/>
      <c r="C161" s="264"/>
      <c r="D161" s="265"/>
      <c r="E161" s="39"/>
      <c r="F161" s="40"/>
      <c r="G161" s="41"/>
      <c r="H161" s="42"/>
      <c r="I161" s="43"/>
      <c r="J161" s="44"/>
      <c r="K161" s="45"/>
      <c r="L161" s="46"/>
      <c r="M161" s="44"/>
      <c r="N161" s="45"/>
      <c r="O161" s="47"/>
      <c r="P161" s="48"/>
      <c r="Q161" s="49"/>
      <c r="R161" s="274"/>
      <c r="S161" s="50"/>
      <c r="T161" s="51"/>
      <c r="U161" s="52"/>
      <c r="V161" s="53"/>
      <c r="W161" s="54"/>
      <c r="X161" s="94"/>
      <c r="Y161" s="266"/>
      <c r="Z161" s="267"/>
      <c r="AA161" s="55"/>
      <c r="AB161" s="49"/>
      <c r="AC161" s="279"/>
    </row>
    <row r="162" spans="1:29" ht="15.75" customHeight="1">
      <c r="A162" s="269"/>
      <c r="B162" s="99"/>
      <c r="C162" s="264"/>
      <c r="D162" s="265"/>
      <c r="E162" s="39"/>
      <c r="F162" s="40"/>
      <c r="G162" s="41"/>
      <c r="H162" s="58"/>
      <c r="I162" s="43"/>
      <c r="J162" s="44"/>
      <c r="K162" s="45"/>
      <c r="L162" s="59"/>
      <c r="M162" s="44"/>
      <c r="N162" s="45"/>
      <c r="O162" s="47"/>
      <c r="P162" s="48"/>
      <c r="Q162" s="49"/>
      <c r="R162" s="274"/>
      <c r="S162" s="50"/>
      <c r="T162" s="51"/>
      <c r="U162" s="52"/>
      <c r="V162" s="53"/>
      <c r="W162" s="54"/>
      <c r="X162" s="94"/>
      <c r="Y162" s="266"/>
      <c r="Z162" s="267"/>
      <c r="AA162" s="55"/>
      <c r="AB162" s="49"/>
      <c r="AC162" s="279"/>
    </row>
    <row r="163" spans="1:29" ht="15.75" customHeight="1">
      <c r="A163" s="269"/>
      <c r="B163" s="99"/>
      <c r="C163" s="264"/>
      <c r="D163" s="265"/>
      <c r="E163" s="39"/>
      <c r="F163" s="40"/>
      <c r="G163" s="60"/>
      <c r="H163" s="61"/>
      <c r="I163" s="43"/>
      <c r="J163" s="44"/>
      <c r="K163" s="45"/>
      <c r="L163" s="46"/>
      <c r="M163" s="44"/>
      <c r="N163" s="45"/>
      <c r="O163" s="47"/>
      <c r="P163" s="48"/>
      <c r="Q163" s="49"/>
      <c r="R163" s="274"/>
      <c r="S163" s="50"/>
      <c r="T163" s="51"/>
      <c r="U163" s="52"/>
      <c r="V163" s="53"/>
      <c r="W163" s="54"/>
      <c r="X163" s="94"/>
      <c r="Y163" s="266"/>
      <c r="Z163" s="267"/>
      <c r="AA163" s="55"/>
      <c r="AB163" s="49"/>
      <c r="AC163" s="279"/>
    </row>
    <row r="164" spans="1:29" ht="15.75" customHeight="1">
      <c r="A164" s="269"/>
      <c r="B164" s="99"/>
      <c r="C164" s="264"/>
      <c r="D164" s="265"/>
      <c r="E164" s="39"/>
      <c r="F164" s="40"/>
      <c r="G164" s="60"/>
      <c r="H164" s="64"/>
      <c r="I164" s="43"/>
      <c r="J164" s="44"/>
      <c r="K164" s="45"/>
      <c r="L164" s="59"/>
      <c r="M164" s="44"/>
      <c r="N164" s="45"/>
      <c r="O164" s="65"/>
      <c r="P164" s="66"/>
      <c r="Q164" s="67"/>
      <c r="R164" s="274"/>
      <c r="S164" s="62"/>
      <c r="T164" s="63"/>
      <c r="U164" s="52"/>
      <c r="V164" s="53"/>
      <c r="W164" s="63"/>
      <c r="X164" s="108"/>
      <c r="Y164" s="266"/>
      <c r="Z164" s="267"/>
      <c r="AA164" s="55"/>
      <c r="AB164" s="49"/>
      <c r="AC164" s="279"/>
    </row>
    <row r="165" spans="1:29" ht="15.75" customHeight="1">
      <c r="A165" s="269"/>
      <c r="B165" s="99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62"/>
      <c r="T165" s="63"/>
      <c r="U165" s="52"/>
      <c r="V165" s="53"/>
      <c r="W165" s="63"/>
      <c r="X165" s="108"/>
      <c r="Y165" s="266"/>
      <c r="Z165" s="267"/>
      <c r="AA165" s="55"/>
      <c r="AB165" s="49"/>
      <c r="AC165" s="279"/>
    </row>
    <row r="166" spans="1:29" ht="15.75" customHeight="1">
      <c r="A166" s="269"/>
      <c r="B166" s="99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62"/>
      <c r="T166" s="63"/>
      <c r="U166" s="52"/>
      <c r="V166" s="53"/>
      <c r="W166" s="63"/>
      <c r="X166" s="108"/>
      <c r="Y166" s="266"/>
      <c r="Z166" s="267"/>
      <c r="AA166" s="55"/>
      <c r="AB166" s="49"/>
      <c r="AC166" s="279"/>
    </row>
    <row r="167" spans="1:29" ht="15.75" customHeight="1">
      <c r="A167" s="269"/>
      <c r="B167" s="99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62"/>
      <c r="T167" s="63"/>
      <c r="U167" s="52"/>
      <c r="V167" s="53"/>
      <c r="W167" s="63"/>
      <c r="X167" s="108"/>
      <c r="Y167" s="266"/>
      <c r="Z167" s="267"/>
      <c r="AA167" s="55"/>
      <c r="AB167" s="49"/>
      <c r="AC167" s="279"/>
    </row>
    <row r="168" spans="1:29" ht="15.75" customHeight="1">
      <c r="A168" s="269"/>
      <c r="B168" s="99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62"/>
      <c r="T168" s="63"/>
      <c r="U168" s="52"/>
      <c r="V168" s="53"/>
      <c r="W168" s="63"/>
      <c r="X168" s="108"/>
      <c r="Y168" s="266"/>
      <c r="Z168" s="267"/>
      <c r="AA168" s="55"/>
      <c r="AB168" s="49"/>
      <c r="AC168" s="279"/>
    </row>
    <row r="169" spans="1:29" ht="15.75" customHeight="1">
      <c r="A169" s="269"/>
      <c r="B169" s="99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62"/>
      <c r="T169" s="63"/>
      <c r="U169" s="52"/>
      <c r="V169" s="53"/>
      <c r="W169" s="63"/>
      <c r="X169" s="108"/>
      <c r="Y169" s="266"/>
      <c r="Z169" s="267"/>
      <c r="AA169" s="55"/>
      <c r="AB169" s="49"/>
      <c r="AC169" s="279"/>
    </row>
    <row r="170" spans="1:29" ht="15.75" customHeight="1">
      <c r="A170" s="269"/>
      <c r="B170" s="99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62"/>
      <c r="T170" s="63"/>
      <c r="U170" s="52"/>
      <c r="V170" s="53"/>
      <c r="W170" s="63"/>
      <c r="X170" s="108"/>
      <c r="Y170" s="266"/>
      <c r="Z170" s="267"/>
      <c r="AA170" s="55"/>
      <c r="AB170" s="49"/>
      <c r="AC170" s="279"/>
    </row>
    <row r="171" spans="1:29" ht="15.75" customHeight="1">
      <c r="A171" s="269"/>
      <c r="B171" s="99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62"/>
      <c r="T171" s="63"/>
      <c r="U171" s="52"/>
      <c r="V171" s="53"/>
      <c r="W171" s="63"/>
      <c r="X171" s="108"/>
      <c r="Y171" s="266"/>
      <c r="Z171" s="267"/>
      <c r="AA171" s="55"/>
      <c r="AB171" s="49"/>
      <c r="AC171" s="279"/>
    </row>
    <row r="172" spans="1:29" ht="15.75" customHeight="1">
      <c r="A172" s="269"/>
      <c r="B172" s="99"/>
      <c r="C172" s="264"/>
      <c r="D172" s="265"/>
      <c r="E172" s="39"/>
      <c r="F172" s="71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62"/>
      <c r="T172" s="63"/>
      <c r="U172" s="52"/>
      <c r="V172" s="53"/>
      <c r="W172" s="63"/>
      <c r="X172" s="108"/>
      <c r="Y172" s="266"/>
      <c r="Z172" s="267"/>
      <c r="AA172" s="55"/>
      <c r="AB172" s="49"/>
      <c r="AC172" s="279"/>
    </row>
    <row r="173" spans="1:29" ht="15.75" customHeight="1">
      <c r="A173" s="269"/>
      <c r="B173" s="99"/>
      <c r="C173" s="264"/>
      <c r="D173" s="265"/>
      <c r="E173" s="109"/>
      <c r="F173" s="71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78">AVERAGE(I158:I173)</f>
        <v>20</v>
      </c>
      <c r="J174" s="81">
        <f t="shared" si="78"/>
        <v>2000</v>
      </c>
      <c r="K174" s="82">
        <f t="shared" ref="K174" si="79">J174/I174</f>
        <v>100</v>
      </c>
      <c r="L174" s="80">
        <f t="shared" ref="L174:M174" si="80">AVERAGE(L158:L173)</f>
        <v>20</v>
      </c>
      <c r="M174" s="81">
        <f t="shared" si="80"/>
        <v>1711.625189548447</v>
      </c>
      <c r="N174" s="82">
        <f t="shared" ref="N174" si="81">M174/L174</f>
        <v>85.58125947742235</v>
      </c>
      <c r="O174" s="83">
        <f t="shared" ref="O174" si="82">L174-I174</f>
        <v>0</v>
      </c>
      <c r="P174" s="84">
        <f t="shared" ref="P174" si="83">N174-K174</f>
        <v>-14.41874052257765</v>
      </c>
      <c r="Q174" s="85">
        <f t="shared" ref="Q174" si="84">N174/K174</f>
        <v>0.85581259477422345</v>
      </c>
      <c r="R174" s="275"/>
      <c r="S174" s="182">
        <f>S158</f>
        <v>0.70833333333333337</v>
      </c>
      <c r="T174" s="183">
        <f>INDEX(T158:T173,COUNTA(T158:T173))</f>
        <v>0.84587962962962959</v>
      </c>
      <c r="U174" s="86"/>
      <c r="V174" s="96"/>
      <c r="W174" s="78"/>
      <c r="X174" s="82"/>
      <c r="Y174" s="262"/>
      <c r="Z174" s="263"/>
      <c r="AA174" s="97">
        <f>M174-J174</f>
        <v>-288.374810451553</v>
      </c>
      <c r="AB174" s="85">
        <f>M174/J174</f>
        <v>0.85581259477422345</v>
      </c>
      <c r="AC174" s="280"/>
    </row>
    <row r="176" spans="1:29">
      <c r="Y176" s="260" t="s">
        <v>54</v>
      </c>
      <c r="Z176" s="260"/>
    </row>
    <row r="177" spans="25:26">
      <c r="Y177" s="260" t="s">
        <v>55</v>
      </c>
      <c r="Z177" s="260"/>
    </row>
    <row r="178" spans="25:26">
      <c r="Y178" s="260" t="s">
        <v>56</v>
      </c>
      <c r="Z178" s="260"/>
    </row>
    <row r="179" spans="25:26">
      <c r="Y179" s="260" t="s">
        <v>57</v>
      </c>
      <c r="Z179" s="260"/>
    </row>
    <row r="180" spans="25:26">
      <c r="Y180" s="260" t="s">
        <v>58</v>
      </c>
      <c r="Z180" s="260"/>
    </row>
    <row r="181" spans="25:26">
      <c r="Y181" s="260" t="s">
        <v>59</v>
      </c>
      <c r="Z181" s="260"/>
    </row>
    <row r="182" spans="25:26">
      <c r="Y182" s="260" t="s">
        <v>60</v>
      </c>
      <c r="Z182" s="260"/>
    </row>
    <row r="183" spans="25:26">
      <c r="Y183" s="260" t="s">
        <v>61</v>
      </c>
      <c r="Z183" s="260"/>
    </row>
    <row r="184" spans="25:26">
      <c r="Y184" s="260" t="s">
        <v>62</v>
      </c>
      <c r="Z184" s="260"/>
    </row>
    <row r="185" spans="25:26">
      <c r="Y185" s="260" t="s">
        <v>63</v>
      </c>
      <c r="Z185" s="260"/>
    </row>
    <row r="186" spans="25:26">
      <c r="Y186" s="260" t="s">
        <v>64</v>
      </c>
      <c r="Z186" s="260"/>
    </row>
    <row r="187" spans="25:26">
      <c r="Y187" s="260" t="s">
        <v>65</v>
      </c>
      <c r="Z187" s="260"/>
    </row>
    <row r="188" spans="25:26">
      <c r="Y188" s="260" t="s">
        <v>66</v>
      </c>
      <c r="Z188" s="260"/>
    </row>
  </sheetData>
  <mergeCells count="415"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74">
    <cfRule type="cellIs" dxfId="160" priority="4" operator="greaterThan">
      <formula>0</formula>
    </cfRule>
  </conditionalFormatting>
  <conditionalFormatting sqref="P5:P174 AA5:AA174">
    <cfRule type="cellIs" dxfId="159" priority="8" operator="lessThan">
      <formula>0</formula>
    </cfRule>
  </conditionalFormatting>
  <conditionalFormatting sqref="Q5:Q174 AB5:AB174">
    <cfRule type="cellIs" dxfId="158" priority="6" operator="greaterThan">
      <formula>1</formula>
    </cfRule>
    <cfRule type="cellIs" dxfId="157" priority="7" operator="lessThan">
      <formula>0.8</formula>
    </cfRule>
  </conditionalFormatting>
  <conditionalFormatting sqref="AC5:AC22 R5:R174 AC56:AC91">
    <cfRule type="cellIs" dxfId="156" priority="9" operator="lessThan">
      <formula>0.8</formula>
    </cfRule>
  </conditionalFormatting>
  <conditionalFormatting sqref="AC39">
    <cfRule type="cellIs" dxfId="155" priority="12" operator="lessThan">
      <formula>0.8</formula>
    </cfRule>
  </conditionalFormatting>
  <conditionalFormatting sqref="AC54">
    <cfRule type="cellIs" dxfId="154" priority="11" operator="lessThan">
      <formula>0.8</formula>
    </cfRule>
  </conditionalFormatting>
  <conditionalFormatting sqref="AC97:AC105">
    <cfRule type="cellIs" dxfId="153" priority="10" operator="lessThan">
      <formula>0.8</formula>
    </cfRule>
  </conditionalFormatting>
  <conditionalFormatting sqref="AC107:AC112">
    <cfRule type="cellIs" dxfId="152" priority="5" operator="lessThan">
      <formula>0.8</formula>
    </cfRule>
  </conditionalFormatting>
  <conditionalFormatting sqref="AC124:AC141">
    <cfRule type="cellIs" dxfId="151" priority="1" operator="lessThan">
      <formula>0.8</formula>
    </cfRule>
  </conditionalFormatting>
  <conditionalFormatting sqref="AC156">
    <cfRule type="cellIs" dxfId="150" priority="3" operator="lessThan">
      <formula>0.8</formula>
    </cfRule>
  </conditionalFormatting>
  <conditionalFormatting sqref="AC158:AC174">
    <cfRule type="cellIs" dxfId="149" priority="2" operator="lessThan">
      <formula>0.8</formula>
    </cfRule>
  </conditionalFormatting>
  <dataValidations count="1">
    <dataValidation type="list" allowBlank="1" showInputMessage="1" showErrorMessage="1" sqref="Y5:Z174" xr:uid="{E19574EC-F0A1-4DFC-967F-36F54D435D6F}">
      <formula1>$Y$176:$Y$204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DCFC9-56C7-4098-8BE1-A01E86C6E34D}">
  <sheetPr>
    <tabColor theme="8" tint="0.59999389629810485"/>
  </sheetPr>
  <dimension ref="B1:AR36"/>
  <sheetViews>
    <sheetView zoomScale="70" zoomScaleNormal="70" workbookViewId="0">
      <selection activeCell="V42" sqref="V42"/>
    </sheetView>
  </sheetViews>
  <sheetFormatPr defaultColWidth="7.6640625" defaultRowHeight="15.75"/>
  <cols>
    <col min="1" max="1" width="7.6640625" style="125"/>
    <col min="2" max="2" width="15.6640625" style="125" customWidth="1"/>
    <col min="3" max="3" width="8.109375" style="131" customWidth="1"/>
    <col min="4" max="34" width="11.109375" style="125" customWidth="1"/>
    <col min="35" max="16384" width="7.6640625" style="125"/>
  </cols>
  <sheetData>
    <row r="1" spans="2:44" ht="27.75" customHeight="1">
      <c r="B1" s="247" t="s">
        <v>132</v>
      </c>
      <c r="C1" s="247"/>
      <c r="D1" s="247"/>
      <c r="E1" s="247"/>
      <c r="F1" s="247"/>
      <c r="G1" s="247"/>
      <c r="H1" s="247"/>
      <c r="I1" s="247"/>
      <c r="J1" s="247"/>
      <c r="K1" s="124"/>
      <c r="L1" s="124"/>
      <c r="M1" s="124"/>
      <c r="N1" s="124"/>
      <c r="O1" s="124"/>
      <c r="P1" s="124"/>
    </row>
    <row r="2" spans="2:44" ht="27.75" customHeight="1">
      <c r="B2" s="248"/>
      <c r="C2" s="248"/>
      <c r="D2" s="248"/>
      <c r="E2" s="248"/>
      <c r="F2" s="248"/>
      <c r="G2" s="248"/>
      <c r="H2" s="248"/>
      <c r="I2" s="248"/>
      <c r="J2" s="248"/>
      <c r="K2" s="124"/>
      <c r="L2" s="124"/>
      <c r="M2" s="124"/>
      <c r="N2" s="124"/>
      <c r="O2" s="124"/>
      <c r="P2" s="124"/>
    </row>
    <row r="3" spans="2:44" ht="46.5" customHeight="1">
      <c r="B3" s="126" t="s">
        <v>133</v>
      </c>
      <c r="C3" s="249" t="s">
        <v>262</v>
      </c>
      <c r="D3" s="250"/>
      <c r="E3" s="126" t="s">
        <v>134</v>
      </c>
      <c r="F3" s="251">
        <f>'0705(18度C)'!D1+'0705(4度C)'!D1</f>
        <v>213969</v>
      </c>
      <c r="G3" s="252"/>
      <c r="H3" s="126" t="s">
        <v>2</v>
      </c>
      <c r="I3" s="253">
        <f>'0705(18度C)'!F1+'0705(4度C)'!F1</f>
        <v>6972474.129999999</v>
      </c>
      <c r="J3" s="254"/>
      <c r="K3" s="127"/>
      <c r="L3" s="128"/>
      <c r="M3" s="124"/>
      <c r="N3" s="124"/>
      <c r="O3" s="124"/>
      <c r="P3" s="124"/>
    </row>
    <row r="4" spans="2:44" ht="28.5" customHeight="1">
      <c r="B4" s="255" t="s">
        <v>135</v>
      </c>
      <c r="C4" s="235" t="s">
        <v>136</v>
      </c>
      <c r="D4" s="236"/>
      <c r="E4" s="258" t="s">
        <v>137</v>
      </c>
      <c r="F4" s="259"/>
      <c r="G4" s="258" t="s">
        <v>138</v>
      </c>
      <c r="H4" s="259"/>
      <c r="I4" s="258" t="s">
        <v>139</v>
      </c>
      <c r="J4" s="259"/>
      <c r="K4" s="233" t="s">
        <v>140</v>
      </c>
      <c r="L4" s="234"/>
      <c r="M4" s="233" t="s">
        <v>141</v>
      </c>
      <c r="N4" s="234"/>
      <c r="P4" s="128"/>
      <c r="Q4" s="124"/>
      <c r="R4" s="124"/>
    </row>
    <row r="5" spans="2:44" ht="28.5" customHeight="1">
      <c r="B5" s="256"/>
      <c r="C5" s="235" t="s">
        <v>142</v>
      </c>
      <c r="D5" s="236"/>
      <c r="E5" s="237" t="s">
        <v>143</v>
      </c>
      <c r="F5" s="238"/>
      <c r="G5" s="239" t="s">
        <v>144</v>
      </c>
      <c r="H5" s="240"/>
      <c r="I5" s="241" t="s">
        <v>145</v>
      </c>
      <c r="J5" s="242"/>
      <c r="K5" s="243" t="s">
        <v>146</v>
      </c>
      <c r="L5" s="244"/>
      <c r="M5" s="245" t="s">
        <v>147</v>
      </c>
      <c r="N5" s="246"/>
      <c r="O5" s="128"/>
      <c r="P5" s="128"/>
      <c r="Q5" s="128"/>
      <c r="R5" s="128"/>
    </row>
    <row r="6" spans="2:44" ht="28.5" customHeight="1">
      <c r="B6" s="256"/>
      <c r="C6" s="235" t="s">
        <v>148</v>
      </c>
      <c r="D6" s="236"/>
      <c r="E6" s="227">
        <f>AVERAGE(D13:O13,D27:X27)</f>
        <v>462.32624706349014</v>
      </c>
      <c r="F6" s="228" t="e">
        <f>AVERAGE(#REF!,D13:K13)</f>
        <v>#REF!</v>
      </c>
      <c r="G6" s="229">
        <f>AVERAGE(D13:K13)</f>
        <v>176.30133407436648</v>
      </c>
      <c r="H6" s="230"/>
      <c r="I6" s="229">
        <f>AVERAGE(L13:O13)</f>
        <v>90.096618357487912</v>
      </c>
      <c r="J6" s="230"/>
      <c r="K6" s="229">
        <f>AVERAGE(D27:O27)</f>
        <v>632.87570028011203</v>
      </c>
      <c r="L6" s="230"/>
      <c r="M6" s="229">
        <f>AVERAGE(P27:X27)</f>
        <v>754.73752228163994</v>
      </c>
      <c r="N6" s="230"/>
      <c r="O6" s="128"/>
      <c r="P6" s="128"/>
      <c r="Q6" s="128"/>
      <c r="R6" s="128"/>
    </row>
    <row r="7" spans="2:44" ht="28.5" customHeight="1">
      <c r="B7" s="256"/>
      <c r="C7" s="221" t="s">
        <v>149</v>
      </c>
      <c r="D7" s="222"/>
      <c r="E7" s="231">
        <f>AVERAGE(D14:O14,D28:X28)</f>
        <v>387.26420659922763</v>
      </c>
      <c r="F7" s="232" t="e">
        <f>AVERAGE(#REF!,D14:K14)</f>
        <v>#REF!</v>
      </c>
      <c r="G7" s="219">
        <f>AVERAGE(D14:K14)</f>
        <v>148.32436817363123</v>
      </c>
      <c r="H7" s="220"/>
      <c r="I7" s="219">
        <f>AVERAGE(L14:O14)</f>
        <v>76.970256087913114</v>
      </c>
      <c r="J7" s="220"/>
      <c r="K7" s="219">
        <f>AVERAGE(D28:O28)</f>
        <v>529.19684555283993</v>
      </c>
      <c r="L7" s="220"/>
      <c r="M7" s="219">
        <f>AVERAGE(P28:X28)</f>
        <v>631.93080807993067</v>
      </c>
      <c r="N7" s="220"/>
      <c r="O7" s="128"/>
      <c r="P7" s="128"/>
      <c r="Q7" s="128"/>
      <c r="R7" s="128"/>
    </row>
    <row r="8" spans="2:44" ht="28.5" customHeight="1">
      <c r="B8" s="257"/>
      <c r="C8" s="221" t="s">
        <v>150</v>
      </c>
      <c r="D8" s="222"/>
      <c r="E8" s="223">
        <f>AVERAGE(D15:O15,D29:X29)</f>
        <v>0.84251924360567809</v>
      </c>
      <c r="F8" s="224" t="e">
        <f>AVERAGE(D15:K15,#REF!)</f>
        <v>#REF!</v>
      </c>
      <c r="G8" s="225">
        <f>AVERAGE(D15:K15)</f>
        <v>0.8437629902308369</v>
      </c>
      <c r="H8" s="226"/>
      <c r="I8" s="225">
        <f>AVERAGE(L15:O15)</f>
        <v>0.85420713804120707</v>
      </c>
      <c r="J8" s="226"/>
      <c r="K8" s="225">
        <f>AVERAGE(D29:O29)</f>
        <v>0.83931561032222313</v>
      </c>
      <c r="L8" s="226"/>
      <c r="M8" s="225">
        <f>AVERAGE(P29:X29)</f>
        <v>0.83949576970316742</v>
      </c>
      <c r="N8" s="226"/>
      <c r="O8" s="130" t="s">
        <v>151</v>
      </c>
      <c r="P8" s="128"/>
      <c r="Q8" s="128"/>
      <c r="R8" s="128"/>
    </row>
    <row r="9" spans="2:44" ht="28.5" customHeight="1" thickBot="1">
      <c r="H9" s="132"/>
      <c r="N9" s="128"/>
      <c r="O9" s="128"/>
      <c r="P9" s="128"/>
    </row>
    <row r="10" spans="2:44" ht="30" customHeight="1">
      <c r="B10" s="209" t="s">
        <v>152</v>
      </c>
      <c r="C10" s="210"/>
      <c r="D10" s="214" t="s">
        <v>153</v>
      </c>
      <c r="E10" s="215"/>
      <c r="F10" s="215"/>
      <c r="G10" s="215"/>
      <c r="H10" s="215"/>
      <c r="I10" s="215"/>
      <c r="J10" s="215"/>
      <c r="K10" s="215"/>
      <c r="L10" s="216" t="s">
        <v>154</v>
      </c>
      <c r="M10" s="217"/>
      <c r="N10" s="217"/>
      <c r="O10" s="218"/>
    </row>
    <row r="11" spans="2:44" ht="17.25" customHeight="1">
      <c r="B11" s="205" t="s">
        <v>155</v>
      </c>
      <c r="C11" s="206"/>
      <c r="D11" s="135">
        <v>1</v>
      </c>
      <c r="E11" s="136">
        <v>2</v>
      </c>
      <c r="F11" s="136">
        <v>3</v>
      </c>
      <c r="G11" s="136">
        <v>4</v>
      </c>
      <c r="H11" s="136">
        <v>5</v>
      </c>
      <c r="I11" s="136">
        <v>6</v>
      </c>
      <c r="J11" s="136">
        <v>7</v>
      </c>
      <c r="K11" s="171">
        <v>8</v>
      </c>
      <c r="L11" s="135">
        <v>1</v>
      </c>
      <c r="M11" s="164">
        <v>2</v>
      </c>
      <c r="N11" s="136">
        <v>3</v>
      </c>
      <c r="O11" s="137">
        <v>4</v>
      </c>
    </row>
    <row r="12" spans="2:44" ht="46.5" customHeight="1">
      <c r="B12" s="205"/>
      <c r="C12" s="206"/>
      <c r="D12" s="138" t="s">
        <v>156</v>
      </c>
      <c r="E12" s="139" t="s">
        <v>157</v>
      </c>
      <c r="F12" s="139" t="s">
        <v>158</v>
      </c>
      <c r="G12" s="139" t="s">
        <v>159</v>
      </c>
      <c r="H12" s="139" t="s">
        <v>160</v>
      </c>
      <c r="I12" s="139" t="s">
        <v>161</v>
      </c>
      <c r="J12" s="139" t="s">
        <v>162</v>
      </c>
      <c r="K12" s="172" t="s">
        <v>163</v>
      </c>
      <c r="L12" s="180" t="s">
        <v>225</v>
      </c>
      <c r="M12" s="187" t="s">
        <v>157</v>
      </c>
      <c r="N12" s="139" t="s">
        <v>164</v>
      </c>
      <c r="O12" s="140" t="s">
        <v>159</v>
      </c>
    </row>
    <row r="13" spans="2:44" ht="40.15" customHeight="1">
      <c r="B13" s="207" t="s">
        <v>10</v>
      </c>
      <c r="C13" s="141" t="s">
        <v>165</v>
      </c>
      <c r="D13" s="142">
        <v>105.25316455696202</v>
      </c>
      <c r="E13" s="143">
        <v>79.096045197740111</v>
      </c>
      <c r="F13" s="143">
        <v>109.09090909090909</v>
      </c>
      <c r="G13" s="143">
        <v>85.889570552147248</v>
      </c>
      <c r="H13" s="143">
        <v>170.5263157894737</v>
      </c>
      <c r="I13" s="143">
        <v>250.92</v>
      </c>
      <c r="J13" s="143" t="s">
        <v>77</v>
      </c>
      <c r="K13" s="173">
        <v>433.33333333333331</v>
      </c>
      <c r="L13" s="142" t="s">
        <v>77</v>
      </c>
      <c r="M13" s="188">
        <v>83.333333333333329</v>
      </c>
      <c r="N13" s="143">
        <v>86.956521739130437</v>
      </c>
      <c r="O13" s="144">
        <v>100</v>
      </c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</row>
    <row r="14" spans="2:44" ht="39.6" customHeight="1">
      <c r="B14" s="207"/>
      <c r="C14" s="145" t="s">
        <v>166</v>
      </c>
      <c r="D14" s="146">
        <v>89.667691402869067</v>
      </c>
      <c r="E14" s="147">
        <v>66.891128737946289</v>
      </c>
      <c r="F14" s="147">
        <v>90.657717719795784</v>
      </c>
      <c r="G14" s="147">
        <v>72.377204061827911</v>
      </c>
      <c r="H14" s="147">
        <v>145.70175064283291</v>
      </c>
      <c r="I14" s="147">
        <v>213.59831447715186</v>
      </c>
      <c r="J14" s="147" t="s">
        <v>77</v>
      </c>
      <c r="K14" s="174">
        <v>359.3767701729949</v>
      </c>
      <c r="L14" s="146" t="s">
        <v>77</v>
      </c>
      <c r="M14" s="189">
        <v>70.955459862290255</v>
      </c>
      <c r="N14" s="147">
        <v>74.401874507764973</v>
      </c>
      <c r="O14" s="148">
        <v>85.553433893684087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</row>
    <row r="15" spans="2:44" ht="40.15" customHeight="1">
      <c r="B15" s="207"/>
      <c r="C15" s="149" t="s">
        <v>167</v>
      </c>
      <c r="D15" s="150">
        <f t="shared" ref="D15:I15" si="0">D14/D13</f>
        <v>0.85192394718300146</v>
      </c>
      <c r="E15" s="151">
        <f t="shared" si="0"/>
        <v>0.84569498475832094</v>
      </c>
      <c r="F15" s="151">
        <f t="shared" si="0"/>
        <v>0.83102907909812795</v>
      </c>
      <c r="G15" s="151">
        <f t="shared" si="0"/>
        <v>0.84267744729128202</v>
      </c>
      <c r="H15" s="151">
        <f t="shared" si="0"/>
        <v>0.85442384636229163</v>
      </c>
      <c r="I15" s="151">
        <f t="shared" si="0"/>
        <v>0.85126061883130821</v>
      </c>
      <c r="J15" s="151" t="s">
        <v>77</v>
      </c>
      <c r="K15" s="175">
        <f t="shared" ref="K15" si="1">K14/K13</f>
        <v>0.82933100809152671</v>
      </c>
      <c r="L15" s="150" t="s">
        <v>77</v>
      </c>
      <c r="M15" s="190">
        <f>M14/M13</f>
        <v>0.85146551834748307</v>
      </c>
      <c r="N15" s="151">
        <f>N14/N13</f>
        <v>0.85562155683929719</v>
      </c>
      <c r="O15" s="152">
        <f>O14/O13</f>
        <v>0.85553433893684083</v>
      </c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</row>
    <row r="16" spans="2:44" ht="17.25" customHeight="1">
      <c r="B16" s="208" t="s">
        <v>168</v>
      </c>
      <c r="C16" s="134" t="s">
        <v>169</v>
      </c>
      <c r="D16" s="50">
        <v>0.25</v>
      </c>
      <c r="E16" s="51">
        <v>0.25</v>
      </c>
      <c r="F16" s="51">
        <v>0.29166666666666669</v>
      </c>
      <c r="G16" s="51">
        <v>0.25</v>
      </c>
      <c r="H16" s="51">
        <v>0.16666666666666666</v>
      </c>
      <c r="I16" s="51">
        <v>0.25</v>
      </c>
      <c r="J16" s="51" t="s">
        <v>77</v>
      </c>
      <c r="K16" s="57">
        <v>0.32243055555555555</v>
      </c>
      <c r="L16" s="50" t="s">
        <v>77</v>
      </c>
      <c r="M16" s="191">
        <v>0.70863425925925927</v>
      </c>
      <c r="N16" s="51">
        <v>0.70833333333333337</v>
      </c>
      <c r="O16" s="116">
        <v>0.70837962962962964</v>
      </c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</row>
    <row r="17" spans="2:44" ht="17.25" customHeight="1">
      <c r="B17" s="205"/>
      <c r="C17" s="134" t="s">
        <v>170</v>
      </c>
      <c r="D17" s="50">
        <v>0.58472222222222225</v>
      </c>
      <c r="E17" s="51">
        <v>0.65208333333333335</v>
      </c>
      <c r="F17" s="51">
        <v>0.68981481481481477</v>
      </c>
      <c r="G17" s="51">
        <v>0.62656250000000002</v>
      </c>
      <c r="H17" s="51">
        <v>0.75792824074074072</v>
      </c>
      <c r="I17" s="51">
        <v>0.43680555555555556</v>
      </c>
      <c r="J17" s="51" t="s">
        <v>77</v>
      </c>
      <c r="K17" s="57">
        <v>0.41612268518518519</v>
      </c>
      <c r="L17" s="50" t="s">
        <v>77</v>
      </c>
      <c r="M17" s="191">
        <v>0.82464120370370375</v>
      </c>
      <c r="N17" s="51">
        <v>0.81420138888888893</v>
      </c>
      <c r="O17" s="116">
        <v>0.83263888888888893</v>
      </c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</row>
    <row r="18" spans="2:44" ht="17.25" customHeight="1">
      <c r="B18" s="205" t="s">
        <v>171</v>
      </c>
      <c r="C18" s="206"/>
      <c r="D18" s="153">
        <v>15.8</v>
      </c>
      <c r="E18" s="154">
        <v>25.285714285714285</v>
      </c>
      <c r="F18" s="154">
        <v>18.333333333333332</v>
      </c>
      <c r="G18" s="154">
        <v>23.285714285714285</v>
      </c>
      <c r="H18" s="154">
        <v>21.111111111111111</v>
      </c>
      <c r="I18" s="154">
        <v>12.5</v>
      </c>
      <c r="J18" s="154" t="s">
        <v>77</v>
      </c>
      <c r="K18" s="176">
        <v>6</v>
      </c>
      <c r="L18" s="153" t="s">
        <v>77</v>
      </c>
      <c r="M18" s="192">
        <v>24</v>
      </c>
      <c r="N18" s="154">
        <v>23</v>
      </c>
      <c r="O18" s="155">
        <v>20</v>
      </c>
    </row>
    <row r="19" spans="2:44" ht="17.25" customHeight="1">
      <c r="B19" s="198" t="s">
        <v>172</v>
      </c>
      <c r="C19" s="199"/>
      <c r="D19" s="156" t="s">
        <v>173</v>
      </c>
      <c r="E19" s="157" t="s">
        <v>174</v>
      </c>
      <c r="F19" s="157" t="s">
        <v>174</v>
      </c>
      <c r="G19" s="157" t="s">
        <v>174</v>
      </c>
      <c r="H19" s="157" t="s">
        <v>175</v>
      </c>
      <c r="I19" s="157" t="s">
        <v>176</v>
      </c>
      <c r="J19" s="157" t="s">
        <v>176</v>
      </c>
      <c r="K19" s="177" t="s">
        <v>176</v>
      </c>
      <c r="L19" s="156" t="s">
        <v>173</v>
      </c>
      <c r="M19" s="193" t="s">
        <v>174</v>
      </c>
      <c r="N19" s="157" t="s">
        <v>174</v>
      </c>
      <c r="O19" s="158" t="s">
        <v>174</v>
      </c>
    </row>
    <row r="20" spans="2:44" ht="17.25" customHeight="1">
      <c r="B20" s="198" t="s">
        <v>177</v>
      </c>
      <c r="C20" s="199"/>
      <c r="D20" s="156" t="s">
        <v>176</v>
      </c>
      <c r="E20" s="157"/>
      <c r="F20" s="157"/>
      <c r="G20" s="157"/>
      <c r="H20" s="157" t="s">
        <v>176</v>
      </c>
      <c r="I20" s="157"/>
      <c r="J20" s="157"/>
      <c r="K20" s="177"/>
      <c r="L20" s="135"/>
      <c r="M20" s="164"/>
      <c r="N20" s="157"/>
      <c r="O20" s="158"/>
    </row>
    <row r="21" spans="2:44" ht="17.25" customHeight="1" thickBot="1">
      <c r="B21" s="200" t="s">
        <v>178</v>
      </c>
      <c r="C21" s="201"/>
      <c r="D21" s="160"/>
      <c r="E21" s="161"/>
      <c r="F21" s="162"/>
      <c r="G21" s="162"/>
      <c r="H21" s="161" t="s">
        <v>179</v>
      </c>
      <c r="I21" s="161" t="s">
        <v>180</v>
      </c>
      <c r="J21" s="161"/>
      <c r="K21" s="178" t="s">
        <v>181</v>
      </c>
      <c r="L21" s="181"/>
      <c r="M21" s="194"/>
      <c r="N21" s="161"/>
      <c r="O21" s="163"/>
    </row>
    <row r="23" spans="2:44" ht="16.5" thickBot="1"/>
    <row r="24" spans="2:44" ht="30" customHeight="1">
      <c r="B24" s="209" t="s">
        <v>152</v>
      </c>
      <c r="C24" s="210"/>
      <c r="D24" s="211" t="s">
        <v>182</v>
      </c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3"/>
      <c r="P24" s="202" t="s">
        <v>183</v>
      </c>
      <c r="Q24" s="203"/>
      <c r="R24" s="203"/>
      <c r="S24" s="203"/>
      <c r="T24" s="203"/>
      <c r="U24" s="203"/>
      <c r="V24" s="203"/>
      <c r="W24" s="203"/>
      <c r="X24" s="204"/>
    </row>
    <row r="25" spans="2:44" ht="17.25" customHeight="1">
      <c r="B25" s="205" t="s">
        <v>155</v>
      </c>
      <c r="C25" s="206"/>
      <c r="D25" s="135">
        <v>1</v>
      </c>
      <c r="E25" s="164">
        <v>2</v>
      </c>
      <c r="F25" s="136">
        <v>3</v>
      </c>
      <c r="G25" s="136">
        <v>4</v>
      </c>
      <c r="H25" s="164">
        <v>5</v>
      </c>
      <c r="I25" s="136">
        <v>6</v>
      </c>
      <c r="J25" s="136">
        <v>7</v>
      </c>
      <c r="K25" s="164">
        <v>8</v>
      </c>
      <c r="L25" s="136">
        <v>9</v>
      </c>
      <c r="M25" s="136">
        <v>10</v>
      </c>
      <c r="N25" s="164">
        <v>11</v>
      </c>
      <c r="O25" s="136">
        <v>12</v>
      </c>
      <c r="P25" s="135">
        <v>1</v>
      </c>
      <c r="Q25" s="136">
        <v>2</v>
      </c>
      <c r="R25" s="136">
        <v>3</v>
      </c>
      <c r="S25" s="136">
        <v>4</v>
      </c>
      <c r="T25" s="136">
        <v>5</v>
      </c>
      <c r="U25" s="136">
        <v>6</v>
      </c>
      <c r="V25" s="136">
        <v>7</v>
      </c>
      <c r="W25" s="136">
        <v>8</v>
      </c>
      <c r="X25" s="137">
        <v>9</v>
      </c>
    </row>
    <row r="26" spans="2:44" ht="46.5" customHeight="1">
      <c r="B26" s="205"/>
      <c r="C26" s="206"/>
      <c r="D26" s="165" t="s">
        <v>156</v>
      </c>
      <c r="E26" s="166" t="s">
        <v>164</v>
      </c>
      <c r="F26" s="139" t="s">
        <v>160</v>
      </c>
      <c r="G26" s="139" t="s">
        <v>161</v>
      </c>
      <c r="H26" s="139" t="s">
        <v>184</v>
      </c>
      <c r="I26" s="139" t="s">
        <v>163</v>
      </c>
      <c r="J26" s="139" t="s">
        <v>185</v>
      </c>
      <c r="K26" s="139" t="s">
        <v>186</v>
      </c>
      <c r="L26" s="139" t="s">
        <v>187</v>
      </c>
      <c r="M26" s="139" t="s">
        <v>188</v>
      </c>
      <c r="N26" s="167" t="s">
        <v>45</v>
      </c>
      <c r="O26" s="168" t="s">
        <v>189</v>
      </c>
      <c r="P26" s="138" t="s">
        <v>190</v>
      </c>
      <c r="Q26" s="139" t="s">
        <v>162</v>
      </c>
      <c r="R26" s="139" t="s">
        <v>191</v>
      </c>
      <c r="S26" s="139" t="s">
        <v>192</v>
      </c>
      <c r="T26" s="139" t="s">
        <v>193</v>
      </c>
      <c r="U26" s="139" t="s">
        <v>187</v>
      </c>
      <c r="V26" s="139" t="s">
        <v>194</v>
      </c>
      <c r="W26" s="167" t="s">
        <v>45</v>
      </c>
      <c r="X26" s="168" t="s">
        <v>46</v>
      </c>
    </row>
    <row r="27" spans="2:44" ht="40.15" customHeight="1">
      <c r="B27" s="207" t="s">
        <v>10</v>
      </c>
      <c r="C27" s="141" t="s">
        <v>165</v>
      </c>
      <c r="D27" s="143">
        <v>192.52941176470588</v>
      </c>
      <c r="E27" s="143" t="s">
        <v>77</v>
      </c>
      <c r="F27" s="143" t="s">
        <v>77</v>
      </c>
      <c r="G27" s="143">
        <v>214.28571428571428</v>
      </c>
      <c r="H27" s="143">
        <v>433.33333333333331</v>
      </c>
      <c r="I27" s="143" t="s">
        <v>77</v>
      </c>
      <c r="J27" s="143">
        <v>675</v>
      </c>
      <c r="K27" s="143">
        <v>825</v>
      </c>
      <c r="L27" s="143" t="s">
        <v>77</v>
      </c>
      <c r="M27" s="143">
        <v>880</v>
      </c>
      <c r="N27" s="143">
        <v>985.71428571428567</v>
      </c>
      <c r="O27" s="143">
        <v>857.14285714285711</v>
      </c>
      <c r="P27" s="142">
        <v>231.5</v>
      </c>
      <c r="Q27" s="143" t="s">
        <v>77</v>
      </c>
      <c r="R27" s="143" t="s">
        <v>77</v>
      </c>
      <c r="S27" s="143">
        <v>675</v>
      </c>
      <c r="T27" s="143">
        <v>845.4545454545455</v>
      </c>
      <c r="U27" s="143" t="s">
        <v>77</v>
      </c>
      <c r="V27" s="143">
        <v>776.47058823529414</v>
      </c>
      <c r="W27" s="143">
        <v>1200</v>
      </c>
      <c r="X27" s="144">
        <v>800</v>
      </c>
    </row>
    <row r="28" spans="2:44" ht="39.6" customHeight="1">
      <c r="B28" s="207"/>
      <c r="C28" s="145" t="s">
        <v>166</v>
      </c>
      <c r="D28" s="147">
        <v>163.45280697350643</v>
      </c>
      <c r="E28" s="147" t="s">
        <v>77</v>
      </c>
      <c r="F28" s="147" t="s">
        <v>77</v>
      </c>
      <c r="G28" s="147">
        <v>182.75711159737415</v>
      </c>
      <c r="H28" s="147">
        <v>356.02286050153265</v>
      </c>
      <c r="I28" s="147" t="s">
        <v>77</v>
      </c>
      <c r="J28" s="147">
        <v>588.66888519134807</v>
      </c>
      <c r="K28" s="147">
        <v>696.56603936051147</v>
      </c>
      <c r="L28" s="147" t="s">
        <v>77</v>
      </c>
      <c r="M28" s="147">
        <v>736.0329639818558</v>
      </c>
      <c r="N28" s="147">
        <v>811.4883943459588</v>
      </c>
      <c r="O28" s="147">
        <v>698.58570247063233</v>
      </c>
      <c r="P28" s="146">
        <v>193.71233776619033</v>
      </c>
      <c r="Q28" s="147" t="s">
        <v>77</v>
      </c>
      <c r="R28" s="147" t="s">
        <v>77</v>
      </c>
      <c r="S28" s="147">
        <v>598.32907867254596</v>
      </c>
      <c r="T28" s="147">
        <v>694.78423932704891</v>
      </c>
      <c r="U28" s="147" t="s">
        <v>77</v>
      </c>
      <c r="V28" s="147">
        <v>650.84144154944181</v>
      </c>
      <c r="W28" s="147">
        <v>992.637779864972</v>
      </c>
      <c r="X28" s="148">
        <v>661.27997129938569</v>
      </c>
    </row>
    <row r="29" spans="2:44" ht="40.15" customHeight="1">
      <c r="B29" s="207"/>
      <c r="C29" s="149" t="s">
        <v>167</v>
      </c>
      <c r="D29" s="151">
        <f>D28/D27</f>
        <v>0.84897577713095307</v>
      </c>
      <c r="E29" s="151" t="s">
        <v>77</v>
      </c>
      <c r="F29" s="151" t="s">
        <v>77</v>
      </c>
      <c r="G29" s="151">
        <f>G28/G27</f>
        <v>0.85286652078774605</v>
      </c>
      <c r="H29" s="151">
        <f>H28/H27</f>
        <v>0.8215912165419984</v>
      </c>
      <c r="I29" s="151" t="s">
        <v>77</v>
      </c>
      <c r="J29" s="151">
        <f>J28/J27</f>
        <v>0.87210205213533043</v>
      </c>
      <c r="K29" s="151">
        <f>K28/K27</f>
        <v>0.84432247195213517</v>
      </c>
      <c r="L29" s="151" t="s">
        <v>77</v>
      </c>
      <c r="M29" s="151">
        <f>M28/M27</f>
        <v>0.83640109543392704</v>
      </c>
      <c r="N29" s="151">
        <f>N28/N27</f>
        <v>0.82324909571329152</v>
      </c>
      <c r="O29" s="151">
        <f>O28/O27</f>
        <v>0.81501665288240444</v>
      </c>
      <c r="P29" s="150">
        <f>P28/P27</f>
        <v>0.83677035752134055</v>
      </c>
      <c r="Q29" s="151" t="s">
        <v>77</v>
      </c>
      <c r="R29" s="151" t="s">
        <v>77</v>
      </c>
      <c r="S29" s="151">
        <f>S28/S27</f>
        <v>0.88641344988525328</v>
      </c>
      <c r="T29" s="151">
        <f>T28/T27</f>
        <v>0.82178780995672451</v>
      </c>
      <c r="U29" s="151" t="s">
        <v>77</v>
      </c>
      <c r="V29" s="151">
        <f>V28/V27</f>
        <v>0.83820488684397809</v>
      </c>
      <c r="W29" s="151">
        <f>W28/W27</f>
        <v>0.82719814988747664</v>
      </c>
      <c r="X29" s="152">
        <f>X28/X27</f>
        <v>0.82659996412423209</v>
      </c>
    </row>
    <row r="30" spans="2:44" ht="17.25" customHeight="1">
      <c r="B30" s="208" t="s">
        <v>168</v>
      </c>
      <c r="C30" s="134" t="s">
        <v>169</v>
      </c>
      <c r="D30" s="51">
        <v>0.3147800925925926</v>
      </c>
      <c r="E30" s="51" t="s">
        <v>77</v>
      </c>
      <c r="F30" s="51" t="s">
        <v>77</v>
      </c>
      <c r="G30" s="51">
        <v>0.30486111111111108</v>
      </c>
      <c r="H30" s="51">
        <v>0.25005787037037036</v>
      </c>
      <c r="I30" s="51" t="s">
        <v>77</v>
      </c>
      <c r="J30" s="51">
        <v>0.29166666666666669</v>
      </c>
      <c r="K30" s="51">
        <v>0.29172453703703705</v>
      </c>
      <c r="L30" s="51" t="s">
        <v>77</v>
      </c>
      <c r="M30" s="51">
        <v>0.29166666666666669</v>
      </c>
      <c r="N30" s="51">
        <v>0.29193287037037036</v>
      </c>
      <c r="O30" s="51">
        <v>0.37362268518518521</v>
      </c>
      <c r="P30" s="50">
        <v>0.70855324074074078</v>
      </c>
      <c r="Q30" s="51" t="s">
        <v>77</v>
      </c>
      <c r="R30" s="51" t="s">
        <v>77</v>
      </c>
      <c r="S30" s="51">
        <v>0.70833333333333337</v>
      </c>
      <c r="T30" s="51">
        <v>0.70848379629629632</v>
      </c>
      <c r="U30" s="51" t="s">
        <v>77</v>
      </c>
      <c r="V30" s="51">
        <v>0.70834490740740741</v>
      </c>
      <c r="W30" s="51">
        <v>0.70849537037037036</v>
      </c>
      <c r="X30" s="116">
        <v>0.7085069444444444</v>
      </c>
    </row>
    <row r="31" spans="2:44" ht="17.25" customHeight="1">
      <c r="B31" s="205"/>
      <c r="C31" s="134" t="s">
        <v>170</v>
      </c>
      <c r="D31" s="51">
        <v>0.3787962962962963</v>
      </c>
      <c r="E31" s="51" t="s">
        <v>77</v>
      </c>
      <c r="F31" s="51" t="s">
        <v>77</v>
      </c>
      <c r="G31" s="51">
        <v>0.33130787037037035</v>
      </c>
      <c r="H31" s="51">
        <v>0.3034722222222222</v>
      </c>
      <c r="I31" s="51" t="s">
        <v>77</v>
      </c>
      <c r="J31" s="51">
        <v>0.36122685185185183</v>
      </c>
      <c r="K31" s="51">
        <v>0.39048611111111109</v>
      </c>
      <c r="L31" s="51" t="s">
        <v>77</v>
      </c>
      <c r="M31" s="51">
        <v>0.42451388888888891</v>
      </c>
      <c r="N31" s="51">
        <v>0.46326388888888886</v>
      </c>
      <c r="O31" s="51">
        <v>0.44722222222222224</v>
      </c>
      <c r="P31" s="50">
        <v>0.90208333333333335</v>
      </c>
      <c r="Q31" s="51" t="s">
        <v>77</v>
      </c>
      <c r="R31" s="51" t="s">
        <v>77</v>
      </c>
      <c r="S31" s="51">
        <v>0.85795138888888889</v>
      </c>
      <c r="T31" s="51">
        <v>0.92708333333333337</v>
      </c>
      <c r="U31" s="51" t="s">
        <v>77</v>
      </c>
      <c r="V31" s="51">
        <v>0.97569444444444442</v>
      </c>
      <c r="W31" s="51">
        <v>0.87986111111111109</v>
      </c>
      <c r="X31" s="116">
        <v>0.85486111111111107</v>
      </c>
    </row>
    <row r="32" spans="2:44" ht="17.25" customHeight="1">
      <c r="B32" s="205" t="s">
        <v>171</v>
      </c>
      <c r="C32" s="206"/>
      <c r="D32" s="154">
        <v>17</v>
      </c>
      <c r="E32" s="154" t="s">
        <v>77</v>
      </c>
      <c r="F32" s="154" t="s">
        <v>77</v>
      </c>
      <c r="G32" s="154">
        <v>14</v>
      </c>
      <c r="H32" s="154">
        <v>6</v>
      </c>
      <c r="I32" s="154" t="s">
        <v>77</v>
      </c>
      <c r="J32" s="154">
        <v>4</v>
      </c>
      <c r="K32" s="154">
        <v>4</v>
      </c>
      <c r="L32" s="154" t="s">
        <v>77</v>
      </c>
      <c r="M32" s="154">
        <v>3.75</v>
      </c>
      <c r="N32" s="154">
        <v>3.5</v>
      </c>
      <c r="O32" s="154">
        <v>3.5</v>
      </c>
      <c r="P32" s="153">
        <v>14</v>
      </c>
      <c r="Q32" s="154" t="s">
        <v>77</v>
      </c>
      <c r="R32" s="154" t="s">
        <v>77</v>
      </c>
      <c r="S32" s="154">
        <v>4</v>
      </c>
      <c r="T32" s="154">
        <v>3.6666666666666665</v>
      </c>
      <c r="U32" s="51" t="s">
        <v>77</v>
      </c>
      <c r="V32" s="154">
        <v>4.25</v>
      </c>
      <c r="W32" s="154">
        <v>3</v>
      </c>
      <c r="X32" s="155">
        <v>4</v>
      </c>
    </row>
    <row r="33" spans="2:24" ht="17.25" customHeight="1">
      <c r="B33" s="198" t="s">
        <v>172</v>
      </c>
      <c r="C33" s="199"/>
      <c r="D33" s="133" t="s">
        <v>176</v>
      </c>
      <c r="E33" s="157" t="s">
        <v>174</v>
      </c>
      <c r="F33" s="157" t="s">
        <v>175</v>
      </c>
      <c r="G33" s="157" t="s">
        <v>195</v>
      </c>
      <c r="H33" s="157" t="s">
        <v>176</v>
      </c>
      <c r="I33" s="157" t="s">
        <v>176</v>
      </c>
      <c r="J33" s="157" t="s">
        <v>195</v>
      </c>
      <c r="K33" s="157" t="s">
        <v>196</v>
      </c>
      <c r="L33" s="157" t="s">
        <v>196</v>
      </c>
      <c r="M33" s="157" t="s">
        <v>196</v>
      </c>
      <c r="N33" s="157" t="s">
        <v>109</v>
      </c>
      <c r="O33" s="158" t="s">
        <v>109</v>
      </c>
      <c r="P33" s="156" t="s">
        <v>195</v>
      </c>
      <c r="Q33" s="157" t="s">
        <v>176</v>
      </c>
      <c r="R33" s="157" t="s">
        <v>176</v>
      </c>
      <c r="S33" s="157" t="s">
        <v>195</v>
      </c>
      <c r="T33" s="157" t="s">
        <v>196</v>
      </c>
      <c r="U33" s="157" t="s">
        <v>196</v>
      </c>
      <c r="V33" s="157" t="s">
        <v>196</v>
      </c>
      <c r="W33" s="157" t="s">
        <v>109</v>
      </c>
      <c r="X33" s="158" t="s">
        <v>109</v>
      </c>
    </row>
    <row r="34" spans="2:24" ht="17.25" customHeight="1">
      <c r="B34" s="198" t="s">
        <v>177</v>
      </c>
      <c r="C34" s="199"/>
      <c r="D34" s="133"/>
      <c r="E34" s="129"/>
      <c r="F34" s="157"/>
      <c r="G34" s="157"/>
      <c r="H34" s="157"/>
      <c r="I34" s="157"/>
      <c r="J34" s="157"/>
      <c r="K34" s="157"/>
      <c r="L34" s="157"/>
      <c r="M34" s="157"/>
      <c r="N34" s="157"/>
      <c r="O34" s="158"/>
      <c r="P34" s="156"/>
      <c r="Q34" s="157"/>
      <c r="R34" s="157"/>
      <c r="S34" s="157"/>
      <c r="T34" s="157"/>
      <c r="U34" s="157"/>
      <c r="V34" s="157"/>
      <c r="W34" s="157"/>
      <c r="X34" s="158"/>
    </row>
    <row r="35" spans="2:24" ht="17.25" customHeight="1" thickBot="1">
      <c r="B35" s="200" t="s">
        <v>178</v>
      </c>
      <c r="C35" s="201"/>
      <c r="D35" s="159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3"/>
      <c r="P35" s="170"/>
      <c r="Q35" s="161"/>
      <c r="R35" s="161"/>
      <c r="S35" s="161"/>
      <c r="T35" s="161"/>
      <c r="U35" s="161"/>
      <c r="V35" s="161"/>
      <c r="W35" s="161"/>
      <c r="X35" s="163"/>
    </row>
    <row r="36" spans="2:24">
      <c r="T36" s="131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58CBF-746E-4920-8675-FF45BB91FCB0}">
  <sheetPr>
    <tabColor theme="8" tint="0.59999389629810485"/>
    <pageSetUpPr fitToPage="1"/>
  </sheetPr>
  <dimension ref="A1:AC261"/>
  <sheetViews>
    <sheetView zoomScale="85" zoomScaleNormal="85" workbookViewId="0">
      <pane ySplit="4" topLeftCell="A122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SUM(F5:F242)</f>
        <v>100594</v>
      </c>
      <c r="E1" s="5" t="s">
        <v>2</v>
      </c>
      <c r="F1" s="6">
        <f>SUM(G5:G242)</f>
        <v>2010774.1099999999</v>
      </c>
      <c r="G1" s="7" t="s">
        <v>3</v>
      </c>
      <c r="H1" s="8">
        <f>L21+L38+L55+L72+L89+L106+L123+L140+L157+L174+L191+L208+L225+L242</f>
        <v>88.666666666666671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45843</v>
      </c>
      <c r="B2" s="326"/>
      <c r="C2" s="10" t="s">
        <v>10</v>
      </c>
      <c r="D2" s="11">
        <f>AVERAGE(N21,N38,N55,N72,N89,N106,N123,N140,N157,N174,N191,N208,N225,N242)</f>
        <v>573.22568663587879</v>
      </c>
      <c r="E2" s="11" t="s">
        <v>11</v>
      </c>
      <c r="F2" s="12">
        <f>F1/D1</f>
        <v>19.989006401972283</v>
      </c>
      <c r="G2" s="13" t="s">
        <v>12</v>
      </c>
      <c r="H2" s="14">
        <f>COUNT(H5:H242)</f>
        <v>3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38" t="s">
        <v>69</v>
      </c>
      <c r="C5" s="349" t="s">
        <v>205</v>
      </c>
      <c r="D5" s="349"/>
      <c r="E5" s="39">
        <v>29.52</v>
      </c>
      <c r="F5" s="40">
        <v>2025</v>
      </c>
      <c r="G5" s="41">
        <f t="shared" ref="G5:G6" si="0">E5*F5</f>
        <v>59778</v>
      </c>
      <c r="H5" s="42"/>
      <c r="I5" s="43">
        <v>17</v>
      </c>
      <c r="J5" s="44">
        <v>3273</v>
      </c>
      <c r="K5" s="45">
        <f t="shared" ref="K5:K6" si="1">J5/I5</f>
        <v>192.52941176470588</v>
      </c>
      <c r="L5" s="46">
        <v>17</v>
      </c>
      <c r="M5" s="44">
        <f>F5/V5*60</f>
        <v>2779.2603888677095</v>
      </c>
      <c r="N5" s="45">
        <f>M5/L5</f>
        <v>163.48590522751232</v>
      </c>
      <c r="O5" s="47">
        <f>L5-I5</f>
        <v>0</v>
      </c>
      <c r="P5" s="48">
        <f>N5-K5</f>
        <v>-29.043506537193565</v>
      </c>
      <c r="Q5" s="49">
        <f>N5/K5</f>
        <v>0.8491476898465351</v>
      </c>
      <c r="R5" s="274">
        <f>Q21</f>
        <v>0.84897577713095307</v>
      </c>
      <c r="S5" s="50">
        <v>0.3147800925925926</v>
      </c>
      <c r="T5" s="51">
        <v>0.34513888888888888</v>
      </c>
      <c r="U5" s="52">
        <v>7.9500000000000437</v>
      </c>
      <c r="V5" s="53">
        <v>43.716666666666654</v>
      </c>
      <c r="W5" s="54"/>
      <c r="X5" s="17"/>
      <c r="Y5" s="276"/>
      <c r="Z5" s="277"/>
      <c r="AA5" s="36">
        <f>M5-J5</f>
        <v>-493.73961113229052</v>
      </c>
      <c r="AB5" s="37">
        <f>M5/J5</f>
        <v>0.8491476898465351</v>
      </c>
      <c r="AC5" s="292">
        <f>AB21</f>
        <v>0.84897577713095307</v>
      </c>
    </row>
    <row r="6" spans="1:29" ht="15.75" customHeight="1">
      <c r="A6" s="282"/>
      <c r="B6" s="38" t="s">
        <v>69</v>
      </c>
      <c r="C6" s="287" t="s">
        <v>204</v>
      </c>
      <c r="D6" s="287"/>
      <c r="E6" s="39">
        <v>29.85</v>
      </c>
      <c r="F6" s="40">
        <v>1920</v>
      </c>
      <c r="G6" s="41">
        <f t="shared" si="0"/>
        <v>57312</v>
      </c>
      <c r="H6" s="42"/>
      <c r="I6" s="43">
        <v>17</v>
      </c>
      <c r="J6" s="44">
        <v>3273</v>
      </c>
      <c r="K6" s="45">
        <f t="shared" si="1"/>
        <v>192.52941176470588</v>
      </c>
      <c r="L6" s="46">
        <v>17</v>
      </c>
      <c r="M6" s="44">
        <f>F6/V6*60</f>
        <v>2778.1350482315092</v>
      </c>
      <c r="N6" s="45">
        <f>M6/L6</f>
        <v>163.41970871950053</v>
      </c>
      <c r="O6" s="47">
        <f>L6-I6</f>
        <v>0</v>
      </c>
      <c r="P6" s="48">
        <f>N6-K6</f>
        <v>-29.10970304520535</v>
      </c>
      <c r="Q6" s="49">
        <f>N6/K6</f>
        <v>0.84880386441537092</v>
      </c>
      <c r="R6" s="274"/>
      <c r="S6" s="50">
        <v>0.35</v>
      </c>
      <c r="T6" s="51">
        <v>0.3787962962962963</v>
      </c>
      <c r="U6" s="52">
        <v>6.9999999999999751</v>
      </c>
      <c r="V6" s="53">
        <v>41.466666666666697</v>
      </c>
      <c r="W6" s="54"/>
      <c r="X6" s="94"/>
      <c r="Y6" s="266"/>
      <c r="Z6" s="267"/>
      <c r="AA6" s="55">
        <f>M6-J6</f>
        <v>-494.86495176849076</v>
      </c>
      <c r="AB6" s="56">
        <f>M6/J6</f>
        <v>0.84880386441537103</v>
      </c>
      <c r="AC6" s="293"/>
    </row>
    <row r="7" spans="1:29" ht="15.75" customHeight="1">
      <c r="A7" s="282"/>
      <c r="B7" s="38"/>
      <c r="C7" s="287"/>
      <c r="D7" s="287"/>
      <c r="E7" s="39"/>
      <c r="F7" s="40"/>
      <c r="G7" s="41"/>
      <c r="H7" s="42"/>
      <c r="I7" s="43"/>
      <c r="J7" s="44"/>
      <c r="K7" s="45"/>
      <c r="L7" s="46"/>
      <c r="M7" s="44"/>
      <c r="N7" s="45"/>
      <c r="O7" s="47"/>
      <c r="P7" s="48"/>
      <c r="Q7" s="49"/>
      <c r="R7" s="274"/>
      <c r="S7" s="50"/>
      <c r="T7" s="51"/>
      <c r="U7" s="52"/>
      <c r="V7" s="53"/>
      <c r="W7" s="51"/>
      <c r="X7" s="94"/>
      <c r="Y7" s="266"/>
      <c r="Z7" s="267"/>
      <c r="AA7" s="55"/>
      <c r="AB7" s="56"/>
      <c r="AC7" s="293"/>
    </row>
    <row r="8" spans="1:29" ht="15.75" customHeight="1">
      <c r="A8" s="282"/>
      <c r="B8" s="38"/>
      <c r="C8" s="287"/>
      <c r="D8" s="287"/>
      <c r="E8" s="39"/>
      <c r="F8" s="40"/>
      <c r="G8" s="41"/>
      <c r="H8" s="58"/>
      <c r="I8" s="43"/>
      <c r="J8" s="44"/>
      <c r="K8" s="45"/>
      <c r="L8" s="59"/>
      <c r="M8" s="44"/>
      <c r="N8" s="45"/>
      <c r="O8" s="47"/>
      <c r="P8" s="48"/>
      <c r="Q8" s="49"/>
      <c r="R8" s="274"/>
      <c r="S8" s="50"/>
      <c r="T8" s="51"/>
      <c r="U8" s="52"/>
      <c r="V8" s="53"/>
      <c r="W8" s="54"/>
      <c r="X8" s="116"/>
      <c r="Y8" s="266"/>
      <c r="Z8" s="267"/>
      <c r="AA8" s="55"/>
      <c r="AB8" s="56"/>
      <c r="AC8" s="293"/>
    </row>
    <row r="9" spans="1:29" ht="15.75" customHeight="1">
      <c r="A9" s="283"/>
      <c r="B9" s="38"/>
      <c r="C9" s="285"/>
      <c r="D9" s="286"/>
      <c r="E9" s="39"/>
      <c r="F9" s="40"/>
      <c r="G9" s="60"/>
      <c r="H9" s="61"/>
      <c r="I9" s="43"/>
      <c r="J9" s="44"/>
      <c r="K9" s="45"/>
      <c r="L9" s="46"/>
      <c r="M9" s="44"/>
      <c r="N9" s="45"/>
      <c r="O9" s="47"/>
      <c r="P9" s="48"/>
      <c r="Q9" s="49"/>
      <c r="R9" s="274"/>
      <c r="S9" s="50"/>
      <c r="T9" s="51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5"/>
      <c r="D10" s="286"/>
      <c r="E10" s="39"/>
      <c r="F10" s="40"/>
      <c r="G10" s="60"/>
      <c r="H10" s="61"/>
      <c r="I10" s="43"/>
      <c r="J10" s="44"/>
      <c r="K10" s="45"/>
      <c r="L10" s="46"/>
      <c r="M10" s="44"/>
      <c r="N10" s="45"/>
      <c r="O10" s="47"/>
      <c r="P10" s="48"/>
      <c r="Q10" s="49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29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29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29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29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29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17</v>
      </c>
      <c r="J21" s="81">
        <f t="shared" si="2"/>
        <v>3273</v>
      </c>
      <c r="K21" s="82">
        <f t="shared" ref="K21:K22" si="3">J21/I21</f>
        <v>192.52941176470588</v>
      </c>
      <c r="L21" s="80">
        <f t="shared" ref="L21:M21" si="4">AVERAGE(L5:L20)</f>
        <v>17</v>
      </c>
      <c r="M21" s="81">
        <f t="shared" si="4"/>
        <v>2778.6977185496094</v>
      </c>
      <c r="N21" s="82">
        <f>M21/L21</f>
        <v>163.45280697350643</v>
      </c>
      <c r="O21" s="83">
        <f>L21-I21</f>
        <v>0</v>
      </c>
      <c r="P21" s="84">
        <f>N21-K21</f>
        <v>-29.076604791199458</v>
      </c>
      <c r="Q21" s="85">
        <f>N21/K21</f>
        <v>0.84897577713095307</v>
      </c>
      <c r="R21" s="275"/>
      <c r="S21" s="182">
        <f>S5</f>
        <v>0.3147800925925926</v>
      </c>
      <c r="T21" s="183">
        <f>INDEX(T5:T20,COUNTA(T5:T20))</f>
        <v>0.3787962962962963</v>
      </c>
      <c r="U21" s="86"/>
      <c r="V21" s="86"/>
      <c r="W21" s="87"/>
      <c r="X21" s="179"/>
      <c r="Y21" s="262"/>
      <c r="Z21" s="263"/>
      <c r="AA21" s="88">
        <f>M21-J21</f>
        <v>-494.30228145039064</v>
      </c>
      <c r="AB21" s="89">
        <f>M21/J21</f>
        <v>0.84897577713095307</v>
      </c>
      <c r="AC21" s="295"/>
    </row>
    <row r="22" spans="1:29" ht="15.75" customHeight="1">
      <c r="A22" s="268" t="s">
        <v>40</v>
      </c>
      <c r="B22" s="38" t="s">
        <v>69</v>
      </c>
      <c r="C22" s="264" t="s">
        <v>93</v>
      </c>
      <c r="D22" s="265"/>
      <c r="E22" s="39">
        <v>25.64</v>
      </c>
      <c r="F22" s="40">
        <v>1624</v>
      </c>
      <c r="G22" s="41">
        <f t="shared" ref="G22" si="5">E22*F22</f>
        <v>41639.360000000001</v>
      </c>
      <c r="H22" s="42"/>
      <c r="I22" s="43">
        <v>14</v>
      </c>
      <c r="J22" s="44">
        <v>3000</v>
      </c>
      <c r="K22" s="45">
        <f t="shared" si="3"/>
        <v>214.28571428571428</v>
      </c>
      <c r="L22" s="46">
        <v>14</v>
      </c>
      <c r="M22" s="44">
        <f>F22/V22*60</f>
        <v>2558.599562363238</v>
      </c>
      <c r="N22" s="45">
        <f>M22/L22</f>
        <v>182.75711159737415</v>
      </c>
      <c r="O22" s="47">
        <f>L22-I22</f>
        <v>0</v>
      </c>
      <c r="P22" s="48">
        <f>N22-K22</f>
        <v>-31.528602688340129</v>
      </c>
      <c r="Q22" s="49">
        <f>N22/K22</f>
        <v>0.85286652078774605</v>
      </c>
      <c r="R22" s="273">
        <f>Q38</f>
        <v>0.85286652078774605</v>
      </c>
      <c r="S22" s="50">
        <v>0.30486111111111108</v>
      </c>
      <c r="T22" s="51">
        <v>0.33130787037037035</v>
      </c>
      <c r="U22" s="52">
        <v>5.9999999999999787</v>
      </c>
      <c r="V22" s="53">
        <v>38.083333333333343</v>
      </c>
      <c r="W22" s="114"/>
      <c r="X22" s="115"/>
      <c r="Y22" s="276"/>
      <c r="Z22" s="277"/>
      <c r="AA22" s="36">
        <f>M22-J22</f>
        <v>-441.40043763676204</v>
      </c>
      <c r="AB22" s="31">
        <f>M22/J22</f>
        <v>0.85286652078774594</v>
      </c>
      <c r="AC22" s="278">
        <f>AB38</f>
        <v>0.85286652078774594</v>
      </c>
    </row>
    <row r="23" spans="1:29" ht="15.75" customHeight="1">
      <c r="A23" s="269"/>
      <c r="B23" s="38"/>
      <c r="C23" s="264"/>
      <c r="D23" s="265"/>
      <c r="E23" s="39"/>
      <c r="F23" s="40"/>
      <c r="G23" s="41"/>
      <c r="H23" s="42"/>
      <c r="I23" s="43"/>
      <c r="J23" s="44"/>
      <c r="K23" s="45"/>
      <c r="L23" s="46"/>
      <c r="M23" s="44"/>
      <c r="N23" s="45"/>
      <c r="O23" s="47"/>
      <c r="P23" s="48"/>
      <c r="Q23" s="49"/>
      <c r="R23" s="274"/>
      <c r="S23" s="50"/>
      <c r="T23" s="51"/>
      <c r="U23" s="52"/>
      <c r="V23" s="53"/>
      <c r="W23" s="54"/>
      <c r="X23" s="94"/>
      <c r="Y23" s="266"/>
      <c r="Z23" s="267"/>
      <c r="AA23" s="55"/>
      <c r="AB23" s="49"/>
      <c r="AC23" s="279"/>
    </row>
    <row r="24" spans="1:29" ht="15.75" customHeight="1">
      <c r="A24" s="269"/>
      <c r="B24" s="38"/>
      <c r="C24" s="264"/>
      <c r="D24" s="265"/>
      <c r="E24" s="39"/>
      <c r="F24" s="40"/>
      <c r="G24" s="41"/>
      <c r="H24" s="42"/>
      <c r="I24" s="43"/>
      <c r="J24" s="44"/>
      <c r="K24" s="45"/>
      <c r="L24" s="46"/>
      <c r="M24" s="44"/>
      <c r="N24" s="45"/>
      <c r="O24" s="47"/>
      <c r="P24" s="48"/>
      <c r="Q24" s="49"/>
      <c r="R24" s="274"/>
      <c r="S24" s="50"/>
      <c r="T24" s="51"/>
      <c r="U24" s="52"/>
      <c r="V24" s="53"/>
      <c r="W24" s="54"/>
      <c r="X24" s="94"/>
      <c r="Y24" s="266"/>
      <c r="Z24" s="267"/>
      <c r="AA24" s="55"/>
      <c r="AB24" s="49"/>
      <c r="AC24" s="279"/>
    </row>
    <row r="25" spans="1:29" ht="15.75" customHeight="1">
      <c r="A25" s="269"/>
      <c r="B25" s="38"/>
      <c r="C25" s="264"/>
      <c r="D25" s="265"/>
      <c r="E25" s="39"/>
      <c r="F25" s="40"/>
      <c r="G25" s="41"/>
      <c r="H25" s="42"/>
      <c r="I25" s="43"/>
      <c r="J25" s="44"/>
      <c r="K25" s="45"/>
      <c r="L25" s="46"/>
      <c r="M25" s="44"/>
      <c r="N25" s="45"/>
      <c r="O25" s="47"/>
      <c r="P25" s="48"/>
      <c r="Q25" s="49"/>
      <c r="R25" s="274"/>
      <c r="S25" s="50"/>
      <c r="T25" s="51"/>
      <c r="U25" s="52"/>
      <c r="V25" s="53"/>
      <c r="W25" s="54"/>
      <c r="X25" s="94"/>
      <c r="Y25" s="266"/>
      <c r="Z25" s="267"/>
      <c r="AA25" s="55"/>
      <c r="AB25" s="49"/>
      <c r="AC25" s="279"/>
    </row>
    <row r="26" spans="1:29" ht="15.75" customHeight="1">
      <c r="A26" s="269"/>
      <c r="B26" s="38"/>
      <c r="C26" s="264"/>
      <c r="D26" s="265"/>
      <c r="E26" s="39"/>
      <c r="F26" s="40"/>
      <c r="G26" s="41"/>
      <c r="H26" s="58"/>
      <c r="I26" s="43"/>
      <c r="J26" s="44"/>
      <c r="K26" s="45"/>
      <c r="L26" s="59"/>
      <c r="M26" s="44"/>
      <c r="N26" s="45"/>
      <c r="O26" s="47"/>
      <c r="P26" s="48"/>
      <c r="Q26" s="49"/>
      <c r="R26" s="274"/>
      <c r="S26" s="50"/>
      <c r="T26" s="51"/>
      <c r="U26" s="52"/>
      <c r="V26" s="53"/>
      <c r="W26" s="54"/>
      <c r="X26" s="94"/>
      <c r="Y26" s="266"/>
      <c r="Z26" s="267"/>
      <c r="AA26" s="55"/>
      <c r="AB26" s="49"/>
      <c r="AC26" s="279"/>
    </row>
    <row r="27" spans="1:29" ht="15.75" customHeight="1">
      <c r="A27" s="269"/>
      <c r="B27" s="38"/>
      <c r="C27" s="264"/>
      <c r="D27" s="265"/>
      <c r="E27" s="39"/>
      <c r="F27" s="40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79"/>
    </row>
    <row r="28" spans="1:29" ht="15.75" customHeight="1">
      <c r="A28" s="269"/>
      <c r="B28" s="38"/>
      <c r="C28" s="264"/>
      <c r="D28" s="265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79"/>
    </row>
    <row r="29" spans="1:29" ht="15.75" customHeight="1">
      <c r="A29" s="269"/>
      <c r="B29" s="38"/>
      <c r="C29" s="264"/>
      <c r="D29" s="265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79"/>
    </row>
    <row r="30" spans="1:29" ht="15.75" customHeight="1">
      <c r="A30" s="269"/>
      <c r="B30" s="38"/>
      <c r="C30" s="264"/>
      <c r="D30" s="265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110"/>
      <c r="Y30" s="266"/>
      <c r="Z30" s="267"/>
      <c r="AA30" s="55"/>
      <c r="AB30" s="49"/>
      <c r="AC30" s="279"/>
    </row>
    <row r="31" spans="1:29" ht="15.75" customHeight="1">
      <c r="A31" s="269"/>
      <c r="B31" s="38"/>
      <c r="C31" s="264"/>
      <c r="D31" s="265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110"/>
      <c r="Y31" s="266"/>
      <c r="Z31" s="267"/>
      <c r="AA31" s="55"/>
      <c r="AB31" s="49"/>
      <c r="AC31" s="279"/>
    </row>
    <row r="32" spans="1:29" ht="15.75" customHeight="1">
      <c r="A32" s="269"/>
      <c r="B32" s="38"/>
      <c r="C32" s="264"/>
      <c r="D32" s="265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110"/>
      <c r="Y32" s="266"/>
      <c r="Z32" s="267"/>
      <c r="AA32" s="55"/>
      <c r="AB32" s="49"/>
      <c r="AC32" s="279"/>
    </row>
    <row r="33" spans="1:29" ht="15.75" customHeight="1">
      <c r="A33" s="269"/>
      <c r="B33" s="38"/>
      <c r="C33" s="264"/>
      <c r="D33" s="265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110"/>
      <c r="Y33" s="266"/>
      <c r="Z33" s="267"/>
      <c r="AA33" s="55"/>
      <c r="AB33" s="49"/>
      <c r="AC33" s="279"/>
    </row>
    <row r="34" spans="1:29" ht="15.75" customHeight="1">
      <c r="A34" s="269"/>
      <c r="B34" s="38"/>
      <c r="C34" s="264"/>
      <c r="D34" s="265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110"/>
      <c r="Y34" s="266"/>
      <c r="Z34" s="267"/>
      <c r="AA34" s="55"/>
      <c r="AB34" s="49"/>
      <c r="AC34" s="279"/>
    </row>
    <row r="35" spans="1:29" ht="15.75" customHeight="1">
      <c r="A35" s="269"/>
      <c r="B35" s="38"/>
      <c r="C35" s="264"/>
      <c r="D35" s="265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110"/>
      <c r="Y35" s="266"/>
      <c r="Z35" s="267"/>
      <c r="AA35" s="55"/>
      <c r="AB35" s="49"/>
      <c r="AC35" s="279"/>
    </row>
    <row r="36" spans="1:29" ht="15.75" customHeight="1">
      <c r="A36" s="269"/>
      <c r="B36" s="38"/>
      <c r="C36" s="264"/>
      <c r="D36" s="265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110"/>
      <c r="Y36" s="266"/>
      <c r="Z36" s="267"/>
      <c r="AA36" s="55"/>
      <c r="AB36" s="49"/>
      <c r="AC36" s="279"/>
    </row>
    <row r="37" spans="1:29" ht="15.75" customHeight="1">
      <c r="A37" s="269"/>
      <c r="B37" s="99"/>
      <c r="C37" s="264"/>
      <c r="D37" s="265"/>
      <c r="E37" s="109"/>
      <c r="F37" s="71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62"/>
      <c r="T37" s="63"/>
      <c r="U37" s="73"/>
      <c r="V37" s="74"/>
      <c r="W37" s="68"/>
      <c r="X37" s="110"/>
      <c r="Y37" s="266"/>
      <c r="Z37" s="267"/>
      <c r="AA37" s="111"/>
      <c r="AB37" s="67"/>
      <c r="AC37" s="279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6">AVERAGE(I22:I37)</f>
        <v>14</v>
      </c>
      <c r="J38" s="81">
        <f t="shared" si="6"/>
        <v>3000</v>
      </c>
      <c r="K38" s="82">
        <f t="shared" ref="K38" si="7">J38/I38</f>
        <v>214.28571428571428</v>
      </c>
      <c r="L38" s="80">
        <f t="shared" ref="L38:M38" si="8">AVERAGE(L22:L37)</f>
        <v>14</v>
      </c>
      <c r="M38" s="81">
        <f t="shared" si="8"/>
        <v>2558.599562363238</v>
      </c>
      <c r="N38" s="82">
        <f>M38/L38</f>
        <v>182.75711159737415</v>
      </c>
      <c r="O38" s="83">
        <f>L38-I38</f>
        <v>0</v>
      </c>
      <c r="P38" s="84">
        <f>N38-K38</f>
        <v>-31.528602688340129</v>
      </c>
      <c r="Q38" s="85">
        <f>N38/K38</f>
        <v>0.85286652078774605</v>
      </c>
      <c r="R38" s="275"/>
      <c r="S38" s="182">
        <f>S22</f>
        <v>0.30486111111111108</v>
      </c>
      <c r="T38" s="183">
        <f>INDEX(T22:T37,COUNTA(T22:T37))</f>
        <v>0.33130787037037035</v>
      </c>
      <c r="U38" s="86"/>
      <c r="V38" s="96"/>
      <c r="W38" s="78"/>
      <c r="X38" s="82"/>
      <c r="Y38" s="262"/>
      <c r="Z38" s="263"/>
      <c r="AA38" s="97">
        <f>M38-J38</f>
        <v>-441.40043763676204</v>
      </c>
      <c r="AB38" s="85">
        <f>M38/J38</f>
        <v>0.85286652078774594</v>
      </c>
      <c r="AC38" s="280"/>
    </row>
    <row r="39" spans="1:29" ht="15.75" customHeight="1">
      <c r="A39" s="281" t="s">
        <v>41</v>
      </c>
      <c r="B39" s="16" t="s">
        <v>69</v>
      </c>
      <c r="C39" s="271" t="s">
        <v>96</v>
      </c>
      <c r="D39" s="272"/>
      <c r="E39" s="21">
        <v>14.06</v>
      </c>
      <c r="F39" s="15">
        <v>854</v>
      </c>
      <c r="G39" s="22">
        <f t="shared" ref="G39:G41" si="9">E39*F39</f>
        <v>12007.24</v>
      </c>
      <c r="H39" s="23"/>
      <c r="I39" s="24">
        <v>6</v>
      </c>
      <c r="J39" s="25">
        <v>2600</v>
      </c>
      <c r="K39" s="26">
        <f>J39/I39</f>
        <v>433.33333333333331</v>
      </c>
      <c r="L39" s="27">
        <v>6</v>
      </c>
      <c r="M39" s="25">
        <f>F39/V39*60</f>
        <v>2142.439024390243</v>
      </c>
      <c r="N39" s="26">
        <f>M39/L39</f>
        <v>357.07317073170719</v>
      </c>
      <c r="O39" s="91">
        <f>L39-I39</f>
        <v>0</v>
      </c>
      <c r="P39" s="92">
        <f>N39-K39</f>
        <v>-76.260162601626121</v>
      </c>
      <c r="Q39" s="31">
        <f>N39/K39</f>
        <v>0.82401500938086281</v>
      </c>
      <c r="R39" s="273">
        <f>Q55</f>
        <v>0.8215912165419984</v>
      </c>
      <c r="S39" s="32">
        <v>0.25005787037037036</v>
      </c>
      <c r="T39" s="33">
        <v>0.26666666666666666</v>
      </c>
      <c r="U39" s="34"/>
      <c r="V39" s="35">
        <v>23.916666666666675</v>
      </c>
      <c r="W39" s="33"/>
      <c r="X39" s="107"/>
      <c r="Y39" s="276"/>
      <c r="Z39" s="277"/>
      <c r="AA39" s="36">
        <f>M39-J39</f>
        <v>-457.56097560975695</v>
      </c>
      <c r="AB39" s="31">
        <f>M39/J39</f>
        <v>0.8240150093808627</v>
      </c>
      <c r="AC39" s="278">
        <f>AB55</f>
        <v>0.8215912165419984</v>
      </c>
    </row>
    <row r="40" spans="1:29" ht="15.75" customHeight="1">
      <c r="A40" s="282"/>
      <c r="B40" s="38" t="s">
        <v>69</v>
      </c>
      <c r="C40" s="264" t="s">
        <v>97</v>
      </c>
      <c r="D40" s="265"/>
      <c r="E40" s="39">
        <v>14.81</v>
      </c>
      <c r="F40" s="40">
        <v>994</v>
      </c>
      <c r="G40" s="41">
        <f t="shared" si="9"/>
        <v>14721.140000000001</v>
      </c>
      <c r="H40" s="42"/>
      <c r="I40" s="43">
        <v>6</v>
      </c>
      <c r="J40" s="44">
        <v>2600</v>
      </c>
      <c r="K40" s="45">
        <f t="shared" ref="K40:K41" si="10">J40/I40</f>
        <v>433.33333333333331</v>
      </c>
      <c r="L40" s="46">
        <v>6</v>
      </c>
      <c r="M40" s="44">
        <f>F40/V40*60</f>
        <v>2158.2629674306349</v>
      </c>
      <c r="N40" s="45">
        <f>M40/L40</f>
        <v>359.71049457177247</v>
      </c>
      <c r="O40" s="47">
        <f>L40-I40</f>
        <v>0</v>
      </c>
      <c r="P40" s="48">
        <f>N40-K40</f>
        <v>-73.622838761560843</v>
      </c>
      <c r="Q40" s="49">
        <f>N40/K40</f>
        <v>0.83010114131947499</v>
      </c>
      <c r="R40" s="274"/>
      <c r="S40" s="50">
        <v>0.27045138888888887</v>
      </c>
      <c r="T40" s="51">
        <v>0.28964120370370372</v>
      </c>
      <c r="U40" s="52">
        <v>5.4499999999999726</v>
      </c>
      <c r="V40" s="53">
        <v>27.63333333333339</v>
      </c>
      <c r="W40" s="54"/>
      <c r="X40" s="58"/>
      <c r="Y40" s="266"/>
      <c r="Z40" s="267"/>
      <c r="AA40" s="55">
        <f>M40-J40</f>
        <v>-441.73703256936506</v>
      </c>
      <c r="AB40" s="49">
        <f>M40/J40</f>
        <v>0.83010114131947499</v>
      </c>
      <c r="AC40" s="279"/>
    </row>
    <row r="41" spans="1:29" ht="15.75" customHeight="1">
      <c r="A41" s="282"/>
      <c r="B41" s="38" t="s">
        <v>69</v>
      </c>
      <c r="C41" s="264" t="s">
        <v>98</v>
      </c>
      <c r="D41" s="265"/>
      <c r="E41" s="39">
        <v>17.87</v>
      </c>
      <c r="F41" s="40">
        <v>524</v>
      </c>
      <c r="G41" s="41">
        <f t="shared" si="9"/>
        <v>9363.880000000001</v>
      </c>
      <c r="H41" s="42"/>
      <c r="I41" s="43">
        <v>6</v>
      </c>
      <c r="J41" s="44">
        <v>2600</v>
      </c>
      <c r="K41" s="45">
        <f t="shared" si="10"/>
        <v>433.33333333333331</v>
      </c>
      <c r="L41" s="46">
        <v>6</v>
      </c>
      <c r="M41" s="44">
        <f>F41/V41*60</f>
        <v>2107.7094972067093</v>
      </c>
      <c r="N41" s="45">
        <f>M41/L41</f>
        <v>351.28491620111822</v>
      </c>
      <c r="O41" s="47">
        <f>L41-I41</f>
        <v>0</v>
      </c>
      <c r="P41" s="48">
        <f>N41-K41</f>
        <v>-82.048417132215093</v>
      </c>
      <c r="Q41" s="49">
        <f>N41/K41</f>
        <v>0.81065749892565742</v>
      </c>
      <c r="R41" s="274"/>
      <c r="S41" s="50">
        <v>0.29311342592592593</v>
      </c>
      <c r="T41" s="51">
        <v>0.3034722222222222</v>
      </c>
      <c r="U41" s="52">
        <v>4.9999999999999822</v>
      </c>
      <c r="V41" s="53">
        <v>14.916666666666627</v>
      </c>
      <c r="W41" s="54"/>
      <c r="X41" s="58"/>
      <c r="Y41" s="266"/>
      <c r="Z41" s="267"/>
      <c r="AA41" s="55">
        <f>M41-J41</f>
        <v>-492.29050279329067</v>
      </c>
      <c r="AB41" s="49">
        <f>M41/J41</f>
        <v>0.81065749892565742</v>
      </c>
      <c r="AC41" s="279"/>
    </row>
    <row r="42" spans="1:29" ht="15.75" customHeight="1">
      <c r="A42" s="282"/>
      <c r="B42" s="38"/>
      <c r="C42" s="264"/>
      <c r="D42" s="265"/>
      <c r="E42" s="39"/>
      <c r="F42" s="40"/>
      <c r="G42" s="41"/>
      <c r="H42" s="42"/>
      <c r="I42" s="43"/>
      <c r="J42" s="44"/>
      <c r="K42" s="45"/>
      <c r="L42" s="46"/>
      <c r="M42" s="44"/>
      <c r="N42" s="45"/>
      <c r="O42" s="47"/>
      <c r="P42" s="48"/>
      <c r="Q42" s="49"/>
      <c r="R42" s="274"/>
      <c r="S42" s="50"/>
      <c r="T42" s="51"/>
      <c r="U42" s="52"/>
      <c r="V42" s="53"/>
      <c r="W42" s="54"/>
      <c r="X42" s="94"/>
      <c r="Y42" s="266"/>
      <c r="Z42" s="267"/>
      <c r="AA42" s="55"/>
      <c r="AB42" s="49"/>
      <c r="AC42" s="279"/>
    </row>
    <row r="43" spans="1:29" ht="15.75" customHeight="1">
      <c r="A43" s="283"/>
      <c r="B43" s="38"/>
      <c r="C43" s="264"/>
      <c r="D43" s="265"/>
      <c r="E43" s="39"/>
      <c r="F43" s="40"/>
      <c r="G43" s="41"/>
      <c r="H43" s="58"/>
      <c r="I43" s="43"/>
      <c r="J43" s="44"/>
      <c r="K43" s="45"/>
      <c r="L43" s="59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58"/>
      <c r="Y43" s="266"/>
      <c r="Z43" s="267"/>
      <c r="AA43" s="55"/>
      <c r="AB43" s="49"/>
      <c r="AC43" s="279"/>
    </row>
    <row r="44" spans="1:29" ht="15.75" customHeight="1">
      <c r="A44" s="283"/>
      <c r="B44" s="38"/>
      <c r="C44" s="264"/>
      <c r="D44" s="265"/>
      <c r="E44" s="39"/>
      <c r="F44" s="40"/>
      <c r="G44" s="60"/>
      <c r="H44" s="61"/>
      <c r="I44" s="43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116"/>
      <c r="Y44" s="266"/>
      <c r="Z44" s="267"/>
      <c r="AA44" s="55"/>
      <c r="AB44" s="49"/>
      <c r="AC44" s="279"/>
    </row>
    <row r="45" spans="1:29" ht="15.75" customHeight="1">
      <c r="A45" s="283"/>
      <c r="B45" s="38"/>
      <c r="C45" s="264"/>
      <c r="D45" s="265"/>
      <c r="E45" s="39"/>
      <c r="F45" s="40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79"/>
    </row>
    <row r="46" spans="1:29" ht="15.75" customHeight="1">
      <c r="A46" s="283"/>
      <c r="B46" s="38"/>
      <c r="C46" s="264"/>
      <c r="D46" s="265"/>
      <c r="E46" s="39"/>
      <c r="F46" s="40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79"/>
    </row>
    <row r="47" spans="1:29" ht="15.75" customHeight="1">
      <c r="A47" s="283"/>
      <c r="B47" s="38"/>
      <c r="C47" s="264"/>
      <c r="D47" s="265"/>
      <c r="E47" s="39"/>
      <c r="F47" s="40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62"/>
      <c r="T47" s="63"/>
      <c r="U47" s="52"/>
      <c r="V47" s="74"/>
      <c r="W47" s="54"/>
      <c r="X47" s="94"/>
      <c r="Y47" s="266"/>
      <c r="Z47" s="267"/>
      <c r="AA47" s="55"/>
      <c r="AB47" s="49"/>
      <c r="AC47" s="279"/>
    </row>
    <row r="48" spans="1:29" ht="15.75" customHeight="1">
      <c r="A48" s="283"/>
      <c r="B48" s="38"/>
      <c r="C48" s="264"/>
      <c r="D48" s="265"/>
      <c r="E48" s="39"/>
      <c r="F48" s="40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62"/>
      <c r="T48" s="63"/>
      <c r="U48" s="52"/>
      <c r="V48" s="74"/>
      <c r="W48" s="68"/>
      <c r="X48" s="110"/>
      <c r="Y48" s="266"/>
      <c r="Z48" s="267"/>
      <c r="AA48" s="55"/>
      <c r="AB48" s="49"/>
      <c r="AC48" s="279"/>
    </row>
    <row r="49" spans="1:29" ht="15.75" customHeight="1">
      <c r="A49" s="283"/>
      <c r="B49" s="38"/>
      <c r="C49" s="264"/>
      <c r="D49" s="265"/>
      <c r="E49" s="39"/>
      <c r="F49" s="40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62"/>
      <c r="T49" s="63"/>
      <c r="U49" s="52"/>
      <c r="V49" s="74"/>
      <c r="W49" s="68"/>
      <c r="X49" s="110"/>
      <c r="Y49" s="266"/>
      <c r="Z49" s="267"/>
      <c r="AA49" s="55"/>
      <c r="AB49" s="49"/>
      <c r="AC49" s="279"/>
    </row>
    <row r="50" spans="1:29" ht="15.75" customHeight="1">
      <c r="A50" s="283"/>
      <c r="B50" s="38"/>
      <c r="C50" s="264"/>
      <c r="D50" s="265"/>
      <c r="E50" s="39"/>
      <c r="F50" s="40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62"/>
      <c r="T50" s="63"/>
      <c r="U50" s="52"/>
      <c r="V50" s="74"/>
      <c r="W50" s="68"/>
      <c r="X50" s="110"/>
      <c r="Y50" s="266"/>
      <c r="Z50" s="267"/>
      <c r="AA50" s="55"/>
      <c r="AB50" s="49"/>
      <c r="AC50" s="279"/>
    </row>
    <row r="51" spans="1:29" ht="15.75" customHeight="1">
      <c r="A51" s="283"/>
      <c r="B51" s="38"/>
      <c r="C51" s="264"/>
      <c r="D51" s="265"/>
      <c r="E51" s="39"/>
      <c r="F51" s="40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62"/>
      <c r="T51" s="63"/>
      <c r="U51" s="52"/>
      <c r="V51" s="74"/>
      <c r="W51" s="68"/>
      <c r="X51" s="110"/>
      <c r="Y51" s="266"/>
      <c r="Z51" s="267"/>
      <c r="AA51" s="55"/>
      <c r="AB51" s="49"/>
      <c r="AC51" s="279"/>
    </row>
    <row r="52" spans="1:29" ht="15.75" customHeight="1">
      <c r="A52" s="283"/>
      <c r="B52" s="38"/>
      <c r="C52" s="264"/>
      <c r="D52" s="265"/>
      <c r="E52" s="39"/>
      <c r="F52" s="40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62"/>
      <c r="T52" s="63"/>
      <c r="U52" s="52"/>
      <c r="V52" s="74"/>
      <c r="W52" s="68"/>
      <c r="X52" s="110"/>
      <c r="Y52" s="266"/>
      <c r="Z52" s="267"/>
      <c r="AA52" s="55"/>
      <c r="AB52" s="49"/>
      <c r="AC52" s="279"/>
    </row>
    <row r="53" spans="1:29" ht="15.75" customHeight="1">
      <c r="A53" s="283"/>
      <c r="B53" s="38"/>
      <c r="C53" s="264"/>
      <c r="D53" s="265"/>
      <c r="E53" s="39"/>
      <c r="F53" s="40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62"/>
      <c r="T53" s="63"/>
      <c r="U53" s="52"/>
      <c r="V53" s="74"/>
      <c r="W53" s="68"/>
      <c r="X53" s="110"/>
      <c r="Y53" s="266"/>
      <c r="Z53" s="267"/>
      <c r="AA53" s="55"/>
      <c r="AB53" s="49"/>
      <c r="AC53" s="279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62"/>
      <c r="T54" s="63"/>
      <c r="U54" s="73"/>
      <c r="V54" s="74"/>
      <c r="W54" s="68"/>
      <c r="X54" s="110"/>
      <c r="Y54" s="266"/>
      <c r="Z54" s="267"/>
      <c r="AA54" s="111"/>
      <c r="AB54" s="67"/>
      <c r="AC54" s="279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11">AVERAGE(I39:I54)</f>
        <v>6</v>
      </c>
      <c r="J55" s="81">
        <f t="shared" si="11"/>
        <v>2600</v>
      </c>
      <c r="K55" s="82">
        <f t="shared" ref="K55" si="12">J55/I55</f>
        <v>433.33333333333331</v>
      </c>
      <c r="L55" s="80">
        <f t="shared" ref="L55:M55" si="13">AVERAGE(L39:L54)</f>
        <v>6</v>
      </c>
      <c r="M55" s="81">
        <f t="shared" si="13"/>
        <v>2136.1371630091958</v>
      </c>
      <c r="N55" s="82">
        <f>M55/L55</f>
        <v>356.02286050153265</v>
      </c>
      <c r="O55" s="83">
        <f>L55-I55</f>
        <v>0</v>
      </c>
      <c r="P55" s="84">
        <f>N55-K55</f>
        <v>-77.310472831800666</v>
      </c>
      <c r="Q55" s="85">
        <f>N55/K55</f>
        <v>0.8215912165419984</v>
      </c>
      <c r="R55" s="275"/>
      <c r="S55" s="182">
        <f>S39</f>
        <v>0.25005787037037036</v>
      </c>
      <c r="T55" s="183">
        <f>INDEX(T39:T54,COUNTA(T39:T54))</f>
        <v>0.3034722222222222</v>
      </c>
      <c r="U55" s="86"/>
      <c r="V55" s="96"/>
      <c r="W55" s="78"/>
      <c r="X55" s="82"/>
      <c r="Y55" s="262"/>
      <c r="Z55" s="263"/>
      <c r="AA55" s="97">
        <f>M55-J55</f>
        <v>-463.86283699080423</v>
      </c>
      <c r="AB55" s="85">
        <f>M55/J55</f>
        <v>0.8215912165419984</v>
      </c>
      <c r="AC55" s="280"/>
    </row>
    <row r="56" spans="1:29" ht="15.75" customHeight="1">
      <c r="A56" s="268" t="s">
        <v>43</v>
      </c>
      <c r="B56" s="16" t="s">
        <v>76</v>
      </c>
      <c r="C56" s="271" t="s">
        <v>103</v>
      </c>
      <c r="D56" s="272"/>
      <c r="E56" s="21">
        <v>14.03</v>
      </c>
      <c r="F56" s="15">
        <v>3931</v>
      </c>
      <c r="G56" s="22">
        <f t="shared" ref="G56" si="14">E56*F56</f>
        <v>55151.93</v>
      </c>
      <c r="H56" s="23"/>
      <c r="I56" s="24">
        <v>4</v>
      </c>
      <c r="J56" s="25">
        <v>2700</v>
      </c>
      <c r="K56" s="26">
        <f>J56/I56</f>
        <v>675</v>
      </c>
      <c r="L56" s="27">
        <v>4</v>
      </c>
      <c r="M56" s="25">
        <f>F56/V56*60</f>
        <v>2354.6755407653923</v>
      </c>
      <c r="N56" s="26">
        <f>M56/L56</f>
        <v>588.66888519134807</v>
      </c>
      <c r="O56" s="91">
        <f>L56-I56</f>
        <v>0</v>
      </c>
      <c r="P56" s="92">
        <f>N56-K56</f>
        <v>-86.331114808651932</v>
      </c>
      <c r="Q56" s="31">
        <f>N56/K56</f>
        <v>0.87210205213533043</v>
      </c>
      <c r="R56" s="273">
        <f>Q72</f>
        <v>0.87210205213533043</v>
      </c>
      <c r="S56" s="32">
        <v>0.29166666666666669</v>
      </c>
      <c r="T56" s="33">
        <v>0.36122685185185183</v>
      </c>
      <c r="U56" s="34"/>
      <c r="V56" s="35">
        <v>100.1666666666666</v>
      </c>
      <c r="W56" s="114"/>
      <c r="X56" s="115"/>
      <c r="Y56" s="276"/>
      <c r="Z56" s="277"/>
      <c r="AA56" s="36">
        <f>M56-J56</f>
        <v>-345.32445923460773</v>
      </c>
      <c r="AB56" s="31">
        <f>M56/J56</f>
        <v>0.87210205213533043</v>
      </c>
      <c r="AC56" s="278">
        <f>AB72</f>
        <v>0.87210205213533043</v>
      </c>
    </row>
    <row r="57" spans="1:29" ht="15.75" customHeight="1">
      <c r="A57" s="269"/>
      <c r="B57" s="38"/>
      <c r="C57" s="264"/>
      <c r="D57" s="265"/>
      <c r="E57" s="39"/>
      <c r="F57" s="40"/>
      <c r="G57" s="41"/>
      <c r="H57" s="42"/>
      <c r="I57" s="43"/>
      <c r="J57" s="44"/>
      <c r="K57" s="45"/>
      <c r="L57" s="46"/>
      <c r="M57" s="44"/>
      <c r="N57" s="45"/>
      <c r="O57" s="47"/>
      <c r="P57" s="48"/>
      <c r="Q57" s="49"/>
      <c r="R57" s="274"/>
      <c r="S57" s="50"/>
      <c r="T57" s="51"/>
      <c r="U57" s="52"/>
      <c r="V57" s="53"/>
      <c r="W57" s="54"/>
      <c r="X57" s="94"/>
      <c r="Y57" s="266"/>
      <c r="Z57" s="267"/>
      <c r="AA57" s="55"/>
      <c r="AB57" s="49"/>
      <c r="AC57" s="279"/>
    </row>
    <row r="58" spans="1:29" ht="15.75" customHeight="1">
      <c r="A58" s="269"/>
      <c r="B58" s="38"/>
      <c r="C58" s="264"/>
      <c r="D58" s="265"/>
      <c r="E58" s="39"/>
      <c r="F58" s="40"/>
      <c r="G58" s="41"/>
      <c r="H58" s="42"/>
      <c r="I58" s="43"/>
      <c r="J58" s="44"/>
      <c r="K58" s="45"/>
      <c r="L58" s="46"/>
      <c r="M58" s="44"/>
      <c r="N58" s="45"/>
      <c r="O58" s="47"/>
      <c r="P58" s="48"/>
      <c r="Q58" s="49"/>
      <c r="R58" s="274"/>
      <c r="S58" s="50"/>
      <c r="T58" s="51"/>
      <c r="U58" s="52"/>
      <c r="V58" s="53"/>
      <c r="W58" s="54"/>
      <c r="X58" s="94"/>
      <c r="Y58" s="266"/>
      <c r="Z58" s="267"/>
      <c r="AA58" s="55"/>
      <c r="AB58" s="49"/>
      <c r="AC58" s="279"/>
    </row>
    <row r="59" spans="1:29" ht="15.75" customHeight="1">
      <c r="A59" s="269"/>
      <c r="B59" s="38"/>
      <c r="C59" s="264"/>
      <c r="D59" s="265"/>
      <c r="E59" s="39"/>
      <c r="F59" s="40"/>
      <c r="G59" s="41"/>
      <c r="H59" s="42"/>
      <c r="I59" s="43"/>
      <c r="J59" s="44"/>
      <c r="K59" s="45"/>
      <c r="L59" s="46"/>
      <c r="M59" s="44"/>
      <c r="N59" s="45"/>
      <c r="O59" s="47"/>
      <c r="P59" s="48"/>
      <c r="Q59" s="49"/>
      <c r="R59" s="274"/>
      <c r="S59" s="50"/>
      <c r="T59" s="51"/>
      <c r="U59" s="52"/>
      <c r="V59" s="53"/>
      <c r="W59" s="54"/>
      <c r="X59" s="94"/>
      <c r="Y59" s="266"/>
      <c r="Z59" s="267"/>
      <c r="AA59" s="55"/>
      <c r="AB59" s="49"/>
      <c r="AC59" s="279"/>
    </row>
    <row r="60" spans="1:29" ht="15.75" customHeight="1">
      <c r="A60" s="269"/>
      <c r="B60" s="38"/>
      <c r="C60" s="264"/>
      <c r="D60" s="265"/>
      <c r="E60" s="39"/>
      <c r="F60" s="40"/>
      <c r="G60" s="41"/>
      <c r="H60" s="58"/>
      <c r="I60" s="43"/>
      <c r="J60" s="44"/>
      <c r="K60" s="45"/>
      <c r="L60" s="59"/>
      <c r="M60" s="44"/>
      <c r="N60" s="45"/>
      <c r="O60" s="47"/>
      <c r="P60" s="48"/>
      <c r="Q60" s="49"/>
      <c r="R60" s="274"/>
      <c r="S60" s="50"/>
      <c r="T60" s="51"/>
      <c r="U60" s="52"/>
      <c r="V60" s="53"/>
      <c r="W60" s="54"/>
      <c r="X60" s="94"/>
      <c r="Y60" s="266"/>
      <c r="Z60" s="267"/>
      <c r="AA60" s="55"/>
      <c r="AB60" s="49"/>
      <c r="AC60" s="279"/>
    </row>
    <row r="61" spans="1:29" ht="15.75" customHeight="1">
      <c r="A61" s="269"/>
      <c r="B61" s="38"/>
      <c r="C61" s="264"/>
      <c r="D61" s="265"/>
      <c r="E61" s="39"/>
      <c r="F61" s="40"/>
      <c r="G61" s="60"/>
      <c r="H61" s="61"/>
      <c r="I61" s="43"/>
      <c r="J61" s="44"/>
      <c r="K61" s="45"/>
      <c r="L61" s="46"/>
      <c r="M61" s="44"/>
      <c r="N61" s="45"/>
      <c r="O61" s="47"/>
      <c r="P61" s="48"/>
      <c r="Q61" s="49"/>
      <c r="R61" s="274"/>
      <c r="S61" s="50"/>
      <c r="T61" s="51"/>
      <c r="U61" s="52"/>
      <c r="V61" s="53"/>
      <c r="W61" s="54"/>
      <c r="X61" s="94"/>
      <c r="Y61" s="266"/>
      <c r="Z61" s="267"/>
      <c r="AA61" s="55"/>
      <c r="AB61" s="49"/>
      <c r="AC61" s="279"/>
    </row>
    <row r="62" spans="1:29" ht="15.75" customHeight="1">
      <c r="A62" s="269"/>
      <c r="B62" s="38"/>
      <c r="C62" s="264"/>
      <c r="D62" s="265"/>
      <c r="E62" s="39"/>
      <c r="F62" s="40"/>
      <c r="G62" s="60"/>
      <c r="H62" s="64"/>
      <c r="I62" s="43"/>
      <c r="J62" s="44"/>
      <c r="K62" s="45"/>
      <c r="L62" s="59"/>
      <c r="M62" s="44"/>
      <c r="N62" s="45"/>
      <c r="O62" s="65"/>
      <c r="P62" s="66"/>
      <c r="Q62" s="67"/>
      <c r="R62" s="274"/>
      <c r="S62" s="50"/>
      <c r="T62" s="51"/>
      <c r="U62" s="52"/>
      <c r="V62" s="53"/>
      <c r="W62" s="54"/>
      <c r="X62" s="94"/>
      <c r="Y62" s="266"/>
      <c r="Z62" s="267"/>
      <c r="AA62" s="55"/>
      <c r="AB62" s="49"/>
      <c r="AC62" s="279"/>
    </row>
    <row r="63" spans="1:29" ht="15.75" customHeight="1">
      <c r="A63" s="269"/>
      <c r="B63" s="38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50"/>
      <c r="T63" s="51"/>
      <c r="U63" s="52"/>
      <c r="V63" s="53"/>
      <c r="W63" s="54"/>
      <c r="X63" s="94"/>
      <c r="Y63" s="266"/>
      <c r="Z63" s="267"/>
      <c r="AA63" s="55"/>
      <c r="AB63" s="49"/>
      <c r="AC63" s="279"/>
    </row>
    <row r="64" spans="1:29" ht="15.75" customHeight="1">
      <c r="A64" s="269"/>
      <c r="B64" s="38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50"/>
      <c r="T64" s="51"/>
      <c r="U64" s="52"/>
      <c r="V64" s="53"/>
      <c r="W64" s="54"/>
      <c r="X64" s="94"/>
      <c r="Y64" s="266"/>
      <c r="Z64" s="267"/>
      <c r="AA64" s="55"/>
      <c r="AB64" s="49"/>
      <c r="AC64" s="279"/>
    </row>
    <row r="65" spans="1:29" ht="15.75" customHeight="1">
      <c r="A65" s="269"/>
      <c r="B65" s="38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50"/>
      <c r="T65" s="51"/>
      <c r="U65" s="52"/>
      <c r="V65" s="53"/>
      <c r="W65" s="54"/>
      <c r="X65" s="94"/>
      <c r="Y65" s="266"/>
      <c r="Z65" s="267"/>
      <c r="AA65" s="55"/>
      <c r="AB65" s="49"/>
      <c r="AC65" s="279"/>
    </row>
    <row r="66" spans="1:29" ht="15.75" customHeight="1">
      <c r="A66" s="269"/>
      <c r="B66" s="38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50"/>
      <c r="T66" s="51"/>
      <c r="U66" s="52"/>
      <c r="V66" s="53"/>
      <c r="W66" s="54"/>
      <c r="X66" s="94"/>
      <c r="Y66" s="266"/>
      <c r="Z66" s="267"/>
      <c r="AA66" s="55"/>
      <c r="AB66" s="49"/>
      <c r="AC66" s="279"/>
    </row>
    <row r="67" spans="1:29" ht="15.75" customHeight="1">
      <c r="A67" s="269"/>
      <c r="B67" s="38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50"/>
      <c r="T67" s="51"/>
      <c r="U67" s="52"/>
      <c r="V67" s="53"/>
      <c r="W67" s="54"/>
      <c r="X67" s="94"/>
      <c r="Y67" s="266"/>
      <c r="Z67" s="267"/>
      <c r="AA67" s="55"/>
      <c r="AB67" s="49"/>
      <c r="AC67" s="279"/>
    </row>
    <row r="68" spans="1:29" ht="15.75" customHeight="1">
      <c r="A68" s="269"/>
      <c r="B68" s="38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50"/>
      <c r="T68" s="51"/>
      <c r="U68" s="52"/>
      <c r="V68" s="53"/>
      <c r="W68" s="54"/>
      <c r="X68" s="94"/>
      <c r="Y68" s="266"/>
      <c r="Z68" s="267"/>
      <c r="AA68" s="55"/>
      <c r="AB68" s="49"/>
      <c r="AC68" s="279"/>
    </row>
    <row r="69" spans="1:29" ht="15.75" customHeight="1">
      <c r="A69" s="269"/>
      <c r="B69" s="38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50"/>
      <c r="T69" s="51"/>
      <c r="U69" s="52"/>
      <c r="V69" s="53"/>
      <c r="W69" s="54"/>
      <c r="X69" s="94"/>
      <c r="Y69" s="266"/>
      <c r="Z69" s="267"/>
      <c r="AA69" s="55"/>
      <c r="AB69" s="49"/>
      <c r="AC69" s="279"/>
    </row>
    <row r="70" spans="1:29" ht="15.75" customHeight="1">
      <c r="A70" s="269"/>
      <c r="B70" s="38"/>
      <c r="C70" s="264"/>
      <c r="D70" s="265"/>
      <c r="E70" s="39"/>
      <c r="F70" s="40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50"/>
      <c r="T70" s="51"/>
      <c r="U70" s="52"/>
      <c r="V70" s="53"/>
      <c r="W70" s="54"/>
      <c r="X70" s="94"/>
      <c r="Y70" s="266"/>
      <c r="Z70" s="267"/>
      <c r="AA70" s="55"/>
      <c r="AB70" s="49"/>
      <c r="AC70" s="279"/>
    </row>
    <row r="71" spans="1:29" ht="15.75" customHeight="1">
      <c r="A71" s="269"/>
      <c r="B71" s="38"/>
      <c r="C71" s="264"/>
      <c r="D71" s="265"/>
      <c r="E71" s="104"/>
      <c r="F71" s="40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18"/>
      <c r="G72" s="79"/>
      <c r="H72" s="20"/>
      <c r="I72" s="80">
        <f t="shared" ref="I72:J72" si="15">AVERAGE(I56:I71)</f>
        <v>4</v>
      </c>
      <c r="J72" s="81">
        <f t="shared" si="15"/>
        <v>2700</v>
      </c>
      <c r="K72" s="82">
        <f t="shared" ref="K72" si="16">J72/I72</f>
        <v>675</v>
      </c>
      <c r="L72" s="80">
        <f t="shared" ref="L72:M72" si="17">AVERAGE(L56:L71)</f>
        <v>4</v>
      </c>
      <c r="M72" s="81">
        <f t="shared" si="17"/>
        <v>2354.6755407653923</v>
      </c>
      <c r="N72" s="82">
        <f>M72/L72</f>
        <v>588.66888519134807</v>
      </c>
      <c r="O72" s="83">
        <f>L72-I72</f>
        <v>0</v>
      </c>
      <c r="P72" s="84">
        <f>N72-K72</f>
        <v>-86.331114808651932</v>
      </c>
      <c r="Q72" s="85">
        <f>N72/K72</f>
        <v>0.87210205213533043</v>
      </c>
      <c r="R72" s="275"/>
      <c r="S72" s="182">
        <f>S56</f>
        <v>0.29166666666666669</v>
      </c>
      <c r="T72" s="183">
        <f>INDEX(T56:T71,COUNTA(T56:T71))</f>
        <v>0.36122685185185183</v>
      </c>
      <c r="U72" s="86"/>
      <c r="V72" s="96"/>
      <c r="W72" s="18"/>
      <c r="X72" s="20"/>
      <c r="Y72" s="262"/>
      <c r="Z72" s="263"/>
      <c r="AA72" s="97">
        <f>M72-J72</f>
        <v>-345.32445923460773</v>
      </c>
      <c r="AB72" s="85">
        <f>M72/J72</f>
        <v>0.87210205213533043</v>
      </c>
      <c r="AC72" s="280"/>
    </row>
    <row r="73" spans="1:29" ht="15.75" customHeight="1">
      <c r="A73" s="281" t="s">
        <v>197</v>
      </c>
      <c r="B73" s="16" t="s">
        <v>76</v>
      </c>
      <c r="C73" s="271" t="s">
        <v>104</v>
      </c>
      <c r="D73" s="272"/>
      <c r="E73" s="21">
        <v>17.89</v>
      </c>
      <c r="F73" s="15">
        <v>2436</v>
      </c>
      <c r="G73" s="22">
        <f t="shared" ref="G73:G74" si="18">E73*F73</f>
        <v>43580.04</v>
      </c>
      <c r="H73" s="23"/>
      <c r="I73" s="24">
        <v>4</v>
      </c>
      <c r="J73" s="25">
        <v>3300</v>
      </c>
      <c r="K73" s="26">
        <f>J73/I73</f>
        <v>825</v>
      </c>
      <c r="L73" s="27">
        <v>4</v>
      </c>
      <c r="M73" s="25">
        <f>F73/V73*60</f>
        <v>2762.0787401574812</v>
      </c>
      <c r="N73" s="26">
        <f>M73/L73</f>
        <v>690.5196850393703</v>
      </c>
      <c r="O73" s="91">
        <f>L73-I73</f>
        <v>0</v>
      </c>
      <c r="P73" s="92">
        <f>N73-K73</f>
        <v>-134.4803149606297</v>
      </c>
      <c r="Q73" s="31">
        <f>N73/K73</f>
        <v>0.83699355762347916</v>
      </c>
      <c r="R73" s="273">
        <f>Q89</f>
        <v>0.84432247195213517</v>
      </c>
      <c r="S73" s="32">
        <v>0.29172453703703705</v>
      </c>
      <c r="T73" s="33">
        <v>0.32847222222222222</v>
      </c>
      <c r="U73" s="34"/>
      <c r="V73" s="35">
        <v>52.91666666666665</v>
      </c>
      <c r="W73" s="33"/>
      <c r="X73" s="107"/>
      <c r="Y73" s="276"/>
      <c r="Z73" s="277"/>
      <c r="AA73" s="36">
        <f>M73-J73</f>
        <v>-537.92125984251879</v>
      </c>
      <c r="AB73" s="31">
        <f>M73/J73</f>
        <v>0.83699355762347916</v>
      </c>
      <c r="AC73" s="278">
        <f>AB89</f>
        <v>0.84432247195213517</v>
      </c>
    </row>
    <row r="74" spans="1:29" ht="15.75" customHeight="1">
      <c r="A74" s="282"/>
      <c r="B74" s="38" t="s">
        <v>76</v>
      </c>
      <c r="C74" s="264" t="s">
        <v>108</v>
      </c>
      <c r="D74" s="265"/>
      <c r="E74" s="39">
        <v>16.66</v>
      </c>
      <c r="F74" s="40">
        <v>3855</v>
      </c>
      <c r="G74" s="41">
        <f t="shared" si="18"/>
        <v>64224.3</v>
      </c>
      <c r="H74" s="42"/>
      <c r="I74" s="43">
        <v>4</v>
      </c>
      <c r="J74" s="44">
        <v>3300</v>
      </c>
      <c r="K74" s="45">
        <f t="shared" ref="K74:K93" si="19">J74/I74</f>
        <v>825</v>
      </c>
      <c r="L74" s="46">
        <v>4</v>
      </c>
      <c r="M74" s="44">
        <f>F74/V74*60</f>
        <v>2810.4495747266101</v>
      </c>
      <c r="N74" s="45">
        <f>M74/L74</f>
        <v>702.61239368165252</v>
      </c>
      <c r="O74" s="47">
        <f>L74-I74</f>
        <v>0</v>
      </c>
      <c r="P74" s="48">
        <f>N74-K74</f>
        <v>-122.38760631834748</v>
      </c>
      <c r="Q74" s="49">
        <f>N74/K74</f>
        <v>0.85165138628079096</v>
      </c>
      <c r="R74" s="274"/>
      <c r="S74" s="50">
        <v>0.33333333333333331</v>
      </c>
      <c r="T74" s="51">
        <v>0.39048611111111109</v>
      </c>
      <c r="U74" s="52">
        <v>6.9999999999999751</v>
      </c>
      <c r="V74" s="53">
        <v>82.3</v>
      </c>
      <c r="W74" s="54"/>
      <c r="X74" s="94"/>
      <c r="Y74" s="266"/>
      <c r="Z74" s="267"/>
      <c r="AA74" s="55">
        <f>M74-J74</f>
        <v>-489.55042527338992</v>
      </c>
      <c r="AB74" s="49">
        <f>M74/J74</f>
        <v>0.85165138628079096</v>
      </c>
      <c r="AC74" s="279"/>
    </row>
    <row r="75" spans="1:29" ht="15.75" customHeight="1">
      <c r="A75" s="282"/>
      <c r="B75" s="38"/>
      <c r="C75" s="264"/>
      <c r="D75" s="265"/>
      <c r="E75" s="39"/>
      <c r="F75" s="40"/>
      <c r="G75" s="41"/>
      <c r="H75" s="42"/>
      <c r="I75" s="43"/>
      <c r="J75" s="44"/>
      <c r="K75" s="45"/>
      <c r="L75" s="46"/>
      <c r="M75" s="44"/>
      <c r="N75" s="45"/>
      <c r="O75" s="47"/>
      <c r="P75" s="48"/>
      <c r="Q75" s="49"/>
      <c r="R75" s="274"/>
      <c r="S75" s="50"/>
      <c r="T75" s="51"/>
      <c r="U75" s="52"/>
      <c r="V75" s="53"/>
      <c r="W75" s="54"/>
      <c r="X75" s="58"/>
      <c r="Y75" s="266"/>
      <c r="Z75" s="267"/>
      <c r="AA75" s="55"/>
      <c r="AB75" s="49"/>
      <c r="AC75" s="279"/>
    </row>
    <row r="76" spans="1:29" ht="15.75" customHeight="1">
      <c r="A76" s="282"/>
      <c r="B76" s="38"/>
      <c r="C76" s="264"/>
      <c r="D76" s="265"/>
      <c r="E76" s="39"/>
      <c r="F76" s="40"/>
      <c r="G76" s="41"/>
      <c r="H76" s="42"/>
      <c r="I76" s="43"/>
      <c r="J76" s="44"/>
      <c r="K76" s="45"/>
      <c r="L76" s="46"/>
      <c r="M76" s="44"/>
      <c r="N76" s="45"/>
      <c r="O76" s="47"/>
      <c r="P76" s="48"/>
      <c r="Q76" s="49"/>
      <c r="R76" s="274"/>
      <c r="S76" s="50"/>
      <c r="T76" s="51"/>
      <c r="U76" s="52"/>
      <c r="V76" s="53"/>
      <c r="W76" s="54"/>
      <c r="X76" s="58"/>
      <c r="Y76" s="266"/>
      <c r="Z76" s="267"/>
      <c r="AA76" s="55"/>
      <c r="AB76" s="49"/>
      <c r="AC76" s="279"/>
    </row>
    <row r="77" spans="1:29" ht="15.75" customHeight="1">
      <c r="A77" s="283"/>
      <c r="B77" s="38"/>
      <c r="C77" s="264"/>
      <c r="D77" s="265"/>
      <c r="E77" s="39"/>
      <c r="F77" s="40"/>
      <c r="G77" s="41"/>
      <c r="H77" s="58"/>
      <c r="I77" s="43"/>
      <c r="J77" s="44"/>
      <c r="K77" s="45"/>
      <c r="L77" s="59"/>
      <c r="M77" s="44"/>
      <c r="N77" s="45"/>
      <c r="O77" s="47"/>
      <c r="P77" s="48"/>
      <c r="Q77" s="49"/>
      <c r="R77" s="274"/>
      <c r="S77" s="50"/>
      <c r="T77" s="51"/>
      <c r="U77" s="52"/>
      <c r="V77" s="53"/>
      <c r="W77" s="54"/>
      <c r="X77" s="58"/>
      <c r="Y77" s="266"/>
      <c r="Z77" s="267"/>
      <c r="AA77" s="55"/>
      <c r="AB77" s="49"/>
      <c r="AC77" s="279"/>
    </row>
    <row r="78" spans="1:29" ht="15.75" customHeight="1">
      <c r="A78" s="283"/>
      <c r="B78" s="38"/>
      <c r="C78" s="264"/>
      <c r="D78" s="265"/>
      <c r="E78" s="39"/>
      <c r="F78" s="40"/>
      <c r="G78" s="60"/>
      <c r="H78" s="61"/>
      <c r="I78" s="43"/>
      <c r="J78" s="44"/>
      <c r="K78" s="45"/>
      <c r="L78" s="46"/>
      <c r="M78" s="44"/>
      <c r="N78" s="45"/>
      <c r="O78" s="47"/>
      <c r="P78" s="48"/>
      <c r="Q78" s="49"/>
      <c r="R78" s="274"/>
      <c r="S78" s="50"/>
      <c r="T78" s="51"/>
      <c r="U78" s="52"/>
      <c r="V78" s="53"/>
      <c r="W78" s="54"/>
      <c r="X78" s="94"/>
      <c r="Y78" s="266"/>
      <c r="Z78" s="267"/>
      <c r="AA78" s="55"/>
      <c r="AB78" s="49"/>
      <c r="AC78" s="279"/>
    </row>
    <row r="79" spans="1:29" ht="15.75" customHeight="1">
      <c r="A79" s="283"/>
      <c r="B79" s="38"/>
      <c r="C79" s="264"/>
      <c r="D79" s="265"/>
      <c r="E79" s="39"/>
      <c r="F79" s="40"/>
      <c r="G79" s="60"/>
      <c r="H79" s="64"/>
      <c r="I79" s="43"/>
      <c r="J79" s="44"/>
      <c r="K79" s="45"/>
      <c r="L79" s="59"/>
      <c r="M79" s="44"/>
      <c r="N79" s="45"/>
      <c r="O79" s="65"/>
      <c r="P79" s="66"/>
      <c r="Q79" s="67"/>
      <c r="R79" s="274"/>
      <c r="S79" s="50"/>
      <c r="T79" s="51"/>
      <c r="U79" s="52"/>
      <c r="V79" s="53"/>
      <c r="W79" s="54"/>
      <c r="X79" s="94"/>
      <c r="Y79" s="266"/>
      <c r="Z79" s="267"/>
      <c r="AA79" s="55"/>
      <c r="AB79" s="49"/>
      <c r="AC79" s="279"/>
    </row>
    <row r="80" spans="1:29" ht="15.75" customHeight="1">
      <c r="A80" s="283"/>
      <c r="B80" s="38"/>
      <c r="C80" s="264"/>
      <c r="D80" s="265"/>
      <c r="E80" s="39"/>
      <c r="F80" s="40"/>
      <c r="G80" s="60"/>
      <c r="H80" s="64"/>
      <c r="I80" s="43"/>
      <c r="J80" s="44"/>
      <c r="K80" s="45"/>
      <c r="L80" s="59"/>
      <c r="M80" s="44"/>
      <c r="N80" s="45"/>
      <c r="O80" s="65"/>
      <c r="P80" s="66"/>
      <c r="Q80" s="67"/>
      <c r="R80" s="274"/>
      <c r="S80" s="50"/>
      <c r="T80" s="51"/>
      <c r="U80" s="52"/>
      <c r="V80" s="53"/>
      <c r="W80" s="54"/>
      <c r="X80" s="94"/>
      <c r="Y80" s="266"/>
      <c r="Z80" s="267"/>
      <c r="AA80" s="55"/>
      <c r="AB80" s="49"/>
      <c r="AC80" s="279"/>
    </row>
    <row r="81" spans="1:29" ht="15.75" customHeight="1">
      <c r="A81" s="283"/>
      <c r="B81" s="38"/>
      <c r="C81" s="264"/>
      <c r="D81" s="265"/>
      <c r="E81" s="39"/>
      <c r="F81" s="40"/>
      <c r="G81" s="60"/>
      <c r="H81" s="64"/>
      <c r="I81" s="43"/>
      <c r="J81" s="44"/>
      <c r="K81" s="45"/>
      <c r="L81" s="59"/>
      <c r="M81" s="44"/>
      <c r="N81" s="45"/>
      <c r="O81" s="65"/>
      <c r="P81" s="66"/>
      <c r="Q81" s="67"/>
      <c r="R81" s="274"/>
      <c r="S81" s="50"/>
      <c r="T81" s="51"/>
      <c r="U81" s="52"/>
      <c r="V81" s="53"/>
      <c r="W81" s="54"/>
      <c r="X81" s="94"/>
      <c r="Y81" s="266"/>
      <c r="Z81" s="267"/>
      <c r="AA81" s="55"/>
      <c r="AB81" s="49"/>
      <c r="AC81" s="279"/>
    </row>
    <row r="82" spans="1:29" ht="15.75" customHeight="1">
      <c r="A82" s="283"/>
      <c r="B82" s="38"/>
      <c r="C82" s="264"/>
      <c r="D82" s="265"/>
      <c r="E82" s="39"/>
      <c r="F82" s="40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55"/>
      <c r="AB82" s="49"/>
      <c r="AC82" s="279"/>
    </row>
    <row r="83" spans="1:29" ht="15.75" customHeight="1">
      <c r="A83" s="283"/>
      <c r="B83" s="38"/>
      <c r="C83" s="264"/>
      <c r="D83" s="265"/>
      <c r="E83" s="39"/>
      <c r="F83" s="40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55"/>
      <c r="AB83" s="49"/>
      <c r="AC83" s="279"/>
    </row>
    <row r="84" spans="1:29" ht="15.75" customHeight="1">
      <c r="A84" s="283"/>
      <c r="B84" s="38"/>
      <c r="C84" s="264"/>
      <c r="D84" s="265"/>
      <c r="E84" s="39"/>
      <c r="F84" s="40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55"/>
      <c r="AB84" s="49"/>
      <c r="AC84" s="279"/>
    </row>
    <row r="85" spans="1:29" ht="15.75" customHeight="1">
      <c r="A85" s="283"/>
      <c r="B85" s="38"/>
      <c r="C85" s="264"/>
      <c r="D85" s="265"/>
      <c r="E85" s="39"/>
      <c r="F85" s="40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55"/>
      <c r="AB85" s="49"/>
      <c r="AC85" s="279"/>
    </row>
    <row r="86" spans="1:29" ht="15.75" customHeight="1">
      <c r="A86" s="283"/>
      <c r="B86" s="38"/>
      <c r="C86" s="264"/>
      <c r="D86" s="265"/>
      <c r="E86" s="39"/>
      <c r="F86" s="40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55"/>
      <c r="AB86" s="49"/>
      <c r="AC86" s="279"/>
    </row>
    <row r="87" spans="1:29" ht="15.75" customHeight="1">
      <c r="A87" s="283"/>
      <c r="B87" s="38"/>
      <c r="C87" s="264"/>
      <c r="D87" s="265"/>
      <c r="E87" s="39"/>
      <c r="F87" s="40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55"/>
      <c r="AB87" s="49"/>
      <c r="AC87" s="279"/>
    </row>
    <row r="88" spans="1:29" ht="15.75" customHeight="1">
      <c r="A88" s="283"/>
      <c r="B88" s="38"/>
      <c r="C88" s="264"/>
      <c r="D88" s="265"/>
      <c r="E88" s="104"/>
      <c r="F88" s="40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20">AVERAGE(I73:I88)</f>
        <v>4</v>
      </c>
      <c r="J89" s="81">
        <f t="shared" si="20"/>
        <v>3300</v>
      </c>
      <c r="K89" s="82">
        <f t="shared" ref="K89" si="21">J89/I89</f>
        <v>825</v>
      </c>
      <c r="L89" s="80">
        <f t="shared" ref="L89:M89" si="22">AVERAGE(L73:L88)</f>
        <v>4</v>
      </c>
      <c r="M89" s="81">
        <f t="shared" si="22"/>
        <v>2786.2641574420459</v>
      </c>
      <c r="N89" s="82">
        <f>M89/L89</f>
        <v>696.56603936051147</v>
      </c>
      <c r="O89" s="83">
        <f>L89-I89</f>
        <v>0</v>
      </c>
      <c r="P89" s="84">
        <f>N89-K89</f>
        <v>-128.43396063948853</v>
      </c>
      <c r="Q89" s="85">
        <f>N89/K89</f>
        <v>0.84432247195213517</v>
      </c>
      <c r="R89" s="275"/>
      <c r="S89" s="182">
        <f>S73</f>
        <v>0.29172453703703705</v>
      </c>
      <c r="T89" s="183">
        <f>INDEX(T73:T88,COUNTA(T73:T88))</f>
        <v>0.39048611111111109</v>
      </c>
      <c r="U89" s="86"/>
      <c r="V89" s="96"/>
      <c r="W89" s="78"/>
      <c r="X89" s="82"/>
      <c r="Y89" s="262"/>
      <c r="Z89" s="263"/>
      <c r="AA89" s="97">
        <f>M89-J89</f>
        <v>-513.73584255795413</v>
      </c>
      <c r="AB89" s="85">
        <f>M89/J89</f>
        <v>0.84432247195213517</v>
      </c>
      <c r="AC89" s="280"/>
    </row>
    <row r="90" spans="1:29" ht="15.75" customHeight="1">
      <c r="A90" s="268" t="s">
        <v>44</v>
      </c>
      <c r="B90" s="16" t="s">
        <v>76</v>
      </c>
      <c r="C90" s="271" t="s">
        <v>105</v>
      </c>
      <c r="D90" s="272"/>
      <c r="E90" s="21">
        <v>22.28</v>
      </c>
      <c r="F90" s="15">
        <v>1158</v>
      </c>
      <c r="G90" s="22">
        <f t="shared" ref="G90:G93" si="23">E90*F90</f>
        <v>25800.240000000002</v>
      </c>
      <c r="H90" s="23"/>
      <c r="I90" s="24">
        <v>5</v>
      </c>
      <c r="J90" s="25">
        <v>3300</v>
      </c>
      <c r="K90" s="26">
        <f>J90/I90</f>
        <v>660</v>
      </c>
      <c r="L90" s="27">
        <v>5</v>
      </c>
      <c r="M90" s="25">
        <f>F90/V90*60</f>
        <v>2733.6393442622948</v>
      </c>
      <c r="N90" s="26">
        <f>M90/L90</f>
        <v>546.72786885245898</v>
      </c>
      <c r="O90" s="91">
        <f>L90-I90</f>
        <v>0</v>
      </c>
      <c r="P90" s="92">
        <f>N90-K90</f>
        <v>-113.27213114754102</v>
      </c>
      <c r="Q90" s="31">
        <f>N90/K90</f>
        <v>0.82837555886736214</v>
      </c>
      <c r="R90" s="273">
        <f>Q106</f>
        <v>0.83640109543392704</v>
      </c>
      <c r="S90" s="32">
        <v>0.29166666666666669</v>
      </c>
      <c r="T90" s="33">
        <v>0.30931712962962965</v>
      </c>
      <c r="U90" s="34"/>
      <c r="V90" s="35">
        <v>25.416666666666671</v>
      </c>
      <c r="W90" s="114"/>
      <c r="X90" s="115"/>
      <c r="Y90" s="276"/>
      <c r="Z90" s="277"/>
      <c r="AA90" s="36">
        <f>M90-J90</f>
        <v>-566.3606557377052</v>
      </c>
      <c r="AB90" s="31">
        <f>M90/J90</f>
        <v>0.82837555886736203</v>
      </c>
      <c r="AC90" s="278">
        <f>AB106</f>
        <v>0.83640109543392704</v>
      </c>
    </row>
    <row r="91" spans="1:29" ht="15.75" customHeight="1">
      <c r="A91" s="269"/>
      <c r="B91" s="38" t="s">
        <v>76</v>
      </c>
      <c r="C91" s="264" t="s">
        <v>106</v>
      </c>
      <c r="D91" s="265"/>
      <c r="E91" s="39">
        <v>23.38</v>
      </c>
      <c r="F91" s="40">
        <v>1001</v>
      </c>
      <c r="G91" s="41">
        <f t="shared" si="23"/>
        <v>23403.379999999997</v>
      </c>
      <c r="H91" s="42"/>
      <c r="I91" s="43">
        <v>4</v>
      </c>
      <c r="J91" s="44">
        <v>3300</v>
      </c>
      <c r="K91" s="45">
        <f t="shared" si="19"/>
        <v>825</v>
      </c>
      <c r="L91" s="46">
        <v>4</v>
      </c>
      <c r="M91" s="44">
        <f>F91/V91*60</f>
        <v>2730</v>
      </c>
      <c r="N91" s="45">
        <f>M91/L91</f>
        <v>682.5</v>
      </c>
      <c r="O91" s="47">
        <f>L91-I91</f>
        <v>0</v>
      </c>
      <c r="P91" s="48">
        <f>N91-K91</f>
        <v>-142.5</v>
      </c>
      <c r="Q91" s="49">
        <f>N91/K91</f>
        <v>0.82727272727272727</v>
      </c>
      <c r="R91" s="274"/>
      <c r="S91" s="50">
        <v>0.3125</v>
      </c>
      <c r="T91" s="51">
        <v>0.32777777777777778</v>
      </c>
      <c r="U91" s="52">
        <v>4.5833333333333037</v>
      </c>
      <c r="V91" s="53">
        <v>22</v>
      </c>
      <c r="W91" s="54"/>
      <c r="X91" s="94"/>
      <c r="Y91" s="266"/>
      <c r="Z91" s="267"/>
      <c r="AA91" s="55">
        <f>M91-J91</f>
        <v>-570</v>
      </c>
      <c r="AB91" s="49">
        <f>M91/J91</f>
        <v>0.82727272727272727</v>
      </c>
      <c r="AC91" s="279"/>
    </row>
    <row r="92" spans="1:29" ht="15.75" customHeight="1">
      <c r="A92" s="269"/>
      <c r="B92" s="38" t="s">
        <v>76</v>
      </c>
      <c r="C92" s="264" t="s">
        <v>226</v>
      </c>
      <c r="D92" s="265"/>
      <c r="E92" s="39">
        <v>21.45</v>
      </c>
      <c r="F92" s="40">
        <v>3435</v>
      </c>
      <c r="G92" s="41">
        <f t="shared" si="23"/>
        <v>73680.75</v>
      </c>
      <c r="H92" s="42"/>
      <c r="I92" s="43">
        <v>3</v>
      </c>
      <c r="J92" s="44">
        <v>3300</v>
      </c>
      <c r="K92" s="45">
        <f t="shared" si="19"/>
        <v>1100</v>
      </c>
      <c r="L92" s="46">
        <v>3</v>
      </c>
      <c r="M92" s="44">
        <f>F92/V92*60</f>
        <v>2807.2644721906927</v>
      </c>
      <c r="N92" s="45">
        <f>M92/L92</f>
        <v>935.75482406356423</v>
      </c>
      <c r="O92" s="47">
        <f>L92-I92</f>
        <v>0</v>
      </c>
      <c r="P92" s="48">
        <f>N92-K92</f>
        <v>-164.24517593643577</v>
      </c>
      <c r="Q92" s="49">
        <f>N92/K92</f>
        <v>0.85068620369414927</v>
      </c>
      <c r="R92" s="274"/>
      <c r="S92" s="50">
        <v>0.33263888888888887</v>
      </c>
      <c r="T92" s="51">
        <v>0.38362268518518516</v>
      </c>
      <c r="U92" s="52">
        <v>6.9999999999999751</v>
      </c>
      <c r="V92" s="53">
        <v>73.416666666666657</v>
      </c>
      <c r="W92" s="54"/>
      <c r="X92" s="94"/>
      <c r="Y92" s="266"/>
      <c r="Z92" s="267"/>
      <c r="AA92" s="55">
        <f>M92-J92</f>
        <v>-492.73552780930731</v>
      </c>
      <c r="AB92" s="49">
        <f>M92/J92</f>
        <v>0.85068620369414927</v>
      </c>
      <c r="AC92" s="279"/>
    </row>
    <row r="93" spans="1:29" ht="15.75" customHeight="1">
      <c r="A93" s="269"/>
      <c r="B93" s="38" t="s">
        <v>76</v>
      </c>
      <c r="C93" s="264" t="s">
        <v>107</v>
      </c>
      <c r="D93" s="265"/>
      <c r="E93" s="39">
        <v>18.18</v>
      </c>
      <c r="F93" s="40">
        <v>2368</v>
      </c>
      <c r="G93" s="41">
        <f t="shared" si="23"/>
        <v>43050.239999999998</v>
      </c>
      <c r="H93" s="42"/>
      <c r="I93" s="43">
        <v>3</v>
      </c>
      <c r="J93" s="44">
        <v>3300</v>
      </c>
      <c r="K93" s="45">
        <f t="shared" si="19"/>
        <v>1100</v>
      </c>
      <c r="L93" s="46">
        <v>3</v>
      </c>
      <c r="M93" s="44">
        <f>F93/V93*60</f>
        <v>2769.5906432748479</v>
      </c>
      <c r="N93" s="45">
        <f>M93/L93</f>
        <v>923.19688109161598</v>
      </c>
      <c r="O93" s="47">
        <f>L93-I93</f>
        <v>0</v>
      </c>
      <c r="P93" s="48">
        <f>N93-K93</f>
        <v>-176.80311890838402</v>
      </c>
      <c r="Q93" s="49">
        <f>N93/K93</f>
        <v>0.83926989190146906</v>
      </c>
      <c r="R93" s="274"/>
      <c r="S93" s="50">
        <v>0.38888888888888884</v>
      </c>
      <c r="T93" s="51">
        <v>0.42451388888888891</v>
      </c>
      <c r="U93" s="52">
        <v>7.5833333333332931</v>
      </c>
      <c r="V93" s="53">
        <v>51.300000000000104</v>
      </c>
      <c r="W93" s="54"/>
      <c r="X93" s="94"/>
      <c r="Y93" s="266"/>
      <c r="Z93" s="267"/>
      <c r="AA93" s="55">
        <f>M93-J93</f>
        <v>-530.40935672515207</v>
      </c>
      <c r="AB93" s="49">
        <f>M93/J93</f>
        <v>0.83926989190146906</v>
      </c>
      <c r="AC93" s="279"/>
    </row>
    <row r="94" spans="1:29" ht="15.75" customHeight="1">
      <c r="A94" s="269"/>
      <c r="B94" s="38"/>
      <c r="C94" s="264"/>
      <c r="D94" s="265"/>
      <c r="E94" s="39"/>
      <c r="F94" s="40"/>
      <c r="G94" s="41"/>
      <c r="H94" s="58"/>
      <c r="I94" s="43"/>
      <c r="J94" s="44"/>
      <c r="K94" s="45"/>
      <c r="L94" s="59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1"/>
      <c r="I95" s="43"/>
      <c r="J95" s="44"/>
      <c r="K95" s="45"/>
      <c r="L95" s="46"/>
      <c r="M95" s="44"/>
      <c r="N95" s="45"/>
      <c r="O95" s="47"/>
      <c r="P95" s="48"/>
      <c r="Q95" s="49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94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94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94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94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94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94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94"/>
      <c r="Y104" s="266"/>
      <c r="Z104" s="267"/>
      <c r="AA104" s="55"/>
      <c r="AB104" s="49"/>
      <c r="AC104" s="279"/>
    </row>
    <row r="105" spans="1:29" ht="15.75" customHeight="1">
      <c r="A105" s="269"/>
      <c r="B105" s="38"/>
      <c r="C105" s="264"/>
      <c r="D105" s="265"/>
      <c r="E105" s="104"/>
      <c r="F105" s="40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18"/>
      <c r="G106" s="79"/>
      <c r="H106" s="20"/>
      <c r="I106" s="80">
        <f t="shared" ref="I106:J106" si="24">AVERAGE(I90:I105)</f>
        <v>3.75</v>
      </c>
      <c r="J106" s="81">
        <f t="shared" si="24"/>
        <v>3300</v>
      </c>
      <c r="K106" s="82">
        <f t="shared" ref="K106" si="25">J106/I106</f>
        <v>880</v>
      </c>
      <c r="L106" s="80">
        <f t="shared" ref="L106:M106" si="26">AVERAGE(L90:L105)</f>
        <v>3.75</v>
      </c>
      <c r="M106" s="81">
        <f t="shared" si="26"/>
        <v>2760.1236149319593</v>
      </c>
      <c r="N106" s="82">
        <f>M106/L106</f>
        <v>736.0329639818558</v>
      </c>
      <c r="O106" s="83">
        <f>L106-I106</f>
        <v>0</v>
      </c>
      <c r="P106" s="84">
        <f>N106-K106</f>
        <v>-143.9670360181442</v>
      </c>
      <c r="Q106" s="85">
        <f>N106/K106</f>
        <v>0.83640109543392704</v>
      </c>
      <c r="R106" s="275"/>
      <c r="S106" s="182">
        <f>S90</f>
        <v>0.29166666666666669</v>
      </c>
      <c r="T106" s="183">
        <f>INDEX(T90:T105,COUNTA(T90:T105))</f>
        <v>0.42451388888888891</v>
      </c>
      <c r="U106" s="86"/>
      <c r="V106" s="96"/>
      <c r="W106" s="18"/>
      <c r="X106" s="20"/>
      <c r="Y106" s="262"/>
      <c r="Z106" s="263"/>
      <c r="AA106" s="97">
        <f>M106-J106</f>
        <v>-539.87638506804069</v>
      </c>
      <c r="AB106" s="85">
        <f>M106/J106</f>
        <v>0.83640109543392704</v>
      </c>
      <c r="AC106" s="280"/>
    </row>
    <row r="107" spans="1:29" ht="15.75" customHeight="1">
      <c r="A107" s="281" t="s">
        <v>45</v>
      </c>
      <c r="B107" s="16" t="s">
        <v>76</v>
      </c>
      <c r="C107" s="271" t="s">
        <v>112</v>
      </c>
      <c r="D107" s="272"/>
      <c r="E107" s="21">
        <v>25.03</v>
      </c>
      <c r="F107" s="15">
        <v>1572</v>
      </c>
      <c r="G107" s="22">
        <f t="shared" ref="G107:G110" si="27">E107*F107</f>
        <v>39347.160000000003</v>
      </c>
      <c r="H107" s="23"/>
      <c r="I107" s="24">
        <v>4</v>
      </c>
      <c r="J107" s="25">
        <v>3300</v>
      </c>
      <c r="K107" s="26">
        <f>J107/I107</f>
        <v>825</v>
      </c>
      <c r="L107" s="27">
        <v>4</v>
      </c>
      <c r="M107" s="25">
        <f>F107/V107*60</f>
        <v>2724.6990852190661</v>
      </c>
      <c r="N107" s="26">
        <f>M107/L107</f>
        <v>681.17477130476652</v>
      </c>
      <c r="O107" s="91">
        <f>L107-I107</f>
        <v>0</v>
      </c>
      <c r="P107" s="92">
        <f>N107-K107</f>
        <v>-143.82522869523348</v>
      </c>
      <c r="Q107" s="31">
        <f>N107/K107</f>
        <v>0.82566638946032311</v>
      </c>
      <c r="R107" s="273">
        <f>Q123</f>
        <v>0.82324909571329152</v>
      </c>
      <c r="S107" s="32">
        <v>0.29193287037037036</v>
      </c>
      <c r="T107" s="33">
        <v>0.31597222222222221</v>
      </c>
      <c r="U107" s="34"/>
      <c r="V107" s="35">
        <v>34.616666666666667</v>
      </c>
      <c r="W107" s="114"/>
      <c r="X107" s="115"/>
      <c r="Y107" s="276"/>
      <c r="Z107" s="277"/>
      <c r="AA107" s="36">
        <f>M107-J107</f>
        <v>-575.30091478093391</v>
      </c>
      <c r="AB107" s="31">
        <f>M107/J107</f>
        <v>0.82566638946032311</v>
      </c>
      <c r="AC107" s="278">
        <f>AB123</f>
        <v>0.82324909571329152</v>
      </c>
    </row>
    <row r="108" spans="1:29" ht="15.75" customHeight="1">
      <c r="A108" s="282"/>
      <c r="B108" s="38" t="s">
        <v>76</v>
      </c>
      <c r="C108" s="264" t="s">
        <v>110</v>
      </c>
      <c r="D108" s="265"/>
      <c r="E108" s="39">
        <v>24.83</v>
      </c>
      <c r="F108" s="40">
        <v>1833</v>
      </c>
      <c r="G108" s="41">
        <f t="shared" si="27"/>
        <v>45513.39</v>
      </c>
      <c r="H108" s="42"/>
      <c r="I108" s="43">
        <v>4</v>
      </c>
      <c r="J108" s="44">
        <v>3300</v>
      </c>
      <c r="K108" s="45">
        <f t="shared" ref="K108:K146" si="28">J108/I108</f>
        <v>825</v>
      </c>
      <c r="L108" s="46">
        <v>4</v>
      </c>
      <c r="M108" s="44">
        <f>F108/V108*60</f>
        <v>2735.8208955223904</v>
      </c>
      <c r="N108" s="45">
        <f>M108/L108</f>
        <v>683.9552238805976</v>
      </c>
      <c r="O108" s="47">
        <f>L108-I108</f>
        <v>0</v>
      </c>
      <c r="P108" s="48">
        <f>N108-K108</f>
        <v>-141.0447761194024</v>
      </c>
      <c r="Q108" s="49">
        <f>N108/K108</f>
        <v>0.82903663500678493</v>
      </c>
      <c r="R108" s="274"/>
      <c r="S108" s="50">
        <v>0.32847222222222222</v>
      </c>
      <c r="T108" s="51">
        <v>0.35638888888888887</v>
      </c>
      <c r="U108" s="52">
        <v>18.000000000000014</v>
      </c>
      <c r="V108" s="53">
        <v>40.199999999999967</v>
      </c>
      <c r="W108" s="54"/>
      <c r="X108" s="94"/>
      <c r="Y108" s="266"/>
      <c r="Z108" s="267"/>
      <c r="AA108" s="55">
        <f>M108-J108</f>
        <v>-564.1791044776096</v>
      </c>
      <c r="AB108" s="49">
        <f>M108/J108</f>
        <v>0.82903663500678493</v>
      </c>
      <c r="AC108" s="279"/>
    </row>
    <row r="109" spans="1:29" ht="15.75" customHeight="1">
      <c r="A109" s="282"/>
      <c r="B109" s="38" t="s">
        <v>76</v>
      </c>
      <c r="C109" s="264" t="s">
        <v>111</v>
      </c>
      <c r="D109" s="265"/>
      <c r="E109" s="39">
        <v>18.18</v>
      </c>
      <c r="F109" s="40">
        <v>1198</v>
      </c>
      <c r="G109" s="41">
        <f t="shared" si="27"/>
        <v>21779.64</v>
      </c>
      <c r="H109" s="42"/>
      <c r="I109" s="43">
        <v>3</v>
      </c>
      <c r="J109" s="44">
        <v>3600</v>
      </c>
      <c r="K109" s="45">
        <f t="shared" si="28"/>
        <v>1200</v>
      </c>
      <c r="L109" s="46">
        <v>3</v>
      </c>
      <c r="M109" s="44">
        <f>F109/V109*60</f>
        <v>2925.9158751696027</v>
      </c>
      <c r="N109" s="45">
        <f>M109/L109</f>
        <v>975.30529172320087</v>
      </c>
      <c r="O109" s="47">
        <f>L109-I109</f>
        <v>0</v>
      </c>
      <c r="P109" s="48">
        <f>N109-K109</f>
        <v>-224.69470827679913</v>
      </c>
      <c r="Q109" s="49">
        <f>N109/K109</f>
        <v>0.81275440976933411</v>
      </c>
      <c r="R109" s="274"/>
      <c r="S109" s="50">
        <v>0.36835648148148148</v>
      </c>
      <c r="T109" s="51">
        <v>0.38541666666666669</v>
      </c>
      <c r="U109" s="52">
        <v>17.233333333333363</v>
      </c>
      <c r="V109" s="53">
        <v>24.566666666666698</v>
      </c>
      <c r="W109" s="54"/>
      <c r="X109" s="94"/>
      <c r="Y109" s="266"/>
      <c r="Z109" s="267"/>
      <c r="AA109" s="55">
        <f>M109-J109</f>
        <v>-674.08412483039729</v>
      </c>
      <c r="AB109" s="49">
        <f>M109/J109</f>
        <v>0.81275440976933411</v>
      </c>
      <c r="AC109" s="279"/>
    </row>
    <row r="110" spans="1:29" ht="15.75" customHeight="1">
      <c r="A110" s="282"/>
      <c r="B110" s="38" t="s">
        <v>76</v>
      </c>
      <c r="C110" s="264" t="s">
        <v>113</v>
      </c>
      <c r="D110" s="265"/>
      <c r="E110" s="39">
        <v>14.28</v>
      </c>
      <c r="F110" s="40">
        <v>4764</v>
      </c>
      <c r="G110" s="41">
        <f t="shared" si="27"/>
        <v>68029.919999999998</v>
      </c>
      <c r="H110" s="42"/>
      <c r="I110" s="43">
        <v>3</v>
      </c>
      <c r="J110" s="44">
        <v>3600</v>
      </c>
      <c r="K110" s="45">
        <f t="shared" si="28"/>
        <v>1200</v>
      </c>
      <c r="L110" s="46">
        <v>3</v>
      </c>
      <c r="M110" s="44">
        <f>F110/V110*60</f>
        <v>2974.4016649323648</v>
      </c>
      <c r="N110" s="45">
        <f>M110/L110</f>
        <v>991.46722164412165</v>
      </c>
      <c r="O110" s="47">
        <f>L110-I110</f>
        <v>0</v>
      </c>
      <c r="P110" s="48">
        <f>N110-K110</f>
        <v>-208.53277835587835</v>
      </c>
      <c r="Q110" s="49">
        <f>N110/K110</f>
        <v>0.82622268470343474</v>
      </c>
      <c r="R110" s="274"/>
      <c r="S110" s="50">
        <v>0.39652777777777781</v>
      </c>
      <c r="T110" s="51">
        <v>0.46326388888888886</v>
      </c>
      <c r="U110" s="52">
        <v>16.000000000000021</v>
      </c>
      <c r="V110" s="53">
        <v>96.099999999999909</v>
      </c>
      <c r="W110" s="54"/>
      <c r="X110" s="94"/>
      <c r="Y110" s="266" t="s">
        <v>263</v>
      </c>
      <c r="Z110" s="267"/>
      <c r="AA110" s="55">
        <f>M110-J110</f>
        <v>-625.59833506763516</v>
      </c>
      <c r="AB110" s="49">
        <f>M110/J110</f>
        <v>0.82622268470343463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94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94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94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94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94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68"/>
      <c r="X117" s="110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68"/>
      <c r="X118" s="110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68"/>
      <c r="X119" s="110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68"/>
      <c r="X120" s="110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68"/>
      <c r="X121" s="110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18"/>
      <c r="G123" s="79"/>
      <c r="H123" s="20"/>
      <c r="I123" s="80">
        <f t="shared" ref="I123:J123" si="29">AVERAGE(I107:I122)</f>
        <v>3.5</v>
      </c>
      <c r="J123" s="81">
        <f t="shared" si="29"/>
        <v>3450</v>
      </c>
      <c r="K123" s="82">
        <f t="shared" ref="K123" si="30">J123/I123</f>
        <v>985.71428571428567</v>
      </c>
      <c r="L123" s="80">
        <f t="shared" ref="L123:M123" si="31">AVERAGE(L107:L122)</f>
        <v>3.5</v>
      </c>
      <c r="M123" s="81">
        <f t="shared" si="31"/>
        <v>2840.2093802108557</v>
      </c>
      <c r="N123" s="82">
        <f>M123/L123</f>
        <v>811.4883943459588</v>
      </c>
      <c r="O123" s="83">
        <f>L123-I123</f>
        <v>0</v>
      </c>
      <c r="P123" s="84">
        <f>N123-K123</f>
        <v>-174.22589136832687</v>
      </c>
      <c r="Q123" s="85">
        <f>N123/K123</f>
        <v>0.82324909571329152</v>
      </c>
      <c r="R123" s="275"/>
      <c r="S123" s="182">
        <f>S107</f>
        <v>0.29193287037037036</v>
      </c>
      <c r="T123" s="183">
        <f>INDEX(T107:T122,COUNTA(T107:T122))</f>
        <v>0.46326388888888886</v>
      </c>
      <c r="U123" s="86"/>
      <c r="V123" s="96"/>
      <c r="W123" s="18"/>
      <c r="X123" s="20"/>
      <c r="Y123" s="262"/>
      <c r="Z123" s="263"/>
      <c r="AA123" s="97">
        <f>M123-J123</f>
        <v>-609.79061978914433</v>
      </c>
      <c r="AB123" s="85">
        <f>M123/J123</f>
        <v>0.82324909571329152</v>
      </c>
      <c r="AC123" s="280"/>
    </row>
    <row r="124" spans="1:29" ht="15.75" customHeight="1">
      <c r="A124" s="268" t="s">
        <v>46</v>
      </c>
      <c r="B124" s="16" t="s">
        <v>76</v>
      </c>
      <c r="C124" s="271" t="s">
        <v>114</v>
      </c>
      <c r="D124" s="272"/>
      <c r="E124" s="21">
        <v>24.94</v>
      </c>
      <c r="F124" s="15">
        <v>362</v>
      </c>
      <c r="G124" s="22">
        <f t="shared" ref="G124:G125" si="32">E124*F124</f>
        <v>9028.2800000000007</v>
      </c>
      <c r="H124" s="23"/>
      <c r="I124" s="24">
        <v>4</v>
      </c>
      <c r="J124" s="25">
        <v>3000</v>
      </c>
      <c r="K124" s="26">
        <f>J124/I124</f>
        <v>750</v>
      </c>
      <c r="L124" s="27">
        <v>4</v>
      </c>
      <c r="M124" s="25">
        <f>F124/V124*60</f>
        <v>2417.81076066792</v>
      </c>
      <c r="N124" s="26">
        <f>M124/L124</f>
        <v>604.45269016698001</v>
      </c>
      <c r="O124" s="91">
        <f>L124-I124</f>
        <v>0</v>
      </c>
      <c r="P124" s="92">
        <f>N124-K124</f>
        <v>-145.54730983301999</v>
      </c>
      <c r="Q124" s="31">
        <f>N124/K124</f>
        <v>0.80593692022263996</v>
      </c>
      <c r="R124" s="273">
        <f>Q140</f>
        <v>0.81501665288240444</v>
      </c>
      <c r="S124" s="32">
        <v>0.37362268518518521</v>
      </c>
      <c r="T124" s="33">
        <v>0.37986111111111109</v>
      </c>
      <c r="U124" s="34"/>
      <c r="V124" s="35">
        <v>8.9833333333332721</v>
      </c>
      <c r="W124" s="33"/>
      <c r="X124" s="107"/>
      <c r="Y124" s="276" t="s">
        <v>264</v>
      </c>
      <c r="Z124" s="277"/>
      <c r="AA124" s="36">
        <f>M124-J124</f>
        <v>-582.18923933207998</v>
      </c>
      <c r="AB124" s="31">
        <f>M124/J124</f>
        <v>0.80593692022263996</v>
      </c>
      <c r="AC124" s="278">
        <f>AB140</f>
        <v>0.81501665288240444</v>
      </c>
    </row>
    <row r="125" spans="1:29" ht="15.75" customHeight="1">
      <c r="A125" s="269"/>
      <c r="B125" s="38" t="s">
        <v>76</v>
      </c>
      <c r="C125" s="264" t="s">
        <v>217</v>
      </c>
      <c r="D125" s="265"/>
      <c r="E125" s="39">
        <v>30</v>
      </c>
      <c r="F125" s="40">
        <v>3363</v>
      </c>
      <c r="G125" s="41">
        <f t="shared" si="32"/>
        <v>100890</v>
      </c>
      <c r="H125" s="42"/>
      <c r="I125" s="43">
        <v>3</v>
      </c>
      <c r="J125" s="44">
        <v>3000</v>
      </c>
      <c r="K125" s="45">
        <f t="shared" si="28"/>
        <v>1000</v>
      </c>
      <c r="L125" s="46">
        <v>3</v>
      </c>
      <c r="M125" s="44">
        <f>F125/V125*60</f>
        <v>2472.2891566265062</v>
      </c>
      <c r="N125" s="45">
        <f>M125/L125</f>
        <v>824.09638554216872</v>
      </c>
      <c r="O125" s="47">
        <f>L125-I125</f>
        <v>0</v>
      </c>
      <c r="P125" s="48">
        <f>N125-K125</f>
        <v>-175.90361445783128</v>
      </c>
      <c r="Q125" s="49">
        <f>N125/K125</f>
        <v>0.82409638554216869</v>
      </c>
      <c r="R125" s="274"/>
      <c r="S125" s="50">
        <v>0.39054398148148151</v>
      </c>
      <c r="T125" s="51">
        <v>0.44722222222222224</v>
      </c>
      <c r="U125" s="52">
        <v>15.383333333333393</v>
      </c>
      <c r="V125" s="53">
        <v>81.61666666666666</v>
      </c>
      <c r="W125" s="54"/>
      <c r="X125" s="58"/>
      <c r="Y125" s="266" t="s">
        <v>265</v>
      </c>
      <c r="Z125" s="267"/>
      <c r="AA125" s="55">
        <f>M125-J125</f>
        <v>-527.71084337349384</v>
      </c>
      <c r="AB125" s="49">
        <f>M125/J125</f>
        <v>0.82409638554216869</v>
      </c>
      <c r="AC125" s="279"/>
    </row>
    <row r="126" spans="1:29" ht="15.75" customHeight="1">
      <c r="A126" s="269"/>
      <c r="B126" s="38"/>
      <c r="C126" s="264"/>
      <c r="D126" s="265"/>
      <c r="E126" s="39"/>
      <c r="F126" s="40"/>
      <c r="G126" s="41"/>
      <c r="H126" s="42"/>
      <c r="I126" s="43"/>
      <c r="J126" s="44"/>
      <c r="K126" s="45"/>
      <c r="L126" s="46"/>
      <c r="M126" s="44"/>
      <c r="N126" s="45"/>
      <c r="O126" s="47"/>
      <c r="P126" s="48"/>
      <c r="Q126" s="49"/>
      <c r="R126" s="274"/>
      <c r="S126" s="50"/>
      <c r="T126" s="51"/>
      <c r="U126" s="52"/>
      <c r="V126" s="53"/>
      <c r="W126" s="54"/>
      <c r="X126" s="58"/>
      <c r="Y126" s="266"/>
      <c r="Z126" s="267"/>
      <c r="AA126" s="55"/>
      <c r="AB126" s="49"/>
      <c r="AC126" s="279"/>
    </row>
    <row r="127" spans="1:29" ht="15.75" customHeight="1">
      <c r="A127" s="269"/>
      <c r="B127" s="38"/>
      <c r="C127" s="264"/>
      <c r="D127" s="265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79"/>
    </row>
    <row r="128" spans="1:29" ht="15.75" customHeight="1">
      <c r="A128" s="269"/>
      <c r="B128" s="38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38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116"/>
      <c r="Y129" s="266"/>
      <c r="Z129" s="267"/>
      <c r="AA129" s="55"/>
      <c r="AB129" s="49"/>
      <c r="AC129" s="279"/>
    </row>
    <row r="130" spans="1:29" ht="15.75" customHeight="1">
      <c r="A130" s="269"/>
      <c r="B130" s="38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79"/>
    </row>
    <row r="131" spans="1:29" ht="15.75" customHeight="1">
      <c r="A131" s="269"/>
      <c r="B131" s="38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79"/>
    </row>
    <row r="132" spans="1:29" ht="15.75" customHeight="1">
      <c r="A132" s="269"/>
      <c r="B132" s="38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68"/>
      <c r="X132" s="110"/>
      <c r="Y132" s="266"/>
      <c r="Z132" s="267"/>
      <c r="AA132" s="55"/>
      <c r="AB132" s="49"/>
      <c r="AC132" s="279"/>
    </row>
    <row r="133" spans="1:29" ht="15.75" customHeight="1">
      <c r="A133" s="269"/>
      <c r="B133" s="38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68"/>
      <c r="X133" s="110"/>
      <c r="Y133" s="266"/>
      <c r="Z133" s="267"/>
      <c r="AA133" s="55"/>
      <c r="AB133" s="49"/>
      <c r="AC133" s="279"/>
    </row>
    <row r="134" spans="1:29" ht="15.75" customHeight="1">
      <c r="A134" s="269"/>
      <c r="B134" s="38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68"/>
      <c r="X134" s="110"/>
      <c r="Y134" s="266"/>
      <c r="Z134" s="267"/>
      <c r="AA134" s="55"/>
      <c r="AB134" s="49"/>
      <c r="AC134" s="279"/>
    </row>
    <row r="135" spans="1:29" ht="15.75" customHeight="1">
      <c r="A135" s="269"/>
      <c r="B135" s="38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68"/>
      <c r="X135" s="110"/>
      <c r="Y135" s="266"/>
      <c r="Z135" s="267"/>
      <c r="AA135" s="55"/>
      <c r="AB135" s="49"/>
      <c r="AC135" s="279"/>
    </row>
    <row r="136" spans="1:29" ht="15.75" customHeight="1">
      <c r="A136" s="269"/>
      <c r="B136" s="38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68"/>
      <c r="X136" s="110"/>
      <c r="Y136" s="266"/>
      <c r="Z136" s="267"/>
      <c r="AA136" s="55"/>
      <c r="AB136" s="49"/>
      <c r="AC136" s="279"/>
    </row>
    <row r="137" spans="1:29" ht="15.75" customHeight="1">
      <c r="A137" s="269"/>
      <c r="B137" s="38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68"/>
      <c r="X137" s="110"/>
      <c r="Y137" s="266"/>
      <c r="Z137" s="267"/>
      <c r="AA137" s="55"/>
      <c r="AB137" s="49"/>
      <c r="AC137" s="279"/>
    </row>
    <row r="138" spans="1:29" ht="15.75" customHeight="1">
      <c r="A138" s="269"/>
      <c r="B138" s="38"/>
      <c r="C138" s="264"/>
      <c r="D138" s="265"/>
      <c r="E138" s="39"/>
      <c r="F138" s="40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68"/>
      <c r="X138" s="110"/>
      <c r="Y138" s="266"/>
      <c r="Z138" s="267"/>
      <c r="AA138" s="55"/>
      <c r="AB138" s="49"/>
      <c r="AC138" s="279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33">AVERAGE(I124:I139)</f>
        <v>3.5</v>
      </c>
      <c r="J140" s="81">
        <f t="shared" si="33"/>
        <v>3000</v>
      </c>
      <c r="K140" s="82">
        <f t="shared" ref="K140" si="34">J140/I140</f>
        <v>857.14285714285711</v>
      </c>
      <c r="L140" s="80">
        <f t="shared" ref="L140:M140" si="35">AVERAGE(L124:L139)</f>
        <v>3.5</v>
      </c>
      <c r="M140" s="81">
        <f t="shared" si="35"/>
        <v>2445.0499586472133</v>
      </c>
      <c r="N140" s="82">
        <f t="shared" ref="N140:N146" si="36">M140/L140</f>
        <v>698.58570247063233</v>
      </c>
      <c r="O140" s="83">
        <f t="shared" ref="O140:O146" si="37">L140-I140</f>
        <v>0</v>
      </c>
      <c r="P140" s="84">
        <f t="shared" ref="P140:P146" si="38">N140-K140</f>
        <v>-158.55715467222478</v>
      </c>
      <c r="Q140" s="85">
        <f t="shared" ref="Q140:Q146" si="39">N140/K140</f>
        <v>0.81501665288240444</v>
      </c>
      <c r="R140" s="275"/>
      <c r="S140" s="182">
        <f>S124</f>
        <v>0.37362268518518521</v>
      </c>
      <c r="T140" s="183">
        <f>INDEX(T124:T139,COUNTA(T124:T139))</f>
        <v>0.44722222222222224</v>
      </c>
      <c r="U140" s="86"/>
      <c r="V140" s="96"/>
      <c r="W140" s="78"/>
      <c r="X140" s="82"/>
      <c r="Y140" s="262"/>
      <c r="Z140" s="263"/>
      <c r="AA140" s="97">
        <f t="shared" ref="AA140:AA146" si="40">M140-J140</f>
        <v>-554.95004135278668</v>
      </c>
      <c r="AB140" s="85">
        <f t="shared" ref="AB140:AB146" si="41">M140/J140</f>
        <v>0.81501665288240444</v>
      </c>
      <c r="AC140" s="280"/>
    </row>
    <row r="141" spans="1:29" ht="15.75" customHeight="1">
      <c r="A141" s="281" t="s">
        <v>48</v>
      </c>
      <c r="B141" s="16" t="s">
        <v>76</v>
      </c>
      <c r="C141" s="271" t="s">
        <v>218</v>
      </c>
      <c r="D141" s="272"/>
      <c r="E141" s="21">
        <v>23.37</v>
      </c>
      <c r="F141" s="15">
        <v>664</v>
      </c>
      <c r="G141" s="22">
        <f t="shared" ref="G141:G146" si="42">E141*F141</f>
        <v>15517.68</v>
      </c>
      <c r="H141" s="23"/>
      <c r="I141" s="24">
        <v>10</v>
      </c>
      <c r="J141" s="25">
        <v>2700</v>
      </c>
      <c r="K141" s="26">
        <f>J141/I141</f>
        <v>270</v>
      </c>
      <c r="L141" s="27">
        <v>10</v>
      </c>
      <c r="M141" s="25">
        <f t="shared" ref="M141:M146" si="43">F141/V141*60</f>
        <v>2252.9688972667373</v>
      </c>
      <c r="N141" s="26">
        <f t="shared" si="36"/>
        <v>225.29688972667373</v>
      </c>
      <c r="O141" s="91">
        <f t="shared" si="37"/>
        <v>0</v>
      </c>
      <c r="P141" s="92">
        <f t="shared" si="38"/>
        <v>-44.703110273326274</v>
      </c>
      <c r="Q141" s="31">
        <f t="shared" si="39"/>
        <v>0.83443292491360643</v>
      </c>
      <c r="R141" s="273">
        <f>Q157</f>
        <v>0.83677035752134055</v>
      </c>
      <c r="S141" s="32">
        <v>0.70855324074074078</v>
      </c>
      <c r="T141" s="33">
        <v>0.72083333333333333</v>
      </c>
      <c r="U141" s="34"/>
      <c r="V141" s="35">
        <v>17.683333333333273</v>
      </c>
      <c r="W141" s="33"/>
      <c r="X141" s="107"/>
      <c r="Y141" s="276"/>
      <c r="Z141" s="277"/>
      <c r="AA141" s="36">
        <f t="shared" si="40"/>
        <v>-447.03110273326274</v>
      </c>
      <c r="AB141" s="31">
        <f t="shared" si="41"/>
        <v>0.83443292491360643</v>
      </c>
      <c r="AC141" s="278">
        <f>AB157</f>
        <v>0.83677035752134055</v>
      </c>
    </row>
    <row r="142" spans="1:29" ht="15.75" customHeight="1">
      <c r="A142" s="282"/>
      <c r="B142" s="38" t="s">
        <v>76</v>
      </c>
      <c r="C142" s="264" t="s">
        <v>117</v>
      </c>
      <c r="D142" s="265"/>
      <c r="E142" s="39">
        <v>28.57</v>
      </c>
      <c r="F142" s="40">
        <v>1434</v>
      </c>
      <c r="G142" s="41">
        <f t="shared" si="42"/>
        <v>40969.379999999997</v>
      </c>
      <c r="H142" s="42">
        <v>2</v>
      </c>
      <c r="I142" s="43">
        <v>13</v>
      </c>
      <c r="J142" s="44">
        <v>3600</v>
      </c>
      <c r="K142" s="45">
        <f t="shared" si="28"/>
        <v>276.92307692307691</v>
      </c>
      <c r="L142" s="46">
        <v>13</v>
      </c>
      <c r="M142" s="44">
        <f t="shared" si="43"/>
        <v>2913.3182844243756</v>
      </c>
      <c r="N142" s="45">
        <f t="shared" si="36"/>
        <v>224.10140649418275</v>
      </c>
      <c r="O142" s="47">
        <f t="shared" si="37"/>
        <v>0</v>
      </c>
      <c r="P142" s="48">
        <f t="shared" si="38"/>
        <v>-52.821670428894151</v>
      </c>
      <c r="Q142" s="49">
        <f t="shared" si="39"/>
        <v>0.80925507900677107</v>
      </c>
      <c r="R142" s="274"/>
      <c r="S142" s="50">
        <v>0.72532407407407407</v>
      </c>
      <c r="T142" s="51">
        <v>0.74583333333333335</v>
      </c>
      <c r="U142" s="52">
        <v>6.466666666666665</v>
      </c>
      <c r="V142" s="53">
        <v>29.533333333333367</v>
      </c>
      <c r="W142" s="54"/>
      <c r="X142" s="58"/>
      <c r="Y142" s="266"/>
      <c r="Z142" s="267"/>
      <c r="AA142" s="55">
        <f t="shared" si="40"/>
        <v>-686.68171557562437</v>
      </c>
      <c r="AB142" s="49">
        <f t="shared" si="41"/>
        <v>0.80925507900677096</v>
      </c>
      <c r="AC142" s="279"/>
    </row>
    <row r="143" spans="1:29" ht="15.75" customHeight="1">
      <c r="A143" s="282"/>
      <c r="B143" s="38" t="s">
        <v>118</v>
      </c>
      <c r="C143" s="264" t="s">
        <v>119</v>
      </c>
      <c r="D143" s="265"/>
      <c r="E143" s="39">
        <v>25.64</v>
      </c>
      <c r="F143" s="40">
        <v>1786</v>
      </c>
      <c r="G143" s="41">
        <f t="shared" si="42"/>
        <v>45793.04</v>
      </c>
      <c r="H143" s="42"/>
      <c r="I143" s="43">
        <v>14</v>
      </c>
      <c r="J143" s="44">
        <v>3000</v>
      </c>
      <c r="K143" s="45">
        <f t="shared" si="28"/>
        <v>214.28571428571428</v>
      </c>
      <c r="L143" s="46">
        <v>14</v>
      </c>
      <c r="M143" s="44">
        <f t="shared" si="43"/>
        <v>2559.5541401273827</v>
      </c>
      <c r="N143" s="45">
        <f t="shared" si="36"/>
        <v>182.82529572338447</v>
      </c>
      <c r="O143" s="47">
        <f t="shared" si="37"/>
        <v>0</v>
      </c>
      <c r="P143" s="48">
        <f t="shared" si="38"/>
        <v>-31.460418562329806</v>
      </c>
      <c r="Q143" s="49">
        <f t="shared" si="39"/>
        <v>0.85318471337579427</v>
      </c>
      <c r="R143" s="274"/>
      <c r="S143" s="50">
        <v>0.74870370370370365</v>
      </c>
      <c r="T143" s="51">
        <v>0.77777777777777779</v>
      </c>
      <c r="U143" s="52">
        <v>4.1333333333332334</v>
      </c>
      <c r="V143" s="53">
        <v>41.86666666666676</v>
      </c>
      <c r="W143" s="54"/>
      <c r="X143" s="58"/>
      <c r="Y143" s="266"/>
      <c r="Z143" s="267"/>
      <c r="AA143" s="55">
        <f t="shared" si="40"/>
        <v>-440.44585987261735</v>
      </c>
      <c r="AB143" s="49">
        <f t="shared" si="41"/>
        <v>0.85318471337579427</v>
      </c>
      <c r="AC143" s="279"/>
    </row>
    <row r="144" spans="1:29" ht="15.75" customHeight="1">
      <c r="A144" s="282"/>
      <c r="B144" s="38" t="s">
        <v>118</v>
      </c>
      <c r="C144" s="264" t="s">
        <v>201</v>
      </c>
      <c r="D144" s="265"/>
      <c r="E144" s="39">
        <v>29.85</v>
      </c>
      <c r="F144" s="40">
        <v>2060</v>
      </c>
      <c r="G144" s="41">
        <f t="shared" si="42"/>
        <v>61491</v>
      </c>
      <c r="H144" s="42"/>
      <c r="I144" s="43">
        <v>17</v>
      </c>
      <c r="J144" s="44">
        <v>3273</v>
      </c>
      <c r="K144" s="45">
        <f t="shared" si="28"/>
        <v>192.52941176470588</v>
      </c>
      <c r="L144" s="46">
        <v>17</v>
      </c>
      <c r="M144" s="44">
        <f t="shared" si="43"/>
        <v>2821.9178082191693</v>
      </c>
      <c r="N144" s="45">
        <f t="shared" si="36"/>
        <v>165.99516518936289</v>
      </c>
      <c r="O144" s="47">
        <f t="shared" si="37"/>
        <v>0</v>
      </c>
      <c r="P144" s="48">
        <f t="shared" si="38"/>
        <v>-26.534246575342991</v>
      </c>
      <c r="Q144" s="49">
        <f t="shared" si="39"/>
        <v>0.86218081522125545</v>
      </c>
      <c r="R144" s="274"/>
      <c r="S144" s="50">
        <v>0.78280092592592587</v>
      </c>
      <c r="T144" s="51">
        <v>0.81321759259259263</v>
      </c>
      <c r="U144" s="52">
        <v>7.2333333333332384</v>
      </c>
      <c r="V144" s="53">
        <v>43.800000000000132</v>
      </c>
      <c r="W144" s="54"/>
      <c r="X144" s="94"/>
      <c r="Y144" s="266"/>
      <c r="Z144" s="267"/>
      <c r="AA144" s="55">
        <f t="shared" si="40"/>
        <v>-451.08219178083073</v>
      </c>
      <c r="AB144" s="49">
        <f t="shared" si="41"/>
        <v>0.86218081522125556</v>
      </c>
      <c r="AC144" s="279"/>
    </row>
    <row r="145" spans="1:29" ht="15.75" customHeight="1">
      <c r="A145" s="283"/>
      <c r="B145" s="38" t="s">
        <v>118</v>
      </c>
      <c r="C145" s="264" t="s">
        <v>202</v>
      </c>
      <c r="D145" s="265"/>
      <c r="E145" s="39">
        <v>29.52</v>
      </c>
      <c r="F145" s="40">
        <v>2049</v>
      </c>
      <c r="G145" s="41">
        <f t="shared" si="42"/>
        <v>60486.479999999996</v>
      </c>
      <c r="H145" s="58"/>
      <c r="I145" s="43">
        <v>17</v>
      </c>
      <c r="J145" s="44">
        <v>3273</v>
      </c>
      <c r="K145" s="45">
        <f t="shared" si="28"/>
        <v>192.52941176470588</v>
      </c>
      <c r="L145" s="59">
        <v>17</v>
      </c>
      <c r="M145" s="44">
        <f t="shared" si="43"/>
        <v>2813.2723112128174</v>
      </c>
      <c r="N145" s="45">
        <f t="shared" si="36"/>
        <v>165.48660654193043</v>
      </c>
      <c r="O145" s="47">
        <f t="shared" si="37"/>
        <v>0</v>
      </c>
      <c r="P145" s="48">
        <f t="shared" si="38"/>
        <v>-27.042805222775456</v>
      </c>
      <c r="Q145" s="49">
        <f t="shared" si="39"/>
        <v>0.85953935570205231</v>
      </c>
      <c r="R145" s="274"/>
      <c r="S145" s="50">
        <v>0.8182638888888889</v>
      </c>
      <c r="T145" s="51">
        <v>0.84861111111111109</v>
      </c>
      <c r="U145" s="52">
        <v>7.2666666666666302</v>
      </c>
      <c r="V145" s="53">
        <v>43.69999999999996</v>
      </c>
      <c r="W145" s="54">
        <v>0.84861111111111109</v>
      </c>
      <c r="X145" s="94">
        <v>0.88612268518518522</v>
      </c>
      <c r="Y145" s="266"/>
      <c r="Z145" s="267"/>
      <c r="AA145" s="55">
        <f t="shared" si="40"/>
        <v>-459.72768878718261</v>
      </c>
      <c r="AB145" s="49">
        <f t="shared" si="41"/>
        <v>0.85953935570205231</v>
      </c>
      <c r="AC145" s="279"/>
    </row>
    <row r="146" spans="1:29" ht="15.75" customHeight="1">
      <c r="A146" s="283"/>
      <c r="B146" s="38" t="s">
        <v>76</v>
      </c>
      <c r="C146" s="264" t="s">
        <v>117</v>
      </c>
      <c r="D146" s="265"/>
      <c r="E146" s="39">
        <v>28.57</v>
      </c>
      <c r="F146" s="40">
        <v>1115</v>
      </c>
      <c r="G146" s="60">
        <f t="shared" si="42"/>
        <v>31855.55</v>
      </c>
      <c r="H146" s="61"/>
      <c r="I146" s="43">
        <v>13</v>
      </c>
      <c r="J146" s="44">
        <v>3600</v>
      </c>
      <c r="K146" s="45">
        <f t="shared" si="28"/>
        <v>276.92307692307691</v>
      </c>
      <c r="L146" s="46">
        <v>13</v>
      </c>
      <c r="M146" s="44">
        <f t="shared" si="43"/>
        <v>2910.8049311095037</v>
      </c>
      <c r="N146" s="45">
        <f t="shared" si="36"/>
        <v>223.90807162380798</v>
      </c>
      <c r="O146" s="47">
        <f t="shared" si="37"/>
        <v>0</v>
      </c>
      <c r="P146" s="48">
        <f t="shared" si="38"/>
        <v>-53.015005299268921</v>
      </c>
      <c r="Q146" s="49">
        <f t="shared" si="39"/>
        <v>0.80855692530819556</v>
      </c>
      <c r="R146" s="274"/>
      <c r="S146" s="50">
        <v>0.88612268518518522</v>
      </c>
      <c r="T146" s="51">
        <v>0.90208333333333335</v>
      </c>
      <c r="U146" s="52">
        <v>54.016666666666744</v>
      </c>
      <c r="V146" s="53">
        <v>22.983333333333302</v>
      </c>
      <c r="W146" s="54"/>
      <c r="X146" s="116"/>
      <c r="Y146" s="266"/>
      <c r="Z146" s="267"/>
      <c r="AA146" s="55">
        <f t="shared" si="40"/>
        <v>-689.19506889049626</v>
      </c>
      <c r="AB146" s="49">
        <f t="shared" si="41"/>
        <v>0.80855692530819545</v>
      </c>
      <c r="AC146" s="279"/>
    </row>
    <row r="147" spans="1:29" ht="15.75" customHeight="1">
      <c r="A147" s="283"/>
      <c r="B147" s="38"/>
      <c r="C147" s="264"/>
      <c r="D147" s="265"/>
      <c r="E147" s="39"/>
      <c r="F147" s="40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79"/>
    </row>
    <row r="148" spans="1:29" ht="15.75" customHeight="1">
      <c r="A148" s="283"/>
      <c r="B148" s="38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79"/>
    </row>
    <row r="149" spans="1:29" ht="15.75" customHeight="1">
      <c r="A149" s="283"/>
      <c r="B149" s="38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68"/>
      <c r="X149" s="110"/>
      <c r="Y149" s="266"/>
      <c r="Z149" s="267"/>
      <c r="AA149" s="55"/>
      <c r="AB149" s="49"/>
      <c r="AC149" s="279"/>
    </row>
    <row r="150" spans="1:29" ht="15.75" customHeight="1">
      <c r="A150" s="283"/>
      <c r="B150" s="38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68"/>
      <c r="X150" s="110"/>
      <c r="Y150" s="266"/>
      <c r="Z150" s="267"/>
      <c r="AA150" s="55"/>
      <c r="AB150" s="49"/>
      <c r="AC150" s="279"/>
    </row>
    <row r="151" spans="1:29" ht="15.75" customHeight="1">
      <c r="A151" s="283"/>
      <c r="B151" s="38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68"/>
      <c r="X151" s="110"/>
      <c r="Y151" s="266"/>
      <c r="Z151" s="267"/>
      <c r="AA151" s="55"/>
      <c r="AB151" s="49"/>
      <c r="AC151" s="279"/>
    </row>
    <row r="152" spans="1:29" ht="15.75" customHeight="1">
      <c r="A152" s="283"/>
      <c r="B152" s="38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68"/>
      <c r="X152" s="110"/>
      <c r="Y152" s="266"/>
      <c r="Z152" s="267"/>
      <c r="AA152" s="55"/>
      <c r="AB152" s="49"/>
      <c r="AC152" s="279"/>
    </row>
    <row r="153" spans="1:29" ht="15.75" customHeight="1">
      <c r="A153" s="283"/>
      <c r="B153" s="38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68"/>
      <c r="X153" s="110"/>
      <c r="Y153" s="266"/>
      <c r="Z153" s="267"/>
      <c r="AA153" s="55"/>
      <c r="AB153" s="49"/>
      <c r="AC153" s="279"/>
    </row>
    <row r="154" spans="1:29" ht="15.75" customHeight="1">
      <c r="A154" s="283"/>
      <c r="B154" s="38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68"/>
      <c r="X154" s="110"/>
      <c r="Y154" s="266"/>
      <c r="Z154" s="267"/>
      <c r="AA154" s="55"/>
      <c r="AB154" s="49"/>
      <c r="AC154" s="279"/>
    </row>
    <row r="155" spans="1:29" ht="15.75" customHeight="1">
      <c r="A155" s="283"/>
      <c r="B155" s="38"/>
      <c r="C155" s="264"/>
      <c r="D155" s="265"/>
      <c r="E155" s="39"/>
      <c r="F155" s="40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68"/>
      <c r="X155" s="110"/>
      <c r="Y155" s="266"/>
      <c r="Z155" s="267"/>
      <c r="AA155" s="55"/>
      <c r="AB155" s="49"/>
      <c r="AC155" s="279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44">AVERAGE(I141:I156)</f>
        <v>14</v>
      </c>
      <c r="J157" s="81">
        <f t="shared" si="44"/>
        <v>3241</v>
      </c>
      <c r="K157" s="82">
        <f t="shared" ref="K157" si="45">J157/I157</f>
        <v>231.5</v>
      </c>
      <c r="L157" s="80">
        <f t="shared" ref="L157:M157" si="46">AVERAGE(L141:L156)</f>
        <v>14</v>
      </c>
      <c r="M157" s="81">
        <f t="shared" si="46"/>
        <v>2711.9727287266646</v>
      </c>
      <c r="N157" s="82">
        <f>M157/L157</f>
        <v>193.71233776619033</v>
      </c>
      <c r="O157" s="83">
        <f>L157-I157</f>
        <v>0</v>
      </c>
      <c r="P157" s="84">
        <f>N157-K157</f>
        <v>-37.787662233809669</v>
      </c>
      <c r="Q157" s="85">
        <f>N157/K157</f>
        <v>0.83677035752134055</v>
      </c>
      <c r="R157" s="275"/>
      <c r="S157" s="182">
        <f>S141</f>
        <v>0.70855324074074078</v>
      </c>
      <c r="T157" s="183">
        <f>INDEX(T141:T156,COUNTA(T141:T156))</f>
        <v>0.90208333333333335</v>
      </c>
      <c r="U157" s="86"/>
      <c r="V157" s="96"/>
      <c r="W157" s="78"/>
      <c r="X157" s="82"/>
      <c r="Y157" s="262"/>
      <c r="Z157" s="263"/>
      <c r="AA157" s="97">
        <f>M157-J157</f>
        <v>-529.02727127333537</v>
      </c>
      <c r="AB157" s="85">
        <f>M157/J157</f>
        <v>0.83677035752134055</v>
      </c>
      <c r="AC157" s="280"/>
    </row>
    <row r="158" spans="1:29" ht="15.75" customHeight="1">
      <c r="A158" s="268" t="s">
        <v>49</v>
      </c>
      <c r="B158" s="16" t="s">
        <v>76</v>
      </c>
      <c r="C158" s="271" t="s">
        <v>120</v>
      </c>
      <c r="D158" s="272"/>
      <c r="E158" s="21">
        <v>14.03</v>
      </c>
      <c r="F158" s="15">
        <v>8594</v>
      </c>
      <c r="G158" s="22">
        <f t="shared" ref="G158" si="47">E158*F158</f>
        <v>120573.81999999999</v>
      </c>
      <c r="H158" s="23"/>
      <c r="I158" s="24">
        <v>4</v>
      </c>
      <c r="J158" s="25">
        <v>2700</v>
      </c>
      <c r="K158" s="26">
        <f>J158/I158</f>
        <v>675</v>
      </c>
      <c r="L158" s="27">
        <v>4</v>
      </c>
      <c r="M158" s="25">
        <f>F158/V158*60</f>
        <v>2393.3163146901838</v>
      </c>
      <c r="N158" s="26">
        <f>M158/L158</f>
        <v>598.32907867254596</v>
      </c>
      <c r="O158" s="91">
        <f>L158-I158</f>
        <v>0</v>
      </c>
      <c r="P158" s="92">
        <f>N158-K158</f>
        <v>-76.670921327454039</v>
      </c>
      <c r="Q158" s="31">
        <f>N158/K158</f>
        <v>0.88641344988525328</v>
      </c>
      <c r="R158" s="273">
        <f>Q174</f>
        <v>0.88641344988525328</v>
      </c>
      <c r="S158" s="32">
        <v>0.70833333333333337</v>
      </c>
      <c r="T158" s="33">
        <v>0.85795138888888889</v>
      </c>
      <c r="U158" s="34"/>
      <c r="V158" s="35">
        <v>215.44999999999993</v>
      </c>
      <c r="W158" s="33"/>
      <c r="X158" s="107"/>
      <c r="Y158" s="276"/>
      <c r="Z158" s="277"/>
      <c r="AA158" s="36">
        <f>M158-J158</f>
        <v>-306.68368530981616</v>
      </c>
      <c r="AB158" s="31">
        <f>M158/J158</f>
        <v>0.88641344988525328</v>
      </c>
      <c r="AC158" s="278">
        <f>AB174</f>
        <v>0.88641344988525328</v>
      </c>
    </row>
    <row r="159" spans="1:29" ht="15.75" customHeight="1">
      <c r="A159" s="269"/>
      <c r="B159" s="38"/>
      <c r="C159" s="264"/>
      <c r="D159" s="265"/>
      <c r="E159" s="39"/>
      <c r="F159" s="40"/>
      <c r="G159" s="41"/>
      <c r="H159" s="42"/>
      <c r="I159" s="43"/>
      <c r="J159" s="44"/>
      <c r="K159" s="45"/>
      <c r="L159" s="46"/>
      <c r="M159" s="44"/>
      <c r="N159" s="45"/>
      <c r="O159" s="47"/>
      <c r="P159" s="48"/>
      <c r="Q159" s="49"/>
      <c r="R159" s="274"/>
      <c r="S159" s="50"/>
      <c r="T159" s="51"/>
      <c r="U159" s="52"/>
      <c r="V159" s="53"/>
      <c r="W159" s="54"/>
      <c r="X159" s="94"/>
      <c r="Y159" s="266"/>
      <c r="Z159" s="267"/>
      <c r="AA159" s="55"/>
      <c r="AB159" s="49"/>
      <c r="AC159" s="279"/>
    </row>
    <row r="160" spans="1:29" ht="15.75" customHeight="1">
      <c r="A160" s="269"/>
      <c r="B160" s="38"/>
      <c r="C160" s="264"/>
      <c r="D160" s="265"/>
      <c r="E160" s="39"/>
      <c r="F160" s="40"/>
      <c r="G160" s="41"/>
      <c r="H160" s="42"/>
      <c r="I160" s="43"/>
      <c r="J160" s="44"/>
      <c r="K160" s="45"/>
      <c r="L160" s="46"/>
      <c r="M160" s="44"/>
      <c r="N160" s="45"/>
      <c r="O160" s="47"/>
      <c r="P160" s="48"/>
      <c r="Q160" s="49"/>
      <c r="R160" s="274"/>
      <c r="S160" s="50"/>
      <c r="T160" s="51"/>
      <c r="U160" s="52"/>
      <c r="V160" s="53"/>
      <c r="W160" s="54"/>
      <c r="X160" s="58"/>
      <c r="Y160" s="266"/>
      <c r="Z160" s="267"/>
      <c r="AA160" s="55"/>
      <c r="AB160" s="49"/>
      <c r="AC160" s="279"/>
    </row>
    <row r="161" spans="1:29" ht="15.75" customHeight="1">
      <c r="A161" s="269"/>
      <c r="B161" s="38"/>
      <c r="C161" s="264"/>
      <c r="D161" s="265"/>
      <c r="E161" s="39"/>
      <c r="F161" s="40"/>
      <c r="G161" s="41"/>
      <c r="H161" s="42"/>
      <c r="I161" s="43"/>
      <c r="J161" s="44"/>
      <c r="K161" s="45"/>
      <c r="L161" s="46"/>
      <c r="M161" s="44"/>
      <c r="N161" s="45"/>
      <c r="O161" s="47"/>
      <c r="P161" s="48"/>
      <c r="Q161" s="49"/>
      <c r="R161" s="274"/>
      <c r="S161" s="50"/>
      <c r="T161" s="51"/>
      <c r="U161" s="52"/>
      <c r="V161" s="53"/>
      <c r="W161" s="54"/>
      <c r="X161" s="58"/>
      <c r="Y161" s="266"/>
      <c r="Z161" s="267"/>
      <c r="AA161" s="55"/>
      <c r="AB161" s="49"/>
      <c r="AC161" s="279"/>
    </row>
    <row r="162" spans="1:29" ht="15.75" customHeight="1">
      <c r="A162" s="269"/>
      <c r="B162" s="38"/>
      <c r="C162" s="264"/>
      <c r="D162" s="265"/>
      <c r="E162" s="39"/>
      <c r="F162" s="40"/>
      <c r="G162" s="41"/>
      <c r="H162" s="58"/>
      <c r="I162" s="43"/>
      <c r="J162" s="44"/>
      <c r="K162" s="45"/>
      <c r="L162" s="59"/>
      <c r="M162" s="44"/>
      <c r="N162" s="45"/>
      <c r="O162" s="47"/>
      <c r="P162" s="48"/>
      <c r="Q162" s="49"/>
      <c r="R162" s="274"/>
      <c r="S162" s="50"/>
      <c r="T162" s="51"/>
      <c r="U162" s="52"/>
      <c r="V162" s="53"/>
      <c r="W162" s="54"/>
      <c r="X162" s="58"/>
      <c r="Y162" s="266"/>
      <c r="Z162" s="267"/>
      <c r="AA162" s="55"/>
      <c r="AB162" s="49"/>
      <c r="AC162" s="279"/>
    </row>
    <row r="163" spans="1:29" ht="15.75" customHeight="1">
      <c r="A163" s="269"/>
      <c r="B163" s="38"/>
      <c r="C163" s="264"/>
      <c r="D163" s="265"/>
      <c r="E163" s="39"/>
      <c r="F163" s="40"/>
      <c r="G163" s="60"/>
      <c r="H163" s="61"/>
      <c r="I163" s="43"/>
      <c r="J163" s="44"/>
      <c r="K163" s="45"/>
      <c r="L163" s="46"/>
      <c r="M163" s="44"/>
      <c r="N163" s="45"/>
      <c r="O163" s="47"/>
      <c r="P163" s="48"/>
      <c r="Q163" s="49"/>
      <c r="R163" s="274"/>
      <c r="S163" s="50"/>
      <c r="T163" s="51"/>
      <c r="U163" s="52"/>
      <c r="V163" s="53"/>
      <c r="W163" s="54"/>
      <c r="X163" s="58"/>
      <c r="Y163" s="266"/>
      <c r="Z163" s="267"/>
      <c r="AA163" s="55"/>
      <c r="AB163" s="49"/>
      <c r="AC163" s="279"/>
    </row>
    <row r="164" spans="1:29" ht="15.75" customHeight="1">
      <c r="A164" s="269"/>
      <c r="B164" s="38"/>
      <c r="C164" s="264"/>
      <c r="D164" s="265"/>
      <c r="E164" s="39"/>
      <c r="F164" s="40"/>
      <c r="G164" s="60"/>
      <c r="H164" s="64"/>
      <c r="I164" s="43"/>
      <c r="J164" s="44"/>
      <c r="K164" s="45"/>
      <c r="L164" s="59"/>
      <c r="M164" s="44"/>
      <c r="N164" s="45"/>
      <c r="O164" s="65"/>
      <c r="P164" s="66"/>
      <c r="Q164" s="67"/>
      <c r="R164" s="274"/>
      <c r="S164" s="50"/>
      <c r="T164" s="51"/>
      <c r="U164" s="52"/>
      <c r="V164" s="53"/>
      <c r="W164" s="54"/>
      <c r="X164" s="58"/>
      <c r="Y164" s="266"/>
      <c r="Z164" s="267"/>
      <c r="AA164" s="55"/>
      <c r="AB164" s="49"/>
      <c r="AC164" s="279"/>
    </row>
    <row r="165" spans="1:29" ht="15.75" customHeight="1">
      <c r="A165" s="269"/>
      <c r="B165" s="38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50"/>
      <c r="T165" s="51"/>
      <c r="U165" s="52"/>
      <c r="V165" s="53"/>
      <c r="W165" s="54"/>
      <c r="X165" s="58"/>
      <c r="Y165" s="266"/>
      <c r="Z165" s="267"/>
      <c r="AA165" s="55"/>
      <c r="AB165" s="49"/>
      <c r="AC165" s="279"/>
    </row>
    <row r="166" spans="1:29" ht="15.75" customHeight="1">
      <c r="A166" s="269"/>
      <c r="B166" s="38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50"/>
      <c r="T166" s="51"/>
      <c r="U166" s="52"/>
      <c r="V166" s="53"/>
      <c r="W166" s="54"/>
      <c r="X166" s="58"/>
      <c r="Y166" s="266"/>
      <c r="Z166" s="267"/>
      <c r="AA166" s="55"/>
      <c r="AB166" s="49"/>
      <c r="AC166" s="279"/>
    </row>
    <row r="167" spans="1:29" ht="15.75" customHeight="1">
      <c r="A167" s="269"/>
      <c r="B167" s="38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50"/>
      <c r="T167" s="51"/>
      <c r="U167" s="52"/>
      <c r="V167" s="53"/>
      <c r="W167" s="54"/>
      <c r="X167" s="58"/>
      <c r="Y167" s="266"/>
      <c r="Z167" s="267"/>
      <c r="AA167" s="55"/>
      <c r="AB167" s="49"/>
      <c r="AC167" s="279"/>
    </row>
    <row r="168" spans="1:29" ht="15.75" customHeight="1">
      <c r="A168" s="269"/>
      <c r="B168" s="38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50"/>
      <c r="T168" s="51"/>
      <c r="U168" s="52"/>
      <c r="V168" s="53"/>
      <c r="W168" s="54"/>
      <c r="X168" s="58"/>
      <c r="Y168" s="266"/>
      <c r="Z168" s="267"/>
      <c r="AA168" s="55"/>
      <c r="AB168" s="49"/>
      <c r="AC168" s="279"/>
    </row>
    <row r="169" spans="1:29" ht="15.75" customHeight="1">
      <c r="A169" s="269"/>
      <c r="B169" s="38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50"/>
      <c r="T169" s="51"/>
      <c r="U169" s="52"/>
      <c r="V169" s="53"/>
      <c r="W169" s="54"/>
      <c r="X169" s="58"/>
      <c r="Y169" s="266"/>
      <c r="Z169" s="267"/>
      <c r="AA169" s="55"/>
      <c r="AB169" s="49"/>
      <c r="AC169" s="279"/>
    </row>
    <row r="170" spans="1:29" ht="15.75" customHeight="1">
      <c r="A170" s="269"/>
      <c r="B170" s="38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50"/>
      <c r="T170" s="51"/>
      <c r="U170" s="52"/>
      <c r="V170" s="53"/>
      <c r="W170" s="54"/>
      <c r="X170" s="58"/>
      <c r="Y170" s="266"/>
      <c r="Z170" s="267"/>
      <c r="AA170" s="55"/>
      <c r="AB170" s="49"/>
      <c r="AC170" s="279"/>
    </row>
    <row r="171" spans="1:29" ht="15.75" customHeight="1">
      <c r="A171" s="269"/>
      <c r="B171" s="38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50"/>
      <c r="T171" s="51"/>
      <c r="U171" s="52"/>
      <c r="V171" s="53"/>
      <c r="W171" s="54"/>
      <c r="X171" s="58"/>
      <c r="Y171" s="266"/>
      <c r="Z171" s="267"/>
      <c r="AA171" s="55"/>
      <c r="AB171" s="49"/>
      <c r="AC171" s="279"/>
    </row>
    <row r="172" spans="1:29" ht="15.75" customHeight="1">
      <c r="A172" s="269"/>
      <c r="B172" s="38"/>
      <c r="C172" s="264"/>
      <c r="D172" s="265"/>
      <c r="E172" s="39"/>
      <c r="F172" s="40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50"/>
      <c r="T172" s="51"/>
      <c r="U172" s="52"/>
      <c r="V172" s="53"/>
      <c r="W172" s="54"/>
      <c r="X172" s="58"/>
      <c r="Y172" s="266"/>
      <c r="Z172" s="267"/>
      <c r="AA172" s="55"/>
      <c r="AB172" s="49"/>
      <c r="AC172" s="279"/>
    </row>
    <row r="173" spans="1:29" ht="15.75" customHeight="1">
      <c r="A173" s="269"/>
      <c r="B173" s="38"/>
      <c r="C173" s="264"/>
      <c r="D173" s="265"/>
      <c r="E173" s="104"/>
      <c r="F173" s="40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48">AVERAGE(I158:I173)</f>
        <v>4</v>
      </c>
      <c r="J174" s="81">
        <f t="shared" si="48"/>
        <v>2700</v>
      </c>
      <c r="K174" s="82">
        <f t="shared" ref="K174" si="49">J174/I174</f>
        <v>675</v>
      </c>
      <c r="L174" s="80">
        <f t="shared" ref="L174:M174" si="50">AVERAGE(L158:L173)</f>
        <v>4</v>
      </c>
      <c r="M174" s="81">
        <f t="shared" si="50"/>
        <v>2393.3163146901838</v>
      </c>
      <c r="N174" s="82">
        <f t="shared" ref="N174:N180" si="51">M174/L174</f>
        <v>598.32907867254596</v>
      </c>
      <c r="O174" s="83">
        <f t="shared" ref="O174:O180" si="52">L174-I174</f>
        <v>0</v>
      </c>
      <c r="P174" s="84">
        <f t="shared" ref="P174:P180" si="53">N174-K174</f>
        <v>-76.670921327454039</v>
      </c>
      <c r="Q174" s="85">
        <f t="shared" ref="Q174:Q180" si="54">N174/K174</f>
        <v>0.88641344988525328</v>
      </c>
      <c r="R174" s="275"/>
      <c r="S174" s="182">
        <f>S158</f>
        <v>0.70833333333333337</v>
      </c>
      <c r="T174" s="183">
        <f>INDEX(T158:T173,COUNTA(T158:T173))</f>
        <v>0.85795138888888889</v>
      </c>
      <c r="U174" s="86"/>
      <c r="V174" s="96"/>
      <c r="W174" s="78"/>
      <c r="X174" s="82"/>
      <c r="Y174" s="262"/>
      <c r="Z174" s="263"/>
      <c r="AA174" s="97">
        <f t="shared" ref="AA174:AA180" si="55">M174-J174</f>
        <v>-306.68368530981616</v>
      </c>
      <c r="AB174" s="85">
        <f t="shared" ref="AB174:AB180" si="56">M174/J174</f>
        <v>0.88641344988525328</v>
      </c>
      <c r="AC174" s="280"/>
    </row>
    <row r="175" spans="1:29" ht="15.75" customHeight="1">
      <c r="A175" s="281" t="s">
        <v>50</v>
      </c>
      <c r="B175" s="16" t="s">
        <v>76</v>
      </c>
      <c r="C175" s="271" t="s">
        <v>122</v>
      </c>
      <c r="D175" s="272"/>
      <c r="E175" s="21">
        <v>18.18</v>
      </c>
      <c r="F175" s="15">
        <v>2265</v>
      </c>
      <c r="G175" s="22">
        <f t="shared" ref="G175:G180" si="57">E175*F175</f>
        <v>41177.699999999997</v>
      </c>
      <c r="H175" s="23">
        <v>2</v>
      </c>
      <c r="I175" s="24">
        <v>3</v>
      </c>
      <c r="J175" s="25">
        <v>3300</v>
      </c>
      <c r="K175" s="26">
        <f>J175/I175</f>
        <v>1100</v>
      </c>
      <c r="L175" s="27">
        <v>3</v>
      </c>
      <c r="M175" s="25">
        <f t="shared" ref="M175:M180" si="58">F175/V175*60</f>
        <v>2676.0748276993763</v>
      </c>
      <c r="N175" s="26">
        <f t="shared" si="51"/>
        <v>892.02494256645878</v>
      </c>
      <c r="O175" s="91">
        <f t="shared" si="52"/>
        <v>0</v>
      </c>
      <c r="P175" s="92">
        <f t="shared" si="53"/>
        <v>-207.97505743354122</v>
      </c>
      <c r="Q175" s="31">
        <f t="shared" si="54"/>
        <v>0.810931765969508</v>
      </c>
      <c r="R175" s="273">
        <f>Q191</f>
        <v>0.82178780995672451</v>
      </c>
      <c r="S175" s="32">
        <v>0.70848379629629632</v>
      </c>
      <c r="T175" s="33">
        <v>0.74375000000000002</v>
      </c>
      <c r="U175" s="34"/>
      <c r="V175" s="35">
        <v>50.783333333333331</v>
      </c>
      <c r="W175" s="114"/>
      <c r="X175" s="115"/>
      <c r="Y175" s="276"/>
      <c r="Z175" s="277"/>
      <c r="AA175" s="36">
        <f t="shared" si="55"/>
        <v>-623.92517230062367</v>
      </c>
      <c r="AB175" s="31">
        <f t="shared" si="56"/>
        <v>0.810931765969508</v>
      </c>
      <c r="AC175" s="278">
        <f>AB191</f>
        <v>0.82178780995672451</v>
      </c>
    </row>
    <row r="176" spans="1:29" ht="15.75" customHeight="1">
      <c r="A176" s="282"/>
      <c r="B176" s="38" t="s">
        <v>76</v>
      </c>
      <c r="C176" s="264" t="s">
        <v>123</v>
      </c>
      <c r="D176" s="265"/>
      <c r="E176" s="39">
        <v>23.38</v>
      </c>
      <c r="F176" s="40">
        <v>904</v>
      </c>
      <c r="G176" s="41">
        <f t="shared" si="57"/>
        <v>21135.52</v>
      </c>
      <c r="H176" s="42"/>
      <c r="I176" s="43">
        <v>4</v>
      </c>
      <c r="J176" s="44">
        <v>3000</v>
      </c>
      <c r="K176" s="45">
        <f t="shared" ref="K176:K180" si="59">J176/I176</f>
        <v>750</v>
      </c>
      <c r="L176" s="46">
        <v>4</v>
      </c>
      <c r="M176" s="44">
        <f t="shared" si="58"/>
        <v>2459.8639455782213</v>
      </c>
      <c r="N176" s="45">
        <f t="shared" si="51"/>
        <v>614.96598639455533</v>
      </c>
      <c r="O176" s="47">
        <f t="shared" si="52"/>
        <v>0</v>
      </c>
      <c r="P176" s="48">
        <f t="shared" si="53"/>
        <v>-135.03401360544467</v>
      </c>
      <c r="Q176" s="49">
        <f t="shared" si="54"/>
        <v>0.8199546485260738</v>
      </c>
      <c r="R176" s="274"/>
      <c r="S176" s="50">
        <v>0.74723379629629627</v>
      </c>
      <c r="T176" s="51">
        <v>0.76254629629629633</v>
      </c>
      <c r="U176" s="52">
        <v>5.0166666666665982</v>
      </c>
      <c r="V176" s="53">
        <v>22.05000000000009</v>
      </c>
      <c r="W176" s="54"/>
      <c r="X176" s="94"/>
      <c r="Y176" s="266"/>
      <c r="Z176" s="267"/>
      <c r="AA176" s="55">
        <f t="shared" si="55"/>
        <v>-540.13605442177868</v>
      </c>
      <c r="AB176" s="49">
        <f t="shared" si="56"/>
        <v>0.8199546485260738</v>
      </c>
      <c r="AC176" s="279"/>
    </row>
    <row r="177" spans="1:29" ht="15.75" customHeight="1">
      <c r="A177" s="282"/>
      <c r="B177" s="38" t="s">
        <v>76</v>
      </c>
      <c r="C177" s="264" t="s">
        <v>124</v>
      </c>
      <c r="D177" s="265"/>
      <c r="E177" s="39">
        <v>24.15</v>
      </c>
      <c r="F177" s="40">
        <v>1141</v>
      </c>
      <c r="G177" s="41">
        <f t="shared" si="57"/>
        <v>27555.149999999998</v>
      </c>
      <c r="H177" s="42"/>
      <c r="I177" s="43">
        <v>4</v>
      </c>
      <c r="J177" s="44">
        <v>3000</v>
      </c>
      <c r="K177" s="45">
        <f t="shared" si="59"/>
        <v>750</v>
      </c>
      <c r="L177" s="46">
        <v>4</v>
      </c>
      <c r="M177" s="44">
        <f t="shared" si="58"/>
        <v>2492.4757281553466</v>
      </c>
      <c r="N177" s="45">
        <f t="shared" si="51"/>
        <v>623.11893203883665</v>
      </c>
      <c r="O177" s="47">
        <f t="shared" si="52"/>
        <v>0</v>
      </c>
      <c r="P177" s="48">
        <f t="shared" si="53"/>
        <v>-126.88106796116335</v>
      </c>
      <c r="Q177" s="49">
        <f t="shared" si="54"/>
        <v>0.83082524271844882</v>
      </c>
      <c r="R177" s="274"/>
      <c r="S177" s="50">
        <v>0.7680555555555556</v>
      </c>
      <c r="T177" s="51">
        <v>0.78712962962962962</v>
      </c>
      <c r="U177" s="52">
        <v>7.9333333333333478</v>
      </c>
      <c r="V177" s="53">
        <v>27.46666666666659</v>
      </c>
      <c r="W177" s="54"/>
      <c r="X177" s="94"/>
      <c r="Y177" s="266"/>
      <c r="Z177" s="267"/>
      <c r="AA177" s="55">
        <f t="shared" si="55"/>
        <v>-507.52427184465341</v>
      </c>
      <c r="AB177" s="49">
        <f t="shared" si="56"/>
        <v>0.83082524271844882</v>
      </c>
      <c r="AC177" s="279"/>
    </row>
    <row r="178" spans="1:29" ht="15.75" customHeight="1">
      <c r="A178" s="282"/>
      <c r="B178" s="38" t="s">
        <v>76</v>
      </c>
      <c r="C178" s="264" t="s">
        <v>209</v>
      </c>
      <c r="D178" s="265"/>
      <c r="E178" s="39">
        <v>24.15</v>
      </c>
      <c r="F178" s="40">
        <v>1921</v>
      </c>
      <c r="G178" s="41">
        <f t="shared" si="57"/>
        <v>46392.149999999994</v>
      </c>
      <c r="H178" s="42"/>
      <c r="I178" s="43">
        <v>4</v>
      </c>
      <c r="J178" s="44">
        <v>3000</v>
      </c>
      <c r="K178" s="45">
        <f t="shared" si="59"/>
        <v>750</v>
      </c>
      <c r="L178" s="46">
        <v>4</v>
      </c>
      <c r="M178" s="44">
        <f t="shared" si="58"/>
        <v>2503.8377986965938</v>
      </c>
      <c r="N178" s="45">
        <f t="shared" si="51"/>
        <v>625.95944967414846</v>
      </c>
      <c r="O178" s="47">
        <f t="shared" si="52"/>
        <v>0</v>
      </c>
      <c r="P178" s="48">
        <f t="shared" si="53"/>
        <v>-124.04055032585154</v>
      </c>
      <c r="Q178" s="49">
        <f t="shared" si="54"/>
        <v>0.83461259956553124</v>
      </c>
      <c r="R178" s="274"/>
      <c r="S178" s="50">
        <v>0.79106481481481483</v>
      </c>
      <c r="T178" s="51">
        <v>0.82303240740740746</v>
      </c>
      <c r="U178" s="52">
        <v>5.6666666666666998</v>
      </c>
      <c r="V178" s="53">
        <v>46.033333333333388</v>
      </c>
      <c r="W178" s="54"/>
      <c r="X178" s="94"/>
      <c r="Y178" s="266"/>
      <c r="Z178" s="267"/>
      <c r="AA178" s="55">
        <f t="shared" si="55"/>
        <v>-496.16220130340616</v>
      </c>
      <c r="AB178" s="49">
        <f t="shared" si="56"/>
        <v>0.83461259956553124</v>
      </c>
      <c r="AC178" s="279"/>
    </row>
    <row r="179" spans="1:29" ht="15.75" customHeight="1">
      <c r="A179" s="283"/>
      <c r="B179" s="38" t="s">
        <v>76</v>
      </c>
      <c r="C179" s="264" t="s">
        <v>210</v>
      </c>
      <c r="D179" s="265"/>
      <c r="E179" s="39">
        <v>27.58</v>
      </c>
      <c r="F179" s="40">
        <v>2135</v>
      </c>
      <c r="G179" s="41">
        <f t="shared" si="57"/>
        <v>58883.299999999996</v>
      </c>
      <c r="H179" s="58"/>
      <c r="I179" s="43">
        <v>4</v>
      </c>
      <c r="J179" s="44">
        <v>3000</v>
      </c>
      <c r="K179" s="45">
        <f t="shared" si="59"/>
        <v>750</v>
      </c>
      <c r="L179" s="59">
        <v>4</v>
      </c>
      <c r="M179" s="44">
        <f t="shared" si="58"/>
        <v>2476.1597938144337</v>
      </c>
      <c r="N179" s="45">
        <f t="shared" si="51"/>
        <v>619.03994845360842</v>
      </c>
      <c r="O179" s="47">
        <f t="shared" si="52"/>
        <v>0</v>
      </c>
      <c r="P179" s="48">
        <f t="shared" si="53"/>
        <v>-130.96005154639158</v>
      </c>
      <c r="Q179" s="49">
        <f t="shared" si="54"/>
        <v>0.82538659793814451</v>
      </c>
      <c r="R179" s="274"/>
      <c r="S179" s="50">
        <v>0.82657407407407413</v>
      </c>
      <c r="T179" s="51">
        <v>0.86250000000000004</v>
      </c>
      <c r="U179" s="52">
        <v>5.0999999999999979</v>
      </c>
      <c r="V179" s="53">
        <v>51.73333333333332</v>
      </c>
      <c r="W179" s="54">
        <v>0.86250000000000004</v>
      </c>
      <c r="X179" s="94">
        <v>0.90099537037037036</v>
      </c>
      <c r="Y179" s="266"/>
      <c r="Z179" s="267"/>
      <c r="AA179" s="55">
        <f t="shared" si="55"/>
        <v>-523.84020618556633</v>
      </c>
      <c r="AB179" s="49">
        <f t="shared" si="56"/>
        <v>0.82538659793814451</v>
      </c>
      <c r="AC179" s="279"/>
    </row>
    <row r="180" spans="1:29" ht="15.75" customHeight="1">
      <c r="A180" s="283"/>
      <c r="B180" s="38" t="s">
        <v>76</v>
      </c>
      <c r="C180" s="264" t="s">
        <v>122</v>
      </c>
      <c r="D180" s="265"/>
      <c r="E180" s="39">
        <v>18.18</v>
      </c>
      <c r="F180" s="40">
        <v>1676</v>
      </c>
      <c r="G180" s="60">
        <f t="shared" si="57"/>
        <v>30469.68</v>
      </c>
      <c r="H180" s="61"/>
      <c r="I180" s="43">
        <v>3</v>
      </c>
      <c r="J180" s="44">
        <v>3300</v>
      </c>
      <c r="K180" s="45">
        <f t="shared" si="59"/>
        <v>1100</v>
      </c>
      <c r="L180" s="46">
        <v>3</v>
      </c>
      <c r="M180" s="44">
        <f t="shared" si="58"/>
        <v>2676.8411712511042</v>
      </c>
      <c r="N180" s="45">
        <f t="shared" si="51"/>
        <v>892.28039041703471</v>
      </c>
      <c r="O180" s="47">
        <f t="shared" si="52"/>
        <v>0</v>
      </c>
      <c r="P180" s="48">
        <f t="shared" si="53"/>
        <v>-207.71960958296529</v>
      </c>
      <c r="Q180" s="49">
        <f t="shared" si="54"/>
        <v>0.81116399128821337</v>
      </c>
      <c r="R180" s="274"/>
      <c r="S180" s="50">
        <v>0.90099537037037036</v>
      </c>
      <c r="T180" s="51">
        <v>0.92708333333333337</v>
      </c>
      <c r="U180" s="52">
        <v>55.433333333333259</v>
      </c>
      <c r="V180" s="53">
        <v>37.566666666666734</v>
      </c>
      <c r="W180" s="54"/>
      <c r="X180" s="94"/>
      <c r="Y180" s="266"/>
      <c r="Z180" s="267"/>
      <c r="AA180" s="55">
        <f t="shared" si="55"/>
        <v>-623.15882874889576</v>
      </c>
      <c r="AB180" s="49">
        <f t="shared" si="56"/>
        <v>0.81116399128821337</v>
      </c>
      <c r="AC180" s="279"/>
    </row>
    <row r="181" spans="1:29" ht="15.75" customHeight="1">
      <c r="A181" s="283"/>
      <c r="B181" s="38"/>
      <c r="C181" s="264"/>
      <c r="D181" s="265"/>
      <c r="E181" s="39"/>
      <c r="F181" s="40"/>
      <c r="G181" s="60"/>
      <c r="H181" s="64"/>
      <c r="I181" s="43"/>
      <c r="J181" s="44"/>
      <c r="K181" s="45"/>
      <c r="L181" s="59"/>
      <c r="M181" s="44"/>
      <c r="N181" s="45"/>
      <c r="O181" s="65"/>
      <c r="P181" s="66"/>
      <c r="Q181" s="67"/>
      <c r="R181" s="274"/>
      <c r="S181" s="50"/>
      <c r="T181" s="51"/>
      <c r="U181" s="52"/>
      <c r="V181" s="53"/>
      <c r="W181" s="54"/>
      <c r="X181" s="94"/>
      <c r="Y181" s="266"/>
      <c r="Z181" s="267"/>
      <c r="AA181" s="55"/>
      <c r="AB181" s="49"/>
      <c r="AC181" s="279"/>
    </row>
    <row r="182" spans="1:29" ht="15.75" customHeight="1">
      <c r="A182" s="283"/>
      <c r="B182" s="38"/>
      <c r="C182" s="264"/>
      <c r="D182" s="265"/>
      <c r="E182" s="39"/>
      <c r="F182" s="40"/>
      <c r="G182" s="60"/>
      <c r="H182" s="64"/>
      <c r="I182" s="43"/>
      <c r="J182" s="44"/>
      <c r="K182" s="45"/>
      <c r="L182" s="59"/>
      <c r="M182" s="44"/>
      <c r="N182" s="45"/>
      <c r="O182" s="65"/>
      <c r="P182" s="66"/>
      <c r="Q182" s="67"/>
      <c r="R182" s="274"/>
      <c r="S182" s="50"/>
      <c r="T182" s="51"/>
      <c r="U182" s="52"/>
      <c r="V182" s="53"/>
      <c r="W182" s="54"/>
      <c r="X182" s="94"/>
      <c r="Y182" s="266"/>
      <c r="Z182" s="267"/>
      <c r="AA182" s="55"/>
      <c r="AB182" s="49"/>
      <c r="AC182" s="279"/>
    </row>
    <row r="183" spans="1:29" ht="15.75" customHeight="1">
      <c r="A183" s="283"/>
      <c r="B183" s="38"/>
      <c r="C183" s="264"/>
      <c r="D183" s="265"/>
      <c r="E183" s="39"/>
      <c r="F183" s="40"/>
      <c r="G183" s="60"/>
      <c r="H183" s="64"/>
      <c r="I183" s="43"/>
      <c r="J183" s="44"/>
      <c r="K183" s="45"/>
      <c r="L183" s="59"/>
      <c r="M183" s="44"/>
      <c r="N183" s="45"/>
      <c r="O183" s="65"/>
      <c r="P183" s="66"/>
      <c r="Q183" s="67"/>
      <c r="R183" s="274"/>
      <c r="S183" s="50"/>
      <c r="T183" s="51"/>
      <c r="U183" s="52"/>
      <c r="V183" s="53"/>
      <c r="W183" s="54"/>
      <c r="X183" s="94"/>
      <c r="Y183" s="266"/>
      <c r="Z183" s="267"/>
      <c r="AA183" s="55"/>
      <c r="AB183" s="49"/>
      <c r="AC183" s="279"/>
    </row>
    <row r="184" spans="1:29" ht="15.75" customHeight="1">
      <c r="A184" s="283"/>
      <c r="B184" s="38"/>
      <c r="C184" s="264"/>
      <c r="D184" s="265"/>
      <c r="E184" s="39"/>
      <c r="F184" s="40"/>
      <c r="G184" s="60"/>
      <c r="H184" s="64"/>
      <c r="I184" s="43"/>
      <c r="J184" s="44"/>
      <c r="K184" s="45"/>
      <c r="L184" s="59"/>
      <c r="M184" s="44"/>
      <c r="N184" s="45"/>
      <c r="O184" s="65"/>
      <c r="P184" s="66"/>
      <c r="Q184" s="67"/>
      <c r="R184" s="274"/>
      <c r="S184" s="50"/>
      <c r="T184" s="51"/>
      <c r="U184" s="52"/>
      <c r="V184" s="53"/>
      <c r="W184" s="54"/>
      <c r="X184" s="94"/>
      <c r="Y184" s="266"/>
      <c r="Z184" s="267"/>
      <c r="AA184" s="55"/>
      <c r="AB184" s="49"/>
      <c r="AC184" s="279"/>
    </row>
    <row r="185" spans="1:29" ht="15.75" customHeight="1">
      <c r="A185" s="283"/>
      <c r="B185" s="38"/>
      <c r="C185" s="264"/>
      <c r="D185" s="265"/>
      <c r="E185" s="39"/>
      <c r="F185" s="40"/>
      <c r="G185" s="60"/>
      <c r="H185" s="64"/>
      <c r="I185" s="43"/>
      <c r="J185" s="44"/>
      <c r="K185" s="45"/>
      <c r="L185" s="59"/>
      <c r="M185" s="44"/>
      <c r="N185" s="45"/>
      <c r="O185" s="65"/>
      <c r="P185" s="66"/>
      <c r="Q185" s="67"/>
      <c r="R185" s="274"/>
      <c r="S185" s="50"/>
      <c r="T185" s="51"/>
      <c r="U185" s="52"/>
      <c r="V185" s="53"/>
      <c r="W185" s="54"/>
      <c r="X185" s="94"/>
      <c r="Y185" s="266"/>
      <c r="Z185" s="267"/>
      <c r="AA185" s="55"/>
      <c r="AB185" s="49"/>
      <c r="AC185" s="279"/>
    </row>
    <row r="186" spans="1:29" ht="15.75" customHeight="1">
      <c r="A186" s="283"/>
      <c r="B186" s="38"/>
      <c r="C186" s="264"/>
      <c r="D186" s="265"/>
      <c r="E186" s="39"/>
      <c r="F186" s="40"/>
      <c r="G186" s="60"/>
      <c r="H186" s="64"/>
      <c r="I186" s="43"/>
      <c r="J186" s="44"/>
      <c r="K186" s="45"/>
      <c r="L186" s="59"/>
      <c r="M186" s="44"/>
      <c r="N186" s="45"/>
      <c r="O186" s="65"/>
      <c r="P186" s="66"/>
      <c r="Q186" s="67"/>
      <c r="R186" s="274"/>
      <c r="S186" s="50"/>
      <c r="T186" s="51"/>
      <c r="U186" s="52"/>
      <c r="V186" s="53"/>
      <c r="W186" s="54"/>
      <c r="X186" s="94"/>
      <c r="Y186" s="266"/>
      <c r="Z186" s="267"/>
      <c r="AA186" s="55"/>
      <c r="AB186" s="49"/>
      <c r="AC186" s="279"/>
    </row>
    <row r="187" spans="1:29" ht="15.75" customHeight="1">
      <c r="A187" s="283"/>
      <c r="B187" s="38"/>
      <c r="C187" s="264"/>
      <c r="D187" s="265"/>
      <c r="E187" s="39"/>
      <c r="F187" s="40"/>
      <c r="G187" s="60"/>
      <c r="H187" s="64"/>
      <c r="I187" s="43"/>
      <c r="J187" s="44"/>
      <c r="K187" s="45"/>
      <c r="L187" s="59"/>
      <c r="M187" s="44"/>
      <c r="N187" s="45"/>
      <c r="O187" s="65"/>
      <c r="P187" s="66"/>
      <c r="Q187" s="67"/>
      <c r="R187" s="274"/>
      <c r="S187" s="50"/>
      <c r="T187" s="51"/>
      <c r="U187" s="52"/>
      <c r="V187" s="53"/>
      <c r="W187" s="54"/>
      <c r="X187" s="94"/>
      <c r="Y187" s="266"/>
      <c r="Z187" s="267"/>
      <c r="AA187" s="55"/>
      <c r="AB187" s="49"/>
      <c r="AC187" s="279"/>
    </row>
    <row r="188" spans="1:29" ht="15.75" customHeight="1">
      <c r="A188" s="283"/>
      <c r="B188" s="38"/>
      <c r="C188" s="264"/>
      <c r="D188" s="265"/>
      <c r="E188" s="39"/>
      <c r="F188" s="40"/>
      <c r="G188" s="60"/>
      <c r="H188" s="64"/>
      <c r="I188" s="43"/>
      <c r="J188" s="44"/>
      <c r="K188" s="45"/>
      <c r="L188" s="59"/>
      <c r="M188" s="44"/>
      <c r="N188" s="45"/>
      <c r="O188" s="65"/>
      <c r="P188" s="66"/>
      <c r="Q188" s="67"/>
      <c r="R188" s="274"/>
      <c r="S188" s="50"/>
      <c r="T188" s="51"/>
      <c r="U188" s="52"/>
      <c r="V188" s="53"/>
      <c r="W188" s="54"/>
      <c r="X188" s="94"/>
      <c r="Y188" s="266"/>
      <c r="Z188" s="267"/>
      <c r="AA188" s="55"/>
      <c r="AB188" s="49"/>
      <c r="AC188" s="279"/>
    </row>
    <row r="189" spans="1:29" ht="15.75" customHeight="1">
      <c r="A189" s="283"/>
      <c r="B189" s="38"/>
      <c r="C189" s="264"/>
      <c r="D189" s="265"/>
      <c r="E189" s="39"/>
      <c r="F189" s="40"/>
      <c r="G189" s="60"/>
      <c r="H189" s="64"/>
      <c r="I189" s="43"/>
      <c r="J189" s="44"/>
      <c r="K189" s="45"/>
      <c r="L189" s="59"/>
      <c r="M189" s="44"/>
      <c r="N189" s="45"/>
      <c r="O189" s="65"/>
      <c r="P189" s="66"/>
      <c r="Q189" s="67"/>
      <c r="R189" s="274"/>
      <c r="S189" s="50"/>
      <c r="T189" s="51"/>
      <c r="U189" s="52"/>
      <c r="V189" s="53"/>
      <c r="W189" s="54"/>
      <c r="X189" s="94"/>
      <c r="Y189" s="266"/>
      <c r="Z189" s="267"/>
      <c r="AA189" s="55"/>
      <c r="AB189" s="49"/>
      <c r="AC189" s="279"/>
    </row>
    <row r="190" spans="1:29" ht="15.75" customHeight="1">
      <c r="A190" s="283"/>
      <c r="B190" s="38"/>
      <c r="C190" s="264"/>
      <c r="D190" s="265"/>
      <c r="E190" s="104"/>
      <c r="F190" s="40"/>
      <c r="G190" s="72"/>
      <c r="H190" s="64"/>
      <c r="I190" s="43"/>
      <c r="J190" s="44"/>
      <c r="K190" s="45"/>
      <c r="L190" s="59"/>
      <c r="M190" s="44"/>
      <c r="N190" s="45"/>
      <c r="O190" s="65"/>
      <c r="P190" s="66"/>
      <c r="Q190" s="67"/>
      <c r="R190" s="274"/>
      <c r="S190" s="62"/>
      <c r="T190" s="63"/>
      <c r="U190" s="73"/>
      <c r="V190" s="74"/>
      <c r="W190" s="68"/>
      <c r="X190" s="110"/>
      <c r="Y190" s="266"/>
      <c r="Z190" s="267"/>
      <c r="AA190" s="111"/>
      <c r="AB190" s="67"/>
      <c r="AC190" s="279"/>
    </row>
    <row r="191" spans="1:29" ht="15.75" customHeight="1" thickBot="1">
      <c r="A191" s="284"/>
      <c r="B191" s="76" t="s">
        <v>35</v>
      </c>
      <c r="C191" s="261"/>
      <c r="D191" s="261"/>
      <c r="E191" s="77"/>
      <c r="F191" s="18"/>
      <c r="G191" s="79"/>
      <c r="H191" s="20"/>
      <c r="I191" s="80">
        <f t="shared" ref="I191:J191" si="60">AVERAGE(I175:I190)</f>
        <v>3.6666666666666665</v>
      </c>
      <c r="J191" s="81">
        <f t="shared" si="60"/>
        <v>3100</v>
      </c>
      <c r="K191" s="82">
        <f t="shared" ref="K191" si="61">J191/I191</f>
        <v>845.4545454545455</v>
      </c>
      <c r="L191" s="80">
        <f t="shared" ref="L191:M191" si="62">AVERAGE(L175:L190)</f>
        <v>3.6666666666666665</v>
      </c>
      <c r="M191" s="81">
        <f t="shared" si="62"/>
        <v>2547.5422108658458</v>
      </c>
      <c r="N191" s="82">
        <f>M191/L191</f>
        <v>694.78423932704891</v>
      </c>
      <c r="O191" s="83">
        <f>L191-I191</f>
        <v>0</v>
      </c>
      <c r="P191" s="84">
        <f>N191-K191</f>
        <v>-150.67030612749659</v>
      </c>
      <c r="Q191" s="85">
        <f>N191/K191</f>
        <v>0.82178780995672451</v>
      </c>
      <c r="R191" s="275"/>
      <c r="S191" s="182">
        <f>S175</f>
        <v>0.70848379629629632</v>
      </c>
      <c r="T191" s="183">
        <f>INDEX(T175:T190,COUNTA(T175:T190))</f>
        <v>0.92708333333333337</v>
      </c>
      <c r="U191" s="86"/>
      <c r="V191" s="96"/>
      <c r="W191" s="18"/>
      <c r="X191" s="20"/>
      <c r="Y191" s="262"/>
      <c r="Z191" s="263"/>
      <c r="AA191" s="97">
        <f>M191-J191</f>
        <v>-552.45778913415415</v>
      </c>
      <c r="AB191" s="85">
        <f>M191/J191</f>
        <v>0.82178780995672451</v>
      </c>
      <c r="AC191" s="280"/>
    </row>
    <row r="192" spans="1:29" ht="15.75" customHeight="1">
      <c r="A192" s="268" t="s">
        <v>51</v>
      </c>
      <c r="B192" s="16" t="s">
        <v>76</v>
      </c>
      <c r="C192" s="271" t="s">
        <v>121</v>
      </c>
      <c r="D192" s="272"/>
      <c r="E192" s="21">
        <v>22.28</v>
      </c>
      <c r="F192" s="15">
        <v>1709</v>
      </c>
      <c r="G192" s="22">
        <f t="shared" ref="G192:G195" si="63">E192*F192</f>
        <v>38076.520000000004</v>
      </c>
      <c r="H192" s="23"/>
      <c r="I192" s="24">
        <v>5</v>
      </c>
      <c r="J192" s="25">
        <v>3300</v>
      </c>
      <c r="K192" s="26">
        <f>J192/I192</f>
        <v>660</v>
      </c>
      <c r="L192" s="27">
        <v>5</v>
      </c>
      <c r="M192" s="25">
        <f>F192/V192*60</f>
        <v>2766.3669064748219</v>
      </c>
      <c r="N192" s="26">
        <f>M192/L192</f>
        <v>553.27338129496434</v>
      </c>
      <c r="O192" s="91">
        <f>L192-I192</f>
        <v>0</v>
      </c>
      <c r="P192" s="92">
        <f>N192-K192</f>
        <v>-106.72661870503566</v>
      </c>
      <c r="Q192" s="31">
        <f>N192/K192</f>
        <v>0.83829300196206713</v>
      </c>
      <c r="R192" s="273">
        <f>Q208</f>
        <v>0.83820488684397809</v>
      </c>
      <c r="S192" s="32">
        <v>0.70834490740740741</v>
      </c>
      <c r="T192" s="33">
        <v>0.73408564814814814</v>
      </c>
      <c r="U192" s="34"/>
      <c r="V192" s="35">
        <v>37.066666666666649</v>
      </c>
      <c r="W192" s="114"/>
      <c r="X192" s="115"/>
      <c r="Y192" s="276"/>
      <c r="Z192" s="277"/>
      <c r="AA192" s="36">
        <f>M192-J192</f>
        <v>-533.63309352517808</v>
      </c>
      <c r="AB192" s="31">
        <f>M192/J192</f>
        <v>0.83829300196206724</v>
      </c>
      <c r="AC192" s="278">
        <f>AB208</f>
        <v>0.8382048868439782</v>
      </c>
    </row>
    <row r="193" spans="1:29" ht="15.75" customHeight="1">
      <c r="A193" s="269"/>
      <c r="B193" s="38" t="s">
        <v>76</v>
      </c>
      <c r="C193" s="264" t="s">
        <v>125</v>
      </c>
      <c r="D193" s="265"/>
      <c r="E193" s="39">
        <v>17.89</v>
      </c>
      <c r="F193" s="40">
        <v>4907</v>
      </c>
      <c r="G193" s="41">
        <f t="shared" si="63"/>
        <v>87786.23</v>
      </c>
      <c r="H193" s="42"/>
      <c r="I193" s="43">
        <v>4</v>
      </c>
      <c r="J193" s="44">
        <v>3300</v>
      </c>
      <c r="K193" s="45">
        <f t="shared" ref="K193:K228" si="64">J193/I193</f>
        <v>825</v>
      </c>
      <c r="L193" s="46">
        <v>4</v>
      </c>
      <c r="M193" s="44">
        <f>F193/V193*60</f>
        <v>2793.3586337760912</v>
      </c>
      <c r="N193" s="45">
        <f>M193/L193</f>
        <v>698.3396584440228</v>
      </c>
      <c r="O193" s="47">
        <f>L193-I193</f>
        <v>0</v>
      </c>
      <c r="P193" s="48">
        <f>N193-K193</f>
        <v>-126.6603415559772</v>
      </c>
      <c r="Q193" s="49">
        <f>N193/K193</f>
        <v>0.84647231326548222</v>
      </c>
      <c r="R193" s="274"/>
      <c r="S193" s="50">
        <v>0.73825231481481479</v>
      </c>
      <c r="T193" s="51">
        <v>0.81144675925925924</v>
      </c>
      <c r="U193" s="52">
        <v>5.9999999999999787</v>
      </c>
      <c r="V193" s="53">
        <v>105.4</v>
      </c>
      <c r="W193" s="54"/>
      <c r="X193" s="94"/>
      <c r="Y193" s="266"/>
      <c r="Z193" s="267"/>
      <c r="AA193" s="55">
        <f>M193-J193</f>
        <v>-506.64136622390879</v>
      </c>
      <c r="AB193" s="49">
        <f>M193/J193</f>
        <v>0.84647231326548222</v>
      </c>
      <c r="AC193" s="279"/>
    </row>
    <row r="194" spans="1:29" ht="15.75" customHeight="1">
      <c r="A194" s="269"/>
      <c r="B194" s="38" t="s">
        <v>76</v>
      </c>
      <c r="C194" s="264" t="s">
        <v>126</v>
      </c>
      <c r="D194" s="265"/>
      <c r="E194" s="39">
        <v>16.66</v>
      </c>
      <c r="F194" s="40">
        <v>3026</v>
      </c>
      <c r="G194" s="41">
        <f t="shared" si="63"/>
        <v>50413.16</v>
      </c>
      <c r="H194" s="42">
        <v>2</v>
      </c>
      <c r="I194" s="43">
        <v>4</v>
      </c>
      <c r="J194" s="44">
        <v>3300</v>
      </c>
      <c r="K194" s="45">
        <f t="shared" si="64"/>
        <v>825</v>
      </c>
      <c r="L194" s="46">
        <v>4</v>
      </c>
      <c r="M194" s="44">
        <f>F194/V194*60</f>
        <v>2752.2991409802917</v>
      </c>
      <c r="N194" s="45">
        <f>M194/L194</f>
        <v>688.07478524507292</v>
      </c>
      <c r="O194" s="47">
        <f>L194-I194</f>
        <v>0</v>
      </c>
      <c r="P194" s="48">
        <f>N194-K194</f>
        <v>-136.92521475492708</v>
      </c>
      <c r="Q194" s="49">
        <f>N194/K194</f>
        <v>0.83403004272130055</v>
      </c>
      <c r="R194" s="274"/>
      <c r="S194" s="50">
        <v>0.81460648148148151</v>
      </c>
      <c r="T194" s="51">
        <v>0.86041666666666672</v>
      </c>
      <c r="U194" s="52">
        <v>4.5500000000000718</v>
      </c>
      <c r="V194" s="53">
        <v>65.966666666666697</v>
      </c>
      <c r="W194" s="54">
        <v>0.86041666666666672</v>
      </c>
      <c r="X194" s="94">
        <v>0.90157407407407408</v>
      </c>
      <c r="Y194" s="266"/>
      <c r="Z194" s="267"/>
      <c r="AA194" s="55">
        <f>M194-J194</f>
        <v>-547.70085901970833</v>
      </c>
      <c r="AB194" s="49">
        <f>M194/J194</f>
        <v>0.83403004272130055</v>
      </c>
      <c r="AC194" s="279"/>
    </row>
    <row r="195" spans="1:29" ht="15.75" customHeight="1">
      <c r="A195" s="269"/>
      <c r="B195" s="38" t="s">
        <v>76</v>
      </c>
      <c r="C195" s="264" t="s">
        <v>126</v>
      </c>
      <c r="D195" s="265"/>
      <c r="E195" s="39">
        <v>16.66</v>
      </c>
      <c r="F195" s="40">
        <v>4896</v>
      </c>
      <c r="G195" s="41">
        <f t="shared" si="63"/>
        <v>81567.360000000001</v>
      </c>
      <c r="H195" s="42"/>
      <c r="I195" s="43">
        <v>4</v>
      </c>
      <c r="J195" s="44">
        <v>3300</v>
      </c>
      <c r="K195" s="45">
        <f t="shared" si="64"/>
        <v>825</v>
      </c>
      <c r="L195" s="46">
        <v>4</v>
      </c>
      <c r="M195" s="44">
        <f>F195/V195*60</f>
        <v>2752.2798251093077</v>
      </c>
      <c r="N195" s="45">
        <f>M195/L195</f>
        <v>688.06995627732692</v>
      </c>
      <c r="O195" s="47">
        <f>L195-I195</f>
        <v>0</v>
      </c>
      <c r="P195" s="48">
        <f>N195-K195</f>
        <v>-136.93004372267308</v>
      </c>
      <c r="Q195" s="49">
        <f>N195/K195</f>
        <v>0.83402418942706291</v>
      </c>
      <c r="R195" s="274"/>
      <c r="S195" s="50">
        <v>0.90157407407407408</v>
      </c>
      <c r="T195" s="51">
        <v>0.97569444444444442</v>
      </c>
      <c r="U195" s="52">
        <v>59.266666666666609</v>
      </c>
      <c r="V195" s="53">
        <v>106.73333333333329</v>
      </c>
      <c r="W195" s="54"/>
      <c r="X195" s="94"/>
      <c r="Y195" s="266"/>
      <c r="Z195" s="267"/>
      <c r="AA195" s="55">
        <f>M195-J195</f>
        <v>-547.72017489069231</v>
      </c>
      <c r="AB195" s="49">
        <f>M195/J195</f>
        <v>0.83402418942706291</v>
      </c>
      <c r="AC195" s="279"/>
    </row>
    <row r="196" spans="1:29" ht="15.75" customHeight="1">
      <c r="A196" s="269"/>
      <c r="B196" s="38"/>
      <c r="C196" s="264"/>
      <c r="D196" s="265"/>
      <c r="E196" s="39"/>
      <c r="F196" s="40"/>
      <c r="G196" s="41"/>
      <c r="H196" s="58"/>
      <c r="I196" s="43"/>
      <c r="J196" s="44"/>
      <c r="K196" s="45"/>
      <c r="L196" s="59"/>
      <c r="M196" s="44"/>
      <c r="N196" s="45"/>
      <c r="O196" s="47"/>
      <c r="P196" s="48"/>
      <c r="Q196" s="49"/>
      <c r="R196" s="274"/>
      <c r="S196" s="50"/>
      <c r="T196" s="51"/>
      <c r="U196" s="52"/>
      <c r="V196" s="53"/>
      <c r="W196" s="54"/>
      <c r="X196" s="94"/>
      <c r="Y196" s="266"/>
      <c r="Z196" s="267"/>
      <c r="AA196" s="55"/>
      <c r="AB196" s="49"/>
      <c r="AC196" s="279"/>
    </row>
    <row r="197" spans="1:29" ht="15.75" customHeight="1">
      <c r="A197" s="269"/>
      <c r="B197" s="38"/>
      <c r="C197" s="264"/>
      <c r="D197" s="265"/>
      <c r="E197" s="39"/>
      <c r="F197" s="40"/>
      <c r="G197" s="60"/>
      <c r="H197" s="61"/>
      <c r="I197" s="43"/>
      <c r="J197" s="44"/>
      <c r="K197" s="45"/>
      <c r="L197" s="46"/>
      <c r="M197" s="44"/>
      <c r="N197" s="45"/>
      <c r="O197" s="47"/>
      <c r="P197" s="48"/>
      <c r="Q197" s="49"/>
      <c r="R197" s="274"/>
      <c r="S197" s="50"/>
      <c r="T197" s="51"/>
      <c r="U197" s="52"/>
      <c r="V197" s="53"/>
      <c r="W197" s="54"/>
      <c r="X197" s="94"/>
      <c r="Y197" s="266"/>
      <c r="Z197" s="267"/>
      <c r="AA197" s="55"/>
      <c r="AB197" s="49"/>
      <c r="AC197" s="279"/>
    </row>
    <row r="198" spans="1:29" ht="15.75" customHeight="1">
      <c r="A198" s="269"/>
      <c r="B198" s="38"/>
      <c r="C198" s="264"/>
      <c r="D198" s="265"/>
      <c r="E198" s="39"/>
      <c r="F198" s="40"/>
      <c r="G198" s="60"/>
      <c r="H198" s="64"/>
      <c r="I198" s="43"/>
      <c r="J198" s="44"/>
      <c r="K198" s="45"/>
      <c r="L198" s="59"/>
      <c r="M198" s="44"/>
      <c r="N198" s="45"/>
      <c r="O198" s="65"/>
      <c r="P198" s="66"/>
      <c r="Q198" s="67"/>
      <c r="R198" s="274"/>
      <c r="S198" s="50"/>
      <c r="T198" s="51"/>
      <c r="U198" s="52"/>
      <c r="V198" s="53"/>
      <c r="W198" s="54"/>
      <c r="X198" s="94"/>
      <c r="Y198" s="266"/>
      <c r="Z198" s="267"/>
      <c r="AA198" s="55"/>
      <c r="AB198" s="49"/>
      <c r="AC198" s="279"/>
    </row>
    <row r="199" spans="1:29" ht="15.75" customHeight="1">
      <c r="A199" s="269"/>
      <c r="B199" s="38"/>
      <c r="C199" s="264"/>
      <c r="D199" s="265"/>
      <c r="E199" s="39"/>
      <c r="F199" s="40"/>
      <c r="G199" s="60"/>
      <c r="H199" s="64"/>
      <c r="I199" s="43"/>
      <c r="J199" s="44"/>
      <c r="K199" s="45"/>
      <c r="L199" s="59"/>
      <c r="M199" s="44"/>
      <c r="N199" s="45"/>
      <c r="O199" s="65"/>
      <c r="P199" s="66"/>
      <c r="Q199" s="67"/>
      <c r="R199" s="274"/>
      <c r="S199" s="50"/>
      <c r="T199" s="51"/>
      <c r="U199" s="52"/>
      <c r="V199" s="53"/>
      <c r="W199" s="54"/>
      <c r="X199" s="94"/>
      <c r="Y199" s="266"/>
      <c r="Z199" s="267"/>
      <c r="AA199" s="55"/>
      <c r="AB199" s="49"/>
      <c r="AC199" s="279"/>
    </row>
    <row r="200" spans="1:29" ht="15.75" customHeight="1">
      <c r="A200" s="269"/>
      <c r="B200" s="38"/>
      <c r="C200" s="264"/>
      <c r="D200" s="265"/>
      <c r="E200" s="39"/>
      <c r="F200" s="40"/>
      <c r="G200" s="60"/>
      <c r="H200" s="64"/>
      <c r="I200" s="43"/>
      <c r="J200" s="44"/>
      <c r="K200" s="45"/>
      <c r="L200" s="59"/>
      <c r="M200" s="44"/>
      <c r="N200" s="45"/>
      <c r="O200" s="65"/>
      <c r="P200" s="66"/>
      <c r="Q200" s="67"/>
      <c r="R200" s="274"/>
      <c r="S200" s="50"/>
      <c r="T200" s="51"/>
      <c r="U200" s="52"/>
      <c r="V200" s="53"/>
      <c r="W200" s="54"/>
      <c r="X200" s="94"/>
      <c r="Y200" s="266"/>
      <c r="Z200" s="267"/>
      <c r="AA200" s="55"/>
      <c r="AB200" s="49"/>
      <c r="AC200" s="279"/>
    </row>
    <row r="201" spans="1:29" ht="15.75" customHeight="1">
      <c r="A201" s="269"/>
      <c r="B201" s="38"/>
      <c r="C201" s="264"/>
      <c r="D201" s="265"/>
      <c r="E201" s="39"/>
      <c r="F201" s="40"/>
      <c r="G201" s="60"/>
      <c r="H201" s="64"/>
      <c r="I201" s="43"/>
      <c r="J201" s="44"/>
      <c r="K201" s="45"/>
      <c r="L201" s="59"/>
      <c r="M201" s="44"/>
      <c r="N201" s="45"/>
      <c r="O201" s="65"/>
      <c r="P201" s="66"/>
      <c r="Q201" s="67"/>
      <c r="R201" s="274"/>
      <c r="S201" s="50"/>
      <c r="T201" s="51"/>
      <c r="U201" s="52"/>
      <c r="V201" s="53"/>
      <c r="W201" s="54"/>
      <c r="X201" s="94"/>
      <c r="Y201" s="266"/>
      <c r="Z201" s="267"/>
      <c r="AA201" s="55"/>
      <c r="AB201" s="49"/>
      <c r="AC201" s="279"/>
    </row>
    <row r="202" spans="1:29" ht="15.75" customHeight="1">
      <c r="A202" s="269"/>
      <c r="B202" s="38"/>
      <c r="C202" s="264"/>
      <c r="D202" s="265"/>
      <c r="E202" s="39"/>
      <c r="F202" s="40"/>
      <c r="G202" s="60"/>
      <c r="H202" s="64"/>
      <c r="I202" s="43"/>
      <c r="J202" s="44"/>
      <c r="K202" s="45"/>
      <c r="L202" s="59"/>
      <c r="M202" s="44"/>
      <c r="N202" s="45"/>
      <c r="O202" s="65"/>
      <c r="P202" s="66"/>
      <c r="Q202" s="67"/>
      <c r="R202" s="274"/>
      <c r="S202" s="50"/>
      <c r="T202" s="51"/>
      <c r="U202" s="52"/>
      <c r="V202" s="53"/>
      <c r="W202" s="68"/>
      <c r="X202" s="110"/>
      <c r="Y202" s="266"/>
      <c r="Z202" s="267"/>
      <c r="AA202" s="55"/>
      <c r="AB202" s="49"/>
      <c r="AC202" s="279"/>
    </row>
    <row r="203" spans="1:29" ht="15.75" customHeight="1">
      <c r="A203" s="269"/>
      <c r="B203" s="38"/>
      <c r="C203" s="264"/>
      <c r="D203" s="265"/>
      <c r="E203" s="39"/>
      <c r="F203" s="40"/>
      <c r="G203" s="60"/>
      <c r="H203" s="64"/>
      <c r="I203" s="43"/>
      <c r="J203" s="44"/>
      <c r="K203" s="45"/>
      <c r="L203" s="59"/>
      <c r="M203" s="44"/>
      <c r="N203" s="45"/>
      <c r="O203" s="65"/>
      <c r="P203" s="66"/>
      <c r="Q203" s="67"/>
      <c r="R203" s="274"/>
      <c r="S203" s="50"/>
      <c r="T203" s="51"/>
      <c r="U203" s="52"/>
      <c r="V203" s="53"/>
      <c r="W203" s="68"/>
      <c r="X203" s="110"/>
      <c r="Y203" s="266"/>
      <c r="Z203" s="267"/>
      <c r="AA203" s="55"/>
      <c r="AB203" s="49"/>
      <c r="AC203" s="279"/>
    </row>
    <row r="204" spans="1:29" ht="15.75" customHeight="1">
      <c r="A204" s="269"/>
      <c r="B204" s="38"/>
      <c r="C204" s="264"/>
      <c r="D204" s="265"/>
      <c r="E204" s="39"/>
      <c r="F204" s="40"/>
      <c r="G204" s="60"/>
      <c r="H204" s="64"/>
      <c r="I204" s="43"/>
      <c r="J204" s="44"/>
      <c r="K204" s="45"/>
      <c r="L204" s="59"/>
      <c r="M204" s="44"/>
      <c r="N204" s="45"/>
      <c r="O204" s="65"/>
      <c r="P204" s="66"/>
      <c r="Q204" s="67"/>
      <c r="R204" s="274"/>
      <c r="S204" s="50"/>
      <c r="T204" s="51"/>
      <c r="U204" s="52"/>
      <c r="V204" s="53"/>
      <c r="W204" s="68"/>
      <c r="X204" s="110"/>
      <c r="Y204" s="266"/>
      <c r="Z204" s="267"/>
      <c r="AA204" s="55"/>
      <c r="AB204" s="49"/>
      <c r="AC204" s="279"/>
    </row>
    <row r="205" spans="1:29" ht="15.75" customHeight="1">
      <c r="A205" s="269"/>
      <c r="B205" s="38"/>
      <c r="C205" s="264"/>
      <c r="D205" s="265"/>
      <c r="E205" s="39"/>
      <c r="F205" s="40"/>
      <c r="G205" s="60"/>
      <c r="H205" s="64"/>
      <c r="I205" s="43"/>
      <c r="J205" s="44"/>
      <c r="K205" s="45"/>
      <c r="L205" s="59"/>
      <c r="M205" s="44"/>
      <c r="N205" s="45"/>
      <c r="O205" s="65"/>
      <c r="P205" s="66"/>
      <c r="Q205" s="67"/>
      <c r="R205" s="274"/>
      <c r="S205" s="50"/>
      <c r="T205" s="51"/>
      <c r="U205" s="52"/>
      <c r="V205" s="53"/>
      <c r="W205" s="68"/>
      <c r="X205" s="110"/>
      <c r="Y205" s="266"/>
      <c r="Z205" s="267"/>
      <c r="AA205" s="55"/>
      <c r="AB205" s="49"/>
      <c r="AC205" s="279"/>
    </row>
    <row r="206" spans="1:29" ht="15.75" customHeight="1">
      <c r="A206" s="269"/>
      <c r="B206" s="38"/>
      <c r="C206" s="264"/>
      <c r="D206" s="265"/>
      <c r="E206" s="39"/>
      <c r="F206" s="40"/>
      <c r="G206" s="60"/>
      <c r="H206" s="64"/>
      <c r="I206" s="43"/>
      <c r="J206" s="44"/>
      <c r="K206" s="45"/>
      <c r="L206" s="59"/>
      <c r="M206" s="44"/>
      <c r="N206" s="45"/>
      <c r="O206" s="65"/>
      <c r="P206" s="66"/>
      <c r="Q206" s="67"/>
      <c r="R206" s="274"/>
      <c r="S206" s="50"/>
      <c r="T206" s="51"/>
      <c r="U206" s="52"/>
      <c r="V206" s="53"/>
      <c r="W206" s="68"/>
      <c r="X206" s="110"/>
      <c r="Y206" s="266"/>
      <c r="Z206" s="267"/>
      <c r="AA206" s="55"/>
      <c r="AB206" s="49"/>
      <c r="AC206" s="279"/>
    </row>
    <row r="207" spans="1:29" ht="15.75" customHeight="1">
      <c r="A207" s="269"/>
      <c r="B207" s="38"/>
      <c r="C207" s="264"/>
      <c r="D207" s="265"/>
      <c r="E207" s="104"/>
      <c r="F207" s="40"/>
      <c r="G207" s="72"/>
      <c r="H207" s="64"/>
      <c r="I207" s="43"/>
      <c r="J207" s="44"/>
      <c r="K207" s="45"/>
      <c r="L207" s="59"/>
      <c r="M207" s="44"/>
      <c r="N207" s="45"/>
      <c r="O207" s="65"/>
      <c r="P207" s="66"/>
      <c r="Q207" s="67"/>
      <c r="R207" s="274"/>
      <c r="S207" s="62"/>
      <c r="T207" s="63"/>
      <c r="U207" s="73"/>
      <c r="V207" s="74"/>
      <c r="W207" s="68"/>
      <c r="X207" s="110"/>
      <c r="Y207" s="266"/>
      <c r="Z207" s="267"/>
      <c r="AA207" s="111"/>
      <c r="AB207" s="67"/>
      <c r="AC207" s="279"/>
    </row>
    <row r="208" spans="1:29" ht="15.75" customHeight="1" thickBot="1">
      <c r="A208" s="270"/>
      <c r="B208" s="76" t="s">
        <v>35</v>
      </c>
      <c r="C208" s="261"/>
      <c r="D208" s="261"/>
      <c r="E208" s="77"/>
      <c r="F208" s="18"/>
      <c r="G208" s="79"/>
      <c r="H208" s="20"/>
      <c r="I208" s="80">
        <f t="shared" ref="I208:J208" si="65">AVERAGE(I192:I207)</f>
        <v>4.25</v>
      </c>
      <c r="J208" s="81">
        <f t="shared" si="65"/>
        <v>3300</v>
      </c>
      <c r="K208" s="82">
        <f t="shared" ref="K208" si="66">J208/I208</f>
        <v>776.47058823529414</v>
      </c>
      <c r="L208" s="80">
        <f t="shared" ref="L208:M208" si="67">AVERAGE(L192:L207)</f>
        <v>4.25</v>
      </c>
      <c r="M208" s="81">
        <f t="shared" si="67"/>
        <v>2766.0761265851279</v>
      </c>
      <c r="N208" s="82">
        <f>M208/L208</f>
        <v>650.84144154944181</v>
      </c>
      <c r="O208" s="83">
        <f>L208-I208</f>
        <v>0</v>
      </c>
      <c r="P208" s="84">
        <f>N208-K208</f>
        <v>-125.62914668585233</v>
      </c>
      <c r="Q208" s="85">
        <f>N208/K208</f>
        <v>0.83820488684397809</v>
      </c>
      <c r="R208" s="275"/>
      <c r="S208" s="182">
        <f>S192</f>
        <v>0.70834490740740741</v>
      </c>
      <c r="T208" s="183">
        <f>INDEX(T192:T207,COUNTA(T192:T207))</f>
        <v>0.97569444444444442</v>
      </c>
      <c r="U208" s="86"/>
      <c r="V208" s="96"/>
      <c r="W208" s="18"/>
      <c r="X208" s="20"/>
      <c r="Y208" s="262"/>
      <c r="Z208" s="263"/>
      <c r="AA208" s="97">
        <f>M208-J208</f>
        <v>-533.92387341487211</v>
      </c>
      <c r="AB208" s="85">
        <f>M208/J208</f>
        <v>0.8382048868439782</v>
      </c>
      <c r="AC208" s="280"/>
    </row>
    <row r="209" spans="1:29" ht="15.75" customHeight="1">
      <c r="A209" s="281" t="s">
        <v>52</v>
      </c>
      <c r="B209" s="16" t="s">
        <v>76</v>
      </c>
      <c r="C209" s="271" t="s">
        <v>127</v>
      </c>
      <c r="D209" s="272"/>
      <c r="E209" s="21">
        <v>18.18</v>
      </c>
      <c r="F209" s="15">
        <v>1420</v>
      </c>
      <c r="G209" s="22">
        <f t="shared" ref="G209:G210" si="68">E209*F209</f>
        <v>25815.599999999999</v>
      </c>
      <c r="H209" s="23"/>
      <c r="I209" s="24">
        <v>3</v>
      </c>
      <c r="J209" s="25">
        <v>3600</v>
      </c>
      <c r="K209" s="26">
        <f>J209/I209</f>
        <v>1200</v>
      </c>
      <c r="L209" s="27">
        <v>3</v>
      </c>
      <c r="M209" s="25">
        <f>F209/V209*60</f>
        <v>2961.7612977983813</v>
      </c>
      <c r="N209" s="26">
        <f>M209/L209</f>
        <v>987.25376593279373</v>
      </c>
      <c r="O209" s="91">
        <f>L209-I209</f>
        <v>0</v>
      </c>
      <c r="P209" s="92">
        <f>N209-K209</f>
        <v>-212.74623406720627</v>
      </c>
      <c r="Q209" s="31">
        <f>N209/K209</f>
        <v>0.82271147161066149</v>
      </c>
      <c r="R209" s="273">
        <f>Q225</f>
        <v>0.82719814988747664</v>
      </c>
      <c r="S209" s="32">
        <v>0.70849537037037036</v>
      </c>
      <c r="T209" s="33">
        <v>0.72847222222222219</v>
      </c>
      <c r="U209" s="34"/>
      <c r="V209" s="35">
        <v>28.766666666666634</v>
      </c>
      <c r="W209" s="114"/>
      <c r="X209" s="115"/>
      <c r="Y209" s="276"/>
      <c r="Z209" s="277"/>
      <c r="AA209" s="36">
        <f>M209-J209</f>
        <v>-638.23870220161871</v>
      </c>
      <c r="AB209" s="31">
        <f>M209/J209</f>
        <v>0.82271147161066149</v>
      </c>
      <c r="AC209" s="278">
        <f>AB225</f>
        <v>0.82719814988747675</v>
      </c>
    </row>
    <row r="210" spans="1:29" ht="15.75" customHeight="1">
      <c r="A210" s="282"/>
      <c r="B210" s="38" t="s">
        <v>76</v>
      </c>
      <c r="C210" s="264" t="s">
        <v>128</v>
      </c>
      <c r="D210" s="265"/>
      <c r="E210" s="39">
        <v>14.28</v>
      </c>
      <c r="F210" s="40">
        <v>9922</v>
      </c>
      <c r="G210" s="41">
        <f t="shared" si="68"/>
        <v>141686.16</v>
      </c>
      <c r="H210" s="42"/>
      <c r="I210" s="43">
        <v>3</v>
      </c>
      <c r="J210" s="44">
        <v>3600</v>
      </c>
      <c r="K210" s="45">
        <f t="shared" si="64"/>
        <v>1200</v>
      </c>
      <c r="L210" s="46">
        <v>3</v>
      </c>
      <c r="M210" s="44">
        <f>F210/V210*60</f>
        <v>2994.065381391451</v>
      </c>
      <c r="N210" s="45">
        <f>M210/L210</f>
        <v>998.02179379715028</v>
      </c>
      <c r="O210" s="47">
        <f>L210-I210</f>
        <v>0</v>
      </c>
      <c r="P210" s="48">
        <f>N210-K210</f>
        <v>-201.97820620284972</v>
      </c>
      <c r="Q210" s="49">
        <f>N210/K210</f>
        <v>0.8316848281642919</v>
      </c>
      <c r="R210" s="274"/>
      <c r="S210" s="50">
        <v>0.74178240740740742</v>
      </c>
      <c r="T210" s="51">
        <v>0.87986111111111109</v>
      </c>
      <c r="U210" s="52">
        <v>19.166666666666732</v>
      </c>
      <c r="V210" s="53">
        <v>198.83333333333329</v>
      </c>
      <c r="W210" s="54"/>
      <c r="X210" s="94"/>
      <c r="Y210" s="266" t="s">
        <v>266</v>
      </c>
      <c r="Z210" s="267"/>
      <c r="AA210" s="55">
        <f>M210-J210</f>
        <v>-605.93461860854904</v>
      </c>
      <c r="AB210" s="49">
        <f>M210/J210</f>
        <v>0.8316848281642919</v>
      </c>
      <c r="AC210" s="279"/>
    </row>
    <row r="211" spans="1:29" ht="15.75" customHeight="1">
      <c r="A211" s="282"/>
      <c r="B211" s="38"/>
      <c r="C211" s="264"/>
      <c r="D211" s="265"/>
      <c r="E211" s="39"/>
      <c r="F211" s="40"/>
      <c r="G211" s="41"/>
      <c r="H211" s="42"/>
      <c r="I211" s="43"/>
      <c r="J211" s="44"/>
      <c r="K211" s="45"/>
      <c r="L211" s="46"/>
      <c r="M211" s="44"/>
      <c r="N211" s="45"/>
      <c r="O211" s="47"/>
      <c r="P211" s="48"/>
      <c r="Q211" s="49"/>
      <c r="R211" s="274"/>
      <c r="S211" s="50"/>
      <c r="T211" s="51"/>
      <c r="U211" s="52"/>
      <c r="V211" s="53"/>
      <c r="W211" s="54"/>
      <c r="X211" s="94"/>
      <c r="Y211" s="266"/>
      <c r="Z211" s="267"/>
      <c r="AA211" s="55"/>
      <c r="AB211" s="49"/>
      <c r="AC211" s="279"/>
    </row>
    <row r="212" spans="1:29" ht="15.75" customHeight="1">
      <c r="A212" s="282"/>
      <c r="B212" s="38"/>
      <c r="C212" s="264"/>
      <c r="D212" s="265"/>
      <c r="E212" s="39"/>
      <c r="F212" s="40"/>
      <c r="G212" s="41"/>
      <c r="H212" s="42"/>
      <c r="I212" s="43"/>
      <c r="J212" s="44"/>
      <c r="K212" s="45"/>
      <c r="L212" s="46"/>
      <c r="M212" s="44"/>
      <c r="N212" s="45"/>
      <c r="O212" s="47"/>
      <c r="P212" s="48"/>
      <c r="Q212" s="49"/>
      <c r="R212" s="274"/>
      <c r="S212" s="50"/>
      <c r="T212" s="51"/>
      <c r="U212" s="52"/>
      <c r="V212" s="53"/>
      <c r="W212" s="54"/>
      <c r="X212" s="94"/>
      <c r="Y212" s="266"/>
      <c r="Z212" s="267"/>
      <c r="AA212" s="55"/>
      <c r="AB212" s="49"/>
      <c r="AC212" s="279"/>
    </row>
    <row r="213" spans="1:29" ht="15.75" customHeight="1">
      <c r="A213" s="283"/>
      <c r="B213" s="38"/>
      <c r="C213" s="264"/>
      <c r="D213" s="265"/>
      <c r="E213" s="39"/>
      <c r="F213" s="40"/>
      <c r="G213" s="41"/>
      <c r="H213" s="58"/>
      <c r="I213" s="43"/>
      <c r="J213" s="44"/>
      <c r="K213" s="45"/>
      <c r="L213" s="59"/>
      <c r="M213" s="44"/>
      <c r="N213" s="45"/>
      <c r="O213" s="47"/>
      <c r="P213" s="48"/>
      <c r="Q213" s="49"/>
      <c r="R213" s="274"/>
      <c r="S213" s="50"/>
      <c r="T213" s="51"/>
      <c r="U213" s="52"/>
      <c r="V213" s="53"/>
      <c r="W213" s="54"/>
      <c r="X213" s="94"/>
      <c r="Y213" s="266"/>
      <c r="Z213" s="267"/>
      <c r="AA213" s="55"/>
      <c r="AB213" s="49"/>
      <c r="AC213" s="279"/>
    </row>
    <row r="214" spans="1:29" ht="15.75" customHeight="1">
      <c r="A214" s="283"/>
      <c r="B214" s="38"/>
      <c r="C214" s="264"/>
      <c r="D214" s="265"/>
      <c r="E214" s="39"/>
      <c r="F214" s="40"/>
      <c r="G214" s="60"/>
      <c r="H214" s="61"/>
      <c r="I214" s="43"/>
      <c r="J214" s="44"/>
      <c r="K214" s="45"/>
      <c r="L214" s="46"/>
      <c r="M214" s="44"/>
      <c r="N214" s="45"/>
      <c r="O214" s="47"/>
      <c r="P214" s="48"/>
      <c r="Q214" s="49"/>
      <c r="R214" s="274"/>
      <c r="S214" s="50"/>
      <c r="T214" s="51"/>
      <c r="U214" s="52"/>
      <c r="V214" s="53"/>
      <c r="W214" s="54"/>
      <c r="X214" s="94"/>
      <c r="Y214" s="266"/>
      <c r="Z214" s="267"/>
      <c r="AA214" s="55"/>
      <c r="AB214" s="49"/>
      <c r="AC214" s="279"/>
    </row>
    <row r="215" spans="1:29" ht="15.75" customHeight="1">
      <c r="A215" s="283"/>
      <c r="B215" s="38"/>
      <c r="C215" s="264"/>
      <c r="D215" s="265"/>
      <c r="E215" s="39"/>
      <c r="F215" s="40"/>
      <c r="G215" s="60"/>
      <c r="H215" s="64"/>
      <c r="I215" s="43"/>
      <c r="J215" s="44"/>
      <c r="K215" s="45"/>
      <c r="L215" s="59"/>
      <c r="M215" s="44"/>
      <c r="N215" s="45"/>
      <c r="O215" s="65"/>
      <c r="P215" s="66"/>
      <c r="Q215" s="67"/>
      <c r="R215" s="274"/>
      <c r="S215" s="50"/>
      <c r="T215" s="51"/>
      <c r="U215" s="52"/>
      <c r="V215" s="53"/>
      <c r="W215" s="54"/>
      <c r="X215" s="94"/>
      <c r="Y215" s="266"/>
      <c r="Z215" s="267"/>
      <c r="AA215" s="55"/>
      <c r="AB215" s="49"/>
      <c r="AC215" s="279"/>
    </row>
    <row r="216" spans="1:29" ht="15.75" customHeight="1">
      <c r="A216" s="283"/>
      <c r="B216" s="38"/>
      <c r="C216" s="264"/>
      <c r="D216" s="265"/>
      <c r="E216" s="39"/>
      <c r="F216" s="40"/>
      <c r="G216" s="60"/>
      <c r="H216" s="64"/>
      <c r="I216" s="43"/>
      <c r="J216" s="44"/>
      <c r="K216" s="45"/>
      <c r="L216" s="59"/>
      <c r="M216" s="44"/>
      <c r="N216" s="45"/>
      <c r="O216" s="65"/>
      <c r="P216" s="66"/>
      <c r="Q216" s="67"/>
      <c r="R216" s="274"/>
      <c r="S216" s="50"/>
      <c r="T216" s="51"/>
      <c r="U216" s="52"/>
      <c r="V216" s="53"/>
      <c r="W216" s="54"/>
      <c r="X216" s="94"/>
      <c r="Y216" s="266"/>
      <c r="Z216" s="267"/>
      <c r="AA216" s="55"/>
      <c r="AB216" s="49"/>
      <c r="AC216" s="279"/>
    </row>
    <row r="217" spans="1:29" ht="15.75" customHeight="1">
      <c r="A217" s="283"/>
      <c r="B217" s="38"/>
      <c r="C217" s="264"/>
      <c r="D217" s="265"/>
      <c r="E217" s="39"/>
      <c r="F217" s="40"/>
      <c r="G217" s="60"/>
      <c r="H217" s="64"/>
      <c r="I217" s="43"/>
      <c r="J217" s="44"/>
      <c r="K217" s="45"/>
      <c r="L217" s="59"/>
      <c r="M217" s="44"/>
      <c r="N217" s="45"/>
      <c r="O217" s="65"/>
      <c r="P217" s="66"/>
      <c r="Q217" s="67"/>
      <c r="R217" s="274"/>
      <c r="S217" s="50"/>
      <c r="T217" s="51"/>
      <c r="U217" s="52"/>
      <c r="V217" s="53"/>
      <c r="W217" s="54"/>
      <c r="X217" s="94"/>
      <c r="Y217" s="266"/>
      <c r="Z217" s="267"/>
      <c r="AA217" s="55"/>
      <c r="AB217" s="49"/>
      <c r="AC217" s="279"/>
    </row>
    <row r="218" spans="1:29" ht="15.75" customHeight="1">
      <c r="A218" s="283"/>
      <c r="B218" s="38"/>
      <c r="C218" s="264"/>
      <c r="D218" s="265"/>
      <c r="E218" s="39"/>
      <c r="F218" s="40"/>
      <c r="G218" s="60"/>
      <c r="H218" s="64"/>
      <c r="I218" s="43"/>
      <c r="J218" s="44"/>
      <c r="K218" s="45"/>
      <c r="L218" s="59"/>
      <c r="M218" s="44"/>
      <c r="N218" s="45"/>
      <c r="O218" s="65"/>
      <c r="P218" s="66"/>
      <c r="Q218" s="67"/>
      <c r="R218" s="274"/>
      <c r="S218" s="50"/>
      <c r="T218" s="51"/>
      <c r="U218" s="52"/>
      <c r="V218" s="53"/>
      <c r="W218" s="54"/>
      <c r="X218" s="94"/>
      <c r="Y218" s="266"/>
      <c r="Z218" s="267"/>
      <c r="AA218" s="55"/>
      <c r="AB218" s="49"/>
      <c r="AC218" s="279"/>
    </row>
    <row r="219" spans="1:29" ht="15.75" customHeight="1">
      <c r="A219" s="283"/>
      <c r="B219" s="38"/>
      <c r="C219" s="264"/>
      <c r="D219" s="265"/>
      <c r="E219" s="39"/>
      <c r="F219" s="40"/>
      <c r="G219" s="60"/>
      <c r="H219" s="64"/>
      <c r="I219" s="43"/>
      <c r="J219" s="44"/>
      <c r="K219" s="45"/>
      <c r="L219" s="59"/>
      <c r="M219" s="44"/>
      <c r="N219" s="45"/>
      <c r="O219" s="65"/>
      <c r="P219" s="66"/>
      <c r="Q219" s="67"/>
      <c r="R219" s="274"/>
      <c r="S219" s="50"/>
      <c r="T219" s="51"/>
      <c r="U219" s="52"/>
      <c r="V219" s="53"/>
      <c r="W219" s="68"/>
      <c r="X219" s="110"/>
      <c r="Y219" s="266"/>
      <c r="Z219" s="267"/>
      <c r="AA219" s="55"/>
      <c r="AB219" s="49"/>
      <c r="AC219" s="279"/>
    </row>
    <row r="220" spans="1:29" ht="15.75" customHeight="1">
      <c r="A220" s="283"/>
      <c r="B220" s="38"/>
      <c r="C220" s="264"/>
      <c r="D220" s="265"/>
      <c r="E220" s="39"/>
      <c r="F220" s="40"/>
      <c r="G220" s="60"/>
      <c r="H220" s="64"/>
      <c r="I220" s="43"/>
      <c r="J220" s="44"/>
      <c r="K220" s="45"/>
      <c r="L220" s="59"/>
      <c r="M220" s="44"/>
      <c r="N220" s="45"/>
      <c r="O220" s="65"/>
      <c r="P220" s="66"/>
      <c r="Q220" s="67"/>
      <c r="R220" s="274"/>
      <c r="S220" s="50"/>
      <c r="T220" s="51"/>
      <c r="U220" s="52"/>
      <c r="V220" s="53"/>
      <c r="W220" s="68"/>
      <c r="X220" s="110"/>
      <c r="Y220" s="266"/>
      <c r="Z220" s="267"/>
      <c r="AA220" s="55"/>
      <c r="AB220" s="49"/>
      <c r="AC220" s="279"/>
    </row>
    <row r="221" spans="1:29" ht="15.75" customHeight="1">
      <c r="A221" s="283"/>
      <c r="B221" s="38"/>
      <c r="C221" s="264"/>
      <c r="D221" s="265"/>
      <c r="E221" s="39"/>
      <c r="F221" s="40"/>
      <c r="G221" s="60"/>
      <c r="H221" s="64"/>
      <c r="I221" s="43"/>
      <c r="J221" s="44"/>
      <c r="K221" s="45"/>
      <c r="L221" s="59"/>
      <c r="M221" s="44"/>
      <c r="N221" s="45"/>
      <c r="O221" s="65"/>
      <c r="P221" s="66"/>
      <c r="Q221" s="67"/>
      <c r="R221" s="274"/>
      <c r="S221" s="50"/>
      <c r="T221" s="51"/>
      <c r="U221" s="52"/>
      <c r="V221" s="53"/>
      <c r="W221" s="68"/>
      <c r="X221" s="110"/>
      <c r="Y221" s="266"/>
      <c r="Z221" s="267"/>
      <c r="AA221" s="55"/>
      <c r="AB221" s="49"/>
      <c r="AC221" s="279"/>
    </row>
    <row r="222" spans="1:29" ht="15.75" customHeight="1">
      <c r="A222" s="283"/>
      <c r="B222" s="38"/>
      <c r="C222" s="264"/>
      <c r="D222" s="265"/>
      <c r="E222" s="39"/>
      <c r="F222" s="40"/>
      <c r="G222" s="60"/>
      <c r="H222" s="64"/>
      <c r="I222" s="43"/>
      <c r="J222" s="44"/>
      <c r="K222" s="45"/>
      <c r="L222" s="59"/>
      <c r="M222" s="44"/>
      <c r="N222" s="45"/>
      <c r="O222" s="65"/>
      <c r="P222" s="66"/>
      <c r="Q222" s="67"/>
      <c r="R222" s="274"/>
      <c r="S222" s="50"/>
      <c r="T222" s="51"/>
      <c r="U222" s="52"/>
      <c r="V222" s="53"/>
      <c r="W222" s="68"/>
      <c r="X222" s="110"/>
      <c r="Y222" s="266"/>
      <c r="Z222" s="267"/>
      <c r="AA222" s="55"/>
      <c r="AB222" s="49"/>
      <c r="AC222" s="279"/>
    </row>
    <row r="223" spans="1:29" ht="15.75" customHeight="1">
      <c r="A223" s="283"/>
      <c r="B223" s="38"/>
      <c r="C223" s="264"/>
      <c r="D223" s="265"/>
      <c r="E223" s="39"/>
      <c r="F223" s="40"/>
      <c r="G223" s="60"/>
      <c r="H223" s="64"/>
      <c r="I223" s="43"/>
      <c r="J223" s="44"/>
      <c r="K223" s="45"/>
      <c r="L223" s="59"/>
      <c r="M223" s="44"/>
      <c r="N223" s="45"/>
      <c r="O223" s="65"/>
      <c r="P223" s="66"/>
      <c r="Q223" s="67"/>
      <c r="R223" s="274"/>
      <c r="S223" s="50"/>
      <c r="T223" s="51"/>
      <c r="U223" s="52"/>
      <c r="V223" s="53"/>
      <c r="W223" s="68"/>
      <c r="X223" s="110"/>
      <c r="Y223" s="266"/>
      <c r="Z223" s="267"/>
      <c r="AA223" s="55"/>
      <c r="AB223" s="49"/>
      <c r="AC223" s="279"/>
    </row>
    <row r="224" spans="1:29" ht="15.75" customHeight="1">
      <c r="A224" s="283"/>
      <c r="B224" s="38"/>
      <c r="C224" s="264"/>
      <c r="D224" s="265"/>
      <c r="E224" s="104"/>
      <c r="F224" s="40"/>
      <c r="G224" s="72"/>
      <c r="H224" s="64"/>
      <c r="I224" s="43"/>
      <c r="J224" s="44"/>
      <c r="K224" s="45"/>
      <c r="L224" s="59"/>
      <c r="M224" s="44"/>
      <c r="N224" s="45"/>
      <c r="O224" s="65"/>
      <c r="P224" s="66"/>
      <c r="Q224" s="67"/>
      <c r="R224" s="274"/>
      <c r="S224" s="62"/>
      <c r="T224" s="63"/>
      <c r="U224" s="73"/>
      <c r="V224" s="74"/>
      <c r="W224" s="68"/>
      <c r="X224" s="110"/>
      <c r="Y224" s="266"/>
      <c r="Z224" s="267"/>
      <c r="AA224" s="111"/>
      <c r="AB224" s="67"/>
      <c r="AC224" s="279"/>
    </row>
    <row r="225" spans="1:29" ht="15.75" customHeight="1" thickBot="1">
      <c r="A225" s="284"/>
      <c r="B225" s="76" t="s">
        <v>35</v>
      </c>
      <c r="C225" s="261"/>
      <c r="D225" s="261"/>
      <c r="E225" s="77"/>
      <c r="F225" s="18"/>
      <c r="G225" s="79"/>
      <c r="H225" s="20"/>
      <c r="I225" s="80">
        <f t="shared" ref="I225:J225" si="69">AVERAGE(I209:I224)</f>
        <v>3</v>
      </c>
      <c r="J225" s="81">
        <f t="shared" si="69"/>
        <v>3600</v>
      </c>
      <c r="K225" s="82">
        <f t="shared" ref="K225" si="70">J225/I225</f>
        <v>1200</v>
      </c>
      <c r="L225" s="80">
        <f t="shared" ref="L225:M225" si="71">AVERAGE(L209:L224)</f>
        <v>3</v>
      </c>
      <c r="M225" s="81">
        <f t="shared" si="71"/>
        <v>2977.9133395949161</v>
      </c>
      <c r="N225" s="82">
        <f>M225/L225</f>
        <v>992.637779864972</v>
      </c>
      <c r="O225" s="83">
        <f>L225-I225</f>
        <v>0</v>
      </c>
      <c r="P225" s="84">
        <f>N225-K225</f>
        <v>-207.362220135028</v>
      </c>
      <c r="Q225" s="85">
        <f>N225/K225</f>
        <v>0.82719814988747664</v>
      </c>
      <c r="R225" s="275"/>
      <c r="S225" s="182">
        <f>S209</f>
        <v>0.70849537037037036</v>
      </c>
      <c r="T225" s="183">
        <f>INDEX(T209:T224,COUNTA(T209:T224))</f>
        <v>0.87986111111111109</v>
      </c>
      <c r="U225" s="86"/>
      <c r="V225" s="96"/>
      <c r="W225" s="18"/>
      <c r="X225" s="20"/>
      <c r="Y225" s="262"/>
      <c r="Z225" s="263"/>
      <c r="AA225" s="97">
        <f>M225-J225</f>
        <v>-622.08666040508388</v>
      </c>
      <c r="AB225" s="85">
        <f>M225/J225</f>
        <v>0.82719814988747675</v>
      </c>
      <c r="AC225" s="280"/>
    </row>
    <row r="226" spans="1:29" ht="15.75" customHeight="1">
      <c r="A226" s="268" t="s">
        <v>53</v>
      </c>
      <c r="B226" s="16" t="s">
        <v>76</v>
      </c>
      <c r="C226" s="271" t="s">
        <v>131</v>
      </c>
      <c r="D226" s="272"/>
      <c r="E226" s="21">
        <v>18.18</v>
      </c>
      <c r="F226" s="15">
        <v>2725</v>
      </c>
      <c r="G226" s="22">
        <f t="shared" ref="G226:G228" si="72">E226*F226</f>
        <v>49540.5</v>
      </c>
      <c r="H226" s="23"/>
      <c r="I226" s="24">
        <v>4</v>
      </c>
      <c r="J226" s="25">
        <v>3000</v>
      </c>
      <c r="K226" s="26">
        <f>J226/I226</f>
        <v>750</v>
      </c>
      <c r="L226" s="27">
        <v>4</v>
      </c>
      <c r="M226" s="25">
        <f>F226/V226*60</f>
        <v>2486.0618347693871</v>
      </c>
      <c r="N226" s="26">
        <f>M226/L226</f>
        <v>621.51545869234678</v>
      </c>
      <c r="O226" s="91">
        <f>L226-I226</f>
        <v>0</v>
      </c>
      <c r="P226" s="92">
        <f>N226-K226</f>
        <v>-128.48454130765322</v>
      </c>
      <c r="Q226" s="31">
        <f>N226/K226</f>
        <v>0.82868727825646238</v>
      </c>
      <c r="R226" s="273">
        <f>Q242</f>
        <v>0.82659996412423209</v>
      </c>
      <c r="S226" s="32">
        <v>0.7085069444444444</v>
      </c>
      <c r="T226" s="33">
        <v>0.75417824074074069</v>
      </c>
      <c r="U226" s="34"/>
      <c r="V226" s="35">
        <v>65.766666666666666</v>
      </c>
      <c r="W226" s="33"/>
      <c r="X226" s="107"/>
      <c r="Y226" s="276"/>
      <c r="Z226" s="277"/>
      <c r="AA226" s="119">
        <f>M226-J226</f>
        <v>-513.93816523061287</v>
      </c>
      <c r="AB226" s="31">
        <f>M226/J226</f>
        <v>0.82868727825646238</v>
      </c>
      <c r="AC226" s="278">
        <f>AB242</f>
        <v>0.82659996412423209</v>
      </c>
    </row>
    <row r="227" spans="1:29" ht="15.75" customHeight="1">
      <c r="A227" s="269"/>
      <c r="B227" s="38" t="s">
        <v>76</v>
      </c>
      <c r="C227" s="264" t="s">
        <v>129</v>
      </c>
      <c r="D227" s="265"/>
      <c r="E227" s="39">
        <v>25.03</v>
      </c>
      <c r="F227" s="40">
        <v>2210</v>
      </c>
      <c r="G227" s="41">
        <f t="shared" si="72"/>
        <v>55316.3</v>
      </c>
      <c r="H227" s="42"/>
      <c r="I227" s="43">
        <v>4</v>
      </c>
      <c r="J227" s="44">
        <v>3300</v>
      </c>
      <c r="K227" s="45">
        <f t="shared" si="64"/>
        <v>825</v>
      </c>
      <c r="L227" s="46">
        <v>4</v>
      </c>
      <c r="M227" s="44">
        <f>F227/V227*60</f>
        <v>2719.9999999999941</v>
      </c>
      <c r="N227" s="45">
        <f>M227/L227</f>
        <v>679.99999999999852</v>
      </c>
      <c r="O227" s="47">
        <f>L227-I227</f>
        <v>0</v>
      </c>
      <c r="P227" s="48">
        <f>N227-K227</f>
        <v>-145.00000000000148</v>
      </c>
      <c r="Q227" s="49">
        <f>N227/K227</f>
        <v>0.82424242424242244</v>
      </c>
      <c r="R227" s="274"/>
      <c r="S227" s="50">
        <v>0.76475694444444442</v>
      </c>
      <c r="T227" s="51">
        <v>0.79861111111111116</v>
      </c>
      <c r="U227" s="52">
        <v>15.23333333333337</v>
      </c>
      <c r="V227" s="53">
        <v>48.750000000000107</v>
      </c>
      <c r="W227" s="54"/>
      <c r="X227" s="58"/>
      <c r="Y227" s="266"/>
      <c r="Z227" s="267"/>
      <c r="AA227" s="120">
        <f>M227-J227</f>
        <v>-580.00000000000591</v>
      </c>
      <c r="AB227" s="49">
        <f>M227/J227</f>
        <v>0.82424242424242244</v>
      </c>
      <c r="AC227" s="279"/>
    </row>
    <row r="228" spans="1:29" ht="15.75" customHeight="1">
      <c r="A228" s="269"/>
      <c r="B228" s="38" t="s">
        <v>76</v>
      </c>
      <c r="C228" s="264" t="s">
        <v>130</v>
      </c>
      <c r="D228" s="265"/>
      <c r="E228" s="39">
        <v>24.83</v>
      </c>
      <c r="F228" s="40">
        <v>2818</v>
      </c>
      <c r="G228" s="41">
        <f t="shared" si="72"/>
        <v>69970.94</v>
      </c>
      <c r="H228" s="42"/>
      <c r="I228" s="43">
        <v>4</v>
      </c>
      <c r="J228" s="44">
        <v>3300</v>
      </c>
      <c r="K228" s="45">
        <f t="shared" si="64"/>
        <v>825</v>
      </c>
      <c r="L228" s="46">
        <v>4</v>
      </c>
      <c r="M228" s="44">
        <f>F228/V228*60</f>
        <v>2729.2978208232475</v>
      </c>
      <c r="N228" s="45">
        <f>M228/L228</f>
        <v>682.32445520581189</v>
      </c>
      <c r="O228" s="47">
        <f>L228-I228</f>
        <v>0</v>
      </c>
      <c r="P228" s="48">
        <f>N228-K228</f>
        <v>-142.67554479418811</v>
      </c>
      <c r="Q228" s="49">
        <f>N228/K228</f>
        <v>0.82705994570401442</v>
      </c>
      <c r="R228" s="274"/>
      <c r="S228" s="50">
        <v>0.81184027777777779</v>
      </c>
      <c r="T228" s="51">
        <v>0.85486111111111107</v>
      </c>
      <c r="U228" s="52">
        <v>19.04999999999994</v>
      </c>
      <c r="V228" s="53">
        <v>61.949999999999932</v>
      </c>
      <c r="W228" s="54"/>
      <c r="X228" s="58"/>
      <c r="Y228" s="266" t="s">
        <v>267</v>
      </c>
      <c r="Z228" s="267"/>
      <c r="AA228" s="120">
        <f>M228-J228</f>
        <v>-570.70217917675245</v>
      </c>
      <c r="AB228" s="49">
        <f>M228/J228</f>
        <v>0.82705994570401442</v>
      </c>
      <c r="AC228" s="279"/>
    </row>
    <row r="229" spans="1:29" ht="15.75" customHeight="1">
      <c r="A229" s="269"/>
      <c r="B229" s="38"/>
      <c r="C229" s="264"/>
      <c r="D229" s="265"/>
      <c r="E229" s="39"/>
      <c r="F229" s="40"/>
      <c r="G229" s="41"/>
      <c r="H229" s="42"/>
      <c r="I229" s="43"/>
      <c r="J229" s="44"/>
      <c r="K229" s="45"/>
      <c r="L229" s="46"/>
      <c r="M229" s="44"/>
      <c r="N229" s="45"/>
      <c r="O229" s="47"/>
      <c r="P229" s="48"/>
      <c r="Q229" s="49"/>
      <c r="R229" s="274"/>
      <c r="S229" s="50"/>
      <c r="T229" s="51"/>
      <c r="U229" s="52"/>
      <c r="V229" s="53"/>
      <c r="W229" s="54"/>
      <c r="X229" s="58"/>
      <c r="Y229" s="266"/>
      <c r="Z229" s="267"/>
      <c r="AA229" s="120"/>
      <c r="AB229" s="49"/>
      <c r="AC229" s="279"/>
    </row>
    <row r="230" spans="1:29" ht="15.75" customHeight="1">
      <c r="A230" s="269"/>
      <c r="B230" s="38"/>
      <c r="C230" s="264"/>
      <c r="D230" s="265"/>
      <c r="E230" s="39"/>
      <c r="F230" s="40"/>
      <c r="G230" s="41"/>
      <c r="H230" s="58"/>
      <c r="I230" s="43"/>
      <c r="J230" s="44"/>
      <c r="K230" s="45"/>
      <c r="L230" s="59"/>
      <c r="M230" s="44"/>
      <c r="N230" s="45"/>
      <c r="O230" s="47"/>
      <c r="P230" s="48"/>
      <c r="Q230" s="49"/>
      <c r="R230" s="274"/>
      <c r="S230" s="50"/>
      <c r="T230" s="51"/>
      <c r="U230" s="52"/>
      <c r="V230" s="53"/>
      <c r="W230" s="54"/>
      <c r="X230" s="94"/>
      <c r="Y230" s="266"/>
      <c r="Z230" s="267"/>
      <c r="AA230" s="120"/>
      <c r="AB230" s="49"/>
      <c r="AC230" s="279"/>
    </row>
    <row r="231" spans="1:29" ht="15.75" customHeight="1">
      <c r="A231" s="269"/>
      <c r="B231" s="38"/>
      <c r="C231" s="264"/>
      <c r="D231" s="265"/>
      <c r="E231" s="39"/>
      <c r="F231" s="40"/>
      <c r="G231" s="60"/>
      <c r="H231" s="61"/>
      <c r="I231" s="43"/>
      <c r="J231" s="44"/>
      <c r="K231" s="45"/>
      <c r="L231" s="46"/>
      <c r="M231" s="44"/>
      <c r="N231" s="45"/>
      <c r="O231" s="47"/>
      <c r="P231" s="48"/>
      <c r="Q231" s="49"/>
      <c r="R231" s="274"/>
      <c r="S231" s="50"/>
      <c r="T231" s="51"/>
      <c r="U231" s="52"/>
      <c r="V231" s="53"/>
      <c r="W231" s="54"/>
      <c r="X231" s="116"/>
      <c r="Y231" s="266"/>
      <c r="Z231" s="267"/>
      <c r="AA231" s="120"/>
      <c r="AB231" s="49"/>
      <c r="AC231" s="279"/>
    </row>
    <row r="232" spans="1:29" ht="15.75" customHeight="1">
      <c r="A232" s="269"/>
      <c r="B232" s="38"/>
      <c r="C232" s="264"/>
      <c r="D232" s="265"/>
      <c r="E232" s="39"/>
      <c r="F232" s="40"/>
      <c r="G232" s="60"/>
      <c r="H232" s="64"/>
      <c r="I232" s="43"/>
      <c r="J232" s="44"/>
      <c r="K232" s="45"/>
      <c r="L232" s="59"/>
      <c r="M232" s="44"/>
      <c r="N232" s="45"/>
      <c r="O232" s="65"/>
      <c r="P232" s="66"/>
      <c r="Q232" s="67"/>
      <c r="R232" s="274"/>
      <c r="S232" s="50"/>
      <c r="T232" s="51"/>
      <c r="U232" s="52"/>
      <c r="V232" s="53"/>
      <c r="W232" s="54"/>
      <c r="X232" s="94"/>
      <c r="Y232" s="266"/>
      <c r="Z232" s="267"/>
      <c r="AA232" s="120"/>
      <c r="AB232" s="49"/>
      <c r="AC232" s="279"/>
    </row>
    <row r="233" spans="1:29" ht="15.75" customHeight="1">
      <c r="A233" s="269"/>
      <c r="B233" s="38"/>
      <c r="C233" s="264"/>
      <c r="D233" s="265"/>
      <c r="E233" s="39"/>
      <c r="F233" s="40"/>
      <c r="G233" s="60"/>
      <c r="H233" s="64"/>
      <c r="I233" s="43"/>
      <c r="J233" s="44"/>
      <c r="K233" s="45"/>
      <c r="L233" s="59"/>
      <c r="M233" s="44"/>
      <c r="N233" s="45"/>
      <c r="O233" s="65"/>
      <c r="P233" s="66"/>
      <c r="Q233" s="67"/>
      <c r="R233" s="274"/>
      <c r="S233" s="50"/>
      <c r="T233" s="51"/>
      <c r="U233" s="52"/>
      <c r="V233" s="53"/>
      <c r="W233" s="54"/>
      <c r="X233" s="94"/>
      <c r="Y233" s="266"/>
      <c r="Z233" s="267"/>
      <c r="AA233" s="120"/>
      <c r="AB233" s="49"/>
      <c r="AC233" s="279"/>
    </row>
    <row r="234" spans="1:29" ht="15.75" customHeight="1">
      <c r="A234" s="269"/>
      <c r="B234" s="38"/>
      <c r="C234" s="264"/>
      <c r="D234" s="265"/>
      <c r="E234" s="39"/>
      <c r="F234" s="40"/>
      <c r="G234" s="60"/>
      <c r="H234" s="64"/>
      <c r="I234" s="43"/>
      <c r="J234" s="44"/>
      <c r="K234" s="45"/>
      <c r="L234" s="59"/>
      <c r="M234" s="44"/>
      <c r="N234" s="45"/>
      <c r="O234" s="65"/>
      <c r="P234" s="66"/>
      <c r="Q234" s="67"/>
      <c r="R234" s="274"/>
      <c r="S234" s="50"/>
      <c r="T234" s="51"/>
      <c r="U234" s="52"/>
      <c r="V234" s="53"/>
      <c r="W234" s="68"/>
      <c r="X234" s="110"/>
      <c r="Y234" s="266"/>
      <c r="Z234" s="267"/>
      <c r="AA234" s="120"/>
      <c r="AB234" s="49"/>
      <c r="AC234" s="279"/>
    </row>
    <row r="235" spans="1:29" ht="15.75" customHeight="1">
      <c r="A235" s="269"/>
      <c r="B235" s="38"/>
      <c r="C235" s="264"/>
      <c r="D235" s="265"/>
      <c r="E235" s="39"/>
      <c r="F235" s="40"/>
      <c r="G235" s="60"/>
      <c r="H235" s="64"/>
      <c r="I235" s="43"/>
      <c r="J235" s="44"/>
      <c r="K235" s="45"/>
      <c r="L235" s="59"/>
      <c r="M235" s="44"/>
      <c r="N235" s="45"/>
      <c r="O235" s="65"/>
      <c r="P235" s="66"/>
      <c r="Q235" s="67"/>
      <c r="R235" s="274"/>
      <c r="S235" s="50"/>
      <c r="T235" s="51"/>
      <c r="U235" s="52"/>
      <c r="V235" s="53"/>
      <c r="W235" s="68"/>
      <c r="X235" s="110"/>
      <c r="Y235" s="266"/>
      <c r="Z235" s="267"/>
      <c r="AA235" s="120"/>
      <c r="AB235" s="49"/>
      <c r="AC235" s="279"/>
    </row>
    <row r="236" spans="1:29" ht="15.75" customHeight="1">
      <c r="A236" s="269"/>
      <c r="B236" s="38"/>
      <c r="C236" s="264"/>
      <c r="D236" s="265"/>
      <c r="E236" s="39"/>
      <c r="F236" s="40"/>
      <c r="G236" s="60"/>
      <c r="H236" s="64"/>
      <c r="I236" s="43"/>
      <c r="J236" s="44"/>
      <c r="K236" s="45"/>
      <c r="L236" s="59"/>
      <c r="M236" s="44"/>
      <c r="N236" s="45"/>
      <c r="O236" s="65"/>
      <c r="P236" s="66"/>
      <c r="Q236" s="67"/>
      <c r="R236" s="274"/>
      <c r="S236" s="50"/>
      <c r="T236" s="51"/>
      <c r="U236" s="52"/>
      <c r="V236" s="53"/>
      <c r="W236" s="68"/>
      <c r="X236" s="110"/>
      <c r="Y236" s="266"/>
      <c r="Z236" s="267"/>
      <c r="AA236" s="120"/>
      <c r="AB236" s="49"/>
      <c r="AC236" s="279"/>
    </row>
    <row r="237" spans="1:29" ht="15.75" customHeight="1">
      <c r="A237" s="269"/>
      <c r="B237" s="38"/>
      <c r="C237" s="264"/>
      <c r="D237" s="265"/>
      <c r="E237" s="39"/>
      <c r="F237" s="40"/>
      <c r="G237" s="60"/>
      <c r="H237" s="64"/>
      <c r="I237" s="43"/>
      <c r="J237" s="44"/>
      <c r="K237" s="45"/>
      <c r="L237" s="59"/>
      <c r="M237" s="44"/>
      <c r="N237" s="45"/>
      <c r="O237" s="65"/>
      <c r="P237" s="66"/>
      <c r="Q237" s="67"/>
      <c r="R237" s="274"/>
      <c r="S237" s="50"/>
      <c r="T237" s="51"/>
      <c r="U237" s="52"/>
      <c r="V237" s="53"/>
      <c r="W237" s="68"/>
      <c r="X237" s="110"/>
      <c r="Y237" s="266"/>
      <c r="Z237" s="267"/>
      <c r="AA237" s="120"/>
      <c r="AB237" s="49"/>
      <c r="AC237" s="279"/>
    </row>
    <row r="238" spans="1:29" ht="15.75" customHeight="1">
      <c r="A238" s="269"/>
      <c r="B238" s="38"/>
      <c r="C238" s="264"/>
      <c r="D238" s="265"/>
      <c r="E238" s="39"/>
      <c r="F238" s="40"/>
      <c r="G238" s="60"/>
      <c r="H238" s="64"/>
      <c r="I238" s="43"/>
      <c r="J238" s="44"/>
      <c r="K238" s="45"/>
      <c r="L238" s="59"/>
      <c r="M238" s="44"/>
      <c r="N238" s="45"/>
      <c r="O238" s="65"/>
      <c r="P238" s="66"/>
      <c r="Q238" s="67"/>
      <c r="R238" s="274"/>
      <c r="S238" s="50"/>
      <c r="T238" s="51"/>
      <c r="U238" s="52"/>
      <c r="V238" s="53"/>
      <c r="W238" s="68"/>
      <c r="X238" s="110"/>
      <c r="Y238" s="266"/>
      <c r="Z238" s="267"/>
      <c r="AA238" s="120"/>
      <c r="AB238" s="49"/>
      <c r="AC238" s="279"/>
    </row>
    <row r="239" spans="1:29" ht="15.75" customHeight="1">
      <c r="A239" s="269"/>
      <c r="B239" s="38"/>
      <c r="C239" s="264"/>
      <c r="D239" s="265"/>
      <c r="E239" s="39"/>
      <c r="F239" s="40"/>
      <c r="G239" s="60"/>
      <c r="H239" s="64"/>
      <c r="I239" s="43"/>
      <c r="J239" s="44"/>
      <c r="K239" s="45"/>
      <c r="L239" s="59"/>
      <c r="M239" s="44"/>
      <c r="N239" s="45"/>
      <c r="O239" s="65"/>
      <c r="P239" s="66"/>
      <c r="Q239" s="67"/>
      <c r="R239" s="274"/>
      <c r="S239" s="50"/>
      <c r="T239" s="51"/>
      <c r="U239" s="52"/>
      <c r="V239" s="53"/>
      <c r="W239" s="54"/>
      <c r="X239" s="94"/>
      <c r="Y239" s="266"/>
      <c r="Z239" s="267"/>
      <c r="AA239" s="120"/>
      <c r="AB239" s="49"/>
      <c r="AC239" s="279"/>
    </row>
    <row r="240" spans="1:29" ht="15.75" customHeight="1">
      <c r="A240" s="269"/>
      <c r="B240" s="38"/>
      <c r="C240" s="264"/>
      <c r="D240" s="265"/>
      <c r="E240" s="39"/>
      <c r="F240" s="40"/>
      <c r="G240" s="60"/>
      <c r="H240" s="64"/>
      <c r="I240" s="43"/>
      <c r="J240" s="44"/>
      <c r="K240" s="45"/>
      <c r="L240" s="59"/>
      <c r="M240" s="44"/>
      <c r="N240" s="45"/>
      <c r="O240" s="65"/>
      <c r="P240" s="66"/>
      <c r="Q240" s="67"/>
      <c r="R240" s="274"/>
      <c r="S240" s="50"/>
      <c r="T240" s="51"/>
      <c r="U240" s="52"/>
      <c r="V240" s="53"/>
      <c r="W240" s="68"/>
      <c r="X240" s="110"/>
      <c r="Y240" s="266"/>
      <c r="Z240" s="267"/>
      <c r="AA240" s="120"/>
      <c r="AB240" s="49"/>
      <c r="AC240" s="279"/>
    </row>
    <row r="241" spans="1:29" ht="15.75" customHeight="1">
      <c r="A241" s="269"/>
      <c r="B241" s="38"/>
      <c r="C241" s="264"/>
      <c r="D241" s="265"/>
      <c r="E241" s="104"/>
      <c r="F241" s="40"/>
      <c r="G241" s="72"/>
      <c r="H241" s="64"/>
      <c r="I241" s="43"/>
      <c r="J241" s="44"/>
      <c r="K241" s="45"/>
      <c r="L241" s="59"/>
      <c r="M241" s="44"/>
      <c r="N241" s="45"/>
      <c r="O241" s="65"/>
      <c r="P241" s="66"/>
      <c r="Q241" s="67"/>
      <c r="R241" s="274"/>
      <c r="S241" s="62"/>
      <c r="T241" s="63"/>
      <c r="U241" s="73"/>
      <c r="V241" s="74"/>
      <c r="W241" s="68"/>
      <c r="X241" s="110"/>
      <c r="Y241" s="266"/>
      <c r="Z241" s="267"/>
      <c r="AA241" s="121"/>
      <c r="AB241" s="67"/>
      <c r="AC241" s="279"/>
    </row>
    <row r="242" spans="1:29" ht="15.75" customHeight="1" thickBot="1">
      <c r="A242" s="270"/>
      <c r="B242" s="76" t="s">
        <v>35</v>
      </c>
      <c r="C242" s="261"/>
      <c r="D242" s="261"/>
      <c r="E242" s="77"/>
      <c r="F242" s="78"/>
      <c r="G242" s="79"/>
      <c r="H242" s="20"/>
      <c r="I242" s="80">
        <f t="shared" ref="I242:J242" si="73">AVERAGE(I226:I241)</f>
        <v>4</v>
      </c>
      <c r="J242" s="81">
        <f t="shared" si="73"/>
        <v>3200</v>
      </c>
      <c r="K242" s="82">
        <f t="shared" ref="K242" si="74">J242/I242</f>
        <v>800</v>
      </c>
      <c r="L242" s="80">
        <f t="shared" ref="L242:M242" si="75">AVERAGE(L226:L241)</f>
        <v>4</v>
      </c>
      <c r="M242" s="81">
        <f t="shared" si="75"/>
        <v>2645.1198851975428</v>
      </c>
      <c r="N242" s="82">
        <f>M242/L242</f>
        <v>661.27997129938569</v>
      </c>
      <c r="O242" s="83">
        <f>L242-I242</f>
        <v>0</v>
      </c>
      <c r="P242" s="84">
        <f>N242-K242</f>
        <v>-138.72002870061431</v>
      </c>
      <c r="Q242" s="85">
        <f>N242/K242</f>
        <v>0.82659996412423209</v>
      </c>
      <c r="R242" s="275"/>
      <c r="S242" s="182">
        <f>S226</f>
        <v>0.7085069444444444</v>
      </c>
      <c r="T242" s="183">
        <f>INDEX(T226:T241,COUNTA(T226:T241))</f>
        <v>0.85486111111111107</v>
      </c>
      <c r="U242" s="86"/>
      <c r="V242" s="96"/>
      <c r="W242" s="78"/>
      <c r="X242" s="82"/>
      <c r="Y242" s="262"/>
      <c r="Z242" s="263"/>
      <c r="AA242" s="122">
        <f>M242-J242</f>
        <v>-554.88011480245723</v>
      </c>
      <c r="AB242" s="85">
        <f>M242/J242</f>
        <v>0.82659996412423209</v>
      </c>
      <c r="AC242" s="280"/>
    </row>
    <row r="244" spans="1:29">
      <c r="Y244" s="260" t="s">
        <v>54</v>
      </c>
      <c r="Z244" s="260"/>
    </row>
    <row r="245" spans="1:29">
      <c r="Y245" s="260" t="s">
        <v>55</v>
      </c>
      <c r="Z245" s="260"/>
    </row>
    <row r="246" spans="1:29">
      <c r="Y246" s="260" t="s">
        <v>56</v>
      </c>
      <c r="Z246" s="260"/>
    </row>
    <row r="247" spans="1:29">
      <c r="Y247" s="260" t="s">
        <v>57</v>
      </c>
      <c r="Z247" s="260"/>
    </row>
    <row r="248" spans="1:29">
      <c r="Y248" s="260" t="s">
        <v>58</v>
      </c>
      <c r="Z248" s="260"/>
    </row>
    <row r="249" spans="1:29">
      <c r="Y249" s="260" t="s">
        <v>59</v>
      </c>
      <c r="Z249" s="260"/>
    </row>
    <row r="250" spans="1:29">
      <c r="Y250" s="260" t="s">
        <v>60</v>
      </c>
      <c r="Z250" s="260"/>
    </row>
    <row r="251" spans="1:29">
      <c r="Y251" s="260" t="s">
        <v>61</v>
      </c>
      <c r="Z251" s="260"/>
    </row>
    <row r="252" spans="1:29">
      <c r="Y252" s="260" t="s">
        <v>62</v>
      </c>
      <c r="Z252" s="260"/>
    </row>
    <row r="253" spans="1:29">
      <c r="Y253" s="260" t="s">
        <v>63</v>
      </c>
      <c r="Z253" s="260"/>
    </row>
    <row r="254" spans="1:29">
      <c r="Y254" s="260" t="s">
        <v>64</v>
      </c>
      <c r="Z254" s="260"/>
    </row>
    <row r="255" spans="1:29">
      <c r="Y255" s="260" t="s">
        <v>65</v>
      </c>
      <c r="Z255" s="260"/>
    </row>
    <row r="256" spans="1:29">
      <c r="Y256" s="260" t="s">
        <v>66</v>
      </c>
      <c r="Z256" s="260"/>
    </row>
    <row r="257" spans="25:25">
      <c r="Y257" s="9" t="s">
        <v>268</v>
      </c>
    </row>
    <row r="258" spans="25:25">
      <c r="Y258" s="9" t="s">
        <v>269</v>
      </c>
    </row>
    <row r="259" spans="25:25">
      <c r="Y259" s="9" t="s">
        <v>266</v>
      </c>
    </row>
    <row r="260" spans="25:25">
      <c r="Y260" s="9" t="s">
        <v>267</v>
      </c>
    </row>
    <row r="261" spans="25:25">
      <c r="Y261" s="9" t="s">
        <v>270</v>
      </c>
    </row>
  </sheetData>
  <mergeCells count="563"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42">
    <cfRule type="cellIs" dxfId="148" priority="1" operator="greaterThan">
      <formula>0</formula>
    </cfRule>
  </conditionalFormatting>
  <conditionalFormatting sqref="P5:P242 AA5:AA242">
    <cfRule type="cellIs" dxfId="147" priority="14" operator="lessThan">
      <formula>0</formula>
    </cfRule>
  </conditionalFormatting>
  <conditionalFormatting sqref="Q5:Q242 AB5:AB242">
    <cfRule type="cellIs" dxfId="146" priority="12" operator="greaterThan">
      <formula>1</formula>
    </cfRule>
    <cfRule type="cellIs" dxfId="145" priority="13" operator="lessThan">
      <formula>0.8</formula>
    </cfRule>
  </conditionalFormatting>
  <conditionalFormatting sqref="AC5:AC23 R5:R242">
    <cfRule type="cellIs" dxfId="144" priority="16" operator="lessThan">
      <formula>0.8</formula>
    </cfRule>
  </conditionalFormatting>
  <conditionalFormatting sqref="AC29:AC37">
    <cfRule type="cellIs" dxfId="143" priority="17" operator="lessThan">
      <formula>0.8</formula>
    </cfRule>
  </conditionalFormatting>
  <conditionalFormatting sqref="AC39:AC44">
    <cfRule type="cellIs" dxfId="142" priority="15" operator="lessThan">
      <formula>0.8</formula>
    </cfRule>
  </conditionalFormatting>
  <conditionalFormatting sqref="AC56">
    <cfRule type="cellIs" dxfId="141" priority="18" operator="lessThan">
      <formula>0.8</formula>
    </cfRule>
  </conditionalFormatting>
  <conditionalFormatting sqref="AC73:AC78">
    <cfRule type="cellIs" dxfId="140" priority="10" operator="lessThan">
      <formula>0.8</formula>
    </cfRule>
  </conditionalFormatting>
  <conditionalFormatting sqref="AC90">
    <cfRule type="cellIs" dxfId="139" priority="11" operator="lessThan">
      <formula>0.8</formula>
    </cfRule>
  </conditionalFormatting>
  <conditionalFormatting sqref="AC107">
    <cfRule type="cellIs" dxfId="138" priority="3" operator="lessThan">
      <formula>0.8</formula>
    </cfRule>
  </conditionalFormatting>
  <conditionalFormatting sqref="AC124:AC129">
    <cfRule type="cellIs" dxfId="137" priority="2" operator="lessThan">
      <formula>0.8</formula>
    </cfRule>
  </conditionalFormatting>
  <conditionalFormatting sqref="AC141:AC146">
    <cfRule type="cellIs" dxfId="136" priority="6" operator="lessThan">
      <formula>0.8</formula>
    </cfRule>
  </conditionalFormatting>
  <conditionalFormatting sqref="AC158:AC163">
    <cfRule type="cellIs" dxfId="135" priority="9" operator="lessThan">
      <formula>0.8</formula>
    </cfRule>
  </conditionalFormatting>
  <conditionalFormatting sqref="AC175">
    <cfRule type="cellIs" dxfId="134" priority="8" operator="lessThan">
      <formula>0.8</formula>
    </cfRule>
  </conditionalFormatting>
  <conditionalFormatting sqref="AC192">
    <cfRule type="cellIs" dxfId="133" priority="7" operator="lessThan">
      <formula>0.8</formula>
    </cfRule>
  </conditionalFormatting>
  <conditionalFormatting sqref="AC209">
    <cfRule type="cellIs" dxfId="132" priority="5" operator="lessThan">
      <formula>0.8</formula>
    </cfRule>
  </conditionalFormatting>
  <conditionalFormatting sqref="AC226:AC231">
    <cfRule type="cellIs" dxfId="131" priority="4" operator="lessThan">
      <formula>0.8</formula>
    </cfRule>
  </conditionalFormatting>
  <dataValidations count="1">
    <dataValidation type="list" allowBlank="1" showInputMessage="1" showErrorMessage="1" sqref="Y5:Z242" xr:uid="{2FCA5D47-19FA-4D80-A17C-0A246652AD2B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2F55F-46F1-49B3-89F0-B05D36B201EA}">
  <sheetPr>
    <tabColor theme="8" tint="0.59999389629810485"/>
    <pageSetUpPr fitToPage="1"/>
  </sheetPr>
  <dimension ref="A1:AQ188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bestFit="1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19" width="6.77734375" style="9" customWidth="1"/>
    <col min="20" max="20" width="6.77734375" style="9" bestFit="1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SUM(F5:F174)</f>
        <v>113375</v>
      </c>
      <c r="E1" s="5" t="s">
        <v>2</v>
      </c>
      <c r="F1" s="6">
        <f>SUM(G5:G174)</f>
        <v>4961700.0199999996</v>
      </c>
      <c r="G1" s="7" t="s">
        <v>3</v>
      </c>
      <c r="H1" s="8">
        <f>L21+L38+L55+L72+L89+L106+L123+L140+L157+L174</f>
        <v>189.31587301587302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45843</v>
      </c>
      <c r="B2" s="326"/>
      <c r="C2" s="10" t="s">
        <v>10</v>
      </c>
      <c r="D2" s="11">
        <f>AVERAGE(N21,N38,N55,N72,N89,N106,N123,N140,N157,N174)</f>
        <v>126.9181345479158</v>
      </c>
      <c r="E2" s="11" t="s">
        <v>11</v>
      </c>
      <c r="F2" s="12">
        <f>F1/D1</f>
        <v>43.763616493936048</v>
      </c>
      <c r="G2" s="13" t="s">
        <v>12</v>
      </c>
      <c r="H2" s="14">
        <f>COUNT(H5:H174)</f>
        <v>3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16" t="s">
        <v>67</v>
      </c>
      <c r="C5" s="350" t="s">
        <v>68</v>
      </c>
      <c r="D5" s="351"/>
      <c r="E5" s="21">
        <v>19.7</v>
      </c>
      <c r="F5" s="15">
        <v>1500</v>
      </c>
      <c r="G5" s="22">
        <f t="shared" ref="G5:G9" si="0">E5*F5</f>
        <v>29550</v>
      </c>
      <c r="H5" s="23">
        <v>2</v>
      </c>
      <c r="I5" s="24">
        <v>13</v>
      </c>
      <c r="J5" s="25">
        <v>1200</v>
      </c>
      <c r="K5" s="26">
        <f>J5/I5</f>
        <v>92.307692307692307</v>
      </c>
      <c r="L5" s="27">
        <v>13</v>
      </c>
      <c r="M5" s="25">
        <f>F5/V5*60</f>
        <v>1054.6875000000005</v>
      </c>
      <c r="N5" s="26">
        <f>M5/L5</f>
        <v>81.129807692307722</v>
      </c>
      <c r="O5" s="28">
        <f>L5-I5</f>
        <v>0</v>
      </c>
      <c r="P5" s="29">
        <f>N5-K5</f>
        <v>-11.177884615384585</v>
      </c>
      <c r="Q5" s="30">
        <f>N5/K5</f>
        <v>0.87890625000000033</v>
      </c>
      <c r="R5" s="274">
        <f>Q21</f>
        <v>0.85192394718300146</v>
      </c>
      <c r="S5" s="32">
        <v>0.25</v>
      </c>
      <c r="T5" s="33">
        <v>0.30925925925925923</v>
      </c>
      <c r="U5" s="34"/>
      <c r="V5" s="35">
        <v>85.3333333333333</v>
      </c>
      <c r="W5" s="15"/>
      <c r="X5" s="17"/>
      <c r="Y5" s="276"/>
      <c r="Z5" s="277"/>
      <c r="AA5" s="36">
        <f>M5-J5</f>
        <v>-145.31249999999955</v>
      </c>
      <c r="AB5" s="37">
        <f>M5/J5</f>
        <v>0.87890625000000033</v>
      </c>
      <c r="AC5" s="292">
        <f>AB21</f>
        <v>0.85192394718300146</v>
      </c>
    </row>
    <row r="6" spans="1:29" ht="15.75" customHeight="1">
      <c r="A6" s="282"/>
      <c r="B6" s="38" t="s">
        <v>74</v>
      </c>
      <c r="C6" s="287" t="s">
        <v>200</v>
      </c>
      <c r="D6" s="287"/>
      <c r="E6" s="39">
        <v>59.36</v>
      </c>
      <c r="F6" s="40">
        <v>495</v>
      </c>
      <c r="G6" s="41">
        <f t="shared" si="0"/>
        <v>29383.200000000001</v>
      </c>
      <c r="H6" s="42"/>
      <c r="I6" s="43">
        <v>17</v>
      </c>
      <c r="J6" s="44">
        <v>1565</v>
      </c>
      <c r="K6" s="45">
        <f t="shared" ref="K6:K9" si="1">J6/I6</f>
        <v>92.058823529411768</v>
      </c>
      <c r="L6" s="46">
        <v>17</v>
      </c>
      <c r="M6" s="44">
        <f>F6/V6*60</f>
        <v>1286.6425992779746</v>
      </c>
      <c r="N6" s="45">
        <f>M6/L6</f>
        <v>75.684858781057329</v>
      </c>
      <c r="O6" s="47">
        <f>L6-I6</f>
        <v>0</v>
      </c>
      <c r="P6" s="48">
        <f>N6-K6</f>
        <v>-16.373964748354439</v>
      </c>
      <c r="Q6" s="49">
        <f>N6/K6</f>
        <v>0.82213584618400926</v>
      </c>
      <c r="R6" s="274"/>
      <c r="S6" s="50">
        <v>0.38402777777777775</v>
      </c>
      <c r="T6" s="51">
        <v>0.40005787037037038</v>
      </c>
      <c r="U6" s="52">
        <v>7.5333333333332853</v>
      </c>
      <c r="V6" s="53">
        <v>23.0833333333334</v>
      </c>
      <c r="W6" s="51"/>
      <c r="X6" s="116"/>
      <c r="Y6" s="266"/>
      <c r="Z6" s="267"/>
      <c r="AA6" s="55">
        <f>M6-J6</f>
        <v>-278.35740072202543</v>
      </c>
      <c r="AB6" s="56">
        <f>M6/J6</f>
        <v>0.82213584618400926</v>
      </c>
      <c r="AC6" s="293"/>
    </row>
    <row r="7" spans="1:29" ht="15.75" customHeight="1">
      <c r="A7" s="282"/>
      <c r="B7" s="38" t="s">
        <v>69</v>
      </c>
      <c r="C7" s="287" t="s">
        <v>222</v>
      </c>
      <c r="D7" s="287"/>
      <c r="E7" s="39">
        <v>30.55</v>
      </c>
      <c r="F7" s="40">
        <v>1409</v>
      </c>
      <c r="G7" s="41">
        <f t="shared" si="0"/>
        <v>43044.950000000004</v>
      </c>
      <c r="H7" s="58"/>
      <c r="I7" s="43">
        <v>16</v>
      </c>
      <c r="J7" s="44">
        <v>1750</v>
      </c>
      <c r="K7" s="45">
        <f t="shared" si="1"/>
        <v>109.375</v>
      </c>
      <c r="L7" s="59">
        <v>16</v>
      </c>
      <c r="M7" s="44">
        <f>F7/V7*60</f>
        <v>1450.9153318077779</v>
      </c>
      <c r="N7" s="45">
        <f>M7/L7</f>
        <v>90.682208237986117</v>
      </c>
      <c r="O7" s="47">
        <f>L7-I7</f>
        <v>0</v>
      </c>
      <c r="P7" s="48">
        <f>N7-K7</f>
        <v>-18.692791762013883</v>
      </c>
      <c r="Q7" s="49">
        <f>N7/K7</f>
        <v>0.82909447531873026</v>
      </c>
      <c r="R7" s="274"/>
      <c r="S7" s="50">
        <v>0.4055555555555555</v>
      </c>
      <c r="T7" s="51">
        <v>0.44601851851851854</v>
      </c>
      <c r="U7" s="52">
        <v>7.9166666666665719</v>
      </c>
      <c r="V7" s="53">
        <v>58.266666666666765</v>
      </c>
      <c r="W7" s="54">
        <v>0.44601851851851854</v>
      </c>
      <c r="X7" s="94">
        <v>0.48472222222222217</v>
      </c>
      <c r="Y7" s="266"/>
      <c r="Z7" s="267"/>
      <c r="AA7" s="55">
        <f>M7-J7</f>
        <v>-299.08466819222213</v>
      </c>
      <c r="AB7" s="56">
        <f>M7/J7</f>
        <v>0.82909447531873026</v>
      </c>
      <c r="AC7" s="293"/>
    </row>
    <row r="8" spans="1:29" ht="15.75" customHeight="1">
      <c r="A8" s="282"/>
      <c r="B8" s="38" t="s">
        <v>76</v>
      </c>
      <c r="C8" s="287" t="s">
        <v>78</v>
      </c>
      <c r="D8" s="287"/>
      <c r="E8" s="39">
        <v>29.97</v>
      </c>
      <c r="F8" s="40">
        <v>1759</v>
      </c>
      <c r="G8" s="60">
        <f t="shared" si="0"/>
        <v>52717.229999999996</v>
      </c>
      <c r="H8" s="61"/>
      <c r="I8" s="43">
        <v>20</v>
      </c>
      <c r="J8" s="44">
        <v>2600</v>
      </c>
      <c r="K8" s="45">
        <f t="shared" si="1"/>
        <v>130</v>
      </c>
      <c r="L8" s="46">
        <v>20</v>
      </c>
      <c r="M8" s="44">
        <f>F8/V8*60</f>
        <v>2236.8067820558072</v>
      </c>
      <c r="N8" s="45">
        <f>M8/L8</f>
        <v>111.84033910279035</v>
      </c>
      <c r="O8" s="47">
        <f>L8-I8</f>
        <v>0</v>
      </c>
      <c r="P8" s="48">
        <f>N8-K8</f>
        <v>-18.159660897209648</v>
      </c>
      <c r="Q8" s="49">
        <f>N8/K8</f>
        <v>0.86031030079069504</v>
      </c>
      <c r="R8" s="274"/>
      <c r="S8" s="62">
        <v>0.48472222222222217</v>
      </c>
      <c r="T8" s="63">
        <v>0.51748842592592592</v>
      </c>
      <c r="U8" s="52">
        <v>55.733333333333228</v>
      </c>
      <c r="V8" s="53">
        <v>47.183333333333408</v>
      </c>
      <c r="W8" s="54"/>
      <c r="X8" s="94"/>
      <c r="Y8" s="266"/>
      <c r="Z8" s="267"/>
      <c r="AA8" s="55">
        <f>M8-J8</f>
        <v>-363.19321794419284</v>
      </c>
      <c r="AB8" s="56">
        <f>M8/J8</f>
        <v>0.86031030079069504</v>
      </c>
      <c r="AC8" s="293"/>
    </row>
    <row r="9" spans="1:29" ht="15.75" customHeight="1">
      <c r="A9" s="283"/>
      <c r="B9" s="38" t="s">
        <v>67</v>
      </c>
      <c r="C9" s="287" t="s">
        <v>68</v>
      </c>
      <c r="D9" s="287"/>
      <c r="E9" s="39">
        <v>19.7</v>
      </c>
      <c r="F9" s="40">
        <v>1563</v>
      </c>
      <c r="G9" s="60">
        <f t="shared" si="0"/>
        <v>30791.1</v>
      </c>
      <c r="H9" s="64"/>
      <c r="I9" s="43">
        <v>13</v>
      </c>
      <c r="J9" s="44">
        <v>1200</v>
      </c>
      <c r="K9" s="45">
        <f t="shared" si="1"/>
        <v>92.307692307692307</v>
      </c>
      <c r="L9" s="59">
        <v>13</v>
      </c>
      <c r="M9" s="44">
        <f>F9/V9*60</f>
        <v>1054.6954076850973</v>
      </c>
      <c r="N9" s="45">
        <f>M9/L9</f>
        <v>81.130415975776714</v>
      </c>
      <c r="O9" s="65">
        <f>L9-I9</f>
        <v>0</v>
      </c>
      <c r="P9" s="66">
        <f>N9-K9</f>
        <v>-11.177276331915593</v>
      </c>
      <c r="Q9" s="67">
        <f>N9/K9</f>
        <v>0.87891283973758105</v>
      </c>
      <c r="R9" s="274"/>
      <c r="S9" s="62">
        <v>0.522974537037037</v>
      </c>
      <c r="T9" s="63">
        <v>0.58472222222222225</v>
      </c>
      <c r="U9" s="52">
        <v>7.8999999999999559</v>
      </c>
      <c r="V9" s="53">
        <v>88.916666666666771</v>
      </c>
      <c r="W9" s="54"/>
      <c r="X9" s="94"/>
      <c r="Y9" s="266"/>
      <c r="Z9" s="267"/>
      <c r="AA9" s="55">
        <f>M9-J9</f>
        <v>-145.30459231490272</v>
      </c>
      <c r="AB9" s="56">
        <f>M9/J9</f>
        <v>0.87891283973758105</v>
      </c>
      <c r="AC9" s="293"/>
    </row>
    <row r="10" spans="1:29" ht="15.75" customHeight="1">
      <c r="A10" s="283"/>
      <c r="B10" s="38"/>
      <c r="C10" s="287"/>
      <c r="D10" s="287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7"/>
      <c r="D11" s="287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7"/>
      <c r="D12" s="287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43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43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43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43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43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15.8</v>
      </c>
      <c r="J21" s="81">
        <f t="shared" si="2"/>
        <v>1663</v>
      </c>
      <c r="K21" s="82">
        <f t="shared" ref="K21" si="3">J21/I21</f>
        <v>105.25316455696202</v>
      </c>
      <c r="L21" s="80">
        <f t="shared" ref="L21:M21" si="4">AVERAGE(L5:L20)</f>
        <v>15.8</v>
      </c>
      <c r="M21" s="81">
        <f t="shared" si="4"/>
        <v>1416.7495241653314</v>
      </c>
      <c r="N21" s="82">
        <f t="shared" ref="N21:N28" si="5">M21/L21</f>
        <v>89.667691402869067</v>
      </c>
      <c r="O21" s="83">
        <f t="shared" ref="O21:O28" si="6">L21-I21</f>
        <v>0</v>
      </c>
      <c r="P21" s="84">
        <f t="shared" ref="P21:P28" si="7">N21-K21</f>
        <v>-15.585473154092952</v>
      </c>
      <c r="Q21" s="85">
        <f t="shared" ref="Q21:Q28" si="8">N21/K21</f>
        <v>0.85192394718300146</v>
      </c>
      <c r="R21" s="275"/>
      <c r="S21" s="182">
        <f>S5</f>
        <v>0.25</v>
      </c>
      <c r="T21" s="183">
        <f>INDEX(T5:T20,COUNTA(T5:T20))</f>
        <v>0.58472222222222225</v>
      </c>
      <c r="U21" s="86"/>
      <c r="V21" s="86"/>
      <c r="W21" s="87"/>
      <c r="X21" s="179"/>
      <c r="Y21" s="262"/>
      <c r="Z21" s="263"/>
      <c r="AA21" s="88">
        <f t="shared" ref="AA21:AA28" si="9">M21-J21</f>
        <v>-246.25047583466858</v>
      </c>
      <c r="AB21" s="89">
        <f t="shared" ref="AB21:AB28" si="10">M21/J21</f>
        <v>0.85192394718300146</v>
      </c>
      <c r="AC21" s="295"/>
    </row>
    <row r="22" spans="1:43" ht="15.75" customHeight="1">
      <c r="A22" s="268" t="s">
        <v>36</v>
      </c>
      <c r="B22" s="16" t="s">
        <v>70</v>
      </c>
      <c r="C22" s="349" t="s">
        <v>71</v>
      </c>
      <c r="D22" s="349"/>
      <c r="E22" s="21">
        <v>56.43</v>
      </c>
      <c r="F22" s="25">
        <v>1740</v>
      </c>
      <c r="G22" s="22">
        <f t="shared" ref="G22:G28" si="11">E22*F22</f>
        <v>98188.2</v>
      </c>
      <c r="H22" s="23"/>
      <c r="I22" s="24">
        <v>24</v>
      </c>
      <c r="J22" s="25">
        <v>2000</v>
      </c>
      <c r="K22" s="26">
        <f>J22/I22</f>
        <v>83.333333333333329</v>
      </c>
      <c r="L22" s="27">
        <v>24</v>
      </c>
      <c r="M22" s="25">
        <f t="shared" ref="M22:M28" si="12">F22/V22*60</f>
        <v>1683.8709677419349</v>
      </c>
      <c r="N22" s="26">
        <f t="shared" si="5"/>
        <v>70.161290322580626</v>
      </c>
      <c r="O22" s="91">
        <f t="shared" si="6"/>
        <v>0</v>
      </c>
      <c r="P22" s="92">
        <f t="shared" si="7"/>
        <v>-13.172043010752702</v>
      </c>
      <c r="Q22" s="31">
        <f t="shared" si="8"/>
        <v>0.84193548387096762</v>
      </c>
      <c r="R22" s="273">
        <f>Q38</f>
        <v>0.84569498475832094</v>
      </c>
      <c r="S22" s="32">
        <v>0.25</v>
      </c>
      <c r="T22" s="33">
        <v>0.29305555555555557</v>
      </c>
      <c r="U22" s="34"/>
      <c r="V22" s="35">
        <v>62.000000000000021</v>
      </c>
      <c r="W22" s="93"/>
      <c r="X22" s="26"/>
      <c r="Y22" s="276"/>
      <c r="Z22" s="277"/>
      <c r="AA22" s="36">
        <f t="shared" si="9"/>
        <v>-316.12903225806508</v>
      </c>
      <c r="AB22" s="31">
        <f t="shared" si="10"/>
        <v>0.8419354838709675</v>
      </c>
      <c r="AC22" s="348">
        <f>AB38</f>
        <v>0.84569498475832083</v>
      </c>
    </row>
    <row r="23" spans="1:43" ht="15.75" customHeight="1">
      <c r="A23" s="269"/>
      <c r="B23" s="38" t="s">
        <v>74</v>
      </c>
      <c r="C23" s="287" t="s">
        <v>234</v>
      </c>
      <c r="D23" s="287"/>
      <c r="E23" s="39">
        <v>53.37</v>
      </c>
      <c r="F23" s="40">
        <v>2538</v>
      </c>
      <c r="G23" s="41">
        <f t="shared" si="11"/>
        <v>135453.06</v>
      </c>
      <c r="H23" s="42"/>
      <c r="I23" s="43">
        <v>26</v>
      </c>
      <c r="J23" s="44">
        <v>2000</v>
      </c>
      <c r="K23" s="45">
        <f t="shared" ref="K23:K62" si="13">J23/I23</f>
        <v>76.92307692307692</v>
      </c>
      <c r="L23" s="46">
        <v>26</v>
      </c>
      <c r="M23" s="44">
        <f t="shared" si="12"/>
        <v>1699.8697674418606</v>
      </c>
      <c r="N23" s="45">
        <f t="shared" si="5"/>
        <v>65.379606440071569</v>
      </c>
      <c r="O23" s="47">
        <f t="shared" si="6"/>
        <v>0</v>
      </c>
      <c r="P23" s="48">
        <f t="shared" si="7"/>
        <v>-11.543470483005351</v>
      </c>
      <c r="Q23" s="49">
        <f t="shared" si="8"/>
        <v>0.8499348837209304</v>
      </c>
      <c r="R23" s="274"/>
      <c r="S23" s="50">
        <v>0.29890046296296297</v>
      </c>
      <c r="T23" s="51">
        <v>0.3611111111111111</v>
      </c>
      <c r="U23" s="52">
        <v>8.4166666666666501</v>
      </c>
      <c r="V23" s="53">
        <v>89.583333333333314</v>
      </c>
      <c r="W23" s="54"/>
      <c r="X23" s="94"/>
      <c r="Y23" s="266"/>
      <c r="Z23" s="267"/>
      <c r="AA23" s="55">
        <f t="shared" si="9"/>
        <v>-300.13023255813937</v>
      </c>
      <c r="AB23" s="49">
        <f t="shared" si="10"/>
        <v>0.84993488372093029</v>
      </c>
      <c r="AC23" s="294"/>
    </row>
    <row r="24" spans="1:43" ht="15.75" customHeight="1">
      <c r="A24" s="269"/>
      <c r="B24" s="38" t="s">
        <v>70</v>
      </c>
      <c r="C24" s="287" t="s">
        <v>73</v>
      </c>
      <c r="D24" s="287"/>
      <c r="E24" s="39">
        <v>51.86</v>
      </c>
      <c r="F24" s="40">
        <v>1226</v>
      </c>
      <c r="G24" s="41">
        <f t="shared" si="11"/>
        <v>63580.36</v>
      </c>
      <c r="H24" s="42"/>
      <c r="I24" s="43">
        <v>26</v>
      </c>
      <c r="J24" s="44">
        <v>2000</v>
      </c>
      <c r="K24" s="45">
        <f t="shared" si="13"/>
        <v>76.92307692307692</v>
      </c>
      <c r="L24" s="46">
        <v>26</v>
      </c>
      <c r="M24" s="44">
        <f t="shared" si="12"/>
        <v>1640.7434944237937</v>
      </c>
      <c r="N24" s="45">
        <f t="shared" si="5"/>
        <v>63.105519016299759</v>
      </c>
      <c r="O24" s="47">
        <f t="shared" si="6"/>
        <v>0</v>
      </c>
      <c r="P24" s="48">
        <f t="shared" si="7"/>
        <v>-13.817557906777161</v>
      </c>
      <c r="Q24" s="49">
        <f t="shared" si="8"/>
        <v>0.82037174721189687</v>
      </c>
      <c r="R24" s="274"/>
      <c r="S24" s="50">
        <v>0.36539351851851853</v>
      </c>
      <c r="T24" s="51">
        <v>0.39652777777777776</v>
      </c>
      <c r="U24" s="52">
        <v>6.166666666666698</v>
      </c>
      <c r="V24" s="53">
        <v>44.833333333333279</v>
      </c>
      <c r="W24" s="54"/>
      <c r="X24" s="94"/>
      <c r="Y24" s="266"/>
      <c r="Z24" s="267"/>
      <c r="AA24" s="55">
        <f t="shared" si="9"/>
        <v>-359.25650557620634</v>
      </c>
      <c r="AB24" s="49">
        <f t="shared" si="10"/>
        <v>0.82037174721189687</v>
      </c>
      <c r="AC24" s="294"/>
    </row>
    <row r="25" spans="1:43" ht="15.75" customHeight="1">
      <c r="A25" s="269"/>
      <c r="B25" s="38" t="s">
        <v>70</v>
      </c>
      <c r="C25" s="287" t="s">
        <v>72</v>
      </c>
      <c r="D25" s="287"/>
      <c r="E25" s="39">
        <v>56.77</v>
      </c>
      <c r="F25" s="40">
        <v>3627</v>
      </c>
      <c r="G25" s="41">
        <f t="shared" si="11"/>
        <v>205904.79</v>
      </c>
      <c r="H25" s="42"/>
      <c r="I25" s="43">
        <v>26</v>
      </c>
      <c r="J25" s="44">
        <v>2000</v>
      </c>
      <c r="K25" s="45">
        <f t="shared" si="13"/>
        <v>76.92307692307692</v>
      </c>
      <c r="L25" s="46">
        <v>26</v>
      </c>
      <c r="M25" s="44">
        <f t="shared" si="12"/>
        <v>1724.8612945838825</v>
      </c>
      <c r="N25" s="45">
        <f t="shared" si="5"/>
        <v>66.340819022457012</v>
      </c>
      <c r="O25" s="47">
        <f t="shared" si="6"/>
        <v>0</v>
      </c>
      <c r="P25" s="48">
        <f t="shared" si="7"/>
        <v>-10.582257900619908</v>
      </c>
      <c r="Q25" s="49">
        <f t="shared" si="8"/>
        <v>0.86243064729194119</v>
      </c>
      <c r="R25" s="274"/>
      <c r="S25" s="50">
        <v>0.40069444444444441</v>
      </c>
      <c r="T25" s="51">
        <v>0.48831018518518521</v>
      </c>
      <c r="U25" s="52">
        <v>5.9999999999999787</v>
      </c>
      <c r="V25" s="53">
        <v>126.16666666666676</v>
      </c>
      <c r="W25" s="54">
        <v>0.48831018518518521</v>
      </c>
      <c r="X25" s="94">
        <v>0.52709490740740739</v>
      </c>
      <c r="Y25" s="266"/>
      <c r="Z25" s="267"/>
      <c r="AA25" s="55">
        <f t="shared" si="9"/>
        <v>-275.13870541611755</v>
      </c>
      <c r="AB25" s="49">
        <f t="shared" si="10"/>
        <v>0.86243064729194119</v>
      </c>
      <c r="AC25" s="294"/>
    </row>
    <row r="26" spans="1:43" ht="15.75" customHeight="1">
      <c r="A26" s="269"/>
      <c r="B26" s="38" t="s">
        <v>74</v>
      </c>
      <c r="C26" s="287" t="s">
        <v>81</v>
      </c>
      <c r="D26" s="287"/>
      <c r="E26" s="39">
        <v>58.67</v>
      </c>
      <c r="F26" s="40">
        <v>780</v>
      </c>
      <c r="G26" s="41">
        <f t="shared" si="11"/>
        <v>45762.6</v>
      </c>
      <c r="H26" s="58">
        <v>2</v>
      </c>
      <c r="I26" s="43">
        <v>25</v>
      </c>
      <c r="J26" s="44">
        <v>2000</v>
      </c>
      <c r="K26" s="45">
        <f t="shared" si="13"/>
        <v>80</v>
      </c>
      <c r="L26" s="59">
        <v>25</v>
      </c>
      <c r="M26" s="44">
        <f t="shared" si="12"/>
        <v>1708.0291970802941</v>
      </c>
      <c r="N26" s="45">
        <f t="shared" si="5"/>
        <v>68.321167883211771</v>
      </c>
      <c r="O26" s="47">
        <f t="shared" si="6"/>
        <v>0</v>
      </c>
      <c r="P26" s="48">
        <f t="shared" si="7"/>
        <v>-11.678832116788229</v>
      </c>
      <c r="Q26" s="49">
        <f t="shared" si="8"/>
        <v>0.85401459854014716</v>
      </c>
      <c r="R26" s="274"/>
      <c r="S26" s="50">
        <v>0.52709490740740739</v>
      </c>
      <c r="T26" s="51">
        <v>0.54612268518518514</v>
      </c>
      <c r="U26" s="52">
        <v>55.849999999999937</v>
      </c>
      <c r="V26" s="53">
        <v>27.399999999999967</v>
      </c>
      <c r="W26" s="54"/>
      <c r="X26" s="94"/>
      <c r="Y26" s="266"/>
      <c r="Z26" s="267"/>
      <c r="AA26" s="55">
        <f t="shared" si="9"/>
        <v>-291.97080291970587</v>
      </c>
      <c r="AB26" s="49">
        <f t="shared" si="10"/>
        <v>0.85401459854014705</v>
      </c>
      <c r="AC26" s="294"/>
    </row>
    <row r="27" spans="1:43" ht="15.75" customHeight="1">
      <c r="A27" s="269"/>
      <c r="B27" s="38" t="s">
        <v>74</v>
      </c>
      <c r="C27" s="287" t="s">
        <v>213</v>
      </c>
      <c r="D27" s="287"/>
      <c r="E27" s="39">
        <v>77.34</v>
      </c>
      <c r="F27" s="40">
        <v>1871</v>
      </c>
      <c r="G27" s="60">
        <f t="shared" si="11"/>
        <v>144703.14000000001</v>
      </c>
      <c r="H27" s="61"/>
      <c r="I27" s="43">
        <v>25</v>
      </c>
      <c r="J27" s="44">
        <v>2000</v>
      </c>
      <c r="K27" s="45">
        <f t="shared" si="13"/>
        <v>80</v>
      </c>
      <c r="L27" s="46">
        <v>25</v>
      </c>
      <c r="M27" s="44">
        <f t="shared" si="12"/>
        <v>1672.1946375372395</v>
      </c>
      <c r="N27" s="45">
        <f t="shared" si="5"/>
        <v>66.887785501489574</v>
      </c>
      <c r="O27" s="47">
        <f t="shared" si="6"/>
        <v>0</v>
      </c>
      <c r="P27" s="48">
        <f t="shared" si="7"/>
        <v>-13.112214498510426</v>
      </c>
      <c r="Q27" s="49">
        <f t="shared" si="8"/>
        <v>0.8360973187686197</v>
      </c>
      <c r="R27" s="274"/>
      <c r="S27" s="50">
        <v>0.54932870370370368</v>
      </c>
      <c r="T27" s="51">
        <v>0.59594907407407405</v>
      </c>
      <c r="U27" s="52">
        <v>4.6166666666666956</v>
      </c>
      <c r="V27" s="53">
        <v>67.133333333333326</v>
      </c>
      <c r="W27" s="54"/>
      <c r="X27" s="94"/>
      <c r="Y27" s="266"/>
      <c r="Z27" s="267"/>
      <c r="AA27" s="55">
        <f t="shared" si="9"/>
        <v>-327.80536246276051</v>
      </c>
      <c r="AB27" s="49">
        <f t="shared" si="10"/>
        <v>0.8360973187686197</v>
      </c>
      <c r="AC27" s="294"/>
    </row>
    <row r="28" spans="1:43" ht="15.75" customHeight="1">
      <c r="A28" s="269"/>
      <c r="B28" s="38" t="s">
        <v>74</v>
      </c>
      <c r="C28" s="287" t="s">
        <v>81</v>
      </c>
      <c r="D28" s="287"/>
      <c r="E28" s="39">
        <v>58.67</v>
      </c>
      <c r="F28" s="40">
        <v>2132</v>
      </c>
      <c r="G28" s="60">
        <f t="shared" si="11"/>
        <v>125084.44</v>
      </c>
      <c r="H28" s="64"/>
      <c r="I28" s="43">
        <v>25</v>
      </c>
      <c r="J28" s="44">
        <v>2000</v>
      </c>
      <c r="K28" s="45">
        <f t="shared" si="13"/>
        <v>80</v>
      </c>
      <c r="L28" s="59">
        <v>25</v>
      </c>
      <c r="M28" s="44">
        <f t="shared" si="12"/>
        <v>1710.160427807486</v>
      </c>
      <c r="N28" s="45">
        <f t="shared" si="5"/>
        <v>68.406417112299437</v>
      </c>
      <c r="O28" s="65">
        <f t="shared" si="6"/>
        <v>0</v>
      </c>
      <c r="P28" s="66">
        <f t="shared" si="7"/>
        <v>-11.593582887700563</v>
      </c>
      <c r="Q28" s="67">
        <f t="shared" si="8"/>
        <v>0.855080213903743</v>
      </c>
      <c r="R28" s="274"/>
      <c r="S28" s="50">
        <v>0.60013888888888889</v>
      </c>
      <c r="T28" s="51">
        <v>0.65208333333333335</v>
      </c>
      <c r="U28" s="52">
        <v>6.0333333333333705</v>
      </c>
      <c r="V28" s="53">
        <v>74.800000000000026</v>
      </c>
      <c r="W28" s="54"/>
      <c r="X28" s="94"/>
      <c r="Y28" s="266"/>
      <c r="Z28" s="267"/>
      <c r="AA28" s="55">
        <f t="shared" si="9"/>
        <v>-289.83957219251397</v>
      </c>
      <c r="AB28" s="49">
        <f t="shared" si="10"/>
        <v>0.855080213903743</v>
      </c>
      <c r="AC28" s="294"/>
    </row>
    <row r="29" spans="1:43" ht="15.75" customHeight="1">
      <c r="A29" s="269"/>
      <c r="B29" s="38"/>
      <c r="C29" s="287"/>
      <c r="D29" s="287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  <c r="AQ29" s="9">
        <f>AI8</f>
        <v>0</v>
      </c>
    </row>
    <row r="30" spans="1:43" ht="15.75" customHeight="1">
      <c r="A30" s="269"/>
      <c r="B30" s="38"/>
      <c r="C30" s="287"/>
      <c r="D30" s="287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43" ht="15.75" customHeight="1">
      <c r="A31" s="269"/>
      <c r="B31" s="38"/>
      <c r="C31" s="287"/>
      <c r="D31" s="287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43" ht="15.75" customHeight="1">
      <c r="A32" s="269"/>
      <c r="B32" s="38"/>
      <c r="C32" s="287"/>
      <c r="D32" s="287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38"/>
      <c r="C33" s="287"/>
      <c r="D33" s="287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38"/>
      <c r="C34" s="287"/>
      <c r="D34" s="287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38"/>
      <c r="C35" s="287"/>
      <c r="D35" s="287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94"/>
      <c r="Y35" s="266"/>
      <c r="Z35" s="267"/>
      <c r="AA35" s="55"/>
      <c r="AB35" s="49"/>
      <c r="AC35" s="294"/>
    </row>
    <row r="36" spans="1:29" ht="15.75" customHeight="1">
      <c r="A36" s="269"/>
      <c r="B36" s="38"/>
      <c r="C36" s="287"/>
      <c r="D36" s="287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94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87"/>
      <c r="D37" s="287"/>
      <c r="E37" s="95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54"/>
      <c r="X37" s="94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14">AVERAGE(I22:I37)</f>
        <v>25.285714285714285</v>
      </c>
      <c r="J38" s="81">
        <f t="shared" si="14"/>
        <v>2000</v>
      </c>
      <c r="K38" s="82">
        <f t="shared" ref="K38" si="15">J38/I38</f>
        <v>79.096045197740111</v>
      </c>
      <c r="L38" s="80">
        <f t="shared" ref="L38:M38" si="16">AVERAGE(L22:L37)</f>
        <v>25.285714285714285</v>
      </c>
      <c r="M38" s="81">
        <f t="shared" si="16"/>
        <v>1691.3899695166417</v>
      </c>
      <c r="N38" s="82">
        <f t="shared" ref="N38:N44" si="17">M38/L38</f>
        <v>66.891128737946289</v>
      </c>
      <c r="O38" s="83">
        <f t="shared" ref="O38:O44" si="18">L38-I38</f>
        <v>0</v>
      </c>
      <c r="P38" s="84">
        <f t="shared" ref="P38:P44" si="19">N38-K38</f>
        <v>-12.204916459793822</v>
      </c>
      <c r="Q38" s="85">
        <f t="shared" ref="Q38:Q44" si="20">N38/K38</f>
        <v>0.84569498475832094</v>
      </c>
      <c r="R38" s="275"/>
      <c r="S38" s="182">
        <f>S22</f>
        <v>0.25</v>
      </c>
      <c r="T38" s="183">
        <f>INDEX(T22:T37,COUNTA(T22:T37))</f>
        <v>0.65208333333333335</v>
      </c>
      <c r="U38" s="86"/>
      <c r="V38" s="96"/>
      <c r="W38" s="78"/>
      <c r="X38" s="82"/>
      <c r="Y38" s="262"/>
      <c r="Z38" s="263"/>
      <c r="AA38" s="97">
        <f t="shared" ref="AA38:AA44" si="21">M38-J38</f>
        <v>-308.61003048335829</v>
      </c>
      <c r="AB38" s="85">
        <f t="shared" ref="AB38:AB44" si="22">M38/J38</f>
        <v>0.84569498475832083</v>
      </c>
      <c r="AC38" s="295"/>
    </row>
    <row r="39" spans="1:29" ht="15.75" customHeight="1">
      <c r="A39" s="281" t="s">
        <v>37</v>
      </c>
      <c r="B39" s="98" t="s">
        <v>79</v>
      </c>
      <c r="C39" s="271" t="s">
        <v>80</v>
      </c>
      <c r="D39" s="272"/>
      <c r="E39" s="21">
        <v>56.43</v>
      </c>
      <c r="F39" s="34">
        <v>1139</v>
      </c>
      <c r="G39" s="22">
        <f t="shared" ref="G39:G44" si="23">E39*F39</f>
        <v>64273.77</v>
      </c>
      <c r="H39" s="23"/>
      <c r="I39" s="24">
        <v>23</v>
      </c>
      <c r="J39" s="25">
        <v>2000</v>
      </c>
      <c r="K39" s="26">
        <f>J39/I39</f>
        <v>86.956521739130437</v>
      </c>
      <c r="L39" s="27">
        <v>23</v>
      </c>
      <c r="M39" s="25">
        <f t="shared" ref="M39:M44" si="24">F39/V39*60</f>
        <v>1656.7272727272739</v>
      </c>
      <c r="N39" s="26">
        <f t="shared" si="17"/>
        <v>72.03162055335973</v>
      </c>
      <c r="O39" s="91">
        <f t="shared" si="18"/>
        <v>0</v>
      </c>
      <c r="P39" s="92">
        <f t="shared" si="19"/>
        <v>-14.924901185770707</v>
      </c>
      <c r="Q39" s="31">
        <f t="shared" si="20"/>
        <v>0.82836363636363686</v>
      </c>
      <c r="R39" s="273">
        <f>Q55</f>
        <v>0.83102907909812795</v>
      </c>
      <c r="S39" s="32">
        <v>0.29166666666666669</v>
      </c>
      <c r="T39" s="33">
        <v>0.3203125</v>
      </c>
      <c r="U39" s="34"/>
      <c r="V39" s="35">
        <v>41.249999999999972</v>
      </c>
      <c r="W39" s="15"/>
      <c r="X39" s="17"/>
      <c r="Y39" s="276"/>
      <c r="Z39" s="277"/>
      <c r="AA39" s="36">
        <f t="shared" si="21"/>
        <v>-343.27272727272612</v>
      </c>
      <c r="AB39" s="31">
        <f t="shared" si="22"/>
        <v>0.82836363636363697</v>
      </c>
      <c r="AC39" s="348">
        <f>AB55</f>
        <v>0.83102907909812795</v>
      </c>
    </row>
    <row r="40" spans="1:29" ht="15.75" customHeight="1">
      <c r="A40" s="282"/>
      <c r="B40" s="99" t="s">
        <v>79</v>
      </c>
      <c r="C40" s="264" t="s">
        <v>227</v>
      </c>
      <c r="D40" s="265"/>
      <c r="E40" s="39">
        <v>49.9</v>
      </c>
      <c r="F40" s="52">
        <v>3000</v>
      </c>
      <c r="G40" s="41">
        <f t="shared" si="23"/>
        <v>149700</v>
      </c>
      <c r="H40" s="42"/>
      <c r="I40" s="43">
        <v>22</v>
      </c>
      <c r="J40" s="44">
        <v>2000</v>
      </c>
      <c r="K40" s="45">
        <f t="shared" si="13"/>
        <v>90.909090909090907</v>
      </c>
      <c r="L40" s="46">
        <v>22</v>
      </c>
      <c r="M40" s="44">
        <f t="shared" si="24"/>
        <v>1704.8145224940818</v>
      </c>
      <c r="N40" s="45">
        <f t="shared" si="17"/>
        <v>77.491569204276445</v>
      </c>
      <c r="O40" s="47">
        <f t="shared" si="18"/>
        <v>0</v>
      </c>
      <c r="P40" s="48">
        <f t="shared" si="19"/>
        <v>-13.417521704814462</v>
      </c>
      <c r="Q40" s="49">
        <f t="shared" si="20"/>
        <v>0.85240726124704091</v>
      </c>
      <c r="R40" s="274"/>
      <c r="S40" s="50">
        <v>0.32390046296296299</v>
      </c>
      <c r="T40" s="51">
        <v>0.3972222222222222</v>
      </c>
      <c r="U40" s="52">
        <v>5.1666666666667016</v>
      </c>
      <c r="V40" s="53">
        <v>105.58333333333326</v>
      </c>
      <c r="W40" s="54"/>
      <c r="X40" s="94"/>
      <c r="Y40" s="266"/>
      <c r="Z40" s="267"/>
      <c r="AA40" s="55">
        <f t="shared" si="21"/>
        <v>-295.18547750591824</v>
      </c>
      <c r="AB40" s="49">
        <f t="shared" si="22"/>
        <v>0.85240726124704091</v>
      </c>
      <c r="AC40" s="294"/>
    </row>
    <row r="41" spans="1:29" ht="15.75" customHeight="1">
      <c r="A41" s="282"/>
      <c r="B41" s="99" t="s">
        <v>74</v>
      </c>
      <c r="C41" s="264" t="s">
        <v>206</v>
      </c>
      <c r="D41" s="265"/>
      <c r="E41" s="39">
        <v>59.8</v>
      </c>
      <c r="F41" s="52">
        <v>669</v>
      </c>
      <c r="G41" s="41">
        <f t="shared" si="23"/>
        <v>40006.199999999997</v>
      </c>
      <c r="H41" s="42"/>
      <c r="I41" s="43">
        <v>16</v>
      </c>
      <c r="J41" s="44">
        <v>2000</v>
      </c>
      <c r="K41" s="45">
        <f t="shared" si="13"/>
        <v>125</v>
      </c>
      <c r="L41" s="46">
        <v>16</v>
      </c>
      <c r="M41" s="44">
        <f t="shared" si="24"/>
        <v>1643.9590443686004</v>
      </c>
      <c r="N41" s="45">
        <f t="shared" si="17"/>
        <v>102.74744027303753</v>
      </c>
      <c r="O41" s="47">
        <f t="shared" si="18"/>
        <v>0</v>
      </c>
      <c r="P41" s="48">
        <f t="shared" si="19"/>
        <v>-22.252559726962474</v>
      </c>
      <c r="Q41" s="49">
        <f t="shared" si="20"/>
        <v>0.82197952218430026</v>
      </c>
      <c r="R41" s="274"/>
      <c r="S41" s="50">
        <v>0.40069444444444446</v>
      </c>
      <c r="T41" s="51">
        <v>0.41765046296296299</v>
      </c>
      <c r="U41" s="52">
        <v>5.0000000000000622</v>
      </c>
      <c r="V41" s="53">
        <v>24.416666666666671</v>
      </c>
      <c r="W41" s="54"/>
      <c r="X41" s="94"/>
      <c r="Y41" s="266"/>
      <c r="Z41" s="267"/>
      <c r="AA41" s="55">
        <f t="shared" si="21"/>
        <v>-356.04095563139958</v>
      </c>
      <c r="AB41" s="49">
        <f t="shared" si="22"/>
        <v>0.82197952218430026</v>
      </c>
      <c r="AC41" s="294"/>
    </row>
    <row r="42" spans="1:29" ht="15.75" customHeight="1">
      <c r="A42" s="282"/>
      <c r="B42" s="99" t="s">
        <v>74</v>
      </c>
      <c r="C42" s="264" t="s">
        <v>212</v>
      </c>
      <c r="D42" s="265"/>
      <c r="E42" s="39">
        <v>59.8</v>
      </c>
      <c r="F42" s="52">
        <v>1008</v>
      </c>
      <c r="G42" s="41">
        <f t="shared" si="23"/>
        <v>60278.399999999994</v>
      </c>
      <c r="H42" s="42"/>
      <c r="I42" s="43">
        <v>14</v>
      </c>
      <c r="J42" s="44">
        <v>2000</v>
      </c>
      <c r="K42" s="45">
        <f t="shared" si="13"/>
        <v>142.85714285714286</v>
      </c>
      <c r="L42" s="46">
        <v>14</v>
      </c>
      <c r="M42" s="44">
        <f t="shared" si="24"/>
        <v>1666.115702479339</v>
      </c>
      <c r="N42" s="45">
        <f t="shared" si="17"/>
        <v>119.00826446280993</v>
      </c>
      <c r="O42" s="47">
        <f t="shared" si="18"/>
        <v>0</v>
      </c>
      <c r="P42" s="48">
        <f t="shared" si="19"/>
        <v>-23.848878394332928</v>
      </c>
      <c r="Q42" s="49">
        <f t="shared" si="20"/>
        <v>0.83305785123966947</v>
      </c>
      <c r="R42" s="274"/>
      <c r="S42" s="50">
        <v>0.42083333333333334</v>
      </c>
      <c r="T42" s="51">
        <v>0.44604166666666667</v>
      </c>
      <c r="U42" s="52">
        <v>4.5833333333333037</v>
      </c>
      <c r="V42" s="53">
        <v>36.299999999999997</v>
      </c>
      <c r="W42" s="54">
        <v>0.44604166666666667</v>
      </c>
      <c r="X42" s="94">
        <v>0.4861111111111111</v>
      </c>
      <c r="Y42" s="266"/>
      <c r="Z42" s="267"/>
      <c r="AA42" s="55">
        <f t="shared" si="21"/>
        <v>-333.88429752066099</v>
      </c>
      <c r="AB42" s="49">
        <f t="shared" si="22"/>
        <v>0.83305785123966947</v>
      </c>
      <c r="AC42" s="294"/>
    </row>
    <row r="43" spans="1:29" ht="15.75" customHeight="1">
      <c r="A43" s="283"/>
      <c r="B43" s="99" t="s">
        <v>85</v>
      </c>
      <c r="C43" s="264" t="s">
        <v>87</v>
      </c>
      <c r="D43" s="265"/>
      <c r="E43" s="39">
        <v>38.99</v>
      </c>
      <c r="F43" s="52">
        <v>2277</v>
      </c>
      <c r="G43" s="41">
        <f t="shared" si="23"/>
        <v>88780.23000000001</v>
      </c>
      <c r="H43" s="58"/>
      <c r="I43" s="43">
        <v>16</v>
      </c>
      <c r="J43" s="44">
        <v>2000</v>
      </c>
      <c r="K43" s="45">
        <f t="shared" si="13"/>
        <v>125</v>
      </c>
      <c r="L43" s="59">
        <v>16</v>
      </c>
      <c r="M43" s="44">
        <f t="shared" si="24"/>
        <v>1639.4399999999991</v>
      </c>
      <c r="N43" s="45">
        <f t="shared" si="17"/>
        <v>102.46499999999995</v>
      </c>
      <c r="O43" s="47">
        <f t="shared" si="18"/>
        <v>0</v>
      </c>
      <c r="P43" s="48">
        <f t="shared" si="19"/>
        <v>-22.535000000000053</v>
      </c>
      <c r="Q43" s="49">
        <f t="shared" si="20"/>
        <v>0.81971999999999956</v>
      </c>
      <c r="R43" s="274"/>
      <c r="S43" s="50">
        <v>0.4861111111111111</v>
      </c>
      <c r="T43" s="51">
        <v>0.54398148148148151</v>
      </c>
      <c r="U43" s="52">
        <v>57.699999999999989</v>
      </c>
      <c r="V43" s="53">
        <v>83.333333333333385</v>
      </c>
      <c r="W43" s="54"/>
      <c r="X43" s="94"/>
      <c r="Y43" s="266"/>
      <c r="Z43" s="267"/>
      <c r="AA43" s="55">
        <f t="shared" si="21"/>
        <v>-360.56000000000085</v>
      </c>
      <c r="AB43" s="49">
        <f t="shared" si="22"/>
        <v>0.81971999999999956</v>
      </c>
      <c r="AC43" s="294"/>
    </row>
    <row r="44" spans="1:29" ht="15.75" customHeight="1">
      <c r="A44" s="283"/>
      <c r="B44" s="99" t="s">
        <v>85</v>
      </c>
      <c r="C44" s="264" t="s">
        <v>86</v>
      </c>
      <c r="D44" s="265"/>
      <c r="E44" s="39">
        <v>37.94</v>
      </c>
      <c r="F44" s="52">
        <v>5713</v>
      </c>
      <c r="G44" s="60">
        <f t="shared" si="23"/>
        <v>216751.22</v>
      </c>
      <c r="H44" s="61"/>
      <c r="I44" s="43">
        <v>19</v>
      </c>
      <c r="J44" s="44">
        <v>2000</v>
      </c>
      <c r="K44" s="45">
        <f t="shared" si="13"/>
        <v>105.26315789473684</v>
      </c>
      <c r="L44" s="46">
        <v>19</v>
      </c>
      <c r="M44" s="44">
        <f t="shared" si="24"/>
        <v>1661.2924071082391</v>
      </c>
      <c r="N44" s="45">
        <f t="shared" si="17"/>
        <v>87.436442479381</v>
      </c>
      <c r="O44" s="47">
        <f t="shared" si="18"/>
        <v>0</v>
      </c>
      <c r="P44" s="48">
        <f t="shared" si="19"/>
        <v>-17.826715415355835</v>
      </c>
      <c r="Q44" s="49">
        <f t="shared" si="20"/>
        <v>0.83064620355411956</v>
      </c>
      <c r="R44" s="274"/>
      <c r="S44" s="50">
        <v>0.54652777777777772</v>
      </c>
      <c r="T44" s="51">
        <v>0.68981481481481477</v>
      </c>
      <c r="U44" s="52">
        <v>3.6666666666665471</v>
      </c>
      <c r="V44" s="53">
        <v>206.33333333333334</v>
      </c>
      <c r="W44" s="54"/>
      <c r="X44" s="94"/>
      <c r="Y44" s="266"/>
      <c r="Z44" s="267"/>
      <c r="AA44" s="55">
        <f t="shared" si="21"/>
        <v>-338.7075928917609</v>
      </c>
      <c r="AB44" s="49">
        <f t="shared" si="22"/>
        <v>0.83064620355411956</v>
      </c>
      <c r="AC44" s="294"/>
    </row>
    <row r="45" spans="1:29" ht="15.75" customHeight="1">
      <c r="A45" s="283"/>
      <c r="B45" s="99"/>
      <c r="C45" s="264"/>
      <c r="D45" s="265"/>
      <c r="E45" s="39"/>
      <c r="F45" s="52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94"/>
    </row>
    <row r="46" spans="1:29" ht="15.75" customHeight="1">
      <c r="A46" s="283"/>
      <c r="B46" s="99"/>
      <c r="C46" s="264"/>
      <c r="D46" s="265"/>
      <c r="E46" s="39"/>
      <c r="F46" s="52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94"/>
    </row>
    <row r="47" spans="1:29" ht="15.75" customHeight="1">
      <c r="A47" s="283"/>
      <c r="B47" s="99"/>
      <c r="C47" s="264"/>
      <c r="D47" s="265"/>
      <c r="E47" s="39"/>
      <c r="F47" s="52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94"/>
      <c r="Y47" s="266"/>
      <c r="Z47" s="267"/>
      <c r="AA47" s="55"/>
      <c r="AB47" s="49"/>
      <c r="AC47" s="294"/>
    </row>
    <row r="48" spans="1:29" ht="15.75" customHeight="1">
      <c r="A48" s="283"/>
      <c r="B48" s="99"/>
      <c r="C48" s="264"/>
      <c r="D48" s="265"/>
      <c r="E48" s="39"/>
      <c r="F48" s="52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94"/>
      <c r="Y48" s="266"/>
      <c r="Z48" s="267"/>
      <c r="AA48" s="55"/>
      <c r="AB48" s="49"/>
      <c r="AC48" s="294"/>
    </row>
    <row r="49" spans="1:29" ht="15.75" customHeight="1">
      <c r="A49" s="283"/>
      <c r="B49" s="99"/>
      <c r="C49" s="264"/>
      <c r="D49" s="265"/>
      <c r="E49" s="39"/>
      <c r="F49" s="52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94"/>
      <c r="Y49" s="266"/>
      <c r="Z49" s="267"/>
      <c r="AA49" s="55"/>
      <c r="AB49" s="49"/>
      <c r="AC49" s="294"/>
    </row>
    <row r="50" spans="1:29" ht="15.75" customHeight="1">
      <c r="A50" s="283"/>
      <c r="B50" s="99"/>
      <c r="C50" s="264"/>
      <c r="D50" s="265"/>
      <c r="E50" s="39"/>
      <c r="F50" s="52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94"/>
      <c r="Y50" s="266"/>
      <c r="Z50" s="267"/>
      <c r="AA50" s="55"/>
      <c r="AB50" s="49"/>
      <c r="AC50" s="294"/>
    </row>
    <row r="51" spans="1:29" ht="15.75" customHeight="1">
      <c r="A51" s="283"/>
      <c r="B51" s="99"/>
      <c r="C51" s="264"/>
      <c r="D51" s="265"/>
      <c r="E51" s="39"/>
      <c r="F51" s="52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94"/>
      <c r="Y51" s="266"/>
      <c r="Z51" s="267"/>
      <c r="AA51" s="55"/>
      <c r="AB51" s="49"/>
      <c r="AC51" s="294"/>
    </row>
    <row r="52" spans="1:29" ht="15.75" customHeight="1">
      <c r="A52" s="283"/>
      <c r="B52" s="99"/>
      <c r="C52" s="264"/>
      <c r="D52" s="265"/>
      <c r="E52" s="39"/>
      <c r="F52" s="52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100"/>
      <c r="X52" s="101"/>
      <c r="Y52" s="266"/>
      <c r="Z52" s="267"/>
      <c r="AA52" s="55"/>
      <c r="AB52" s="49"/>
      <c r="AC52" s="294"/>
    </row>
    <row r="53" spans="1:29" ht="15.75" customHeight="1">
      <c r="A53" s="283"/>
      <c r="B53" s="99"/>
      <c r="C53" s="264"/>
      <c r="D53" s="265"/>
      <c r="E53" s="39"/>
      <c r="F53" s="52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102"/>
      <c r="X53" s="103"/>
      <c r="Y53" s="266"/>
      <c r="Z53" s="267"/>
      <c r="AA53" s="55"/>
      <c r="AB53" s="49"/>
      <c r="AC53" s="294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50"/>
      <c r="T54" s="51"/>
      <c r="U54" s="73"/>
      <c r="V54" s="53"/>
      <c r="W54" s="102"/>
      <c r="X54" s="103"/>
      <c r="Y54" s="266"/>
      <c r="Z54" s="267"/>
      <c r="AA54" s="55"/>
      <c r="AB54" s="49"/>
      <c r="AC54" s="294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25">AVERAGE(I39:I54)</f>
        <v>18.333333333333332</v>
      </c>
      <c r="J55" s="81">
        <f t="shared" si="25"/>
        <v>2000</v>
      </c>
      <c r="K55" s="82">
        <f t="shared" ref="K55" si="26">J55/I55</f>
        <v>109.09090909090909</v>
      </c>
      <c r="L55" s="80">
        <f t="shared" ref="L55:M55" si="27">AVERAGE(L39:L54)</f>
        <v>18.333333333333332</v>
      </c>
      <c r="M55" s="81">
        <f t="shared" si="27"/>
        <v>1662.0581581962558</v>
      </c>
      <c r="N55" s="82">
        <f t="shared" ref="N55:N62" si="28">M55/L55</f>
        <v>90.657717719795784</v>
      </c>
      <c r="O55" s="83">
        <f t="shared" ref="O55:O62" si="29">L55-I55</f>
        <v>0</v>
      </c>
      <c r="P55" s="84">
        <f t="shared" ref="P55:P62" si="30">N55-K55</f>
        <v>-18.43319137111331</v>
      </c>
      <c r="Q55" s="85">
        <f t="shared" ref="Q55:Q62" si="31">N55/K55</f>
        <v>0.83102907909812795</v>
      </c>
      <c r="R55" s="275"/>
      <c r="S55" s="182">
        <f>S39</f>
        <v>0.29166666666666669</v>
      </c>
      <c r="T55" s="183">
        <f>INDEX(T39:T54,COUNTA(T39:T54))</f>
        <v>0.68981481481481477</v>
      </c>
      <c r="U55" s="86"/>
      <c r="V55" s="96"/>
      <c r="W55" s="105"/>
      <c r="X55" s="106"/>
      <c r="Y55" s="262"/>
      <c r="Z55" s="263"/>
      <c r="AA55" s="97">
        <f t="shared" ref="AA55:AA62" si="32">M55-J55</f>
        <v>-337.94184180374418</v>
      </c>
      <c r="AB55" s="85">
        <f t="shared" ref="AB55:AB62" si="33">M55/J55</f>
        <v>0.83102907909812795</v>
      </c>
      <c r="AC55" s="295"/>
    </row>
    <row r="56" spans="1:29" ht="15.75" customHeight="1">
      <c r="A56" s="268" t="s">
        <v>38</v>
      </c>
      <c r="B56" s="98" t="s">
        <v>70</v>
      </c>
      <c r="C56" s="271" t="s">
        <v>83</v>
      </c>
      <c r="D56" s="272"/>
      <c r="E56" s="21">
        <v>56.85</v>
      </c>
      <c r="F56" s="15">
        <v>956</v>
      </c>
      <c r="G56" s="22">
        <f t="shared" ref="G56:G62" si="34">E56*F56</f>
        <v>54348.6</v>
      </c>
      <c r="H56" s="23"/>
      <c r="I56" s="24">
        <v>21</v>
      </c>
      <c r="J56" s="25">
        <v>2000</v>
      </c>
      <c r="K56" s="26">
        <f>J56/I56</f>
        <v>95.238095238095241</v>
      </c>
      <c r="L56" s="27">
        <v>21</v>
      </c>
      <c r="M56" s="25">
        <f t="shared" ref="M56:M62" si="35">F56/V56*60</f>
        <v>1634.9643705463172</v>
      </c>
      <c r="N56" s="26">
        <f t="shared" si="28"/>
        <v>77.855446216491302</v>
      </c>
      <c r="O56" s="91">
        <f t="shared" si="29"/>
        <v>0</v>
      </c>
      <c r="P56" s="92">
        <f t="shared" si="30"/>
        <v>-17.382649021603939</v>
      </c>
      <c r="Q56" s="31">
        <f t="shared" si="31"/>
        <v>0.81748218527315863</v>
      </c>
      <c r="R56" s="273">
        <f>Q72</f>
        <v>0.84267744729128202</v>
      </c>
      <c r="S56" s="32">
        <v>0.25</v>
      </c>
      <c r="T56" s="33">
        <v>0.27436342592592594</v>
      </c>
      <c r="U56" s="34"/>
      <c r="V56" s="35">
        <v>35.083333333333357</v>
      </c>
      <c r="W56" s="33"/>
      <c r="X56" s="107"/>
      <c r="Y56" s="276"/>
      <c r="Z56" s="277"/>
      <c r="AA56" s="36">
        <f t="shared" si="32"/>
        <v>-365.03562945368276</v>
      </c>
      <c r="AB56" s="31">
        <f t="shared" si="33"/>
        <v>0.81748218527315863</v>
      </c>
      <c r="AC56" s="278">
        <f>AB72</f>
        <v>0.84267744729128213</v>
      </c>
    </row>
    <row r="57" spans="1:29" ht="15.75" customHeight="1">
      <c r="A57" s="269"/>
      <c r="B57" s="99" t="s">
        <v>74</v>
      </c>
      <c r="C57" s="264" t="s">
        <v>82</v>
      </c>
      <c r="D57" s="265"/>
      <c r="E57" s="39">
        <v>47.37</v>
      </c>
      <c r="F57" s="40">
        <v>1420</v>
      </c>
      <c r="G57" s="41">
        <f t="shared" si="34"/>
        <v>67265.399999999994</v>
      </c>
      <c r="H57" s="42"/>
      <c r="I57" s="43">
        <v>21</v>
      </c>
      <c r="J57" s="44">
        <v>2000</v>
      </c>
      <c r="K57" s="45">
        <f t="shared" si="13"/>
        <v>95.238095238095241</v>
      </c>
      <c r="L57" s="46">
        <v>21</v>
      </c>
      <c r="M57" s="44">
        <f t="shared" si="35"/>
        <v>1666.2320730117349</v>
      </c>
      <c r="N57" s="45">
        <f t="shared" si="28"/>
        <v>79.34438442913023</v>
      </c>
      <c r="O57" s="47">
        <f t="shared" si="29"/>
        <v>0</v>
      </c>
      <c r="P57" s="48">
        <f t="shared" si="30"/>
        <v>-15.893710808965011</v>
      </c>
      <c r="Q57" s="49">
        <f t="shared" si="31"/>
        <v>0.83311603650586741</v>
      </c>
      <c r="R57" s="274"/>
      <c r="S57" s="50">
        <v>0.27986111111111112</v>
      </c>
      <c r="T57" s="51">
        <v>0.31537037037037036</v>
      </c>
      <c r="U57" s="52">
        <v>7.9166666666666519</v>
      </c>
      <c r="V57" s="53">
        <v>51.133333333333304</v>
      </c>
      <c r="W57" s="54"/>
      <c r="X57" s="94"/>
      <c r="Y57" s="266"/>
      <c r="Z57" s="267"/>
      <c r="AA57" s="55">
        <f t="shared" si="32"/>
        <v>-333.76792698826512</v>
      </c>
      <c r="AB57" s="49">
        <f t="shared" si="33"/>
        <v>0.83311603650586741</v>
      </c>
      <c r="AC57" s="279"/>
    </row>
    <row r="58" spans="1:29" ht="15.75" customHeight="1">
      <c r="A58" s="269"/>
      <c r="B58" s="99" t="s">
        <v>74</v>
      </c>
      <c r="C58" s="264" t="s">
        <v>220</v>
      </c>
      <c r="D58" s="265"/>
      <c r="E58" s="39">
        <v>65.55</v>
      </c>
      <c r="F58" s="40">
        <v>1050</v>
      </c>
      <c r="G58" s="41">
        <f t="shared" si="34"/>
        <v>68827.5</v>
      </c>
      <c r="H58" s="42"/>
      <c r="I58" s="43">
        <v>22</v>
      </c>
      <c r="J58" s="44">
        <v>2000</v>
      </c>
      <c r="K58" s="45">
        <f t="shared" si="13"/>
        <v>90.909090909090907</v>
      </c>
      <c r="L58" s="46">
        <v>22</v>
      </c>
      <c r="M58" s="44">
        <f t="shared" si="35"/>
        <v>1696.5888689407529</v>
      </c>
      <c r="N58" s="45">
        <f t="shared" si="28"/>
        <v>77.117675860943322</v>
      </c>
      <c r="O58" s="47">
        <f t="shared" si="29"/>
        <v>0</v>
      </c>
      <c r="P58" s="48">
        <f t="shared" si="30"/>
        <v>-13.791415048147584</v>
      </c>
      <c r="Q58" s="49">
        <f t="shared" si="31"/>
        <v>0.84829443447037656</v>
      </c>
      <c r="R58" s="274"/>
      <c r="S58" s="50">
        <v>0.32013888888888886</v>
      </c>
      <c r="T58" s="51">
        <v>0.34592592592592591</v>
      </c>
      <c r="U58" s="52">
        <v>6.8666666666666476</v>
      </c>
      <c r="V58" s="53">
        <v>37.133333333333354</v>
      </c>
      <c r="W58" s="54"/>
      <c r="X58" s="94"/>
      <c r="Y58" s="266"/>
      <c r="Z58" s="267"/>
      <c r="AA58" s="55">
        <f t="shared" si="32"/>
        <v>-303.41113105924705</v>
      </c>
      <c r="AB58" s="49">
        <f t="shared" si="33"/>
        <v>0.84829443447037645</v>
      </c>
      <c r="AC58" s="279"/>
    </row>
    <row r="59" spans="1:29" ht="15.75" customHeight="1">
      <c r="A59" s="269"/>
      <c r="B59" s="99" t="s">
        <v>74</v>
      </c>
      <c r="C59" s="264" t="s">
        <v>223</v>
      </c>
      <c r="D59" s="265"/>
      <c r="E59" s="39">
        <v>59.36</v>
      </c>
      <c r="F59" s="40">
        <v>1773</v>
      </c>
      <c r="G59" s="41">
        <f t="shared" si="34"/>
        <v>105245.28</v>
      </c>
      <c r="H59" s="42"/>
      <c r="I59" s="43">
        <v>23</v>
      </c>
      <c r="J59" s="44">
        <v>2000</v>
      </c>
      <c r="K59" s="45">
        <f t="shared" si="13"/>
        <v>86.956521739130437</v>
      </c>
      <c r="L59" s="46">
        <v>23</v>
      </c>
      <c r="M59" s="44">
        <f t="shared" si="35"/>
        <v>1697.5531914893618</v>
      </c>
      <c r="N59" s="45">
        <f t="shared" si="28"/>
        <v>73.806660499537472</v>
      </c>
      <c r="O59" s="47">
        <f t="shared" si="29"/>
        <v>0</v>
      </c>
      <c r="P59" s="48">
        <f t="shared" si="30"/>
        <v>-13.149861239592965</v>
      </c>
      <c r="Q59" s="49">
        <f t="shared" si="31"/>
        <v>0.8487765957446809</v>
      </c>
      <c r="R59" s="274"/>
      <c r="S59" s="50">
        <v>0.35092592592592592</v>
      </c>
      <c r="T59" s="51">
        <v>0.39444444444444443</v>
      </c>
      <c r="U59" s="52">
        <v>7.2000000000000064</v>
      </c>
      <c r="V59" s="53">
        <v>62.666666666666657</v>
      </c>
      <c r="W59" s="54"/>
      <c r="X59" s="94"/>
      <c r="Y59" s="266"/>
      <c r="Z59" s="267"/>
      <c r="AA59" s="55">
        <f t="shared" si="32"/>
        <v>-302.44680851063822</v>
      </c>
      <c r="AB59" s="49">
        <f t="shared" si="33"/>
        <v>0.8487765957446809</v>
      </c>
      <c r="AC59" s="279"/>
    </row>
    <row r="60" spans="1:29" ht="15.75" customHeight="1">
      <c r="A60" s="269"/>
      <c r="B60" s="99" t="s">
        <v>74</v>
      </c>
      <c r="C60" s="264" t="s">
        <v>228</v>
      </c>
      <c r="D60" s="265"/>
      <c r="E60" s="39">
        <v>59.36</v>
      </c>
      <c r="F60" s="40">
        <v>2336</v>
      </c>
      <c r="G60" s="41">
        <f t="shared" si="34"/>
        <v>138664.95999999999</v>
      </c>
      <c r="H60" s="58"/>
      <c r="I60" s="43">
        <v>25</v>
      </c>
      <c r="J60" s="44">
        <v>2000</v>
      </c>
      <c r="K60" s="45">
        <f t="shared" si="13"/>
        <v>80</v>
      </c>
      <c r="L60" s="59">
        <v>25</v>
      </c>
      <c r="M60" s="44">
        <f t="shared" si="35"/>
        <v>1692.0724346076465</v>
      </c>
      <c r="N60" s="45">
        <f t="shared" si="28"/>
        <v>67.682897384305861</v>
      </c>
      <c r="O60" s="47">
        <f t="shared" si="29"/>
        <v>0</v>
      </c>
      <c r="P60" s="48">
        <f t="shared" si="30"/>
        <v>-12.317102615694139</v>
      </c>
      <c r="Q60" s="49">
        <f t="shared" si="31"/>
        <v>0.84603621730382328</v>
      </c>
      <c r="R60" s="274"/>
      <c r="S60" s="50">
        <v>0.3994212962962963</v>
      </c>
      <c r="T60" s="51">
        <v>0.45694444444444443</v>
      </c>
      <c r="U60" s="52">
        <v>7.1666666666666945</v>
      </c>
      <c r="V60" s="53">
        <v>82.8333333333333</v>
      </c>
      <c r="W60" s="54">
        <v>0.45694444444444443</v>
      </c>
      <c r="X60" s="94">
        <v>0.49513888888888885</v>
      </c>
      <c r="Y60" s="266"/>
      <c r="Z60" s="267"/>
      <c r="AA60" s="55">
        <f t="shared" si="32"/>
        <v>-307.92756539235347</v>
      </c>
      <c r="AB60" s="49">
        <f t="shared" si="33"/>
        <v>0.84603621730382328</v>
      </c>
      <c r="AC60" s="279"/>
    </row>
    <row r="61" spans="1:29" ht="15.75" customHeight="1">
      <c r="A61" s="269"/>
      <c r="B61" s="99" t="s">
        <v>74</v>
      </c>
      <c r="C61" s="264" t="s">
        <v>75</v>
      </c>
      <c r="D61" s="265"/>
      <c r="E61" s="39">
        <v>59.34</v>
      </c>
      <c r="F61" s="40">
        <v>1549</v>
      </c>
      <c r="G61" s="60">
        <f t="shared" si="34"/>
        <v>91917.66</v>
      </c>
      <c r="H61" s="61"/>
      <c r="I61" s="43">
        <v>25</v>
      </c>
      <c r="J61" s="44">
        <v>2000</v>
      </c>
      <c r="K61" s="45">
        <f t="shared" si="13"/>
        <v>80</v>
      </c>
      <c r="L61" s="46">
        <v>25</v>
      </c>
      <c r="M61" s="44">
        <f t="shared" si="35"/>
        <v>1683.1874434047684</v>
      </c>
      <c r="N61" s="45">
        <f t="shared" si="28"/>
        <v>67.327497736190736</v>
      </c>
      <c r="O61" s="47">
        <f t="shared" si="29"/>
        <v>0</v>
      </c>
      <c r="P61" s="48">
        <f t="shared" si="30"/>
        <v>-12.672502263809264</v>
      </c>
      <c r="Q61" s="49">
        <f t="shared" si="31"/>
        <v>0.84159372170238422</v>
      </c>
      <c r="R61" s="274"/>
      <c r="S61" s="50">
        <v>0.49513888888888885</v>
      </c>
      <c r="T61" s="51">
        <v>0.53348379629629628</v>
      </c>
      <c r="U61" s="52">
        <v>54.999999999999964</v>
      </c>
      <c r="V61" s="53">
        <v>55.21666666666669</v>
      </c>
      <c r="W61" s="54"/>
      <c r="X61" s="94"/>
      <c r="Y61" s="266"/>
      <c r="Z61" s="267"/>
      <c r="AA61" s="55">
        <f t="shared" si="32"/>
        <v>-316.81255659523163</v>
      </c>
      <c r="AB61" s="49">
        <f t="shared" si="33"/>
        <v>0.84159372170238422</v>
      </c>
      <c r="AC61" s="279"/>
    </row>
    <row r="62" spans="1:29" ht="15.75" customHeight="1">
      <c r="A62" s="269"/>
      <c r="B62" s="99" t="s">
        <v>74</v>
      </c>
      <c r="C62" s="264" t="s">
        <v>84</v>
      </c>
      <c r="D62" s="265"/>
      <c r="E62" s="39">
        <v>59.52</v>
      </c>
      <c r="F62" s="40">
        <v>3720</v>
      </c>
      <c r="G62" s="60">
        <f t="shared" si="34"/>
        <v>221414.40000000002</v>
      </c>
      <c r="H62" s="64"/>
      <c r="I62" s="43">
        <v>26</v>
      </c>
      <c r="J62" s="44">
        <v>2000</v>
      </c>
      <c r="K62" s="45">
        <f t="shared" si="13"/>
        <v>76.92307692307692</v>
      </c>
      <c r="L62" s="59">
        <v>26</v>
      </c>
      <c r="M62" s="44">
        <f t="shared" si="35"/>
        <v>1726.8858800773687</v>
      </c>
      <c r="N62" s="45">
        <f t="shared" si="28"/>
        <v>66.41868769528341</v>
      </c>
      <c r="O62" s="65">
        <f t="shared" si="29"/>
        <v>0</v>
      </c>
      <c r="P62" s="66">
        <f t="shared" si="30"/>
        <v>-10.50438922779351</v>
      </c>
      <c r="Q62" s="67">
        <f t="shared" si="31"/>
        <v>0.86344294003868438</v>
      </c>
      <c r="R62" s="274"/>
      <c r="S62" s="62">
        <v>0.53680555555555554</v>
      </c>
      <c r="T62" s="63">
        <v>0.62656250000000002</v>
      </c>
      <c r="U62" s="52">
        <v>4.783333333333335</v>
      </c>
      <c r="V62" s="53">
        <v>129.25000000000006</v>
      </c>
      <c r="W62" s="63"/>
      <c r="X62" s="108"/>
      <c r="Y62" s="266"/>
      <c r="Z62" s="267"/>
      <c r="AA62" s="55">
        <f t="shared" si="32"/>
        <v>-273.11411992263129</v>
      </c>
      <c r="AB62" s="49">
        <f t="shared" si="33"/>
        <v>0.86344294003868438</v>
      </c>
      <c r="AC62" s="279"/>
    </row>
    <row r="63" spans="1:29" ht="15.75" customHeight="1">
      <c r="A63" s="269"/>
      <c r="B63" s="99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62"/>
      <c r="T63" s="63"/>
      <c r="U63" s="52"/>
      <c r="V63" s="53"/>
      <c r="W63" s="63"/>
      <c r="X63" s="108"/>
      <c r="Y63" s="266"/>
      <c r="Z63" s="267"/>
      <c r="AA63" s="55"/>
      <c r="AB63" s="49"/>
      <c r="AC63" s="279"/>
    </row>
    <row r="64" spans="1:29" ht="15.75" customHeight="1">
      <c r="A64" s="269"/>
      <c r="B64" s="99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53"/>
      <c r="W64" s="63"/>
      <c r="X64" s="108"/>
      <c r="Y64" s="266"/>
      <c r="Z64" s="267"/>
      <c r="AA64" s="55"/>
      <c r="AB64" s="49"/>
      <c r="AC64" s="279"/>
    </row>
    <row r="65" spans="1:29" ht="15.75" customHeight="1">
      <c r="A65" s="269"/>
      <c r="B65" s="99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53"/>
      <c r="W65" s="63"/>
      <c r="X65" s="108"/>
      <c r="Y65" s="266"/>
      <c r="Z65" s="267"/>
      <c r="AA65" s="55"/>
      <c r="AB65" s="49"/>
      <c r="AC65" s="279"/>
    </row>
    <row r="66" spans="1:29" ht="15.75" customHeight="1">
      <c r="A66" s="269"/>
      <c r="B66" s="99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53"/>
      <c r="W66" s="63"/>
      <c r="X66" s="108"/>
      <c r="Y66" s="266"/>
      <c r="Z66" s="267"/>
      <c r="AA66" s="55"/>
      <c r="AB66" s="49"/>
      <c r="AC66" s="279"/>
    </row>
    <row r="67" spans="1:29" ht="15.75" customHeight="1">
      <c r="A67" s="269"/>
      <c r="B67" s="99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53"/>
      <c r="W67" s="63"/>
      <c r="X67" s="108"/>
      <c r="Y67" s="266"/>
      <c r="Z67" s="267"/>
      <c r="AA67" s="55"/>
      <c r="AB67" s="49"/>
      <c r="AC67" s="279"/>
    </row>
    <row r="68" spans="1:29" ht="15.75" customHeight="1">
      <c r="A68" s="269"/>
      <c r="B68" s="99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53"/>
      <c r="W68" s="63"/>
      <c r="X68" s="108"/>
      <c r="Y68" s="266"/>
      <c r="Z68" s="267"/>
      <c r="AA68" s="55"/>
      <c r="AB68" s="49"/>
      <c r="AC68" s="279"/>
    </row>
    <row r="69" spans="1:29" ht="15.75" customHeight="1">
      <c r="A69" s="269"/>
      <c r="B69" s="99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53"/>
      <c r="W69" s="63"/>
      <c r="X69" s="108"/>
      <c r="Y69" s="266"/>
      <c r="Z69" s="267"/>
      <c r="AA69" s="55"/>
      <c r="AB69" s="49"/>
      <c r="AC69" s="279"/>
    </row>
    <row r="70" spans="1:29" ht="15.75" customHeight="1">
      <c r="A70" s="269"/>
      <c r="B70" s="99"/>
      <c r="C70" s="264"/>
      <c r="D70" s="265"/>
      <c r="E70" s="39"/>
      <c r="F70" s="71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53"/>
      <c r="W70" s="63"/>
      <c r="X70" s="108"/>
      <c r="Y70" s="266"/>
      <c r="Z70" s="267"/>
      <c r="AA70" s="55"/>
      <c r="AB70" s="49"/>
      <c r="AC70" s="279"/>
    </row>
    <row r="71" spans="1:29" ht="15.75" customHeight="1">
      <c r="A71" s="269"/>
      <c r="B71" s="99"/>
      <c r="C71" s="264"/>
      <c r="D71" s="265"/>
      <c r="E71" s="109"/>
      <c r="F71" s="71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36">AVERAGE(I56:I71)</f>
        <v>23.285714285714285</v>
      </c>
      <c r="J72" s="81">
        <f t="shared" si="36"/>
        <v>2000</v>
      </c>
      <c r="K72" s="82">
        <f t="shared" ref="K72" si="37">J72/I72</f>
        <v>85.889570552147248</v>
      </c>
      <c r="L72" s="80">
        <f t="shared" ref="L72:M72" si="38">AVERAGE(L56:L71)</f>
        <v>23.285714285714285</v>
      </c>
      <c r="M72" s="81">
        <f t="shared" si="38"/>
        <v>1685.3548945825642</v>
      </c>
      <c r="N72" s="82">
        <f t="shared" ref="N72:N81" si="39">M72/L72</f>
        <v>72.377204061827911</v>
      </c>
      <c r="O72" s="83">
        <f t="shared" ref="O72:O81" si="40">L72-I72</f>
        <v>0</v>
      </c>
      <c r="P72" s="84">
        <f t="shared" ref="P72:P81" si="41">N72-K72</f>
        <v>-13.512366490319337</v>
      </c>
      <c r="Q72" s="85">
        <f t="shared" ref="Q72:Q81" si="42">N72/K72</f>
        <v>0.84267744729128202</v>
      </c>
      <c r="R72" s="275"/>
      <c r="S72" s="182">
        <f>S56</f>
        <v>0.25</v>
      </c>
      <c r="T72" s="183">
        <f>INDEX(T56:T71,COUNTA(T56:T71))</f>
        <v>0.62656250000000002</v>
      </c>
      <c r="U72" s="86"/>
      <c r="V72" s="96"/>
      <c r="W72" s="78"/>
      <c r="X72" s="82"/>
      <c r="Y72" s="262"/>
      <c r="Z72" s="263"/>
      <c r="AA72" s="97">
        <f t="shared" ref="AA72:AA81" si="43">M72-J72</f>
        <v>-314.64510541743584</v>
      </c>
      <c r="AB72" s="85">
        <f t="shared" ref="AB72:AB81" si="44">M72/J72</f>
        <v>0.84267744729128213</v>
      </c>
      <c r="AC72" s="280"/>
    </row>
    <row r="73" spans="1:29" ht="15.75" customHeight="1">
      <c r="A73" s="281" t="s">
        <v>39</v>
      </c>
      <c r="B73" s="16" t="s">
        <v>85</v>
      </c>
      <c r="C73" s="349" t="s">
        <v>207</v>
      </c>
      <c r="D73" s="349"/>
      <c r="E73" s="21">
        <v>28.29</v>
      </c>
      <c r="F73" s="15">
        <v>3667</v>
      </c>
      <c r="G73" s="22">
        <f t="shared" ref="G73:G81" si="45">E73*F73</f>
        <v>103739.43</v>
      </c>
      <c r="H73" s="23"/>
      <c r="I73" s="24">
        <v>19</v>
      </c>
      <c r="J73" s="25">
        <v>3600</v>
      </c>
      <c r="K73" s="26">
        <f>J73/I73</f>
        <v>189.47368421052633</v>
      </c>
      <c r="L73" s="27">
        <v>19</v>
      </c>
      <c r="M73" s="25">
        <f t="shared" ref="M73:M81" si="46">F73/V73*60</f>
        <v>2969.8987626546677</v>
      </c>
      <c r="N73" s="26">
        <f t="shared" si="39"/>
        <v>156.31046119235094</v>
      </c>
      <c r="O73" s="91">
        <f t="shared" si="40"/>
        <v>0</v>
      </c>
      <c r="P73" s="92">
        <f t="shared" si="41"/>
        <v>-33.163223018175387</v>
      </c>
      <c r="Q73" s="31">
        <f t="shared" si="42"/>
        <v>0.8249718785151855</v>
      </c>
      <c r="R73" s="273">
        <f>Q89</f>
        <v>0.85442384636229163</v>
      </c>
      <c r="S73" s="32">
        <v>0.16666666666666666</v>
      </c>
      <c r="T73" s="33">
        <v>0.21811342592592592</v>
      </c>
      <c r="U73" s="34"/>
      <c r="V73" s="35">
        <v>74.083333333333343</v>
      </c>
      <c r="W73" s="33"/>
      <c r="X73" s="107"/>
      <c r="Y73" s="276"/>
      <c r="Z73" s="277"/>
      <c r="AA73" s="36">
        <f t="shared" si="43"/>
        <v>-630.10123734533227</v>
      </c>
      <c r="AB73" s="31">
        <f t="shared" si="44"/>
        <v>0.8249718785151855</v>
      </c>
      <c r="AC73" s="278">
        <f>AB89</f>
        <v>0.85442384636229174</v>
      </c>
    </row>
    <row r="74" spans="1:29" ht="15.75" customHeight="1">
      <c r="A74" s="282"/>
      <c r="B74" s="38" t="s">
        <v>85</v>
      </c>
      <c r="C74" s="287" t="s">
        <v>221</v>
      </c>
      <c r="D74" s="287"/>
      <c r="E74" s="39">
        <v>38.1</v>
      </c>
      <c r="F74" s="40">
        <v>1330</v>
      </c>
      <c r="G74" s="41">
        <f t="shared" si="45"/>
        <v>50673</v>
      </c>
      <c r="H74" s="42"/>
      <c r="I74" s="43">
        <v>21</v>
      </c>
      <c r="J74" s="44">
        <v>3600</v>
      </c>
      <c r="K74" s="45">
        <f t="shared" ref="K74:K110" si="47">J74/I74</f>
        <v>171.42857142857142</v>
      </c>
      <c r="L74" s="46">
        <v>21</v>
      </c>
      <c r="M74" s="44">
        <f t="shared" si="46"/>
        <v>2937.4233128834358</v>
      </c>
      <c r="N74" s="45">
        <f t="shared" si="39"/>
        <v>139.87730061349694</v>
      </c>
      <c r="O74" s="47">
        <f t="shared" si="40"/>
        <v>0</v>
      </c>
      <c r="P74" s="48">
        <f t="shared" si="41"/>
        <v>-31.551270815074474</v>
      </c>
      <c r="Q74" s="49">
        <f t="shared" si="42"/>
        <v>0.81595092024539884</v>
      </c>
      <c r="R74" s="274"/>
      <c r="S74" s="50">
        <v>0.22152777777777777</v>
      </c>
      <c r="T74" s="51">
        <v>0.24039351851851851</v>
      </c>
      <c r="U74" s="52">
        <v>4.9166666666666625</v>
      </c>
      <c r="V74" s="53">
        <v>27.166666666666664</v>
      </c>
      <c r="W74" s="54"/>
      <c r="X74" s="94"/>
      <c r="Y74" s="266"/>
      <c r="Z74" s="267"/>
      <c r="AA74" s="55">
        <f t="shared" si="43"/>
        <v>-662.57668711656424</v>
      </c>
      <c r="AB74" s="49">
        <f t="shared" si="44"/>
        <v>0.81595092024539884</v>
      </c>
      <c r="AC74" s="279"/>
    </row>
    <row r="75" spans="1:29" ht="15.75" customHeight="1">
      <c r="A75" s="282"/>
      <c r="B75" s="38" t="s">
        <v>85</v>
      </c>
      <c r="C75" s="287" t="s">
        <v>88</v>
      </c>
      <c r="D75" s="287"/>
      <c r="E75" s="39">
        <v>31.27</v>
      </c>
      <c r="F75" s="40">
        <v>4908</v>
      </c>
      <c r="G75" s="41">
        <f t="shared" si="45"/>
        <v>153473.16</v>
      </c>
      <c r="H75" s="42"/>
      <c r="I75" s="43">
        <v>19</v>
      </c>
      <c r="J75" s="44">
        <v>3600</v>
      </c>
      <c r="K75" s="45">
        <f t="shared" si="47"/>
        <v>189.47368421052633</v>
      </c>
      <c r="L75" s="46">
        <v>19</v>
      </c>
      <c r="M75" s="44">
        <f t="shared" si="46"/>
        <v>2987.1174978867289</v>
      </c>
      <c r="N75" s="45">
        <f t="shared" si="39"/>
        <v>157.216710415091</v>
      </c>
      <c r="O75" s="47">
        <f t="shared" si="40"/>
        <v>0</v>
      </c>
      <c r="P75" s="48">
        <f t="shared" si="41"/>
        <v>-32.256973795435329</v>
      </c>
      <c r="Q75" s="49">
        <f t="shared" si="42"/>
        <v>0.82975486052409131</v>
      </c>
      <c r="R75" s="274"/>
      <c r="S75" s="50">
        <v>0.2447337962962963</v>
      </c>
      <c r="T75" s="51">
        <v>0.31319444444444444</v>
      </c>
      <c r="U75" s="52">
        <v>6.2500000000000178</v>
      </c>
      <c r="V75" s="53">
        <v>98.583333333333329</v>
      </c>
      <c r="W75" s="54"/>
      <c r="X75" s="94"/>
      <c r="Y75" s="266"/>
      <c r="Z75" s="267"/>
      <c r="AA75" s="55">
        <f t="shared" si="43"/>
        <v>-612.88250211327113</v>
      </c>
      <c r="AB75" s="49">
        <f t="shared" si="44"/>
        <v>0.82975486052409131</v>
      </c>
      <c r="AC75" s="279"/>
    </row>
    <row r="76" spans="1:29" ht="15.75" customHeight="1">
      <c r="A76" s="282"/>
      <c r="B76" s="38" t="s">
        <v>85</v>
      </c>
      <c r="C76" s="287" t="s">
        <v>89</v>
      </c>
      <c r="D76" s="287"/>
      <c r="E76" s="39">
        <v>38.630000000000003</v>
      </c>
      <c r="F76" s="40">
        <v>7694</v>
      </c>
      <c r="G76" s="41">
        <f t="shared" si="45"/>
        <v>297219.22000000003</v>
      </c>
      <c r="H76" s="42"/>
      <c r="I76" s="43">
        <v>20</v>
      </c>
      <c r="J76" s="44">
        <v>3600</v>
      </c>
      <c r="K76" s="45">
        <f t="shared" si="47"/>
        <v>180</v>
      </c>
      <c r="L76" s="46">
        <v>20</v>
      </c>
      <c r="M76" s="44">
        <f t="shared" si="46"/>
        <v>3183.7241379310349</v>
      </c>
      <c r="N76" s="45">
        <f t="shared" si="39"/>
        <v>159.18620689655174</v>
      </c>
      <c r="O76" s="47">
        <f t="shared" si="40"/>
        <v>0</v>
      </c>
      <c r="P76" s="48">
        <f t="shared" si="41"/>
        <v>-20.813793103448262</v>
      </c>
      <c r="Q76" s="49">
        <f t="shared" si="42"/>
        <v>0.88436781609195414</v>
      </c>
      <c r="R76" s="274"/>
      <c r="S76" s="50">
        <v>0.31666666666666665</v>
      </c>
      <c r="T76" s="51">
        <v>0.41736111111111107</v>
      </c>
      <c r="U76" s="52">
        <v>4.9999999999999822</v>
      </c>
      <c r="V76" s="53">
        <v>144.99999999999997</v>
      </c>
      <c r="W76" s="54"/>
      <c r="X76" s="94"/>
      <c r="Y76" s="266"/>
      <c r="Z76" s="267"/>
      <c r="AA76" s="112">
        <f t="shared" si="43"/>
        <v>-416.27586206896513</v>
      </c>
      <c r="AB76" s="113">
        <f t="shared" si="44"/>
        <v>0.88436781609195414</v>
      </c>
      <c r="AC76" s="279"/>
    </row>
    <row r="77" spans="1:29" ht="15.75" customHeight="1">
      <c r="A77" s="283"/>
      <c r="B77" s="38" t="s">
        <v>85</v>
      </c>
      <c r="C77" s="287" t="s">
        <v>236</v>
      </c>
      <c r="D77" s="287"/>
      <c r="E77" s="39">
        <v>46.93</v>
      </c>
      <c r="F77" s="44">
        <v>3372</v>
      </c>
      <c r="G77" s="41">
        <f t="shared" si="45"/>
        <v>158247.96</v>
      </c>
      <c r="H77" s="58"/>
      <c r="I77" s="43">
        <v>26</v>
      </c>
      <c r="J77" s="44">
        <v>3600</v>
      </c>
      <c r="K77" s="45">
        <f t="shared" si="47"/>
        <v>138.46153846153845</v>
      </c>
      <c r="L77" s="59">
        <v>26</v>
      </c>
      <c r="M77" s="44">
        <f t="shared" si="46"/>
        <v>3043.1687139633964</v>
      </c>
      <c r="N77" s="45">
        <f t="shared" si="39"/>
        <v>117.04495053705371</v>
      </c>
      <c r="O77" s="47">
        <f t="shared" si="40"/>
        <v>0</v>
      </c>
      <c r="P77" s="48">
        <f t="shared" si="41"/>
        <v>-21.416587924484745</v>
      </c>
      <c r="Q77" s="49">
        <f t="shared" si="42"/>
        <v>0.84532464276761021</v>
      </c>
      <c r="R77" s="274"/>
      <c r="S77" s="50">
        <v>0.42152777777777772</v>
      </c>
      <c r="T77" s="51">
        <v>0.46769675925925924</v>
      </c>
      <c r="U77" s="52">
        <v>5.9999999999999787</v>
      </c>
      <c r="V77" s="53">
        <v>66.483333333333391</v>
      </c>
      <c r="W77" s="54"/>
      <c r="X77" s="94"/>
      <c r="Y77" s="266"/>
      <c r="Z77" s="267"/>
      <c r="AA77" s="112">
        <f t="shared" si="43"/>
        <v>-556.83128603660361</v>
      </c>
      <c r="AB77" s="113">
        <f t="shared" si="44"/>
        <v>0.8453246427676101</v>
      </c>
      <c r="AC77" s="279"/>
    </row>
    <row r="78" spans="1:29" ht="15.75" customHeight="1">
      <c r="A78" s="283"/>
      <c r="B78" s="38" t="s">
        <v>85</v>
      </c>
      <c r="C78" s="287" t="s">
        <v>235</v>
      </c>
      <c r="D78" s="287"/>
      <c r="E78" s="39">
        <v>43.61</v>
      </c>
      <c r="F78" s="44">
        <v>2931</v>
      </c>
      <c r="G78" s="60">
        <f t="shared" si="45"/>
        <v>127820.91</v>
      </c>
      <c r="H78" s="61"/>
      <c r="I78" s="43">
        <v>22</v>
      </c>
      <c r="J78" s="44">
        <v>3600</v>
      </c>
      <c r="K78" s="45">
        <f t="shared" si="47"/>
        <v>163.63636363636363</v>
      </c>
      <c r="L78" s="46">
        <v>22</v>
      </c>
      <c r="M78" s="44">
        <f t="shared" si="46"/>
        <v>3054.0086830680207</v>
      </c>
      <c r="N78" s="45">
        <f t="shared" si="39"/>
        <v>138.81857650309186</v>
      </c>
      <c r="O78" s="47">
        <f t="shared" si="40"/>
        <v>0</v>
      </c>
      <c r="P78" s="48">
        <f t="shared" si="41"/>
        <v>-24.817787133271764</v>
      </c>
      <c r="Q78" s="49">
        <f t="shared" si="42"/>
        <v>0.84833574529667255</v>
      </c>
      <c r="R78" s="274"/>
      <c r="S78" s="50">
        <v>0.47181712962962963</v>
      </c>
      <c r="T78" s="51">
        <v>0.51180555555555551</v>
      </c>
      <c r="U78" s="52">
        <v>5.9333333333333549</v>
      </c>
      <c r="V78" s="53">
        <v>57.583333333333272</v>
      </c>
      <c r="W78" s="54">
        <v>0.51180555555555551</v>
      </c>
      <c r="X78" s="94">
        <v>0.5527777777777777</v>
      </c>
      <c r="Y78" s="266"/>
      <c r="Z78" s="267"/>
      <c r="AA78" s="112">
        <f t="shared" si="43"/>
        <v>-545.99131693197933</v>
      </c>
      <c r="AB78" s="113">
        <f t="shared" si="44"/>
        <v>0.84833574529667244</v>
      </c>
      <c r="AC78" s="279"/>
    </row>
    <row r="79" spans="1:29" ht="15.75" customHeight="1">
      <c r="A79" s="283"/>
      <c r="B79" s="38" t="s">
        <v>85</v>
      </c>
      <c r="C79" s="287" t="s">
        <v>90</v>
      </c>
      <c r="D79" s="287"/>
      <c r="E79" s="39">
        <v>38</v>
      </c>
      <c r="F79" s="44">
        <v>492</v>
      </c>
      <c r="G79" s="60">
        <f t="shared" si="45"/>
        <v>18696</v>
      </c>
      <c r="H79" s="64">
        <v>2</v>
      </c>
      <c r="I79" s="43">
        <v>21</v>
      </c>
      <c r="J79" s="44">
        <v>3600</v>
      </c>
      <c r="K79" s="45">
        <f t="shared" si="47"/>
        <v>171.42857142857142</v>
      </c>
      <c r="L79" s="59">
        <v>21</v>
      </c>
      <c r="M79" s="44">
        <f t="shared" si="46"/>
        <v>3157.2192513368368</v>
      </c>
      <c r="N79" s="45">
        <f t="shared" si="39"/>
        <v>150.3437738731827</v>
      </c>
      <c r="O79" s="65">
        <f t="shared" si="40"/>
        <v>0</v>
      </c>
      <c r="P79" s="66">
        <f t="shared" si="41"/>
        <v>-21.084797555388718</v>
      </c>
      <c r="Q79" s="67">
        <f t="shared" si="42"/>
        <v>0.87700534759356585</v>
      </c>
      <c r="R79" s="274"/>
      <c r="S79" s="50">
        <v>0.5527777777777777</v>
      </c>
      <c r="T79" s="51">
        <v>0.55927083333333338</v>
      </c>
      <c r="U79" s="52">
        <v>58.99999999999995</v>
      </c>
      <c r="V79" s="53">
        <v>9.3500000000001826</v>
      </c>
      <c r="W79" s="54"/>
      <c r="X79" s="94"/>
      <c r="Y79" s="266"/>
      <c r="Z79" s="267"/>
      <c r="AA79" s="112">
        <f t="shared" si="43"/>
        <v>-442.78074866316319</v>
      </c>
      <c r="AB79" s="113">
        <f t="shared" si="44"/>
        <v>0.87700534759356574</v>
      </c>
      <c r="AC79" s="279"/>
    </row>
    <row r="80" spans="1:29" ht="15.75" customHeight="1">
      <c r="A80" s="283"/>
      <c r="B80" s="38" t="s">
        <v>85</v>
      </c>
      <c r="C80" s="287" t="s">
        <v>208</v>
      </c>
      <c r="D80" s="287"/>
      <c r="E80" s="39">
        <v>36.86</v>
      </c>
      <c r="F80" s="44">
        <v>4550</v>
      </c>
      <c r="G80" s="60">
        <f t="shared" si="45"/>
        <v>167713</v>
      </c>
      <c r="H80" s="64"/>
      <c r="I80" s="43">
        <v>21</v>
      </c>
      <c r="J80" s="44">
        <v>3600</v>
      </c>
      <c r="K80" s="45">
        <f t="shared" si="47"/>
        <v>171.42857142857142</v>
      </c>
      <c r="L80" s="59">
        <v>21</v>
      </c>
      <c r="M80" s="44">
        <f t="shared" si="46"/>
        <v>3183.673469387762</v>
      </c>
      <c r="N80" s="45">
        <f t="shared" si="39"/>
        <v>151.60349854227439</v>
      </c>
      <c r="O80" s="65">
        <f t="shared" si="40"/>
        <v>0</v>
      </c>
      <c r="P80" s="66">
        <f t="shared" si="41"/>
        <v>-19.825072886297022</v>
      </c>
      <c r="Q80" s="67">
        <f t="shared" si="42"/>
        <v>0.88435374149660073</v>
      </c>
      <c r="R80" s="274"/>
      <c r="S80" s="50">
        <v>0.56406250000000002</v>
      </c>
      <c r="T80" s="51">
        <v>0.62361111111111101</v>
      </c>
      <c r="U80" s="52">
        <v>6.8999999999999595</v>
      </c>
      <c r="V80" s="53">
        <v>85.749999999999815</v>
      </c>
      <c r="W80" s="54"/>
      <c r="X80" s="94"/>
      <c r="Y80" s="266"/>
      <c r="Z80" s="267"/>
      <c r="AA80" s="112">
        <f t="shared" si="43"/>
        <v>-416.326530612238</v>
      </c>
      <c r="AB80" s="113">
        <f t="shared" si="44"/>
        <v>0.88435374149660051</v>
      </c>
      <c r="AC80" s="279"/>
    </row>
    <row r="81" spans="1:29" ht="15.75" customHeight="1">
      <c r="A81" s="283"/>
      <c r="B81" s="38" t="s">
        <v>85</v>
      </c>
      <c r="C81" s="287" t="s">
        <v>90</v>
      </c>
      <c r="D81" s="287"/>
      <c r="E81" s="39">
        <v>38</v>
      </c>
      <c r="F81" s="44">
        <v>9840</v>
      </c>
      <c r="G81" s="60">
        <f t="shared" si="45"/>
        <v>373920</v>
      </c>
      <c r="H81" s="64"/>
      <c r="I81" s="43">
        <v>21</v>
      </c>
      <c r="J81" s="44">
        <v>3600</v>
      </c>
      <c r="K81" s="45">
        <f t="shared" si="47"/>
        <v>171.42857142857142</v>
      </c>
      <c r="L81" s="59">
        <v>21</v>
      </c>
      <c r="M81" s="44">
        <f t="shared" si="46"/>
        <v>3167.0987930263718</v>
      </c>
      <c r="N81" s="45">
        <f t="shared" si="39"/>
        <v>150.81422823935105</v>
      </c>
      <c r="O81" s="65">
        <f t="shared" si="40"/>
        <v>0</v>
      </c>
      <c r="P81" s="66">
        <f t="shared" si="41"/>
        <v>-20.614343189220364</v>
      </c>
      <c r="Q81" s="67">
        <f t="shared" si="42"/>
        <v>0.87974966472954785</v>
      </c>
      <c r="R81" s="274"/>
      <c r="S81" s="50">
        <v>0.6284722222222221</v>
      </c>
      <c r="T81" s="51">
        <v>0.75792824074074072</v>
      </c>
      <c r="U81" s="52">
        <v>6.9999999999999751</v>
      </c>
      <c r="V81" s="53">
        <v>186.41666666666683</v>
      </c>
      <c r="W81" s="54"/>
      <c r="X81" s="94"/>
      <c r="Y81" s="266"/>
      <c r="Z81" s="267"/>
      <c r="AA81" s="112">
        <f t="shared" si="43"/>
        <v>-432.90120697362818</v>
      </c>
      <c r="AB81" s="113">
        <f t="shared" si="44"/>
        <v>0.87974966472954774</v>
      </c>
      <c r="AC81" s="279"/>
    </row>
    <row r="82" spans="1:29" ht="15.75" customHeight="1">
      <c r="A82" s="283"/>
      <c r="B82" s="38"/>
      <c r="C82" s="287"/>
      <c r="D82" s="287"/>
      <c r="E82" s="39"/>
      <c r="F82" s="44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112"/>
      <c r="AB82" s="113"/>
      <c r="AC82" s="279"/>
    </row>
    <row r="83" spans="1:29" ht="15.75" customHeight="1">
      <c r="A83" s="283"/>
      <c r="B83" s="38"/>
      <c r="C83" s="287"/>
      <c r="D83" s="287"/>
      <c r="E83" s="39"/>
      <c r="F83" s="44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112"/>
      <c r="AB83" s="113"/>
      <c r="AC83" s="279"/>
    </row>
    <row r="84" spans="1:29" ht="15.75" customHeight="1">
      <c r="A84" s="283"/>
      <c r="B84" s="38"/>
      <c r="C84" s="287"/>
      <c r="D84" s="287"/>
      <c r="E84" s="39"/>
      <c r="F84" s="44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112"/>
      <c r="AB84" s="113"/>
      <c r="AC84" s="279"/>
    </row>
    <row r="85" spans="1:29" ht="15.75" customHeight="1">
      <c r="A85" s="283"/>
      <c r="B85" s="38"/>
      <c r="C85" s="287"/>
      <c r="D85" s="287"/>
      <c r="E85" s="39"/>
      <c r="F85" s="44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112"/>
      <c r="AB85" s="113"/>
      <c r="AC85" s="279"/>
    </row>
    <row r="86" spans="1:29" ht="15.75" customHeight="1">
      <c r="A86" s="283"/>
      <c r="B86" s="38"/>
      <c r="C86" s="287"/>
      <c r="D86" s="287"/>
      <c r="E86" s="39"/>
      <c r="F86" s="44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112"/>
      <c r="AB86" s="113"/>
      <c r="AC86" s="279"/>
    </row>
    <row r="87" spans="1:29" ht="15.75" customHeight="1">
      <c r="A87" s="283"/>
      <c r="B87" s="38"/>
      <c r="C87" s="287"/>
      <c r="D87" s="287"/>
      <c r="E87" s="39"/>
      <c r="F87" s="44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112"/>
      <c r="AB87" s="113"/>
      <c r="AC87" s="279"/>
    </row>
    <row r="88" spans="1:29" ht="15.75" customHeight="1">
      <c r="A88" s="283"/>
      <c r="B88" s="38"/>
      <c r="C88" s="287"/>
      <c r="D88" s="287"/>
      <c r="E88" s="95"/>
      <c r="F88" s="44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48">AVERAGE(I73:I88)</f>
        <v>21.111111111111111</v>
      </c>
      <c r="J89" s="81">
        <f t="shared" si="48"/>
        <v>3600</v>
      </c>
      <c r="K89" s="82">
        <f t="shared" ref="K89" si="49">J89/I89</f>
        <v>170.5263157894737</v>
      </c>
      <c r="L89" s="80">
        <f t="shared" ref="L89:M89" si="50">AVERAGE(L73:L88)</f>
        <v>21.111111111111111</v>
      </c>
      <c r="M89" s="81">
        <f t="shared" si="50"/>
        <v>3075.9258469042502</v>
      </c>
      <c r="N89" s="82">
        <f>M89/L89</f>
        <v>145.70175064283291</v>
      </c>
      <c r="O89" s="83">
        <f>L89-I89</f>
        <v>0</v>
      </c>
      <c r="P89" s="84">
        <f>N89-K89</f>
        <v>-24.824565146640794</v>
      </c>
      <c r="Q89" s="85">
        <f>N89/K89</f>
        <v>0.85442384636229163</v>
      </c>
      <c r="R89" s="275"/>
      <c r="S89" s="182">
        <f>S73</f>
        <v>0.16666666666666666</v>
      </c>
      <c r="T89" s="183">
        <f>INDEX(T73:T88,COUNTA(T73:T88))</f>
        <v>0.75792824074074072</v>
      </c>
      <c r="U89" s="86"/>
      <c r="V89" s="96"/>
      <c r="W89" s="78"/>
      <c r="X89" s="82"/>
      <c r="Y89" s="262"/>
      <c r="Z89" s="263"/>
      <c r="AA89" s="97">
        <f>M89-J89</f>
        <v>-524.07415309574981</v>
      </c>
      <c r="AB89" s="85">
        <f>M89/J89</f>
        <v>0.85442384636229174</v>
      </c>
      <c r="AC89" s="280"/>
    </row>
    <row r="90" spans="1:29" ht="15.75" customHeight="1">
      <c r="A90" s="268" t="s">
        <v>40</v>
      </c>
      <c r="B90" s="98" t="s">
        <v>76</v>
      </c>
      <c r="C90" s="271" t="s">
        <v>91</v>
      </c>
      <c r="D90" s="272"/>
      <c r="E90" s="21">
        <v>34.229999999999997</v>
      </c>
      <c r="F90" s="15">
        <v>1528</v>
      </c>
      <c r="G90" s="22">
        <f t="shared" ref="G90:G93" si="51">E90*F90</f>
        <v>52303.439999999995</v>
      </c>
      <c r="H90" s="23"/>
      <c r="I90" s="24">
        <v>16</v>
      </c>
      <c r="J90" s="25">
        <v>3000</v>
      </c>
      <c r="K90" s="26">
        <f>J90/I90</f>
        <v>187.5</v>
      </c>
      <c r="L90" s="27">
        <v>16</v>
      </c>
      <c r="M90" s="25">
        <f>F90/V90*60</f>
        <v>2534.9308755760367</v>
      </c>
      <c r="N90" s="26">
        <f>M90/L90</f>
        <v>158.43317972350229</v>
      </c>
      <c r="O90" s="91">
        <f>L90-I90</f>
        <v>0</v>
      </c>
      <c r="P90" s="92">
        <f>N90-K90</f>
        <v>-29.066820276497708</v>
      </c>
      <c r="Q90" s="31">
        <f>N90/K90</f>
        <v>0.8449769585253456</v>
      </c>
      <c r="R90" s="273">
        <f>Q106</f>
        <v>0.85126061883130821</v>
      </c>
      <c r="S90" s="32">
        <v>0.25</v>
      </c>
      <c r="T90" s="33">
        <v>0.27511574074074074</v>
      </c>
      <c r="U90" s="34"/>
      <c r="V90" s="35">
        <v>36.166666666666671</v>
      </c>
      <c r="W90" s="114"/>
      <c r="X90" s="115"/>
      <c r="Y90" s="276"/>
      <c r="Z90" s="277"/>
      <c r="AA90" s="36">
        <f>M90-J90</f>
        <v>-465.06912442396333</v>
      </c>
      <c r="AB90" s="31">
        <f>M90/J90</f>
        <v>0.8449769585253456</v>
      </c>
      <c r="AC90" s="278">
        <f>AB106</f>
        <v>0.85126061883130832</v>
      </c>
    </row>
    <row r="91" spans="1:29" ht="15.75" customHeight="1">
      <c r="A91" s="269"/>
      <c r="B91" s="38" t="s">
        <v>76</v>
      </c>
      <c r="C91" s="264" t="s">
        <v>92</v>
      </c>
      <c r="D91" s="265"/>
      <c r="E91" s="39">
        <v>34.770000000000003</v>
      </c>
      <c r="F91" s="40">
        <v>1302</v>
      </c>
      <c r="G91" s="41">
        <f t="shared" si="51"/>
        <v>45270.54</v>
      </c>
      <c r="H91" s="42"/>
      <c r="I91" s="43">
        <v>11</v>
      </c>
      <c r="J91" s="44">
        <v>3000</v>
      </c>
      <c r="K91" s="45">
        <f t="shared" si="47"/>
        <v>272.72727272727275</v>
      </c>
      <c r="L91" s="46">
        <v>11</v>
      </c>
      <c r="M91" s="44">
        <f>F91/V91*60</f>
        <v>2521.3555675094185</v>
      </c>
      <c r="N91" s="45">
        <f>M91/L91</f>
        <v>229.21414250085624</v>
      </c>
      <c r="O91" s="47">
        <f>L91-I91</f>
        <v>0</v>
      </c>
      <c r="P91" s="48">
        <f>N91-K91</f>
        <v>-43.513130226416507</v>
      </c>
      <c r="Q91" s="49">
        <f>N91/K91</f>
        <v>0.84045185583647286</v>
      </c>
      <c r="R91" s="274"/>
      <c r="S91" s="50">
        <v>0.27917824074074077</v>
      </c>
      <c r="T91" s="51">
        <v>0.30069444444444443</v>
      </c>
      <c r="U91" s="52">
        <v>5.8500000000000352</v>
      </c>
      <c r="V91" s="53">
        <v>30.983333333333274</v>
      </c>
      <c r="W91" s="54"/>
      <c r="X91" s="94"/>
      <c r="Y91" s="266"/>
      <c r="Z91" s="267"/>
      <c r="AA91" s="55">
        <f>M91-J91</f>
        <v>-478.64443249058149</v>
      </c>
      <c r="AB91" s="49">
        <f>M91/J91</f>
        <v>0.84045185583647286</v>
      </c>
      <c r="AC91" s="279"/>
    </row>
    <row r="92" spans="1:29" ht="15.75" customHeight="1">
      <c r="A92" s="269"/>
      <c r="B92" s="38" t="s">
        <v>76</v>
      </c>
      <c r="C92" s="264" t="s">
        <v>94</v>
      </c>
      <c r="D92" s="265"/>
      <c r="E92" s="39">
        <v>35.83</v>
      </c>
      <c r="F92" s="40">
        <v>4000</v>
      </c>
      <c r="G92" s="41">
        <f t="shared" si="51"/>
        <v>143320</v>
      </c>
      <c r="H92" s="42"/>
      <c r="I92" s="43">
        <v>12</v>
      </c>
      <c r="J92" s="44">
        <v>3273</v>
      </c>
      <c r="K92" s="45">
        <f t="shared" si="47"/>
        <v>272.75</v>
      </c>
      <c r="L92" s="46">
        <v>12</v>
      </c>
      <c r="M92" s="44">
        <f>F92/V92*60</f>
        <v>2825.7456828885411</v>
      </c>
      <c r="N92" s="45">
        <f>M92/L92</f>
        <v>235.47880690737841</v>
      </c>
      <c r="O92" s="47">
        <f>L92-I92</f>
        <v>0</v>
      </c>
      <c r="P92" s="48">
        <f>N92-K92</f>
        <v>-37.271193092621587</v>
      </c>
      <c r="Q92" s="49">
        <f>N92/K92</f>
        <v>0.86335034613154327</v>
      </c>
      <c r="R92" s="274"/>
      <c r="S92" s="50">
        <v>0.33476851851851852</v>
      </c>
      <c r="T92" s="51">
        <v>0.39374999999999999</v>
      </c>
      <c r="U92" s="52">
        <v>4.9833333333333663</v>
      </c>
      <c r="V92" s="53">
        <v>84.933333333333309</v>
      </c>
      <c r="W92" s="54"/>
      <c r="X92" s="94"/>
      <c r="Y92" s="266"/>
      <c r="Z92" s="267"/>
      <c r="AA92" s="55">
        <f>M92-J92</f>
        <v>-447.25431711145893</v>
      </c>
      <c r="AB92" s="49">
        <f>M92/J92</f>
        <v>0.86335034613154327</v>
      </c>
      <c r="AC92" s="279"/>
    </row>
    <row r="93" spans="1:29" ht="15.75" customHeight="1">
      <c r="A93" s="269"/>
      <c r="B93" s="38" t="s">
        <v>76</v>
      </c>
      <c r="C93" s="264" t="s">
        <v>95</v>
      </c>
      <c r="D93" s="265"/>
      <c r="E93" s="39">
        <v>36.409999999999997</v>
      </c>
      <c r="F93" s="40">
        <v>2644</v>
      </c>
      <c r="G93" s="41">
        <f t="shared" si="51"/>
        <v>96268.04</v>
      </c>
      <c r="H93" s="58"/>
      <c r="I93" s="43">
        <v>11</v>
      </c>
      <c r="J93" s="44">
        <v>3273</v>
      </c>
      <c r="K93" s="45">
        <f t="shared" si="47"/>
        <v>297.54545454545456</v>
      </c>
      <c r="L93" s="59">
        <v>11</v>
      </c>
      <c r="M93" s="44">
        <f>F93/V93*60</f>
        <v>2797.8835978835987</v>
      </c>
      <c r="N93" s="45">
        <f>M93/L93</f>
        <v>254.35305435305443</v>
      </c>
      <c r="O93" s="47">
        <f>L93-I93</f>
        <v>0</v>
      </c>
      <c r="P93" s="48">
        <f>N93-K93</f>
        <v>-43.192400192400129</v>
      </c>
      <c r="Q93" s="49">
        <f>N93/K93</f>
        <v>0.85483764066104451</v>
      </c>
      <c r="R93" s="274"/>
      <c r="S93" s="50">
        <v>0.39743055555555556</v>
      </c>
      <c r="T93" s="51">
        <v>0.43680555555555556</v>
      </c>
      <c r="U93" s="52">
        <v>5.3000000000000291</v>
      </c>
      <c r="V93" s="53">
        <v>56.699999999999989</v>
      </c>
      <c r="W93" s="54"/>
      <c r="X93" s="94"/>
      <c r="Y93" s="266"/>
      <c r="Z93" s="267"/>
      <c r="AA93" s="55">
        <f>M93-J93</f>
        <v>-475.11640211640133</v>
      </c>
      <c r="AB93" s="49">
        <f>M93/J93</f>
        <v>0.85483764066104451</v>
      </c>
      <c r="AC93" s="279"/>
    </row>
    <row r="94" spans="1:29" ht="15.75" customHeight="1">
      <c r="A94" s="269"/>
      <c r="B94" s="38"/>
      <c r="C94" s="264"/>
      <c r="D94" s="265"/>
      <c r="E94" s="39"/>
      <c r="F94" s="40"/>
      <c r="G94" s="60"/>
      <c r="H94" s="61"/>
      <c r="I94" s="43"/>
      <c r="J94" s="44"/>
      <c r="K94" s="45"/>
      <c r="L94" s="46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4"/>
      <c r="I95" s="43"/>
      <c r="J95" s="44"/>
      <c r="K95" s="45"/>
      <c r="L95" s="59"/>
      <c r="M95" s="44"/>
      <c r="N95" s="45"/>
      <c r="O95" s="65"/>
      <c r="P95" s="66"/>
      <c r="Q95" s="67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110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110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110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110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110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110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110"/>
      <c r="Y104" s="266"/>
      <c r="Z104" s="267"/>
      <c r="AA104" s="55"/>
      <c r="AB104" s="49"/>
      <c r="AC104" s="279"/>
    </row>
    <row r="105" spans="1:29" ht="15.75" customHeight="1">
      <c r="A105" s="269"/>
      <c r="B105" s="99"/>
      <c r="C105" s="264"/>
      <c r="D105" s="265"/>
      <c r="E105" s="109"/>
      <c r="F105" s="71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52">AVERAGE(I90:I105)</f>
        <v>12.5</v>
      </c>
      <c r="J106" s="81">
        <f t="shared" si="52"/>
        <v>3136.5</v>
      </c>
      <c r="K106" s="82">
        <f t="shared" ref="K106" si="53">J106/I106</f>
        <v>250.92</v>
      </c>
      <c r="L106" s="80">
        <f t="shared" ref="L106:M106" si="54">AVERAGE(L90:L105)</f>
        <v>12.5</v>
      </c>
      <c r="M106" s="81">
        <f t="shared" si="54"/>
        <v>2669.9789309643984</v>
      </c>
      <c r="N106" s="82">
        <f>M106/L106</f>
        <v>213.59831447715186</v>
      </c>
      <c r="O106" s="83">
        <f>L106-I106</f>
        <v>0</v>
      </c>
      <c r="P106" s="84">
        <f>N106-K106</f>
        <v>-37.321685522848128</v>
      </c>
      <c r="Q106" s="85">
        <f>N106/K106</f>
        <v>0.85126061883130821</v>
      </c>
      <c r="R106" s="275"/>
      <c r="S106" s="182">
        <f>S90</f>
        <v>0.25</v>
      </c>
      <c r="T106" s="183">
        <f>INDEX(T90:T105,COUNTA(T90:T105))</f>
        <v>0.43680555555555556</v>
      </c>
      <c r="U106" s="86"/>
      <c r="V106" s="96"/>
      <c r="W106" s="78"/>
      <c r="X106" s="82"/>
      <c r="Y106" s="262"/>
      <c r="Z106" s="263"/>
      <c r="AA106" s="97">
        <f>M106-J106</f>
        <v>-466.52106903560161</v>
      </c>
      <c r="AB106" s="85">
        <f>M106/J106</f>
        <v>0.85126061883130832</v>
      </c>
      <c r="AC106" s="280"/>
    </row>
    <row r="107" spans="1:29" ht="15.75" customHeight="1">
      <c r="A107" s="281" t="s">
        <v>42</v>
      </c>
      <c r="B107" s="16" t="s">
        <v>69</v>
      </c>
      <c r="C107" s="271" t="s">
        <v>102</v>
      </c>
      <c r="D107" s="272"/>
      <c r="E107" s="21">
        <v>26.63</v>
      </c>
      <c r="F107" s="15">
        <v>730</v>
      </c>
      <c r="G107" s="22">
        <f t="shared" ref="G107:G110" si="55">E107*F107</f>
        <v>19439.899999999998</v>
      </c>
      <c r="H107" s="23"/>
      <c r="I107" s="24">
        <v>6</v>
      </c>
      <c r="J107" s="25">
        <v>2600</v>
      </c>
      <c r="K107" s="26">
        <f>J107/I107</f>
        <v>433.33333333333331</v>
      </c>
      <c r="L107" s="27">
        <v>6</v>
      </c>
      <c r="M107" s="25">
        <f>F107/V107*60</f>
        <v>2115.9420289855034</v>
      </c>
      <c r="N107" s="26">
        <f>M107/L107</f>
        <v>352.65700483091723</v>
      </c>
      <c r="O107" s="91">
        <f>L107-I107</f>
        <v>0</v>
      </c>
      <c r="P107" s="92">
        <f>N107-K107</f>
        <v>-80.676328502416084</v>
      </c>
      <c r="Q107" s="31">
        <f>N107/K107</f>
        <v>0.8138238573021167</v>
      </c>
      <c r="R107" s="273">
        <f>Q123</f>
        <v>0.82933100809152671</v>
      </c>
      <c r="S107" s="117">
        <v>0.32243055555555555</v>
      </c>
      <c r="T107" s="118">
        <v>0.33680555555555558</v>
      </c>
      <c r="U107" s="34"/>
      <c r="V107" s="35">
        <v>20.700000000000038</v>
      </c>
      <c r="W107" s="33"/>
      <c r="X107" s="107"/>
      <c r="Y107" s="276"/>
      <c r="Z107" s="277"/>
      <c r="AA107" s="36">
        <f>M107-J107</f>
        <v>-484.05797101449662</v>
      </c>
      <c r="AB107" s="31">
        <f>M107/J107</f>
        <v>0.8138238573021167</v>
      </c>
      <c r="AC107" s="278">
        <f>AB123</f>
        <v>0.82933100809152671</v>
      </c>
    </row>
    <row r="108" spans="1:29" ht="15.75" customHeight="1">
      <c r="A108" s="282"/>
      <c r="B108" s="38" t="s">
        <v>76</v>
      </c>
      <c r="C108" s="264" t="s">
        <v>99</v>
      </c>
      <c r="D108" s="265"/>
      <c r="E108" s="39">
        <v>24.73</v>
      </c>
      <c r="F108" s="40">
        <v>983</v>
      </c>
      <c r="G108" s="41">
        <f t="shared" si="55"/>
        <v>24309.59</v>
      </c>
      <c r="H108" s="42"/>
      <c r="I108" s="43">
        <v>6</v>
      </c>
      <c r="J108" s="44">
        <v>2600</v>
      </c>
      <c r="K108" s="45">
        <f t="shared" si="47"/>
        <v>433.33333333333331</v>
      </c>
      <c r="L108" s="46">
        <v>6</v>
      </c>
      <c r="M108" s="44">
        <f>F108/V108*60</f>
        <v>2169.7118332311479</v>
      </c>
      <c r="N108" s="45">
        <f>M108/L108</f>
        <v>361.61863887185797</v>
      </c>
      <c r="O108" s="47">
        <f>L108-I108</f>
        <v>0</v>
      </c>
      <c r="P108" s="48">
        <f>N108-K108</f>
        <v>-71.714694461475347</v>
      </c>
      <c r="Q108" s="49">
        <f>N108/K108</f>
        <v>0.83450455124274925</v>
      </c>
      <c r="R108" s="274"/>
      <c r="S108" s="50">
        <v>0.34187499999999998</v>
      </c>
      <c r="T108" s="51">
        <v>0.36075231481481479</v>
      </c>
      <c r="U108" s="52">
        <v>7.2999999999999421</v>
      </c>
      <c r="V108" s="53">
        <v>27.183333333333319</v>
      </c>
      <c r="W108" s="54"/>
      <c r="X108" s="58"/>
      <c r="Y108" s="266"/>
      <c r="Z108" s="267"/>
      <c r="AA108" s="55">
        <f>M108-J108</f>
        <v>-430.28816676885208</v>
      </c>
      <c r="AB108" s="49">
        <f>M108/J108</f>
        <v>0.83450455124274925</v>
      </c>
      <c r="AC108" s="279"/>
    </row>
    <row r="109" spans="1:29" ht="15.75" customHeight="1">
      <c r="A109" s="282"/>
      <c r="B109" s="38" t="s">
        <v>76</v>
      </c>
      <c r="C109" s="264" t="s">
        <v>101</v>
      </c>
      <c r="D109" s="265"/>
      <c r="E109" s="39">
        <v>24.73</v>
      </c>
      <c r="F109" s="40">
        <v>1356</v>
      </c>
      <c r="G109" s="41">
        <f t="shared" si="55"/>
        <v>33533.879999999997</v>
      </c>
      <c r="H109" s="42"/>
      <c r="I109" s="43">
        <v>6</v>
      </c>
      <c r="J109" s="44">
        <v>2600</v>
      </c>
      <c r="K109" s="45">
        <f t="shared" si="47"/>
        <v>433.33333333333331</v>
      </c>
      <c r="L109" s="46">
        <v>6</v>
      </c>
      <c r="M109" s="44">
        <f>F109/V109*60</f>
        <v>2185.1387645478985</v>
      </c>
      <c r="N109" s="45">
        <f>M109/L109</f>
        <v>364.1897940913164</v>
      </c>
      <c r="O109" s="47">
        <f>L109-I109</f>
        <v>0</v>
      </c>
      <c r="P109" s="48">
        <f>N109-K109</f>
        <v>-69.143539242016914</v>
      </c>
      <c r="Q109" s="49">
        <f>N109/K109</f>
        <v>0.84043798636457634</v>
      </c>
      <c r="R109" s="274"/>
      <c r="S109" s="50">
        <v>0.36475694444444445</v>
      </c>
      <c r="T109" s="51">
        <v>0.39061342592592591</v>
      </c>
      <c r="U109" s="52">
        <v>5.7666666666667155</v>
      </c>
      <c r="V109" s="53">
        <v>37.233333333333292</v>
      </c>
      <c r="W109" s="54"/>
      <c r="X109" s="94"/>
      <c r="Y109" s="266"/>
      <c r="Z109" s="267"/>
      <c r="AA109" s="55">
        <f>M109-J109</f>
        <v>-414.86123545210148</v>
      </c>
      <c r="AB109" s="49">
        <f>M109/J109</f>
        <v>0.84043798636457634</v>
      </c>
      <c r="AC109" s="279"/>
    </row>
    <row r="110" spans="1:29" ht="15.75" customHeight="1">
      <c r="A110" s="282"/>
      <c r="B110" s="38" t="s">
        <v>76</v>
      </c>
      <c r="C110" s="264" t="s">
        <v>100</v>
      </c>
      <c r="D110" s="265"/>
      <c r="E110" s="39">
        <v>24.94</v>
      </c>
      <c r="F110" s="40">
        <v>1049</v>
      </c>
      <c r="G110" s="41">
        <f t="shared" si="55"/>
        <v>26162.06</v>
      </c>
      <c r="H110" s="42"/>
      <c r="I110" s="43">
        <v>6</v>
      </c>
      <c r="J110" s="44">
        <v>2600</v>
      </c>
      <c r="K110" s="45">
        <f t="shared" si="47"/>
        <v>433.33333333333331</v>
      </c>
      <c r="L110" s="46">
        <v>6</v>
      </c>
      <c r="M110" s="44">
        <f>F110/V110*60</f>
        <v>2154.2498573873272</v>
      </c>
      <c r="N110" s="45">
        <f>M110/L110</f>
        <v>359.04164289788787</v>
      </c>
      <c r="O110" s="47">
        <f>L110-I110</f>
        <v>0</v>
      </c>
      <c r="P110" s="48">
        <f>N110-K110</f>
        <v>-74.291690435445446</v>
      </c>
      <c r="Q110" s="49">
        <f>N110/K110</f>
        <v>0.82855763745666433</v>
      </c>
      <c r="R110" s="274"/>
      <c r="S110" s="50">
        <v>0.39583333333333326</v>
      </c>
      <c r="T110" s="51">
        <v>0.41612268518518519</v>
      </c>
      <c r="U110" s="52">
        <v>7.5166666666665893</v>
      </c>
      <c r="V110" s="53">
        <v>29.216666666666782</v>
      </c>
      <c r="W110" s="54"/>
      <c r="X110" s="58"/>
      <c r="Y110" s="266"/>
      <c r="Z110" s="267"/>
      <c r="AA110" s="55">
        <f>M110-J110</f>
        <v>-445.75014261267279</v>
      </c>
      <c r="AB110" s="49">
        <f>M110/J110</f>
        <v>0.82855763745666433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58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58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58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58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58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58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58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58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58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58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78"/>
      <c r="G123" s="79"/>
      <c r="H123" s="20"/>
      <c r="I123" s="80">
        <f t="shared" ref="I123:J123" si="56">AVERAGE(I107:I122)</f>
        <v>6</v>
      </c>
      <c r="J123" s="81">
        <f t="shared" si="56"/>
        <v>2600</v>
      </c>
      <c r="K123" s="82">
        <f t="shared" ref="K123" si="57">J123/I123</f>
        <v>433.33333333333331</v>
      </c>
      <c r="L123" s="80">
        <f t="shared" ref="L123:M123" si="58">AVERAGE(L107:L122)</f>
        <v>6</v>
      </c>
      <c r="M123" s="81">
        <f t="shared" si="58"/>
        <v>2156.2606210379695</v>
      </c>
      <c r="N123" s="82">
        <f>M123/L123</f>
        <v>359.3767701729949</v>
      </c>
      <c r="O123" s="83">
        <f>L123-I123</f>
        <v>0</v>
      </c>
      <c r="P123" s="84">
        <f>N123-K123</f>
        <v>-73.956563160338419</v>
      </c>
      <c r="Q123" s="85">
        <f>N123/K123</f>
        <v>0.82933100809152671</v>
      </c>
      <c r="R123" s="275"/>
      <c r="S123" s="182">
        <f>S107</f>
        <v>0.32243055555555555</v>
      </c>
      <c r="T123" s="183">
        <f>INDEX(T107:T122,COUNTA(T107:T122))</f>
        <v>0.41612268518518519</v>
      </c>
      <c r="U123" s="86"/>
      <c r="V123" s="96"/>
      <c r="W123" s="78"/>
      <c r="X123" s="82"/>
      <c r="Y123" s="262"/>
      <c r="Z123" s="263"/>
      <c r="AA123" s="97">
        <f>M123-J123</f>
        <v>-443.73937896203051</v>
      </c>
      <c r="AB123" s="85">
        <f>M123/J123</f>
        <v>0.82933100809152671</v>
      </c>
      <c r="AC123" s="280"/>
    </row>
    <row r="124" spans="1:29" ht="15.75" customHeight="1">
      <c r="A124" s="268" t="s">
        <v>214</v>
      </c>
      <c r="B124" s="98" t="s">
        <v>70</v>
      </c>
      <c r="C124" s="271" t="s">
        <v>203</v>
      </c>
      <c r="D124" s="272"/>
      <c r="E124" s="21">
        <v>49.91</v>
      </c>
      <c r="F124" s="15">
        <v>1917</v>
      </c>
      <c r="G124" s="22">
        <f t="shared" ref="G124:G125" si="59">E124*F124</f>
        <v>95677.469999999987</v>
      </c>
      <c r="H124" s="23"/>
      <c r="I124" s="24">
        <v>26</v>
      </c>
      <c r="J124" s="25">
        <v>2000</v>
      </c>
      <c r="K124" s="26">
        <f>J124/I124</f>
        <v>76.92307692307692</v>
      </c>
      <c r="L124" s="27">
        <v>26</v>
      </c>
      <c r="M124" s="25">
        <f>F124/V124*60</f>
        <v>1702.3186975826357</v>
      </c>
      <c r="N124" s="26">
        <f>M124/L124</f>
        <v>65.473796060870598</v>
      </c>
      <c r="O124" s="91">
        <f>L124-I124</f>
        <v>0</v>
      </c>
      <c r="P124" s="92">
        <f>N124-K124</f>
        <v>-11.449280862206322</v>
      </c>
      <c r="Q124" s="31">
        <f>N124/K124</f>
        <v>0.85115934879131783</v>
      </c>
      <c r="R124" s="273">
        <f>Q140</f>
        <v>0.85146551834748307</v>
      </c>
      <c r="S124" s="32">
        <v>0.70863425925925927</v>
      </c>
      <c r="T124" s="33">
        <v>0.75555555555555554</v>
      </c>
      <c r="U124" s="34"/>
      <c r="V124" s="35">
        <v>67.56666666666662</v>
      </c>
      <c r="W124" s="33"/>
      <c r="X124" s="107"/>
      <c r="Y124" s="276"/>
      <c r="Z124" s="277"/>
      <c r="AA124" s="36">
        <f>M124-J124</f>
        <v>-297.68130241736435</v>
      </c>
      <c r="AB124" s="31">
        <f>M124/J124</f>
        <v>0.85115934879131783</v>
      </c>
      <c r="AC124" s="278">
        <f>AB140</f>
        <v>0.85146551834748307</v>
      </c>
    </row>
    <row r="125" spans="1:29" ht="15.75" customHeight="1">
      <c r="A125" s="269"/>
      <c r="B125" s="99" t="s">
        <v>70</v>
      </c>
      <c r="C125" s="264" t="s">
        <v>224</v>
      </c>
      <c r="D125" s="265"/>
      <c r="E125" s="39">
        <v>50.67</v>
      </c>
      <c r="F125" s="40">
        <v>2711</v>
      </c>
      <c r="G125" s="41">
        <f t="shared" si="59"/>
        <v>137366.37</v>
      </c>
      <c r="H125" s="42"/>
      <c r="I125" s="43">
        <v>22</v>
      </c>
      <c r="J125" s="44">
        <v>2000</v>
      </c>
      <c r="K125" s="45">
        <f t="shared" ref="K125" si="60">J125/I125</f>
        <v>90.909090909090907</v>
      </c>
      <c r="L125" s="46">
        <v>22</v>
      </c>
      <c r="M125" s="44">
        <f>F125/V125*60</f>
        <v>1703.543375807297</v>
      </c>
      <c r="N125" s="45">
        <f>M125/L125</f>
        <v>77.433789809422592</v>
      </c>
      <c r="O125" s="47">
        <f>L125-I125</f>
        <v>0</v>
      </c>
      <c r="P125" s="48">
        <f>N125-K125</f>
        <v>-13.475301099668314</v>
      </c>
      <c r="Q125" s="49">
        <f>N125/K125</f>
        <v>0.85177168790364854</v>
      </c>
      <c r="R125" s="274"/>
      <c r="S125" s="50">
        <v>0.75833333333333341</v>
      </c>
      <c r="T125" s="51">
        <v>0.82464120370370375</v>
      </c>
      <c r="U125" s="52">
        <v>4.0000000000001457</v>
      </c>
      <c r="V125" s="53">
        <v>95.483333333333292</v>
      </c>
      <c r="W125" s="54"/>
      <c r="X125" s="94"/>
      <c r="Y125" s="266"/>
      <c r="Z125" s="267"/>
      <c r="AA125" s="55">
        <f>M125-J125</f>
        <v>-296.45662419270298</v>
      </c>
      <c r="AB125" s="49">
        <f>M125/J125</f>
        <v>0.85177168790364854</v>
      </c>
      <c r="AC125" s="279"/>
    </row>
    <row r="126" spans="1:29" ht="15.75" customHeight="1">
      <c r="A126" s="269"/>
      <c r="B126" s="99"/>
      <c r="C126" s="264"/>
      <c r="D126" s="265"/>
      <c r="E126" s="39"/>
      <c r="F126" s="40"/>
      <c r="G126" s="41"/>
      <c r="H126" s="42"/>
      <c r="I126" s="43"/>
      <c r="J126" s="44"/>
      <c r="K126" s="45"/>
      <c r="L126" s="46"/>
      <c r="M126" s="44"/>
      <c r="N126" s="45"/>
      <c r="O126" s="47"/>
      <c r="P126" s="48"/>
      <c r="Q126" s="49"/>
      <c r="R126" s="274"/>
      <c r="S126" s="50"/>
      <c r="T126" s="51"/>
      <c r="U126" s="52"/>
      <c r="V126" s="53"/>
      <c r="W126" s="54"/>
      <c r="X126" s="94"/>
      <c r="Y126" s="266"/>
      <c r="Z126" s="267"/>
      <c r="AA126" s="55"/>
      <c r="AB126" s="49"/>
      <c r="AC126" s="279"/>
    </row>
    <row r="127" spans="1:29" ht="15.75" customHeight="1">
      <c r="A127" s="269"/>
      <c r="B127" s="99"/>
      <c r="C127" s="264"/>
      <c r="D127" s="265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79"/>
    </row>
    <row r="128" spans="1:29" ht="15.75" customHeight="1">
      <c r="A128" s="269"/>
      <c r="B128" s="99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99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94"/>
      <c r="Y129" s="266"/>
      <c r="Z129" s="267"/>
      <c r="AA129" s="55"/>
      <c r="AB129" s="49"/>
      <c r="AC129" s="279"/>
    </row>
    <row r="130" spans="1:29" ht="15.75" customHeight="1">
      <c r="A130" s="269"/>
      <c r="B130" s="99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62"/>
      <c r="T130" s="63"/>
      <c r="U130" s="52"/>
      <c r="V130" s="53"/>
      <c r="W130" s="63"/>
      <c r="X130" s="108"/>
      <c r="Y130" s="266"/>
      <c r="Z130" s="267"/>
      <c r="AA130" s="55"/>
      <c r="AB130" s="49"/>
      <c r="AC130" s="279"/>
    </row>
    <row r="131" spans="1:29" ht="15.75" customHeight="1">
      <c r="A131" s="269"/>
      <c r="B131" s="99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62"/>
      <c r="T131" s="63"/>
      <c r="U131" s="52"/>
      <c r="V131" s="53"/>
      <c r="W131" s="63"/>
      <c r="X131" s="108"/>
      <c r="Y131" s="266"/>
      <c r="Z131" s="267"/>
      <c r="AA131" s="55"/>
      <c r="AB131" s="49"/>
      <c r="AC131" s="279"/>
    </row>
    <row r="132" spans="1:29" ht="15.75" customHeight="1">
      <c r="A132" s="269"/>
      <c r="B132" s="99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62"/>
      <c r="T132" s="63"/>
      <c r="U132" s="52"/>
      <c r="V132" s="53"/>
      <c r="W132" s="63"/>
      <c r="X132" s="108"/>
      <c r="Y132" s="266"/>
      <c r="Z132" s="267"/>
      <c r="AA132" s="55"/>
      <c r="AB132" s="49"/>
      <c r="AC132" s="279"/>
    </row>
    <row r="133" spans="1:29" ht="15.75" customHeight="1">
      <c r="A133" s="269"/>
      <c r="B133" s="99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62"/>
      <c r="T133" s="63"/>
      <c r="U133" s="52"/>
      <c r="V133" s="53"/>
      <c r="W133" s="63"/>
      <c r="X133" s="108"/>
      <c r="Y133" s="266"/>
      <c r="Z133" s="267"/>
      <c r="AA133" s="55"/>
      <c r="AB133" s="49"/>
      <c r="AC133" s="279"/>
    </row>
    <row r="134" spans="1:29" ht="15.75" customHeight="1">
      <c r="A134" s="269"/>
      <c r="B134" s="99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62"/>
      <c r="T134" s="63"/>
      <c r="U134" s="52"/>
      <c r="V134" s="53"/>
      <c r="W134" s="63"/>
      <c r="X134" s="108"/>
      <c r="Y134" s="266"/>
      <c r="Z134" s="267"/>
      <c r="AA134" s="55"/>
      <c r="AB134" s="49"/>
      <c r="AC134" s="279"/>
    </row>
    <row r="135" spans="1:29" ht="15.75" customHeight="1">
      <c r="A135" s="269"/>
      <c r="B135" s="99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62"/>
      <c r="T135" s="63"/>
      <c r="U135" s="52"/>
      <c r="V135" s="53"/>
      <c r="W135" s="63"/>
      <c r="X135" s="108"/>
      <c r="Y135" s="266"/>
      <c r="Z135" s="267"/>
      <c r="AA135" s="55"/>
      <c r="AB135" s="49"/>
      <c r="AC135" s="279"/>
    </row>
    <row r="136" spans="1:29" ht="15.75" customHeight="1">
      <c r="A136" s="269"/>
      <c r="B136" s="99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62"/>
      <c r="T136" s="63"/>
      <c r="U136" s="52"/>
      <c r="V136" s="53"/>
      <c r="W136" s="63"/>
      <c r="X136" s="108"/>
      <c r="Y136" s="266"/>
      <c r="Z136" s="267"/>
      <c r="AA136" s="55"/>
      <c r="AB136" s="49"/>
      <c r="AC136" s="279"/>
    </row>
    <row r="137" spans="1:29" ht="15.75" customHeight="1">
      <c r="A137" s="269"/>
      <c r="B137" s="99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62"/>
      <c r="T137" s="63"/>
      <c r="U137" s="52"/>
      <c r="V137" s="53"/>
      <c r="W137" s="63"/>
      <c r="X137" s="108"/>
      <c r="Y137" s="266"/>
      <c r="Z137" s="267"/>
      <c r="AA137" s="55"/>
      <c r="AB137" s="49"/>
      <c r="AC137" s="279"/>
    </row>
    <row r="138" spans="1:29" ht="15.75" customHeight="1">
      <c r="A138" s="269"/>
      <c r="B138" s="99"/>
      <c r="C138" s="264"/>
      <c r="D138" s="265"/>
      <c r="E138" s="39"/>
      <c r="F138" s="71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62"/>
      <c r="T138" s="63"/>
      <c r="U138" s="52"/>
      <c r="V138" s="53"/>
      <c r="W138" s="63"/>
      <c r="X138" s="108"/>
      <c r="Y138" s="266"/>
      <c r="Z138" s="267"/>
      <c r="AA138" s="55"/>
      <c r="AB138" s="49"/>
      <c r="AC138" s="279"/>
    </row>
    <row r="139" spans="1:29" ht="15.75" customHeight="1">
      <c r="A139" s="269"/>
      <c r="B139" s="99"/>
      <c r="C139" s="264"/>
      <c r="D139" s="265"/>
      <c r="E139" s="109"/>
      <c r="F139" s="71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61">AVERAGE(I124:I139)</f>
        <v>24</v>
      </c>
      <c r="J140" s="81">
        <f t="shared" si="61"/>
        <v>2000</v>
      </c>
      <c r="K140" s="82">
        <f t="shared" ref="K140" si="62">J140/I140</f>
        <v>83.333333333333329</v>
      </c>
      <c r="L140" s="80">
        <f t="shared" ref="L140:M140" si="63">AVERAGE(L124:L139)</f>
        <v>24</v>
      </c>
      <c r="M140" s="81">
        <f t="shared" si="63"/>
        <v>1702.9310366949662</v>
      </c>
      <c r="N140" s="82">
        <f>M140/L140</f>
        <v>70.955459862290255</v>
      </c>
      <c r="O140" s="83">
        <f>L140-I140</f>
        <v>0</v>
      </c>
      <c r="P140" s="84">
        <f>N140-K140</f>
        <v>-12.377873471043074</v>
      </c>
      <c r="Q140" s="85">
        <f>N140/K140</f>
        <v>0.85146551834748307</v>
      </c>
      <c r="R140" s="275"/>
      <c r="S140" s="182">
        <f>S124</f>
        <v>0.70863425925925927</v>
      </c>
      <c r="T140" s="183">
        <f>INDEX(T124:T139,COUNTA(T124:T139))</f>
        <v>0.82464120370370375</v>
      </c>
      <c r="U140" s="86"/>
      <c r="V140" s="96"/>
      <c r="W140" s="78"/>
      <c r="X140" s="82"/>
      <c r="Y140" s="262"/>
      <c r="Z140" s="263"/>
      <c r="AA140" s="97">
        <f>M140-J140</f>
        <v>-297.06896330503378</v>
      </c>
      <c r="AB140" s="85">
        <f>M140/J140</f>
        <v>0.85146551834748307</v>
      </c>
      <c r="AC140" s="280"/>
    </row>
    <row r="141" spans="1:29" ht="15.75" customHeight="1">
      <c r="A141" s="281" t="s">
        <v>47</v>
      </c>
      <c r="B141" s="98" t="s">
        <v>70</v>
      </c>
      <c r="C141" s="271" t="s">
        <v>116</v>
      </c>
      <c r="D141" s="272"/>
      <c r="E141" s="21">
        <v>56.79</v>
      </c>
      <c r="F141" s="34">
        <v>2268</v>
      </c>
      <c r="G141" s="22">
        <f t="shared" ref="G141:G142" si="64">E141*F141</f>
        <v>128799.72</v>
      </c>
      <c r="H141" s="23"/>
      <c r="I141" s="24">
        <v>23</v>
      </c>
      <c r="J141" s="25">
        <v>2000</v>
      </c>
      <c r="K141" s="26">
        <f>J141/I141</f>
        <v>86.956521739130437</v>
      </c>
      <c r="L141" s="27">
        <v>23</v>
      </c>
      <c r="M141" s="25">
        <f>F141/V141*60</f>
        <v>1712.7753303964769</v>
      </c>
      <c r="N141" s="26">
        <f>M141/L141</f>
        <v>74.468492625933777</v>
      </c>
      <c r="O141" s="91">
        <f>L141-I141</f>
        <v>0</v>
      </c>
      <c r="P141" s="92">
        <f>N141-K141</f>
        <v>-12.48802911319666</v>
      </c>
      <c r="Q141" s="31">
        <f>N141/K141</f>
        <v>0.85638766519823839</v>
      </c>
      <c r="R141" s="273">
        <f>Q157</f>
        <v>0.85562155683929719</v>
      </c>
      <c r="S141" s="32">
        <v>0.70833333333333337</v>
      </c>
      <c r="T141" s="33">
        <v>0.76350694444444445</v>
      </c>
      <c r="U141" s="34"/>
      <c r="V141" s="35">
        <v>79.449999999999946</v>
      </c>
      <c r="W141" s="15"/>
      <c r="X141" s="17"/>
      <c r="Y141" s="276"/>
      <c r="Z141" s="277"/>
      <c r="AA141" s="36">
        <f>M141-J141</f>
        <v>-287.22466960352313</v>
      </c>
      <c r="AB141" s="31">
        <f>M141/J141</f>
        <v>0.85638766519823839</v>
      </c>
      <c r="AC141" s="348">
        <f>AB157</f>
        <v>0.85562155683929719</v>
      </c>
    </row>
    <row r="142" spans="1:29" ht="15.75" customHeight="1">
      <c r="A142" s="282"/>
      <c r="B142" s="99" t="s">
        <v>70</v>
      </c>
      <c r="C142" s="264" t="s">
        <v>115</v>
      </c>
      <c r="D142" s="265"/>
      <c r="E142" s="39">
        <v>56.87</v>
      </c>
      <c r="F142" s="52">
        <v>1922</v>
      </c>
      <c r="G142" s="41">
        <f t="shared" si="64"/>
        <v>109304.14</v>
      </c>
      <c r="H142" s="42"/>
      <c r="I142" s="43">
        <v>23</v>
      </c>
      <c r="J142" s="44">
        <v>2000</v>
      </c>
      <c r="K142" s="45">
        <f t="shared" ref="K142" si="65">J142/I142</f>
        <v>86.956521739130437</v>
      </c>
      <c r="L142" s="46">
        <v>23</v>
      </c>
      <c r="M142" s="44">
        <f>F142/V142*60</f>
        <v>1709.710896960712</v>
      </c>
      <c r="N142" s="45">
        <f>M142/L142</f>
        <v>74.335256389596182</v>
      </c>
      <c r="O142" s="47">
        <f>L142-I142</f>
        <v>0</v>
      </c>
      <c r="P142" s="48">
        <f>N142-K142</f>
        <v>-12.621265349534255</v>
      </c>
      <c r="Q142" s="49">
        <f>N142/K142</f>
        <v>0.85485544848035611</v>
      </c>
      <c r="R142" s="274"/>
      <c r="S142" s="50">
        <v>0.76736111111111116</v>
      </c>
      <c r="T142" s="51">
        <v>0.81420138888888893</v>
      </c>
      <c r="U142" s="52">
        <v>5.5500000000000682</v>
      </c>
      <c r="V142" s="53">
        <v>67.449999999999989</v>
      </c>
      <c r="W142" s="54"/>
      <c r="X142" s="94"/>
      <c r="Y142" s="266"/>
      <c r="Z142" s="267"/>
      <c r="AA142" s="55">
        <f>M142-J142</f>
        <v>-290.28910303928797</v>
      </c>
      <c r="AB142" s="49">
        <f>M142/J142</f>
        <v>0.85485544848035599</v>
      </c>
      <c r="AC142" s="294"/>
    </row>
    <row r="143" spans="1:29" ht="15.75" customHeight="1">
      <c r="A143" s="282"/>
      <c r="B143" s="99"/>
      <c r="C143" s="264"/>
      <c r="D143" s="265"/>
      <c r="E143" s="39"/>
      <c r="F143" s="52"/>
      <c r="G143" s="41"/>
      <c r="H143" s="42"/>
      <c r="I143" s="43"/>
      <c r="J143" s="44"/>
      <c r="K143" s="45"/>
      <c r="L143" s="46"/>
      <c r="M143" s="44"/>
      <c r="N143" s="45"/>
      <c r="O143" s="47"/>
      <c r="P143" s="48"/>
      <c r="Q143" s="49"/>
      <c r="R143" s="274"/>
      <c r="S143" s="50"/>
      <c r="T143" s="51"/>
      <c r="U143" s="52"/>
      <c r="V143" s="53"/>
      <c r="W143" s="54"/>
      <c r="X143" s="94"/>
      <c r="Y143" s="266"/>
      <c r="Z143" s="267"/>
      <c r="AA143" s="55"/>
      <c r="AB143" s="49"/>
      <c r="AC143" s="294"/>
    </row>
    <row r="144" spans="1:29" ht="15.75" customHeight="1">
      <c r="A144" s="282"/>
      <c r="B144" s="99"/>
      <c r="C144" s="264"/>
      <c r="D144" s="265"/>
      <c r="E144" s="39"/>
      <c r="F144" s="52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94"/>
    </row>
    <row r="145" spans="1:29" ht="15.75" customHeight="1">
      <c r="A145" s="283"/>
      <c r="B145" s="99"/>
      <c r="C145" s="264"/>
      <c r="D145" s="265"/>
      <c r="E145" s="39"/>
      <c r="F145" s="52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94"/>
    </row>
    <row r="146" spans="1:29" ht="15.75" customHeight="1">
      <c r="A146" s="283"/>
      <c r="B146" s="99"/>
      <c r="C146" s="264"/>
      <c r="D146" s="265"/>
      <c r="E146" s="39"/>
      <c r="F146" s="52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94"/>
      <c r="Y146" s="266"/>
      <c r="Z146" s="267"/>
      <c r="AA146" s="55"/>
      <c r="AB146" s="49"/>
      <c r="AC146" s="294"/>
    </row>
    <row r="147" spans="1:29" ht="15.75" customHeight="1">
      <c r="A147" s="283"/>
      <c r="B147" s="99"/>
      <c r="C147" s="264"/>
      <c r="D147" s="265"/>
      <c r="E147" s="39"/>
      <c r="F147" s="52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94"/>
    </row>
    <row r="148" spans="1:29" ht="15.75" customHeight="1">
      <c r="A148" s="283"/>
      <c r="B148" s="99"/>
      <c r="C148" s="264"/>
      <c r="D148" s="265"/>
      <c r="E148" s="39"/>
      <c r="F148" s="52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94"/>
    </row>
    <row r="149" spans="1:29" ht="15.75" customHeight="1">
      <c r="A149" s="283"/>
      <c r="B149" s="99"/>
      <c r="C149" s="264"/>
      <c r="D149" s="265"/>
      <c r="E149" s="39"/>
      <c r="F149" s="52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54"/>
      <c r="X149" s="94"/>
      <c r="Y149" s="266"/>
      <c r="Z149" s="267"/>
      <c r="AA149" s="55"/>
      <c r="AB149" s="49"/>
      <c r="AC149" s="294"/>
    </row>
    <row r="150" spans="1:29" ht="15.75" customHeight="1">
      <c r="A150" s="283"/>
      <c r="B150" s="99"/>
      <c r="C150" s="264"/>
      <c r="D150" s="265"/>
      <c r="E150" s="39"/>
      <c r="F150" s="52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54"/>
      <c r="X150" s="94"/>
      <c r="Y150" s="266"/>
      <c r="Z150" s="267"/>
      <c r="AA150" s="55"/>
      <c r="AB150" s="49"/>
      <c r="AC150" s="294"/>
    </row>
    <row r="151" spans="1:29" ht="15.75" customHeight="1">
      <c r="A151" s="283"/>
      <c r="B151" s="99"/>
      <c r="C151" s="264"/>
      <c r="D151" s="265"/>
      <c r="E151" s="39"/>
      <c r="F151" s="52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54"/>
      <c r="X151" s="94"/>
      <c r="Y151" s="266"/>
      <c r="Z151" s="267"/>
      <c r="AA151" s="55"/>
      <c r="AB151" s="49"/>
      <c r="AC151" s="294"/>
    </row>
    <row r="152" spans="1:29" ht="15.75" customHeight="1">
      <c r="A152" s="283"/>
      <c r="B152" s="99"/>
      <c r="C152" s="264"/>
      <c r="D152" s="265"/>
      <c r="E152" s="39"/>
      <c r="F152" s="52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54"/>
      <c r="X152" s="94"/>
      <c r="Y152" s="266"/>
      <c r="Z152" s="267"/>
      <c r="AA152" s="55"/>
      <c r="AB152" s="49"/>
      <c r="AC152" s="294"/>
    </row>
    <row r="153" spans="1:29" ht="15.75" customHeight="1">
      <c r="A153" s="283"/>
      <c r="B153" s="99"/>
      <c r="C153" s="264"/>
      <c r="D153" s="265"/>
      <c r="E153" s="39"/>
      <c r="F153" s="52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54"/>
      <c r="X153" s="94"/>
      <c r="Y153" s="266"/>
      <c r="Z153" s="267"/>
      <c r="AA153" s="55"/>
      <c r="AB153" s="49"/>
      <c r="AC153" s="294"/>
    </row>
    <row r="154" spans="1:29" ht="15.75" customHeight="1">
      <c r="A154" s="283"/>
      <c r="B154" s="99"/>
      <c r="C154" s="264"/>
      <c r="D154" s="265"/>
      <c r="E154" s="39"/>
      <c r="F154" s="52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100"/>
      <c r="X154" s="101"/>
      <c r="Y154" s="266"/>
      <c r="Z154" s="267"/>
      <c r="AA154" s="55"/>
      <c r="AB154" s="49"/>
      <c r="AC154" s="294"/>
    </row>
    <row r="155" spans="1:29" ht="15.75" customHeight="1">
      <c r="A155" s="283"/>
      <c r="B155" s="99"/>
      <c r="C155" s="264"/>
      <c r="D155" s="265"/>
      <c r="E155" s="39"/>
      <c r="F155" s="52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102"/>
      <c r="X155" s="103"/>
      <c r="Y155" s="266"/>
      <c r="Z155" s="267"/>
      <c r="AA155" s="55"/>
      <c r="AB155" s="49"/>
      <c r="AC155" s="294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50"/>
      <c r="T156" s="51"/>
      <c r="U156" s="73"/>
      <c r="V156" s="53"/>
      <c r="W156" s="102"/>
      <c r="X156" s="103"/>
      <c r="Y156" s="266"/>
      <c r="Z156" s="267"/>
      <c r="AA156" s="55"/>
      <c r="AB156" s="49"/>
      <c r="AC156" s="294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66">AVERAGE(I141:I156)</f>
        <v>23</v>
      </c>
      <c r="J157" s="81">
        <f t="shared" si="66"/>
        <v>2000</v>
      </c>
      <c r="K157" s="82">
        <f t="shared" ref="K157" si="67">J157/I157</f>
        <v>86.956521739130437</v>
      </c>
      <c r="L157" s="80">
        <f t="shared" ref="L157:M157" si="68">AVERAGE(L141:L156)</f>
        <v>23</v>
      </c>
      <c r="M157" s="81">
        <f t="shared" si="68"/>
        <v>1711.2431136785945</v>
      </c>
      <c r="N157" s="82">
        <f>M157/L157</f>
        <v>74.401874507764973</v>
      </c>
      <c r="O157" s="83">
        <f>L157-I157</f>
        <v>0</v>
      </c>
      <c r="P157" s="84">
        <f>N157-K157</f>
        <v>-12.554647231365465</v>
      </c>
      <c r="Q157" s="85">
        <f>N157/K157</f>
        <v>0.85562155683929719</v>
      </c>
      <c r="R157" s="275"/>
      <c r="S157" s="182">
        <f>S141</f>
        <v>0.70833333333333337</v>
      </c>
      <c r="T157" s="183">
        <f>INDEX(T141:T156,COUNTA(T141:T156))</f>
        <v>0.81420138888888893</v>
      </c>
      <c r="U157" s="86"/>
      <c r="V157" s="96"/>
      <c r="W157" s="105"/>
      <c r="X157" s="106"/>
      <c r="Y157" s="262"/>
      <c r="Z157" s="263"/>
      <c r="AA157" s="97">
        <f>M157-J157</f>
        <v>-288.75688632140555</v>
      </c>
      <c r="AB157" s="85">
        <f>M157/J157</f>
        <v>0.85562155683929719</v>
      </c>
      <c r="AC157" s="295"/>
    </row>
    <row r="158" spans="1:29" ht="15.75" customHeight="1">
      <c r="A158" s="268" t="s">
        <v>246</v>
      </c>
      <c r="B158" s="98" t="s">
        <v>70</v>
      </c>
      <c r="C158" s="271" t="s">
        <v>219</v>
      </c>
      <c r="D158" s="272"/>
      <c r="E158" s="21">
        <v>44.3</v>
      </c>
      <c r="F158" s="15">
        <v>2397</v>
      </c>
      <c r="G158" s="22">
        <f t="shared" ref="G158:G159" si="69">E158*F158</f>
        <v>106187.09999999999</v>
      </c>
      <c r="H158" s="23"/>
      <c r="I158" s="24">
        <v>17</v>
      </c>
      <c r="J158" s="25">
        <v>2000</v>
      </c>
      <c r="K158" s="26">
        <f>J158/I158</f>
        <v>117.64705882352941</v>
      </c>
      <c r="L158" s="27">
        <v>17</v>
      </c>
      <c r="M158" s="25">
        <f>F158/V158*60</f>
        <v>1713.5027799841132</v>
      </c>
      <c r="N158" s="26">
        <f>M158/L158</f>
        <v>100.79428117553607</v>
      </c>
      <c r="O158" s="91">
        <f>L158-I158</f>
        <v>0</v>
      </c>
      <c r="P158" s="92">
        <f>N158-K158</f>
        <v>-16.852777647993335</v>
      </c>
      <c r="Q158" s="31">
        <f>N158/K158</f>
        <v>0.85675138999205669</v>
      </c>
      <c r="R158" s="273">
        <f>Q174</f>
        <v>0.85553433893684083</v>
      </c>
      <c r="S158" s="32">
        <v>0.70837962962962964</v>
      </c>
      <c r="T158" s="33">
        <v>0.76666666666666672</v>
      </c>
      <c r="U158" s="34"/>
      <c r="V158" s="35">
        <v>83.933333333333394</v>
      </c>
      <c r="W158" s="33"/>
      <c r="X158" s="107"/>
      <c r="Y158" s="276"/>
      <c r="Z158" s="277"/>
      <c r="AA158" s="36">
        <f>M158-J158</f>
        <v>-286.4972200158868</v>
      </c>
      <c r="AB158" s="31">
        <f>M158/J158</f>
        <v>0.85675138999205658</v>
      </c>
      <c r="AC158" s="278">
        <f>AB174</f>
        <v>0.85553433893684083</v>
      </c>
    </row>
    <row r="159" spans="1:29" ht="15.75" customHeight="1">
      <c r="A159" s="269"/>
      <c r="B159" s="99" t="s">
        <v>70</v>
      </c>
      <c r="C159" s="264" t="s">
        <v>211</v>
      </c>
      <c r="D159" s="265"/>
      <c r="E159" s="39">
        <v>47.6</v>
      </c>
      <c r="F159" s="40">
        <v>2534</v>
      </c>
      <c r="G159" s="41">
        <f t="shared" si="69"/>
        <v>120618.40000000001</v>
      </c>
      <c r="H159" s="42"/>
      <c r="I159" s="43">
        <v>23</v>
      </c>
      <c r="J159" s="44">
        <v>2000</v>
      </c>
      <c r="K159" s="45">
        <f t="shared" ref="K159" si="70">J159/I159</f>
        <v>86.956521739130437</v>
      </c>
      <c r="L159" s="46">
        <v>23</v>
      </c>
      <c r="M159" s="44">
        <f>F159/V159*60</f>
        <v>1708.6345757632505</v>
      </c>
      <c r="N159" s="45">
        <f>M159/L159</f>
        <v>74.288459815793502</v>
      </c>
      <c r="O159" s="47">
        <f>L159-I159</f>
        <v>0</v>
      </c>
      <c r="P159" s="48">
        <f>N159-K159</f>
        <v>-12.668061923336936</v>
      </c>
      <c r="Q159" s="49">
        <f>N159/K159</f>
        <v>0.8543172878816252</v>
      </c>
      <c r="R159" s="274"/>
      <c r="S159" s="50">
        <v>0.77084490740740741</v>
      </c>
      <c r="T159" s="51">
        <v>0.83263888888888893</v>
      </c>
      <c r="U159" s="52">
        <v>6.0166666666665947</v>
      </c>
      <c r="V159" s="53">
        <v>88.983333333333391</v>
      </c>
      <c r="W159" s="54"/>
      <c r="X159" s="94"/>
      <c r="Y159" s="266"/>
      <c r="Z159" s="267"/>
      <c r="AA159" s="55">
        <f>M159-J159</f>
        <v>-291.3654242367495</v>
      </c>
      <c r="AB159" s="49">
        <f>M159/J159</f>
        <v>0.8543172878816252</v>
      </c>
      <c r="AC159" s="279"/>
    </row>
    <row r="160" spans="1:29" ht="15.75" customHeight="1">
      <c r="A160" s="269"/>
      <c r="B160" s="99"/>
      <c r="C160" s="264"/>
      <c r="D160" s="265"/>
      <c r="E160" s="39"/>
      <c r="F160" s="40"/>
      <c r="G160" s="41"/>
      <c r="H160" s="42"/>
      <c r="I160" s="43"/>
      <c r="J160" s="44"/>
      <c r="K160" s="45"/>
      <c r="L160" s="46"/>
      <c r="M160" s="44"/>
      <c r="N160" s="45"/>
      <c r="O160" s="47"/>
      <c r="P160" s="48"/>
      <c r="Q160" s="49"/>
      <c r="R160" s="274"/>
      <c r="S160" s="50"/>
      <c r="T160" s="51"/>
      <c r="U160" s="52"/>
      <c r="V160" s="53"/>
      <c r="W160" s="54"/>
      <c r="X160" s="94"/>
      <c r="Y160" s="266"/>
      <c r="Z160" s="267"/>
      <c r="AA160" s="55"/>
      <c r="AB160" s="49"/>
      <c r="AC160" s="279"/>
    </row>
    <row r="161" spans="1:29" ht="15.75" customHeight="1">
      <c r="A161" s="269"/>
      <c r="B161" s="99"/>
      <c r="C161" s="264"/>
      <c r="D161" s="265"/>
      <c r="E161" s="39"/>
      <c r="F161" s="40"/>
      <c r="G161" s="41"/>
      <c r="H161" s="42"/>
      <c r="I161" s="43"/>
      <c r="J161" s="44"/>
      <c r="K161" s="45"/>
      <c r="L161" s="46"/>
      <c r="M161" s="44"/>
      <c r="N161" s="45"/>
      <c r="O161" s="47"/>
      <c r="P161" s="48"/>
      <c r="Q161" s="49"/>
      <c r="R161" s="274"/>
      <c r="S161" s="50"/>
      <c r="T161" s="51"/>
      <c r="U161" s="52"/>
      <c r="V161" s="53"/>
      <c r="W161" s="54"/>
      <c r="X161" s="94"/>
      <c r="Y161" s="266"/>
      <c r="Z161" s="267"/>
      <c r="AA161" s="55"/>
      <c r="AB161" s="49"/>
      <c r="AC161" s="279"/>
    </row>
    <row r="162" spans="1:29" ht="15.75" customHeight="1">
      <c r="A162" s="269"/>
      <c r="B162" s="99"/>
      <c r="C162" s="264"/>
      <c r="D162" s="265"/>
      <c r="E162" s="39"/>
      <c r="F162" s="40"/>
      <c r="G162" s="41"/>
      <c r="H162" s="58"/>
      <c r="I162" s="43"/>
      <c r="J162" s="44"/>
      <c r="K162" s="45"/>
      <c r="L162" s="59"/>
      <c r="M162" s="44"/>
      <c r="N162" s="45"/>
      <c r="O162" s="47"/>
      <c r="P162" s="48"/>
      <c r="Q162" s="49"/>
      <c r="R162" s="274"/>
      <c r="S162" s="50"/>
      <c r="T162" s="51"/>
      <c r="U162" s="52"/>
      <c r="V162" s="53"/>
      <c r="W162" s="54"/>
      <c r="X162" s="94"/>
      <c r="Y162" s="266"/>
      <c r="Z162" s="267"/>
      <c r="AA162" s="55"/>
      <c r="AB162" s="49"/>
      <c r="AC162" s="279"/>
    </row>
    <row r="163" spans="1:29" ht="15.75" customHeight="1">
      <c r="A163" s="269"/>
      <c r="B163" s="99"/>
      <c r="C163" s="264"/>
      <c r="D163" s="265"/>
      <c r="E163" s="39"/>
      <c r="F163" s="40"/>
      <c r="G163" s="60"/>
      <c r="H163" s="61"/>
      <c r="I163" s="43"/>
      <c r="J163" s="44"/>
      <c r="K163" s="45"/>
      <c r="L163" s="46"/>
      <c r="M163" s="44"/>
      <c r="N163" s="45"/>
      <c r="O163" s="47"/>
      <c r="P163" s="48"/>
      <c r="Q163" s="49"/>
      <c r="R163" s="274"/>
      <c r="S163" s="50"/>
      <c r="T163" s="51"/>
      <c r="U163" s="52"/>
      <c r="V163" s="53"/>
      <c r="W163" s="54"/>
      <c r="X163" s="94"/>
      <c r="Y163" s="266"/>
      <c r="Z163" s="267"/>
      <c r="AA163" s="55"/>
      <c r="AB163" s="49"/>
      <c r="AC163" s="279"/>
    </row>
    <row r="164" spans="1:29" ht="15.75" customHeight="1">
      <c r="A164" s="269"/>
      <c r="B164" s="99"/>
      <c r="C164" s="264"/>
      <c r="D164" s="265"/>
      <c r="E164" s="39"/>
      <c r="F164" s="40"/>
      <c r="G164" s="60"/>
      <c r="H164" s="64"/>
      <c r="I164" s="43"/>
      <c r="J164" s="44"/>
      <c r="K164" s="45"/>
      <c r="L164" s="59"/>
      <c r="M164" s="44"/>
      <c r="N164" s="45"/>
      <c r="O164" s="65"/>
      <c r="P164" s="66"/>
      <c r="Q164" s="67"/>
      <c r="R164" s="274"/>
      <c r="S164" s="62"/>
      <c r="T164" s="63"/>
      <c r="U164" s="52"/>
      <c r="V164" s="53"/>
      <c r="W164" s="63"/>
      <c r="X164" s="108"/>
      <c r="Y164" s="266"/>
      <c r="Z164" s="267"/>
      <c r="AA164" s="55"/>
      <c r="AB164" s="49"/>
      <c r="AC164" s="279"/>
    </row>
    <row r="165" spans="1:29" ht="15.75" customHeight="1">
      <c r="A165" s="269"/>
      <c r="B165" s="99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62"/>
      <c r="T165" s="63"/>
      <c r="U165" s="52"/>
      <c r="V165" s="53"/>
      <c r="W165" s="63"/>
      <c r="X165" s="108"/>
      <c r="Y165" s="266"/>
      <c r="Z165" s="267"/>
      <c r="AA165" s="55"/>
      <c r="AB165" s="49"/>
      <c r="AC165" s="279"/>
    </row>
    <row r="166" spans="1:29" ht="15.75" customHeight="1">
      <c r="A166" s="269"/>
      <c r="B166" s="99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62"/>
      <c r="T166" s="63"/>
      <c r="U166" s="52"/>
      <c r="V166" s="53"/>
      <c r="W166" s="63"/>
      <c r="X166" s="108"/>
      <c r="Y166" s="266"/>
      <c r="Z166" s="267"/>
      <c r="AA166" s="55"/>
      <c r="AB166" s="49"/>
      <c r="AC166" s="279"/>
    </row>
    <row r="167" spans="1:29" ht="15.75" customHeight="1">
      <c r="A167" s="269"/>
      <c r="B167" s="99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62"/>
      <c r="T167" s="63"/>
      <c r="U167" s="52"/>
      <c r="V167" s="53"/>
      <c r="W167" s="63"/>
      <c r="X167" s="108"/>
      <c r="Y167" s="266"/>
      <c r="Z167" s="267"/>
      <c r="AA167" s="55"/>
      <c r="AB167" s="49"/>
      <c r="AC167" s="279"/>
    </row>
    <row r="168" spans="1:29" ht="15.75" customHeight="1">
      <c r="A168" s="269"/>
      <c r="B168" s="99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62"/>
      <c r="T168" s="63"/>
      <c r="U168" s="52"/>
      <c r="V168" s="53"/>
      <c r="W168" s="63"/>
      <c r="X168" s="108"/>
      <c r="Y168" s="266"/>
      <c r="Z168" s="267"/>
      <c r="AA168" s="55"/>
      <c r="AB168" s="49"/>
      <c r="AC168" s="279"/>
    </row>
    <row r="169" spans="1:29" ht="15.75" customHeight="1">
      <c r="A169" s="269"/>
      <c r="B169" s="99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62"/>
      <c r="T169" s="63"/>
      <c r="U169" s="52"/>
      <c r="V169" s="53"/>
      <c r="W169" s="63"/>
      <c r="X169" s="108"/>
      <c r="Y169" s="266"/>
      <c r="Z169" s="267"/>
      <c r="AA169" s="55"/>
      <c r="AB169" s="49"/>
      <c r="AC169" s="279"/>
    </row>
    <row r="170" spans="1:29" ht="15.75" customHeight="1">
      <c r="A170" s="269"/>
      <c r="B170" s="99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62"/>
      <c r="T170" s="63"/>
      <c r="U170" s="52"/>
      <c r="V170" s="53"/>
      <c r="W170" s="63"/>
      <c r="X170" s="108"/>
      <c r="Y170" s="266"/>
      <c r="Z170" s="267"/>
      <c r="AA170" s="55"/>
      <c r="AB170" s="49"/>
      <c r="AC170" s="279"/>
    </row>
    <row r="171" spans="1:29" ht="15.75" customHeight="1">
      <c r="A171" s="269"/>
      <c r="B171" s="99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62"/>
      <c r="T171" s="63"/>
      <c r="U171" s="52"/>
      <c r="V171" s="53"/>
      <c r="W171" s="63"/>
      <c r="X171" s="108"/>
      <c r="Y171" s="266"/>
      <c r="Z171" s="267"/>
      <c r="AA171" s="55"/>
      <c r="AB171" s="49"/>
      <c r="AC171" s="279"/>
    </row>
    <row r="172" spans="1:29" ht="15.75" customHeight="1">
      <c r="A172" s="269"/>
      <c r="B172" s="99"/>
      <c r="C172" s="264"/>
      <c r="D172" s="265"/>
      <c r="E172" s="39"/>
      <c r="F172" s="71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62"/>
      <c r="T172" s="63"/>
      <c r="U172" s="52"/>
      <c r="V172" s="53"/>
      <c r="W172" s="63"/>
      <c r="X172" s="108"/>
      <c r="Y172" s="266"/>
      <c r="Z172" s="267"/>
      <c r="AA172" s="55"/>
      <c r="AB172" s="49"/>
      <c r="AC172" s="279"/>
    </row>
    <row r="173" spans="1:29" ht="15.75" customHeight="1">
      <c r="A173" s="269"/>
      <c r="B173" s="99"/>
      <c r="C173" s="264"/>
      <c r="D173" s="265"/>
      <c r="E173" s="109"/>
      <c r="F173" s="71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71">AVERAGE(I158:I173)</f>
        <v>20</v>
      </c>
      <c r="J174" s="81">
        <f t="shared" si="71"/>
        <v>2000</v>
      </c>
      <c r="K174" s="82">
        <f t="shared" ref="K174" si="72">J174/I174</f>
        <v>100</v>
      </c>
      <c r="L174" s="80">
        <f t="shared" ref="L174:M174" si="73">AVERAGE(L158:L173)</f>
        <v>20</v>
      </c>
      <c r="M174" s="81">
        <f t="shared" si="73"/>
        <v>1711.0686778736817</v>
      </c>
      <c r="N174" s="82">
        <f>M174/L174</f>
        <v>85.553433893684087</v>
      </c>
      <c r="O174" s="83">
        <f>L174-I174</f>
        <v>0</v>
      </c>
      <c r="P174" s="84">
        <f>N174-K174</f>
        <v>-14.446566106315913</v>
      </c>
      <c r="Q174" s="85">
        <f>N174/K174</f>
        <v>0.85553433893684083</v>
      </c>
      <c r="R174" s="275"/>
      <c r="S174" s="182">
        <f>S158</f>
        <v>0.70837962962962964</v>
      </c>
      <c r="T174" s="183">
        <f>INDEX(T158:T173,COUNTA(T158:T173))</f>
        <v>0.83263888888888893</v>
      </c>
      <c r="U174" s="86"/>
      <c r="V174" s="96"/>
      <c r="W174" s="78"/>
      <c r="X174" s="82"/>
      <c r="Y174" s="262"/>
      <c r="Z174" s="263"/>
      <c r="AA174" s="97">
        <f>M174-J174</f>
        <v>-288.93132212631826</v>
      </c>
      <c r="AB174" s="85">
        <f>M174/J174</f>
        <v>0.85553433893684083</v>
      </c>
      <c r="AC174" s="280"/>
    </row>
    <row r="176" spans="1:29">
      <c r="Y176" s="260" t="s">
        <v>54</v>
      </c>
      <c r="Z176" s="260"/>
    </row>
    <row r="177" spans="25:26">
      <c r="Y177" s="260" t="s">
        <v>55</v>
      </c>
      <c r="Z177" s="260"/>
    </row>
    <row r="178" spans="25:26">
      <c r="Y178" s="260" t="s">
        <v>56</v>
      </c>
      <c r="Z178" s="260"/>
    </row>
    <row r="179" spans="25:26">
      <c r="Y179" s="260" t="s">
        <v>57</v>
      </c>
      <c r="Z179" s="260"/>
    </row>
    <row r="180" spans="25:26">
      <c r="Y180" s="260" t="s">
        <v>58</v>
      </c>
      <c r="Z180" s="260"/>
    </row>
    <row r="181" spans="25:26">
      <c r="Y181" s="260" t="s">
        <v>59</v>
      </c>
      <c r="Z181" s="260"/>
    </row>
    <row r="182" spans="25:26">
      <c r="Y182" s="260" t="s">
        <v>60</v>
      </c>
      <c r="Z182" s="260"/>
    </row>
    <row r="183" spans="25:26">
      <c r="Y183" s="260" t="s">
        <v>61</v>
      </c>
      <c r="Z183" s="260"/>
    </row>
    <row r="184" spans="25:26">
      <c r="Y184" s="260" t="s">
        <v>62</v>
      </c>
      <c r="Z184" s="260"/>
    </row>
    <row r="185" spans="25:26">
      <c r="Y185" s="260" t="s">
        <v>63</v>
      </c>
      <c r="Z185" s="260"/>
    </row>
    <row r="186" spans="25:26">
      <c r="Y186" s="260" t="s">
        <v>64</v>
      </c>
      <c r="Z186" s="260"/>
    </row>
    <row r="187" spans="25:26">
      <c r="Y187" s="260" t="s">
        <v>65</v>
      </c>
      <c r="Z187" s="260"/>
    </row>
    <row r="188" spans="25:26">
      <c r="Y188" s="260" t="s">
        <v>66</v>
      </c>
      <c r="Z188" s="260"/>
    </row>
  </sheetData>
  <mergeCells count="415"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74">
    <cfRule type="cellIs" dxfId="130" priority="4" operator="greaterThan">
      <formula>0</formula>
    </cfRule>
  </conditionalFormatting>
  <conditionalFormatting sqref="P5:P174 AA5:AA174">
    <cfRule type="cellIs" dxfId="129" priority="8" operator="lessThan">
      <formula>0</formula>
    </cfRule>
  </conditionalFormatting>
  <conditionalFormatting sqref="Q5:Q174 AB5:AB174">
    <cfRule type="cellIs" dxfId="128" priority="6" operator="greaterThan">
      <formula>1</formula>
    </cfRule>
    <cfRule type="cellIs" dxfId="127" priority="7" operator="lessThan">
      <formula>0.8</formula>
    </cfRule>
  </conditionalFormatting>
  <conditionalFormatting sqref="AC5:AC22 R5:R174 AC56:AC91">
    <cfRule type="cellIs" dxfId="126" priority="9" operator="lessThan">
      <formula>0.8</formula>
    </cfRule>
  </conditionalFormatting>
  <conditionalFormatting sqref="AC39">
    <cfRule type="cellIs" dxfId="125" priority="12" operator="lessThan">
      <formula>0.8</formula>
    </cfRule>
  </conditionalFormatting>
  <conditionalFormatting sqref="AC54">
    <cfRule type="cellIs" dxfId="124" priority="11" operator="lessThan">
      <formula>0.8</formula>
    </cfRule>
  </conditionalFormatting>
  <conditionalFormatting sqref="AC97:AC105">
    <cfRule type="cellIs" dxfId="123" priority="10" operator="lessThan">
      <formula>0.8</formula>
    </cfRule>
  </conditionalFormatting>
  <conditionalFormatting sqref="AC107:AC112">
    <cfRule type="cellIs" dxfId="122" priority="5" operator="lessThan">
      <formula>0.8</formula>
    </cfRule>
  </conditionalFormatting>
  <conditionalFormatting sqref="AC124:AC141">
    <cfRule type="cellIs" dxfId="121" priority="1" operator="lessThan">
      <formula>0.8</formula>
    </cfRule>
  </conditionalFormatting>
  <conditionalFormatting sqref="AC156">
    <cfRule type="cellIs" dxfId="120" priority="3" operator="lessThan">
      <formula>0.8</formula>
    </cfRule>
  </conditionalFormatting>
  <conditionalFormatting sqref="AC158:AC174">
    <cfRule type="cellIs" dxfId="119" priority="2" operator="lessThan">
      <formula>0.8</formula>
    </cfRule>
  </conditionalFormatting>
  <dataValidations count="1">
    <dataValidation type="list" allowBlank="1" showInputMessage="1" showErrorMessage="1" sqref="Y5:Z174" xr:uid="{373EA02E-12BB-4D0A-AA78-0144ABC61A22}">
      <formula1>$Y$176:$Y$204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6534B-06EB-44A9-ACE3-A0AA0DC1A716}">
  <sheetPr>
    <tabColor theme="9" tint="0.59999389629810485"/>
  </sheetPr>
  <dimension ref="B1:AR36"/>
  <sheetViews>
    <sheetView zoomScale="70" zoomScaleNormal="70" workbookViewId="0">
      <selection activeCell="V42" sqref="V42"/>
    </sheetView>
  </sheetViews>
  <sheetFormatPr defaultColWidth="7.6640625" defaultRowHeight="15.75"/>
  <cols>
    <col min="1" max="1" width="7.6640625" style="125"/>
    <col min="2" max="2" width="15.6640625" style="125" customWidth="1"/>
    <col min="3" max="3" width="8.109375" style="131" customWidth="1"/>
    <col min="4" max="34" width="11.109375" style="125" customWidth="1"/>
    <col min="35" max="16384" width="7.6640625" style="125"/>
  </cols>
  <sheetData>
    <row r="1" spans="2:44" ht="27.75" customHeight="1">
      <c r="B1" s="247" t="s">
        <v>132</v>
      </c>
      <c r="C1" s="247"/>
      <c r="D1" s="247"/>
      <c r="E1" s="247"/>
      <c r="F1" s="247"/>
      <c r="G1" s="247"/>
      <c r="H1" s="247"/>
      <c r="I1" s="247"/>
      <c r="J1" s="247"/>
      <c r="K1" s="124"/>
      <c r="L1" s="124"/>
      <c r="M1" s="124"/>
      <c r="N1" s="124"/>
      <c r="O1" s="124"/>
      <c r="P1" s="124"/>
    </row>
    <row r="2" spans="2:44" ht="27.75" customHeight="1">
      <c r="B2" s="248"/>
      <c r="C2" s="248"/>
      <c r="D2" s="248"/>
      <c r="E2" s="248"/>
      <c r="F2" s="248"/>
      <c r="G2" s="248"/>
      <c r="H2" s="248"/>
      <c r="I2" s="248"/>
      <c r="J2" s="248"/>
      <c r="K2" s="124"/>
      <c r="L2" s="124"/>
      <c r="M2" s="124"/>
      <c r="N2" s="124"/>
      <c r="O2" s="124"/>
      <c r="P2" s="124"/>
    </row>
    <row r="3" spans="2:44" ht="46.5" customHeight="1">
      <c r="B3" s="126" t="s">
        <v>133</v>
      </c>
      <c r="C3" s="249" t="s">
        <v>254</v>
      </c>
      <c r="D3" s="250"/>
      <c r="E3" s="126" t="s">
        <v>134</v>
      </c>
      <c r="F3" s="251">
        <f>'0704(18度C)'!D1+'0704(4度C)'!D1</f>
        <v>205141</v>
      </c>
      <c r="G3" s="252"/>
      <c r="H3" s="126" t="s">
        <v>2</v>
      </c>
      <c r="I3" s="253">
        <f>'0704(18度C)'!F1+'0704(4度C)'!F1</f>
        <v>6698317.0300000012</v>
      </c>
      <c r="J3" s="254"/>
      <c r="K3" s="127"/>
      <c r="L3" s="128"/>
      <c r="M3" s="124"/>
      <c r="N3" s="124"/>
      <c r="O3" s="124"/>
      <c r="P3" s="124"/>
    </row>
    <row r="4" spans="2:44" ht="28.5" customHeight="1">
      <c r="B4" s="255" t="s">
        <v>135</v>
      </c>
      <c r="C4" s="235" t="s">
        <v>136</v>
      </c>
      <c r="D4" s="236"/>
      <c r="E4" s="258" t="s">
        <v>137</v>
      </c>
      <c r="F4" s="259"/>
      <c r="G4" s="258" t="s">
        <v>138</v>
      </c>
      <c r="H4" s="259"/>
      <c r="I4" s="258" t="s">
        <v>139</v>
      </c>
      <c r="J4" s="259"/>
      <c r="K4" s="233" t="s">
        <v>140</v>
      </c>
      <c r="L4" s="234"/>
      <c r="M4" s="233" t="s">
        <v>141</v>
      </c>
      <c r="N4" s="234"/>
      <c r="P4" s="128"/>
      <c r="Q4" s="124"/>
      <c r="R4" s="124"/>
    </row>
    <row r="5" spans="2:44" ht="28.5" customHeight="1">
      <c r="B5" s="256"/>
      <c r="C5" s="235" t="s">
        <v>142</v>
      </c>
      <c r="D5" s="236"/>
      <c r="E5" s="237" t="s">
        <v>143</v>
      </c>
      <c r="F5" s="238"/>
      <c r="G5" s="239" t="s">
        <v>144</v>
      </c>
      <c r="H5" s="240"/>
      <c r="I5" s="241" t="s">
        <v>145</v>
      </c>
      <c r="J5" s="242"/>
      <c r="K5" s="243" t="s">
        <v>146</v>
      </c>
      <c r="L5" s="244"/>
      <c r="M5" s="245" t="s">
        <v>147</v>
      </c>
      <c r="N5" s="246"/>
      <c r="O5" s="128"/>
      <c r="P5" s="128"/>
      <c r="Q5" s="128"/>
      <c r="R5" s="128"/>
    </row>
    <row r="6" spans="2:44" ht="28.5" customHeight="1">
      <c r="B6" s="256"/>
      <c r="C6" s="235" t="s">
        <v>148</v>
      </c>
      <c r="D6" s="236"/>
      <c r="E6" s="227">
        <f>AVERAGE(D13:O13,D27:X27)</f>
        <v>462.01110862407182</v>
      </c>
      <c r="F6" s="228" t="e">
        <f>AVERAGE(#REF!,D13:K13)</f>
        <v>#REF!</v>
      </c>
      <c r="G6" s="229">
        <f>AVERAGE(D13:K13)</f>
        <v>176.40898819756794</v>
      </c>
      <c r="H6" s="230"/>
      <c r="I6" s="229">
        <f>AVERAGE(L13:O13)</f>
        <v>90.096618357487912</v>
      </c>
      <c r="J6" s="230"/>
      <c r="K6" s="229">
        <f>AVERAGE(D27:O27)</f>
        <v>632.87570028011203</v>
      </c>
      <c r="L6" s="230"/>
      <c r="M6" s="229">
        <f>AVERAGE(P27:X27)</f>
        <v>753.35137204689818</v>
      </c>
      <c r="N6" s="230"/>
      <c r="O6" s="128"/>
      <c r="P6" s="128"/>
      <c r="Q6" s="128"/>
      <c r="R6" s="128"/>
    </row>
    <row r="7" spans="2:44" ht="28.5" customHeight="1">
      <c r="B7" s="256"/>
      <c r="C7" s="221" t="s">
        <v>149</v>
      </c>
      <c r="D7" s="222"/>
      <c r="E7" s="231">
        <f>AVERAGE(D14:O14,D28:X28)</f>
        <v>387.15572302354207</v>
      </c>
      <c r="F7" s="232" t="e">
        <f>AVERAGE(#REF!,D14:K14)</f>
        <v>#REF!</v>
      </c>
      <c r="G7" s="219">
        <f>AVERAGE(D14:K14)</f>
        <v>148.4579614695283</v>
      </c>
      <c r="H7" s="220"/>
      <c r="I7" s="219">
        <f>AVERAGE(L14:O14)</f>
        <v>76.999037592603216</v>
      </c>
      <c r="J7" s="220"/>
      <c r="K7" s="219">
        <f>AVERAGE(D28:O28)</f>
        <v>529.48221553172164</v>
      </c>
      <c r="L7" s="220"/>
      <c r="M7" s="219">
        <f>AVERAGE(P28:X28)</f>
        <v>630.94613087445475</v>
      </c>
      <c r="N7" s="220"/>
      <c r="O7" s="128"/>
      <c r="P7" s="128"/>
      <c r="Q7" s="128"/>
      <c r="R7" s="128"/>
    </row>
    <row r="8" spans="2:44" ht="28.5" customHeight="1">
      <c r="B8" s="257"/>
      <c r="C8" s="221" t="s">
        <v>150</v>
      </c>
      <c r="D8" s="222"/>
      <c r="E8" s="223">
        <f>AVERAGE(D15:O15,D29:X29)</f>
        <v>0.84298486483573221</v>
      </c>
      <c r="F8" s="224" t="e">
        <f>AVERAGE(D15:K15,#REF!)</f>
        <v>#REF!</v>
      </c>
      <c r="G8" s="225">
        <f>AVERAGE(D15:K15)</f>
        <v>0.84379888724521268</v>
      </c>
      <c r="H8" s="226"/>
      <c r="I8" s="225">
        <f>AVERAGE(L15:O15)</f>
        <v>0.85452779064372242</v>
      </c>
      <c r="J8" s="226"/>
      <c r="K8" s="225">
        <f>AVERAGE(D29:O29)</f>
        <v>0.83980902638433641</v>
      </c>
      <c r="L8" s="226"/>
      <c r="M8" s="225">
        <f>AVERAGE(P29:X29)</f>
        <v>0.84049816038920433</v>
      </c>
      <c r="N8" s="226"/>
      <c r="O8" s="130" t="s">
        <v>151</v>
      </c>
      <c r="P8" s="128"/>
      <c r="Q8" s="128"/>
      <c r="R8" s="128"/>
    </row>
    <row r="9" spans="2:44" ht="28.5" customHeight="1" thickBot="1">
      <c r="H9" s="132"/>
      <c r="N9" s="128"/>
      <c r="O9" s="128"/>
      <c r="P9" s="128"/>
    </row>
    <row r="10" spans="2:44" ht="30" customHeight="1">
      <c r="B10" s="209" t="s">
        <v>152</v>
      </c>
      <c r="C10" s="210"/>
      <c r="D10" s="214" t="s">
        <v>153</v>
      </c>
      <c r="E10" s="215"/>
      <c r="F10" s="215"/>
      <c r="G10" s="215"/>
      <c r="H10" s="215"/>
      <c r="I10" s="215"/>
      <c r="J10" s="215"/>
      <c r="K10" s="215"/>
      <c r="L10" s="216" t="s">
        <v>154</v>
      </c>
      <c r="M10" s="217"/>
      <c r="N10" s="217"/>
      <c r="O10" s="218"/>
    </row>
    <row r="11" spans="2:44" ht="17.25" customHeight="1">
      <c r="B11" s="205" t="s">
        <v>155</v>
      </c>
      <c r="C11" s="206"/>
      <c r="D11" s="135">
        <v>1</v>
      </c>
      <c r="E11" s="136">
        <v>2</v>
      </c>
      <c r="F11" s="136">
        <v>3</v>
      </c>
      <c r="G11" s="136">
        <v>4</v>
      </c>
      <c r="H11" s="136">
        <v>5</v>
      </c>
      <c r="I11" s="136">
        <v>6</v>
      </c>
      <c r="J11" s="136">
        <v>7</v>
      </c>
      <c r="K11" s="171">
        <v>8</v>
      </c>
      <c r="L11" s="135">
        <v>1</v>
      </c>
      <c r="M11" s="164">
        <v>2</v>
      </c>
      <c r="N11" s="136">
        <v>3</v>
      </c>
      <c r="O11" s="137">
        <v>4</v>
      </c>
    </row>
    <row r="12" spans="2:44" ht="46.5" customHeight="1">
      <c r="B12" s="205"/>
      <c r="C12" s="206"/>
      <c r="D12" s="138" t="s">
        <v>156</v>
      </c>
      <c r="E12" s="139" t="s">
        <v>157</v>
      </c>
      <c r="F12" s="139" t="s">
        <v>158</v>
      </c>
      <c r="G12" s="139" t="s">
        <v>159</v>
      </c>
      <c r="H12" s="139" t="s">
        <v>160</v>
      </c>
      <c r="I12" s="139" t="s">
        <v>161</v>
      </c>
      <c r="J12" s="139" t="s">
        <v>162</v>
      </c>
      <c r="K12" s="172" t="s">
        <v>163</v>
      </c>
      <c r="L12" s="180" t="s">
        <v>225</v>
      </c>
      <c r="M12" s="187" t="s">
        <v>157</v>
      </c>
      <c r="N12" s="139" t="s">
        <v>164</v>
      </c>
      <c r="O12" s="140" t="s">
        <v>159</v>
      </c>
    </row>
    <row r="13" spans="2:44" ht="40.15" customHeight="1">
      <c r="B13" s="207" t="s">
        <v>10</v>
      </c>
      <c r="C13" s="141" t="s">
        <v>165</v>
      </c>
      <c r="D13" s="142">
        <v>105.25316455696202</v>
      </c>
      <c r="E13" s="143">
        <v>78.94736842105263</v>
      </c>
      <c r="F13" s="143">
        <v>109.09090909090909</v>
      </c>
      <c r="G13" s="143">
        <v>85.889570552147248</v>
      </c>
      <c r="H13" s="143">
        <v>171.42857142857142</v>
      </c>
      <c r="I13" s="143">
        <v>250.92</v>
      </c>
      <c r="J13" s="143" t="s">
        <v>77</v>
      </c>
      <c r="K13" s="173">
        <v>433.33333333333331</v>
      </c>
      <c r="L13" s="142" t="s">
        <v>77</v>
      </c>
      <c r="M13" s="188">
        <v>83.333333333333329</v>
      </c>
      <c r="N13" s="143">
        <v>86.956521739130437</v>
      </c>
      <c r="O13" s="144">
        <v>100</v>
      </c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</row>
    <row r="14" spans="2:44" ht="39.6" customHeight="1">
      <c r="B14" s="207"/>
      <c r="C14" s="145" t="s">
        <v>166</v>
      </c>
      <c r="D14" s="146">
        <v>89.683492774758449</v>
      </c>
      <c r="E14" s="147">
        <v>66.59395519108142</v>
      </c>
      <c r="F14" s="147">
        <v>90.691574297157715</v>
      </c>
      <c r="G14" s="147">
        <v>72.40468563797512</v>
      </c>
      <c r="H14" s="147">
        <v>146.65261915425981</v>
      </c>
      <c r="I14" s="147">
        <v>213.6705100729595</v>
      </c>
      <c r="J14" s="147" t="s">
        <v>77</v>
      </c>
      <c r="K14" s="174">
        <v>359.50889315850617</v>
      </c>
      <c r="L14" s="146" t="s">
        <v>77</v>
      </c>
      <c r="M14" s="189">
        <v>70.982036969766568</v>
      </c>
      <c r="N14" s="147">
        <v>74.432113475691338</v>
      </c>
      <c r="O14" s="148">
        <v>85.582962332351784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</row>
    <row r="15" spans="2:44" ht="40.15" customHeight="1">
      <c r="B15" s="207"/>
      <c r="C15" s="149" t="s">
        <v>167</v>
      </c>
      <c r="D15" s="150">
        <f t="shared" ref="D15:I15" si="0">D14/D13</f>
        <v>0.85207407446854089</v>
      </c>
      <c r="E15" s="151">
        <f t="shared" si="0"/>
        <v>0.84352343242036465</v>
      </c>
      <c r="F15" s="151">
        <f t="shared" si="0"/>
        <v>0.83133943105727903</v>
      </c>
      <c r="G15" s="151">
        <f t="shared" si="0"/>
        <v>0.84299741135642459</v>
      </c>
      <c r="H15" s="151">
        <f t="shared" si="0"/>
        <v>0.85547361173318226</v>
      </c>
      <c r="I15" s="151">
        <f t="shared" si="0"/>
        <v>0.85154834239183608</v>
      </c>
      <c r="J15" s="151" t="s">
        <v>77</v>
      </c>
      <c r="K15" s="175">
        <f t="shared" ref="K15" si="1">K14/K13</f>
        <v>0.82963590728886039</v>
      </c>
      <c r="L15" s="150" t="s">
        <v>77</v>
      </c>
      <c r="M15" s="190">
        <f>M14/M13</f>
        <v>0.85178444363719885</v>
      </c>
      <c r="N15" s="151">
        <f>N14/N13</f>
        <v>0.85596930497045032</v>
      </c>
      <c r="O15" s="152">
        <f>O14/O13</f>
        <v>0.85582962332351786</v>
      </c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</row>
    <row r="16" spans="2:44" ht="17.25" customHeight="1">
      <c r="B16" s="208" t="s">
        <v>168</v>
      </c>
      <c r="C16" s="134" t="s">
        <v>169</v>
      </c>
      <c r="D16" s="50">
        <v>0.25</v>
      </c>
      <c r="E16" s="51">
        <v>0.25</v>
      </c>
      <c r="F16" s="51">
        <v>0.29166666666666669</v>
      </c>
      <c r="G16" s="51">
        <v>0.29197916666666668</v>
      </c>
      <c r="H16" s="51">
        <v>0.16666666666666666</v>
      </c>
      <c r="I16" s="51">
        <v>0.25018518518518518</v>
      </c>
      <c r="J16" s="51" t="s">
        <v>77</v>
      </c>
      <c r="K16" s="57">
        <v>0.32174768518518521</v>
      </c>
      <c r="L16" s="50" t="s">
        <v>77</v>
      </c>
      <c r="M16" s="191">
        <v>0.70851851851851855</v>
      </c>
      <c r="N16" s="51">
        <v>0.72361111111111098</v>
      </c>
      <c r="O16" s="116">
        <v>0.70833333333333337</v>
      </c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</row>
    <row r="17" spans="2:44" ht="17.25" customHeight="1">
      <c r="B17" s="205"/>
      <c r="C17" s="134" t="s">
        <v>170</v>
      </c>
      <c r="D17" s="50">
        <v>0.57916666666666672</v>
      </c>
      <c r="E17" s="51">
        <v>0.63194444444444442</v>
      </c>
      <c r="F17" s="51">
        <v>0.70503472222222219</v>
      </c>
      <c r="G17" s="51">
        <v>0.6542824074074074</v>
      </c>
      <c r="H17" s="51">
        <v>0.75358796296296293</v>
      </c>
      <c r="I17" s="51">
        <v>0.4375</v>
      </c>
      <c r="J17" s="51" t="s">
        <v>77</v>
      </c>
      <c r="K17" s="57">
        <v>0.41111111111111109</v>
      </c>
      <c r="L17" s="50" t="s">
        <v>77</v>
      </c>
      <c r="M17" s="191">
        <v>0.80450231481481482</v>
      </c>
      <c r="N17" s="51">
        <v>0.81666666666666665</v>
      </c>
      <c r="O17" s="116">
        <v>0.81666666666666665</v>
      </c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</row>
    <row r="18" spans="2:44" ht="17.25" customHeight="1">
      <c r="B18" s="205" t="s">
        <v>171</v>
      </c>
      <c r="C18" s="206"/>
      <c r="D18" s="153">
        <v>15.8</v>
      </c>
      <c r="E18" s="154">
        <v>25.333333333333332</v>
      </c>
      <c r="F18" s="154">
        <v>18.333333333333332</v>
      </c>
      <c r="G18" s="154">
        <v>23.285714285714285</v>
      </c>
      <c r="H18" s="154">
        <v>21</v>
      </c>
      <c r="I18" s="154">
        <v>12.5</v>
      </c>
      <c r="J18" s="154" t="s">
        <v>77</v>
      </c>
      <c r="K18" s="176">
        <v>6</v>
      </c>
      <c r="L18" s="153" t="s">
        <v>77</v>
      </c>
      <c r="M18" s="192">
        <v>24</v>
      </c>
      <c r="N18" s="154">
        <v>23</v>
      </c>
      <c r="O18" s="155">
        <v>20</v>
      </c>
    </row>
    <row r="19" spans="2:44" ht="17.25" customHeight="1">
      <c r="B19" s="198" t="s">
        <v>172</v>
      </c>
      <c r="C19" s="199"/>
      <c r="D19" s="156" t="s">
        <v>173</v>
      </c>
      <c r="E19" s="157" t="s">
        <v>174</v>
      </c>
      <c r="F19" s="157" t="s">
        <v>174</v>
      </c>
      <c r="G19" s="157" t="s">
        <v>174</v>
      </c>
      <c r="H19" s="157" t="s">
        <v>175</v>
      </c>
      <c r="I19" s="157" t="s">
        <v>176</v>
      </c>
      <c r="J19" s="157" t="s">
        <v>176</v>
      </c>
      <c r="K19" s="177" t="s">
        <v>176</v>
      </c>
      <c r="L19" s="156" t="s">
        <v>173</v>
      </c>
      <c r="M19" s="193" t="s">
        <v>174</v>
      </c>
      <c r="N19" s="157" t="s">
        <v>174</v>
      </c>
      <c r="O19" s="158" t="s">
        <v>174</v>
      </c>
    </row>
    <row r="20" spans="2:44" ht="17.25" customHeight="1">
      <c r="B20" s="198" t="s">
        <v>177</v>
      </c>
      <c r="C20" s="199"/>
      <c r="D20" s="156" t="s">
        <v>176</v>
      </c>
      <c r="E20" s="157"/>
      <c r="F20" s="157"/>
      <c r="G20" s="157"/>
      <c r="H20" s="157" t="s">
        <v>176</v>
      </c>
      <c r="I20" s="157"/>
      <c r="J20" s="157"/>
      <c r="K20" s="177"/>
      <c r="L20" s="135"/>
      <c r="M20" s="164"/>
      <c r="N20" s="157"/>
      <c r="O20" s="158"/>
    </row>
    <row r="21" spans="2:44" ht="17.25" customHeight="1" thickBot="1">
      <c r="B21" s="200" t="s">
        <v>178</v>
      </c>
      <c r="C21" s="201"/>
      <c r="D21" s="160"/>
      <c r="E21" s="161"/>
      <c r="F21" s="162"/>
      <c r="G21" s="162"/>
      <c r="H21" s="161" t="s">
        <v>179</v>
      </c>
      <c r="I21" s="161" t="s">
        <v>180</v>
      </c>
      <c r="J21" s="161"/>
      <c r="K21" s="178" t="s">
        <v>181</v>
      </c>
      <c r="L21" s="181"/>
      <c r="M21" s="194"/>
      <c r="N21" s="161"/>
      <c r="O21" s="163"/>
    </row>
    <row r="23" spans="2:44" ht="16.5" thickBot="1"/>
    <row r="24" spans="2:44" ht="30" customHeight="1">
      <c r="B24" s="209" t="s">
        <v>152</v>
      </c>
      <c r="C24" s="210"/>
      <c r="D24" s="211" t="s">
        <v>182</v>
      </c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3"/>
      <c r="P24" s="202" t="s">
        <v>183</v>
      </c>
      <c r="Q24" s="203"/>
      <c r="R24" s="203"/>
      <c r="S24" s="203"/>
      <c r="T24" s="203"/>
      <c r="U24" s="203"/>
      <c r="V24" s="203"/>
      <c r="W24" s="203"/>
      <c r="X24" s="204"/>
    </row>
    <row r="25" spans="2:44" ht="17.25" customHeight="1">
      <c r="B25" s="205" t="s">
        <v>155</v>
      </c>
      <c r="C25" s="206"/>
      <c r="D25" s="135">
        <v>1</v>
      </c>
      <c r="E25" s="164">
        <v>2</v>
      </c>
      <c r="F25" s="136">
        <v>3</v>
      </c>
      <c r="G25" s="136">
        <v>4</v>
      </c>
      <c r="H25" s="164">
        <v>5</v>
      </c>
      <c r="I25" s="136">
        <v>6</v>
      </c>
      <c r="J25" s="136">
        <v>7</v>
      </c>
      <c r="K25" s="164">
        <v>8</v>
      </c>
      <c r="L25" s="136">
        <v>9</v>
      </c>
      <c r="M25" s="136">
        <v>10</v>
      </c>
      <c r="N25" s="164">
        <v>11</v>
      </c>
      <c r="O25" s="136">
        <v>12</v>
      </c>
      <c r="P25" s="135">
        <v>1</v>
      </c>
      <c r="Q25" s="136">
        <v>2</v>
      </c>
      <c r="R25" s="136">
        <v>3</v>
      </c>
      <c r="S25" s="136">
        <v>4</v>
      </c>
      <c r="T25" s="136">
        <v>5</v>
      </c>
      <c r="U25" s="136">
        <v>6</v>
      </c>
      <c r="V25" s="136">
        <v>7</v>
      </c>
      <c r="W25" s="136">
        <v>8</v>
      </c>
      <c r="X25" s="137">
        <v>9</v>
      </c>
    </row>
    <row r="26" spans="2:44" ht="46.5" customHeight="1">
      <c r="B26" s="205"/>
      <c r="C26" s="206"/>
      <c r="D26" s="165" t="s">
        <v>156</v>
      </c>
      <c r="E26" s="166" t="s">
        <v>164</v>
      </c>
      <c r="F26" s="139" t="s">
        <v>160</v>
      </c>
      <c r="G26" s="139" t="s">
        <v>161</v>
      </c>
      <c r="H26" s="139" t="s">
        <v>184</v>
      </c>
      <c r="I26" s="139" t="s">
        <v>163</v>
      </c>
      <c r="J26" s="139" t="s">
        <v>185</v>
      </c>
      <c r="K26" s="139" t="s">
        <v>186</v>
      </c>
      <c r="L26" s="139" t="s">
        <v>187</v>
      </c>
      <c r="M26" s="139" t="s">
        <v>188</v>
      </c>
      <c r="N26" s="167" t="s">
        <v>45</v>
      </c>
      <c r="O26" s="168" t="s">
        <v>189</v>
      </c>
      <c r="P26" s="138" t="s">
        <v>190</v>
      </c>
      <c r="Q26" s="139" t="s">
        <v>162</v>
      </c>
      <c r="R26" s="139" t="s">
        <v>191</v>
      </c>
      <c r="S26" s="139" t="s">
        <v>192</v>
      </c>
      <c r="T26" s="139" t="s">
        <v>193</v>
      </c>
      <c r="U26" s="139" t="s">
        <v>187</v>
      </c>
      <c r="V26" s="139" t="s">
        <v>194</v>
      </c>
      <c r="W26" s="167" t="s">
        <v>45</v>
      </c>
      <c r="X26" s="168" t="s">
        <v>46</v>
      </c>
    </row>
    <row r="27" spans="2:44" ht="40.15" customHeight="1">
      <c r="B27" s="207" t="s">
        <v>10</v>
      </c>
      <c r="C27" s="141" t="s">
        <v>165</v>
      </c>
      <c r="D27" s="143">
        <v>192.52941176470588</v>
      </c>
      <c r="E27" s="143" t="s">
        <v>77</v>
      </c>
      <c r="F27" s="143" t="s">
        <v>77</v>
      </c>
      <c r="G27" s="143">
        <v>214.28571428571428</v>
      </c>
      <c r="H27" s="143">
        <v>433.33333333333331</v>
      </c>
      <c r="I27" s="143" t="s">
        <v>77</v>
      </c>
      <c r="J27" s="143">
        <v>675</v>
      </c>
      <c r="K27" s="143">
        <v>825</v>
      </c>
      <c r="L27" s="143" t="s">
        <v>77</v>
      </c>
      <c r="M27" s="143">
        <v>880</v>
      </c>
      <c r="N27" s="143">
        <v>985.71428571428567</v>
      </c>
      <c r="O27" s="143">
        <v>857.14285714285711</v>
      </c>
      <c r="P27" s="142">
        <v>223.18309859154928</v>
      </c>
      <c r="Q27" s="143" t="s">
        <v>77</v>
      </c>
      <c r="R27" s="143" t="s">
        <v>77</v>
      </c>
      <c r="S27" s="143">
        <v>675</v>
      </c>
      <c r="T27" s="143">
        <v>845.4545454545455</v>
      </c>
      <c r="U27" s="143" t="s">
        <v>77</v>
      </c>
      <c r="V27" s="143">
        <v>776.47058823529414</v>
      </c>
      <c r="W27" s="143">
        <v>1200</v>
      </c>
      <c r="X27" s="144">
        <v>800</v>
      </c>
    </row>
    <row r="28" spans="2:44" ht="39.6" customHeight="1">
      <c r="B28" s="207"/>
      <c r="C28" s="145" t="s">
        <v>166</v>
      </c>
      <c r="D28" s="147">
        <v>163.62843261542173</v>
      </c>
      <c r="E28" s="147" t="s">
        <v>77</v>
      </c>
      <c r="F28" s="147" t="s">
        <v>77</v>
      </c>
      <c r="G28" s="147">
        <v>182.81078443332927</v>
      </c>
      <c r="H28" s="147">
        <v>356.19719673887425</v>
      </c>
      <c r="I28" s="147" t="s">
        <v>77</v>
      </c>
      <c r="J28" s="147">
        <v>589.41344778254643</v>
      </c>
      <c r="K28" s="147">
        <v>696.83600385695968</v>
      </c>
      <c r="L28" s="147" t="s">
        <v>77</v>
      </c>
      <c r="M28" s="147">
        <v>736.3200100843153</v>
      </c>
      <c r="N28" s="147">
        <v>811.80499791540672</v>
      </c>
      <c r="O28" s="147">
        <v>698.84685082691965</v>
      </c>
      <c r="P28" s="146">
        <v>188.19107364926413</v>
      </c>
      <c r="Q28" s="147" t="s">
        <v>77</v>
      </c>
      <c r="R28" s="147" t="s">
        <v>77</v>
      </c>
      <c r="S28" s="147">
        <v>598.36533471717667</v>
      </c>
      <c r="T28" s="147">
        <v>694.71854217363386</v>
      </c>
      <c r="U28" s="147" t="s">
        <v>77</v>
      </c>
      <c r="V28" s="147">
        <v>650.60628406755234</v>
      </c>
      <c r="W28" s="147">
        <v>992.51663285736902</v>
      </c>
      <c r="X28" s="148">
        <v>661.27891778173228</v>
      </c>
    </row>
    <row r="29" spans="2:44" ht="40.15" customHeight="1">
      <c r="B29" s="207"/>
      <c r="C29" s="149" t="s">
        <v>167</v>
      </c>
      <c r="D29" s="151">
        <f>D28/D27</f>
        <v>0.84988797875410005</v>
      </c>
      <c r="E29" s="151" t="s">
        <v>77</v>
      </c>
      <c r="F29" s="151" t="s">
        <v>77</v>
      </c>
      <c r="G29" s="151">
        <f>G28/G27</f>
        <v>0.85311699402220331</v>
      </c>
      <c r="H29" s="151">
        <f>H28/H27</f>
        <v>0.82199353093586369</v>
      </c>
      <c r="I29" s="151" t="s">
        <v>77</v>
      </c>
      <c r="J29" s="151">
        <f>J28/J27</f>
        <v>0.8732051078259947</v>
      </c>
      <c r="K29" s="151">
        <f>K28/K27</f>
        <v>0.84464970164479958</v>
      </c>
      <c r="L29" s="151" t="s">
        <v>77</v>
      </c>
      <c r="M29" s="151">
        <f>M28/M27</f>
        <v>0.83672728418672193</v>
      </c>
      <c r="N29" s="151">
        <f>N28/N27</f>
        <v>0.82357028774026775</v>
      </c>
      <c r="O29" s="151">
        <f>O28/O27</f>
        <v>0.81532132596473961</v>
      </c>
      <c r="P29" s="150">
        <f>P28/P27</f>
        <v>0.84321382235881315</v>
      </c>
      <c r="Q29" s="151" t="s">
        <v>77</v>
      </c>
      <c r="R29" s="151" t="s">
        <v>77</v>
      </c>
      <c r="S29" s="151">
        <f>S28/S27</f>
        <v>0.8864671625439654</v>
      </c>
      <c r="T29" s="151">
        <f>T28/T27</f>
        <v>0.82171010364623354</v>
      </c>
      <c r="U29" s="151" t="s">
        <v>77</v>
      </c>
      <c r="V29" s="151">
        <f>V28/V27</f>
        <v>0.83790203251124162</v>
      </c>
      <c r="W29" s="151">
        <f>W28/W27</f>
        <v>0.82709719404780746</v>
      </c>
      <c r="X29" s="152">
        <f>X28/X27</f>
        <v>0.82659864722716536</v>
      </c>
    </row>
    <row r="30" spans="2:44" ht="17.25" customHeight="1">
      <c r="B30" s="208" t="s">
        <v>168</v>
      </c>
      <c r="C30" s="134" t="s">
        <v>169</v>
      </c>
      <c r="D30" s="51">
        <v>0.31458333333333333</v>
      </c>
      <c r="E30" s="51" t="s">
        <v>77</v>
      </c>
      <c r="F30" s="51" t="s">
        <v>77</v>
      </c>
      <c r="G30" s="51">
        <v>0.30487268518518518</v>
      </c>
      <c r="H30" s="51">
        <v>0.25033564814814813</v>
      </c>
      <c r="I30" s="51" t="s">
        <v>77</v>
      </c>
      <c r="J30" s="51">
        <v>0.25011574074074072</v>
      </c>
      <c r="K30" s="51">
        <v>0.25012731481481482</v>
      </c>
      <c r="L30" s="51" t="s">
        <v>77</v>
      </c>
      <c r="M30" s="51">
        <v>0.25</v>
      </c>
      <c r="N30" s="51">
        <v>0.25032407407407409</v>
      </c>
      <c r="O30" s="51">
        <v>0.3347222222222222</v>
      </c>
      <c r="P30" s="50">
        <v>0.70849537037037036</v>
      </c>
      <c r="Q30" s="51" t="s">
        <v>77</v>
      </c>
      <c r="R30" s="51" t="s">
        <v>77</v>
      </c>
      <c r="S30" s="51">
        <v>0.70854166666666663</v>
      </c>
      <c r="T30" s="51">
        <v>0.70833333333333337</v>
      </c>
      <c r="U30" s="51" t="s">
        <v>77</v>
      </c>
      <c r="V30" s="51">
        <v>0.70833333333333337</v>
      </c>
      <c r="W30" s="51">
        <v>0.70833333333333337</v>
      </c>
      <c r="X30" s="116">
        <v>0.70864583333333331</v>
      </c>
    </row>
    <row r="31" spans="2:44" ht="17.25" customHeight="1">
      <c r="B31" s="205"/>
      <c r="C31" s="134" t="s">
        <v>170</v>
      </c>
      <c r="D31" s="51">
        <v>0.37737268518518519</v>
      </c>
      <c r="E31" s="51" t="s">
        <v>77</v>
      </c>
      <c r="F31" s="51" t="s">
        <v>77</v>
      </c>
      <c r="G31" s="51">
        <v>0.33197916666666666</v>
      </c>
      <c r="H31" s="51">
        <v>0.3034722222222222</v>
      </c>
      <c r="I31" s="51" t="s">
        <v>77</v>
      </c>
      <c r="J31" s="51">
        <v>0.32292824074074072</v>
      </c>
      <c r="K31" s="51">
        <v>0.35069444444444442</v>
      </c>
      <c r="L31" s="51" t="s">
        <v>77</v>
      </c>
      <c r="M31" s="51">
        <v>0.38761574074074073</v>
      </c>
      <c r="N31" s="51">
        <v>0.42711805555555554</v>
      </c>
      <c r="O31" s="51">
        <v>0.41121527777777778</v>
      </c>
      <c r="P31" s="50">
        <v>0.85555555555555551</v>
      </c>
      <c r="Q31" s="51" t="s">
        <v>77</v>
      </c>
      <c r="R31" s="51" t="s">
        <v>77</v>
      </c>
      <c r="S31" s="51">
        <v>0.84236111111111112</v>
      </c>
      <c r="T31" s="51">
        <v>0.90866898148148145</v>
      </c>
      <c r="U31" s="51" t="s">
        <v>77</v>
      </c>
      <c r="V31" s="51">
        <v>0.95162037037037039</v>
      </c>
      <c r="W31" s="51">
        <v>0.85843749999999996</v>
      </c>
      <c r="X31" s="116">
        <v>0.8420023148148148</v>
      </c>
    </row>
    <row r="32" spans="2:44" ht="17.25" customHeight="1">
      <c r="B32" s="205" t="s">
        <v>171</v>
      </c>
      <c r="C32" s="206"/>
      <c r="D32" s="154">
        <v>17</v>
      </c>
      <c r="E32" s="154" t="s">
        <v>77</v>
      </c>
      <c r="F32" s="154" t="s">
        <v>77</v>
      </c>
      <c r="G32" s="154">
        <v>14</v>
      </c>
      <c r="H32" s="154">
        <v>6</v>
      </c>
      <c r="I32" s="154" t="s">
        <v>77</v>
      </c>
      <c r="J32" s="154">
        <v>4</v>
      </c>
      <c r="K32" s="154">
        <v>4</v>
      </c>
      <c r="L32" s="154" t="s">
        <v>77</v>
      </c>
      <c r="M32" s="154">
        <v>3.75</v>
      </c>
      <c r="N32" s="154">
        <v>3.5</v>
      </c>
      <c r="O32" s="154">
        <v>3.5</v>
      </c>
      <c r="P32" s="153">
        <v>14.2</v>
      </c>
      <c r="Q32" s="154" t="s">
        <v>77</v>
      </c>
      <c r="R32" s="154" t="s">
        <v>77</v>
      </c>
      <c r="S32" s="154">
        <v>4</v>
      </c>
      <c r="T32" s="154">
        <v>3.6666666666666665</v>
      </c>
      <c r="U32" s="51" t="s">
        <v>77</v>
      </c>
      <c r="V32" s="154">
        <v>4.25</v>
      </c>
      <c r="W32" s="154">
        <v>3</v>
      </c>
      <c r="X32" s="155">
        <v>4</v>
      </c>
    </row>
    <row r="33" spans="2:24" ht="17.25" customHeight="1">
      <c r="B33" s="198" t="s">
        <v>172</v>
      </c>
      <c r="C33" s="199"/>
      <c r="D33" s="133" t="s">
        <v>176</v>
      </c>
      <c r="E33" s="157" t="s">
        <v>174</v>
      </c>
      <c r="F33" s="157" t="s">
        <v>175</v>
      </c>
      <c r="G33" s="157" t="s">
        <v>195</v>
      </c>
      <c r="H33" s="157" t="s">
        <v>176</v>
      </c>
      <c r="I33" s="157" t="s">
        <v>176</v>
      </c>
      <c r="J33" s="157" t="s">
        <v>195</v>
      </c>
      <c r="K33" s="157" t="s">
        <v>196</v>
      </c>
      <c r="L33" s="157" t="s">
        <v>196</v>
      </c>
      <c r="M33" s="157" t="s">
        <v>196</v>
      </c>
      <c r="N33" s="157" t="s">
        <v>109</v>
      </c>
      <c r="O33" s="158" t="s">
        <v>109</v>
      </c>
      <c r="P33" s="156" t="s">
        <v>195</v>
      </c>
      <c r="Q33" s="157" t="s">
        <v>176</v>
      </c>
      <c r="R33" s="157" t="s">
        <v>176</v>
      </c>
      <c r="S33" s="157" t="s">
        <v>195</v>
      </c>
      <c r="T33" s="157" t="s">
        <v>196</v>
      </c>
      <c r="U33" s="157" t="s">
        <v>196</v>
      </c>
      <c r="V33" s="157" t="s">
        <v>196</v>
      </c>
      <c r="W33" s="157" t="s">
        <v>109</v>
      </c>
      <c r="X33" s="158" t="s">
        <v>109</v>
      </c>
    </row>
    <row r="34" spans="2:24" ht="17.25" customHeight="1">
      <c r="B34" s="198" t="s">
        <v>177</v>
      </c>
      <c r="C34" s="199"/>
      <c r="D34" s="133"/>
      <c r="E34" s="129"/>
      <c r="F34" s="157"/>
      <c r="G34" s="157"/>
      <c r="H34" s="157"/>
      <c r="I34" s="157"/>
      <c r="J34" s="157"/>
      <c r="K34" s="157"/>
      <c r="L34" s="157"/>
      <c r="M34" s="157"/>
      <c r="N34" s="157"/>
      <c r="O34" s="158"/>
      <c r="P34" s="156"/>
      <c r="Q34" s="157"/>
      <c r="R34" s="157"/>
      <c r="S34" s="157"/>
      <c r="T34" s="157"/>
      <c r="U34" s="157"/>
      <c r="V34" s="157"/>
      <c r="W34" s="157"/>
      <c r="X34" s="158"/>
    </row>
    <row r="35" spans="2:24" ht="17.25" customHeight="1" thickBot="1">
      <c r="B35" s="200" t="s">
        <v>178</v>
      </c>
      <c r="C35" s="201"/>
      <c r="D35" s="159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3"/>
      <c r="P35" s="170"/>
      <c r="Q35" s="161"/>
      <c r="R35" s="161"/>
      <c r="S35" s="161"/>
      <c r="T35" s="161"/>
      <c r="U35" s="161"/>
      <c r="V35" s="161"/>
      <c r="W35" s="161"/>
      <c r="X35" s="163"/>
    </row>
    <row r="36" spans="2:24">
      <c r="T36" s="131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CE717-F36B-4947-9882-67D4DE8248C8}">
  <sheetPr>
    <tabColor theme="9" tint="0.59999389629810485"/>
    <pageSetUpPr fitToPage="1"/>
  </sheetPr>
  <dimension ref="A1:AC260"/>
  <sheetViews>
    <sheetView zoomScale="85" zoomScaleNormal="85" workbookViewId="0">
      <pane ySplit="4" topLeftCell="A134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SUM(F5:F242)</f>
        <v>95267</v>
      </c>
      <c r="E1" s="5" t="s">
        <v>2</v>
      </c>
      <c r="F1" s="6">
        <f>SUM(G5:G242)</f>
        <v>1909742.05</v>
      </c>
      <c r="G1" s="7" t="s">
        <v>3</v>
      </c>
      <c r="H1" s="8">
        <f>L21+L38+L55+L72+L89+L106+L123+L140+L157+L174+L191+L208+L225+L242</f>
        <v>88.866666666666674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45842</v>
      </c>
      <c r="B2" s="326"/>
      <c r="C2" s="10" t="s">
        <v>10</v>
      </c>
      <c r="D2" s="11">
        <f>AVERAGE(N21,N38,N55,N72,N89,N106,N123,N140,,N157,N174,N191,N208,N225,N242)</f>
        <v>534.76896730003341</v>
      </c>
      <c r="E2" s="11" t="s">
        <v>11</v>
      </c>
      <c r="F2" s="12">
        <f>F1/D1</f>
        <v>20.046207501023439</v>
      </c>
      <c r="G2" s="13" t="s">
        <v>12</v>
      </c>
      <c r="H2" s="14">
        <f>COUNT(H5:H242)</f>
        <v>2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38" t="s">
        <v>69</v>
      </c>
      <c r="C5" s="349" t="s">
        <v>205</v>
      </c>
      <c r="D5" s="349"/>
      <c r="E5" s="39">
        <v>29.52</v>
      </c>
      <c r="F5" s="40">
        <v>1999</v>
      </c>
      <c r="G5" s="41">
        <f t="shared" ref="G5:G6" si="0">E5*F5</f>
        <v>59010.479999999996</v>
      </c>
      <c r="H5" s="42"/>
      <c r="I5" s="43">
        <v>17</v>
      </c>
      <c r="J5" s="44">
        <v>3273</v>
      </c>
      <c r="K5" s="45">
        <f t="shared" ref="K5:K6" si="1">J5/I5</f>
        <v>192.52941176470588</v>
      </c>
      <c r="L5" s="46">
        <v>17</v>
      </c>
      <c r="M5" s="44">
        <f>F5/V5*60</f>
        <v>2782.8306264501148</v>
      </c>
      <c r="N5" s="45">
        <f>M5/L5</f>
        <v>163.69591920294792</v>
      </c>
      <c r="O5" s="47">
        <f>L5-I5</f>
        <v>0</v>
      </c>
      <c r="P5" s="48">
        <f>N5-K5</f>
        <v>-28.833492561757964</v>
      </c>
      <c r="Q5" s="49">
        <f>N5/K5</f>
        <v>0.85023850487324004</v>
      </c>
      <c r="R5" s="274">
        <f>Q21</f>
        <v>0.84988797875410005</v>
      </c>
      <c r="S5" s="50">
        <v>0.31458333333333333</v>
      </c>
      <c r="T5" s="51">
        <v>0.3445138888888889</v>
      </c>
      <c r="U5" s="52">
        <v>7.6666666666666927</v>
      </c>
      <c r="V5" s="53">
        <v>43.100000000000023</v>
      </c>
      <c r="W5" s="15"/>
      <c r="X5" s="17"/>
      <c r="Y5" s="276"/>
      <c r="Z5" s="277"/>
      <c r="AA5" s="36">
        <f>M5-J5</f>
        <v>-490.16937354988522</v>
      </c>
      <c r="AB5" s="37">
        <f>M5/J5</f>
        <v>0.85023850487324004</v>
      </c>
      <c r="AC5" s="292">
        <f>AB21</f>
        <v>0.84988797875410005</v>
      </c>
    </row>
    <row r="6" spans="1:29" ht="15.75" customHeight="1">
      <c r="A6" s="282"/>
      <c r="B6" s="38" t="s">
        <v>69</v>
      </c>
      <c r="C6" s="287" t="s">
        <v>204</v>
      </c>
      <c r="D6" s="287"/>
      <c r="E6" s="39">
        <v>29.85</v>
      </c>
      <c r="F6" s="40">
        <v>1873</v>
      </c>
      <c r="G6" s="41">
        <f t="shared" si="0"/>
        <v>55909.05</v>
      </c>
      <c r="H6" s="42"/>
      <c r="I6" s="43">
        <v>17</v>
      </c>
      <c r="J6" s="44">
        <v>3273</v>
      </c>
      <c r="K6" s="45">
        <f t="shared" si="1"/>
        <v>192.52941176470588</v>
      </c>
      <c r="L6" s="46">
        <v>17</v>
      </c>
      <c r="M6" s="44">
        <f>F6/V6*60</f>
        <v>2780.5360824742247</v>
      </c>
      <c r="N6" s="45">
        <f>M6/L6</f>
        <v>163.56094602789557</v>
      </c>
      <c r="O6" s="47">
        <f>L6-I6</f>
        <v>0</v>
      </c>
      <c r="P6" s="48">
        <f>N6-K6</f>
        <v>-28.968465736810316</v>
      </c>
      <c r="Q6" s="49">
        <f>N6/K6</f>
        <v>0.84953745263496017</v>
      </c>
      <c r="R6" s="274"/>
      <c r="S6" s="50">
        <v>0.34930555555555554</v>
      </c>
      <c r="T6" s="51">
        <v>0.37737268518518519</v>
      </c>
      <c r="U6" s="52">
        <v>6.8999999999999595</v>
      </c>
      <c r="V6" s="53">
        <v>40.4166666666667</v>
      </c>
      <c r="W6" s="54"/>
      <c r="X6" s="94"/>
      <c r="Y6" s="266"/>
      <c r="Z6" s="267"/>
      <c r="AA6" s="55">
        <f>M6-J6</f>
        <v>-492.46391752577529</v>
      </c>
      <c r="AB6" s="56">
        <f>M6/J6</f>
        <v>0.84953745263496017</v>
      </c>
      <c r="AC6" s="293"/>
    </row>
    <row r="7" spans="1:29" ht="15.75" customHeight="1">
      <c r="A7" s="282"/>
      <c r="B7" s="38"/>
      <c r="C7" s="287"/>
      <c r="D7" s="287"/>
      <c r="E7" s="39"/>
      <c r="F7" s="40"/>
      <c r="G7" s="41"/>
      <c r="H7" s="42"/>
      <c r="I7" s="43"/>
      <c r="J7" s="44"/>
      <c r="K7" s="45"/>
      <c r="L7" s="46"/>
      <c r="M7" s="44"/>
      <c r="N7" s="45"/>
      <c r="O7" s="47"/>
      <c r="P7" s="48"/>
      <c r="Q7" s="49"/>
      <c r="R7" s="274"/>
      <c r="S7" s="50"/>
      <c r="T7" s="51"/>
      <c r="U7" s="52"/>
      <c r="V7" s="53"/>
      <c r="W7" s="54"/>
      <c r="X7" s="94"/>
      <c r="Y7" s="266"/>
      <c r="Z7" s="267"/>
      <c r="AA7" s="55"/>
      <c r="AB7" s="56"/>
      <c r="AC7" s="293"/>
    </row>
    <row r="8" spans="1:29" ht="15.75" customHeight="1">
      <c r="A8" s="282"/>
      <c r="B8" s="38"/>
      <c r="C8" s="287"/>
      <c r="D8" s="287"/>
      <c r="E8" s="39"/>
      <c r="F8" s="40"/>
      <c r="G8" s="41"/>
      <c r="H8" s="58"/>
      <c r="I8" s="43"/>
      <c r="J8" s="44"/>
      <c r="K8" s="45"/>
      <c r="L8" s="59"/>
      <c r="M8" s="44"/>
      <c r="N8" s="45"/>
      <c r="O8" s="47"/>
      <c r="P8" s="48"/>
      <c r="Q8" s="49"/>
      <c r="R8" s="274"/>
      <c r="S8" s="50"/>
      <c r="T8" s="51"/>
      <c r="U8" s="52"/>
      <c r="V8" s="53"/>
      <c r="W8" s="51"/>
      <c r="X8" s="116"/>
      <c r="Y8" s="266"/>
      <c r="Z8" s="267"/>
      <c r="AA8" s="55"/>
      <c r="AB8" s="56"/>
      <c r="AC8" s="293"/>
    </row>
    <row r="9" spans="1:29" ht="15.75" customHeight="1">
      <c r="A9" s="283"/>
      <c r="B9" s="38"/>
      <c r="C9" s="285"/>
      <c r="D9" s="286"/>
      <c r="E9" s="39"/>
      <c r="F9" s="40"/>
      <c r="G9" s="41"/>
      <c r="H9" s="58"/>
      <c r="I9" s="43"/>
      <c r="J9" s="44"/>
      <c r="K9" s="45"/>
      <c r="L9" s="59"/>
      <c r="M9" s="44"/>
      <c r="N9" s="45"/>
      <c r="O9" s="47"/>
      <c r="P9" s="48"/>
      <c r="Q9" s="49"/>
      <c r="R9" s="274"/>
      <c r="S9" s="62"/>
      <c r="T9" s="63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5"/>
      <c r="D10" s="286"/>
      <c r="E10" s="39"/>
      <c r="F10" s="40"/>
      <c r="G10" s="60"/>
      <c r="H10" s="61"/>
      <c r="I10" s="43"/>
      <c r="J10" s="44"/>
      <c r="K10" s="45"/>
      <c r="L10" s="46"/>
      <c r="M10" s="44"/>
      <c r="N10" s="45"/>
      <c r="O10" s="47"/>
      <c r="P10" s="48"/>
      <c r="Q10" s="49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29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29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29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29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29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17</v>
      </c>
      <c r="J21" s="81">
        <f t="shared" si="2"/>
        <v>3273</v>
      </c>
      <c r="K21" s="82">
        <f t="shared" ref="K21:K22" si="3">J21/I21</f>
        <v>192.52941176470588</v>
      </c>
      <c r="L21" s="80">
        <f t="shared" ref="L21:M21" si="4">AVERAGE(L5:L20)</f>
        <v>17</v>
      </c>
      <c r="M21" s="81">
        <f t="shared" si="4"/>
        <v>2781.6833544621695</v>
      </c>
      <c r="N21" s="82">
        <f>M21/L21</f>
        <v>163.62843261542173</v>
      </c>
      <c r="O21" s="83">
        <f>L21-I21</f>
        <v>0</v>
      </c>
      <c r="P21" s="84">
        <f>N21-K21</f>
        <v>-28.900979149284154</v>
      </c>
      <c r="Q21" s="85">
        <f>N21/K21</f>
        <v>0.84988797875410005</v>
      </c>
      <c r="R21" s="275"/>
      <c r="S21" s="182">
        <f>S5</f>
        <v>0.31458333333333333</v>
      </c>
      <c r="T21" s="183">
        <f>INDEX(T5:T20,COUNTA(T5:T20))</f>
        <v>0.37737268518518519</v>
      </c>
      <c r="U21" s="86"/>
      <c r="V21" s="86"/>
      <c r="W21" s="87"/>
      <c r="X21" s="179"/>
      <c r="Y21" s="262"/>
      <c r="Z21" s="263"/>
      <c r="AA21" s="88">
        <f>M21-J21</f>
        <v>-491.31664553783048</v>
      </c>
      <c r="AB21" s="89">
        <f>M21/J21</f>
        <v>0.84988797875410005</v>
      </c>
      <c r="AC21" s="295"/>
    </row>
    <row r="22" spans="1:29" ht="15.75" customHeight="1">
      <c r="A22" s="268" t="s">
        <v>40</v>
      </c>
      <c r="B22" s="38" t="s">
        <v>69</v>
      </c>
      <c r="C22" s="264" t="s">
        <v>93</v>
      </c>
      <c r="D22" s="265"/>
      <c r="E22" s="39">
        <v>25.64</v>
      </c>
      <c r="F22" s="40">
        <v>1665</v>
      </c>
      <c r="G22" s="41">
        <f t="shared" ref="G22" si="5">E22*F22</f>
        <v>42690.6</v>
      </c>
      <c r="H22" s="42"/>
      <c r="I22" s="43">
        <v>14</v>
      </c>
      <c r="J22" s="44">
        <v>3000</v>
      </c>
      <c r="K22" s="45">
        <f t="shared" si="3"/>
        <v>214.28571428571428</v>
      </c>
      <c r="L22" s="46">
        <v>14</v>
      </c>
      <c r="M22" s="44">
        <f>F22/V22*60</f>
        <v>2559.35098206661</v>
      </c>
      <c r="N22" s="45">
        <f>M22/L22</f>
        <v>182.81078443332927</v>
      </c>
      <c r="O22" s="47">
        <f>L22-I22</f>
        <v>0</v>
      </c>
      <c r="P22" s="48">
        <f>N22-K22</f>
        <v>-31.474929852385003</v>
      </c>
      <c r="Q22" s="49">
        <f>N22/K22</f>
        <v>0.85311699402220331</v>
      </c>
      <c r="R22" s="273">
        <f>Q38</f>
        <v>0.85311699402220331</v>
      </c>
      <c r="S22" s="50">
        <v>0.30487268518518518</v>
      </c>
      <c r="T22" s="51">
        <v>0.33197916666666666</v>
      </c>
      <c r="U22" s="52">
        <v>7.7666666666666284</v>
      </c>
      <c r="V22" s="53">
        <v>39.033333333333331</v>
      </c>
      <c r="W22" s="54"/>
      <c r="X22" s="115"/>
      <c r="Y22" s="276"/>
      <c r="Z22" s="277"/>
      <c r="AA22" s="36">
        <f>M22-J22</f>
        <v>-440.64901793339004</v>
      </c>
      <c r="AB22" s="31">
        <f>M22/J22</f>
        <v>0.85311699402220331</v>
      </c>
      <c r="AC22" s="278">
        <f>AB38</f>
        <v>0.85311699402220331</v>
      </c>
    </row>
    <row r="23" spans="1:29" ht="15.75" customHeight="1">
      <c r="A23" s="269"/>
      <c r="B23" s="38"/>
      <c r="C23" s="264"/>
      <c r="D23" s="265"/>
      <c r="E23" s="39"/>
      <c r="F23" s="40"/>
      <c r="G23" s="41"/>
      <c r="H23" s="42"/>
      <c r="I23" s="43"/>
      <c r="J23" s="44"/>
      <c r="K23" s="45"/>
      <c r="L23" s="46"/>
      <c r="M23" s="44"/>
      <c r="N23" s="45"/>
      <c r="O23" s="47"/>
      <c r="P23" s="48"/>
      <c r="Q23" s="49"/>
      <c r="R23" s="274"/>
      <c r="S23" s="50"/>
      <c r="T23" s="51"/>
      <c r="U23" s="52"/>
      <c r="V23" s="53"/>
      <c r="W23" s="54"/>
      <c r="X23" s="94"/>
      <c r="Y23" s="266"/>
      <c r="Z23" s="267"/>
      <c r="AA23" s="55"/>
      <c r="AB23" s="49"/>
      <c r="AC23" s="279"/>
    </row>
    <row r="24" spans="1:29" ht="15.75" customHeight="1">
      <c r="A24" s="269"/>
      <c r="B24" s="38"/>
      <c r="C24" s="264"/>
      <c r="D24" s="265"/>
      <c r="E24" s="39"/>
      <c r="F24" s="40"/>
      <c r="G24" s="41"/>
      <c r="H24" s="42"/>
      <c r="I24" s="43"/>
      <c r="J24" s="44"/>
      <c r="K24" s="45"/>
      <c r="L24" s="46"/>
      <c r="M24" s="44"/>
      <c r="N24" s="45"/>
      <c r="O24" s="47"/>
      <c r="P24" s="48"/>
      <c r="Q24" s="49"/>
      <c r="R24" s="274"/>
      <c r="S24" s="50"/>
      <c r="T24" s="51"/>
      <c r="U24" s="52"/>
      <c r="V24" s="53"/>
      <c r="W24" s="54"/>
      <c r="X24" s="94"/>
      <c r="Y24" s="266"/>
      <c r="Z24" s="267"/>
      <c r="AA24" s="55"/>
      <c r="AB24" s="49"/>
      <c r="AC24" s="279"/>
    </row>
    <row r="25" spans="1:29" ht="15.75" customHeight="1">
      <c r="A25" s="269"/>
      <c r="B25" s="38"/>
      <c r="C25" s="264"/>
      <c r="D25" s="265"/>
      <c r="E25" s="39"/>
      <c r="F25" s="40"/>
      <c r="G25" s="41"/>
      <c r="H25" s="42"/>
      <c r="I25" s="43"/>
      <c r="J25" s="44"/>
      <c r="K25" s="45"/>
      <c r="L25" s="46"/>
      <c r="M25" s="44"/>
      <c r="N25" s="45"/>
      <c r="O25" s="47"/>
      <c r="P25" s="48"/>
      <c r="Q25" s="49"/>
      <c r="R25" s="274"/>
      <c r="S25" s="50"/>
      <c r="T25" s="51"/>
      <c r="U25" s="52"/>
      <c r="V25" s="53"/>
      <c r="W25" s="54"/>
      <c r="X25" s="94"/>
      <c r="Y25" s="266"/>
      <c r="Z25" s="267"/>
      <c r="AA25" s="55"/>
      <c r="AB25" s="49"/>
      <c r="AC25" s="279"/>
    </row>
    <row r="26" spans="1:29" ht="15.75" customHeight="1">
      <c r="A26" s="269"/>
      <c r="B26" s="38"/>
      <c r="C26" s="264"/>
      <c r="D26" s="265"/>
      <c r="E26" s="39"/>
      <c r="F26" s="40"/>
      <c r="G26" s="41"/>
      <c r="H26" s="58"/>
      <c r="I26" s="43"/>
      <c r="J26" s="44"/>
      <c r="K26" s="45"/>
      <c r="L26" s="59"/>
      <c r="M26" s="44"/>
      <c r="N26" s="45"/>
      <c r="O26" s="47"/>
      <c r="P26" s="48"/>
      <c r="Q26" s="49"/>
      <c r="R26" s="274"/>
      <c r="S26" s="50"/>
      <c r="T26" s="51"/>
      <c r="U26" s="52"/>
      <c r="V26" s="53"/>
      <c r="W26" s="54"/>
      <c r="X26" s="94"/>
      <c r="Y26" s="266"/>
      <c r="Z26" s="267"/>
      <c r="AA26" s="55"/>
      <c r="AB26" s="49"/>
      <c r="AC26" s="279"/>
    </row>
    <row r="27" spans="1:29" ht="15.75" customHeight="1">
      <c r="A27" s="269"/>
      <c r="B27" s="38"/>
      <c r="C27" s="264"/>
      <c r="D27" s="265"/>
      <c r="E27" s="39"/>
      <c r="F27" s="40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79"/>
    </row>
    <row r="28" spans="1:29" ht="15.75" customHeight="1">
      <c r="A28" s="269"/>
      <c r="B28" s="38"/>
      <c r="C28" s="264"/>
      <c r="D28" s="265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79"/>
    </row>
    <row r="29" spans="1:29" ht="15.75" customHeight="1">
      <c r="A29" s="269"/>
      <c r="B29" s="38"/>
      <c r="C29" s="264"/>
      <c r="D29" s="265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79"/>
    </row>
    <row r="30" spans="1:29" ht="15.75" customHeight="1">
      <c r="A30" s="269"/>
      <c r="B30" s="38"/>
      <c r="C30" s="264"/>
      <c r="D30" s="265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110"/>
      <c r="Y30" s="266"/>
      <c r="Z30" s="267"/>
      <c r="AA30" s="55"/>
      <c r="AB30" s="49"/>
      <c r="AC30" s="279"/>
    </row>
    <row r="31" spans="1:29" ht="15.75" customHeight="1">
      <c r="A31" s="269"/>
      <c r="B31" s="38"/>
      <c r="C31" s="264"/>
      <c r="D31" s="265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110"/>
      <c r="Y31" s="266"/>
      <c r="Z31" s="267"/>
      <c r="AA31" s="55"/>
      <c r="AB31" s="49"/>
      <c r="AC31" s="279"/>
    </row>
    <row r="32" spans="1:29" ht="15.75" customHeight="1">
      <c r="A32" s="269"/>
      <c r="B32" s="38"/>
      <c r="C32" s="264"/>
      <c r="D32" s="265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110"/>
      <c r="Y32" s="266"/>
      <c r="Z32" s="267"/>
      <c r="AA32" s="55"/>
      <c r="AB32" s="49"/>
      <c r="AC32" s="279"/>
    </row>
    <row r="33" spans="1:29" ht="15.75" customHeight="1">
      <c r="A33" s="269"/>
      <c r="B33" s="38"/>
      <c r="C33" s="264"/>
      <c r="D33" s="265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110"/>
      <c r="Y33" s="266"/>
      <c r="Z33" s="267"/>
      <c r="AA33" s="55"/>
      <c r="AB33" s="49"/>
      <c r="AC33" s="279"/>
    </row>
    <row r="34" spans="1:29" ht="15.75" customHeight="1">
      <c r="A34" s="269"/>
      <c r="B34" s="38"/>
      <c r="C34" s="264"/>
      <c r="D34" s="265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110"/>
      <c r="Y34" s="266"/>
      <c r="Z34" s="267"/>
      <c r="AA34" s="55"/>
      <c r="AB34" s="49"/>
      <c r="AC34" s="279"/>
    </row>
    <row r="35" spans="1:29" ht="15.75" customHeight="1">
      <c r="A35" s="269"/>
      <c r="B35" s="38"/>
      <c r="C35" s="264"/>
      <c r="D35" s="265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110"/>
      <c r="Y35" s="266"/>
      <c r="Z35" s="267"/>
      <c r="AA35" s="55"/>
      <c r="AB35" s="49"/>
      <c r="AC35" s="279"/>
    </row>
    <row r="36" spans="1:29" ht="15.75" customHeight="1">
      <c r="A36" s="269"/>
      <c r="B36" s="38"/>
      <c r="C36" s="264"/>
      <c r="D36" s="265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110"/>
      <c r="Y36" s="266"/>
      <c r="Z36" s="267"/>
      <c r="AA36" s="55"/>
      <c r="AB36" s="49"/>
      <c r="AC36" s="279"/>
    </row>
    <row r="37" spans="1:29" ht="15.75" customHeight="1">
      <c r="A37" s="269"/>
      <c r="B37" s="99"/>
      <c r="C37" s="264"/>
      <c r="D37" s="265"/>
      <c r="E37" s="109"/>
      <c r="F37" s="71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62"/>
      <c r="T37" s="63"/>
      <c r="U37" s="73"/>
      <c r="V37" s="74"/>
      <c r="W37" s="68"/>
      <c r="X37" s="110"/>
      <c r="Y37" s="266"/>
      <c r="Z37" s="267"/>
      <c r="AA37" s="111"/>
      <c r="AB37" s="67"/>
      <c r="AC37" s="279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6">AVERAGE(I22:I37)</f>
        <v>14</v>
      </c>
      <c r="J38" s="81">
        <f t="shared" si="6"/>
        <v>3000</v>
      </c>
      <c r="K38" s="82">
        <f t="shared" ref="K38" si="7">J38/I38</f>
        <v>214.28571428571428</v>
      </c>
      <c r="L38" s="80">
        <f t="shared" ref="L38:M38" si="8">AVERAGE(L22:L37)</f>
        <v>14</v>
      </c>
      <c r="M38" s="81">
        <f t="shared" si="8"/>
        <v>2559.35098206661</v>
      </c>
      <c r="N38" s="82">
        <f>M38/L38</f>
        <v>182.81078443332927</v>
      </c>
      <c r="O38" s="83">
        <f>L38-I38</f>
        <v>0</v>
      </c>
      <c r="P38" s="84">
        <f>N38-K38</f>
        <v>-31.474929852385003</v>
      </c>
      <c r="Q38" s="85">
        <f>N38/K38</f>
        <v>0.85311699402220331</v>
      </c>
      <c r="R38" s="275"/>
      <c r="S38" s="182">
        <f>S22</f>
        <v>0.30487268518518518</v>
      </c>
      <c r="T38" s="183">
        <f>INDEX(T22:T37,COUNTA(T22:T37))</f>
        <v>0.33197916666666666</v>
      </c>
      <c r="U38" s="86"/>
      <c r="V38" s="96"/>
      <c r="W38" s="78"/>
      <c r="X38" s="82"/>
      <c r="Y38" s="262"/>
      <c r="Z38" s="263"/>
      <c r="AA38" s="97">
        <f>M38-J38</f>
        <v>-440.64901793339004</v>
      </c>
      <c r="AB38" s="85">
        <f>M38/J38</f>
        <v>0.85311699402220331</v>
      </c>
      <c r="AC38" s="280"/>
    </row>
    <row r="39" spans="1:29" ht="15.75" customHeight="1">
      <c r="A39" s="281" t="s">
        <v>41</v>
      </c>
      <c r="B39" s="16" t="s">
        <v>69</v>
      </c>
      <c r="C39" s="271" t="s">
        <v>96</v>
      </c>
      <c r="D39" s="272"/>
      <c r="E39" s="21">
        <v>14.06</v>
      </c>
      <c r="F39" s="15">
        <v>875</v>
      </c>
      <c r="G39" s="22">
        <f t="shared" ref="G39:G41" si="9">E39*F39</f>
        <v>12302.5</v>
      </c>
      <c r="H39" s="23"/>
      <c r="I39" s="24">
        <v>6</v>
      </c>
      <c r="J39" s="25">
        <v>2600</v>
      </c>
      <c r="K39" s="26">
        <f>J39/I39</f>
        <v>433.33333333333331</v>
      </c>
      <c r="L39" s="27">
        <v>6</v>
      </c>
      <c r="M39" s="25">
        <f>F39/V39*60</f>
        <v>2141.4004078857902</v>
      </c>
      <c r="N39" s="26">
        <f>M39/L39</f>
        <v>356.90006798096505</v>
      </c>
      <c r="O39" s="91">
        <f>L39-I39</f>
        <v>0</v>
      </c>
      <c r="P39" s="92">
        <f>N39-K39</f>
        <v>-76.433265352368267</v>
      </c>
      <c r="Q39" s="31">
        <f>N39/K39</f>
        <v>0.82361554149453475</v>
      </c>
      <c r="R39" s="273">
        <f>Q55</f>
        <v>0.82199353093586369</v>
      </c>
      <c r="S39" s="32">
        <v>0.25033564814814813</v>
      </c>
      <c r="T39" s="33">
        <v>0.2673611111111111</v>
      </c>
      <c r="U39" s="34"/>
      <c r="V39" s="35">
        <v>24.516666666666687</v>
      </c>
      <c r="W39" s="33"/>
      <c r="X39" s="107"/>
      <c r="Y39" s="276"/>
      <c r="Z39" s="277"/>
      <c r="AA39" s="36">
        <f>M39-J39</f>
        <v>-458.59959211420983</v>
      </c>
      <c r="AB39" s="31">
        <f>M39/J39</f>
        <v>0.82361554149453464</v>
      </c>
      <c r="AC39" s="278">
        <f>AB55</f>
        <v>0.82199353093586369</v>
      </c>
    </row>
    <row r="40" spans="1:29" ht="15.75" customHeight="1">
      <c r="A40" s="282"/>
      <c r="B40" s="38" t="s">
        <v>69</v>
      </c>
      <c r="C40" s="264" t="s">
        <v>97</v>
      </c>
      <c r="D40" s="265"/>
      <c r="E40" s="39">
        <v>14.81</v>
      </c>
      <c r="F40" s="40">
        <v>994</v>
      </c>
      <c r="G40" s="41">
        <f t="shared" si="9"/>
        <v>14721.140000000001</v>
      </c>
      <c r="H40" s="42"/>
      <c r="I40" s="43">
        <v>6</v>
      </c>
      <c r="J40" s="44">
        <v>2600</v>
      </c>
      <c r="K40" s="45">
        <f t="shared" ref="K40:K41" si="10">J40/I40</f>
        <v>433.33333333333331</v>
      </c>
      <c r="L40" s="46">
        <v>6</v>
      </c>
      <c r="M40" s="44">
        <f>F40/V40*60</f>
        <v>2163.4824667472781</v>
      </c>
      <c r="N40" s="45">
        <f>M40/L40</f>
        <v>360.58041112454634</v>
      </c>
      <c r="O40" s="47">
        <f>L40-I40</f>
        <v>0</v>
      </c>
      <c r="P40" s="48">
        <f>N40-K40</f>
        <v>-72.75292220878697</v>
      </c>
      <c r="Q40" s="49">
        <f>N40/K40</f>
        <v>0.83210864105664539</v>
      </c>
      <c r="R40" s="274"/>
      <c r="S40" s="50">
        <v>0.27045138888888887</v>
      </c>
      <c r="T40" s="51">
        <v>0.2895949074074074</v>
      </c>
      <c r="U40" s="52">
        <v>4.4499999999999762</v>
      </c>
      <c r="V40" s="53">
        <v>27.566666666666684</v>
      </c>
      <c r="W40" s="54"/>
      <c r="X40" s="58"/>
      <c r="Y40" s="266"/>
      <c r="Z40" s="267"/>
      <c r="AA40" s="55">
        <f>M40-J40</f>
        <v>-436.51753325272193</v>
      </c>
      <c r="AB40" s="49">
        <f>M40/J40</f>
        <v>0.83210864105664539</v>
      </c>
      <c r="AC40" s="279"/>
    </row>
    <row r="41" spans="1:29" ht="15.75" customHeight="1">
      <c r="A41" s="282"/>
      <c r="B41" s="38" t="s">
        <v>69</v>
      </c>
      <c r="C41" s="264" t="s">
        <v>98</v>
      </c>
      <c r="D41" s="265"/>
      <c r="E41" s="39">
        <v>17.87</v>
      </c>
      <c r="F41" s="40">
        <v>553</v>
      </c>
      <c r="G41" s="41">
        <f t="shared" si="9"/>
        <v>9882.11</v>
      </c>
      <c r="H41" s="42"/>
      <c r="I41" s="43">
        <v>6</v>
      </c>
      <c r="J41" s="44">
        <v>2600</v>
      </c>
      <c r="K41" s="45">
        <f t="shared" si="10"/>
        <v>433.33333333333331</v>
      </c>
      <c r="L41" s="46">
        <v>6</v>
      </c>
      <c r="M41" s="44">
        <f>F41/V41*60</f>
        <v>2106.6666666666688</v>
      </c>
      <c r="N41" s="45">
        <f>M41/L41</f>
        <v>351.11111111111148</v>
      </c>
      <c r="O41" s="47">
        <f>L41-I41</f>
        <v>0</v>
      </c>
      <c r="P41" s="48">
        <f>N41-K41</f>
        <v>-82.222222222221831</v>
      </c>
      <c r="Q41" s="49">
        <f>N41/K41</f>
        <v>0.81025641025641115</v>
      </c>
      <c r="R41" s="274"/>
      <c r="S41" s="50">
        <v>0.29253472222222221</v>
      </c>
      <c r="T41" s="51">
        <v>0.3034722222222222</v>
      </c>
      <c r="U41" s="52">
        <v>4.233333333333329</v>
      </c>
      <c r="V41" s="53">
        <v>15.749999999999984</v>
      </c>
      <c r="W41" s="54"/>
      <c r="X41" s="58"/>
      <c r="Y41" s="266"/>
      <c r="Z41" s="267"/>
      <c r="AA41" s="55">
        <f>M41-J41</f>
        <v>-493.33333333333121</v>
      </c>
      <c r="AB41" s="49">
        <f>M41/J41</f>
        <v>0.81025641025641104</v>
      </c>
      <c r="AC41" s="279"/>
    </row>
    <row r="42" spans="1:29" ht="15.75" customHeight="1">
      <c r="A42" s="282"/>
      <c r="B42" s="38"/>
      <c r="C42" s="264"/>
      <c r="D42" s="265"/>
      <c r="E42" s="39"/>
      <c r="F42" s="40"/>
      <c r="G42" s="41"/>
      <c r="H42" s="42"/>
      <c r="I42" s="43"/>
      <c r="J42" s="44"/>
      <c r="K42" s="45"/>
      <c r="L42" s="46"/>
      <c r="M42" s="44"/>
      <c r="N42" s="45"/>
      <c r="O42" s="47"/>
      <c r="P42" s="48"/>
      <c r="Q42" s="49"/>
      <c r="R42" s="274"/>
      <c r="S42" s="50"/>
      <c r="T42" s="51"/>
      <c r="U42" s="52"/>
      <c r="V42" s="53"/>
      <c r="W42" s="54"/>
      <c r="X42" s="94"/>
      <c r="Y42" s="266"/>
      <c r="Z42" s="267"/>
      <c r="AA42" s="55"/>
      <c r="AB42" s="49"/>
      <c r="AC42" s="279"/>
    </row>
    <row r="43" spans="1:29" ht="15.75" customHeight="1">
      <c r="A43" s="283"/>
      <c r="B43" s="38"/>
      <c r="C43" s="264"/>
      <c r="D43" s="265"/>
      <c r="E43" s="39"/>
      <c r="F43" s="40"/>
      <c r="G43" s="41"/>
      <c r="H43" s="58"/>
      <c r="I43" s="43"/>
      <c r="J43" s="44"/>
      <c r="K43" s="45"/>
      <c r="L43" s="59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58"/>
      <c r="Y43" s="266"/>
      <c r="Z43" s="267"/>
      <c r="AA43" s="55"/>
      <c r="AB43" s="49"/>
      <c r="AC43" s="279"/>
    </row>
    <row r="44" spans="1:29" ht="15.75" customHeight="1">
      <c r="A44" s="283"/>
      <c r="B44" s="38"/>
      <c r="C44" s="264"/>
      <c r="D44" s="265"/>
      <c r="E44" s="39"/>
      <c r="F44" s="40"/>
      <c r="G44" s="60"/>
      <c r="H44" s="61"/>
      <c r="I44" s="43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116"/>
      <c r="Y44" s="266"/>
      <c r="Z44" s="267"/>
      <c r="AA44" s="55"/>
      <c r="AB44" s="49"/>
      <c r="AC44" s="279"/>
    </row>
    <row r="45" spans="1:29" ht="15.75" customHeight="1">
      <c r="A45" s="283"/>
      <c r="B45" s="38"/>
      <c r="C45" s="264"/>
      <c r="D45" s="265"/>
      <c r="E45" s="39"/>
      <c r="F45" s="40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79"/>
    </row>
    <row r="46" spans="1:29" ht="15.75" customHeight="1">
      <c r="A46" s="283"/>
      <c r="B46" s="38"/>
      <c r="C46" s="264"/>
      <c r="D46" s="265"/>
      <c r="E46" s="39"/>
      <c r="F46" s="40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79"/>
    </row>
    <row r="47" spans="1:29" ht="15.75" customHeight="1">
      <c r="A47" s="283"/>
      <c r="B47" s="38"/>
      <c r="C47" s="264"/>
      <c r="D47" s="265"/>
      <c r="E47" s="39"/>
      <c r="F47" s="40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62"/>
      <c r="T47" s="63"/>
      <c r="U47" s="52"/>
      <c r="V47" s="74"/>
      <c r="W47" s="54"/>
      <c r="X47" s="94"/>
      <c r="Y47" s="266"/>
      <c r="Z47" s="267"/>
      <c r="AA47" s="55"/>
      <c r="AB47" s="49"/>
      <c r="AC47" s="279"/>
    </row>
    <row r="48" spans="1:29" ht="15.75" customHeight="1">
      <c r="A48" s="283"/>
      <c r="B48" s="38"/>
      <c r="C48" s="264"/>
      <c r="D48" s="265"/>
      <c r="E48" s="39"/>
      <c r="F48" s="40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62"/>
      <c r="T48" s="63"/>
      <c r="U48" s="52"/>
      <c r="V48" s="74"/>
      <c r="W48" s="68"/>
      <c r="X48" s="110"/>
      <c r="Y48" s="266"/>
      <c r="Z48" s="267"/>
      <c r="AA48" s="55"/>
      <c r="AB48" s="49"/>
      <c r="AC48" s="279"/>
    </row>
    <row r="49" spans="1:29" ht="15.75" customHeight="1">
      <c r="A49" s="283"/>
      <c r="B49" s="38"/>
      <c r="C49" s="264"/>
      <c r="D49" s="265"/>
      <c r="E49" s="39"/>
      <c r="F49" s="40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62"/>
      <c r="T49" s="63"/>
      <c r="U49" s="52"/>
      <c r="V49" s="74"/>
      <c r="W49" s="68"/>
      <c r="X49" s="110"/>
      <c r="Y49" s="266"/>
      <c r="Z49" s="267"/>
      <c r="AA49" s="55"/>
      <c r="AB49" s="49"/>
      <c r="AC49" s="279"/>
    </row>
    <row r="50" spans="1:29" ht="15.75" customHeight="1">
      <c r="A50" s="283"/>
      <c r="B50" s="38"/>
      <c r="C50" s="264"/>
      <c r="D50" s="265"/>
      <c r="E50" s="39"/>
      <c r="F50" s="40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62"/>
      <c r="T50" s="63"/>
      <c r="U50" s="52"/>
      <c r="V50" s="74"/>
      <c r="W50" s="68"/>
      <c r="X50" s="110"/>
      <c r="Y50" s="266"/>
      <c r="Z50" s="267"/>
      <c r="AA50" s="55"/>
      <c r="AB50" s="49"/>
      <c r="AC50" s="279"/>
    </row>
    <row r="51" spans="1:29" ht="15.75" customHeight="1">
      <c r="A51" s="283"/>
      <c r="B51" s="38"/>
      <c r="C51" s="264"/>
      <c r="D51" s="265"/>
      <c r="E51" s="39"/>
      <c r="F51" s="40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62"/>
      <c r="T51" s="63"/>
      <c r="U51" s="52"/>
      <c r="V51" s="74"/>
      <c r="W51" s="68"/>
      <c r="X51" s="110"/>
      <c r="Y51" s="266"/>
      <c r="Z51" s="267"/>
      <c r="AA51" s="55"/>
      <c r="AB51" s="49"/>
      <c r="AC51" s="279"/>
    </row>
    <row r="52" spans="1:29" ht="15.75" customHeight="1">
      <c r="A52" s="283"/>
      <c r="B52" s="38"/>
      <c r="C52" s="264"/>
      <c r="D52" s="265"/>
      <c r="E52" s="39"/>
      <c r="F52" s="40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62"/>
      <c r="T52" s="63"/>
      <c r="U52" s="52"/>
      <c r="V52" s="74"/>
      <c r="W52" s="68"/>
      <c r="X52" s="110"/>
      <c r="Y52" s="266"/>
      <c r="Z52" s="267"/>
      <c r="AA52" s="55"/>
      <c r="AB52" s="49"/>
      <c r="AC52" s="279"/>
    </row>
    <row r="53" spans="1:29" ht="15.75" customHeight="1">
      <c r="A53" s="283"/>
      <c r="B53" s="38"/>
      <c r="C53" s="264"/>
      <c r="D53" s="265"/>
      <c r="E53" s="39"/>
      <c r="F53" s="40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62"/>
      <c r="T53" s="63"/>
      <c r="U53" s="52"/>
      <c r="V53" s="74"/>
      <c r="W53" s="68"/>
      <c r="X53" s="110"/>
      <c r="Y53" s="266"/>
      <c r="Z53" s="267"/>
      <c r="AA53" s="55"/>
      <c r="AB53" s="49"/>
      <c r="AC53" s="279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62"/>
      <c r="T54" s="63"/>
      <c r="U54" s="73"/>
      <c r="V54" s="74"/>
      <c r="W54" s="68"/>
      <c r="X54" s="110"/>
      <c r="Y54" s="266"/>
      <c r="Z54" s="267"/>
      <c r="AA54" s="111"/>
      <c r="AB54" s="67"/>
      <c r="AC54" s="279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11">AVERAGE(I39:I54)</f>
        <v>6</v>
      </c>
      <c r="J55" s="81">
        <f t="shared" si="11"/>
        <v>2600</v>
      </c>
      <c r="K55" s="82">
        <f t="shared" ref="K55" si="12">J55/I55</f>
        <v>433.33333333333331</v>
      </c>
      <c r="L55" s="80">
        <f t="shared" ref="L55:M55" si="13">AVERAGE(L39:L54)</f>
        <v>6</v>
      </c>
      <c r="M55" s="81">
        <f t="shared" si="13"/>
        <v>2137.1831804332455</v>
      </c>
      <c r="N55" s="82">
        <f>M55/L55</f>
        <v>356.19719673887425</v>
      </c>
      <c r="O55" s="83">
        <f>L55-I55</f>
        <v>0</v>
      </c>
      <c r="P55" s="84">
        <f>N55-K55</f>
        <v>-77.13613659445906</v>
      </c>
      <c r="Q55" s="85">
        <f>N55/K55</f>
        <v>0.82199353093586369</v>
      </c>
      <c r="R55" s="275"/>
      <c r="S55" s="182">
        <f>S39</f>
        <v>0.25033564814814813</v>
      </c>
      <c r="T55" s="183">
        <f>INDEX(T39:T54,COUNTA(T39:T54))</f>
        <v>0.3034722222222222</v>
      </c>
      <c r="U55" s="86"/>
      <c r="V55" s="96"/>
      <c r="W55" s="78"/>
      <c r="X55" s="82"/>
      <c r="Y55" s="262"/>
      <c r="Z55" s="263"/>
      <c r="AA55" s="97">
        <f>M55-J55</f>
        <v>-462.81681956675448</v>
      </c>
      <c r="AB55" s="85">
        <f>M55/J55</f>
        <v>0.82199353093586369</v>
      </c>
      <c r="AC55" s="280"/>
    </row>
    <row r="56" spans="1:29" ht="15.75" customHeight="1">
      <c r="A56" s="268" t="s">
        <v>43</v>
      </c>
      <c r="B56" s="16" t="s">
        <v>76</v>
      </c>
      <c r="C56" s="271" t="s">
        <v>103</v>
      </c>
      <c r="D56" s="272"/>
      <c r="E56" s="21">
        <v>14.03</v>
      </c>
      <c r="F56" s="15">
        <v>4120</v>
      </c>
      <c r="G56" s="22">
        <f t="shared" ref="G56" si="14">E56*F56</f>
        <v>57803.6</v>
      </c>
      <c r="H56" s="23"/>
      <c r="I56" s="24">
        <v>4</v>
      </c>
      <c r="J56" s="25">
        <v>2700</v>
      </c>
      <c r="K56" s="26">
        <f>J56/I56</f>
        <v>675</v>
      </c>
      <c r="L56" s="27">
        <v>4</v>
      </c>
      <c r="M56" s="25">
        <f>F56/V56*60</f>
        <v>2357.6537911301857</v>
      </c>
      <c r="N56" s="26">
        <f>M56/L56</f>
        <v>589.41344778254643</v>
      </c>
      <c r="O56" s="91">
        <f>L56-I56</f>
        <v>0</v>
      </c>
      <c r="P56" s="92">
        <f>N56-K56</f>
        <v>-85.586552217453573</v>
      </c>
      <c r="Q56" s="31">
        <f>N56/K56</f>
        <v>0.8732051078259947</v>
      </c>
      <c r="R56" s="273">
        <f>Q72</f>
        <v>0.8732051078259947</v>
      </c>
      <c r="S56" s="32">
        <v>0.25011574074074072</v>
      </c>
      <c r="T56" s="33">
        <v>0.32292824074074072</v>
      </c>
      <c r="U56" s="34"/>
      <c r="V56" s="35">
        <v>104.85000000000001</v>
      </c>
      <c r="W56" s="114"/>
      <c r="X56" s="115"/>
      <c r="Y56" s="276"/>
      <c r="Z56" s="277"/>
      <c r="AA56" s="36">
        <f>M56-J56</f>
        <v>-342.34620886981429</v>
      </c>
      <c r="AB56" s="31">
        <f>M56/J56</f>
        <v>0.8732051078259947</v>
      </c>
      <c r="AC56" s="278">
        <f>AB72</f>
        <v>0.8732051078259947</v>
      </c>
    </row>
    <row r="57" spans="1:29" ht="15.75" customHeight="1">
      <c r="A57" s="269"/>
      <c r="B57" s="38"/>
      <c r="C57" s="264"/>
      <c r="D57" s="265"/>
      <c r="E57" s="39"/>
      <c r="F57" s="40"/>
      <c r="G57" s="41"/>
      <c r="H57" s="42"/>
      <c r="I57" s="43"/>
      <c r="J57" s="44"/>
      <c r="K57" s="45"/>
      <c r="L57" s="46"/>
      <c r="M57" s="44"/>
      <c r="N57" s="45"/>
      <c r="O57" s="47"/>
      <c r="P57" s="48"/>
      <c r="Q57" s="49"/>
      <c r="R57" s="274"/>
      <c r="S57" s="50"/>
      <c r="T57" s="51"/>
      <c r="U57" s="52"/>
      <c r="V57" s="53"/>
      <c r="W57" s="54"/>
      <c r="X57" s="94"/>
      <c r="Y57" s="266"/>
      <c r="Z57" s="267"/>
      <c r="AA57" s="55"/>
      <c r="AB57" s="49"/>
      <c r="AC57" s="279"/>
    </row>
    <row r="58" spans="1:29" ht="15.75" customHeight="1">
      <c r="A58" s="269"/>
      <c r="B58" s="38"/>
      <c r="C58" s="264"/>
      <c r="D58" s="265"/>
      <c r="E58" s="39"/>
      <c r="F58" s="40"/>
      <c r="G58" s="41"/>
      <c r="H58" s="42"/>
      <c r="I58" s="43"/>
      <c r="J58" s="44"/>
      <c r="K58" s="45"/>
      <c r="L58" s="46"/>
      <c r="M58" s="44"/>
      <c r="N58" s="45"/>
      <c r="O58" s="47"/>
      <c r="P58" s="48"/>
      <c r="Q58" s="49"/>
      <c r="R58" s="274"/>
      <c r="S58" s="50"/>
      <c r="T58" s="51"/>
      <c r="U58" s="52"/>
      <c r="V58" s="53"/>
      <c r="W58" s="54"/>
      <c r="X58" s="94"/>
      <c r="Y58" s="266"/>
      <c r="Z58" s="267"/>
      <c r="AA58" s="55"/>
      <c r="AB58" s="49"/>
      <c r="AC58" s="279"/>
    </row>
    <row r="59" spans="1:29" ht="15.75" customHeight="1">
      <c r="A59" s="269"/>
      <c r="B59" s="38"/>
      <c r="C59" s="264"/>
      <c r="D59" s="265"/>
      <c r="E59" s="39"/>
      <c r="F59" s="40"/>
      <c r="G59" s="41"/>
      <c r="H59" s="42"/>
      <c r="I59" s="43"/>
      <c r="J59" s="44"/>
      <c r="K59" s="45"/>
      <c r="L59" s="46"/>
      <c r="M59" s="44"/>
      <c r="N59" s="45"/>
      <c r="O59" s="47"/>
      <c r="P59" s="48"/>
      <c r="Q59" s="49"/>
      <c r="R59" s="274"/>
      <c r="S59" s="50"/>
      <c r="T59" s="51"/>
      <c r="U59" s="52"/>
      <c r="V59" s="53"/>
      <c r="W59" s="54"/>
      <c r="X59" s="94"/>
      <c r="Y59" s="266"/>
      <c r="Z59" s="267"/>
      <c r="AA59" s="55"/>
      <c r="AB59" s="49"/>
      <c r="AC59" s="279"/>
    </row>
    <row r="60" spans="1:29" ht="15.75" customHeight="1">
      <c r="A60" s="269"/>
      <c r="B60" s="38"/>
      <c r="C60" s="264"/>
      <c r="D60" s="265"/>
      <c r="E60" s="39"/>
      <c r="F60" s="40"/>
      <c r="G60" s="41"/>
      <c r="H60" s="58"/>
      <c r="I60" s="43"/>
      <c r="J60" s="44"/>
      <c r="K60" s="45"/>
      <c r="L60" s="59"/>
      <c r="M60" s="44"/>
      <c r="N60" s="45"/>
      <c r="O60" s="47"/>
      <c r="P60" s="48"/>
      <c r="Q60" s="49"/>
      <c r="R60" s="274"/>
      <c r="S60" s="50"/>
      <c r="T60" s="51"/>
      <c r="U60" s="52"/>
      <c r="V60" s="53"/>
      <c r="W60" s="54"/>
      <c r="X60" s="94"/>
      <c r="Y60" s="266"/>
      <c r="Z60" s="267"/>
      <c r="AA60" s="55"/>
      <c r="AB60" s="49"/>
      <c r="AC60" s="279"/>
    </row>
    <row r="61" spans="1:29" ht="15.75" customHeight="1">
      <c r="A61" s="269"/>
      <c r="B61" s="38"/>
      <c r="C61" s="264"/>
      <c r="D61" s="265"/>
      <c r="E61" s="39"/>
      <c r="F61" s="40"/>
      <c r="G61" s="60"/>
      <c r="H61" s="61"/>
      <c r="I61" s="43"/>
      <c r="J61" s="44"/>
      <c r="K61" s="45"/>
      <c r="L61" s="46"/>
      <c r="M61" s="44"/>
      <c r="N61" s="45"/>
      <c r="O61" s="47"/>
      <c r="P61" s="48"/>
      <c r="Q61" s="49"/>
      <c r="R61" s="274"/>
      <c r="S61" s="50"/>
      <c r="T61" s="51"/>
      <c r="U61" s="52"/>
      <c r="V61" s="53"/>
      <c r="W61" s="54"/>
      <c r="X61" s="94"/>
      <c r="Y61" s="266"/>
      <c r="Z61" s="267"/>
      <c r="AA61" s="55"/>
      <c r="AB61" s="49"/>
      <c r="AC61" s="279"/>
    </row>
    <row r="62" spans="1:29" ht="15.75" customHeight="1">
      <c r="A62" s="269"/>
      <c r="B62" s="38"/>
      <c r="C62" s="264"/>
      <c r="D62" s="265"/>
      <c r="E62" s="39"/>
      <c r="F62" s="40"/>
      <c r="G62" s="60"/>
      <c r="H62" s="64"/>
      <c r="I62" s="43"/>
      <c r="J62" s="44"/>
      <c r="K62" s="45"/>
      <c r="L62" s="59"/>
      <c r="M62" s="44"/>
      <c r="N62" s="45"/>
      <c r="O62" s="65"/>
      <c r="P62" s="66"/>
      <c r="Q62" s="67"/>
      <c r="R62" s="274"/>
      <c r="S62" s="50"/>
      <c r="T62" s="51"/>
      <c r="U62" s="52"/>
      <c r="V62" s="53"/>
      <c r="W62" s="54"/>
      <c r="X62" s="94"/>
      <c r="Y62" s="266"/>
      <c r="Z62" s="267"/>
      <c r="AA62" s="55"/>
      <c r="AB62" s="49"/>
      <c r="AC62" s="279"/>
    </row>
    <row r="63" spans="1:29" ht="15.75" customHeight="1">
      <c r="A63" s="269"/>
      <c r="B63" s="38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50"/>
      <c r="T63" s="51"/>
      <c r="U63" s="52"/>
      <c r="V63" s="53"/>
      <c r="W63" s="54"/>
      <c r="X63" s="94"/>
      <c r="Y63" s="266"/>
      <c r="Z63" s="267"/>
      <c r="AA63" s="55"/>
      <c r="AB63" s="49"/>
      <c r="AC63" s="279"/>
    </row>
    <row r="64" spans="1:29" ht="15.75" customHeight="1">
      <c r="A64" s="269"/>
      <c r="B64" s="38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50"/>
      <c r="T64" s="51"/>
      <c r="U64" s="52"/>
      <c r="V64" s="53"/>
      <c r="W64" s="54"/>
      <c r="X64" s="94"/>
      <c r="Y64" s="266"/>
      <c r="Z64" s="267"/>
      <c r="AA64" s="55"/>
      <c r="AB64" s="49"/>
      <c r="AC64" s="279"/>
    </row>
    <row r="65" spans="1:29" ht="15.75" customHeight="1">
      <c r="A65" s="269"/>
      <c r="B65" s="38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50"/>
      <c r="T65" s="51"/>
      <c r="U65" s="52"/>
      <c r="V65" s="53"/>
      <c r="W65" s="54"/>
      <c r="X65" s="94"/>
      <c r="Y65" s="266"/>
      <c r="Z65" s="267"/>
      <c r="AA65" s="55"/>
      <c r="AB65" s="49"/>
      <c r="AC65" s="279"/>
    </row>
    <row r="66" spans="1:29" ht="15.75" customHeight="1">
      <c r="A66" s="269"/>
      <c r="B66" s="38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50"/>
      <c r="T66" s="51"/>
      <c r="U66" s="52"/>
      <c r="V66" s="53"/>
      <c r="W66" s="54"/>
      <c r="X66" s="94"/>
      <c r="Y66" s="266"/>
      <c r="Z66" s="267"/>
      <c r="AA66" s="55"/>
      <c r="AB66" s="49"/>
      <c r="AC66" s="279"/>
    </row>
    <row r="67" spans="1:29" ht="15.75" customHeight="1">
      <c r="A67" s="269"/>
      <c r="B67" s="38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50"/>
      <c r="T67" s="51"/>
      <c r="U67" s="52"/>
      <c r="V67" s="53"/>
      <c r="W67" s="54"/>
      <c r="X67" s="94"/>
      <c r="Y67" s="266"/>
      <c r="Z67" s="267"/>
      <c r="AA67" s="55"/>
      <c r="AB67" s="49"/>
      <c r="AC67" s="279"/>
    </row>
    <row r="68" spans="1:29" ht="15.75" customHeight="1">
      <c r="A68" s="269"/>
      <c r="B68" s="38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50"/>
      <c r="T68" s="51"/>
      <c r="U68" s="52"/>
      <c r="V68" s="53"/>
      <c r="W68" s="54"/>
      <c r="X68" s="94"/>
      <c r="Y68" s="266"/>
      <c r="Z68" s="267"/>
      <c r="AA68" s="55"/>
      <c r="AB68" s="49"/>
      <c r="AC68" s="279"/>
    </row>
    <row r="69" spans="1:29" ht="15.75" customHeight="1">
      <c r="A69" s="269"/>
      <c r="B69" s="38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50"/>
      <c r="T69" s="51"/>
      <c r="U69" s="52"/>
      <c r="V69" s="53"/>
      <c r="W69" s="54"/>
      <c r="X69" s="94"/>
      <c r="Y69" s="266"/>
      <c r="Z69" s="267"/>
      <c r="AA69" s="55"/>
      <c r="AB69" s="49"/>
      <c r="AC69" s="279"/>
    </row>
    <row r="70" spans="1:29" ht="15.75" customHeight="1">
      <c r="A70" s="269"/>
      <c r="B70" s="38"/>
      <c r="C70" s="264"/>
      <c r="D70" s="265"/>
      <c r="E70" s="39"/>
      <c r="F70" s="40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50"/>
      <c r="T70" s="51"/>
      <c r="U70" s="52"/>
      <c r="V70" s="53"/>
      <c r="W70" s="54"/>
      <c r="X70" s="94"/>
      <c r="Y70" s="266"/>
      <c r="Z70" s="267"/>
      <c r="AA70" s="55"/>
      <c r="AB70" s="49"/>
      <c r="AC70" s="279"/>
    </row>
    <row r="71" spans="1:29" ht="15.75" customHeight="1">
      <c r="A71" s="269"/>
      <c r="B71" s="38"/>
      <c r="C71" s="264"/>
      <c r="D71" s="265"/>
      <c r="E71" s="104"/>
      <c r="F71" s="40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18"/>
      <c r="G72" s="79"/>
      <c r="H72" s="20"/>
      <c r="I72" s="80">
        <f t="shared" ref="I72:J72" si="15">AVERAGE(I56:I71)</f>
        <v>4</v>
      </c>
      <c r="J72" s="81">
        <f t="shared" si="15"/>
        <v>2700</v>
      </c>
      <c r="K72" s="82">
        <f t="shared" ref="K72" si="16">J72/I72</f>
        <v>675</v>
      </c>
      <c r="L72" s="80">
        <f t="shared" ref="L72:M72" si="17">AVERAGE(L56:L71)</f>
        <v>4</v>
      </c>
      <c r="M72" s="81">
        <f t="shared" si="17"/>
        <v>2357.6537911301857</v>
      </c>
      <c r="N72" s="82">
        <f>M72/L72</f>
        <v>589.41344778254643</v>
      </c>
      <c r="O72" s="83">
        <f>L72-I72</f>
        <v>0</v>
      </c>
      <c r="P72" s="84">
        <f>N72-K72</f>
        <v>-85.586552217453573</v>
      </c>
      <c r="Q72" s="85">
        <f>N72/K72</f>
        <v>0.8732051078259947</v>
      </c>
      <c r="R72" s="275"/>
      <c r="S72" s="182">
        <f>S56</f>
        <v>0.25011574074074072</v>
      </c>
      <c r="T72" s="183">
        <f>INDEX(T56:T71,COUNTA(T56:T71))</f>
        <v>0.32292824074074072</v>
      </c>
      <c r="U72" s="86"/>
      <c r="V72" s="96"/>
      <c r="W72" s="18"/>
      <c r="X72" s="20"/>
      <c r="Y72" s="262"/>
      <c r="Z72" s="263"/>
      <c r="AA72" s="97">
        <f>M72-J72</f>
        <v>-342.34620886981429</v>
      </c>
      <c r="AB72" s="85">
        <f>M72/J72</f>
        <v>0.8732051078259947</v>
      </c>
      <c r="AC72" s="280"/>
    </row>
    <row r="73" spans="1:29" ht="15.75" customHeight="1">
      <c r="A73" s="281" t="s">
        <v>197</v>
      </c>
      <c r="B73" s="16" t="s">
        <v>76</v>
      </c>
      <c r="C73" s="271" t="s">
        <v>104</v>
      </c>
      <c r="D73" s="272"/>
      <c r="E73" s="21">
        <v>17.89</v>
      </c>
      <c r="F73" s="15">
        <v>2478</v>
      </c>
      <c r="G73" s="22">
        <f t="shared" ref="G73:G74" si="18">E73*F73</f>
        <v>44331.42</v>
      </c>
      <c r="H73" s="23"/>
      <c r="I73" s="24">
        <v>4</v>
      </c>
      <c r="J73" s="25">
        <v>3300</v>
      </c>
      <c r="K73" s="26">
        <f>J73/I73</f>
        <v>825</v>
      </c>
      <c r="L73" s="27">
        <v>4</v>
      </c>
      <c r="M73" s="25">
        <f>F73/V73*60</f>
        <v>2762.7129142149288</v>
      </c>
      <c r="N73" s="26">
        <f>M73/L73</f>
        <v>690.6782285537322</v>
      </c>
      <c r="O73" s="91">
        <f>L73-I73</f>
        <v>0</v>
      </c>
      <c r="P73" s="92">
        <f>N73-K73</f>
        <v>-134.3217714462678</v>
      </c>
      <c r="Q73" s="31">
        <f>N73/K73</f>
        <v>0.83718573158028142</v>
      </c>
      <c r="R73" s="273">
        <f>Q89</f>
        <v>0.84464970164479958</v>
      </c>
      <c r="S73" s="32">
        <v>0.25012731481481482</v>
      </c>
      <c r="T73" s="33">
        <v>0.28749999999999998</v>
      </c>
      <c r="U73" s="34"/>
      <c r="V73" s="35">
        <v>53.816666666666634</v>
      </c>
      <c r="W73" s="33"/>
      <c r="X73" s="107"/>
      <c r="Y73" s="276"/>
      <c r="Z73" s="277"/>
      <c r="AA73" s="36">
        <f>M73-J73</f>
        <v>-537.28708578507121</v>
      </c>
      <c r="AB73" s="31">
        <f>M73/J73</f>
        <v>0.83718573158028142</v>
      </c>
      <c r="AC73" s="278">
        <f>AB89</f>
        <v>0.84464970164479958</v>
      </c>
    </row>
    <row r="74" spans="1:29" ht="15.75" customHeight="1">
      <c r="A74" s="282"/>
      <c r="B74" s="38" t="s">
        <v>76</v>
      </c>
      <c r="C74" s="264" t="s">
        <v>108</v>
      </c>
      <c r="D74" s="265"/>
      <c r="E74" s="39">
        <v>16.66</v>
      </c>
      <c r="F74" s="40">
        <v>4018</v>
      </c>
      <c r="G74" s="41">
        <f t="shared" si="18"/>
        <v>66939.88</v>
      </c>
      <c r="H74" s="42"/>
      <c r="I74" s="43">
        <v>4</v>
      </c>
      <c r="J74" s="44">
        <v>3300</v>
      </c>
      <c r="K74" s="45">
        <f t="shared" ref="K74:K93" si="19">J74/I74</f>
        <v>825</v>
      </c>
      <c r="L74" s="46">
        <v>4</v>
      </c>
      <c r="M74" s="44">
        <f>F74/V74*60</f>
        <v>2811.9751166407486</v>
      </c>
      <c r="N74" s="45">
        <f>M74/L74</f>
        <v>702.99377916018716</v>
      </c>
      <c r="O74" s="47">
        <f>L74-I74</f>
        <v>0</v>
      </c>
      <c r="P74" s="48">
        <f>N74-K74</f>
        <v>-122.00622083981284</v>
      </c>
      <c r="Q74" s="49">
        <f>N74/K74</f>
        <v>0.85211367170931773</v>
      </c>
      <c r="R74" s="274"/>
      <c r="S74" s="50">
        <v>0.29115740740740742</v>
      </c>
      <c r="T74" s="51">
        <v>0.35069444444444442</v>
      </c>
      <c r="U74" s="52">
        <v>5.2666666666667172</v>
      </c>
      <c r="V74" s="53">
        <v>85.733333333333277</v>
      </c>
      <c r="W74" s="54"/>
      <c r="X74" s="94"/>
      <c r="Y74" s="266"/>
      <c r="Z74" s="267"/>
      <c r="AA74" s="55">
        <f>M74-J74</f>
        <v>-488.02488335925136</v>
      </c>
      <c r="AB74" s="49">
        <f>M74/J74</f>
        <v>0.85211367170931773</v>
      </c>
      <c r="AC74" s="279"/>
    </row>
    <row r="75" spans="1:29" ht="15.75" customHeight="1">
      <c r="A75" s="282"/>
      <c r="B75" s="38"/>
      <c r="C75" s="264"/>
      <c r="D75" s="265"/>
      <c r="E75" s="39"/>
      <c r="F75" s="40"/>
      <c r="G75" s="41"/>
      <c r="H75" s="42"/>
      <c r="I75" s="43"/>
      <c r="J75" s="44"/>
      <c r="K75" s="45"/>
      <c r="L75" s="46"/>
      <c r="M75" s="44"/>
      <c r="N75" s="45"/>
      <c r="O75" s="47"/>
      <c r="P75" s="48"/>
      <c r="Q75" s="49"/>
      <c r="R75" s="274"/>
      <c r="S75" s="50"/>
      <c r="T75" s="51"/>
      <c r="U75" s="52"/>
      <c r="V75" s="53"/>
      <c r="W75" s="54"/>
      <c r="X75" s="58"/>
      <c r="Y75" s="266"/>
      <c r="Z75" s="267"/>
      <c r="AA75" s="55"/>
      <c r="AB75" s="49"/>
      <c r="AC75" s="279"/>
    </row>
    <row r="76" spans="1:29" ht="15.75" customHeight="1">
      <c r="A76" s="282"/>
      <c r="B76" s="38"/>
      <c r="C76" s="264"/>
      <c r="D76" s="265"/>
      <c r="E76" s="39"/>
      <c r="F76" s="40"/>
      <c r="G76" s="41"/>
      <c r="H76" s="42"/>
      <c r="I76" s="43"/>
      <c r="J76" s="44"/>
      <c r="K76" s="45"/>
      <c r="L76" s="46"/>
      <c r="M76" s="44"/>
      <c r="N76" s="45"/>
      <c r="O76" s="47"/>
      <c r="P76" s="48"/>
      <c r="Q76" s="49"/>
      <c r="R76" s="274"/>
      <c r="S76" s="50"/>
      <c r="T76" s="51"/>
      <c r="U76" s="52"/>
      <c r="V76" s="53"/>
      <c r="W76" s="54"/>
      <c r="X76" s="58"/>
      <c r="Y76" s="266"/>
      <c r="Z76" s="267"/>
      <c r="AA76" s="55"/>
      <c r="AB76" s="49"/>
      <c r="AC76" s="279"/>
    </row>
    <row r="77" spans="1:29" ht="15.75" customHeight="1">
      <c r="A77" s="283"/>
      <c r="B77" s="38"/>
      <c r="C77" s="264"/>
      <c r="D77" s="265"/>
      <c r="E77" s="39"/>
      <c r="F77" s="40"/>
      <c r="G77" s="41"/>
      <c r="H77" s="58"/>
      <c r="I77" s="43"/>
      <c r="J77" s="44"/>
      <c r="K77" s="45"/>
      <c r="L77" s="59"/>
      <c r="M77" s="44"/>
      <c r="N77" s="45"/>
      <c r="O77" s="47"/>
      <c r="P77" s="48"/>
      <c r="Q77" s="49"/>
      <c r="R77" s="274"/>
      <c r="S77" s="50"/>
      <c r="T77" s="51"/>
      <c r="U77" s="52"/>
      <c r="V77" s="53"/>
      <c r="W77" s="54"/>
      <c r="X77" s="58"/>
      <c r="Y77" s="266"/>
      <c r="Z77" s="267"/>
      <c r="AA77" s="55"/>
      <c r="AB77" s="49"/>
      <c r="AC77" s="279"/>
    </row>
    <row r="78" spans="1:29" ht="15.75" customHeight="1">
      <c r="A78" s="283"/>
      <c r="B78" s="38"/>
      <c r="C78" s="264"/>
      <c r="D78" s="265"/>
      <c r="E78" s="39"/>
      <c r="F78" s="40"/>
      <c r="G78" s="60"/>
      <c r="H78" s="61"/>
      <c r="I78" s="43"/>
      <c r="J78" s="44"/>
      <c r="K78" s="45"/>
      <c r="L78" s="46"/>
      <c r="M78" s="44"/>
      <c r="N78" s="45"/>
      <c r="O78" s="47"/>
      <c r="P78" s="48"/>
      <c r="Q78" s="49"/>
      <c r="R78" s="274"/>
      <c r="S78" s="50"/>
      <c r="T78" s="51"/>
      <c r="U78" s="52"/>
      <c r="V78" s="53"/>
      <c r="W78" s="54"/>
      <c r="X78" s="94"/>
      <c r="Y78" s="266"/>
      <c r="Z78" s="267"/>
      <c r="AA78" s="55"/>
      <c r="AB78" s="49"/>
      <c r="AC78" s="279"/>
    </row>
    <row r="79" spans="1:29" ht="15.75" customHeight="1">
      <c r="A79" s="283"/>
      <c r="B79" s="38"/>
      <c r="C79" s="264"/>
      <c r="D79" s="265"/>
      <c r="E79" s="39"/>
      <c r="F79" s="40"/>
      <c r="G79" s="60"/>
      <c r="H79" s="64"/>
      <c r="I79" s="43"/>
      <c r="J79" s="44"/>
      <c r="K79" s="45"/>
      <c r="L79" s="59"/>
      <c r="M79" s="44"/>
      <c r="N79" s="45"/>
      <c r="O79" s="65"/>
      <c r="P79" s="66"/>
      <c r="Q79" s="67"/>
      <c r="R79" s="274"/>
      <c r="S79" s="50"/>
      <c r="T79" s="51"/>
      <c r="U79" s="52"/>
      <c r="V79" s="53"/>
      <c r="W79" s="54"/>
      <c r="X79" s="94"/>
      <c r="Y79" s="266"/>
      <c r="Z79" s="267"/>
      <c r="AA79" s="55"/>
      <c r="AB79" s="49"/>
      <c r="AC79" s="279"/>
    </row>
    <row r="80" spans="1:29" ht="15.75" customHeight="1">
      <c r="A80" s="283"/>
      <c r="B80" s="38"/>
      <c r="C80" s="264"/>
      <c r="D80" s="265"/>
      <c r="E80" s="39"/>
      <c r="F80" s="40"/>
      <c r="G80" s="60"/>
      <c r="H80" s="64"/>
      <c r="I80" s="43"/>
      <c r="J80" s="44"/>
      <c r="K80" s="45"/>
      <c r="L80" s="59"/>
      <c r="M80" s="44"/>
      <c r="N80" s="45"/>
      <c r="O80" s="65"/>
      <c r="P80" s="66"/>
      <c r="Q80" s="67"/>
      <c r="R80" s="274"/>
      <c r="S80" s="50"/>
      <c r="T80" s="51"/>
      <c r="U80" s="52"/>
      <c r="V80" s="53"/>
      <c r="W80" s="54"/>
      <c r="X80" s="94"/>
      <c r="Y80" s="266"/>
      <c r="Z80" s="267"/>
      <c r="AA80" s="55"/>
      <c r="AB80" s="49"/>
      <c r="AC80" s="279"/>
    </row>
    <row r="81" spans="1:29" ht="15.75" customHeight="1">
      <c r="A81" s="283"/>
      <c r="B81" s="38"/>
      <c r="C81" s="264"/>
      <c r="D81" s="265"/>
      <c r="E81" s="39"/>
      <c r="F81" s="40"/>
      <c r="G81" s="60"/>
      <c r="H81" s="64"/>
      <c r="I81" s="43"/>
      <c r="J81" s="44"/>
      <c r="K81" s="45"/>
      <c r="L81" s="59"/>
      <c r="M81" s="44"/>
      <c r="N81" s="45"/>
      <c r="O81" s="65"/>
      <c r="P81" s="66"/>
      <c r="Q81" s="67"/>
      <c r="R81" s="274"/>
      <c r="S81" s="50"/>
      <c r="T81" s="51"/>
      <c r="U81" s="52"/>
      <c r="V81" s="53"/>
      <c r="W81" s="54"/>
      <c r="X81" s="94"/>
      <c r="Y81" s="266"/>
      <c r="Z81" s="267"/>
      <c r="AA81" s="55"/>
      <c r="AB81" s="49"/>
      <c r="AC81" s="279"/>
    </row>
    <row r="82" spans="1:29" ht="15.75" customHeight="1">
      <c r="A82" s="283"/>
      <c r="B82" s="38"/>
      <c r="C82" s="264"/>
      <c r="D82" s="265"/>
      <c r="E82" s="39"/>
      <c r="F82" s="40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55"/>
      <c r="AB82" s="49"/>
      <c r="AC82" s="279"/>
    </row>
    <row r="83" spans="1:29" ht="15.75" customHeight="1">
      <c r="A83" s="283"/>
      <c r="B83" s="38"/>
      <c r="C83" s="264"/>
      <c r="D83" s="265"/>
      <c r="E83" s="39"/>
      <c r="F83" s="40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55"/>
      <c r="AB83" s="49"/>
      <c r="AC83" s="279"/>
    </row>
    <row r="84" spans="1:29" ht="15.75" customHeight="1">
      <c r="A84" s="283"/>
      <c r="B84" s="38"/>
      <c r="C84" s="264"/>
      <c r="D84" s="265"/>
      <c r="E84" s="39"/>
      <c r="F84" s="40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55"/>
      <c r="AB84" s="49"/>
      <c r="AC84" s="279"/>
    </row>
    <row r="85" spans="1:29" ht="15.75" customHeight="1">
      <c r="A85" s="283"/>
      <c r="B85" s="38"/>
      <c r="C85" s="264"/>
      <c r="D85" s="265"/>
      <c r="E85" s="39"/>
      <c r="F85" s="40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55"/>
      <c r="AB85" s="49"/>
      <c r="AC85" s="279"/>
    </row>
    <row r="86" spans="1:29" ht="15.75" customHeight="1">
      <c r="A86" s="283"/>
      <c r="B86" s="38"/>
      <c r="C86" s="264"/>
      <c r="D86" s="265"/>
      <c r="E86" s="39"/>
      <c r="F86" s="40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55"/>
      <c r="AB86" s="49"/>
      <c r="AC86" s="279"/>
    </row>
    <row r="87" spans="1:29" ht="15.75" customHeight="1">
      <c r="A87" s="283"/>
      <c r="B87" s="38"/>
      <c r="C87" s="264"/>
      <c r="D87" s="265"/>
      <c r="E87" s="39"/>
      <c r="F87" s="40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55"/>
      <c r="AB87" s="49"/>
      <c r="AC87" s="279"/>
    </row>
    <row r="88" spans="1:29" ht="15.75" customHeight="1">
      <c r="A88" s="283"/>
      <c r="B88" s="38"/>
      <c r="C88" s="264"/>
      <c r="D88" s="265"/>
      <c r="E88" s="104"/>
      <c r="F88" s="40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20">AVERAGE(I73:I88)</f>
        <v>4</v>
      </c>
      <c r="J89" s="81">
        <f t="shared" si="20"/>
        <v>3300</v>
      </c>
      <c r="K89" s="82">
        <f t="shared" ref="K89" si="21">J89/I89</f>
        <v>825</v>
      </c>
      <c r="L89" s="80">
        <f t="shared" ref="L89:M89" si="22">AVERAGE(L73:L88)</f>
        <v>4</v>
      </c>
      <c r="M89" s="81">
        <f t="shared" si="22"/>
        <v>2787.3440154278387</v>
      </c>
      <c r="N89" s="82">
        <f>M89/L89</f>
        <v>696.83600385695968</v>
      </c>
      <c r="O89" s="83">
        <f>L89-I89</f>
        <v>0</v>
      </c>
      <c r="P89" s="84">
        <f>N89-K89</f>
        <v>-128.16399614304032</v>
      </c>
      <c r="Q89" s="85">
        <f>N89/K89</f>
        <v>0.84464970164479958</v>
      </c>
      <c r="R89" s="275"/>
      <c r="S89" s="182">
        <f>S73</f>
        <v>0.25012731481481482</v>
      </c>
      <c r="T89" s="183">
        <f>INDEX(T73:T88,COUNTA(T73:T88))</f>
        <v>0.35069444444444442</v>
      </c>
      <c r="U89" s="86"/>
      <c r="V89" s="96"/>
      <c r="W89" s="78"/>
      <c r="X89" s="82"/>
      <c r="Y89" s="262"/>
      <c r="Z89" s="263"/>
      <c r="AA89" s="97">
        <f>M89-J89</f>
        <v>-512.65598457216129</v>
      </c>
      <c r="AB89" s="85">
        <f>M89/J89</f>
        <v>0.84464970164479958</v>
      </c>
      <c r="AC89" s="280"/>
    </row>
    <row r="90" spans="1:29" ht="15.75" customHeight="1">
      <c r="A90" s="268" t="s">
        <v>44</v>
      </c>
      <c r="B90" s="16" t="s">
        <v>76</v>
      </c>
      <c r="C90" s="271" t="s">
        <v>105</v>
      </c>
      <c r="D90" s="272"/>
      <c r="E90" s="21">
        <v>22.28</v>
      </c>
      <c r="F90" s="15">
        <v>1202</v>
      </c>
      <c r="G90" s="22">
        <f t="shared" ref="G90:G93" si="23">E90*F90</f>
        <v>26780.560000000001</v>
      </c>
      <c r="H90" s="23"/>
      <c r="I90" s="24">
        <v>5</v>
      </c>
      <c r="J90" s="25">
        <v>3300</v>
      </c>
      <c r="K90" s="26">
        <f>J90/I90</f>
        <v>660</v>
      </c>
      <c r="L90" s="27">
        <v>5</v>
      </c>
      <c r="M90" s="25">
        <f>F90/V90*60</f>
        <v>2733.543903979783</v>
      </c>
      <c r="N90" s="26">
        <f>M90/L90</f>
        <v>546.70878079595661</v>
      </c>
      <c r="O90" s="91">
        <f>L90-I90</f>
        <v>0</v>
      </c>
      <c r="P90" s="92">
        <f>N90-K90</f>
        <v>-113.29121920404339</v>
      </c>
      <c r="Q90" s="31">
        <f>N90/K90</f>
        <v>0.82834663756963123</v>
      </c>
      <c r="R90" s="273">
        <f>Q106</f>
        <v>0.83672728418672193</v>
      </c>
      <c r="S90" s="32">
        <v>0.25</v>
      </c>
      <c r="T90" s="33">
        <v>0.26832175925925927</v>
      </c>
      <c r="U90" s="34"/>
      <c r="V90" s="35">
        <v>26.383333333333354</v>
      </c>
      <c r="W90" s="114"/>
      <c r="X90" s="115"/>
      <c r="Y90" s="276"/>
      <c r="Z90" s="277"/>
      <c r="AA90" s="36">
        <f>M90-J90</f>
        <v>-566.45609602021705</v>
      </c>
      <c r="AB90" s="31">
        <f>M90/J90</f>
        <v>0.82834663756963123</v>
      </c>
      <c r="AC90" s="278">
        <f>AB106</f>
        <v>0.83672728418672193</v>
      </c>
    </row>
    <row r="91" spans="1:29" ht="15.75" customHeight="1">
      <c r="A91" s="269"/>
      <c r="B91" s="38" t="s">
        <v>76</v>
      </c>
      <c r="C91" s="264" t="s">
        <v>106</v>
      </c>
      <c r="D91" s="265"/>
      <c r="E91" s="39">
        <v>23.38</v>
      </c>
      <c r="F91" s="40">
        <v>1032</v>
      </c>
      <c r="G91" s="41">
        <f t="shared" si="23"/>
        <v>24128.16</v>
      </c>
      <c r="H91" s="42"/>
      <c r="I91" s="43">
        <v>4</v>
      </c>
      <c r="J91" s="44">
        <v>3300</v>
      </c>
      <c r="K91" s="45">
        <f t="shared" si="19"/>
        <v>825</v>
      </c>
      <c r="L91" s="46">
        <v>4</v>
      </c>
      <c r="M91" s="44">
        <f>F91/V91*60</f>
        <v>2731.7647058823463</v>
      </c>
      <c r="N91" s="45">
        <f>M91/L91</f>
        <v>682.94117647058658</v>
      </c>
      <c r="O91" s="47">
        <f>L91-I91</f>
        <v>0</v>
      </c>
      <c r="P91" s="48">
        <f>N91-K91</f>
        <v>-142.05882352941342</v>
      </c>
      <c r="Q91" s="49">
        <f>N91/K91</f>
        <v>0.827807486631014</v>
      </c>
      <c r="R91" s="274"/>
      <c r="S91" s="50">
        <v>0.27384259259259258</v>
      </c>
      <c r="T91" s="51">
        <v>0.28958333333333336</v>
      </c>
      <c r="U91" s="52">
        <v>7.9499999999999638</v>
      </c>
      <c r="V91" s="53">
        <v>22.666666666666721</v>
      </c>
      <c r="W91" s="54"/>
      <c r="X91" s="94"/>
      <c r="Y91" s="266"/>
      <c r="Z91" s="267"/>
      <c r="AA91" s="55">
        <f>M91-J91</f>
        <v>-568.23529411765367</v>
      </c>
      <c r="AB91" s="49">
        <f>M91/J91</f>
        <v>0.827807486631014</v>
      </c>
      <c r="AC91" s="279"/>
    </row>
    <row r="92" spans="1:29" ht="15.75" customHeight="1">
      <c r="A92" s="269"/>
      <c r="B92" s="38" t="s">
        <v>76</v>
      </c>
      <c r="C92" s="264" t="s">
        <v>226</v>
      </c>
      <c r="D92" s="265"/>
      <c r="E92" s="39">
        <v>21.45</v>
      </c>
      <c r="F92" s="40">
        <v>3568</v>
      </c>
      <c r="G92" s="41">
        <f t="shared" si="23"/>
        <v>76533.599999999991</v>
      </c>
      <c r="H92" s="42"/>
      <c r="I92" s="43">
        <v>3</v>
      </c>
      <c r="J92" s="44">
        <v>3300</v>
      </c>
      <c r="K92" s="45">
        <f t="shared" si="19"/>
        <v>1100</v>
      </c>
      <c r="L92" s="46">
        <v>3</v>
      </c>
      <c r="M92" s="44">
        <f>F92/V92*60</f>
        <v>2807.6065573770461</v>
      </c>
      <c r="N92" s="45">
        <f>M92/L92</f>
        <v>935.86885245901533</v>
      </c>
      <c r="O92" s="47">
        <f>L92-I92</f>
        <v>0</v>
      </c>
      <c r="P92" s="48">
        <f>N92-K92</f>
        <v>-164.13114754098467</v>
      </c>
      <c r="Q92" s="49">
        <f>N92/K92</f>
        <v>0.85078986587183214</v>
      </c>
      <c r="R92" s="274"/>
      <c r="S92" s="50">
        <v>0.2944444444444444</v>
      </c>
      <c r="T92" s="51">
        <v>0.34739583333333335</v>
      </c>
      <c r="U92" s="52">
        <v>6.9999999999998952</v>
      </c>
      <c r="V92" s="53">
        <v>76.250000000000085</v>
      </c>
      <c r="W92" s="54"/>
      <c r="X92" s="94"/>
      <c r="Y92" s="266"/>
      <c r="Z92" s="267"/>
      <c r="AA92" s="55">
        <f>M92-J92</f>
        <v>-492.3934426229539</v>
      </c>
      <c r="AB92" s="49">
        <f>M92/J92</f>
        <v>0.85078986587183214</v>
      </c>
      <c r="AC92" s="279"/>
    </row>
    <row r="93" spans="1:29" ht="15.75" customHeight="1">
      <c r="A93" s="269"/>
      <c r="B93" s="38" t="s">
        <v>76</v>
      </c>
      <c r="C93" s="264" t="s">
        <v>107</v>
      </c>
      <c r="D93" s="265"/>
      <c r="E93" s="39">
        <v>18.18</v>
      </c>
      <c r="F93" s="40">
        <v>2410</v>
      </c>
      <c r="G93" s="41">
        <f t="shared" si="23"/>
        <v>43813.8</v>
      </c>
      <c r="H93" s="42"/>
      <c r="I93" s="43">
        <v>3</v>
      </c>
      <c r="J93" s="44">
        <v>3300</v>
      </c>
      <c r="K93" s="45">
        <f t="shared" si="19"/>
        <v>1100</v>
      </c>
      <c r="L93" s="46">
        <v>3</v>
      </c>
      <c r="M93" s="44">
        <f>F93/V93*60</f>
        <v>2771.8849840255539</v>
      </c>
      <c r="N93" s="45">
        <f>M93/L93</f>
        <v>923.96166134185125</v>
      </c>
      <c r="O93" s="47">
        <f>L93-I93</f>
        <v>0</v>
      </c>
      <c r="P93" s="48">
        <f>N93-K93</f>
        <v>-176.03833865814875</v>
      </c>
      <c r="Q93" s="49">
        <f>N93/K93</f>
        <v>0.83996514667441025</v>
      </c>
      <c r="R93" s="274"/>
      <c r="S93" s="50">
        <v>0.35138888888888881</v>
      </c>
      <c r="T93" s="51">
        <v>0.38761574074074073</v>
      </c>
      <c r="U93" s="52">
        <v>5.7499999999998597</v>
      </c>
      <c r="V93" s="53">
        <v>52.166666666666771</v>
      </c>
      <c r="W93" s="54"/>
      <c r="X93" s="94"/>
      <c r="Y93" s="266"/>
      <c r="Z93" s="267"/>
      <c r="AA93" s="55">
        <f>M93-J93</f>
        <v>-528.11501597444612</v>
      </c>
      <c r="AB93" s="49">
        <f>M93/J93</f>
        <v>0.83996514667441025</v>
      </c>
      <c r="AC93" s="279"/>
    </row>
    <row r="94" spans="1:29" ht="15.75" customHeight="1">
      <c r="A94" s="269"/>
      <c r="B94" s="38"/>
      <c r="C94" s="264"/>
      <c r="D94" s="265"/>
      <c r="E94" s="39"/>
      <c r="F94" s="40"/>
      <c r="G94" s="41"/>
      <c r="H94" s="58"/>
      <c r="I94" s="43"/>
      <c r="J94" s="44"/>
      <c r="K94" s="45"/>
      <c r="L94" s="59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1"/>
      <c r="I95" s="43"/>
      <c r="J95" s="44"/>
      <c r="K95" s="45"/>
      <c r="L95" s="46"/>
      <c r="M95" s="44"/>
      <c r="N95" s="45"/>
      <c r="O95" s="47"/>
      <c r="P95" s="48"/>
      <c r="Q95" s="49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94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94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94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94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94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94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94"/>
      <c r="Y104" s="266"/>
      <c r="Z104" s="267"/>
      <c r="AA104" s="55"/>
      <c r="AB104" s="49"/>
      <c r="AC104" s="279"/>
    </row>
    <row r="105" spans="1:29" ht="15.75" customHeight="1">
      <c r="A105" s="269"/>
      <c r="B105" s="38"/>
      <c r="C105" s="264"/>
      <c r="D105" s="265"/>
      <c r="E105" s="104"/>
      <c r="F105" s="40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18"/>
      <c r="G106" s="79"/>
      <c r="H106" s="20"/>
      <c r="I106" s="80">
        <f t="shared" ref="I106:J106" si="24">AVERAGE(I90:I105)</f>
        <v>3.75</v>
      </c>
      <c r="J106" s="81">
        <f t="shared" si="24"/>
        <v>3300</v>
      </c>
      <c r="K106" s="82">
        <f t="shared" ref="K106" si="25">J106/I106</f>
        <v>880</v>
      </c>
      <c r="L106" s="80">
        <f t="shared" ref="L106:M106" si="26">AVERAGE(L90:L105)</f>
        <v>3.75</v>
      </c>
      <c r="M106" s="81">
        <f t="shared" si="26"/>
        <v>2761.2000378161824</v>
      </c>
      <c r="N106" s="82">
        <f>M106/L106</f>
        <v>736.3200100843153</v>
      </c>
      <c r="O106" s="83">
        <f>L106-I106</f>
        <v>0</v>
      </c>
      <c r="P106" s="84">
        <f>N106-K106</f>
        <v>-143.6799899156847</v>
      </c>
      <c r="Q106" s="85">
        <f>N106/K106</f>
        <v>0.83672728418672193</v>
      </c>
      <c r="R106" s="275"/>
      <c r="S106" s="182">
        <f>S90</f>
        <v>0.25</v>
      </c>
      <c r="T106" s="183">
        <f>INDEX(T90:T105,COUNTA(T90:T105))</f>
        <v>0.38761574074074073</v>
      </c>
      <c r="U106" s="86"/>
      <c r="V106" s="96"/>
      <c r="W106" s="18"/>
      <c r="X106" s="20"/>
      <c r="Y106" s="262"/>
      <c r="Z106" s="263"/>
      <c r="AA106" s="97">
        <f>M106-J106</f>
        <v>-538.79996218381757</v>
      </c>
      <c r="AB106" s="85">
        <f>M106/J106</f>
        <v>0.83672728418672193</v>
      </c>
      <c r="AC106" s="280"/>
    </row>
    <row r="107" spans="1:29" ht="15.75" customHeight="1">
      <c r="A107" s="281" t="s">
        <v>45</v>
      </c>
      <c r="B107" s="16" t="s">
        <v>76</v>
      </c>
      <c r="C107" s="271" t="s">
        <v>112</v>
      </c>
      <c r="D107" s="272"/>
      <c r="E107" s="21">
        <v>25.03</v>
      </c>
      <c r="F107" s="15">
        <v>1615</v>
      </c>
      <c r="G107" s="22">
        <f t="shared" ref="G107:G110" si="27">E107*F107</f>
        <v>40423.450000000004</v>
      </c>
      <c r="H107" s="23"/>
      <c r="I107" s="24">
        <v>4</v>
      </c>
      <c r="J107" s="25">
        <v>3300</v>
      </c>
      <c r="K107" s="26">
        <f>J107/I107</f>
        <v>825</v>
      </c>
      <c r="L107" s="27">
        <v>4</v>
      </c>
      <c r="M107" s="25">
        <f>F107/V107*60</f>
        <v>2725.7383966244752</v>
      </c>
      <c r="N107" s="26">
        <f>M107/L107</f>
        <v>681.43459915611879</v>
      </c>
      <c r="O107" s="91">
        <f>L107-I107</f>
        <v>0</v>
      </c>
      <c r="P107" s="92">
        <f>N107-K107</f>
        <v>-143.56540084388121</v>
      </c>
      <c r="Q107" s="31">
        <f>N107/K107</f>
        <v>0.82598133231044701</v>
      </c>
      <c r="R107" s="273">
        <f>Q123</f>
        <v>0.82357028774026775</v>
      </c>
      <c r="S107" s="32">
        <v>0.25032407407407409</v>
      </c>
      <c r="T107" s="33">
        <v>0.27501157407407406</v>
      </c>
      <c r="U107" s="34"/>
      <c r="V107" s="35">
        <v>35.549999999999962</v>
      </c>
      <c r="W107" s="114"/>
      <c r="X107" s="115"/>
      <c r="Y107" s="276"/>
      <c r="Z107" s="277"/>
      <c r="AA107" s="36">
        <f>M107-J107</f>
        <v>-574.26160337552483</v>
      </c>
      <c r="AB107" s="31">
        <f>M107/J107</f>
        <v>0.82598133231044701</v>
      </c>
      <c r="AC107" s="278">
        <f>AB123</f>
        <v>0.82357028774026775</v>
      </c>
    </row>
    <row r="108" spans="1:29" ht="15.75" customHeight="1">
      <c r="A108" s="282"/>
      <c r="B108" s="38" t="s">
        <v>76</v>
      </c>
      <c r="C108" s="264" t="s">
        <v>110</v>
      </c>
      <c r="D108" s="265"/>
      <c r="E108" s="39">
        <v>24.83</v>
      </c>
      <c r="F108" s="40">
        <v>1912</v>
      </c>
      <c r="G108" s="41">
        <f t="shared" si="27"/>
        <v>47474.96</v>
      </c>
      <c r="H108" s="42"/>
      <c r="I108" s="43">
        <v>4</v>
      </c>
      <c r="J108" s="44">
        <v>3300</v>
      </c>
      <c r="K108" s="45">
        <f t="shared" ref="K108:K145" si="28">J108/I108</f>
        <v>825</v>
      </c>
      <c r="L108" s="46">
        <v>4</v>
      </c>
      <c r="M108" s="44">
        <f>F108/V108*60</f>
        <v>2736.8588469184874</v>
      </c>
      <c r="N108" s="45">
        <f>M108/L108</f>
        <v>684.21471172962185</v>
      </c>
      <c r="O108" s="47">
        <f>L108-I108</f>
        <v>0</v>
      </c>
      <c r="P108" s="48">
        <f>N108-K108</f>
        <v>-140.78528827037815</v>
      </c>
      <c r="Q108" s="49">
        <f>N108/K108</f>
        <v>0.82935116573287493</v>
      </c>
      <c r="R108" s="274"/>
      <c r="S108" s="50">
        <v>0.28547453703703701</v>
      </c>
      <c r="T108" s="51">
        <v>0.31458333333333333</v>
      </c>
      <c r="U108" s="52">
        <v>15.06666666666665</v>
      </c>
      <c r="V108" s="53">
        <v>41.916666666666693</v>
      </c>
      <c r="W108" s="54"/>
      <c r="X108" s="94"/>
      <c r="Y108" s="266"/>
      <c r="Z108" s="267"/>
      <c r="AA108" s="55">
        <f>M108-J108</f>
        <v>-563.14115308151258</v>
      </c>
      <c r="AB108" s="49">
        <f>M108/J108</f>
        <v>0.82935116573287493</v>
      </c>
      <c r="AC108" s="279"/>
    </row>
    <row r="109" spans="1:29" ht="15.75" customHeight="1">
      <c r="A109" s="282"/>
      <c r="B109" s="38" t="s">
        <v>76</v>
      </c>
      <c r="C109" s="264" t="s">
        <v>111</v>
      </c>
      <c r="D109" s="265"/>
      <c r="E109" s="39">
        <v>18.18</v>
      </c>
      <c r="F109" s="40">
        <v>1288</v>
      </c>
      <c r="G109" s="41">
        <f t="shared" si="27"/>
        <v>23415.84</v>
      </c>
      <c r="H109" s="42"/>
      <c r="I109" s="43">
        <v>3</v>
      </c>
      <c r="J109" s="44">
        <v>3600</v>
      </c>
      <c r="K109" s="45">
        <f t="shared" si="28"/>
        <v>1200</v>
      </c>
      <c r="L109" s="46">
        <v>3</v>
      </c>
      <c r="M109" s="44">
        <f>F109/V109*60</f>
        <v>2927.2727272727307</v>
      </c>
      <c r="N109" s="45">
        <f>M109/L109</f>
        <v>975.75757575757689</v>
      </c>
      <c r="O109" s="47">
        <f>L109-I109</f>
        <v>0</v>
      </c>
      <c r="P109" s="48">
        <f>N109-K109</f>
        <v>-224.24242424242311</v>
      </c>
      <c r="Q109" s="49">
        <f>N109/K109</f>
        <v>0.81313131313131404</v>
      </c>
      <c r="R109" s="274"/>
      <c r="S109" s="50">
        <v>0.3271412037037037</v>
      </c>
      <c r="T109" s="51">
        <v>0.34547453703703701</v>
      </c>
      <c r="U109" s="52">
        <v>18.083333333333336</v>
      </c>
      <c r="V109" s="53">
        <v>26.39999999999997</v>
      </c>
      <c r="W109" s="54"/>
      <c r="X109" s="94"/>
      <c r="Y109" s="266"/>
      <c r="Z109" s="267"/>
      <c r="AA109" s="55">
        <f>M109-J109</f>
        <v>-672.72727272726934</v>
      </c>
      <c r="AB109" s="49">
        <f>M109/J109</f>
        <v>0.81313131313131404</v>
      </c>
      <c r="AC109" s="279"/>
    </row>
    <row r="110" spans="1:29" ht="15.75" customHeight="1">
      <c r="A110" s="282"/>
      <c r="B110" s="38" t="s">
        <v>76</v>
      </c>
      <c r="C110" s="264" t="s">
        <v>113</v>
      </c>
      <c r="D110" s="265"/>
      <c r="E110" s="39">
        <v>14.28</v>
      </c>
      <c r="F110" s="40">
        <v>4959</v>
      </c>
      <c r="G110" s="41">
        <f t="shared" si="27"/>
        <v>70814.52</v>
      </c>
      <c r="H110" s="42"/>
      <c r="I110" s="43">
        <v>3</v>
      </c>
      <c r="J110" s="44">
        <v>3600</v>
      </c>
      <c r="K110" s="45">
        <f t="shared" si="28"/>
        <v>1200</v>
      </c>
      <c r="L110" s="46">
        <v>3</v>
      </c>
      <c r="M110" s="44">
        <f>F110/V110*60</f>
        <v>2975.400000000001</v>
      </c>
      <c r="N110" s="45">
        <f>M110/L110</f>
        <v>991.8000000000003</v>
      </c>
      <c r="O110" s="47">
        <f>L110-I110</f>
        <v>0</v>
      </c>
      <c r="P110" s="48">
        <f>N110-K110</f>
        <v>-208.1999999999997</v>
      </c>
      <c r="Q110" s="49">
        <f>N110/K110</f>
        <v>0.82650000000000023</v>
      </c>
      <c r="R110" s="274"/>
      <c r="S110" s="50">
        <v>0.35767361111111112</v>
      </c>
      <c r="T110" s="51">
        <v>0.42711805555555554</v>
      </c>
      <c r="U110" s="52">
        <v>17.56666666666672</v>
      </c>
      <c r="V110" s="53">
        <v>99.999999999999972</v>
      </c>
      <c r="W110" s="54"/>
      <c r="X110" s="94"/>
      <c r="Y110" s="266"/>
      <c r="Z110" s="267"/>
      <c r="AA110" s="55">
        <f>M110-J110</f>
        <v>-624.599999999999</v>
      </c>
      <c r="AB110" s="49">
        <f>M110/J110</f>
        <v>0.82650000000000023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94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94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94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94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94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68"/>
      <c r="X117" s="110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68"/>
      <c r="X118" s="110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68"/>
      <c r="X119" s="110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68"/>
      <c r="X120" s="110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68"/>
      <c r="X121" s="110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18"/>
      <c r="G123" s="79"/>
      <c r="H123" s="20"/>
      <c r="I123" s="80">
        <f t="shared" ref="I123:J123" si="29">AVERAGE(I107:I122)</f>
        <v>3.5</v>
      </c>
      <c r="J123" s="81">
        <f t="shared" si="29"/>
        <v>3450</v>
      </c>
      <c r="K123" s="82">
        <f t="shared" ref="K123" si="30">J123/I123</f>
        <v>985.71428571428567</v>
      </c>
      <c r="L123" s="80">
        <f t="shared" ref="L123:M123" si="31">AVERAGE(L107:L122)</f>
        <v>3.5</v>
      </c>
      <c r="M123" s="81">
        <f t="shared" si="31"/>
        <v>2841.3174927039236</v>
      </c>
      <c r="N123" s="82">
        <f>M123/L123</f>
        <v>811.80499791540672</v>
      </c>
      <c r="O123" s="83">
        <f>L123-I123</f>
        <v>0</v>
      </c>
      <c r="P123" s="84">
        <f>N123-K123</f>
        <v>-173.90928779887895</v>
      </c>
      <c r="Q123" s="85">
        <f>N123/K123</f>
        <v>0.82357028774026775</v>
      </c>
      <c r="R123" s="275"/>
      <c r="S123" s="182">
        <f>S107</f>
        <v>0.25032407407407409</v>
      </c>
      <c r="T123" s="183">
        <f>INDEX(T107:T122,COUNTA(T107:T122))</f>
        <v>0.42711805555555554</v>
      </c>
      <c r="U123" s="86"/>
      <c r="V123" s="96"/>
      <c r="W123" s="18"/>
      <c r="X123" s="20"/>
      <c r="Y123" s="262"/>
      <c r="Z123" s="263"/>
      <c r="AA123" s="97">
        <f>M123-J123</f>
        <v>-608.68250729607644</v>
      </c>
      <c r="AB123" s="85">
        <f>M123/J123</f>
        <v>0.82357028774026775</v>
      </c>
      <c r="AC123" s="280"/>
    </row>
    <row r="124" spans="1:29" ht="15.75" customHeight="1">
      <c r="A124" s="268" t="s">
        <v>46</v>
      </c>
      <c r="B124" s="16" t="s">
        <v>76</v>
      </c>
      <c r="C124" s="271" t="s">
        <v>114</v>
      </c>
      <c r="D124" s="272"/>
      <c r="E124" s="21">
        <v>24.94</v>
      </c>
      <c r="F124" s="15">
        <v>381</v>
      </c>
      <c r="G124" s="22">
        <f t="shared" ref="G124:G125" si="32">E124*F124</f>
        <v>9502.1400000000012</v>
      </c>
      <c r="H124" s="23"/>
      <c r="I124" s="24">
        <v>4</v>
      </c>
      <c r="J124" s="25">
        <v>3000</v>
      </c>
      <c r="K124" s="26">
        <f>J124/I124</f>
        <v>750</v>
      </c>
      <c r="L124" s="27">
        <v>4</v>
      </c>
      <c r="M124" s="25">
        <f>F124/V124*60</f>
        <v>2419.0476190476093</v>
      </c>
      <c r="N124" s="26">
        <f>M124/L124</f>
        <v>604.76190476190231</v>
      </c>
      <c r="O124" s="91">
        <f>L124-I124</f>
        <v>0</v>
      </c>
      <c r="P124" s="92">
        <f>N124-K124</f>
        <v>-145.23809523809769</v>
      </c>
      <c r="Q124" s="31">
        <f>N124/K124</f>
        <v>0.80634920634920304</v>
      </c>
      <c r="R124" s="273">
        <f>Q140</f>
        <v>0.81532132596473961</v>
      </c>
      <c r="S124" s="32">
        <v>0.3347222222222222</v>
      </c>
      <c r="T124" s="33">
        <v>0.34128472222222223</v>
      </c>
      <c r="U124" s="34"/>
      <c r="V124" s="35">
        <v>9.4500000000000384</v>
      </c>
      <c r="W124" s="33"/>
      <c r="X124" s="107"/>
      <c r="Y124" s="276" t="s">
        <v>255</v>
      </c>
      <c r="Z124" s="277"/>
      <c r="AA124" s="36">
        <f>M124-J124</f>
        <v>-580.95238095239074</v>
      </c>
      <c r="AB124" s="31">
        <f>M124/J124</f>
        <v>0.80634920634920304</v>
      </c>
      <c r="AC124" s="278">
        <f>AB140</f>
        <v>0.81532132596473961</v>
      </c>
    </row>
    <row r="125" spans="1:29" ht="15.75" customHeight="1">
      <c r="A125" s="269"/>
      <c r="B125" s="38" t="s">
        <v>76</v>
      </c>
      <c r="C125" s="264" t="s">
        <v>217</v>
      </c>
      <c r="D125" s="265"/>
      <c r="E125" s="39">
        <v>30</v>
      </c>
      <c r="F125" s="40">
        <v>3427</v>
      </c>
      <c r="G125" s="41">
        <f t="shared" si="32"/>
        <v>102810</v>
      </c>
      <c r="H125" s="42"/>
      <c r="I125" s="43">
        <v>3</v>
      </c>
      <c r="J125" s="44">
        <v>3000</v>
      </c>
      <c r="K125" s="45">
        <f t="shared" si="28"/>
        <v>1000</v>
      </c>
      <c r="L125" s="46">
        <v>3</v>
      </c>
      <c r="M125" s="44">
        <f>F125/V125*60</f>
        <v>2472.8803367408282</v>
      </c>
      <c r="N125" s="45">
        <f>M125/L125</f>
        <v>824.29344558027606</v>
      </c>
      <c r="O125" s="47">
        <f>L125-I125</f>
        <v>0</v>
      </c>
      <c r="P125" s="48">
        <f>N125-K125</f>
        <v>-175.70655441972394</v>
      </c>
      <c r="Q125" s="49">
        <f>N125/K125</f>
        <v>0.82429344558027606</v>
      </c>
      <c r="R125" s="274"/>
      <c r="S125" s="50">
        <v>0.35347222222222219</v>
      </c>
      <c r="T125" s="51">
        <v>0.41121527777777778</v>
      </c>
      <c r="U125" s="52">
        <v>17.549999999999947</v>
      </c>
      <c r="V125" s="53">
        <v>83.150000000000048</v>
      </c>
      <c r="W125" s="54"/>
      <c r="X125" s="58"/>
      <c r="Y125" s="266" t="s">
        <v>256</v>
      </c>
      <c r="Z125" s="267"/>
      <c r="AA125" s="55">
        <f>M125-J125</f>
        <v>-527.11966325917183</v>
      </c>
      <c r="AB125" s="49">
        <f>M125/J125</f>
        <v>0.82429344558027606</v>
      </c>
      <c r="AC125" s="279"/>
    </row>
    <row r="126" spans="1:29" ht="15.75" customHeight="1">
      <c r="A126" s="269"/>
      <c r="B126" s="38"/>
      <c r="C126" s="264"/>
      <c r="D126" s="265"/>
      <c r="E126" s="39"/>
      <c r="F126" s="40"/>
      <c r="G126" s="41"/>
      <c r="H126" s="42"/>
      <c r="I126" s="43"/>
      <c r="J126" s="44"/>
      <c r="K126" s="45"/>
      <c r="L126" s="46"/>
      <c r="M126" s="44"/>
      <c r="N126" s="45"/>
      <c r="O126" s="47"/>
      <c r="P126" s="48"/>
      <c r="Q126" s="49"/>
      <c r="R126" s="274"/>
      <c r="S126" s="50"/>
      <c r="T126" s="51"/>
      <c r="U126" s="52"/>
      <c r="V126" s="53"/>
      <c r="W126" s="54"/>
      <c r="X126" s="58"/>
      <c r="Y126" s="266"/>
      <c r="Z126" s="267"/>
      <c r="AA126" s="55"/>
      <c r="AB126" s="49"/>
      <c r="AC126" s="279"/>
    </row>
    <row r="127" spans="1:29" ht="15.75" customHeight="1">
      <c r="A127" s="269"/>
      <c r="B127" s="38"/>
      <c r="C127" s="264"/>
      <c r="D127" s="265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79"/>
    </row>
    <row r="128" spans="1:29" ht="15.75" customHeight="1">
      <c r="A128" s="269"/>
      <c r="B128" s="38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38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116"/>
      <c r="Y129" s="266"/>
      <c r="Z129" s="267"/>
      <c r="AA129" s="55"/>
      <c r="AB129" s="49"/>
      <c r="AC129" s="279"/>
    </row>
    <row r="130" spans="1:29" ht="15.75" customHeight="1">
      <c r="A130" s="269"/>
      <c r="B130" s="38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79"/>
    </row>
    <row r="131" spans="1:29" ht="15.75" customHeight="1">
      <c r="A131" s="269"/>
      <c r="B131" s="38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79"/>
    </row>
    <row r="132" spans="1:29" ht="15.75" customHeight="1">
      <c r="A132" s="269"/>
      <c r="B132" s="38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68"/>
      <c r="X132" s="110"/>
      <c r="Y132" s="266"/>
      <c r="Z132" s="267"/>
      <c r="AA132" s="55"/>
      <c r="AB132" s="49"/>
      <c r="AC132" s="279"/>
    </row>
    <row r="133" spans="1:29" ht="15.75" customHeight="1">
      <c r="A133" s="269"/>
      <c r="B133" s="38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68"/>
      <c r="X133" s="110"/>
      <c r="Y133" s="266"/>
      <c r="Z133" s="267"/>
      <c r="AA133" s="55"/>
      <c r="AB133" s="49"/>
      <c r="AC133" s="279"/>
    </row>
    <row r="134" spans="1:29" ht="15.75" customHeight="1">
      <c r="A134" s="269"/>
      <c r="B134" s="38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68"/>
      <c r="X134" s="110"/>
      <c r="Y134" s="266"/>
      <c r="Z134" s="267"/>
      <c r="AA134" s="55"/>
      <c r="AB134" s="49"/>
      <c r="AC134" s="279"/>
    </row>
    <row r="135" spans="1:29" ht="15.75" customHeight="1">
      <c r="A135" s="269"/>
      <c r="B135" s="38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68"/>
      <c r="X135" s="110"/>
      <c r="Y135" s="266"/>
      <c r="Z135" s="267"/>
      <c r="AA135" s="55"/>
      <c r="AB135" s="49"/>
      <c r="AC135" s="279"/>
    </row>
    <row r="136" spans="1:29" ht="15.75" customHeight="1">
      <c r="A136" s="269"/>
      <c r="B136" s="38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68"/>
      <c r="X136" s="110"/>
      <c r="Y136" s="266"/>
      <c r="Z136" s="267"/>
      <c r="AA136" s="55"/>
      <c r="AB136" s="49"/>
      <c r="AC136" s="279"/>
    </row>
    <row r="137" spans="1:29" ht="15.75" customHeight="1">
      <c r="A137" s="269"/>
      <c r="B137" s="38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68"/>
      <c r="X137" s="110"/>
      <c r="Y137" s="266"/>
      <c r="Z137" s="267"/>
      <c r="AA137" s="55"/>
      <c r="AB137" s="49"/>
      <c r="AC137" s="279"/>
    </row>
    <row r="138" spans="1:29" ht="15.75" customHeight="1">
      <c r="A138" s="269"/>
      <c r="B138" s="38"/>
      <c r="C138" s="264"/>
      <c r="D138" s="265"/>
      <c r="E138" s="39"/>
      <c r="F138" s="40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68"/>
      <c r="X138" s="110"/>
      <c r="Y138" s="266"/>
      <c r="Z138" s="267"/>
      <c r="AA138" s="55"/>
      <c r="AB138" s="49"/>
      <c r="AC138" s="279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33">AVERAGE(I124:I139)</f>
        <v>3.5</v>
      </c>
      <c r="J140" s="81">
        <f t="shared" si="33"/>
        <v>3000</v>
      </c>
      <c r="K140" s="82">
        <f t="shared" ref="K140" si="34">J140/I140</f>
        <v>857.14285714285711</v>
      </c>
      <c r="L140" s="80">
        <f t="shared" ref="L140:M140" si="35">AVERAGE(L124:L139)</f>
        <v>3.5</v>
      </c>
      <c r="M140" s="81">
        <f t="shared" si="35"/>
        <v>2445.9639778942187</v>
      </c>
      <c r="N140" s="82">
        <f t="shared" ref="N140:N145" si="36">M140/L140</f>
        <v>698.84685082691965</v>
      </c>
      <c r="O140" s="83">
        <f t="shared" ref="O140:O145" si="37">L140-I140</f>
        <v>0</v>
      </c>
      <c r="P140" s="84">
        <f t="shared" ref="P140:P145" si="38">N140-K140</f>
        <v>-158.29600631593746</v>
      </c>
      <c r="Q140" s="85">
        <f t="shared" ref="Q140:Q145" si="39">N140/K140</f>
        <v>0.81532132596473961</v>
      </c>
      <c r="R140" s="275"/>
      <c r="S140" s="182">
        <f>S124</f>
        <v>0.3347222222222222</v>
      </c>
      <c r="T140" s="183">
        <f>INDEX(T124:T139,COUNTA(T124:T139))</f>
        <v>0.41121527777777778</v>
      </c>
      <c r="U140" s="86"/>
      <c r="V140" s="96"/>
      <c r="W140" s="78"/>
      <c r="X140" s="82"/>
      <c r="Y140" s="262"/>
      <c r="Z140" s="263"/>
      <c r="AA140" s="97">
        <f t="shared" ref="AA140:AA145" si="40">M140-J140</f>
        <v>-554.03602210578129</v>
      </c>
      <c r="AB140" s="85">
        <f t="shared" ref="AB140:AB145" si="41">M140/J140</f>
        <v>0.81532132596473961</v>
      </c>
      <c r="AC140" s="280"/>
    </row>
    <row r="141" spans="1:29" ht="15.75" customHeight="1">
      <c r="A141" s="281" t="s">
        <v>48</v>
      </c>
      <c r="B141" s="16" t="s">
        <v>76</v>
      </c>
      <c r="C141" s="271" t="s">
        <v>218</v>
      </c>
      <c r="D141" s="272"/>
      <c r="E141" s="21">
        <v>23.37</v>
      </c>
      <c r="F141" s="15">
        <v>518</v>
      </c>
      <c r="G141" s="22">
        <f t="shared" ref="G141:G145" si="42">E141*F141</f>
        <v>12105.66</v>
      </c>
      <c r="H141" s="23"/>
      <c r="I141" s="24">
        <v>10</v>
      </c>
      <c r="J141" s="25">
        <v>2700</v>
      </c>
      <c r="K141" s="26">
        <f>J141/I141</f>
        <v>270</v>
      </c>
      <c r="L141" s="27">
        <v>10</v>
      </c>
      <c r="M141" s="25">
        <f>F141/V141*60</f>
        <v>2254.8972188633666</v>
      </c>
      <c r="N141" s="26">
        <f t="shared" si="36"/>
        <v>225.48972188633667</v>
      </c>
      <c r="O141" s="91">
        <f t="shared" si="37"/>
        <v>0</v>
      </c>
      <c r="P141" s="92">
        <f t="shared" si="38"/>
        <v>-44.510278113663333</v>
      </c>
      <c r="Q141" s="31">
        <f t="shared" si="39"/>
        <v>0.83514711809754316</v>
      </c>
      <c r="R141" s="273">
        <f>Q157</f>
        <v>0.84321382235881315</v>
      </c>
      <c r="S141" s="32">
        <v>0.70849537037037036</v>
      </c>
      <c r="T141" s="33">
        <v>0.7180671296296296</v>
      </c>
      <c r="U141" s="34"/>
      <c r="V141" s="35">
        <v>13.783333333333303</v>
      </c>
      <c r="W141" s="33"/>
      <c r="X141" s="107"/>
      <c r="Y141" s="276"/>
      <c r="Z141" s="277"/>
      <c r="AA141" s="36">
        <f t="shared" si="40"/>
        <v>-445.10278113663344</v>
      </c>
      <c r="AB141" s="31">
        <f t="shared" si="41"/>
        <v>0.83514711809754316</v>
      </c>
      <c r="AC141" s="278">
        <f>AB157</f>
        <v>0.84321382235881315</v>
      </c>
    </row>
    <row r="142" spans="1:29" ht="15.75" customHeight="1">
      <c r="A142" s="282"/>
      <c r="B142" s="38" t="s">
        <v>76</v>
      </c>
      <c r="C142" s="264" t="s">
        <v>117</v>
      </c>
      <c r="D142" s="265"/>
      <c r="E142" s="39">
        <v>28.57</v>
      </c>
      <c r="F142" s="40">
        <v>2280</v>
      </c>
      <c r="G142" s="41">
        <f t="shared" si="42"/>
        <v>65139.6</v>
      </c>
      <c r="H142" s="42"/>
      <c r="I142" s="43">
        <v>13</v>
      </c>
      <c r="J142" s="44">
        <v>3600</v>
      </c>
      <c r="K142" s="45">
        <f t="shared" si="28"/>
        <v>276.92307692307691</v>
      </c>
      <c r="L142" s="46">
        <v>13</v>
      </c>
      <c r="M142" s="44">
        <f>F142/V142*60</f>
        <v>2912.7040454222897</v>
      </c>
      <c r="N142" s="45">
        <f t="shared" si="36"/>
        <v>224.05415734017612</v>
      </c>
      <c r="O142" s="47">
        <f t="shared" si="37"/>
        <v>0</v>
      </c>
      <c r="P142" s="48">
        <f t="shared" si="38"/>
        <v>-52.868919582900787</v>
      </c>
      <c r="Q142" s="49">
        <f t="shared" si="39"/>
        <v>0.80908445706174714</v>
      </c>
      <c r="R142" s="274"/>
      <c r="S142" s="50">
        <v>0.7222453703703704</v>
      </c>
      <c r="T142" s="51">
        <v>0.75486111111111109</v>
      </c>
      <c r="U142" s="52">
        <v>6.0166666666667545</v>
      </c>
      <c r="V142" s="53">
        <v>46.966666666666598</v>
      </c>
      <c r="W142" s="54"/>
      <c r="X142" s="58"/>
      <c r="Y142" s="266"/>
      <c r="Z142" s="267"/>
      <c r="AA142" s="55">
        <f t="shared" si="40"/>
        <v>-687.29595457771029</v>
      </c>
      <c r="AB142" s="49">
        <f t="shared" si="41"/>
        <v>0.80908445706174714</v>
      </c>
      <c r="AC142" s="279"/>
    </row>
    <row r="143" spans="1:29" ht="15.75" customHeight="1">
      <c r="A143" s="282"/>
      <c r="B143" s="38" t="s">
        <v>118</v>
      </c>
      <c r="C143" s="264" t="s">
        <v>119</v>
      </c>
      <c r="D143" s="265"/>
      <c r="E143" s="39">
        <v>25.64</v>
      </c>
      <c r="F143" s="40">
        <v>1736</v>
      </c>
      <c r="G143" s="41">
        <f t="shared" si="42"/>
        <v>44511.040000000001</v>
      </c>
      <c r="H143" s="42"/>
      <c r="I143" s="43">
        <v>14</v>
      </c>
      <c r="J143" s="44">
        <v>3000</v>
      </c>
      <c r="K143" s="45">
        <f t="shared" si="28"/>
        <v>214.28571428571428</v>
      </c>
      <c r="L143" s="46">
        <v>14</v>
      </c>
      <c r="M143" s="44">
        <f>F143/V143*60</f>
        <v>2559.2137592137615</v>
      </c>
      <c r="N143" s="45">
        <f t="shared" si="36"/>
        <v>182.80098280098295</v>
      </c>
      <c r="O143" s="47">
        <f t="shared" si="37"/>
        <v>0</v>
      </c>
      <c r="P143" s="48">
        <f t="shared" si="38"/>
        <v>-31.484731484731327</v>
      </c>
      <c r="Q143" s="49">
        <f t="shared" si="39"/>
        <v>0.85307125307125375</v>
      </c>
      <c r="R143" s="274"/>
      <c r="S143" s="50">
        <v>0.75923611111111111</v>
      </c>
      <c r="T143" s="51">
        <v>0.78749999999999998</v>
      </c>
      <c r="U143" s="52">
        <v>6.3000000000000256</v>
      </c>
      <c r="V143" s="53">
        <v>40.699999999999967</v>
      </c>
      <c r="W143" s="54"/>
      <c r="X143" s="58"/>
      <c r="Y143" s="266"/>
      <c r="Z143" s="267"/>
      <c r="AA143" s="55">
        <f t="shared" si="40"/>
        <v>-440.78624078623852</v>
      </c>
      <c r="AB143" s="49">
        <f t="shared" si="41"/>
        <v>0.85307125307125387</v>
      </c>
      <c r="AC143" s="279"/>
    </row>
    <row r="144" spans="1:29" ht="15.75" customHeight="1">
      <c r="A144" s="282"/>
      <c r="B144" s="38" t="s">
        <v>118</v>
      </c>
      <c r="C144" s="264" t="s">
        <v>201</v>
      </c>
      <c r="D144" s="265"/>
      <c r="E144" s="39">
        <v>29.85</v>
      </c>
      <c r="F144" s="40">
        <v>2094</v>
      </c>
      <c r="G144" s="41">
        <f t="shared" si="42"/>
        <v>62505.9</v>
      </c>
      <c r="H144" s="42"/>
      <c r="I144" s="43">
        <v>17</v>
      </c>
      <c r="J144" s="44">
        <v>3273</v>
      </c>
      <c r="K144" s="45">
        <f t="shared" si="28"/>
        <v>192.52941176470588</v>
      </c>
      <c r="L144" s="46">
        <v>17</v>
      </c>
      <c r="M144" s="44">
        <f>F144/V144*60</f>
        <v>2824.4286249531679</v>
      </c>
      <c r="N144" s="45">
        <f t="shared" si="36"/>
        <v>166.14286029136281</v>
      </c>
      <c r="O144" s="47">
        <f t="shared" si="37"/>
        <v>0</v>
      </c>
      <c r="P144" s="48">
        <f t="shared" si="38"/>
        <v>-26.386551473343076</v>
      </c>
      <c r="Q144" s="49">
        <f t="shared" si="39"/>
        <v>0.86294794529580432</v>
      </c>
      <c r="R144" s="274"/>
      <c r="S144" s="50">
        <v>0.79027777777777775</v>
      </c>
      <c r="T144" s="51">
        <v>0.82116898148148143</v>
      </c>
      <c r="U144" s="52">
        <v>3.9999999999999858</v>
      </c>
      <c r="V144" s="53">
        <v>44.483333333333306</v>
      </c>
      <c r="W144" s="54"/>
      <c r="X144" s="94"/>
      <c r="Y144" s="266"/>
      <c r="Z144" s="267"/>
      <c r="AA144" s="55">
        <f t="shared" si="40"/>
        <v>-448.57137504683215</v>
      </c>
      <c r="AB144" s="49">
        <f t="shared" si="41"/>
        <v>0.86294794529580443</v>
      </c>
      <c r="AC144" s="279"/>
    </row>
    <row r="145" spans="1:29" ht="15.75" customHeight="1">
      <c r="A145" s="283"/>
      <c r="B145" s="38" t="s">
        <v>118</v>
      </c>
      <c r="C145" s="264" t="s">
        <v>202</v>
      </c>
      <c r="D145" s="265"/>
      <c r="E145" s="39">
        <v>29.52</v>
      </c>
      <c r="F145" s="40">
        <v>2057</v>
      </c>
      <c r="G145" s="41">
        <f t="shared" si="42"/>
        <v>60722.64</v>
      </c>
      <c r="H145" s="58"/>
      <c r="I145" s="43">
        <v>17</v>
      </c>
      <c r="J145" s="44">
        <v>3273</v>
      </c>
      <c r="K145" s="45">
        <f t="shared" si="28"/>
        <v>192.52941176470588</v>
      </c>
      <c r="L145" s="59">
        <v>17</v>
      </c>
      <c r="M145" s="44">
        <f>F145/V145*60</f>
        <v>2810.3225806451655</v>
      </c>
      <c r="N145" s="45">
        <f t="shared" si="36"/>
        <v>165.31309297912739</v>
      </c>
      <c r="O145" s="47">
        <f t="shared" si="37"/>
        <v>0</v>
      </c>
      <c r="P145" s="48">
        <f t="shared" si="38"/>
        <v>-27.216318785578494</v>
      </c>
      <c r="Q145" s="49">
        <f t="shared" si="39"/>
        <v>0.85863812424233599</v>
      </c>
      <c r="R145" s="274"/>
      <c r="S145" s="50">
        <v>0.82505787037037037</v>
      </c>
      <c r="T145" s="51">
        <v>0.85555555555555551</v>
      </c>
      <c r="U145" s="52">
        <v>5.600000000000076</v>
      </c>
      <c r="V145" s="53">
        <v>43.9166666666666</v>
      </c>
      <c r="W145" s="54"/>
      <c r="X145" s="94"/>
      <c r="Y145" s="266"/>
      <c r="Z145" s="267"/>
      <c r="AA145" s="55">
        <f t="shared" si="40"/>
        <v>-462.67741935483446</v>
      </c>
      <c r="AB145" s="49">
        <f t="shared" si="41"/>
        <v>0.85863812424233599</v>
      </c>
      <c r="AC145" s="279"/>
    </row>
    <row r="146" spans="1:29" ht="15.75" customHeight="1">
      <c r="A146" s="283"/>
      <c r="B146" s="38"/>
      <c r="C146" s="264"/>
      <c r="D146" s="265"/>
      <c r="E146" s="39"/>
      <c r="F146" s="40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116"/>
      <c r="Y146" s="266"/>
      <c r="Z146" s="267"/>
      <c r="AA146" s="55"/>
      <c r="AB146" s="49"/>
      <c r="AC146" s="279"/>
    </row>
    <row r="147" spans="1:29" ht="15.75" customHeight="1">
      <c r="A147" s="283"/>
      <c r="B147" s="38"/>
      <c r="C147" s="264"/>
      <c r="D147" s="265"/>
      <c r="E147" s="39"/>
      <c r="F147" s="40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79"/>
    </row>
    <row r="148" spans="1:29" ht="15.75" customHeight="1">
      <c r="A148" s="283"/>
      <c r="B148" s="38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79"/>
    </row>
    <row r="149" spans="1:29" ht="15.75" customHeight="1">
      <c r="A149" s="283"/>
      <c r="B149" s="38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68"/>
      <c r="X149" s="110"/>
      <c r="Y149" s="266"/>
      <c r="Z149" s="267"/>
      <c r="AA149" s="55"/>
      <c r="AB149" s="49"/>
      <c r="AC149" s="279"/>
    </row>
    <row r="150" spans="1:29" ht="15.75" customHeight="1">
      <c r="A150" s="283"/>
      <c r="B150" s="38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68"/>
      <c r="X150" s="110"/>
      <c r="Y150" s="266"/>
      <c r="Z150" s="267"/>
      <c r="AA150" s="55"/>
      <c r="AB150" s="49"/>
      <c r="AC150" s="279"/>
    </row>
    <row r="151" spans="1:29" ht="15.75" customHeight="1">
      <c r="A151" s="283"/>
      <c r="B151" s="38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68"/>
      <c r="X151" s="110"/>
      <c r="Y151" s="266"/>
      <c r="Z151" s="267"/>
      <c r="AA151" s="55"/>
      <c r="AB151" s="49"/>
      <c r="AC151" s="279"/>
    </row>
    <row r="152" spans="1:29" ht="15.75" customHeight="1">
      <c r="A152" s="283"/>
      <c r="B152" s="38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68"/>
      <c r="X152" s="110"/>
      <c r="Y152" s="266"/>
      <c r="Z152" s="267"/>
      <c r="AA152" s="55"/>
      <c r="AB152" s="49"/>
      <c r="AC152" s="279"/>
    </row>
    <row r="153" spans="1:29" ht="15.75" customHeight="1">
      <c r="A153" s="283"/>
      <c r="B153" s="38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68"/>
      <c r="X153" s="110"/>
      <c r="Y153" s="266"/>
      <c r="Z153" s="267"/>
      <c r="AA153" s="55"/>
      <c r="AB153" s="49"/>
      <c r="AC153" s="279"/>
    </row>
    <row r="154" spans="1:29" ht="15.75" customHeight="1">
      <c r="A154" s="283"/>
      <c r="B154" s="38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68"/>
      <c r="X154" s="110"/>
      <c r="Y154" s="266"/>
      <c r="Z154" s="267"/>
      <c r="AA154" s="55"/>
      <c r="AB154" s="49"/>
      <c r="AC154" s="279"/>
    </row>
    <row r="155" spans="1:29" ht="15.75" customHeight="1">
      <c r="A155" s="283"/>
      <c r="B155" s="38"/>
      <c r="C155" s="264"/>
      <c r="D155" s="265"/>
      <c r="E155" s="39"/>
      <c r="F155" s="40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68"/>
      <c r="X155" s="110"/>
      <c r="Y155" s="266"/>
      <c r="Z155" s="267"/>
      <c r="AA155" s="55"/>
      <c r="AB155" s="49"/>
      <c r="AC155" s="279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43">AVERAGE(I141:I156)</f>
        <v>14.2</v>
      </c>
      <c r="J157" s="81">
        <f t="shared" si="43"/>
        <v>3169.2</v>
      </c>
      <c r="K157" s="82">
        <f t="shared" ref="K157" si="44">J157/I157</f>
        <v>223.18309859154928</v>
      </c>
      <c r="L157" s="80">
        <f t="shared" ref="L157:M157" si="45">AVERAGE(L141:L156)</f>
        <v>14.2</v>
      </c>
      <c r="M157" s="81">
        <f t="shared" si="45"/>
        <v>2672.3132458195505</v>
      </c>
      <c r="N157" s="82">
        <f>M157/L157</f>
        <v>188.19107364926413</v>
      </c>
      <c r="O157" s="83">
        <f>L157-I157</f>
        <v>0</v>
      </c>
      <c r="P157" s="84">
        <f>N157-K157</f>
        <v>-34.992024942285155</v>
      </c>
      <c r="Q157" s="85">
        <f>N157/K157</f>
        <v>0.84321382235881315</v>
      </c>
      <c r="R157" s="275"/>
      <c r="S157" s="182">
        <f>S141</f>
        <v>0.70849537037037036</v>
      </c>
      <c r="T157" s="183">
        <f>INDEX(T141:T156,COUNTA(T141:T156))</f>
        <v>0.85555555555555551</v>
      </c>
      <c r="U157" s="86"/>
      <c r="V157" s="96"/>
      <c r="W157" s="78"/>
      <c r="X157" s="82"/>
      <c r="Y157" s="262"/>
      <c r="Z157" s="263"/>
      <c r="AA157" s="97">
        <f>M157-J157</f>
        <v>-496.88675418044932</v>
      </c>
      <c r="AB157" s="85">
        <f>M157/J157</f>
        <v>0.84321382235881315</v>
      </c>
      <c r="AC157" s="280"/>
    </row>
    <row r="158" spans="1:29" ht="15.75" customHeight="1">
      <c r="A158" s="268" t="s">
        <v>49</v>
      </c>
      <c r="B158" s="16" t="s">
        <v>76</v>
      </c>
      <c r="C158" s="271" t="s">
        <v>120</v>
      </c>
      <c r="D158" s="272"/>
      <c r="E158" s="21">
        <v>14.03</v>
      </c>
      <c r="F158" s="15">
        <v>7687</v>
      </c>
      <c r="G158" s="22">
        <f t="shared" ref="G158" si="46">E158*F158</f>
        <v>107848.61</v>
      </c>
      <c r="H158" s="23"/>
      <c r="I158" s="24">
        <v>4</v>
      </c>
      <c r="J158" s="25">
        <v>2700</v>
      </c>
      <c r="K158" s="26">
        <f>J158/I158</f>
        <v>675</v>
      </c>
      <c r="L158" s="27">
        <v>4</v>
      </c>
      <c r="M158" s="25">
        <f>F158/V158*60</f>
        <v>2393.4613388687067</v>
      </c>
      <c r="N158" s="26">
        <f>M158/L158</f>
        <v>598.36533471717667</v>
      </c>
      <c r="O158" s="91">
        <f>L158-I158</f>
        <v>0</v>
      </c>
      <c r="P158" s="92">
        <f>N158-K158</f>
        <v>-76.634665282823335</v>
      </c>
      <c r="Q158" s="31">
        <f>N158/K158</f>
        <v>0.8864671625439654</v>
      </c>
      <c r="R158" s="273">
        <f>Q174</f>
        <v>0.8864671625439654</v>
      </c>
      <c r="S158" s="32">
        <v>0.70854166666666663</v>
      </c>
      <c r="T158" s="33">
        <v>0.84236111111111112</v>
      </c>
      <c r="U158" s="34"/>
      <c r="V158" s="35">
        <v>192.70000000000007</v>
      </c>
      <c r="W158" s="33"/>
      <c r="X158" s="107"/>
      <c r="Y158" s="276"/>
      <c r="Z158" s="277"/>
      <c r="AA158" s="36">
        <f>M158-J158</f>
        <v>-306.53866113129334</v>
      </c>
      <c r="AB158" s="31">
        <f>M158/J158</f>
        <v>0.8864671625439654</v>
      </c>
      <c r="AC158" s="278">
        <f>AB174</f>
        <v>0.8864671625439654</v>
      </c>
    </row>
    <row r="159" spans="1:29" ht="15.75" customHeight="1">
      <c r="A159" s="269"/>
      <c r="B159" s="38"/>
      <c r="C159" s="264"/>
      <c r="D159" s="265"/>
      <c r="E159" s="39"/>
      <c r="F159" s="40"/>
      <c r="G159" s="41"/>
      <c r="H159" s="42"/>
      <c r="I159" s="43"/>
      <c r="J159" s="44"/>
      <c r="K159" s="45"/>
      <c r="L159" s="46"/>
      <c r="M159" s="44"/>
      <c r="N159" s="45"/>
      <c r="O159" s="47"/>
      <c r="P159" s="48"/>
      <c r="Q159" s="49"/>
      <c r="R159" s="274"/>
      <c r="S159" s="50"/>
      <c r="T159" s="51"/>
      <c r="U159" s="52"/>
      <c r="V159" s="53"/>
      <c r="W159" s="54"/>
      <c r="X159" s="94"/>
      <c r="Y159" s="266"/>
      <c r="Z159" s="267"/>
      <c r="AA159" s="55"/>
      <c r="AB159" s="49"/>
      <c r="AC159" s="279"/>
    </row>
    <row r="160" spans="1:29" ht="15.75" customHeight="1">
      <c r="A160" s="269"/>
      <c r="B160" s="38"/>
      <c r="C160" s="264"/>
      <c r="D160" s="265"/>
      <c r="E160" s="39"/>
      <c r="F160" s="40"/>
      <c r="G160" s="41"/>
      <c r="H160" s="42"/>
      <c r="I160" s="43"/>
      <c r="J160" s="44"/>
      <c r="K160" s="45"/>
      <c r="L160" s="46"/>
      <c r="M160" s="44"/>
      <c r="N160" s="45"/>
      <c r="O160" s="47"/>
      <c r="P160" s="48"/>
      <c r="Q160" s="49"/>
      <c r="R160" s="274"/>
      <c r="S160" s="50"/>
      <c r="T160" s="51"/>
      <c r="U160" s="52"/>
      <c r="V160" s="53"/>
      <c r="W160" s="54"/>
      <c r="X160" s="58"/>
      <c r="Y160" s="266"/>
      <c r="Z160" s="267"/>
      <c r="AA160" s="55"/>
      <c r="AB160" s="49"/>
      <c r="AC160" s="279"/>
    </row>
    <row r="161" spans="1:29" ht="15.75" customHeight="1">
      <c r="A161" s="269"/>
      <c r="B161" s="38"/>
      <c r="C161" s="264"/>
      <c r="D161" s="265"/>
      <c r="E161" s="39"/>
      <c r="F161" s="40"/>
      <c r="G161" s="41"/>
      <c r="H161" s="42"/>
      <c r="I161" s="43"/>
      <c r="J161" s="44"/>
      <c r="K161" s="45"/>
      <c r="L161" s="46"/>
      <c r="M161" s="44"/>
      <c r="N161" s="45"/>
      <c r="O161" s="47"/>
      <c r="P161" s="48"/>
      <c r="Q161" s="49"/>
      <c r="R161" s="274"/>
      <c r="S161" s="50"/>
      <c r="T161" s="51"/>
      <c r="U161" s="52"/>
      <c r="V161" s="53"/>
      <c r="W161" s="54"/>
      <c r="X161" s="58"/>
      <c r="Y161" s="266"/>
      <c r="Z161" s="267"/>
      <c r="AA161" s="55"/>
      <c r="AB161" s="49"/>
      <c r="AC161" s="279"/>
    </row>
    <row r="162" spans="1:29" ht="15.75" customHeight="1">
      <c r="A162" s="269"/>
      <c r="B162" s="38"/>
      <c r="C162" s="264"/>
      <c r="D162" s="265"/>
      <c r="E162" s="39"/>
      <c r="F162" s="40"/>
      <c r="G162" s="41"/>
      <c r="H162" s="58"/>
      <c r="I162" s="43"/>
      <c r="J162" s="44"/>
      <c r="K162" s="45"/>
      <c r="L162" s="59"/>
      <c r="M162" s="44"/>
      <c r="N162" s="45"/>
      <c r="O162" s="47"/>
      <c r="P162" s="48"/>
      <c r="Q162" s="49"/>
      <c r="R162" s="274"/>
      <c r="S162" s="50"/>
      <c r="T162" s="51"/>
      <c r="U162" s="52"/>
      <c r="V162" s="53"/>
      <c r="W162" s="54"/>
      <c r="X162" s="58"/>
      <c r="Y162" s="266"/>
      <c r="Z162" s="267"/>
      <c r="AA162" s="55"/>
      <c r="AB162" s="49"/>
      <c r="AC162" s="279"/>
    </row>
    <row r="163" spans="1:29" ht="15.75" customHeight="1">
      <c r="A163" s="269"/>
      <c r="B163" s="38"/>
      <c r="C163" s="264"/>
      <c r="D163" s="265"/>
      <c r="E163" s="39"/>
      <c r="F163" s="40"/>
      <c r="G163" s="60"/>
      <c r="H163" s="61"/>
      <c r="I163" s="43"/>
      <c r="J163" s="44"/>
      <c r="K163" s="45"/>
      <c r="L163" s="46"/>
      <c r="M163" s="44"/>
      <c r="N163" s="45"/>
      <c r="O163" s="47"/>
      <c r="P163" s="48"/>
      <c r="Q163" s="49"/>
      <c r="R163" s="274"/>
      <c r="S163" s="50"/>
      <c r="T163" s="51"/>
      <c r="U163" s="52"/>
      <c r="V163" s="53"/>
      <c r="W163" s="54"/>
      <c r="X163" s="58"/>
      <c r="Y163" s="266"/>
      <c r="Z163" s="267"/>
      <c r="AA163" s="55"/>
      <c r="AB163" s="49"/>
      <c r="AC163" s="279"/>
    </row>
    <row r="164" spans="1:29" ht="15.75" customHeight="1">
      <c r="A164" s="269"/>
      <c r="B164" s="38"/>
      <c r="C164" s="264"/>
      <c r="D164" s="265"/>
      <c r="E164" s="39"/>
      <c r="F164" s="40"/>
      <c r="G164" s="60"/>
      <c r="H164" s="64"/>
      <c r="I164" s="43"/>
      <c r="J164" s="44"/>
      <c r="K164" s="45"/>
      <c r="L164" s="59"/>
      <c r="M164" s="44"/>
      <c r="N164" s="45"/>
      <c r="O164" s="65"/>
      <c r="P164" s="66"/>
      <c r="Q164" s="67"/>
      <c r="R164" s="274"/>
      <c r="S164" s="50"/>
      <c r="T164" s="51"/>
      <c r="U164" s="52"/>
      <c r="V164" s="53"/>
      <c r="W164" s="54"/>
      <c r="X164" s="58"/>
      <c r="Y164" s="266"/>
      <c r="Z164" s="267"/>
      <c r="AA164" s="55"/>
      <c r="AB164" s="49"/>
      <c r="AC164" s="279"/>
    </row>
    <row r="165" spans="1:29" ht="15.75" customHeight="1">
      <c r="A165" s="269"/>
      <c r="B165" s="38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50"/>
      <c r="T165" s="51"/>
      <c r="U165" s="52"/>
      <c r="V165" s="53"/>
      <c r="W165" s="54"/>
      <c r="X165" s="58"/>
      <c r="Y165" s="266"/>
      <c r="Z165" s="267"/>
      <c r="AA165" s="55"/>
      <c r="AB165" s="49"/>
      <c r="AC165" s="279"/>
    </row>
    <row r="166" spans="1:29" ht="15.75" customHeight="1">
      <c r="A166" s="269"/>
      <c r="B166" s="38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50"/>
      <c r="T166" s="51"/>
      <c r="U166" s="52"/>
      <c r="V166" s="53"/>
      <c r="W166" s="54"/>
      <c r="X166" s="58"/>
      <c r="Y166" s="266"/>
      <c r="Z166" s="267"/>
      <c r="AA166" s="55"/>
      <c r="AB166" s="49"/>
      <c r="AC166" s="279"/>
    </row>
    <row r="167" spans="1:29" ht="15.75" customHeight="1">
      <c r="A167" s="269"/>
      <c r="B167" s="38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50"/>
      <c r="T167" s="51"/>
      <c r="U167" s="52"/>
      <c r="V167" s="53"/>
      <c r="W167" s="54"/>
      <c r="X167" s="58"/>
      <c r="Y167" s="266"/>
      <c r="Z167" s="267"/>
      <c r="AA167" s="55"/>
      <c r="AB167" s="49"/>
      <c r="AC167" s="279"/>
    </row>
    <row r="168" spans="1:29" ht="15.75" customHeight="1">
      <c r="A168" s="269"/>
      <c r="B168" s="38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50"/>
      <c r="T168" s="51"/>
      <c r="U168" s="52"/>
      <c r="V168" s="53"/>
      <c r="W168" s="54"/>
      <c r="X168" s="58"/>
      <c r="Y168" s="266"/>
      <c r="Z168" s="267"/>
      <c r="AA168" s="55"/>
      <c r="AB168" s="49"/>
      <c r="AC168" s="279"/>
    </row>
    <row r="169" spans="1:29" ht="15.75" customHeight="1">
      <c r="A169" s="269"/>
      <c r="B169" s="38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50"/>
      <c r="T169" s="51"/>
      <c r="U169" s="52"/>
      <c r="V169" s="53"/>
      <c r="W169" s="54"/>
      <c r="X169" s="58"/>
      <c r="Y169" s="266"/>
      <c r="Z169" s="267"/>
      <c r="AA169" s="55"/>
      <c r="AB169" s="49"/>
      <c r="AC169" s="279"/>
    </row>
    <row r="170" spans="1:29" ht="15.75" customHeight="1">
      <c r="A170" s="269"/>
      <c r="B170" s="38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50"/>
      <c r="T170" s="51"/>
      <c r="U170" s="52"/>
      <c r="V170" s="53"/>
      <c r="W170" s="54"/>
      <c r="X170" s="58"/>
      <c r="Y170" s="266"/>
      <c r="Z170" s="267"/>
      <c r="AA170" s="55"/>
      <c r="AB170" s="49"/>
      <c r="AC170" s="279"/>
    </row>
    <row r="171" spans="1:29" ht="15.75" customHeight="1">
      <c r="A171" s="269"/>
      <c r="B171" s="38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50"/>
      <c r="T171" s="51"/>
      <c r="U171" s="52"/>
      <c r="V171" s="53"/>
      <c r="W171" s="54"/>
      <c r="X171" s="58"/>
      <c r="Y171" s="266"/>
      <c r="Z171" s="267"/>
      <c r="AA171" s="55"/>
      <c r="AB171" s="49"/>
      <c r="AC171" s="279"/>
    </row>
    <row r="172" spans="1:29" ht="15.75" customHeight="1">
      <c r="A172" s="269"/>
      <c r="B172" s="38"/>
      <c r="C172" s="264"/>
      <c r="D172" s="265"/>
      <c r="E172" s="39"/>
      <c r="F172" s="40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50"/>
      <c r="T172" s="51"/>
      <c r="U172" s="52"/>
      <c r="V172" s="53"/>
      <c r="W172" s="54"/>
      <c r="X172" s="58"/>
      <c r="Y172" s="266"/>
      <c r="Z172" s="267"/>
      <c r="AA172" s="55"/>
      <c r="AB172" s="49"/>
      <c r="AC172" s="279"/>
    </row>
    <row r="173" spans="1:29" ht="15.75" customHeight="1">
      <c r="A173" s="269"/>
      <c r="B173" s="38"/>
      <c r="C173" s="264"/>
      <c r="D173" s="265"/>
      <c r="E173" s="104"/>
      <c r="F173" s="40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47">AVERAGE(I158:I173)</f>
        <v>4</v>
      </c>
      <c r="J174" s="81">
        <f t="shared" si="47"/>
        <v>2700</v>
      </c>
      <c r="K174" s="82">
        <f t="shared" ref="K174" si="48">J174/I174</f>
        <v>675</v>
      </c>
      <c r="L174" s="80">
        <f t="shared" ref="L174:M174" si="49">AVERAGE(L158:L173)</f>
        <v>4</v>
      </c>
      <c r="M174" s="81">
        <f t="shared" si="49"/>
        <v>2393.4613388687067</v>
      </c>
      <c r="N174" s="82">
        <f t="shared" ref="N174:N180" si="50">M174/L174</f>
        <v>598.36533471717667</v>
      </c>
      <c r="O174" s="83">
        <f t="shared" ref="O174:O180" si="51">L174-I174</f>
        <v>0</v>
      </c>
      <c r="P174" s="84">
        <f t="shared" ref="P174:P180" si="52">N174-K174</f>
        <v>-76.634665282823335</v>
      </c>
      <c r="Q174" s="85">
        <f t="shared" ref="Q174:Q180" si="53">N174/K174</f>
        <v>0.8864671625439654</v>
      </c>
      <c r="R174" s="275"/>
      <c r="S174" s="182">
        <f>S158</f>
        <v>0.70854166666666663</v>
      </c>
      <c r="T174" s="183">
        <f>INDEX(T158:T173,COUNTA(T158:T173))</f>
        <v>0.84236111111111112</v>
      </c>
      <c r="U174" s="86"/>
      <c r="V174" s="96"/>
      <c r="W174" s="78"/>
      <c r="X174" s="82"/>
      <c r="Y174" s="262"/>
      <c r="Z174" s="263"/>
      <c r="AA174" s="97">
        <f t="shared" ref="AA174:AA180" si="54">M174-J174</f>
        <v>-306.53866113129334</v>
      </c>
      <c r="AB174" s="85">
        <f t="shared" ref="AB174:AB180" si="55">M174/J174</f>
        <v>0.8864671625439654</v>
      </c>
      <c r="AC174" s="280"/>
    </row>
    <row r="175" spans="1:29" ht="15.75" customHeight="1">
      <c r="A175" s="281" t="s">
        <v>50</v>
      </c>
      <c r="B175" s="16" t="s">
        <v>76</v>
      </c>
      <c r="C175" s="271" t="s">
        <v>122</v>
      </c>
      <c r="D175" s="272"/>
      <c r="E175" s="21">
        <v>18.18</v>
      </c>
      <c r="F175" s="15">
        <v>2475</v>
      </c>
      <c r="G175" s="22">
        <f t="shared" ref="G175:G180" si="56">E175*F175</f>
        <v>44995.5</v>
      </c>
      <c r="H175" s="23">
        <v>2</v>
      </c>
      <c r="I175" s="24">
        <v>3</v>
      </c>
      <c r="J175" s="25">
        <v>3300</v>
      </c>
      <c r="K175" s="26">
        <f>J175/I175</f>
        <v>1100</v>
      </c>
      <c r="L175" s="27">
        <v>3</v>
      </c>
      <c r="M175" s="25">
        <f t="shared" ref="M175:M180" si="57">F175/V175*60</f>
        <v>2676.4794232502286</v>
      </c>
      <c r="N175" s="26">
        <f t="shared" si="50"/>
        <v>892.1598077500762</v>
      </c>
      <c r="O175" s="91">
        <f t="shared" si="51"/>
        <v>0</v>
      </c>
      <c r="P175" s="92">
        <f t="shared" si="52"/>
        <v>-207.8401922499238</v>
      </c>
      <c r="Q175" s="31">
        <f t="shared" si="53"/>
        <v>0.81105437068188746</v>
      </c>
      <c r="R175" s="273">
        <f>Q191</f>
        <v>0.82171010364623354</v>
      </c>
      <c r="S175" s="32">
        <v>0.70833333333333337</v>
      </c>
      <c r="T175" s="33">
        <v>0.74686342592592592</v>
      </c>
      <c r="U175" s="34"/>
      <c r="V175" s="35">
        <v>55.483333333333263</v>
      </c>
      <c r="W175" s="114"/>
      <c r="X175" s="115"/>
      <c r="Y175" s="276"/>
      <c r="Z175" s="277"/>
      <c r="AA175" s="36">
        <f t="shared" si="54"/>
        <v>-623.52057674977141</v>
      </c>
      <c r="AB175" s="31">
        <f t="shared" si="55"/>
        <v>0.81105437068188746</v>
      </c>
      <c r="AC175" s="278">
        <f>AB191</f>
        <v>0.82171010364623354</v>
      </c>
    </row>
    <row r="176" spans="1:29" ht="15.75" customHeight="1">
      <c r="A176" s="282"/>
      <c r="B176" s="38" t="s">
        <v>76</v>
      </c>
      <c r="C176" s="264" t="s">
        <v>123</v>
      </c>
      <c r="D176" s="265"/>
      <c r="E176" s="39">
        <v>23.38</v>
      </c>
      <c r="F176" s="40">
        <v>748</v>
      </c>
      <c r="G176" s="41">
        <f t="shared" si="56"/>
        <v>17488.239999999998</v>
      </c>
      <c r="H176" s="42"/>
      <c r="I176" s="43">
        <v>4</v>
      </c>
      <c r="J176" s="44">
        <v>3000</v>
      </c>
      <c r="K176" s="45">
        <f t="shared" ref="K176:K180" si="58">J176/I176</f>
        <v>750</v>
      </c>
      <c r="L176" s="46">
        <v>4</v>
      </c>
      <c r="M176" s="44">
        <f t="shared" si="57"/>
        <v>2461.4259597806181</v>
      </c>
      <c r="N176" s="45">
        <f t="shared" si="50"/>
        <v>615.35648994515452</v>
      </c>
      <c r="O176" s="47">
        <f t="shared" si="51"/>
        <v>0</v>
      </c>
      <c r="P176" s="48">
        <f t="shared" si="52"/>
        <v>-134.64351005484548</v>
      </c>
      <c r="Q176" s="49">
        <f t="shared" si="53"/>
        <v>0.82047531992687273</v>
      </c>
      <c r="R176" s="274"/>
      <c r="S176" s="50">
        <v>0.75</v>
      </c>
      <c r="T176" s="51">
        <v>0.76266203703703705</v>
      </c>
      <c r="U176" s="52">
        <v>4.5166666666666799</v>
      </c>
      <c r="V176" s="53">
        <v>18.233333333333359</v>
      </c>
      <c r="W176" s="54"/>
      <c r="X176" s="94"/>
      <c r="Y176" s="266"/>
      <c r="Z176" s="267"/>
      <c r="AA176" s="55">
        <f t="shared" si="54"/>
        <v>-538.57404021938191</v>
      </c>
      <c r="AB176" s="49">
        <f t="shared" si="55"/>
        <v>0.82047531992687273</v>
      </c>
      <c r="AC176" s="279"/>
    </row>
    <row r="177" spans="1:29" ht="15.75" customHeight="1">
      <c r="A177" s="282"/>
      <c r="B177" s="38" t="s">
        <v>76</v>
      </c>
      <c r="C177" s="264" t="s">
        <v>124</v>
      </c>
      <c r="D177" s="265"/>
      <c r="E177" s="39">
        <v>24.15</v>
      </c>
      <c r="F177" s="40">
        <v>965</v>
      </c>
      <c r="G177" s="41">
        <f t="shared" si="56"/>
        <v>23304.75</v>
      </c>
      <c r="H177" s="42"/>
      <c r="I177" s="43">
        <v>4</v>
      </c>
      <c r="J177" s="44">
        <v>3000</v>
      </c>
      <c r="K177" s="45">
        <f t="shared" si="58"/>
        <v>750</v>
      </c>
      <c r="L177" s="46">
        <v>4</v>
      </c>
      <c r="M177" s="44">
        <f t="shared" si="57"/>
        <v>2490.3225806451487</v>
      </c>
      <c r="N177" s="45">
        <f t="shared" si="50"/>
        <v>622.58064516128718</v>
      </c>
      <c r="O177" s="47">
        <f t="shared" si="51"/>
        <v>0</v>
      </c>
      <c r="P177" s="48">
        <f t="shared" si="52"/>
        <v>-127.41935483871282</v>
      </c>
      <c r="Q177" s="49">
        <f t="shared" si="53"/>
        <v>0.83010752688171618</v>
      </c>
      <c r="R177" s="274"/>
      <c r="S177" s="50">
        <v>0.76597222222222217</v>
      </c>
      <c r="T177" s="51">
        <v>0.78211805555555558</v>
      </c>
      <c r="U177" s="52">
        <v>4.7666666666665591</v>
      </c>
      <c r="V177" s="53">
        <v>23.250000000000117</v>
      </c>
      <c r="W177" s="54"/>
      <c r="X177" s="94"/>
      <c r="Y177" s="266"/>
      <c r="Z177" s="267"/>
      <c r="AA177" s="55">
        <f t="shared" si="54"/>
        <v>-509.67741935485128</v>
      </c>
      <c r="AB177" s="49">
        <f t="shared" si="55"/>
        <v>0.83010752688171618</v>
      </c>
      <c r="AC177" s="279"/>
    </row>
    <row r="178" spans="1:29" ht="15.75" customHeight="1">
      <c r="A178" s="282"/>
      <c r="B178" s="38" t="s">
        <v>76</v>
      </c>
      <c r="C178" s="264" t="s">
        <v>209</v>
      </c>
      <c r="D178" s="265"/>
      <c r="E178" s="39">
        <v>24.15</v>
      </c>
      <c r="F178" s="40">
        <v>1630</v>
      </c>
      <c r="G178" s="41">
        <f t="shared" si="56"/>
        <v>39364.5</v>
      </c>
      <c r="H178" s="42"/>
      <c r="I178" s="43">
        <v>4</v>
      </c>
      <c r="J178" s="44">
        <v>3000</v>
      </c>
      <c r="K178" s="45">
        <f t="shared" si="58"/>
        <v>750</v>
      </c>
      <c r="L178" s="46">
        <v>4</v>
      </c>
      <c r="M178" s="44">
        <f t="shared" si="57"/>
        <v>2503.4129692832776</v>
      </c>
      <c r="N178" s="45">
        <f t="shared" si="50"/>
        <v>625.85324232081939</v>
      </c>
      <c r="O178" s="47">
        <f t="shared" si="51"/>
        <v>0</v>
      </c>
      <c r="P178" s="48">
        <f t="shared" si="52"/>
        <v>-124.14675767918061</v>
      </c>
      <c r="Q178" s="49">
        <f t="shared" si="53"/>
        <v>0.83447098976109257</v>
      </c>
      <c r="R178" s="274"/>
      <c r="S178" s="50">
        <v>0.78751157407407413</v>
      </c>
      <c r="T178" s="51">
        <v>0.81464120370370374</v>
      </c>
      <c r="U178" s="52">
        <v>7.7666666666667084</v>
      </c>
      <c r="V178" s="53">
        <v>39.066666666666649</v>
      </c>
      <c r="W178" s="54"/>
      <c r="X178" s="94"/>
      <c r="Y178" s="266"/>
      <c r="Z178" s="267"/>
      <c r="AA178" s="55">
        <f t="shared" si="54"/>
        <v>-496.58703071672244</v>
      </c>
      <c r="AB178" s="49">
        <f t="shared" si="55"/>
        <v>0.83447098976109257</v>
      </c>
      <c r="AC178" s="279"/>
    </row>
    <row r="179" spans="1:29" ht="15.75" customHeight="1">
      <c r="A179" s="283"/>
      <c r="B179" s="38" t="s">
        <v>76</v>
      </c>
      <c r="C179" s="264" t="s">
        <v>210</v>
      </c>
      <c r="D179" s="265"/>
      <c r="E179" s="39">
        <v>27.58</v>
      </c>
      <c r="F179" s="40">
        <v>1850</v>
      </c>
      <c r="G179" s="41">
        <f t="shared" si="56"/>
        <v>51023</v>
      </c>
      <c r="H179" s="58"/>
      <c r="I179" s="43">
        <v>4</v>
      </c>
      <c r="J179" s="44">
        <v>3000</v>
      </c>
      <c r="K179" s="45">
        <f t="shared" si="58"/>
        <v>750</v>
      </c>
      <c r="L179" s="59">
        <v>4</v>
      </c>
      <c r="M179" s="44">
        <f t="shared" si="57"/>
        <v>2476.7571587950956</v>
      </c>
      <c r="N179" s="45">
        <f t="shared" si="50"/>
        <v>619.18928969877391</v>
      </c>
      <c r="O179" s="47">
        <f t="shared" si="51"/>
        <v>0</v>
      </c>
      <c r="P179" s="48">
        <f t="shared" si="52"/>
        <v>-130.81071030122609</v>
      </c>
      <c r="Q179" s="49">
        <f t="shared" si="53"/>
        <v>0.82558571959836524</v>
      </c>
      <c r="R179" s="274"/>
      <c r="S179" s="50">
        <v>0.82026620370370373</v>
      </c>
      <c r="T179" s="51">
        <v>0.85138888888888886</v>
      </c>
      <c r="U179" s="52">
        <v>8.0999999999999872</v>
      </c>
      <c r="V179" s="53">
        <v>44.816666666666585</v>
      </c>
      <c r="W179" s="54">
        <v>0.85138888888888886</v>
      </c>
      <c r="X179" s="94">
        <v>0.89172453703703702</v>
      </c>
      <c r="Y179" s="266"/>
      <c r="Z179" s="267"/>
      <c r="AA179" s="55">
        <f t="shared" si="54"/>
        <v>-523.24284120490438</v>
      </c>
      <c r="AB179" s="49">
        <f t="shared" si="55"/>
        <v>0.82558571959836524</v>
      </c>
      <c r="AC179" s="279"/>
    </row>
    <row r="180" spans="1:29" ht="15.75" customHeight="1">
      <c r="A180" s="283"/>
      <c r="B180" s="38" t="s">
        <v>76</v>
      </c>
      <c r="C180" s="264" t="s">
        <v>122</v>
      </c>
      <c r="D180" s="265"/>
      <c r="E180" s="39">
        <v>18.18</v>
      </c>
      <c r="F180" s="40">
        <v>1088</v>
      </c>
      <c r="G180" s="60">
        <f t="shared" si="56"/>
        <v>19779.84</v>
      </c>
      <c r="H180" s="61"/>
      <c r="I180" s="43">
        <v>3</v>
      </c>
      <c r="J180" s="44">
        <v>3300</v>
      </c>
      <c r="K180" s="45">
        <f t="shared" si="58"/>
        <v>1100</v>
      </c>
      <c r="L180" s="46">
        <v>3</v>
      </c>
      <c r="M180" s="44">
        <f t="shared" si="57"/>
        <v>2675.4098360655762</v>
      </c>
      <c r="N180" s="45">
        <f t="shared" si="50"/>
        <v>891.80327868852544</v>
      </c>
      <c r="O180" s="47">
        <f t="shared" si="51"/>
        <v>0</v>
      </c>
      <c r="P180" s="48">
        <f t="shared" si="52"/>
        <v>-208.19672131147456</v>
      </c>
      <c r="Q180" s="49">
        <f t="shared" si="53"/>
        <v>0.81073025335320492</v>
      </c>
      <c r="R180" s="274"/>
      <c r="S180" s="50">
        <v>0.89172453703703702</v>
      </c>
      <c r="T180" s="51">
        <v>0.90866898148148145</v>
      </c>
      <c r="U180" s="52">
        <v>58.083333333333357</v>
      </c>
      <c r="V180" s="53">
        <v>24.399999999999977</v>
      </c>
      <c r="W180" s="54"/>
      <c r="X180" s="94"/>
      <c r="Y180" s="266"/>
      <c r="Z180" s="267"/>
      <c r="AA180" s="55">
        <f t="shared" si="54"/>
        <v>-624.5901639344238</v>
      </c>
      <c r="AB180" s="49">
        <f t="shared" si="55"/>
        <v>0.81073025335320492</v>
      </c>
      <c r="AC180" s="279"/>
    </row>
    <row r="181" spans="1:29" ht="15.75" customHeight="1">
      <c r="A181" s="283"/>
      <c r="B181" s="38"/>
      <c r="C181" s="264"/>
      <c r="D181" s="265"/>
      <c r="E181" s="39"/>
      <c r="F181" s="40"/>
      <c r="G181" s="60"/>
      <c r="H181" s="64"/>
      <c r="I181" s="43"/>
      <c r="J181" s="44"/>
      <c r="K181" s="45"/>
      <c r="L181" s="59"/>
      <c r="M181" s="44"/>
      <c r="N181" s="45"/>
      <c r="O181" s="65"/>
      <c r="P181" s="66"/>
      <c r="Q181" s="67"/>
      <c r="R181" s="274"/>
      <c r="S181" s="50"/>
      <c r="T181" s="51"/>
      <c r="U181" s="52"/>
      <c r="V181" s="53"/>
      <c r="W181" s="54"/>
      <c r="X181" s="94"/>
      <c r="Y181" s="266"/>
      <c r="Z181" s="267"/>
      <c r="AA181" s="55"/>
      <c r="AB181" s="49"/>
      <c r="AC181" s="279"/>
    </row>
    <row r="182" spans="1:29" ht="15.75" customHeight="1">
      <c r="A182" s="283"/>
      <c r="B182" s="38"/>
      <c r="C182" s="264"/>
      <c r="D182" s="265"/>
      <c r="E182" s="39"/>
      <c r="F182" s="40"/>
      <c r="G182" s="60"/>
      <c r="H182" s="64"/>
      <c r="I182" s="43"/>
      <c r="J182" s="44"/>
      <c r="K182" s="45"/>
      <c r="L182" s="59"/>
      <c r="M182" s="44"/>
      <c r="N182" s="45"/>
      <c r="O182" s="65"/>
      <c r="P182" s="66"/>
      <c r="Q182" s="67"/>
      <c r="R182" s="274"/>
      <c r="S182" s="50"/>
      <c r="T182" s="51"/>
      <c r="U182" s="52"/>
      <c r="V182" s="53"/>
      <c r="W182" s="54"/>
      <c r="X182" s="94"/>
      <c r="Y182" s="266"/>
      <c r="Z182" s="267"/>
      <c r="AA182" s="55"/>
      <c r="AB182" s="49"/>
      <c r="AC182" s="279"/>
    </row>
    <row r="183" spans="1:29" ht="15.75" customHeight="1">
      <c r="A183" s="283"/>
      <c r="B183" s="38"/>
      <c r="C183" s="264"/>
      <c r="D183" s="265"/>
      <c r="E183" s="39"/>
      <c r="F183" s="40"/>
      <c r="G183" s="60"/>
      <c r="H183" s="64"/>
      <c r="I183" s="43"/>
      <c r="J183" s="44"/>
      <c r="K183" s="45"/>
      <c r="L183" s="59"/>
      <c r="M183" s="44"/>
      <c r="N183" s="45"/>
      <c r="O183" s="65"/>
      <c r="P183" s="66"/>
      <c r="Q183" s="67"/>
      <c r="R183" s="274"/>
      <c r="S183" s="50"/>
      <c r="T183" s="51"/>
      <c r="U183" s="52"/>
      <c r="V183" s="53"/>
      <c r="W183" s="54"/>
      <c r="X183" s="94"/>
      <c r="Y183" s="266"/>
      <c r="Z183" s="267"/>
      <c r="AA183" s="55"/>
      <c r="AB183" s="49"/>
      <c r="AC183" s="279"/>
    </row>
    <row r="184" spans="1:29" ht="15.75" customHeight="1">
      <c r="A184" s="283"/>
      <c r="B184" s="38"/>
      <c r="C184" s="264"/>
      <c r="D184" s="265"/>
      <c r="E184" s="39"/>
      <c r="F184" s="40"/>
      <c r="G184" s="60"/>
      <c r="H184" s="64"/>
      <c r="I184" s="43"/>
      <c r="J184" s="44"/>
      <c r="K184" s="45"/>
      <c r="L184" s="59"/>
      <c r="M184" s="44"/>
      <c r="N184" s="45"/>
      <c r="O184" s="65"/>
      <c r="P184" s="66"/>
      <c r="Q184" s="67"/>
      <c r="R184" s="274"/>
      <c r="S184" s="50"/>
      <c r="T184" s="51"/>
      <c r="U184" s="52"/>
      <c r="V184" s="53"/>
      <c r="W184" s="54"/>
      <c r="X184" s="94"/>
      <c r="Y184" s="266"/>
      <c r="Z184" s="267"/>
      <c r="AA184" s="55"/>
      <c r="AB184" s="49"/>
      <c r="AC184" s="279"/>
    </row>
    <row r="185" spans="1:29" ht="15.75" customHeight="1">
      <c r="A185" s="283"/>
      <c r="B185" s="38"/>
      <c r="C185" s="264"/>
      <c r="D185" s="265"/>
      <c r="E185" s="39"/>
      <c r="F185" s="40"/>
      <c r="G185" s="60"/>
      <c r="H185" s="64"/>
      <c r="I185" s="43"/>
      <c r="J185" s="44"/>
      <c r="K185" s="45"/>
      <c r="L185" s="59"/>
      <c r="M185" s="44"/>
      <c r="N185" s="45"/>
      <c r="O185" s="65"/>
      <c r="P185" s="66"/>
      <c r="Q185" s="67"/>
      <c r="R185" s="274"/>
      <c r="S185" s="50"/>
      <c r="T185" s="51"/>
      <c r="U185" s="52"/>
      <c r="V185" s="53"/>
      <c r="W185" s="54"/>
      <c r="X185" s="94"/>
      <c r="Y185" s="266"/>
      <c r="Z185" s="267"/>
      <c r="AA185" s="55"/>
      <c r="AB185" s="49"/>
      <c r="AC185" s="279"/>
    </row>
    <row r="186" spans="1:29" ht="15.75" customHeight="1">
      <c r="A186" s="283"/>
      <c r="B186" s="38"/>
      <c r="C186" s="264"/>
      <c r="D186" s="265"/>
      <c r="E186" s="39"/>
      <c r="F186" s="40"/>
      <c r="G186" s="60"/>
      <c r="H186" s="64"/>
      <c r="I186" s="43"/>
      <c r="J186" s="44"/>
      <c r="K186" s="45"/>
      <c r="L186" s="59"/>
      <c r="M186" s="44"/>
      <c r="N186" s="45"/>
      <c r="O186" s="65"/>
      <c r="P186" s="66"/>
      <c r="Q186" s="67"/>
      <c r="R186" s="274"/>
      <c r="S186" s="50"/>
      <c r="T186" s="51"/>
      <c r="U186" s="52"/>
      <c r="V186" s="53"/>
      <c r="W186" s="54"/>
      <c r="X186" s="94"/>
      <c r="Y186" s="266"/>
      <c r="Z186" s="267"/>
      <c r="AA186" s="55"/>
      <c r="AB186" s="49"/>
      <c r="AC186" s="279"/>
    </row>
    <row r="187" spans="1:29" ht="15.75" customHeight="1">
      <c r="A187" s="283"/>
      <c r="B187" s="38"/>
      <c r="C187" s="264"/>
      <c r="D187" s="265"/>
      <c r="E187" s="39"/>
      <c r="F187" s="40"/>
      <c r="G187" s="60"/>
      <c r="H187" s="64"/>
      <c r="I187" s="43"/>
      <c r="J187" s="44"/>
      <c r="K187" s="45"/>
      <c r="L187" s="59"/>
      <c r="M187" s="44"/>
      <c r="N187" s="45"/>
      <c r="O187" s="65"/>
      <c r="P187" s="66"/>
      <c r="Q187" s="67"/>
      <c r="R187" s="274"/>
      <c r="S187" s="50"/>
      <c r="T187" s="51"/>
      <c r="U187" s="52"/>
      <c r="V187" s="53"/>
      <c r="W187" s="54"/>
      <c r="X187" s="94"/>
      <c r="Y187" s="266"/>
      <c r="Z187" s="267"/>
      <c r="AA187" s="55"/>
      <c r="AB187" s="49"/>
      <c r="AC187" s="279"/>
    </row>
    <row r="188" spans="1:29" ht="15.75" customHeight="1">
      <c r="A188" s="283"/>
      <c r="B188" s="38"/>
      <c r="C188" s="264"/>
      <c r="D188" s="265"/>
      <c r="E188" s="39"/>
      <c r="F188" s="40"/>
      <c r="G188" s="60"/>
      <c r="H188" s="64"/>
      <c r="I188" s="43"/>
      <c r="J188" s="44"/>
      <c r="K188" s="45"/>
      <c r="L188" s="59"/>
      <c r="M188" s="44"/>
      <c r="N188" s="45"/>
      <c r="O188" s="65"/>
      <c r="P188" s="66"/>
      <c r="Q188" s="67"/>
      <c r="R188" s="274"/>
      <c r="S188" s="50"/>
      <c r="T188" s="51"/>
      <c r="U188" s="52"/>
      <c r="V188" s="53"/>
      <c r="W188" s="54"/>
      <c r="X188" s="94"/>
      <c r="Y188" s="266"/>
      <c r="Z188" s="267"/>
      <c r="AA188" s="55"/>
      <c r="AB188" s="49"/>
      <c r="AC188" s="279"/>
    </row>
    <row r="189" spans="1:29" ht="15.75" customHeight="1">
      <c r="A189" s="283"/>
      <c r="B189" s="38"/>
      <c r="C189" s="264"/>
      <c r="D189" s="265"/>
      <c r="E189" s="39"/>
      <c r="F189" s="40"/>
      <c r="G189" s="60"/>
      <c r="H189" s="64"/>
      <c r="I189" s="43"/>
      <c r="J189" s="44"/>
      <c r="K189" s="45"/>
      <c r="L189" s="59"/>
      <c r="M189" s="44"/>
      <c r="N189" s="45"/>
      <c r="O189" s="65"/>
      <c r="P189" s="66"/>
      <c r="Q189" s="67"/>
      <c r="R189" s="274"/>
      <c r="S189" s="50"/>
      <c r="T189" s="51"/>
      <c r="U189" s="52"/>
      <c r="V189" s="53"/>
      <c r="W189" s="54"/>
      <c r="X189" s="94"/>
      <c r="Y189" s="266"/>
      <c r="Z189" s="267"/>
      <c r="AA189" s="55"/>
      <c r="AB189" s="49"/>
      <c r="AC189" s="279"/>
    </row>
    <row r="190" spans="1:29" ht="15.75" customHeight="1">
      <c r="A190" s="283"/>
      <c r="B190" s="38"/>
      <c r="C190" s="264"/>
      <c r="D190" s="265"/>
      <c r="E190" s="104"/>
      <c r="F190" s="40"/>
      <c r="G190" s="72"/>
      <c r="H190" s="64"/>
      <c r="I190" s="43"/>
      <c r="J190" s="44"/>
      <c r="K190" s="45"/>
      <c r="L190" s="59"/>
      <c r="M190" s="44"/>
      <c r="N190" s="45"/>
      <c r="O190" s="65"/>
      <c r="P190" s="66"/>
      <c r="Q190" s="67"/>
      <c r="R190" s="274"/>
      <c r="S190" s="62"/>
      <c r="T190" s="63"/>
      <c r="U190" s="73"/>
      <c r="V190" s="74"/>
      <c r="W190" s="68"/>
      <c r="X190" s="110"/>
      <c r="Y190" s="266"/>
      <c r="Z190" s="267"/>
      <c r="AA190" s="111"/>
      <c r="AB190" s="67"/>
      <c r="AC190" s="279"/>
    </row>
    <row r="191" spans="1:29" ht="15.75" customHeight="1" thickBot="1">
      <c r="A191" s="284"/>
      <c r="B191" s="76" t="s">
        <v>35</v>
      </c>
      <c r="C191" s="261"/>
      <c r="D191" s="261"/>
      <c r="E191" s="77"/>
      <c r="F191" s="18"/>
      <c r="G191" s="79"/>
      <c r="H191" s="20"/>
      <c r="I191" s="80">
        <f t="shared" ref="I191:J191" si="59">AVERAGE(I175:I190)</f>
        <v>3.6666666666666665</v>
      </c>
      <c r="J191" s="81">
        <f t="shared" si="59"/>
        <v>3100</v>
      </c>
      <c r="K191" s="82">
        <f t="shared" ref="K191" si="60">J191/I191</f>
        <v>845.4545454545455</v>
      </c>
      <c r="L191" s="80">
        <f t="shared" ref="L191:M191" si="61">AVERAGE(L175:L190)</f>
        <v>3.6666666666666665</v>
      </c>
      <c r="M191" s="81">
        <f t="shared" si="61"/>
        <v>2547.3013213033241</v>
      </c>
      <c r="N191" s="82">
        <f>M191/L191</f>
        <v>694.71854217363386</v>
      </c>
      <c r="O191" s="83">
        <f>L191-I191</f>
        <v>0</v>
      </c>
      <c r="P191" s="84">
        <f>N191-K191</f>
        <v>-150.73600328091163</v>
      </c>
      <c r="Q191" s="85">
        <f>N191/K191</f>
        <v>0.82171010364623354</v>
      </c>
      <c r="R191" s="275"/>
      <c r="S191" s="182">
        <f>S175</f>
        <v>0.70833333333333337</v>
      </c>
      <c r="T191" s="183">
        <f>INDEX(T175:T190,COUNTA(T175:T190))</f>
        <v>0.90866898148148145</v>
      </c>
      <c r="U191" s="86"/>
      <c r="V191" s="96"/>
      <c r="W191" s="18"/>
      <c r="X191" s="20"/>
      <c r="Y191" s="262"/>
      <c r="Z191" s="263"/>
      <c r="AA191" s="97">
        <f>M191-J191</f>
        <v>-552.69867869667587</v>
      </c>
      <c r="AB191" s="85">
        <f>M191/J191</f>
        <v>0.82171010364623354</v>
      </c>
      <c r="AC191" s="280"/>
    </row>
    <row r="192" spans="1:29" ht="15.75" customHeight="1">
      <c r="A192" s="268" t="s">
        <v>51</v>
      </c>
      <c r="B192" s="16" t="s">
        <v>76</v>
      </c>
      <c r="C192" s="271" t="s">
        <v>121</v>
      </c>
      <c r="D192" s="272"/>
      <c r="E192" s="21">
        <v>22.28</v>
      </c>
      <c r="F192" s="15">
        <v>1484</v>
      </c>
      <c r="G192" s="22">
        <f t="shared" ref="G192:G195" si="62">E192*F192</f>
        <v>33063.520000000004</v>
      </c>
      <c r="H192" s="23"/>
      <c r="I192" s="24">
        <v>5</v>
      </c>
      <c r="J192" s="25">
        <v>3300</v>
      </c>
      <c r="K192" s="26">
        <f>J192/I192</f>
        <v>660</v>
      </c>
      <c r="L192" s="27">
        <v>5</v>
      </c>
      <c r="M192" s="25">
        <f>F192/V192*60</f>
        <v>2766.6494044536535</v>
      </c>
      <c r="N192" s="26">
        <f>M192/L192</f>
        <v>553.32988089073069</v>
      </c>
      <c r="O192" s="91">
        <f>L192-I192</f>
        <v>0</v>
      </c>
      <c r="P192" s="92">
        <f>N192-K192</f>
        <v>-106.67011910926931</v>
      </c>
      <c r="Q192" s="31">
        <f>N192/K192</f>
        <v>0.83837860741019798</v>
      </c>
      <c r="R192" s="273">
        <f>Q208</f>
        <v>0.83790203251124162</v>
      </c>
      <c r="S192" s="32">
        <v>0.70833333333333337</v>
      </c>
      <c r="T192" s="33">
        <v>0.73068287037037039</v>
      </c>
      <c r="U192" s="34"/>
      <c r="V192" s="35">
        <v>32.183333333333302</v>
      </c>
      <c r="W192" s="114"/>
      <c r="X192" s="115"/>
      <c r="Y192" s="276"/>
      <c r="Z192" s="277"/>
      <c r="AA192" s="36">
        <f>M192-J192</f>
        <v>-533.35059554634654</v>
      </c>
      <c r="AB192" s="31">
        <f>M192/J192</f>
        <v>0.83837860741019798</v>
      </c>
      <c r="AC192" s="278">
        <f>AB208</f>
        <v>0.83790203251124173</v>
      </c>
    </row>
    <row r="193" spans="1:29" ht="15.75" customHeight="1">
      <c r="A193" s="269"/>
      <c r="B193" s="38" t="s">
        <v>76</v>
      </c>
      <c r="C193" s="264" t="s">
        <v>125</v>
      </c>
      <c r="D193" s="265"/>
      <c r="E193" s="39">
        <v>17.89</v>
      </c>
      <c r="F193" s="40">
        <v>4377</v>
      </c>
      <c r="G193" s="41">
        <f t="shared" si="62"/>
        <v>78304.53</v>
      </c>
      <c r="H193" s="42"/>
      <c r="I193" s="43">
        <v>4</v>
      </c>
      <c r="J193" s="44">
        <v>3300</v>
      </c>
      <c r="K193" s="45">
        <f t="shared" ref="K193:K228" si="63">J193/I193</f>
        <v>825</v>
      </c>
      <c r="L193" s="46">
        <v>4</v>
      </c>
      <c r="M193" s="44">
        <f>F193/V193*60</f>
        <v>2793.3345151568892</v>
      </c>
      <c r="N193" s="45">
        <f>M193/L193</f>
        <v>698.3336287892223</v>
      </c>
      <c r="O193" s="47">
        <f>L193-I193</f>
        <v>0</v>
      </c>
      <c r="P193" s="48">
        <f>N193-K193</f>
        <v>-126.6663712107777</v>
      </c>
      <c r="Q193" s="49">
        <f>N193/K193</f>
        <v>0.84646500459299678</v>
      </c>
      <c r="R193" s="274"/>
      <c r="S193" s="50">
        <v>0.73402777777777783</v>
      </c>
      <c r="T193" s="51">
        <v>0.79931712962962964</v>
      </c>
      <c r="U193" s="52">
        <v>4.8166666666667268</v>
      </c>
      <c r="V193" s="53">
        <v>94.016666666666595</v>
      </c>
      <c r="W193" s="54"/>
      <c r="X193" s="94"/>
      <c r="Y193" s="266"/>
      <c r="Z193" s="267"/>
      <c r="AA193" s="55">
        <f>M193-J193</f>
        <v>-506.66548484311079</v>
      </c>
      <c r="AB193" s="49">
        <f>M193/J193</f>
        <v>0.84646500459299678</v>
      </c>
      <c r="AC193" s="279"/>
    </row>
    <row r="194" spans="1:29" ht="15.75" customHeight="1">
      <c r="A194" s="269"/>
      <c r="B194" s="38" t="s">
        <v>76</v>
      </c>
      <c r="C194" s="264" t="s">
        <v>126</v>
      </c>
      <c r="D194" s="265"/>
      <c r="E194" s="39">
        <v>16.66</v>
      </c>
      <c r="F194" s="40">
        <v>3245</v>
      </c>
      <c r="G194" s="41">
        <f t="shared" si="62"/>
        <v>54061.7</v>
      </c>
      <c r="H194" s="42">
        <v>2</v>
      </c>
      <c r="I194" s="43">
        <v>4</v>
      </c>
      <c r="J194" s="44">
        <v>3300</v>
      </c>
      <c r="K194" s="45">
        <f t="shared" si="63"/>
        <v>825</v>
      </c>
      <c r="L194" s="46">
        <v>4</v>
      </c>
      <c r="M194" s="44">
        <f>F194/V194*60</f>
        <v>2751.9434628975314</v>
      </c>
      <c r="N194" s="45">
        <f>M194/L194</f>
        <v>687.98586572438285</v>
      </c>
      <c r="O194" s="47">
        <f>L194-I194</f>
        <v>0</v>
      </c>
      <c r="P194" s="48">
        <f>N194-K194</f>
        <v>-137.01413427561715</v>
      </c>
      <c r="Q194" s="49">
        <f>N194/K194</f>
        <v>0.83392226148410042</v>
      </c>
      <c r="R194" s="274"/>
      <c r="S194" s="50">
        <v>0.80503472222222228</v>
      </c>
      <c r="T194" s="51">
        <v>0.85416666666666663</v>
      </c>
      <c r="U194" s="52">
        <v>8.2333333333333947</v>
      </c>
      <c r="V194" s="53">
        <v>70.749999999999872</v>
      </c>
      <c r="W194" s="54">
        <v>0.85416666666666663</v>
      </c>
      <c r="X194" s="94">
        <v>0.8930555555555556</v>
      </c>
      <c r="Y194" s="266"/>
      <c r="Z194" s="267"/>
      <c r="AA194" s="55">
        <f>M194-J194</f>
        <v>-548.05653710246861</v>
      </c>
      <c r="AB194" s="49">
        <f>M194/J194</f>
        <v>0.83392226148410042</v>
      </c>
      <c r="AC194" s="279"/>
    </row>
    <row r="195" spans="1:29" ht="15.75" customHeight="1">
      <c r="A195" s="269"/>
      <c r="B195" s="38" t="s">
        <v>76</v>
      </c>
      <c r="C195" s="264" t="s">
        <v>126</v>
      </c>
      <c r="D195" s="265"/>
      <c r="E195" s="39">
        <v>16.66</v>
      </c>
      <c r="F195" s="40">
        <v>3863</v>
      </c>
      <c r="G195" s="41">
        <f t="shared" si="62"/>
        <v>64357.58</v>
      </c>
      <c r="H195" s="42"/>
      <c r="I195" s="43">
        <v>4</v>
      </c>
      <c r="J195" s="44">
        <v>3300</v>
      </c>
      <c r="K195" s="45">
        <f t="shared" si="63"/>
        <v>825</v>
      </c>
      <c r="L195" s="46">
        <v>4</v>
      </c>
      <c r="M195" s="44">
        <f>F195/V195*60</f>
        <v>2748.3794466403169</v>
      </c>
      <c r="N195" s="45">
        <f>M195/L195</f>
        <v>687.09486166007923</v>
      </c>
      <c r="O195" s="47">
        <f>L195-I195</f>
        <v>0</v>
      </c>
      <c r="P195" s="48">
        <f>N195-K195</f>
        <v>-137.90513833992077</v>
      </c>
      <c r="Q195" s="49">
        <f>N195/K195</f>
        <v>0.83284225655767175</v>
      </c>
      <c r="R195" s="274"/>
      <c r="S195" s="50">
        <v>0.8930555555555556</v>
      </c>
      <c r="T195" s="51">
        <v>0.95162037037037039</v>
      </c>
      <c r="U195" s="52">
        <v>56.000000000000121</v>
      </c>
      <c r="V195" s="53">
        <v>84.3333333333333</v>
      </c>
      <c r="W195" s="54"/>
      <c r="X195" s="94"/>
      <c r="Y195" s="266"/>
      <c r="Z195" s="267"/>
      <c r="AA195" s="55">
        <f>M195-J195</f>
        <v>-551.62055335968307</v>
      </c>
      <c r="AB195" s="49">
        <f>M195/J195</f>
        <v>0.83284225655767175</v>
      </c>
      <c r="AC195" s="279"/>
    </row>
    <row r="196" spans="1:29" ht="15.75" customHeight="1">
      <c r="A196" s="269"/>
      <c r="B196" s="38"/>
      <c r="C196" s="264"/>
      <c r="D196" s="265"/>
      <c r="E196" s="39"/>
      <c r="F196" s="40"/>
      <c r="G196" s="41"/>
      <c r="H196" s="58"/>
      <c r="I196" s="43"/>
      <c r="J196" s="44"/>
      <c r="K196" s="45"/>
      <c r="L196" s="59"/>
      <c r="M196" s="44"/>
      <c r="N196" s="45"/>
      <c r="O196" s="47"/>
      <c r="P196" s="48"/>
      <c r="Q196" s="49"/>
      <c r="R196" s="274"/>
      <c r="S196" s="50"/>
      <c r="T196" s="51"/>
      <c r="U196" s="52"/>
      <c r="V196" s="53"/>
      <c r="W196" s="54"/>
      <c r="X196" s="94"/>
      <c r="Y196" s="266"/>
      <c r="Z196" s="267"/>
      <c r="AA196" s="55"/>
      <c r="AB196" s="49"/>
      <c r="AC196" s="279"/>
    </row>
    <row r="197" spans="1:29" ht="15.75" customHeight="1">
      <c r="A197" s="269"/>
      <c r="B197" s="38"/>
      <c r="C197" s="264"/>
      <c r="D197" s="265"/>
      <c r="E197" s="39"/>
      <c r="F197" s="40"/>
      <c r="G197" s="60"/>
      <c r="H197" s="61"/>
      <c r="I197" s="43"/>
      <c r="J197" s="44"/>
      <c r="K197" s="45"/>
      <c r="L197" s="46"/>
      <c r="M197" s="44"/>
      <c r="N197" s="45"/>
      <c r="O197" s="47"/>
      <c r="P197" s="48"/>
      <c r="Q197" s="49"/>
      <c r="R197" s="274"/>
      <c r="S197" s="50"/>
      <c r="T197" s="51"/>
      <c r="U197" s="52"/>
      <c r="V197" s="53"/>
      <c r="W197" s="54"/>
      <c r="X197" s="94"/>
      <c r="Y197" s="266"/>
      <c r="Z197" s="267"/>
      <c r="AA197" s="55"/>
      <c r="AB197" s="49"/>
      <c r="AC197" s="279"/>
    </row>
    <row r="198" spans="1:29" ht="15.75" customHeight="1">
      <c r="A198" s="269"/>
      <c r="B198" s="38"/>
      <c r="C198" s="264"/>
      <c r="D198" s="265"/>
      <c r="E198" s="39"/>
      <c r="F198" s="40"/>
      <c r="G198" s="60"/>
      <c r="H198" s="64"/>
      <c r="I198" s="43"/>
      <c r="J198" s="44"/>
      <c r="K198" s="45"/>
      <c r="L198" s="59"/>
      <c r="M198" s="44"/>
      <c r="N198" s="45"/>
      <c r="O198" s="65"/>
      <c r="P198" s="66"/>
      <c r="Q198" s="67"/>
      <c r="R198" s="274"/>
      <c r="S198" s="50"/>
      <c r="T198" s="51"/>
      <c r="U198" s="52"/>
      <c r="V198" s="53"/>
      <c r="W198" s="54"/>
      <c r="X198" s="94"/>
      <c r="Y198" s="266"/>
      <c r="Z198" s="267"/>
      <c r="AA198" s="55"/>
      <c r="AB198" s="49"/>
      <c r="AC198" s="279"/>
    </row>
    <row r="199" spans="1:29" ht="15.75" customHeight="1">
      <c r="A199" s="269"/>
      <c r="B199" s="38"/>
      <c r="C199" s="264"/>
      <c r="D199" s="265"/>
      <c r="E199" s="39"/>
      <c r="F199" s="40"/>
      <c r="G199" s="60"/>
      <c r="H199" s="64"/>
      <c r="I199" s="43"/>
      <c r="J199" s="44"/>
      <c r="K199" s="45"/>
      <c r="L199" s="59"/>
      <c r="M199" s="44"/>
      <c r="N199" s="45"/>
      <c r="O199" s="65"/>
      <c r="P199" s="66"/>
      <c r="Q199" s="67"/>
      <c r="R199" s="274"/>
      <c r="S199" s="50"/>
      <c r="T199" s="51"/>
      <c r="U199" s="52"/>
      <c r="V199" s="53"/>
      <c r="W199" s="54"/>
      <c r="X199" s="94"/>
      <c r="Y199" s="266"/>
      <c r="Z199" s="267"/>
      <c r="AA199" s="55"/>
      <c r="AB199" s="49"/>
      <c r="AC199" s="279"/>
    </row>
    <row r="200" spans="1:29" ht="15.75" customHeight="1">
      <c r="A200" s="269"/>
      <c r="B200" s="38"/>
      <c r="C200" s="264"/>
      <c r="D200" s="265"/>
      <c r="E200" s="39"/>
      <c r="F200" s="40"/>
      <c r="G200" s="60"/>
      <c r="H200" s="64"/>
      <c r="I200" s="43"/>
      <c r="J200" s="44"/>
      <c r="K200" s="45"/>
      <c r="L200" s="59"/>
      <c r="M200" s="44"/>
      <c r="N200" s="45"/>
      <c r="O200" s="65"/>
      <c r="P200" s="66"/>
      <c r="Q200" s="67"/>
      <c r="R200" s="274"/>
      <c r="S200" s="50"/>
      <c r="T200" s="51"/>
      <c r="U200" s="52"/>
      <c r="V200" s="53"/>
      <c r="W200" s="54"/>
      <c r="X200" s="94"/>
      <c r="Y200" s="266"/>
      <c r="Z200" s="267"/>
      <c r="AA200" s="55"/>
      <c r="AB200" s="49"/>
      <c r="AC200" s="279"/>
    </row>
    <row r="201" spans="1:29" ht="15.75" customHeight="1">
      <c r="A201" s="269"/>
      <c r="B201" s="38"/>
      <c r="C201" s="264"/>
      <c r="D201" s="265"/>
      <c r="E201" s="39"/>
      <c r="F201" s="40"/>
      <c r="G201" s="60"/>
      <c r="H201" s="64"/>
      <c r="I201" s="43"/>
      <c r="J201" s="44"/>
      <c r="K201" s="45"/>
      <c r="L201" s="59"/>
      <c r="M201" s="44"/>
      <c r="N201" s="45"/>
      <c r="O201" s="65"/>
      <c r="P201" s="66"/>
      <c r="Q201" s="67"/>
      <c r="R201" s="274"/>
      <c r="S201" s="50"/>
      <c r="T201" s="51"/>
      <c r="U201" s="52"/>
      <c r="V201" s="53"/>
      <c r="W201" s="54"/>
      <c r="X201" s="94"/>
      <c r="Y201" s="266"/>
      <c r="Z201" s="267"/>
      <c r="AA201" s="55"/>
      <c r="AB201" s="49"/>
      <c r="AC201" s="279"/>
    </row>
    <row r="202" spans="1:29" ht="15.75" customHeight="1">
      <c r="A202" s="269"/>
      <c r="B202" s="38"/>
      <c r="C202" s="264"/>
      <c r="D202" s="265"/>
      <c r="E202" s="39"/>
      <c r="F202" s="40"/>
      <c r="G202" s="60"/>
      <c r="H202" s="64"/>
      <c r="I202" s="43"/>
      <c r="J202" s="44"/>
      <c r="K202" s="45"/>
      <c r="L202" s="59"/>
      <c r="M202" s="44"/>
      <c r="N202" s="45"/>
      <c r="O202" s="65"/>
      <c r="P202" s="66"/>
      <c r="Q202" s="67"/>
      <c r="R202" s="274"/>
      <c r="S202" s="50"/>
      <c r="T202" s="51"/>
      <c r="U202" s="52"/>
      <c r="V202" s="53"/>
      <c r="W202" s="68"/>
      <c r="X202" s="110"/>
      <c r="Y202" s="266"/>
      <c r="Z202" s="267"/>
      <c r="AA202" s="55"/>
      <c r="AB202" s="49"/>
      <c r="AC202" s="279"/>
    </row>
    <row r="203" spans="1:29" ht="15.75" customHeight="1">
      <c r="A203" s="269"/>
      <c r="B203" s="38"/>
      <c r="C203" s="264"/>
      <c r="D203" s="265"/>
      <c r="E203" s="39"/>
      <c r="F203" s="40"/>
      <c r="G203" s="60"/>
      <c r="H203" s="64"/>
      <c r="I203" s="43"/>
      <c r="J203" s="44"/>
      <c r="K203" s="45"/>
      <c r="L203" s="59"/>
      <c r="M203" s="44"/>
      <c r="N203" s="45"/>
      <c r="O203" s="65"/>
      <c r="P203" s="66"/>
      <c r="Q203" s="67"/>
      <c r="R203" s="274"/>
      <c r="S203" s="50"/>
      <c r="T203" s="51"/>
      <c r="U203" s="52"/>
      <c r="V203" s="53"/>
      <c r="W203" s="68"/>
      <c r="X203" s="110"/>
      <c r="Y203" s="266"/>
      <c r="Z203" s="267"/>
      <c r="AA203" s="55"/>
      <c r="AB203" s="49"/>
      <c r="AC203" s="279"/>
    </row>
    <row r="204" spans="1:29" ht="15.75" customHeight="1">
      <c r="A204" s="269"/>
      <c r="B204" s="38"/>
      <c r="C204" s="264"/>
      <c r="D204" s="265"/>
      <c r="E204" s="39"/>
      <c r="F204" s="40"/>
      <c r="G204" s="60"/>
      <c r="H204" s="64"/>
      <c r="I204" s="43"/>
      <c r="J204" s="44"/>
      <c r="K204" s="45"/>
      <c r="L204" s="59"/>
      <c r="M204" s="44"/>
      <c r="N204" s="45"/>
      <c r="O204" s="65"/>
      <c r="P204" s="66"/>
      <c r="Q204" s="67"/>
      <c r="R204" s="274"/>
      <c r="S204" s="50"/>
      <c r="T204" s="51"/>
      <c r="U204" s="52"/>
      <c r="V204" s="53"/>
      <c r="W204" s="68"/>
      <c r="X204" s="110"/>
      <c r="Y204" s="266"/>
      <c r="Z204" s="267"/>
      <c r="AA204" s="55"/>
      <c r="AB204" s="49"/>
      <c r="AC204" s="279"/>
    </row>
    <row r="205" spans="1:29" ht="15.75" customHeight="1">
      <c r="A205" s="269"/>
      <c r="B205" s="38"/>
      <c r="C205" s="264"/>
      <c r="D205" s="265"/>
      <c r="E205" s="39"/>
      <c r="F205" s="40"/>
      <c r="G205" s="60"/>
      <c r="H205" s="64"/>
      <c r="I205" s="43"/>
      <c r="J205" s="44"/>
      <c r="K205" s="45"/>
      <c r="L205" s="59"/>
      <c r="M205" s="44"/>
      <c r="N205" s="45"/>
      <c r="O205" s="65"/>
      <c r="P205" s="66"/>
      <c r="Q205" s="67"/>
      <c r="R205" s="274"/>
      <c r="S205" s="50"/>
      <c r="T205" s="51"/>
      <c r="U205" s="52"/>
      <c r="V205" s="53"/>
      <c r="W205" s="68"/>
      <c r="X205" s="110"/>
      <c r="Y205" s="266"/>
      <c r="Z205" s="267"/>
      <c r="AA205" s="55"/>
      <c r="AB205" s="49"/>
      <c r="AC205" s="279"/>
    </row>
    <row r="206" spans="1:29" ht="15.75" customHeight="1">
      <c r="A206" s="269"/>
      <c r="B206" s="38"/>
      <c r="C206" s="264"/>
      <c r="D206" s="265"/>
      <c r="E206" s="39"/>
      <c r="F206" s="40"/>
      <c r="G206" s="60"/>
      <c r="H206" s="64"/>
      <c r="I206" s="43"/>
      <c r="J206" s="44"/>
      <c r="K206" s="45"/>
      <c r="L206" s="59"/>
      <c r="M206" s="44"/>
      <c r="N206" s="45"/>
      <c r="O206" s="65"/>
      <c r="P206" s="66"/>
      <c r="Q206" s="67"/>
      <c r="R206" s="274"/>
      <c r="S206" s="50"/>
      <c r="T206" s="51"/>
      <c r="U206" s="52"/>
      <c r="V206" s="53"/>
      <c r="W206" s="68"/>
      <c r="X206" s="110"/>
      <c r="Y206" s="266"/>
      <c r="Z206" s="267"/>
      <c r="AA206" s="55"/>
      <c r="AB206" s="49"/>
      <c r="AC206" s="279"/>
    </row>
    <row r="207" spans="1:29" ht="15.75" customHeight="1">
      <c r="A207" s="269"/>
      <c r="B207" s="38"/>
      <c r="C207" s="264"/>
      <c r="D207" s="265"/>
      <c r="E207" s="104"/>
      <c r="F207" s="40"/>
      <c r="G207" s="72"/>
      <c r="H207" s="64"/>
      <c r="I207" s="43"/>
      <c r="J207" s="44"/>
      <c r="K207" s="45"/>
      <c r="L207" s="59"/>
      <c r="M207" s="44"/>
      <c r="N207" s="45"/>
      <c r="O207" s="65"/>
      <c r="P207" s="66"/>
      <c r="Q207" s="67"/>
      <c r="R207" s="274"/>
      <c r="S207" s="62"/>
      <c r="T207" s="63"/>
      <c r="U207" s="73"/>
      <c r="V207" s="74"/>
      <c r="W207" s="68"/>
      <c r="X207" s="110"/>
      <c r="Y207" s="266"/>
      <c r="Z207" s="267"/>
      <c r="AA207" s="111"/>
      <c r="AB207" s="67"/>
      <c r="AC207" s="279"/>
    </row>
    <row r="208" spans="1:29" ht="15.75" customHeight="1" thickBot="1">
      <c r="A208" s="270"/>
      <c r="B208" s="76" t="s">
        <v>35</v>
      </c>
      <c r="C208" s="261"/>
      <c r="D208" s="261"/>
      <c r="E208" s="77"/>
      <c r="F208" s="18"/>
      <c r="G208" s="79"/>
      <c r="H208" s="20"/>
      <c r="I208" s="80">
        <f t="shared" ref="I208:J208" si="64">AVERAGE(I192:I207)</f>
        <v>4.25</v>
      </c>
      <c r="J208" s="81">
        <f t="shared" si="64"/>
        <v>3300</v>
      </c>
      <c r="K208" s="82">
        <f t="shared" ref="K208" si="65">J208/I208</f>
        <v>776.47058823529414</v>
      </c>
      <c r="L208" s="80">
        <f t="shared" ref="L208:M208" si="66">AVERAGE(L192:L207)</f>
        <v>4.25</v>
      </c>
      <c r="M208" s="81">
        <f t="shared" si="66"/>
        <v>2765.0767072870976</v>
      </c>
      <c r="N208" s="82">
        <f>M208/L208</f>
        <v>650.60628406755234</v>
      </c>
      <c r="O208" s="83">
        <f>L208-I208</f>
        <v>0</v>
      </c>
      <c r="P208" s="84">
        <f>N208-K208</f>
        <v>-125.86430416774181</v>
      </c>
      <c r="Q208" s="85">
        <f>N208/K208</f>
        <v>0.83790203251124162</v>
      </c>
      <c r="R208" s="275"/>
      <c r="S208" s="182">
        <f>S192</f>
        <v>0.70833333333333337</v>
      </c>
      <c r="T208" s="183">
        <f>INDEX(T192:T207,COUNTA(T192:T207))</f>
        <v>0.95162037037037039</v>
      </c>
      <c r="U208" s="86"/>
      <c r="V208" s="96"/>
      <c r="W208" s="18"/>
      <c r="X208" s="20"/>
      <c r="Y208" s="262"/>
      <c r="Z208" s="263"/>
      <c r="AA208" s="97">
        <f>M208-J208</f>
        <v>-534.92329271290237</v>
      </c>
      <c r="AB208" s="85">
        <f>M208/J208</f>
        <v>0.83790203251124173</v>
      </c>
      <c r="AC208" s="280"/>
    </row>
    <row r="209" spans="1:29" ht="15.75" customHeight="1">
      <c r="A209" s="281" t="s">
        <v>52</v>
      </c>
      <c r="B209" s="16" t="s">
        <v>76</v>
      </c>
      <c r="C209" s="271" t="s">
        <v>127</v>
      </c>
      <c r="D209" s="272"/>
      <c r="E209" s="21">
        <v>18.18</v>
      </c>
      <c r="F209" s="15">
        <v>1258</v>
      </c>
      <c r="G209" s="22">
        <f t="shared" ref="G209:G210" si="67">E209*F209</f>
        <v>22870.44</v>
      </c>
      <c r="H209" s="23"/>
      <c r="I209" s="24">
        <v>3</v>
      </c>
      <c r="J209" s="25">
        <v>3600</v>
      </c>
      <c r="K209" s="26">
        <f>J209/I209</f>
        <v>1200</v>
      </c>
      <c r="L209" s="27">
        <v>3</v>
      </c>
      <c r="M209" s="25">
        <f>F209/V209*60</f>
        <v>2961.935905820812</v>
      </c>
      <c r="N209" s="26">
        <f>M209/L209</f>
        <v>987.31196860693728</v>
      </c>
      <c r="O209" s="91">
        <f>L209-I209</f>
        <v>0</v>
      </c>
      <c r="P209" s="92">
        <f>N209-K209</f>
        <v>-212.68803139306272</v>
      </c>
      <c r="Q209" s="31">
        <f>N209/K209</f>
        <v>0.82275997383911437</v>
      </c>
      <c r="R209" s="273">
        <f>Q225</f>
        <v>0.82709719404780746</v>
      </c>
      <c r="S209" s="32">
        <v>0.70833333333333337</v>
      </c>
      <c r="T209" s="33">
        <v>0.72603009259259255</v>
      </c>
      <c r="U209" s="34"/>
      <c r="V209" s="35">
        <v>25.483333333333213</v>
      </c>
      <c r="W209" s="114"/>
      <c r="X209" s="115"/>
      <c r="Y209" s="276"/>
      <c r="Z209" s="277"/>
      <c r="AA209" s="36">
        <f>M209-J209</f>
        <v>-638.06409417918803</v>
      </c>
      <c r="AB209" s="31">
        <f>M209/J209</f>
        <v>0.82275997383911448</v>
      </c>
      <c r="AC209" s="278">
        <f>AB225</f>
        <v>0.82709719404780746</v>
      </c>
    </row>
    <row r="210" spans="1:29" ht="15.75" customHeight="1">
      <c r="A210" s="282"/>
      <c r="B210" s="38" t="s">
        <v>76</v>
      </c>
      <c r="C210" s="264" t="s">
        <v>128</v>
      </c>
      <c r="D210" s="265"/>
      <c r="E210" s="39">
        <v>14.28</v>
      </c>
      <c r="F210" s="40">
        <v>8538</v>
      </c>
      <c r="G210" s="41">
        <f t="shared" si="67"/>
        <v>121922.64</v>
      </c>
      <c r="H210" s="42"/>
      <c r="I210" s="43">
        <v>3</v>
      </c>
      <c r="J210" s="44">
        <v>3600</v>
      </c>
      <c r="K210" s="45">
        <f t="shared" si="63"/>
        <v>1200</v>
      </c>
      <c r="L210" s="46">
        <v>3</v>
      </c>
      <c r="M210" s="44">
        <f>F210/V210*60</f>
        <v>2993.1638913234024</v>
      </c>
      <c r="N210" s="45">
        <f>M210/L210</f>
        <v>997.72129710780075</v>
      </c>
      <c r="O210" s="47">
        <f>L210-I210</f>
        <v>0</v>
      </c>
      <c r="P210" s="48">
        <f>N210-K210</f>
        <v>-202.27870289219925</v>
      </c>
      <c r="Q210" s="49">
        <f>N210/K210</f>
        <v>0.83143441425650066</v>
      </c>
      <c r="R210" s="274"/>
      <c r="S210" s="50">
        <v>0.73958333333333337</v>
      </c>
      <c r="T210" s="51">
        <v>0.85843749999999996</v>
      </c>
      <c r="U210" s="52">
        <v>19.516666666666787</v>
      </c>
      <c r="V210" s="53">
        <v>171.14999999999989</v>
      </c>
      <c r="W210" s="54"/>
      <c r="X210" s="94"/>
      <c r="Y210" s="266" t="s">
        <v>257</v>
      </c>
      <c r="Z210" s="267"/>
      <c r="AA210" s="55">
        <f>M210-J210</f>
        <v>-606.83610867659763</v>
      </c>
      <c r="AB210" s="49">
        <f>M210/J210</f>
        <v>0.83143441425650066</v>
      </c>
      <c r="AC210" s="279"/>
    </row>
    <row r="211" spans="1:29" ht="15.75" customHeight="1">
      <c r="A211" s="282"/>
      <c r="B211" s="38"/>
      <c r="C211" s="264"/>
      <c r="D211" s="265"/>
      <c r="E211" s="39"/>
      <c r="F211" s="40"/>
      <c r="G211" s="41"/>
      <c r="H211" s="42"/>
      <c r="I211" s="43"/>
      <c r="J211" s="44"/>
      <c r="K211" s="45"/>
      <c r="L211" s="46"/>
      <c r="M211" s="44"/>
      <c r="N211" s="45"/>
      <c r="O211" s="47"/>
      <c r="P211" s="48"/>
      <c r="Q211" s="49"/>
      <c r="R211" s="274"/>
      <c r="S211" s="50"/>
      <c r="T211" s="51"/>
      <c r="U211" s="52"/>
      <c r="V211" s="53"/>
      <c r="W211" s="54"/>
      <c r="X211" s="94"/>
      <c r="Y211" s="266"/>
      <c r="Z211" s="267"/>
      <c r="AA211" s="55"/>
      <c r="AB211" s="49"/>
      <c r="AC211" s="279"/>
    </row>
    <row r="212" spans="1:29" ht="15.75" customHeight="1">
      <c r="A212" s="282"/>
      <c r="B212" s="38"/>
      <c r="C212" s="264"/>
      <c r="D212" s="265"/>
      <c r="E212" s="39"/>
      <c r="F212" s="40"/>
      <c r="G212" s="41"/>
      <c r="H212" s="42"/>
      <c r="I212" s="43"/>
      <c r="J212" s="44"/>
      <c r="K212" s="45"/>
      <c r="L212" s="46"/>
      <c r="M212" s="44"/>
      <c r="N212" s="45"/>
      <c r="O212" s="47"/>
      <c r="P212" s="48"/>
      <c r="Q212" s="49"/>
      <c r="R212" s="274"/>
      <c r="S212" s="50"/>
      <c r="T212" s="51"/>
      <c r="U212" s="52"/>
      <c r="V212" s="53"/>
      <c r="W212" s="54"/>
      <c r="X212" s="94"/>
      <c r="Y212" s="266"/>
      <c r="Z212" s="267"/>
      <c r="AA212" s="55"/>
      <c r="AB212" s="49"/>
      <c r="AC212" s="279"/>
    </row>
    <row r="213" spans="1:29" ht="15.75" customHeight="1">
      <c r="A213" s="283"/>
      <c r="B213" s="38"/>
      <c r="C213" s="264"/>
      <c r="D213" s="265"/>
      <c r="E213" s="39"/>
      <c r="F213" s="40"/>
      <c r="G213" s="41"/>
      <c r="H213" s="58"/>
      <c r="I213" s="43"/>
      <c r="J213" s="44"/>
      <c r="K213" s="45"/>
      <c r="L213" s="59"/>
      <c r="M213" s="44"/>
      <c r="N213" s="45"/>
      <c r="O213" s="47"/>
      <c r="P213" s="48"/>
      <c r="Q213" s="49"/>
      <c r="R213" s="274"/>
      <c r="S213" s="50"/>
      <c r="T213" s="51"/>
      <c r="U213" s="52"/>
      <c r="V213" s="53"/>
      <c r="W213" s="54"/>
      <c r="X213" s="94"/>
      <c r="Y213" s="266"/>
      <c r="Z213" s="267"/>
      <c r="AA213" s="55"/>
      <c r="AB213" s="49"/>
      <c r="AC213" s="279"/>
    </row>
    <row r="214" spans="1:29" ht="15.75" customHeight="1">
      <c r="A214" s="283"/>
      <c r="B214" s="38"/>
      <c r="C214" s="264"/>
      <c r="D214" s="265"/>
      <c r="E214" s="39"/>
      <c r="F214" s="40"/>
      <c r="G214" s="60"/>
      <c r="H214" s="61"/>
      <c r="I214" s="43"/>
      <c r="J214" s="44"/>
      <c r="K214" s="45"/>
      <c r="L214" s="46"/>
      <c r="M214" s="44"/>
      <c r="N214" s="45"/>
      <c r="O214" s="47"/>
      <c r="P214" s="48"/>
      <c r="Q214" s="49"/>
      <c r="R214" s="274"/>
      <c r="S214" s="50"/>
      <c r="T214" s="51"/>
      <c r="U214" s="52"/>
      <c r="V214" s="53"/>
      <c r="W214" s="54"/>
      <c r="X214" s="94"/>
      <c r="Y214" s="266"/>
      <c r="Z214" s="267"/>
      <c r="AA214" s="55"/>
      <c r="AB214" s="49"/>
      <c r="AC214" s="279"/>
    </row>
    <row r="215" spans="1:29" ht="15.75" customHeight="1">
      <c r="A215" s="283"/>
      <c r="B215" s="38"/>
      <c r="C215" s="264"/>
      <c r="D215" s="265"/>
      <c r="E215" s="39"/>
      <c r="F215" s="40"/>
      <c r="G215" s="60"/>
      <c r="H215" s="64"/>
      <c r="I215" s="43"/>
      <c r="J215" s="44"/>
      <c r="K215" s="45"/>
      <c r="L215" s="59"/>
      <c r="M215" s="44"/>
      <c r="N215" s="45"/>
      <c r="O215" s="65"/>
      <c r="P215" s="66"/>
      <c r="Q215" s="67"/>
      <c r="R215" s="274"/>
      <c r="S215" s="50"/>
      <c r="T215" s="51"/>
      <c r="U215" s="52"/>
      <c r="V215" s="53"/>
      <c r="W215" s="54"/>
      <c r="X215" s="94"/>
      <c r="Y215" s="266"/>
      <c r="Z215" s="267"/>
      <c r="AA215" s="55"/>
      <c r="AB215" s="49"/>
      <c r="AC215" s="279"/>
    </row>
    <row r="216" spans="1:29" ht="15.75" customHeight="1">
      <c r="A216" s="283"/>
      <c r="B216" s="38"/>
      <c r="C216" s="264"/>
      <c r="D216" s="265"/>
      <c r="E216" s="39"/>
      <c r="F216" s="40"/>
      <c r="G216" s="60"/>
      <c r="H216" s="64"/>
      <c r="I216" s="43"/>
      <c r="J216" s="44"/>
      <c r="K216" s="45"/>
      <c r="L216" s="59"/>
      <c r="M216" s="44"/>
      <c r="N216" s="45"/>
      <c r="O216" s="65"/>
      <c r="P216" s="66"/>
      <c r="Q216" s="67"/>
      <c r="R216" s="274"/>
      <c r="S216" s="50"/>
      <c r="T216" s="51"/>
      <c r="U216" s="52"/>
      <c r="V216" s="53"/>
      <c r="W216" s="54"/>
      <c r="X216" s="94"/>
      <c r="Y216" s="266"/>
      <c r="Z216" s="267"/>
      <c r="AA216" s="55"/>
      <c r="AB216" s="49"/>
      <c r="AC216" s="279"/>
    </row>
    <row r="217" spans="1:29" ht="15.75" customHeight="1">
      <c r="A217" s="283"/>
      <c r="B217" s="38"/>
      <c r="C217" s="264"/>
      <c r="D217" s="265"/>
      <c r="E217" s="39"/>
      <c r="F217" s="40"/>
      <c r="G217" s="60"/>
      <c r="H217" s="64"/>
      <c r="I217" s="43"/>
      <c r="J217" s="44"/>
      <c r="K217" s="45"/>
      <c r="L217" s="59"/>
      <c r="M217" s="44"/>
      <c r="N217" s="45"/>
      <c r="O217" s="65"/>
      <c r="P217" s="66"/>
      <c r="Q217" s="67"/>
      <c r="R217" s="274"/>
      <c r="S217" s="50"/>
      <c r="T217" s="51"/>
      <c r="U217" s="52"/>
      <c r="V217" s="53"/>
      <c r="W217" s="54"/>
      <c r="X217" s="94"/>
      <c r="Y217" s="266"/>
      <c r="Z217" s="267"/>
      <c r="AA217" s="55"/>
      <c r="AB217" s="49"/>
      <c r="AC217" s="279"/>
    </row>
    <row r="218" spans="1:29" ht="15.75" customHeight="1">
      <c r="A218" s="283"/>
      <c r="B218" s="38"/>
      <c r="C218" s="264"/>
      <c r="D218" s="265"/>
      <c r="E218" s="39"/>
      <c r="F218" s="40"/>
      <c r="G218" s="60"/>
      <c r="H218" s="64"/>
      <c r="I218" s="43"/>
      <c r="J218" s="44"/>
      <c r="K218" s="45"/>
      <c r="L218" s="59"/>
      <c r="M218" s="44"/>
      <c r="N218" s="45"/>
      <c r="O218" s="65"/>
      <c r="P218" s="66"/>
      <c r="Q218" s="67"/>
      <c r="R218" s="274"/>
      <c r="S218" s="50"/>
      <c r="T218" s="51"/>
      <c r="U218" s="52"/>
      <c r="V218" s="53"/>
      <c r="W218" s="54"/>
      <c r="X218" s="94"/>
      <c r="Y218" s="266"/>
      <c r="Z218" s="267"/>
      <c r="AA218" s="55"/>
      <c r="AB218" s="49"/>
      <c r="AC218" s="279"/>
    </row>
    <row r="219" spans="1:29" ht="15.75" customHeight="1">
      <c r="A219" s="283"/>
      <c r="B219" s="38"/>
      <c r="C219" s="264"/>
      <c r="D219" s="265"/>
      <c r="E219" s="39"/>
      <c r="F219" s="40"/>
      <c r="G219" s="60"/>
      <c r="H219" s="64"/>
      <c r="I219" s="43"/>
      <c r="J219" s="44"/>
      <c r="K219" s="45"/>
      <c r="L219" s="59"/>
      <c r="M219" s="44"/>
      <c r="N219" s="45"/>
      <c r="O219" s="65"/>
      <c r="P219" s="66"/>
      <c r="Q219" s="67"/>
      <c r="R219" s="274"/>
      <c r="S219" s="50"/>
      <c r="T219" s="51"/>
      <c r="U219" s="52"/>
      <c r="V219" s="53"/>
      <c r="W219" s="68"/>
      <c r="X219" s="110"/>
      <c r="Y219" s="266"/>
      <c r="Z219" s="267"/>
      <c r="AA219" s="55"/>
      <c r="AB219" s="49"/>
      <c r="AC219" s="279"/>
    </row>
    <row r="220" spans="1:29" ht="15.75" customHeight="1">
      <c r="A220" s="283"/>
      <c r="B220" s="38"/>
      <c r="C220" s="264"/>
      <c r="D220" s="265"/>
      <c r="E220" s="39"/>
      <c r="F220" s="40"/>
      <c r="G220" s="60"/>
      <c r="H220" s="64"/>
      <c r="I220" s="43"/>
      <c r="J220" s="44"/>
      <c r="K220" s="45"/>
      <c r="L220" s="59"/>
      <c r="M220" s="44"/>
      <c r="N220" s="45"/>
      <c r="O220" s="65"/>
      <c r="P220" s="66"/>
      <c r="Q220" s="67"/>
      <c r="R220" s="274"/>
      <c r="S220" s="50"/>
      <c r="T220" s="51"/>
      <c r="U220" s="52"/>
      <c r="V220" s="53"/>
      <c r="W220" s="68"/>
      <c r="X220" s="110"/>
      <c r="Y220" s="266"/>
      <c r="Z220" s="267"/>
      <c r="AA220" s="55"/>
      <c r="AB220" s="49"/>
      <c r="AC220" s="279"/>
    </row>
    <row r="221" spans="1:29" ht="15.75" customHeight="1">
      <c r="A221" s="283"/>
      <c r="B221" s="38"/>
      <c r="C221" s="264"/>
      <c r="D221" s="265"/>
      <c r="E221" s="39"/>
      <c r="F221" s="40"/>
      <c r="G221" s="60"/>
      <c r="H221" s="64"/>
      <c r="I221" s="43"/>
      <c r="J221" s="44"/>
      <c r="K221" s="45"/>
      <c r="L221" s="59"/>
      <c r="M221" s="44"/>
      <c r="N221" s="45"/>
      <c r="O221" s="65"/>
      <c r="P221" s="66"/>
      <c r="Q221" s="67"/>
      <c r="R221" s="274"/>
      <c r="S221" s="50"/>
      <c r="T221" s="51"/>
      <c r="U221" s="52"/>
      <c r="V221" s="53"/>
      <c r="W221" s="68"/>
      <c r="X221" s="110"/>
      <c r="Y221" s="266"/>
      <c r="Z221" s="267"/>
      <c r="AA221" s="55"/>
      <c r="AB221" s="49"/>
      <c r="AC221" s="279"/>
    </row>
    <row r="222" spans="1:29" ht="15.75" customHeight="1">
      <c r="A222" s="283"/>
      <c r="B222" s="38"/>
      <c r="C222" s="264"/>
      <c r="D222" s="265"/>
      <c r="E222" s="39"/>
      <c r="F222" s="40"/>
      <c r="G222" s="60"/>
      <c r="H222" s="64"/>
      <c r="I222" s="43"/>
      <c r="J222" s="44"/>
      <c r="K222" s="45"/>
      <c r="L222" s="59"/>
      <c r="M222" s="44"/>
      <c r="N222" s="45"/>
      <c r="O222" s="65"/>
      <c r="P222" s="66"/>
      <c r="Q222" s="67"/>
      <c r="R222" s="274"/>
      <c r="S222" s="50"/>
      <c r="T222" s="51"/>
      <c r="U222" s="52"/>
      <c r="V222" s="53"/>
      <c r="W222" s="68"/>
      <c r="X222" s="110"/>
      <c r="Y222" s="266"/>
      <c r="Z222" s="267"/>
      <c r="AA222" s="55"/>
      <c r="AB222" s="49"/>
      <c r="AC222" s="279"/>
    </row>
    <row r="223" spans="1:29" ht="15.75" customHeight="1">
      <c r="A223" s="283"/>
      <c r="B223" s="38"/>
      <c r="C223" s="264"/>
      <c r="D223" s="265"/>
      <c r="E223" s="39"/>
      <c r="F223" s="40"/>
      <c r="G223" s="60"/>
      <c r="H223" s="64"/>
      <c r="I223" s="43"/>
      <c r="J223" s="44"/>
      <c r="K223" s="45"/>
      <c r="L223" s="59"/>
      <c r="M223" s="44"/>
      <c r="N223" s="45"/>
      <c r="O223" s="65"/>
      <c r="P223" s="66"/>
      <c r="Q223" s="67"/>
      <c r="R223" s="274"/>
      <c r="S223" s="50"/>
      <c r="T223" s="51"/>
      <c r="U223" s="52"/>
      <c r="V223" s="53"/>
      <c r="W223" s="68"/>
      <c r="X223" s="110"/>
      <c r="Y223" s="266"/>
      <c r="Z223" s="267"/>
      <c r="AA223" s="55"/>
      <c r="AB223" s="49"/>
      <c r="AC223" s="279"/>
    </row>
    <row r="224" spans="1:29" ht="15.75" customHeight="1">
      <c r="A224" s="283"/>
      <c r="B224" s="38"/>
      <c r="C224" s="264"/>
      <c r="D224" s="265"/>
      <c r="E224" s="104"/>
      <c r="F224" s="40"/>
      <c r="G224" s="72"/>
      <c r="H224" s="64"/>
      <c r="I224" s="43"/>
      <c r="J224" s="44"/>
      <c r="K224" s="45"/>
      <c r="L224" s="59"/>
      <c r="M224" s="44"/>
      <c r="N224" s="45"/>
      <c r="O224" s="65"/>
      <c r="P224" s="66"/>
      <c r="Q224" s="67"/>
      <c r="R224" s="274"/>
      <c r="S224" s="62"/>
      <c r="T224" s="63"/>
      <c r="U224" s="73"/>
      <c r="V224" s="74"/>
      <c r="W224" s="68"/>
      <c r="X224" s="110"/>
      <c r="Y224" s="266"/>
      <c r="Z224" s="267"/>
      <c r="AA224" s="111"/>
      <c r="AB224" s="67"/>
      <c r="AC224" s="279"/>
    </row>
    <row r="225" spans="1:29" ht="15.75" customHeight="1" thickBot="1">
      <c r="A225" s="284"/>
      <c r="B225" s="76" t="s">
        <v>35</v>
      </c>
      <c r="C225" s="261"/>
      <c r="D225" s="261"/>
      <c r="E225" s="77"/>
      <c r="F225" s="18"/>
      <c r="G225" s="79"/>
      <c r="H225" s="20"/>
      <c r="I225" s="80">
        <f t="shared" ref="I225:J225" si="68">AVERAGE(I209:I224)</f>
        <v>3</v>
      </c>
      <c r="J225" s="81">
        <f t="shared" si="68"/>
        <v>3600</v>
      </c>
      <c r="K225" s="82">
        <f t="shared" ref="K225" si="69">J225/I225</f>
        <v>1200</v>
      </c>
      <c r="L225" s="80">
        <f t="shared" ref="L225:M225" si="70">AVERAGE(L209:L224)</f>
        <v>3</v>
      </c>
      <c r="M225" s="81">
        <f t="shared" si="70"/>
        <v>2977.5498985721069</v>
      </c>
      <c r="N225" s="82">
        <f>M225/L225</f>
        <v>992.51663285736902</v>
      </c>
      <c r="O225" s="83">
        <f>L225-I225</f>
        <v>0</v>
      </c>
      <c r="P225" s="84">
        <f>N225-K225</f>
        <v>-207.48336714263098</v>
      </c>
      <c r="Q225" s="85">
        <f>N225/K225</f>
        <v>0.82709719404780746</v>
      </c>
      <c r="R225" s="275"/>
      <c r="S225" s="182">
        <f>S209</f>
        <v>0.70833333333333337</v>
      </c>
      <c r="T225" s="183">
        <f>INDEX(T209:T224,COUNTA(T209:T224))</f>
        <v>0.85843749999999996</v>
      </c>
      <c r="U225" s="86"/>
      <c r="V225" s="96"/>
      <c r="W225" s="18"/>
      <c r="X225" s="20"/>
      <c r="Y225" s="262"/>
      <c r="Z225" s="263"/>
      <c r="AA225" s="97">
        <f>M225-J225</f>
        <v>-622.45010142789306</v>
      </c>
      <c r="AB225" s="85">
        <f>M225/J225</f>
        <v>0.82709719404780746</v>
      </c>
      <c r="AC225" s="280"/>
    </row>
    <row r="226" spans="1:29" ht="15.75" customHeight="1">
      <c r="A226" s="268" t="s">
        <v>53</v>
      </c>
      <c r="B226" s="16" t="s">
        <v>76</v>
      </c>
      <c r="C226" s="271" t="s">
        <v>131</v>
      </c>
      <c r="D226" s="272"/>
      <c r="E226" s="21">
        <v>18.18</v>
      </c>
      <c r="F226" s="15">
        <v>2592</v>
      </c>
      <c r="G226" s="22">
        <f t="shared" ref="G226:G228" si="71">E226*F226</f>
        <v>47122.559999999998</v>
      </c>
      <c r="H226" s="23"/>
      <c r="I226" s="24">
        <v>4</v>
      </c>
      <c r="J226" s="25">
        <v>3000</v>
      </c>
      <c r="K226" s="26">
        <f>J226/I226</f>
        <v>750</v>
      </c>
      <c r="L226" s="27">
        <v>4</v>
      </c>
      <c r="M226" s="25">
        <f>F226/V226*60</f>
        <v>2486.3309352517977</v>
      </c>
      <c r="N226" s="26">
        <f>M226/L226</f>
        <v>621.58273381294941</v>
      </c>
      <c r="O226" s="91">
        <f>L226-I226</f>
        <v>0</v>
      </c>
      <c r="P226" s="92">
        <f>N226-K226</f>
        <v>-128.41726618705059</v>
      </c>
      <c r="Q226" s="31">
        <f>N226/K226</f>
        <v>0.82877697841726583</v>
      </c>
      <c r="R226" s="273">
        <f>Q242</f>
        <v>0.82659864722716536</v>
      </c>
      <c r="S226" s="32">
        <v>0.70864583333333331</v>
      </c>
      <c r="T226" s="33">
        <v>0.75208333333333333</v>
      </c>
      <c r="U226" s="34"/>
      <c r="V226" s="35">
        <v>62.550000000000026</v>
      </c>
      <c r="W226" s="33"/>
      <c r="X226" s="107"/>
      <c r="Y226" s="276"/>
      <c r="Z226" s="277"/>
      <c r="AA226" s="119">
        <f>M226-J226</f>
        <v>-513.66906474820235</v>
      </c>
      <c r="AB226" s="31">
        <f>M226/J226</f>
        <v>0.82877697841726583</v>
      </c>
      <c r="AC226" s="278">
        <f>AB242</f>
        <v>0.82659864722716536</v>
      </c>
    </row>
    <row r="227" spans="1:29" ht="15.75" customHeight="1">
      <c r="A227" s="269"/>
      <c r="B227" s="38" t="s">
        <v>76</v>
      </c>
      <c r="C227" s="264" t="s">
        <v>129</v>
      </c>
      <c r="D227" s="265"/>
      <c r="E227" s="39">
        <v>25.03</v>
      </c>
      <c r="F227" s="40">
        <v>1936</v>
      </c>
      <c r="G227" s="41">
        <f t="shared" si="71"/>
        <v>48458.080000000002</v>
      </c>
      <c r="H227" s="42"/>
      <c r="I227" s="43">
        <v>4</v>
      </c>
      <c r="J227" s="44">
        <v>3300</v>
      </c>
      <c r="K227" s="45">
        <f t="shared" si="63"/>
        <v>825</v>
      </c>
      <c r="L227" s="46">
        <v>4</v>
      </c>
      <c r="M227" s="44">
        <f>F227/V227*60</f>
        <v>2720.3747072599558</v>
      </c>
      <c r="N227" s="45">
        <f>M227/L227</f>
        <v>680.09367681498895</v>
      </c>
      <c r="O227" s="47">
        <f>L227-I227</f>
        <v>0</v>
      </c>
      <c r="P227" s="48">
        <f>N227-K227</f>
        <v>-144.90632318501105</v>
      </c>
      <c r="Q227" s="49">
        <f>N227/K227</f>
        <v>0.82435597189695631</v>
      </c>
      <c r="R227" s="274"/>
      <c r="S227" s="50">
        <v>0.76340277777777776</v>
      </c>
      <c r="T227" s="51">
        <v>0.79305555555555551</v>
      </c>
      <c r="U227" s="52">
        <v>16.29999999999999</v>
      </c>
      <c r="V227" s="53">
        <v>42.69999999999996</v>
      </c>
      <c r="W227" s="54"/>
      <c r="X227" s="58"/>
      <c r="Y227" s="266"/>
      <c r="Z227" s="267"/>
      <c r="AA227" s="120">
        <f>M227-J227</f>
        <v>-579.62529274004419</v>
      </c>
      <c r="AB227" s="49">
        <f>M227/J227</f>
        <v>0.82435597189695631</v>
      </c>
      <c r="AC227" s="279"/>
    </row>
    <row r="228" spans="1:29" ht="15.75" customHeight="1">
      <c r="A228" s="269"/>
      <c r="B228" s="38" t="s">
        <v>76</v>
      </c>
      <c r="C228" s="264" t="s">
        <v>130</v>
      </c>
      <c r="D228" s="265"/>
      <c r="E228" s="39">
        <v>24.83</v>
      </c>
      <c r="F228" s="40">
        <v>2477</v>
      </c>
      <c r="G228" s="41">
        <f t="shared" si="71"/>
        <v>61503.909999999996</v>
      </c>
      <c r="H228" s="42"/>
      <c r="I228" s="43">
        <v>4</v>
      </c>
      <c r="J228" s="44">
        <v>3300</v>
      </c>
      <c r="K228" s="45">
        <f t="shared" si="63"/>
        <v>825</v>
      </c>
      <c r="L228" s="46">
        <v>4</v>
      </c>
      <c r="M228" s="44">
        <f>F228/V228*60</f>
        <v>2728.6413708690338</v>
      </c>
      <c r="N228" s="45">
        <f>M228/L228</f>
        <v>682.16034271725846</v>
      </c>
      <c r="O228" s="47">
        <f>L228-I228</f>
        <v>0</v>
      </c>
      <c r="P228" s="48">
        <f>N228-K228</f>
        <v>-142.83965728274154</v>
      </c>
      <c r="Q228" s="49">
        <f>N228/K228</f>
        <v>0.82686102147546481</v>
      </c>
      <c r="R228" s="274"/>
      <c r="S228" s="50">
        <v>0.80417824074074074</v>
      </c>
      <c r="T228" s="51">
        <v>0.8420023148148148</v>
      </c>
      <c r="U228" s="52">
        <v>16.016666666666719</v>
      </c>
      <c r="V228" s="53">
        <v>54.466666666666654</v>
      </c>
      <c r="W228" s="54"/>
      <c r="X228" s="58"/>
      <c r="Y228" s="266" t="s">
        <v>258</v>
      </c>
      <c r="Z228" s="267"/>
      <c r="AA228" s="120">
        <f>M228-J228</f>
        <v>-571.35862913096616</v>
      </c>
      <c r="AB228" s="49">
        <f>M228/J228</f>
        <v>0.82686102147546481</v>
      </c>
      <c r="AC228" s="279"/>
    </row>
    <row r="229" spans="1:29" ht="15.75" customHeight="1">
      <c r="A229" s="269"/>
      <c r="B229" s="38"/>
      <c r="C229" s="264"/>
      <c r="D229" s="265"/>
      <c r="E229" s="39"/>
      <c r="F229" s="40"/>
      <c r="G229" s="41"/>
      <c r="H229" s="42"/>
      <c r="I229" s="43"/>
      <c r="J229" s="44"/>
      <c r="K229" s="45"/>
      <c r="L229" s="46"/>
      <c r="M229" s="44"/>
      <c r="N229" s="45"/>
      <c r="O229" s="47"/>
      <c r="P229" s="48"/>
      <c r="Q229" s="49"/>
      <c r="R229" s="274"/>
      <c r="S229" s="50"/>
      <c r="T229" s="51"/>
      <c r="U229" s="52"/>
      <c r="V229" s="53"/>
      <c r="W229" s="54"/>
      <c r="X229" s="58"/>
      <c r="Y229" s="266"/>
      <c r="Z229" s="267"/>
      <c r="AA229" s="120"/>
      <c r="AB229" s="49"/>
      <c r="AC229" s="279"/>
    </row>
    <row r="230" spans="1:29" ht="15.75" customHeight="1">
      <c r="A230" s="269"/>
      <c r="B230" s="38"/>
      <c r="C230" s="264"/>
      <c r="D230" s="265"/>
      <c r="E230" s="39"/>
      <c r="F230" s="40"/>
      <c r="G230" s="41"/>
      <c r="H230" s="58"/>
      <c r="I230" s="43"/>
      <c r="J230" s="44"/>
      <c r="K230" s="45"/>
      <c r="L230" s="59"/>
      <c r="M230" s="44"/>
      <c r="N230" s="45"/>
      <c r="O230" s="47"/>
      <c r="P230" s="48"/>
      <c r="Q230" s="49"/>
      <c r="R230" s="274"/>
      <c r="S230" s="50"/>
      <c r="T230" s="51"/>
      <c r="U230" s="52"/>
      <c r="V230" s="53"/>
      <c r="W230" s="54"/>
      <c r="X230" s="94"/>
      <c r="Y230" s="266"/>
      <c r="Z230" s="267"/>
      <c r="AA230" s="120"/>
      <c r="AB230" s="49"/>
      <c r="AC230" s="279"/>
    </row>
    <row r="231" spans="1:29" ht="15.75" customHeight="1">
      <c r="A231" s="269"/>
      <c r="B231" s="38"/>
      <c r="C231" s="264"/>
      <c r="D231" s="265"/>
      <c r="E231" s="39"/>
      <c r="F231" s="40"/>
      <c r="G231" s="60"/>
      <c r="H231" s="61"/>
      <c r="I231" s="43"/>
      <c r="J231" s="44"/>
      <c r="K231" s="45"/>
      <c r="L231" s="46"/>
      <c r="M231" s="44"/>
      <c r="N231" s="45"/>
      <c r="O231" s="47"/>
      <c r="P231" s="48"/>
      <c r="Q231" s="49"/>
      <c r="R231" s="274"/>
      <c r="S231" s="50"/>
      <c r="T231" s="51"/>
      <c r="U231" s="52"/>
      <c r="V231" s="53"/>
      <c r="W231" s="54"/>
      <c r="X231" s="116"/>
      <c r="Y231" s="266"/>
      <c r="Z231" s="267"/>
      <c r="AA231" s="120"/>
      <c r="AB231" s="49"/>
      <c r="AC231" s="279"/>
    </row>
    <row r="232" spans="1:29" ht="15.75" customHeight="1">
      <c r="A232" s="269"/>
      <c r="B232" s="38"/>
      <c r="C232" s="264"/>
      <c r="D232" s="265"/>
      <c r="E232" s="39"/>
      <c r="F232" s="40"/>
      <c r="G232" s="60"/>
      <c r="H232" s="64"/>
      <c r="I232" s="43"/>
      <c r="J232" s="44"/>
      <c r="K232" s="45"/>
      <c r="L232" s="59"/>
      <c r="M232" s="44"/>
      <c r="N232" s="45"/>
      <c r="O232" s="65"/>
      <c r="P232" s="66"/>
      <c r="Q232" s="67"/>
      <c r="R232" s="274"/>
      <c r="S232" s="50"/>
      <c r="T232" s="51"/>
      <c r="U232" s="52"/>
      <c r="V232" s="53"/>
      <c r="W232" s="54"/>
      <c r="X232" s="94"/>
      <c r="Y232" s="266"/>
      <c r="Z232" s="267"/>
      <c r="AA232" s="120"/>
      <c r="AB232" s="49"/>
      <c r="AC232" s="279"/>
    </row>
    <row r="233" spans="1:29" ht="15.75" customHeight="1">
      <c r="A233" s="269"/>
      <c r="B233" s="38"/>
      <c r="C233" s="264"/>
      <c r="D233" s="265"/>
      <c r="E233" s="39"/>
      <c r="F233" s="40"/>
      <c r="G233" s="60"/>
      <c r="H233" s="64"/>
      <c r="I233" s="43"/>
      <c r="J233" s="44"/>
      <c r="K233" s="45"/>
      <c r="L233" s="59"/>
      <c r="M233" s="44"/>
      <c r="N233" s="45"/>
      <c r="O233" s="65"/>
      <c r="P233" s="66"/>
      <c r="Q233" s="67"/>
      <c r="R233" s="274"/>
      <c r="S233" s="50"/>
      <c r="T233" s="51"/>
      <c r="U233" s="52"/>
      <c r="V233" s="53"/>
      <c r="W233" s="54"/>
      <c r="X233" s="94"/>
      <c r="Y233" s="266"/>
      <c r="Z233" s="267"/>
      <c r="AA233" s="120"/>
      <c r="AB233" s="49"/>
      <c r="AC233" s="279"/>
    </row>
    <row r="234" spans="1:29" ht="15.75" customHeight="1">
      <c r="A234" s="269"/>
      <c r="B234" s="38"/>
      <c r="C234" s="264"/>
      <c r="D234" s="265"/>
      <c r="E234" s="39"/>
      <c r="F234" s="40"/>
      <c r="G234" s="60"/>
      <c r="H234" s="64"/>
      <c r="I234" s="43"/>
      <c r="J234" s="44"/>
      <c r="K234" s="45"/>
      <c r="L234" s="59"/>
      <c r="M234" s="44"/>
      <c r="N234" s="45"/>
      <c r="O234" s="65"/>
      <c r="P234" s="66"/>
      <c r="Q234" s="67"/>
      <c r="R234" s="274"/>
      <c r="S234" s="50"/>
      <c r="T234" s="51"/>
      <c r="U234" s="52"/>
      <c r="V234" s="53"/>
      <c r="W234" s="68"/>
      <c r="X234" s="110"/>
      <c r="Y234" s="266"/>
      <c r="Z234" s="267"/>
      <c r="AA234" s="120"/>
      <c r="AB234" s="49"/>
      <c r="AC234" s="279"/>
    </row>
    <row r="235" spans="1:29" ht="15.75" customHeight="1">
      <c r="A235" s="269"/>
      <c r="B235" s="38"/>
      <c r="C235" s="264"/>
      <c r="D235" s="265"/>
      <c r="E235" s="39"/>
      <c r="F235" s="40"/>
      <c r="G235" s="60"/>
      <c r="H235" s="64"/>
      <c r="I235" s="43"/>
      <c r="J235" s="44"/>
      <c r="K235" s="45"/>
      <c r="L235" s="59"/>
      <c r="M235" s="44"/>
      <c r="N235" s="45"/>
      <c r="O235" s="65"/>
      <c r="P235" s="66"/>
      <c r="Q235" s="67"/>
      <c r="R235" s="274"/>
      <c r="S235" s="50"/>
      <c r="T235" s="51"/>
      <c r="U235" s="52"/>
      <c r="V235" s="53"/>
      <c r="W235" s="68"/>
      <c r="X235" s="110"/>
      <c r="Y235" s="266"/>
      <c r="Z235" s="267"/>
      <c r="AA235" s="120"/>
      <c r="AB235" s="49"/>
      <c r="AC235" s="279"/>
    </row>
    <row r="236" spans="1:29" ht="15.75" customHeight="1">
      <c r="A236" s="269"/>
      <c r="B236" s="38"/>
      <c r="C236" s="264"/>
      <c r="D236" s="265"/>
      <c r="E236" s="39"/>
      <c r="F236" s="40"/>
      <c r="G236" s="60"/>
      <c r="H236" s="64"/>
      <c r="I236" s="43"/>
      <c r="J236" s="44"/>
      <c r="K236" s="45"/>
      <c r="L236" s="59"/>
      <c r="M236" s="44"/>
      <c r="N236" s="45"/>
      <c r="O236" s="65"/>
      <c r="P236" s="66"/>
      <c r="Q236" s="67"/>
      <c r="R236" s="274"/>
      <c r="S236" s="50"/>
      <c r="T236" s="51"/>
      <c r="U236" s="52"/>
      <c r="V236" s="53"/>
      <c r="W236" s="68"/>
      <c r="X236" s="110"/>
      <c r="Y236" s="266"/>
      <c r="Z236" s="267"/>
      <c r="AA236" s="120"/>
      <c r="AB236" s="49"/>
      <c r="AC236" s="279"/>
    </row>
    <row r="237" spans="1:29" ht="15.75" customHeight="1">
      <c r="A237" s="269"/>
      <c r="B237" s="38"/>
      <c r="C237" s="264"/>
      <c r="D237" s="265"/>
      <c r="E237" s="39"/>
      <c r="F237" s="40"/>
      <c r="G237" s="60"/>
      <c r="H237" s="64"/>
      <c r="I237" s="43"/>
      <c r="J237" s="44"/>
      <c r="K237" s="45"/>
      <c r="L237" s="59"/>
      <c r="M237" s="44"/>
      <c r="N237" s="45"/>
      <c r="O237" s="65"/>
      <c r="P237" s="66"/>
      <c r="Q237" s="67"/>
      <c r="R237" s="274"/>
      <c r="S237" s="50"/>
      <c r="T237" s="51"/>
      <c r="U237" s="52"/>
      <c r="V237" s="53"/>
      <c r="W237" s="68"/>
      <c r="X237" s="110"/>
      <c r="Y237" s="266"/>
      <c r="Z237" s="267"/>
      <c r="AA237" s="120"/>
      <c r="AB237" s="49"/>
      <c r="AC237" s="279"/>
    </row>
    <row r="238" spans="1:29" ht="15.75" customHeight="1">
      <c r="A238" s="269"/>
      <c r="B238" s="38"/>
      <c r="C238" s="264"/>
      <c r="D238" s="265"/>
      <c r="E238" s="39"/>
      <c r="F238" s="40"/>
      <c r="G238" s="60"/>
      <c r="H238" s="64"/>
      <c r="I238" s="43"/>
      <c r="J238" s="44"/>
      <c r="K238" s="45"/>
      <c r="L238" s="59"/>
      <c r="M238" s="44"/>
      <c r="N238" s="45"/>
      <c r="O238" s="65"/>
      <c r="P238" s="66"/>
      <c r="Q238" s="67"/>
      <c r="R238" s="274"/>
      <c r="S238" s="50"/>
      <c r="T238" s="51"/>
      <c r="U238" s="52"/>
      <c r="V238" s="53"/>
      <c r="W238" s="68"/>
      <c r="X238" s="110"/>
      <c r="Y238" s="266"/>
      <c r="Z238" s="267"/>
      <c r="AA238" s="120"/>
      <c r="AB238" s="49"/>
      <c r="AC238" s="279"/>
    </row>
    <row r="239" spans="1:29" ht="15.75" customHeight="1">
      <c r="A239" s="269"/>
      <c r="B239" s="38"/>
      <c r="C239" s="264"/>
      <c r="D239" s="265"/>
      <c r="E239" s="39"/>
      <c r="F239" s="40"/>
      <c r="G239" s="60"/>
      <c r="H239" s="64"/>
      <c r="I239" s="43"/>
      <c r="J239" s="44"/>
      <c r="K239" s="45"/>
      <c r="L239" s="59"/>
      <c r="M239" s="44"/>
      <c r="N239" s="45"/>
      <c r="O239" s="65"/>
      <c r="P239" s="66"/>
      <c r="Q239" s="67"/>
      <c r="R239" s="274"/>
      <c r="S239" s="50"/>
      <c r="T239" s="51"/>
      <c r="U239" s="52"/>
      <c r="V239" s="53"/>
      <c r="W239" s="54"/>
      <c r="X239" s="94"/>
      <c r="Y239" s="266"/>
      <c r="Z239" s="267"/>
      <c r="AA239" s="120"/>
      <c r="AB239" s="49"/>
      <c r="AC239" s="279"/>
    </row>
    <row r="240" spans="1:29" ht="15.75" customHeight="1">
      <c r="A240" s="269"/>
      <c r="B240" s="38"/>
      <c r="C240" s="264"/>
      <c r="D240" s="265"/>
      <c r="E240" s="39"/>
      <c r="F240" s="40"/>
      <c r="G240" s="60"/>
      <c r="H240" s="64"/>
      <c r="I240" s="43"/>
      <c r="J240" s="44"/>
      <c r="K240" s="45"/>
      <c r="L240" s="59"/>
      <c r="M240" s="44"/>
      <c r="N240" s="45"/>
      <c r="O240" s="65"/>
      <c r="P240" s="66"/>
      <c r="Q240" s="67"/>
      <c r="R240" s="274"/>
      <c r="S240" s="50"/>
      <c r="T240" s="51"/>
      <c r="U240" s="52"/>
      <c r="V240" s="53"/>
      <c r="W240" s="68"/>
      <c r="X240" s="110"/>
      <c r="Y240" s="266"/>
      <c r="Z240" s="267"/>
      <c r="AA240" s="120"/>
      <c r="AB240" s="49"/>
      <c r="AC240" s="279"/>
    </row>
    <row r="241" spans="1:29" ht="15.75" customHeight="1">
      <c r="A241" s="269"/>
      <c r="B241" s="38"/>
      <c r="C241" s="264"/>
      <c r="D241" s="265"/>
      <c r="E241" s="104"/>
      <c r="F241" s="40"/>
      <c r="G241" s="72"/>
      <c r="H241" s="64"/>
      <c r="I241" s="43"/>
      <c r="J241" s="44"/>
      <c r="K241" s="45"/>
      <c r="L241" s="59"/>
      <c r="M241" s="44"/>
      <c r="N241" s="45"/>
      <c r="O241" s="65"/>
      <c r="P241" s="66"/>
      <c r="Q241" s="67"/>
      <c r="R241" s="274"/>
      <c r="S241" s="62"/>
      <c r="T241" s="63"/>
      <c r="U241" s="73"/>
      <c r="V241" s="74"/>
      <c r="W241" s="68"/>
      <c r="X241" s="110"/>
      <c r="Y241" s="266"/>
      <c r="Z241" s="267"/>
      <c r="AA241" s="121"/>
      <c r="AB241" s="67"/>
      <c r="AC241" s="279"/>
    </row>
    <row r="242" spans="1:29" ht="15.75" customHeight="1" thickBot="1">
      <c r="A242" s="270"/>
      <c r="B242" s="76" t="s">
        <v>35</v>
      </c>
      <c r="C242" s="261"/>
      <c r="D242" s="261"/>
      <c r="E242" s="77"/>
      <c r="F242" s="78"/>
      <c r="G242" s="79"/>
      <c r="H242" s="20"/>
      <c r="I242" s="80">
        <f t="shared" ref="I242:J242" si="72">AVERAGE(I226:I241)</f>
        <v>4</v>
      </c>
      <c r="J242" s="81">
        <f t="shared" si="72"/>
        <v>3200</v>
      </c>
      <c r="K242" s="82">
        <f t="shared" ref="K242" si="73">J242/I242</f>
        <v>800</v>
      </c>
      <c r="L242" s="80">
        <f t="shared" ref="L242:M242" si="74">AVERAGE(L226:L241)</f>
        <v>4</v>
      </c>
      <c r="M242" s="81">
        <f t="shared" si="74"/>
        <v>2645.1156711269291</v>
      </c>
      <c r="N242" s="82">
        <f>M242/L242</f>
        <v>661.27891778173228</v>
      </c>
      <c r="O242" s="83">
        <f>L242-I242</f>
        <v>0</v>
      </c>
      <c r="P242" s="84">
        <f>N242-K242</f>
        <v>-138.72108221826772</v>
      </c>
      <c r="Q242" s="85">
        <f>N242/K242</f>
        <v>0.82659864722716536</v>
      </c>
      <c r="R242" s="275"/>
      <c r="S242" s="182">
        <f>S226</f>
        <v>0.70864583333333331</v>
      </c>
      <c r="T242" s="183">
        <f>INDEX(T226:T241,COUNTA(T226:T241))</f>
        <v>0.8420023148148148</v>
      </c>
      <c r="U242" s="86"/>
      <c r="V242" s="96"/>
      <c r="W242" s="78"/>
      <c r="X242" s="82"/>
      <c r="Y242" s="262"/>
      <c r="Z242" s="263"/>
      <c r="AA242" s="122">
        <f>M242-J242</f>
        <v>-554.8843288730709</v>
      </c>
      <c r="AB242" s="85">
        <f>M242/J242</f>
        <v>0.82659864722716536</v>
      </c>
      <c r="AC242" s="280"/>
    </row>
    <row r="244" spans="1:29">
      <c r="Y244" s="260" t="s">
        <v>54</v>
      </c>
      <c r="Z244" s="260"/>
    </row>
    <row r="245" spans="1:29">
      <c r="Y245" s="260" t="s">
        <v>55</v>
      </c>
      <c r="Z245" s="260"/>
    </row>
    <row r="246" spans="1:29">
      <c r="Y246" s="260" t="s">
        <v>56</v>
      </c>
      <c r="Z246" s="260"/>
    </row>
    <row r="247" spans="1:29">
      <c r="Y247" s="260" t="s">
        <v>57</v>
      </c>
      <c r="Z247" s="260"/>
    </row>
    <row r="248" spans="1:29">
      <c r="Y248" s="260" t="s">
        <v>58</v>
      </c>
      <c r="Z248" s="260"/>
    </row>
    <row r="249" spans="1:29">
      <c r="Y249" s="260" t="s">
        <v>59</v>
      </c>
      <c r="Z249" s="260"/>
    </row>
    <row r="250" spans="1:29">
      <c r="Y250" s="260" t="s">
        <v>60</v>
      </c>
      <c r="Z250" s="260"/>
    </row>
    <row r="251" spans="1:29">
      <c r="Y251" s="260" t="s">
        <v>61</v>
      </c>
      <c r="Z251" s="260"/>
    </row>
    <row r="252" spans="1:29">
      <c r="Y252" s="260" t="s">
        <v>62</v>
      </c>
      <c r="Z252" s="260"/>
    </row>
    <row r="253" spans="1:29">
      <c r="Y253" s="260" t="s">
        <v>63</v>
      </c>
      <c r="Z253" s="260"/>
    </row>
    <row r="254" spans="1:29">
      <c r="Y254" s="260" t="s">
        <v>64</v>
      </c>
      <c r="Z254" s="260"/>
    </row>
    <row r="255" spans="1:29">
      <c r="Y255" s="260" t="s">
        <v>65</v>
      </c>
      <c r="Z255" s="260"/>
    </row>
    <row r="256" spans="1:29">
      <c r="Y256" s="260" t="s">
        <v>66</v>
      </c>
      <c r="Z256" s="260"/>
    </row>
    <row r="257" spans="25:25">
      <c r="Y257" s="9" t="s">
        <v>259</v>
      </c>
    </row>
    <row r="258" spans="25:25">
      <c r="Y258" s="9" t="s">
        <v>260</v>
      </c>
    </row>
    <row r="259" spans="25:25">
      <c r="Y259" s="9" t="s">
        <v>261</v>
      </c>
    </row>
    <row r="260" spans="25:25">
      <c r="Y260" s="9" t="s">
        <v>256</v>
      </c>
    </row>
  </sheetData>
  <mergeCells count="563"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42">
    <cfRule type="cellIs" dxfId="118" priority="1" operator="greaterThan">
      <formula>0</formula>
    </cfRule>
  </conditionalFormatting>
  <conditionalFormatting sqref="P5:P242 AA5:AA242">
    <cfRule type="cellIs" dxfId="117" priority="14" operator="lessThan">
      <formula>0</formula>
    </cfRule>
  </conditionalFormatting>
  <conditionalFormatting sqref="Q5:Q242 AB5:AB242">
    <cfRule type="cellIs" dxfId="116" priority="12" operator="greaterThan">
      <formula>1</formula>
    </cfRule>
    <cfRule type="cellIs" dxfId="115" priority="13" operator="lessThan">
      <formula>0.8</formula>
    </cfRule>
  </conditionalFormatting>
  <conditionalFormatting sqref="AC5:AC23 R5:R242">
    <cfRule type="cellIs" dxfId="114" priority="16" operator="lessThan">
      <formula>0.8</formula>
    </cfRule>
  </conditionalFormatting>
  <conditionalFormatting sqref="AC29:AC37">
    <cfRule type="cellIs" dxfId="113" priority="17" operator="lessThan">
      <formula>0.8</formula>
    </cfRule>
  </conditionalFormatting>
  <conditionalFormatting sqref="AC39:AC44">
    <cfRule type="cellIs" dxfId="112" priority="15" operator="lessThan">
      <formula>0.8</formula>
    </cfRule>
  </conditionalFormatting>
  <conditionalFormatting sqref="AC56">
    <cfRule type="cellIs" dxfId="111" priority="18" operator="lessThan">
      <formula>0.8</formula>
    </cfRule>
  </conditionalFormatting>
  <conditionalFormatting sqref="AC73:AC78">
    <cfRule type="cellIs" dxfId="110" priority="10" operator="lessThan">
      <formula>0.8</formula>
    </cfRule>
  </conditionalFormatting>
  <conditionalFormatting sqref="AC90">
    <cfRule type="cellIs" dxfId="109" priority="11" operator="lessThan">
      <formula>0.8</formula>
    </cfRule>
  </conditionalFormatting>
  <conditionalFormatting sqref="AC107">
    <cfRule type="cellIs" dxfId="108" priority="3" operator="lessThan">
      <formula>0.8</formula>
    </cfRule>
  </conditionalFormatting>
  <conditionalFormatting sqref="AC124:AC129">
    <cfRule type="cellIs" dxfId="107" priority="2" operator="lessThan">
      <formula>0.8</formula>
    </cfRule>
  </conditionalFormatting>
  <conditionalFormatting sqref="AC141:AC146">
    <cfRule type="cellIs" dxfId="106" priority="6" operator="lessThan">
      <formula>0.8</formula>
    </cfRule>
  </conditionalFormatting>
  <conditionalFormatting sqref="AC158:AC163">
    <cfRule type="cellIs" dxfId="105" priority="9" operator="lessThan">
      <formula>0.8</formula>
    </cfRule>
  </conditionalFormatting>
  <conditionalFormatting sqref="AC175">
    <cfRule type="cellIs" dxfId="104" priority="8" operator="lessThan">
      <formula>0.8</formula>
    </cfRule>
  </conditionalFormatting>
  <conditionalFormatting sqref="AC192">
    <cfRule type="cellIs" dxfId="103" priority="7" operator="lessThan">
      <formula>0.8</formula>
    </cfRule>
  </conditionalFormatting>
  <conditionalFormatting sqref="AC209">
    <cfRule type="cellIs" dxfId="102" priority="5" operator="lessThan">
      <formula>0.8</formula>
    </cfRule>
  </conditionalFormatting>
  <conditionalFormatting sqref="AC226:AC231">
    <cfRule type="cellIs" dxfId="101" priority="4" operator="lessThan">
      <formula>0.8</formula>
    </cfRule>
  </conditionalFormatting>
  <dataValidations count="1">
    <dataValidation type="list" allowBlank="1" showInputMessage="1" showErrorMessage="1" sqref="Y5:Z242" xr:uid="{C4FD3345-FE7C-44FB-98CC-448B14A5C99C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7CF1D-FAC0-4343-B5BB-4DDCD3316EC0}">
  <sheetPr>
    <tabColor theme="9" tint="0.59999389629810485"/>
    <pageSetUpPr fitToPage="1"/>
  </sheetPr>
  <dimension ref="A1:AQ188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SUM(F5:F174)</f>
        <v>109874</v>
      </c>
      <c r="E1" s="5" t="s">
        <v>2</v>
      </c>
      <c r="F1" s="6">
        <f>SUM(G5:G174)</f>
        <v>4788574.9800000014</v>
      </c>
      <c r="G1" s="7" t="s">
        <v>3</v>
      </c>
      <c r="H1" s="8">
        <f>L21+L38+L55+L72+L89+L106+L123+L140+L157+L174</f>
        <v>189.25238095238095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45842</v>
      </c>
      <c r="B2" s="326"/>
      <c r="C2" s="10" t="s">
        <v>10</v>
      </c>
      <c r="D2" s="11">
        <f>AVERAGE(N21,N38,N55,N72,N89,N106,N123,N140,N157,N174)</f>
        <v>127.02028430645078</v>
      </c>
      <c r="E2" s="11" t="s">
        <v>11</v>
      </c>
      <c r="F2" s="12">
        <f>F1/D1</f>
        <v>43.582421500992055</v>
      </c>
      <c r="G2" s="13" t="s">
        <v>12</v>
      </c>
      <c r="H2" s="14">
        <f>COUNT(H5:H174)</f>
        <v>2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16" t="s">
        <v>67</v>
      </c>
      <c r="C5" s="350" t="s">
        <v>68</v>
      </c>
      <c r="D5" s="351"/>
      <c r="E5" s="21">
        <v>19.7</v>
      </c>
      <c r="F5" s="15">
        <v>1500</v>
      </c>
      <c r="G5" s="22">
        <f t="shared" ref="G5:G9" si="0">E5*F5</f>
        <v>29550</v>
      </c>
      <c r="H5" s="23">
        <v>2</v>
      </c>
      <c r="I5" s="24">
        <v>13</v>
      </c>
      <c r="J5" s="25">
        <v>1200</v>
      </c>
      <c r="K5" s="26">
        <f>J5/I5</f>
        <v>92.307692307692307</v>
      </c>
      <c r="L5" s="27">
        <v>13</v>
      </c>
      <c r="M5" s="25">
        <f>F5/V5*60</f>
        <v>1054.6875000000005</v>
      </c>
      <c r="N5" s="26">
        <f>M5/L5</f>
        <v>81.129807692307722</v>
      </c>
      <c r="O5" s="28">
        <f>L5-I5</f>
        <v>0</v>
      </c>
      <c r="P5" s="29">
        <f>N5-K5</f>
        <v>-11.177884615384585</v>
      </c>
      <c r="Q5" s="30">
        <f>N5/K5</f>
        <v>0.87890625000000033</v>
      </c>
      <c r="R5" s="274">
        <f>Q21</f>
        <v>0.85207407446854089</v>
      </c>
      <c r="S5" s="32">
        <v>0.25</v>
      </c>
      <c r="T5" s="33">
        <v>0.30925925925925923</v>
      </c>
      <c r="U5" s="34"/>
      <c r="V5" s="35">
        <v>85.3333333333333</v>
      </c>
      <c r="W5" s="15"/>
      <c r="X5" s="17"/>
      <c r="Y5" s="276"/>
      <c r="Z5" s="277"/>
      <c r="AA5" s="36">
        <f>M5-J5</f>
        <v>-145.31249999999955</v>
      </c>
      <c r="AB5" s="37">
        <f>M5/J5</f>
        <v>0.87890625000000033</v>
      </c>
      <c r="AC5" s="292">
        <f>AB21</f>
        <v>0.852074074468541</v>
      </c>
    </row>
    <row r="6" spans="1:29" ht="15.75" customHeight="1">
      <c r="A6" s="282"/>
      <c r="B6" s="38" t="s">
        <v>74</v>
      </c>
      <c r="C6" s="287" t="s">
        <v>200</v>
      </c>
      <c r="D6" s="287"/>
      <c r="E6" s="39">
        <v>59.36</v>
      </c>
      <c r="F6" s="40">
        <v>475</v>
      </c>
      <c r="G6" s="41">
        <f t="shared" si="0"/>
        <v>28196</v>
      </c>
      <c r="H6" s="42"/>
      <c r="I6" s="43">
        <v>17</v>
      </c>
      <c r="J6" s="44">
        <v>1565</v>
      </c>
      <c r="K6" s="45">
        <f t="shared" ref="K6:K9" si="1">J6/I6</f>
        <v>92.058823529411768</v>
      </c>
      <c r="L6" s="46">
        <v>17</v>
      </c>
      <c r="M6" s="44">
        <f>F6/V6*60</f>
        <v>1287.6506024096341</v>
      </c>
      <c r="N6" s="45">
        <f>M6/L6</f>
        <v>75.744153082919652</v>
      </c>
      <c r="O6" s="47">
        <f>L6-I6</f>
        <v>0</v>
      </c>
      <c r="P6" s="48">
        <f>N6-K6</f>
        <v>-16.314670446492116</v>
      </c>
      <c r="Q6" s="49">
        <f>N6/K6</f>
        <v>0.82277993764193869</v>
      </c>
      <c r="R6" s="274"/>
      <c r="S6" s="50">
        <v>0.38263888888888886</v>
      </c>
      <c r="T6" s="51">
        <v>0.39800925925925928</v>
      </c>
      <c r="U6" s="52">
        <v>7.5833333333332931</v>
      </c>
      <c r="V6" s="53">
        <v>22.133333333333411</v>
      </c>
      <c r="W6" s="51"/>
      <c r="X6" s="116"/>
      <c r="Y6" s="266"/>
      <c r="Z6" s="267"/>
      <c r="AA6" s="55">
        <f>M6-J6</f>
        <v>-277.34939759036592</v>
      </c>
      <c r="AB6" s="56">
        <f>M6/J6</f>
        <v>0.82277993764193869</v>
      </c>
      <c r="AC6" s="293"/>
    </row>
    <row r="7" spans="1:29" ht="15.75" customHeight="1">
      <c r="A7" s="282"/>
      <c r="B7" s="38" t="s">
        <v>69</v>
      </c>
      <c r="C7" s="287" t="s">
        <v>222</v>
      </c>
      <c r="D7" s="287"/>
      <c r="E7" s="39">
        <v>30.55</v>
      </c>
      <c r="F7" s="40">
        <v>1336</v>
      </c>
      <c r="G7" s="41">
        <f t="shared" si="0"/>
        <v>40814.800000000003</v>
      </c>
      <c r="H7" s="58"/>
      <c r="I7" s="43">
        <v>16</v>
      </c>
      <c r="J7" s="44">
        <v>1750</v>
      </c>
      <c r="K7" s="45">
        <f t="shared" si="1"/>
        <v>109.375</v>
      </c>
      <c r="L7" s="59">
        <v>16</v>
      </c>
      <c r="M7" s="44">
        <f>F7/V7*60</f>
        <v>1450.8597285067851</v>
      </c>
      <c r="N7" s="45">
        <f>M7/L7</f>
        <v>90.678733031674071</v>
      </c>
      <c r="O7" s="47">
        <f>L7-I7</f>
        <v>0</v>
      </c>
      <c r="P7" s="48">
        <f>N7-K7</f>
        <v>-18.696266968325929</v>
      </c>
      <c r="Q7" s="49">
        <f>N7/K7</f>
        <v>0.82906270200387722</v>
      </c>
      <c r="R7" s="274"/>
      <c r="S7" s="50">
        <v>0.40347222222222218</v>
      </c>
      <c r="T7" s="51">
        <v>0.44184027777777779</v>
      </c>
      <c r="U7" s="52">
        <v>7.8666666666665641</v>
      </c>
      <c r="V7" s="53">
        <v>55.250000000000085</v>
      </c>
      <c r="W7" s="54">
        <v>0.44184027777777779</v>
      </c>
      <c r="X7" s="94">
        <v>0.4836226851851852</v>
      </c>
      <c r="Y7" s="266"/>
      <c r="Z7" s="267"/>
      <c r="AA7" s="55">
        <f>M7-J7</f>
        <v>-299.14027149321487</v>
      </c>
      <c r="AB7" s="56">
        <f>M7/J7</f>
        <v>0.82906270200387722</v>
      </c>
      <c r="AC7" s="293"/>
    </row>
    <row r="8" spans="1:29" ht="15.75" customHeight="1">
      <c r="A8" s="282"/>
      <c r="B8" s="38" t="s">
        <v>76</v>
      </c>
      <c r="C8" s="287" t="s">
        <v>78</v>
      </c>
      <c r="D8" s="287"/>
      <c r="E8" s="39">
        <v>29.97</v>
      </c>
      <c r="F8" s="40">
        <v>1624</v>
      </c>
      <c r="G8" s="60">
        <f t="shared" si="0"/>
        <v>48671.28</v>
      </c>
      <c r="H8" s="61"/>
      <c r="I8" s="43">
        <v>20</v>
      </c>
      <c r="J8" s="44">
        <v>2600</v>
      </c>
      <c r="K8" s="45">
        <f t="shared" si="1"/>
        <v>130</v>
      </c>
      <c r="L8" s="46">
        <v>20</v>
      </c>
      <c r="M8" s="44">
        <f>F8/V8*60</f>
        <v>2235.7170172084175</v>
      </c>
      <c r="N8" s="45">
        <f>M8/L8</f>
        <v>111.78585086042088</v>
      </c>
      <c r="O8" s="47">
        <f>L8-I8</f>
        <v>0</v>
      </c>
      <c r="P8" s="48">
        <f>N8-K8</f>
        <v>-18.214149139579121</v>
      </c>
      <c r="Q8" s="49">
        <f>N8/K8</f>
        <v>0.85989116046477598</v>
      </c>
      <c r="R8" s="274"/>
      <c r="S8" s="62">
        <v>0.4836226851851852</v>
      </c>
      <c r="T8" s="63">
        <v>0.51388888888888884</v>
      </c>
      <c r="U8" s="52">
        <v>60.166666666666664</v>
      </c>
      <c r="V8" s="53">
        <v>43.583333333333243</v>
      </c>
      <c r="W8" s="54"/>
      <c r="X8" s="94"/>
      <c r="Y8" s="266"/>
      <c r="Z8" s="267"/>
      <c r="AA8" s="55">
        <f>M8-J8</f>
        <v>-364.28298279158253</v>
      </c>
      <c r="AB8" s="56">
        <f>M8/J8</f>
        <v>0.85989116046477598</v>
      </c>
      <c r="AC8" s="293"/>
    </row>
    <row r="9" spans="1:29" ht="15.75" customHeight="1">
      <c r="A9" s="283"/>
      <c r="B9" s="38" t="s">
        <v>67</v>
      </c>
      <c r="C9" s="287" t="s">
        <v>68</v>
      </c>
      <c r="D9" s="287"/>
      <c r="E9" s="39">
        <v>19.7</v>
      </c>
      <c r="F9" s="40">
        <v>1563</v>
      </c>
      <c r="G9" s="60">
        <f t="shared" si="0"/>
        <v>30791.1</v>
      </c>
      <c r="H9" s="64"/>
      <c r="I9" s="43">
        <v>13</v>
      </c>
      <c r="J9" s="44">
        <v>1200</v>
      </c>
      <c r="K9" s="45">
        <f t="shared" si="1"/>
        <v>92.307692307692307</v>
      </c>
      <c r="L9" s="59">
        <v>13</v>
      </c>
      <c r="M9" s="44">
        <f>F9/V9*60</f>
        <v>1056.0810810810794</v>
      </c>
      <c r="N9" s="45">
        <f>M9/L9</f>
        <v>81.237006237006113</v>
      </c>
      <c r="O9" s="65">
        <f>L9-I9</f>
        <v>0</v>
      </c>
      <c r="P9" s="66">
        <f>N9-K9</f>
        <v>-11.070686070686193</v>
      </c>
      <c r="Q9" s="67">
        <f>N9/K9</f>
        <v>0.88006756756756621</v>
      </c>
      <c r="R9" s="274"/>
      <c r="S9" s="62">
        <v>0.51749999999999996</v>
      </c>
      <c r="T9" s="63">
        <v>0.57916666666666672</v>
      </c>
      <c r="U9" s="52">
        <v>5.2000000000000135</v>
      </c>
      <c r="V9" s="53">
        <v>88.800000000000125</v>
      </c>
      <c r="W9" s="54"/>
      <c r="X9" s="94"/>
      <c r="Y9" s="266"/>
      <c r="Z9" s="267"/>
      <c r="AA9" s="55">
        <f>M9-J9</f>
        <v>-143.91891891892055</v>
      </c>
      <c r="AB9" s="56">
        <f>M9/J9</f>
        <v>0.88006756756756621</v>
      </c>
      <c r="AC9" s="293"/>
    </row>
    <row r="10" spans="1:29" ht="15.75" customHeight="1">
      <c r="A10" s="283"/>
      <c r="B10" s="38"/>
      <c r="C10" s="287"/>
      <c r="D10" s="287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7"/>
      <c r="D11" s="287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7"/>
      <c r="D12" s="287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43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43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43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43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43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15.8</v>
      </c>
      <c r="J21" s="81">
        <f t="shared" si="2"/>
        <v>1663</v>
      </c>
      <c r="K21" s="82">
        <f t="shared" ref="K21" si="3">J21/I21</f>
        <v>105.25316455696202</v>
      </c>
      <c r="L21" s="80">
        <f t="shared" ref="L21:M21" si="4">AVERAGE(L5:L20)</f>
        <v>15.8</v>
      </c>
      <c r="M21" s="81">
        <f t="shared" si="4"/>
        <v>1416.9991858411836</v>
      </c>
      <c r="N21" s="82">
        <f t="shared" ref="N21:N27" si="5">M21/L21</f>
        <v>89.683492774758449</v>
      </c>
      <c r="O21" s="83">
        <f t="shared" ref="O21:O27" si="6">L21-I21</f>
        <v>0</v>
      </c>
      <c r="P21" s="84">
        <f t="shared" ref="P21:P27" si="7">N21-K21</f>
        <v>-15.569671782203571</v>
      </c>
      <c r="Q21" s="85">
        <f t="shared" ref="Q21:Q27" si="8">N21/K21</f>
        <v>0.85207407446854089</v>
      </c>
      <c r="R21" s="275"/>
      <c r="S21" s="182">
        <f>S5</f>
        <v>0.25</v>
      </c>
      <c r="T21" s="183">
        <f>INDEX(T5:T20,COUNTA(T5:T20))</f>
        <v>0.57916666666666672</v>
      </c>
      <c r="U21" s="86"/>
      <c r="V21" s="86"/>
      <c r="W21" s="87"/>
      <c r="X21" s="179"/>
      <c r="Y21" s="262"/>
      <c r="Z21" s="263"/>
      <c r="AA21" s="88">
        <f t="shared" ref="AA21:AA27" si="9">M21-J21</f>
        <v>-246.00081415881641</v>
      </c>
      <c r="AB21" s="89">
        <f t="shared" ref="AB21:AB27" si="10">M21/J21</f>
        <v>0.852074074468541</v>
      </c>
      <c r="AC21" s="295"/>
    </row>
    <row r="22" spans="1:43" ht="15.75" customHeight="1">
      <c r="A22" s="268" t="s">
        <v>36</v>
      </c>
      <c r="B22" s="16" t="s">
        <v>70</v>
      </c>
      <c r="C22" s="349" t="s">
        <v>71</v>
      </c>
      <c r="D22" s="349"/>
      <c r="E22" s="21">
        <v>56.43</v>
      </c>
      <c r="F22" s="25">
        <v>1826</v>
      </c>
      <c r="G22" s="22">
        <f t="shared" ref="G22:G27" si="11">E22*F22</f>
        <v>103041.18</v>
      </c>
      <c r="H22" s="23"/>
      <c r="I22" s="24">
        <v>24</v>
      </c>
      <c r="J22" s="25">
        <v>2000</v>
      </c>
      <c r="K22" s="26">
        <f>J22/I22</f>
        <v>83.333333333333329</v>
      </c>
      <c r="L22" s="27">
        <v>24</v>
      </c>
      <c r="M22" s="25">
        <f t="shared" ref="M22:M27" si="12">F22/V22*60</f>
        <v>1685.538461538461</v>
      </c>
      <c r="N22" s="26">
        <f t="shared" si="5"/>
        <v>70.230769230769212</v>
      </c>
      <c r="O22" s="91">
        <f t="shared" si="6"/>
        <v>0</v>
      </c>
      <c r="P22" s="92">
        <f t="shared" si="7"/>
        <v>-13.102564102564116</v>
      </c>
      <c r="Q22" s="31">
        <f t="shared" si="8"/>
        <v>0.8427692307692306</v>
      </c>
      <c r="R22" s="273">
        <f>Q38</f>
        <v>0.84352343242036465</v>
      </c>
      <c r="S22" s="32">
        <v>0.25</v>
      </c>
      <c r="T22" s="33">
        <v>0.2951388888888889</v>
      </c>
      <c r="U22" s="34"/>
      <c r="V22" s="35">
        <v>65.000000000000014</v>
      </c>
      <c r="W22" s="93"/>
      <c r="X22" s="26"/>
      <c r="Y22" s="276"/>
      <c r="Z22" s="277"/>
      <c r="AA22" s="36">
        <f t="shared" si="9"/>
        <v>-314.46153846153902</v>
      </c>
      <c r="AB22" s="31">
        <f t="shared" si="10"/>
        <v>0.84276923076923049</v>
      </c>
      <c r="AC22" s="348">
        <f>AB38</f>
        <v>0.84352343242036465</v>
      </c>
    </row>
    <row r="23" spans="1:43" ht="15.75" customHeight="1">
      <c r="A23" s="269"/>
      <c r="B23" s="38" t="s">
        <v>74</v>
      </c>
      <c r="C23" s="287" t="s">
        <v>234</v>
      </c>
      <c r="D23" s="287"/>
      <c r="E23" s="39">
        <v>53.37</v>
      </c>
      <c r="F23" s="40">
        <v>2059</v>
      </c>
      <c r="G23" s="41">
        <f t="shared" si="11"/>
        <v>109888.83</v>
      </c>
      <c r="H23" s="42"/>
      <c r="I23" s="43">
        <v>26</v>
      </c>
      <c r="J23" s="44">
        <v>2000</v>
      </c>
      <c r="K23" s="45">
        <f t="shared" ref="K23:K62" si="13">J23/I23</f>
        <v>76.92307692307692</v>
      </c>
      <c r="L23" s="46">
        <v>26</v>
      </c>
      <c r="M23" s="44">
        <f t="shared" si="12"/>
        <v>1687.7049180327865</v>
      </c>
      <c r="N23" s="45">
        <f t="shared" si="5"/>
        <v>64.911727616645635</v>
      </c>
      <c r="O23" s="47">
        <f t="shared" si="6"/>
        <v>0</v>
      </c>
      <c r="P23" s="48">
        <f t="shared" si="7"/>
        <v>-12.011349306431285</v>
      </c>
      <c r="Q23" s="49">
        <f t="shared" si="8"/>
        <v>0.84385245901639327</v>
      </c>
      <c r="R23" s="274"/>
      <c r="S23" s="50">
        <v>0.29947916666666669</v>
      </c>
      <c r="T23" s="51">
        <v>0.35031250000000003</v>
      </c>
      <c r="U23" s="52">
        <v>6.2500000000000178</v>
      </c>
      <c r="V23" s="53">
        <v>73.200000000000017</v>
      </c>
      <c r="W23" s="54"/>
      <c r="X23" s="94"/>
      <c r="Y23" s="266"/>
      <c r="Z23" s="267"/>
      <c r="AA23" s="55">
        <f t="shared" si="9"/>
        <v>-312.29508196721349</v>
      </c>
      <c r="AB23" s="49">
        <f t="shared" si="10"/>
        <v>0.84385245901639327</v>
      </c>
      <c r="AC23" s="294"/>
    </row>
    <row r="24" spans="1:43" ht="15.75" customHeight="1">
      <c r="A24" s="269"/>
      <c r="B24" s="38" t="s">
        <v>70</v>
      </c>
      <c r="C24" s="287" t="s">
        <v>73</v>
      </c>
      <c r="D24" s="287"/>
      <c r="E24" s="39">
        <v>51.86</v>
      </c>
      <c r="F24" s="40">
        <v>1154</v>
      </c>
      <c r="G24" s="41">
        <f t="shared" si="11"/>
        <v>59846.44</v>
      </c>
      <c r="H24" s="42"/>
      <c r="I24" s="43">
        <v>26</v>
      </c>
      <c r="J24" s="44">
        <v>2000</v>
      </c>
      <c r="K24" s="45">
        <f t="shared" si="13"/>
        <v>76.92307692307692</v>
      </c>
      <c r="L24" s="46">
        <v>26</v>
      </c>
      <c r="M24" s="44">
        <f t="shared" si="12"/>
        <v>1642.0553359683772</v>
      </c>
      <c r="N24" s="45">
        <f t="shared" si="5"/>
        <v>63.155974460322199</v>
      </c>
      <c r="O24" s="47">
        <f t="shared" si="6"/>
        <v>0</v>
      </c>
      <c r="P24" s="48">
        <f t="shared" si="7"/>
        <v>-13.767102462754721</v>
      </c>
      <c r="Q24" s="49">
        <f t="shared" si="8"/>
        <v>0.82102766798418858</v>
      </c>
      <c r="R24" s="274"/>
      <c r="S24" s="50">
        <v>0.35486111111111107</v>
      </c>
      <c r="T24" s="51">
        <v>0.38414351851851852</v>
      </c>
      <c r="U24" s="52">
        <v>6.5499999999999048</v>
      </c>
      <c r="V24" s="53">
        <v>42.166666666666728</v>
      </c>
      <c r="W24" s="54"/>
      <c r="X24" s="94"/>
      <c r="Y24" s="266"/>
      <c r="Z24" s="267"/>
      <c r="AA24" s="55">
        <f t="shared" si="9"/>
        <v>-357.94466403162278</v>
      </c>
      <c r="AB24" s="49">
        <f t="shared" si="10"/>
        <v>0.82102766798418858</v>
      </c>
      <c r="AC24" s="294"/>
    </row>
    <row r="25" spans="1:43" ht="15.75" customHeight="1">
      <c r="A25" s="269"/>
      <c r="B25" s="38" t="s">
        <v>70</v>
      </c>
      <c r="C25" s="287" t="s">
        <v>72</v>
      </c>
      <c r="D25" s="287"/>
      <c r="E25" s="39">
        <v>56.77</v>
      </c>
      <c r="F25" s="40">
        <v>3299</v>
      </c>
      <c r="G25" s="41">
        <f t="shared" si="11"/>
        <v>187284.23</v>
      </c>
      <c r="H25" s="42"/>
      <c r="I25" s="43">
        <v>26</v>
      </c>
      <c r="J25" s="44">
        <v>2000</v>
      </c>
      <c r="K25" s="45">
        <f t="shared" si="13"/>
        <v>76.92307692307692</v>
      </c>
      <c r="L25" s="46">
        <v>26</v>
      </c>
      <c r="M25" s="44">
        <f t="shared" si="12"/>
        <v>1723.9657424880245</v>
      </c>
      <c r="N25" s="45">
        <f t="shared" si="5"/>
        <v>66.306374711077865</v>
      </c>
      <c r="O25" s="47">
        <f t="shared" si="6"/>
        <v>0</v>
      </c>
      <c r="P25" s="48">
        <f t="shared" si="7"/>
        <v>-10.616702211999055</v>
      </c>
      <c r="Q25" s="49">
        <f t="shared" si="8"/>
        <v>0.86198287124401229</v>
      </c>
      <c r="R25" s="274"/>
      <c r="S25" s="50">
        <v>0.38901620370370371</v>
      </c>
      <c r="T25" s="51">
        <v>0.46875</v>
      </c>
      <c r="U25" s="52">
        <v>7.016666666666671</v>
      </c>
      <c r="V25" s="53">
        <v>114.81666666666666</v>
      </c>
      <c r="W25" s="54">
        <v>0.46875</v>
      </c>
      <c r="X25" s="94">
        <v>0.50861111111111112</v>
      </c>
      <c r="Y25" s="266"/>
      <c r="Z25" s="267"/>
      <c r="AA25" s="55">
        <f t="shared" si="9"/>
        <v>-276.03425751197551</v>
      </c>
      <c r="AB25" s="49">
        <f t="shared" si="10"/>
        <v>0.86198287124401229</v>
      </c>
      <c r="AC25" s="294"/>
    </row>
    <row r="26" spans="1:43" ht="15.75" customHeight="1">
      <c r="A26" s="269"/>
      <c r="B26" s="38" t="s">
        <v>74</v>
      </c>
      <c r="C26" s="287" t="s">
        <v>213</v>
      </c>
      <c r="D26" s="287"/>
      <c r="E26" s="39">
        <v>77.34</v>
      </c>
      <c r="F26" s="40">
        <v>1858</v>
      </c>
      <c r="G26" s="41">
        <f t="shared" si="11"/>
        <v>143697.72</v>
      </c>
      <c r="H26" s="58"/>
      <c r="I26" s="43">
        <v>25</v>
      </c>
      <c r="J26" s="44">
        <v>2000</v>
      </c>
      <c r="K26" s="45">
        <f t="shared" si="13"/>
        <v>80</v>
      </c>
      <c r="L26" s="59">
        <v>25</v>
      </c>
      <c r="M26" s="44">
        <f t="shared" si="12"/>
        <v>1673.8738738738732</v>
      </c>
      <c r="N26" s="45">
        <f t="shared" si="5"/>
        <v>66.954954954954928</v>
      </c>
      <c r="O26" s="47">
        <f t="shared" si="6"/>
        <v>0</v>
      </c>
      <c r="P26" s="48">
        <f t="shared" si="7"/>
        <v>-13.045045045045072</v>
      </c>
      <c r="Q26" s="49">
        <f t="shared" si="8"/>
        <v>0.8369369369369366</v>
      </c>
      <c r="R26" s="274"/>
      <c r="S26" s="50">
        <v>0.50861111111111112</v>
      </c>
      <c r="T26" s="51">
        <v>0.55486111111111114</v>
      </c>
      <c r="U26" s="52">
        <v>57.40000000000002</v>
      </c>
      <c r="V26" s="53">
        <v>66.600000000000023</v>
      </c>
      <c r="W26" s="54"/>
      <c r="X26" s="94"/>
      <c r="Y26" s="266"/>
      <c r="Z26" s="267"/>
      <c r="AA26" s="55">
        <f t="shared" si="9"/>
        <v>-326.12612612612679</v>
      </c>
      <c r="AB26" s="49">
        <f t="shared" si="10"/>
        <v>0.8369369369369366</v>
      </c>
      <c r="AC26" s="294"/>
    </row>
    <row r="27" spans="1:43" ht="15.75" customHeight="1">
      <c r="A27" s="269"/>
      <c r="B27" s="38" t="s">
        <v>74</v>
      </c>
      <c r="C27" s="287" t="s">
        <v>81</v>
      </c>
      <c r="D27" s="287"/>
      <c r="E27" s="39">
        <v>58.67</v>
      </c>
      <c r="F27" s="40">
        <v>2991</v>
      </c>
      <c r="G27" s="60">
        <f t="shared" si="11"/>
        <v>175481.97</v>
      </c>
      <c r="H27" s="61"/>
      <c r="I27" s="43">
        <v>25</v>
      </c>
      <c r="J27" s="44">
        <v>2000</v>
      </c>
      <c r="K27" s="45">
        <f t="shared" si="13"/>
        <v>80</v>
      </c>
      <c r="L27" s="46">
        <v>25</v>
      </c>
      <c r="M27" s="44">
        <f t="shared" si="12"/>
        <v>1709.1428571428528</v>
      </c>
      <c r="N27" s="45">
        <f t="shared" si="5"/>
        <v>68.365714285714105</v>
      </c>
      <c r="O27" s="47">
        <f t="shared" si="6"/>
        <v>0</v>
      </c>
      <c r="P27" s="48">
        <f t="shared" si="7"/>
        <v>-11.634285714285895</v>
      </c>
      <c r="Q27" s="49">
        <f t="shared" si="8"/>
        <v>0.85457142857142632</v>
      </c>
      <c r="R27" s="274"/>
      <c r="S27" s="50">
        <v>0.55902777777777757</v>
      </c>
      <c r="T27" s="51">
        <v>0.63194444444444442</v>
      </c>
      <c r="U27" s="52">
        <v>5.9999999999996589</v>
      </c>
      <c r="V27" s="53">
        <v>105.00000000000027</v>
      </c>
      <c r="W27" s="54"/>
      <c r="X27" s="94"/>
      <c r="Y27" s="266"/>
      <c r="Z27" s="267"/>
      <c r="AA27" s="55">
        <f t="shared" si="9"/>
        <v>-290.85714285714721</v>
      </c>
      <c r="AB27" s="49">
        <f t="shared" si="10"/>
        <v>0.85457142857142643</v>
      </c>
      <c r="AC27" s="294"/>
    </row>
    <row r="28" spans="1:43" ht="15.75" customHeight="1">
      <c r="A28" s="269"/>
      <c r="B28" s="38"/>
      <c r="C28" s="287"/>
      <c r="D28" s="287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94"/>
    </row>
    <row r="29" spans="1:43" ht="15.75" customHeight="1">
      <c r="A29" s="269"/>
      <c r="B29" s="38"/>
      <c r="C29" s="287"/>
      <c r="D29" s="287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  <c r="AQ29" s="9">
        <f>AI8</f>
        <v>0</v>
      </c>
    </row>
    <row r="30" spans="1:43" ht="15.75" customHeight="1">
      <c r="A30" s="269"/>
      <c r="B30" s="38"/>
      <c r="C30" s="287"/>
      <c r="D30" s="287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43" ht="15.75" customHeight="1">
      <c r="A31" s="269"/>
      <c r="B31" s="38"/>
      <c r="C31" s="287"/>
      <c r="D31" s="287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43" ht="15.75" customHeight="1">
      <c r="A32" s="269"/>
      <c r="B32" s="38"/>
      <c r="C32" s="287"/>
      <c r="D32" s="287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38"/>
      <c r="C33" s="287"/>
      <c r="D33" s="287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38"/>
      <c r="C34" s="287"/>
      <c r="D34" s="287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38"/>
      <c r="C35" s="287"/>
      <c r="D35" s="287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94"/>
      <c r="Y35" s="266"/>
      <c r="Z35" s="267"/>
      <c r="AA35" s="55"/>
      <c r="AB35" s="49"/>
      <c r="AC35" s="294"/>
    </row>
    <row r="36" spans="1:29" ht="15.75" customHeight="1">
      <c r="A36" s="269"/>
      <c r="B36" s="38"/>
      <c r="C36" s="287"/>
      <c r="D36" s="287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94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87"/>
      <c r="D37" s="287"/>
      <c r="E37" s="95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54"/>
      <c r="X37" s="94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14">AVERAGE(I22:I37)</f>
        <v>25.333333333333332</v>
      </c>
      <c r="J38" s="81">
        <f t="shared" si="14"/>
        <v>2000</v>
      </c>
      <c r="K38" s="82">
        <f t="shared" ref="K38" si="15">J38/I38</f>
        <v>78.94736842105263</v>
      </c>
      <c r="L38" s="80">
        <f t="shared" ref="L38:M38" si="16">AVERAGE(L22:L37)</f>
        <v>25.333333333333332</v>
      </c>
      <c r="M38" s="81">
        <f t="shared" si="16"/>
        <v>1687.0468648407293</v>
      </c>
      <c r="N38" s="82">
        <f t="shared" ref="N38:N44" si="17">M38/L38</f>
        <v>66.59395519108142</v>
      </c>
      <c r="O38" s="83">
        <f t="shared" ref="O38:O44" si="18">L38-I38</f>
        <v>0</v>
      </c>
      <c r="P38" s="84">
        <f t="shared" ref="P38:P44" si="19">N38-K38</f>
        <v>-12.35341322997121</v>
      </c>
      <c r="Q38" s="85">
        <f t="shared" ref="Q38:Q44" si="20">N38/K38</f>
        <v>0.84352343242036465</v>
      </c>
      <c r="R38" s="275"/>
      <c r="S38" s="182">
        <f>S22</f>
        <v>0.25</v>
      </c>
      <c r="T38" s="183">
        <f>INDEX(T22:T37,COUNTA(T22:T37))</f>
        <v>0.63194444444444442</v>
      </c>
      <c r="U38" s="86"/>
      <c r="V38" s="96"/>
      <c r="W38" s="78"/>
      <c r="X38" s="82"/>
      <c r="Y38" s="262"/>
      <c r="Z38" s="263"/>
      <c r="AA38" s="97">
        <f t="shared" ref="AA38:AA44" si="21">M38-J38</f>
        <v>-312.95313515927069</v>
      </c>
      <c r="AB38" s="85">
        <f t="shared" ref="AB38:AB44" si="22">M38/J38</f>
        <v>0.84352343242036465</v>
      </c>
      <c r="AC38" s="295"/>
    </row>
    <row r="39" spans="1:29" ht="15.75" customHeight="1">
      <c r="A39" s="281" t="s">
        <v>37</v>
      </c>
      <c r="B39" s="98" t="s">
        <v>79</v>
      </c>
      <c r="C39" s="271" t="s">
        <v>80</v>
      </c>
      <c r="D39" s="272"/>
      <c r="E39" s="21">
        <v>56.43</v>
      </c>
      <c r="F39" s="34">
        <v>1117</v>
      </c>
      <c r="G39" s="22">
        <f t="shared" ref="G39:G44" si="23">E39*F39</f>
        <v>63032.31</v>
      </c>
      <c r="H39" s="23"/>
      <c r="I39" s="24">
        <v>23</v>
      </c>
      <c r="J39" s="25">
        <v>2000</v>
      </c>
      <c r="K39" s="26">
        <f>J39/I39</f>
        <v>86.956521739130437</v>
      </c>
      <c r="L39" s="27">
        <v>23</v>
      </c>
      <c r="M39" s="25">
        <f t="shared" ref="M39:M44" si="24">F39/V39*60</f>
        <v>1658.2268041237135</v>
      </c>
      <c r="N39" s="26">
        <f t="shared" si="17"/>
        <v>72.096817570596244</v>
      </c>
      <c r="O39" s="91">
        <f t="shared" si="18"/>
        <v>0</v>
      </c>
      <c r="P39" s="92">
        <f t="shared" si="19"/>
        <v>-14.859704168534194</v>
      </c>
      <c r="Q39" s="31">
        <f t="shared" si="20"/>
        <v>0.8291134020618568</v>
      </c>
      <c r="R39" s="273">
        <f>Q55</f>
        <v>0.83133943105727903</v>
      </c>
      <c r="S39" s="32">
        <v>0.29166666666666669</v>
      </c>
      <c r="T39" s="33">
        <v>0.31973379629629628</v>
      </c>
      <c r="U39" s="34"/>
      <c r="V39" s="35">
        <v>40.416666666666615</v>
      </c>
      <c r="W39" s="15"/>
      <c r="X39" s="17"/>
      <c r="Y39" s="276"/>
      <c r="Z39" s="277"/>
      <c r="AA39" s="36">
        <f t="shared" si="21"/>
        <v>-341.77319587628654</v>
      </c>
      <c r="AB39" s="31">
        <f t="shared" si="22"/>
        <v>0.82911340206185669</v>
      </c>
      <c r="AC39" s="348">
        <f>AB55</f>
        <v>0.83133943105727903</v>
      </c>
    </row>
    <row r="40" spans="1:29" ht="15.75" customHeight="1">
      <c r="A40" s="282"/>
      <c r="B40" s="99" t="s">
        <v>79</v>
      </c>
      <c r="C40" s="264" t="s">
        <v>227</v>
      </c>
      <c r="D40" s="265"/>
      <c r="E40" s="39">
        <v>49.9</v>
      </c>
      <c r="F40" s="52">
        <v>2941</v>
      </c>
      <c r="G40" s="41">
        <f t="shared" si="23"/>
        <v>146755.9</v>
      </c>
      <c r="H40" s="42"/>
      <c r="I40" s="43">
        <v>22</v>
      </c>
      <c r="J40" s="44">
        <v>2000</v>
      </c>
      <c r="K40" s="45">
        <f t="shared" si="13"/>
        <v>90.909090909090907</v>
      </c>
      <c r="L40" s="46">
        <v>22</v>
      </c>
      <c r="M40" s="44">
        <f t="shared" si="24"/>
        <v>1704.6530349380134</v>
      </c>
      <c r="N40" s="45">
        <f t="shared" si="17"/>
        <v>77.484228860818789</v>
      </c>
      <c r="O40" s="47">
        <f t="shared" si="18"/>
        <v>0</v>
      </c>
      <c r="P40" s="48">
        <f t="shared" si="19"/>
        <v>-13.424862048272118</v>
      </c>
      <c r="Q40" s="49">
        <f t="shared" si="20"/>
        <v>0.85232651746900667</v>
      </c>
      <c r="R40" s="274"/>
      <c r="S40" s="50">
        <v>0.32394675925925925</v>
      </c>
      <c r="T40" s="51">
        <v>0.39583333333333331</v>
      </c>
      <c r="U40" s="52">
        <v>6.0666666666666824</v>
      </c>
      <c r="V40" s="53">
        <v>103.51666666666665</v>
      </c>
      <c r="W40" s="54"/>
      <c r="X40" s="94"/>
      <c r="Y40" s="266"/>
      <c r="Z40" s="267"/>
      <c r="AA40" s="55">
        <f t="shared" si="21"/>
        <v>-295.34696506198657</v>
      </c>
      <c r="AB40" s="49">
        <f t="shared" si="22"/>
        <v>0.85232651746900667</v>
      </c>
      <c r="AC40" s="294"/>
    </row>
    <row r="41" spans="1:29" ht="15.75" customHeight="1">
      <c r="A41" s="282"/>
      <c r="B41" s="99" t="s">
        <v>74</v>
      </c>
      <c r="C41" s="264" t="s">
        <v>206</v>
      </c>
      <c r="D41" s="265"/>
      <c r="E41" s="39">
        <v>59.8</v>
      </c>
      <c r="F41" s="52">
        <v>647</v>
      </c>
      <c r="G41" s="41">
        <f t="shared" si="23"/>
        <v>38690.6</v>
      </c>
      <c r="H41" s="42"/>
      <c r="I41" s="43">
        <v>16</v>
      </c>
      <c r="J41" s="44">
        <v>2000</v>
      </c>
      <c r="K41" s="45">
        <f t="shared" si="13"/>
        <v>125</v>
      </c>
      <c r="L41" s="46">
        <v>16</v>
      </c>
      <c r="M41" s="44">
        <f t="shared" si="24"/>
        <v>1644.9152542372872</v>
      </c>
      <c r="N41" s="45">
        <f t="shared" si="17"/>
        <v>102.80720338983045</v>
      </c>
      <c r="O41" s="47">
        <f t="shared" si="18"/>
        <v>0</v>
      </c>
      <c r="P41" s="48">
        <f t="shared" si="19"/>
        <v>-22.192796610169552</v>
      </c>
      <c r="Q41" s="49">
        <f t="shared" si="20"/>
        <v>0.82245762711864356</v>
      </c>
      <c r="R41" s="274"/>
      <c r="S41" s="50">
        <v>0.39890046296296294</v>
      </c>
      <c r="T41" s="51">
        <v>0.41528935185185184</v>
      </c>
      <c r="U41" s="52">
        <v>4.4166666666666643</v>
      </c>
      <c r="V41" s="53">
        <v>23.600000000000012</v>
      </c>
      <c r="W41" s="54"/>
      <c r="X41" s="94"/>
      <c r="Y41" s="266"/>
      <c r="Z41" s="267"/>
      <c r="AA41" s="55">
        <f t="shared" si="21"/>
        <v>-355.08474576271283</v>
      </c>
      <c r="AB41" s="49">
        <f t="shared" si="22"/>
        <v>0.82245762711864356</v>
      </c>
      <c r="AC41" s="294"/>
    </row>
    <row r="42" spans="1:29" ht="15.75" customHeight="1">
      <c r="A42" s="282"/>
      <c r="B42" s="99" t="s">
        <v>74</v>
      </c>
      <c r="C42" s="264" t="s">
        <v>212</v>
      </c>
      <c r="D42" s="265"/>
      <c r="E42" s="39">
        <v>59.8</v>
      </c>
      <c r="F42" s="52">
        <v>986</v>
      </c>
      <c r="G42" s="41">
        <f t="shared" si="23"/>
        <v>58962.799999999996</v>
      </c>
      <c r="H42" s="42"/>
      <c r="I42" s="43">
        <v>14</v>
      </c>
      <c r="J42" s="44">
        <v>2000</v>
      </c>
      <c r="K42" s="45">
        <f t="shared" si="13"/>
        <v>142.85714285714286</v>
      </c>
      <c r="L42" s="46">
        <v>14</v>
      </c>
      <c r="M42" s="44">
        <f t="shared" si="24"/>
        <v>1667.261625176139</v>
      </c>
      <c r="N42" s="45">
        <f t="shared" si="17"/>
        <v>119.09011608400992</v>
      </c>
      <c r="O42" s="47">
        <f t="shared" si="18"/>
        <v>0</v>
      </c>
      <c r="P42" s="48">
        <f t="shared" si="19"/>
        <v>-23.76702677313294</v>
      </c>
      <c r="Q42" s="49">
        <f t="shared" si="20"/>
        <v>0.83363081258806937</v>
      </c>
      <c r="R42" s="274"/>
      <c r="S42" s="50">
        <v>0.4201388888888889</v>
      </c>
      <c r="T42" s="51">
        <v>0.4447800925925926</v>
      </c>
      <c r="U42" s="52">
        <v>6.9833333333333591</v>
      </c>
      <c r="V42" s="53">
        <v>35.483333333333334</v>
      </c>
      <c r="W42" s="54"/>
      <c r="X42" s="94"/>
      <c r="Y42" s="266"/>
      <c r="Z42" s="267"/>
      <c r="AA42" s="55">
        <f t="shared" si="21"/>
        <v>-332.73837482386102</v>
      </c>
      <c r="AB42" s="49">
        <f t="shared" si="22"/>
        <v>0.83363081258806948</v>
      </c>
      <c r="AC42" s="294"/>
    </row>
    <row r="43" spans="1:29" ht="15.75" customHeight="1">
      <c r="A43" s="283"/>
      <c r="B43" s="99" t="s">
        <v>85</v>
      </c>
      <c r="C43" s="264" t="s">
        <v>87</v>
      </c>
      <c r="D43" s="265"/>
      <c r="E43" s="39">
        <v>38.99</v>
      </c>
      <c r="F43" s="52">
        <v>2276</v>
      </c>
      <c r="G43" s="41">
        <f t="shared" si="23"/>
        <v>88741.24</v>
      </c>
      <c r="H43" s="58"/>
      <c r="I43" s="43">
        <v>16</v>
      </c>
      <c r="J43" s="44">
        <v>2000</v>
      </c>
      <c r="K43" s="45">
        <f t="shared" si="13"/>
        <v>125</v>
      </c>
      <c r="L43" s="59">
        <v>16</v>
      </c>
      <c r="M43" s="44">
        <f t="shared" si="24"/>
        <v>1640.3603603603606</v>
      </c>
      <c r="N43" s="45">
        <f t="shared" si="17"/>
        <v>102.52252252252254</v>
      </c>
      <c r="O43" s="47">
        <f t="shared" si="18"/>
        <v>0</v>
      </c>
      <c r="P43" s="48">
        <f t="shared" si="19"/>
        <v>-22.477477477477464</v>
      </c>
      <c r="Q43" s="49">
        <f t="shared" si="20"/>
        <v>0.82018018018018024</v>
      </c>
      <c r="R43" s="274"/>
      <c r="S43" s="50">
        <v>0.44791666666666669</v>
      </c>
      <c r="T43" s="51">
        <v>0.50572916666666667</v>
      </c>
      <c r="U43" s="52">
        <v>4.5166666666666799</v>
      </c>
      <c r="V43" s="53">
        <v>83.249999999999986</v>
      </c>
      <c r="W43" s="54">
        <v>0.50572916666666667</v>
      </c>
      <c r="X43" s="94">
        <v>0.54520833333333329</v>
      </c>
      <c r="Y43" s="266"/>
      <c r="Z43" s="267"/>
      <c r="AA43" s="55">
        <f t="shared" si="21"/>
        <v>-359.63963963963943</v>
      </c>
      <c r="AB43" s="49">
        <f t="shared" si="22"/>
        <v>0.82018018018018024</v>
      </c>
      <c r="AC43" s="294"/>
    </row>
    <row r="44" spans="1:29" ht="15.75" customHeight="1">
      <c r="A44" s="283"/>
      <c r="B44" s="99" t="s">
        <v>85</v>
      </c>
      <c r="C44" s="264" t="s">
        <v>86</v>
      </c>
      <c r="D44" s="265"/>
      <c r="E44" s="39">
        <v>37.94</v>
      </c>
      <c r="F44" s="52">
        <v>6370</v>
      </c>
      <c r="G44" s="60">
        <f t="shared" si="23"/>
        <v>241677.8</v>
      </c>
      <c r="H44" s="61"/>
      <c r="I44" s="43">
        <v>19</v>
      </c>
      <c r="J44" s="44">
        <v>2000</v>
      </c>
      <c r="K44" s="45">
        <f t="shared" si="13"/>
        <v>105.26315789473684</v>
      </c>
      <c r="L44" s="46">
        <v>19</v>
      </c>
      <c r="M44" s="44">
        <f t="shared" si="24"/>
        <v>1660.6560938518355</v>
      </c>
      <c r="N44" s="45">
        <f t="shared" si="17"/>
        <v>87.402952307991342</v>
      </c>
      <c r="O44" s="47">
        <f t="shared" si="18"/>
        <v>0</v>
      </c>
      <c r="P44" s="48">
        <f t="shared" si="19"/>
        <v>-17.860205586745494</v>
      </c>
      <c r="Q44" s="49">
        <f t="shared" si="20"/>
        <v>0.83032804692591777</v>
      </c>
      <c r="R44" s="274"/>
      <c r="S44" s="50">
        <v>0.54520833333333329</v>
      </c>
      <c r="T44" s="51">
        <v>0.70503472222222219</v>
      </c>
      <c r="U44" s="52">
        <v>56.849999999999937</v>
      </c>
      <c r="V44" s="53">
        <v>230.15</v>
      </c>
      <c r="W44" s="54"/>
      <c r="X44" s="94"/>
      <c r="Y44" s="266"/>
      <c r="Z44" s="267"/>
      <c r="AA44" s="55">
        <f t="shared" si="21"/>
        <v>-339.34390614816448</v>
      </c>
      <c r="AB44" s="49">
        <f t="shared" si="22"/>
        <v>0.83032804692591777</v>
      </c>
      <c r="AC44" s="294"/>
    </row>
    <row r="45" spans="1:29" ht="15.75" customHeight="1">
      <c r="A45" s="283"/>
      <c r="B45" s="99"/>
      <c r="C45" s="264"/>
      <c r="D45" s="265"/>
      <c r="E45" s="39"/>
      <c r="F45" s="52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94"/>
    </row>
    <row r="46" spans="1:29" ht="15.75" customHeight="1">
      <c r="A46" s="283"/>
      <c r="B46" s="99"/>
      <c r="C46" s="264"/>
      <c r="D46" s="265"/>
      <c r="E46" s="39"/>
      <c r="F46" s="52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94"/>
    </row>
    <row r="47" spans="1:29" ht="15.75" customHeight="1">
      <c r="A47" s="283"/>
      <c r="B47" s="99"/>
      <c r="C47" s="264"/>
      <c r="D47" s="265"/>
      <c r="E47" s="39"/>
      <c r="F47" s="52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94"/>
      <c r="Y47" s="266"/>
      <c r="Z47" s="267"/>
      <c r="AA47" s="55"/>
      <c r="AB47" s="49"/>
      <c r="AC47" s="294"/>
    </row>
    <row r="48" spans="1:29" ht="15.75" customHeight="1">
      <c r="A48" s="283"/>
      <c r="B48" s="99"/>
      <c r="C48" s="264"/>
      <c r="D48" s="265"/>
      <c r="E48" s="39"/>
      <c r="F48" s="52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94"/>
      <c r="Y48" s="266"/>
      <c r="Z48" s="267"/>
      <c r="AA48" s="55"/>
      <c r="AB48" s="49"/>
      <c r="AC48" s="294"/>
    </row>
    <row r="49" spans="1:29" ht="15.75" customHeight="1">
      <c r="A49" s="283"/>
      <c r="B49" s="99"/>
      <c r="C49" s="264"/>
      <c r="D49" s="265"/>
      <c r="E49" s="39"/>
      <c r="F49" s="52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94"/>
      <c r="Y49" s="266"/>
      <c r="Z49" s="267"/>
      <c r="AA49" s="55"/>
      <c r="AB49" s="49"/>
      <c r="AC49" s="294"/>
    </row>
    <row r="50" spans="1:29" ht="15.75" customHeight="1">
      <c r="A50" s="283"/>
      <c r="B50" s="99"/>
      <c r="C50" s="264"/>
      <c r="D50" s="265"/>
      <c r="E50" s="39"/>
      <c r="F50" s="52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94"/>
      <c r="Y50" s="266"/>
      <c r="Z50" s="267"/>
      <c r="AA50" s="55"/>
      <c r="AB50" s="49"/>
      <c r="AC50" s="294"/>
    </row>
    <row r="51" spans="1:29" ht="15.75" customHeight="1">
      <c r="A51" s="283"/>
      <c r="B51" s="99"/>
      <c r="C51" s="264"/>
      <c r="D51" s="265"/>
      <c r="E51" s="39"/>
      <c r="F51" s="52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94"/>
      <c r="Y51" s="266"/>
      <c r="Z51" s="267"/>
      <c r="AA51" s="55"/>
      <c r="AB51" s="49"/>
      <c r="AC51" s="294"/>
    </row>
    <row r="52" spans="1:29" ht="15.75" customHeight="1">
      <c r="A52" s="283"/>
      <c r="B52" s="99"/>
      <c r="C52" s="264"/>
      <c r="D52" s="265"/>
      <c r="E52" s="39"/>
      <c r="F52" s="52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100"/>
      <c r="X52" s="101"/>
      <c r="Y52" s="266"/>
      <c r="Z52" s="267"/>
      <c r="AA52" s="55"/>
      <c r="AB52" s="49"/>
      <c r="AC52" s="294"/>
    </row>
    <row r="53" spans="1:29" ht="15.75" customHeight="1">
      <c r="A53" s="283"/>
      <c r="B53" s="99"/>
      <c r="C53" s="264"/>
      <c r="D53" s="265"/>
      <c r="E53" s="39"/>
      <c r="F53" s="52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102"/>
      <c r="X53" s="103"/>
      <c r="Y53" s="266"/>
      <c r="Z53" s="267"/>
      <c r="AA53" s="55"/>
      <c r="AB53" s="49"/>
      <c r="AC53" s="294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50"/>
      <c r="T54" s="51"/>
      <c r="U54" s="73"/>
      <c r="V54" s="53"/>
      <c r="W54" s="102"/>
      <c r="X54" s="103"/>
      <c r="Y54" s="266"/>
      <c r="Z54" s="267"/>
      <c r="AA54" s="55"/>
      <c r="AB54" s="49"/>
      <c r="AC54" s="294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25">AVERAGE(I39:I54)</f>
        <v>18.333333333333332</v>
      </c>
      <c r="J55" s="81">
        <f t="shared" si="25"/>
        <v>2000</v>
      </c>
      <c r="K55" s="82">
        <f t="shared" ref="K55" si="26">J55/I55</f>
        <v>109.09090909090909</v>
      </c>
      <c r="L55" s="80">
        <f t="shared" ref="L55:M55" si="27">AVERAGE(L39:L54)</f>
        <v>18.333333333333332</v>
      </c>
      <c r="M55" s="81">
        <f t="shared" si="27"/>
        <v>1662.6788621145581</v>
      </c>
      <c r="N55" s="82">
        <f t="shared" ref="N55:N62" si="28">M55/L55</f>
        <v>90.691574297157715</v>
      </c>
      <c r="O55" s="83">
        <f t="shared" ref="O55:O62" si="29">L55-I55</f>
        <v>0</v>
      </c>
      <c r="P55" s="84">
        <f t="shared" ref="P55:P62" si="30">N55-K55</f>
        <v>-18.399334793751379</v>
      </c>
      <c r="Q55" s="85">
        <f t="shared" ref="Q55:Q62" si="31">N55/K55</f>
        <v>0.83133943105727903</v>
      </c>
      <c r="R55" s="275"/>
      <c r="S55" s="182">
        <f>S39</f>
        <v>0.29166666666666669</v>
      </c>
      <c r="T55" s="183">
        <f>INDEX(T39:T54,COUNTA(T39:T54))</f>
        <v>0.70503472222222219</v>
      </c>
      <c r="U55" s="86"/>
      <c r="V55" s="96"/>
      <c r="W55" s="105"/>
      <c r="X55" s="106"/>
      <c r="Y55" s="262"/>
      <c r="Z55" s="263"/>
      <c r="AA55" s="97">
        <f t="shared" ref="AA55:AA62" si="32">M55-J55</f>
        <v>-337.32113788544189</v>
      </c>
      <c r="AB55" s="85">
        <f t="shared" ref="AB55:AB62" si="33">M55/J55</f>
        <v>0.83133943105727903</v>
      </c>
      <c r="AC55" s="295"/>
    </row>
    <row r="56" spans="1:29" ht="15.75" customHeight="1">
      <c r="A56" s="268" t="s">
        <v>38</v>
      </c>
      <c r="B56" s="98" t="s">
        <v>74</v>
      </c>
      <c r="C56" s="271" t="s">
        <v>82</v>
      </c>
      <c r="D56" s="272"/>
      <c r="E56" s="21">
        <v>47.37</v>
      </c>
      <c r="F56" s="15">
        <v>1376</v>
      </c>
      <c r="G56" s="22">
        <f t="shared" ref="G56:G62" si="34">E56*F56</f>
        <v>65181.119999999995</v>
      </c>
      <c r="H56" s="23"/>
      <c r="I56" s="24">
        <v>21</v>
      </c>
      <c r="J56" s="25">
        <v>2000</v>
      </c>
      <c r="K56" s="26">
        <f>J56/I56</f>
        <v>95.238095238095241</v>
      </c>
      <c r="L56" s="27">
        <v>21</v>
      </c>
      <c r="M56" s="25">
        <f t="shared" ref="M56:M62" si="35">F56/V56*60</f>
        <v>1666.1957618567108</v>
      </c>
      <c r="N56" s="26">
        <f t="shared" si="28"/>
        <v>79.342655326510041</v>
      </c>
      <c r="O56" s="91">
        <f t="shared" si="29"/>
        <v>0</v>
      </c>
      <c r="P56" s="92">
        <f t="shared" si="30"/>
        <v>-15.8954399115852</v>
      </c>
      <c r="Q56" s="31">
        <f t="shared" si="31"/>
        <v>0.83309788092835546</v>
      </c>
      <c r="R56" s="273">
        <f>Q72</f>
        <v>0.84299741135642459</v>
      </c>
      <c r="S56" s="32">
        <v>0.29197916666666668</v>
      </c>
      <c r="T56" s="33">
        <v>0.3263888888888889</v>
      </c>
      <c r="U56" s="34"/>
      <c r="V56" s="35">
        <v>49.54999999999999</v>
      </c>
      <c r="W56" s="33"/>
      <c r="X56" s="107"/>
      <c r="Y56" s="276"/>
      <c r="Z56" s="277"/>
      <c r="AA56" s="36">
        <f t="shared" si="32"/>
        <v>-333.80423814328924</v>
      </c>
      <c r="AB56" s="31">
        <f t="shared" si="33"/>
        <v>0.83309788092835535</v>
      </c>
      <c r="AC56" s="278">
        <f>AB72</f>
        <v>0.84299741135642459</v>
      </c>
    </row>
    <row r="57" spans="1:29" ht="15.75" customHeight="1">
      <c r="A57" s="269"/>
      <c r="B57" s="99" t="s">
        <v>70</v>
      </c>
      <c r="C57" s="264" t="s">
        <v>83</v>
      </c>
      <c r="D57" s="265"/>
      <c r="E57" s="39">
        <v>56.85</v>
      </c>
      <c r="F57" s="40">
        <v>907</v>
      </c>
      <c r="G57" s="41">
        <f t="shared" si="34"/>
        <v>51562.950000000004</v>
      </c>
      <c r="H57" s="42"/>
      <c r="I57" s="43">
        <v>21</v>
      </c>
      <c r="J57" s="44">
        <v>2000</v>
      </c>
      <c r="K57" s="45">
        <f t="shared" si="13"/>
        <v>95.238095238095241</v>
      </c>
      <c r="L57" s="46">
        <v>21</v>
      </c>
      <c r="M57" s="44">
        <f t="shared" si="35"/>
        <v>1636.6917293233082</v>
      </c>
      <c r="N57" s="45">
        <f t="shared" si="28"/>
        <v>77.937701396348004</v>
      </c>
      <c r="O57" s="47">
        <f t="shared" si="29"/>
        <v>0</v>
      </c>
      <c r="P57" s="48">
        <f t="shared" si="30"/>
        <v>-17.300393841747237</v>
      </c>
      <c r="Q57" s="49">
        <f t="shared" si="31"/>
        <v>0.81834586466165404</v>
      </c>
      <c r="R57" s="274"/>
      <c r="S57" s="50">
        <v>0.32916666666666666</v>
      </c>
      <c r="T57" s="51">
        <v>0.35225694444444444</v>
      </c>
      <c r="U57" s="52">
        <v>3.9999999999999858</v>
      </c>
      <c r="V57" s="53">
        <v>33.25</v>
      </c>
      <c r="W57" s="54"/>
      <c r="X57" s="94"/>
      <c r="Y57" s="266"/>
      <c r="Z57" s="267"/>
      <c r="AA57" s="55">
        <f t="shared" si="32"/>
        <v>-363.30827067669179</v>
      </c>
      <c r="AB57" s="49">
        <f t="shared" si="33"/>
        <v>0.81834586466165415</v>
      </c>
      <c r="AC57" s="279"/>
    </row>
    <row r="58" spans="1:29" ht="15.75" customHeight="1">
      <c r="A58" s="269"/>
      <c r="B58" s="99" t="s">
        <v>74</v>
      </c>
      <c r="C58" s="264" t="s">
        <v>220</v>
      </c>
      <c r="D58" s="265"/>
      <c r="E58" s="39">
        <v>65.55</v>
      </c>
      <c r="F58" s="40">
        <v>991</v>
      </c>
      <c r="G58" s="41">
        <f t="shared" si="34"/>
        <v>64960.049999999996</v>
      </c>
      <c r="H58" s="42"/>
      <c r="I58" s="43">
        <v>22</v>
      </c>
      <c r="J58" s="44">
        <v>2000</v>
      </c>
      <c r="K58" s="45">
        <f t="shared" si="13"/>
        <v>90.909090909090907</v>
      </c>
      <c r="L58" s="46">
        <v>22</v>
      </c>
      <c r="M58" s="44">
        <f t="shared" si="35"/>
        <v>1697.2407231208326</v>
      </c>
      <c r="N58" s="45">
        <f t="shared" si="28"/>
        <v>77.14730559640148</v>
      </c>
      <c r="O58" s="47">
        <f t="shared" si="29"/>
        <v>0</v>
      </c>
      <c r="P58" s="48">
        <f t="shared" si="30"/>
        <v>-13.761785312689426</v>
      </c>
      <c r="Q58" s="49">
        <f t="shared" si="31"/>
        <v>0.84862036156041631</v>
      </c>
      <c r="R58" s="274"/>
      <c r="S58" s="50">
        <v>0.3569444444444444</v>
      </c>
      <c r="T58" s="51">
        <v>0.38127314814814817</v>
      </c>
      <c r="U58" s="52">
        <v>6.7499999999999361</v>
      </c>
      <c r="V58" s="53">
        <v>35.033333333333431</v>
      </c>
      <c r="W58" s="54"/>
      <c r="X58" s="94"/>
      <c r="Y58" s="266"/>
      <c r="Z58" s="267"/>
      <c r="AA58" s="55">
        <f t="shared" si="32"/>
        <v>-302.75927687916737</v>
      </c>
      <c r="AB58" s="49">
        <f t="shared" si="33"/>
        <v>0.84862036156041631</v>
      </c>
      <c r="AC58" s="279"/>
    </row>
    <row r="59" spans="1:29" ht="15.75" customHeight="1">
      <c r="A59" s="269"/>
      <c r="B59" s="99" t="s">
        <v>74</v>
      </c>
      <c r="C59" s="264" t="s">
        <v>228</v>
      </c>
      <c r="D59" s="265"/>
      <c r="E59" s="39">
        <v>59.36</v>
      </c>
      <c r="F59" s="40">
        <v>2161</v>
      </c>
      <c r="G59" s="41">
        <f t="shared" si="34"/>
        <v>128276.95999999999</v>
      </c>
      <c r="H59" s="42"/>
      <c r="I59" s="43">
        <v>25</v>
      </c>
      <c r="J59" s="44">
        <v>2000</v>
      </c>
      <c r="K59" s="45">
        <f t="shared" si="13"/>
        <v>80</v>
      </c>
      <c r="L59" s="46">
        <v>25</v>
      </c>
      <c r="M59" s="44">
        <f t="shared" si="35"/>
        <v>1691.9530230535022</v>
      </c>
      <c r="N59" s="45">
        <f t="shared" si="28"/>
        <v>67.678120922140081</v>
      </c>
      <c r="O59" s="47">
        <f t="shared" si="29"/>
        <v>0</v>
      </c>
      <c r="P59" s="48">
        <f t="shared" si="30"/>
        <v>-12.321879077859919</v>
      </c>
      <c r="Q59" s="49">
        <f t="shared" si="31"/>
        <v>0.84597651152675102</v>
      </c>
      <c r="R59" s="274"/>
      <c r="S59" s="50">
        <v>0.38497685185185188</v>
      </c>
      <c r="T59" s="51">
        <v>0.43819444444444444</v>
      </c>
      <c r="U59" s="52">
        <v>5.333333333333341</v>
      </c>
      <c r="V59" s="53">
        <v>76.633333333333297</v>
      </c>
      <c r="W59" s="54"/>
      <c r="X59" s="94"/>
      <c r="Y59" s="266"/>
      <c r="Z59" s="267"/>
      <c r="AA59" s="55">
        <f t="shared" si="32"/>
        <v>-308.04697694649781</v>
      </c>
      <c r="AB59" s="49">
        <f t="shared" si="33"/>
        <v>0.84597651152675113</v>
      </c>
      <c r="AC59" s="279"/>
    </row>
    <row r="60" spans="1:29" ht="15.75" customHeight="1">
      <c r="A60" s="269"/>
      <c r="B60" s="99" t="s">
        <v>74</v>
      </c>
      <c r="C60" s="264" t="s">
        <v>223</v>
      </c>
      <c r="D60" s="265"/>
      <c r="E60" s="39">
        <v>59.36</v>
      </c>
      <c r="F60" s="40">
        <v>1670</v>
      </c>
      <c r="G60" s="41">
        <f t="shared" si="34"/>
        <v>99131.199999999997</v>
      </c>
      <c r="H60" s="58"/>
      <c r="I60" s="43">
        <v>23</v>
      </c>
      <c r="J60" s="44">
        <v>2000</v>
      </c>
      <c r="K60" s="45">
        <f t="shared" si="13"/>
        <v>86.956521739130437</v>
      </c>
      <c r="L60" s="59">
        <v>23</v>
      </c>
      <c r="M60" s="44">
        <f t="shared" si="35"/>
        <v>1698.3050847457594</v>
      </c>
      <c r="N60" s="45">
        <f t="shared" si="28"/>
        <v>73.839351510685191</v>
      </c>
      <c r="O60" s="47">
        <f t="shared" si="29"/>
        <v>0</v>
      </c>
      <c r="P60" s="48">
        <f t="shared" si="30"/>
        <v>-13.117170228445246</v>
      </c>
      <c r="Q60" s="49">
        <f t="shared" si="31"/>
        <v>0.84915254237287963</v>
      </c>
      <c r="R60" s="274"/>
      <c r="S60" s="50">
        <v>0.44236111111111104</v>
      </c>
      <c r="T60" s="51">
        <v>0.48333333333333334</v>
      </c>
      <c r="U60" s="52">
        <v>5.9999999999998987</v>
      </c>
      <c r="V60" s="53">
        <v>59.000000000000114</v>
      </c>
      <c r="W60" s="54">
        <v>0.48333333333333334</v>
      </c>
      <c r="X60" s="94">
        <v>0.52295138888888892</v>
      </c>
      <c r="Y60" s="266"/>
      <c r="Z60" s="267"/>
      <c r="AA60" s="55">
        <f t="shared" si="32"/>
        <v>-301.69491525424064</v>
      </c>
      <c r="AB60" s="49">
        <f t="shared" si="33"/>
        <v>0.84915254237287963</v>
      </c>
      <c r="AC60" s="279"/>
    </row>
    <row r="61" spans="1:29" ht="15.75" customHeight="1">
      <c r="A61" s="269"/>
      <c r="B61" s="99" t="s">
        <v>74</v>
      </c>
      <c r="C61" s="264" t="s">
        <v>75</v>
      </c>
      <c r="D61" s="265"/>
      <c r="E61" s="39">
        <v>59.34</v>
      </c>
      <c r="F61" s="40">
        <v>1519</v>
      </c>
      <c r="G61" s="60">
        <f t="shared" si="34"/>
        <v>90137.46</v>
      </c>
      <c r="H61" s="61"/>
      <c r="I61" s="43">
        <v>25</v>
      </c>
      <c r="J61" s="44">
        <v>2000</v>
      </c>
      <c r="K61" s="45">
        <f t="shared" si="13"/>
        <v>80</v>
      </c>
      <c r="L61" s="46">
        <v>25</v>
      </c>
      <c r="M61" s="44">
        <f t="shared" si="35"/>
        <v>1684.13920542039</v>
      </c>
      <c r="N61" s="45">
        <f t="shared" si="28"/>
        <v>67.365568216815603</v>
      </c>
      <c r="O61" s="47">
        <f t="shared" si="29"/>
        <v>0</v>
      </c>
      <c r="P61" s="48">
        <f t="shared" si="30"/>
        <v>-12.634431783184397</v>
      </c>
      <c r="Q61" s="49">
        <f t="shared" si="31"/>
        <v>0.84206960271019504</v>
      </c>
      <c r="R61" s="274"/>
      <c r="S61" s="50">
        <v>0.52295138888888892</v>
      </c>
      <c r="T61" s="51">
        <v>0.5605324074074074</v>
      </c>
      <c r="U61" s="52">
        <v>57.050000000000047</v>
      </c>
      <c r="V61" s="53">
        <v>54.116666666666603</v>
      </c>
      <c r="W61" s="54"/>
      <c r="X61" s="94"/>
      <c r="Y61" s="266"/>
      <c r="Z61" s="267"/>
      <c r="AA61" s="55">
        <f t="shared" si="32"/>
        <v>-315.86079457961</v>
      </c>
      <c r="AB61" s="49">
        <f t="shared" si="33"/>
        <v>0.84206960271019504</v>
      </c>
      <c r="AC61" s="279"/>
    </row>
    <row r="62" spans="1:29" ht="15.75" customHeight="1">
      <c r="A62" s="269"/>
      <c r="B62" s="99" t="s">
        <v>74</v>
      </c>
      <c r="C62" s="264" t="s">
        <v>84</v>
      </c>
      <c r="D62" s="265"/>
      <c r="E62" s="39">
        <v>59.52</v>
      </c>
      <c r="F62" s="40">
        <v>3690</v>
      </c>
      <c r="G62" s="60">
        <f t="shared" si="34"/>
        <v>219628.80000000002</v>
      </c>
      <c r="H62" s="64"/>
      <c r="I62" s="43">
        <v>26</v>
      </c>
      <c r="J62" s="44">
        <v>2000</v>
      </c>
      <c r="K62" s="45">
        <f t="shared" si="13"/>
        <v>76.92307692307692</v>
      </c>
      <c r="L62" s="59">
        <v>26</v>
      </c>
      <c r="M62" s="44">
        <f t="shared" si="35"/>
        <v>1727.4382314694387</v>
      </c>
      <c r="N62" s="45">
        <f t="shared" si="28"/>
        <v>66.439931979593794</v>
      </c>
      <c r="O62" s="65">
        <f t="shared" si="29"/>
        <v>0</v>
      </c>
      <c r="P62" s="66">
        <f t="shared" si="30"/>
        <v>-10.483144943483126</v>
      </c>
      <c r="Q62" s="67">
        <f t="shared" si="31"/>
        <v>0.86371911573471938</v>
      </c>
      <c r="R62" s="274"/>
      <c r="S62" s="62">
        <v>0.56527777777777766</v>
      </c>
      <c r="T62" s="63">
        <v>0.6542824074074074</v>
      </c>
      <c r="U62" s="52">
        <v>6.8333333333331758</v>
      </c>
      <c r="V62" s="53">
        <v>128.16666666666683</v>
      </c>
      <c r="W62" s="63"/>
      <c r="X62" s="108"/>
      <c r="Y62" s="266"/>
      <c r="Z62" s="267"/>
      <c r="AA62" s="55">
        <f t="shared" si="32"/>
        <v>-272.56176853056127</v>
      </c>
      <c r="AB62" s="49">
        <f t="shared" si="33"/>
        <v>0.86371911573471938</v>
      </c>
      <c r="AC62" s="279"/>
    </row>
    <row r="63" spans="1:29" ht="15.75" customHeight="1">
      <c r="A63" s="269"/>
      <c r="B63" s="99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62"/>
      <c r="T63" s="63"/>
      <c r="U63" s="52"/>
      <c r="V63" s="53"/>
      <c r="W63" s="63"/>
      <c r="X63" s="108"/>
      <c r="Y63" s="266"/>
      <c r="Z63" s="267"/>
      <c r="AA63" s="55"/>
      <c r="AB63" s="49"/>
      <c r="AC63" s="279"/>
    </row>
    <row r="64" spans="1:29" ht="15.75" customHeight="1">
      <c r="A64" s="269"/>
      <c r="B64" s="99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53"/>
      <c r="W64" s="63"/>
      <c r="X64" s="108"/>
      <c r="Y64" s="266"/>
      <c r="Z64" s="267"/>
      <c r="AA64" s="55"/>
      <c r="AB64" s="49"/>
      <c r="AC64" s="279"/>
    </row>
    <row r="65" spans="1:29" ht="15.75" customHeight="1">
      <c r="A65" s="269"/>
      <c r="B65" s="99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53"/>
      <c r="W65" s="63"/>
      <c r="X65" s="108"/>
      <c r="Y65" s="266"/>
      <c r="Z65" s="267"/>
      <c r="AA65" s="55"/>
      <c r="AB65" s="49"/>
      <c r="AC65" s="279"/>
    </row>
    <row r="66" spans="1:29" ht="15.75" customHeight="1">
      <c r="A66" s="269"/>
      <c r="B66" s="99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53"/>
      <c r="W66" s="63"/>
      <c r="X66" s="108"/>
      <c r="Y66" s="266"/>
      <c r="Z66" s="267"/>
      <c r="AA66" s="55"/>
      <c r="AB66" s="49"/>
      <c r="AC66" s="279"/>
    </row>
    <row r="67" spans="1:29" ht="15.75" customHeight="1">
      <c r="A67" s="269"/>
      <c r="B67" s="99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53"/>
      <c r="W67" s="63"/>
      <c r="X67" s="108"/>
      <c r="Y67" s="266"/>
      <c r="Z67" s="267"/>
      <c r="AA67" s="55"/>
      <c r="AB67" s="49"/>
      <c r="AC67" s="279"/>
    </row>
    <row r="68" spans="1:29" ht="15.75" customHeight="1">
      <c r="A68" s="269"/>
      <c r="B68" s="99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53"/>
      <c r="W68" s="63"/>
      <c r="X68" s="108"/>
      <c r="Y68" s="266"/>
      <c r="Z68" s="267"/>
      <c r="AA68" s="55"/>
      <c r="AB68" s="49"/>
      <c r="AC68" s="279"/>
    </row>
    <row r="69" spans="1:29" ht="15.75" customHeight="1">
      <c r="A69" s="269"/>
      <c r="B69" s="99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53"/>
      <c r="W69" s="63"/>
      <c r="X69" s="108"/>
      <c r="Y69" s="266"/>
      <c r="Z69" s="267"/>
      <c r="AA69" s="55"/>
      <c r="AB69" s="49"/>
      <c r="AC69" s="279"/>
    </row>
    <row r="70" spans="1:29" ht="15.75" customHeight="1">
      <c r="A70" s="269"/>
      <c r="B70" s="99"/>
      <c r="C70" s="264"/>
      <c r="D70" s="265"/>
      <c r="E70" s="39"/>
      <c r="F70" s="71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53"/>
      <c r="W70" s="63"/>
      <c r="X70" s="108"/>
      <c r="Y70" s="266"/>
      <c r="Z70" s="267"/>
      <c r="AA70" s="55"/>
      <c r="AB70" s="49"/>
      <c r="AC70" s="279"/>
    </row>
    <row r="71" spans="1:29" ht="15.75" customHeight="1">
      <c r="A71" s="269"/>
      <c r="B71" s="99"/>
      <c r="C71" s="264"/>
      <c r="D71" s="265"/>
      <c r="E71" s="109"/>
      <c r="F71" s="71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36">AVERAGE(I56:I71)</f>
        <v>23.285714285714285</v>
      </c>
      <c r="J72" s="81">
        <f t="shared" si="36"/>
        <v>2000</v>
      </c>
      <c r="K72" s="82">
        <f t="shared" ref="K72" si="37">J72/I72</f>
        <v>85.889570552147248</v>
      </c>
      <c r="L72" s="80">
        <f t="shared" ref="L72:M72" si="38">AVERAGE(L56:L71)</f>
        <v>23.285714285714285</v>
      </c>
      <c r="M72" s="81">
        <f t="shared" si="38"/>
        <v>1685.9948227128491</v>
      </c>
      <c r="N72" s="82">
        <f t="shared" ref="N72:N81" si="39">M72/L72</f>
        <v>72.40468563797512</v>
      </c>
      <c r="O72" s="83">
        <f t="shared" ref="O72:O81" si="40">L72-I72</f>
        <v>0</v>
      </c>
      <c r="P72" s="84">
        <f t="shared" ref="P72:P81" si="41">N72-K72</f>
        <v>-13.484884914172127</v>
      </c>
      <c r="Q72" s="85">
        <f t="shared" ref="Q72:Q81" si="42">N72/K72</f>
        <v>0.84299741135642459</v>
      </c>
      <c r="R72" s="275"/>
      <c r="S72" s="182">
        <f>S56</f>
        <v>0.29197916666666668</v>
      </c>
      <c r="T72" s="183">
        <f>INDEX(T56:T71,COUNTA(T56:T71))</f>
        <v>0.6542824074074074</v>
      </c>
      <c r="U72" s="86"/>
      <c r="V72" s="96"/>
      <c r="W72" s="78"/>
      <c r="X72" s="82"/>
      <c r="Y72" s="262"/>
      <c r="Z72" s="263"/>
      <c r="AA72" s="97">
        <f t="shared" ref="AA72:AA81" si="43">M72-J72</f>
        <v>-314.0051772871509</v>
      </c>
      <c r="AB72" s="85">
        <f t="shared" ref="AB72:AB81" si="44">M72/J72</f>
        <v>0.84299741135642459</v>
      </c>
      <c r="AC72" s="280"/>
    </row>
    <row r="73" spans="1:29" ht="15.75" customHeight="1">
      <c r="A73" s="281" t="s">
        <v>39</v>
      </c>
      <c r="B73" s="16" t="s">
        <v>85</v>
      </c>
      <c r="C73" s="349" t="s">
        <v>207</v>
      </c>
      <c r="D73" s="349"/>
      <c r="E73" s="21">
        <v>28.29</v>
      </c>
      <c r="F73" s="15">
        <v>3417</v>
      </c>
      <c r="G73" s="22">
        <f t="shared" ref="G73:G81" si="45">E73*F73</f>
        <v>96666.93</v>
      </c>
      <c r="H73" s="23"/>
      <c r="I73" s="24">
        <v>19</v>
      </c>
      <c r="J73" s="25">
        <v>3600</v>
      </c>
      <c r="K73" s="26">
        <f>J73/I73</f>
        <v>189.47368421052633</v>
      </c>
      <c r="L73" s="27">
        <v>19</v>
      </c>
      <c r="M73" s="25">
        <f t="shared" ref="M73:M81" si="46">F73/V73*60</f>
        <v>2971.304347826087</v>
      </c>
      <c r="N73" s="26">
        <f t="shared" si="39"/>
        <v>156.38443935926773</v>
      </c>
      <c r="O73" s="91">
        <f t="shared" si="40"/>
        <v>0</v>
      </c>
      <c r="P73" s="92">
        <f t="shared" si="41"/>
        <v>-33.089244851258599</v>
      </c>
      <c r="Q73" s="31">
        <f t="shared" si="42"/>
        <v>0.82536231884057965</v>
      </c>
      <c r="R73" s="273">
        <f>Q89</f>
        <v>0.85547361173318226</v>
      </c>
      <c r="S73" s="32">
        <v>0.16666666666666666</v>
      </c>
      <c r="T73" s="33">
        <v>0.21458333333333332</v>
      </c>
      <c r="U73" s="34"/>
      <c r="V73" s="35">
        <v>69</v>
      </c>
      <c r="W73" s="33"/>
      <c r="X73" s="107"/>
      <c r="Y73" s="276"/>
      <c r="Z73" s="277"/>
      <c r="AA73" s="36">
        <f t="shared" si="43"/>
        <v>-628.695652173913</v>
      </c>
      <c r="AB73" s="31">
        <f t="shared" si="44"/>
        <v>0.82536231884057976</v>
      </c>
      <c r="AC73" s="278">
        <f>AB89</f>
        <v>0.85547361173318226</v>
      </c>
    </row>
    <row r="74" spans="1:29" ht="15.75" customHeight="1">
      <c r="A74" s="282"/>
      <c r="B74" s="38" t="s">
        <v>85</v>
      </c>
      <c r="C74" s="287" t="s">
        <v>221</v>
      </c>
      <c r="D74" s="287"/>
      <c r="E74" s="39">
        <v>38.1</v>
      </c>
      <c r="F74" s="40">
        <v>1292</v>
      </c>
      <c r="G74" s="41">
        <f t="shared" si="45"/>
        <v>49225.200000000004</v>
      </c>
      <c r="H74" s="42"/>
      <c r="I74" s="43">
        <v>21</v>
      </c>
      <c r="J74" s="44">
        <v>3600</v>
      </c>
      <c r="K74" s="45">
        <f t="shared" ref="K74:K110" si="47">J74/I74</f>
        <v>171.42857142857142</v>
      </c>
      <c r="L74" s="46">
        <v>21</v>
      </c>
      <c r="M74" s="44">
        <f t="shared" si="46"/>
        <v>2940.0758533501862</v>
      </c>
      <c r="N74" s="45">
        <f t="shared" si="39"/>
        <v>140.00361206429457</v>
      </c>
      <c r="O74" s="47">
        <f t="shared" si="40"/>
        <v>0</v>
      </c>
      <c r="P74" s="48">
        <f t="shared" si="41"/>
        <v>-31.424959364276845</v>
      </c>
      <c r="Q74" s="49">
        <f t="shared" si="42"/>
        <v>0.81668773704171838</v>
      </c>
      <c r="R74" s="274"/>
      <c r="S74" s="50">
        <v>0.21805555555555553</v>
      </c>
      <c r="T74" s="51">
        <v>0.23636574074074074</v>
      </c>
      <c r="U74" s="52">
        <v>4.9999999999999822</v>
      </c>
      <c r="V74" s="53">
        <v>26.366666666666699</v>
      </c>
      <c r="W74" s="54"/>
      <c r="X74" s="94"/>
      <c r="Y74" s="266"/>
      <c r="Z74" s="267"/>
      <c r="AA74" s="55">
        <f t="shared" si="43"/>
        <v>-659.92414664981379</v>
      </c>
      <c r="AB74" s="49">
        <f t="shared" si="44"/>
        <v>0.81668773704171838</v>
      </c>
      <c r="AC74" s="279"/>
    </row>
    <row r="75" spans="1:29" ht="15.75" customHeight="1">
      <c r="A75" s="282"/>
      <c r="B75" s="38" t="s">
        <v>85</v>
      </c>
      <c r="C75" s="287" t="s">
        <v>88</v>
      </c>
      <c r="D75" s="287"/>
      <c r="E75" s="39">
        <v>31.27</v>
      </c>
      <c r="F75" s="40">
        <v>4910</v>
      </c>
      <c r="G75" s="41">
        <f t="shared" si="45"/>
        <v>153535.70000000001</v>
      </c>
      <c r="H75" s="42"/>
      <c r="I75" s="43">
        <v>19</v>
      </c>
      <c r="J75" s="44">
        <v>3600</v>
      </c>
      <c r="K75" s="45">
        <f t="shared" si="47"/>
        <v>189.47368421052633</v>
      </c>
      <c r="L75" s="46">
        <v>19</v>
      </c>
      <c r="M75" s="44">
        <f t="shared" si="46"/>
        <v>2988.3347421808976</v>
      </c>
      <c r="N75" s="45">
        <f t="shared" si="39"/>
        <v>157.28077590425778</v>
      </c>
      <c r="O75" s="47">
        <f t="shared" si="40"/>
        <v>0</v>
      </c>
      <c r="P75" s="48">
        <f t="shared" si="41"/>
        <v>-32.192908306268549</v>
      </c>
      <c r="Q75" s="49">
        <f t="shared" si="42"/>
        <v>0.83009298393913822</v>
      </c>
      <c r="R75" s="274"/>
      <c r="S75" s="50">
        <v>0.23987268518518517</v>
      </c>
      <c r="T75" s="51">
        <v>0.30833333333333329</v>
      </c>
      <c r="U75" s="52">
        <v>5.0499999999999901</v>
      </c>
      <c r="V75" s="53">
        <v>98.583333333333286</v>
      </c>
      <c r="W75" s="54"/>
      <c r="X75" s="94"/>
      <c r="Y75" s="266"/>
      <c r="Z75" s="267"/>
      <c r="AA75" s="55">
        <f t="shared" si="43"/>
        <v>-611.66525781910241</v>
      </c>
      <c r="AB75" s="49">
        <f t="shared" si="44"/>
        <v>0.83009298393913822</v>
      </c>
      <c r="AC75" s="279"/>
    </row>
    <row r="76" spans="1:29" ht="15.75" customHeight="1">
      <c r="A76" s="282"/>
      <c r="B76" s="38" t="s">
        <v>85</v>
      </c>
      <c r="C76" s="287" t="s">
        <v>89</v>
      </c>
      <c r="D76" s="287"/>
      <c r="E76" s="39">
        <v>38.630000000000003</v>
      </c>
      <c r="F76" s="40">
        <v>1984</v>
      </c>
      <c r="G76" s="41">
        <f t="shared" si="45"/>
        <v>76641.919999999998</v>
      </c>
      <c r="H76" s="42">
        <v>2</v>
      </c>
      <c r="I76" s="43">
        <v>20</v>
      </c>
      <c r="J76" s="44">
        <v>3600</v>
      </c>
      <c r="K76" s="45">
        <f t="shared" si="47"/>
        <v>180</v>
      </c>
      <c r="L76" s="46">
        <v>20</v>
      </c>
      <c r="M76" s="44">
        <f t="shared" si="46"/>
        <v>3182.8877005347649</v>
      </c>
      <c r="N76" s="45">
        <f t="shared" si="39"/>
        <v>159.14438502673823</v>
      </c>
      <c r="O76" s="47">
        <f t="shared" si="40"/>
        <v>0</v>
      </c>
      <c r="P76" s="48">
        <f t="shared" si="41"/>
        <v>-20.855614973261765</v>
      </c>
      <c r="Q76" s="49">
        <f t="shared" si="42"/>
        <v>0.88413547237076795</v>
      </c>
      <c r="R76" s="274"/>
      <c r="S76" s="50">
        <v>0.31181712962962965</v>
      </c>
      <c r="T76" s="51">
        <v>0.33778935185185183</v>
      </c>
      <c r="U76" s="52">
        <v>5.0166666666667581</v>
      </c>
      <c r="V76" s="53">
        <v>37.399999999999935</v>
      </c>
      <c r="W76" s="54"/>
      <c r="X76" s="94"/>
      <c r="Y76" s="266"/>
      <c r="Z76" s="267"/>
      <c r="AA76" s="112">
        <f t="shared" si="43"/>
        <v>-417.11229946523508</v>
      </c>
      <c r="AB76" s="113">
        <f t="shared" si="44"/>
        <v>0.88413547237076806</v>
      </c>
      <c r="AC76" s="279"/>
    </row>
    <row r="77" spans="1:29" ht="15.75" customHeight="1">
      <c r="A77" s="283"/>
      <c r="B77" s="38" t="s">
        <v>85</v>
      </c>
      <c r="C77" s="287" t="s">
        <v>236</v>
      </c>
      <c r="D77" s="287"/>
      <c r="E77" s="39">
        <v>46.93</v>
      </c>
      <c r="F77" s="44">
        <v>3744</v>
      </c>
      <c r="G77" s="41">
        <f t="shared" si="45"/>
        <v>175705.92</v>
      </c>
      <c r="H77" s="58"/>
      <c r="I77" s="43">
        <v>26</v>
      </c>
      <c r="J77" s="44">
        <v>3600</v>
      </c>
      <c r="K77" s="45">
        <f t="shared" si="47"/>
        <v>138.46153846153845</v>
      </c>
      <c r="L77" s="59">
        <v>26</v>
      </c>
      <c r="M77" s="44">
        <f t="shared" si="46"/>
        <v>3042.5282167042883</v>
      </c>
      <c r="N77" s="45">
        <f t="shared" si="39"/>
        <v>117.02031602708801</v>
      </c>
      <c r="O77" s="47">
        <f t="shared" si="40"/>
        <v>0</v>
      </c>
      <c r="P77" s="48">
        <f t="shared" si="41"/>
        <v>-21.441222434450438</v>
      </c>
      <c r="Q77" s="49">
        <f t="shared" si="42"/>
        <v>0.84514672686230241</v>
      </c>
      <c r="R77" s="274"/>
      <c r="S77" s="50">
        <v>0.34247685185185184</v>
      </c>
      <c r="T77" s="51">
        <v>0.39374999999999999</v>
      </c>
      <c r="U77" s="52">
        <v>6.750000000000016</v>
      </c>
      <c r="V77" s="53">
        <v>73.833333333333343</v>
      </c>
      <c r="W77" s="54"/>
      <c r="X77" s="94"/>
      <c r="Y77" s="266"/>
      <c r="Z77" s="267"/>
      <c r="AA77" s="112">
        <f t="shared" si="43"/>
        <v>-557.4717832957117</v>
      </c>
      <c r="AB77" s="113">
        <f t="shared" si="44"/>
        <v>0.8451467268623023</v>
      </c>
      <c r="AC77" s="279"/>
    </row>
    <row r="78" spans="1:29" ht="15.75" customHeight="1">
      <c r="A78" s="283"/>
      <c r="B78" s="38" t="s">
        <v>85</v>
      </c>
      <c r="C78" s="287" t="s">
        <v>235</v>
      </c>
      <c r="D78" s="287"/>
      <c r="E78" s="39">
        <v>43.61</v>
      </c>
      <c r="F78" s="44">
        <v>3352</v>
      </c>
      <c r="G78" s="60">
        <f t="shared" si="45"/>
        <v>146180.72</v>
      </c>
      <c r="H78" s="61"/>
      <c r="I78" s="43">
        <v>22</v>
      </c>
      <c r="J78" s="44">
        <v>3600</v>
      </c>
      <c r="K78" s="45">
        <f t="shared" si="47"/>
        <v>163.63636363636363</v>
      </c>
      <c r="L78" s="46">
        <v>22</v>
      </c>
      <c r="M78" s="44">
        <f t="shared" si="46"/>
        <v>3054.9873417721578</v>
      </c>
      <c r="N78" s="45">
        <f t="shared" si="39"/>
        <v>138.86306098964354</v>
      </c>
      <c r="O78" s="47">
        <f t="shared" si="40"/>
        <v>0</v>
      </c>
      <c r="P78" s="48">
        <f t="shared" si="41"/>
        <v>-24.773302646720083</v>
      </c>
      <c r="Q78" s="49">
        <f t="shared" si="42"/>
        <v>0.84860759493671056</v>
      </c>
      <c r="R78" s="274"/>
      <c r="S78" s="50">
        <v>0.3994212962962963</v>
      </c>
      <c r="T78" s="51">
        <v>0.44513888888888881</v>
      </c>
      <c r="U78" s="52">
        <v>8.1666666666666909</v>
      </c>
      <c r="V78" s="53">
        <v>65.833333333333201</v>
      </c>
      <c r="W78" s="54">
        <v>0.44513888888888881</v>
      </c>
      <c r="X78" s="94">
        <v>0.48611111111111099</v>
      </c>
      <c r="Y78" s="266"/>
      <c r="Z78" s="267"/>
      <c r="AA78" s="112">
        <f t="shared" si="43"/>
        <v>-545.01265822784217</v>
      </c>
      <c r="AB78" s="113">
        <f t="shared" si="44"/>
        <v>0.84860759493671056</v>
      </c>
      <c r="AC78" s="279"/>
    </row>
    <row r="79" spans="1:29" ht="15.75" customHeight="1">
      <c r="A79" s="283"/>
      <c r="B79" s="38" t="s">
        <v>85</v>
      </c>
      <c r="C79" s="287" t="s">
        <v>208</v>
      </c>
      <c r="D79" s="287"/>
      <c r="E79" s="39">
        <v>36.86</v>
      </c>
      <c r="F79" s="44">
        <v>4514</v>
      </c>
      <c r="G79" s="60">
        <f t="shared" si="45"/>
        <v>166386.04</v>
      </c>
      <c r="H79" s="64"/>
      <c r="I79" s="43">
        <v>21</v>
      </c>
      <c r="J79" s="44">
        <v>3600</v>
      </c>
      <c r="K79" s="45">
        <f t="shared" si="47"/>
        <v>171.42857142857142</v>
      </c>
      <c r="L79" s="59">
        <v>21</v>
      </c>
      <c r="M79" s="44">
        <f t="shared" si="46"/>
        <v>3186.352941176473</v>
      </c>
      <c r="N79" s="45">
        <f t="shared" si="39"/>
        <v>151.7310924369749</v>
      </c>
      <c r="O79" s="65">
        <f t="shared" si="40"/>
        <v>0</v>
      </c>
      <c r="P79" s="66">
        <f t="shared" si="41"/>
        <v>-19.697478991596512</v>
      </c>
      <c r="Q79" s="67">
        <f t="shared" si="42"/>
        <v>0.88509803921568697</v>
      </c>
      <c r="R79" s="274"/>
      <c r="S79" s="50">
        <v>0.48611111111111099</v>
      </c>
      <c r="T79" s="51">
        <v>0.54513888888888873</v>
      </c>
      <c r="U79" s="52">
        <v>58.99999999999995</v>
      </c>
      <c r="V79" s="53">
        <v>84.999999999999943</v>
      </c>
      <c r="W79" s="54"/>
      <c r="X79" s="94"/>
      <c r="Y79" s="266"/>
      <c r="Z79" s="267"/>
      <c r="AA79" s="112">
        <f t="shared" si="43"/>
        <v>-413.647058823527</v>
      </c>
      <c r="AB79" s="113">
        <f t="shared" si="44"/>
        <v>0.88509803921568697</v>
      </c>
      <c r="AC79" s="279"/>
    </row>
    <row r="80" spans="1:29" ht="15.75" customHeight="1">
      <c r="A80" s="283"/>
      <c r="B80" s="38" t="s">
        <v>85</v>
      </c>
      <c r="C80" s="287" t="s">
        <v>90</v>
      </c>
      <c r="D80" s="287"/>
      <c r="E80" s="39">
        <v>38</v>
      </c>
      <c r="F80" s="44">
        <v>10234</v>
      </c>
      <c r="G80" s="60">
        <f t="shared" si="45"/>
        <v>388892</v>
      </c>
      <c r="H80" s="64"/>
      <c r="I80" s="43">
        <v>21</v>
      </c>
      <c r="J80" s="44">
        <v>3600</v>
      </c>
      <c r="K80" s="45">
        <f t="shared" si="47"/>
        <v>171.42857142857142</v>
      </c>
      <c r="L80" s="59">
        <v>21</v>
      </c>
      <c r="M80" s="44">
        <f t="shared" si="46"/>
        <v>3165.1546391752531</v>
      </c>
      <c r="N80" s="45">
        <f t="shared" si="39"/>
        <v>150.72164948453587</v>
      </c>
      <c r="O80" s="65">
        <f t="shared" si="40"/>
        <v>0</v>
      </c>
      <c r="P80" s="66">
        <f t="shared" si="41"/>
        <v>-20.706921944035543</v>
      </c>
      <c r="Q80" s="67">
        <f t="shared" si="42"/>
        <v>0.87920962199312602</v>
      </c>
      <c r="R80" s="274"/>
      <c r="S80" s="50">
        <v>0.54861111111111094</v>
      </c>
      <c r="T80" s="51">
        <v>0.68333333333333335</v>
      </c>
      <c r="U80" s="52">
        <v>4.9999999999999822</v>
      </c>
      <c r="V80" s="53">
        <v>194.00000000000028</v>
      </c>
      <c r="W80" s="54"/>
      <c r="X80" s="94"/>
      <c r="Y80" s="266"/>
      <c r="Z80" s="267"/>
      <c r="AA80" s="112">
        <f t="shared" si="43"/>
        <v>-434.84536082474688</v>
      </c>
      <c r="AB80" s="113">
        <f t="shared" si="44"/>
        <v>0.87920962199312591</v>
      </c>
      <c r="AC80" s="279"/>
    </row>
    <row r="81" spans="1:29" ht="15.75" customHeight="1">
      <c r="A81" s="283"/>
      <c r="B81" s="38" t="s">
        <v>85</v>
      </c>
      <c r="C81" s="287" t="s">
        <v>89</v>
      </c>
      <c r="D81" s="287"/>
      <c r="E81" s="39">
        <v>38.630000000000003</v>
      </c>
      <c r="F81" s="44">
        <v>5106</v>
      </c>
      <c r="G81" s="60">
        <f t="shared" si="45"/>
        <v>197244.78</v>
      </c>
      <c r="H81" s="64"/>
      <c r="I81" s="43">
        <v>20</v>
      </c>
      <c r="J81" s="44">
        <v>3600</v>
      </c>
      <c r="K81" s="45">
        <f t="shared" si="47"/>
        <v>180</v>
      </c>
      <c r="L81" s="59">
        <v>20</v>
      </c>
      <c r="M81" s="44">
        <f t="shared" si="46"/>
        <v>3185.7192374349993</v>
      </c>
      <c r="N81" s="45">
        <f t="shared" si="39"/>
        <v>159.28596187174998</v>
      </c>
      <c r="O81" s="65">
        <f t="shared" si="40"/>
        <v>0</v>
      </c>
      <c r="P81" s="66">
        <f t="shared" si="41"/>
        <v>-20.714038128250024</v>
      </c>
      <c r="Q81" s="67">
        <f t="shared" si="42"/>
        <v>0.88492201039861096</v>
      </c>
      <c r="R81" s="274"/>
      <c r="S81" s="50">
        <v>0.68680555555555534</v>
      </c>
      <c r="T81" s="51">
        <v>0.75358796296296293</v>
      </c>
      <c r="U81" s="52">
        <v>4.9999999999996625</v>
      </c>
      <c r="V81" s="53">
        <v>96.166666666666941</v>
      </c>
      <c r="W81" s="54"/>
      <c r="X81" s="94"/>
      <c r="Y81" s="266"/>
      <c r="Z81" s="267"/>
      <c r="AA81" s="112">
        <f t="shared" si="43"/>
        <v>-414.28076256500071</v>
      </c>
      <c r="AB81" s="113">
        <f t="shared" si="44"/>
        <v>0.88492201039861096</v>
      </c>
      <c r="AC81" s="279"/>
    </row>
    <row r="82" spans="1:29" ht="15.75" customHeight="1">
      <c r="A82" s="283"/>
      <c r="B82" s="38"/>
      <c r="C82" s="287"/>
      <c r="D82" s="287"/>
      <c r="E82" s="39"/>
      <c r="F82" s="44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112"/>
      <c r="AB82" s="113"/>
      <c r="AC82" s="279"/>
    </row>
    <row r="83" spans="1:29" ht="15.75" customHeight="1">
      <c r="A83" s="283"/>
      <c r="B83" s="38"/>
      <c r="C83" s="287"/>
      <c r="D83" s="287"/>
      <c r="E83" s="39"/>
      <c r="F83" s="44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112"/>
      <c r="AB83" s="113"/>
      <c r="AC83" s="279"/>
    </row>
    <row r="84" spans="1:29" ht="15.75" customHeight="1">
      <c r="A84" s="283"/>
      <c r="B84" s="38"/>
      <c r="C84" s="287"/>
      <c r="D84" s="287"/>
      <c r="E84" s="39"/>
      <c r="F84" s="44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112"/>
      <c r="AB84" s="113"/>
      <c r="AC84" s="279"/>
    </row>
    <row r="85" spans="1:29" ht="15.75" customHeight="1">
      <c r="A85" s="283"/>
      <c r="B85" s="38"/>
      <c r="C85" s="287"/>
      <c r="D85" s="287"/>
      <c r="E85" s="39"/>
      <c r="F85" s="44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112"/>
      <c r="AB85" s="113"/>
      <c r="AC85" s="279"/>
    </row>
    <row r="86" spans="1:29" ht="15.75" customHeight="1">
      <c r="A86" s="283"/>
      <c r="B86" s="38"/>
      <c r="C86" s="287"/>
      <c r="D86" s="287"/>
      <c r="E86" s="39"/>
      <c r="F86" s="44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112"/>
      <c r="AB86" s="113"/>
      <c r="AC86" s="279"/>
    </row>
    <row r="87" spans="1:29" ht="15.75" customHeight="1">
      <c r="A87" s="283"/>
      <c r="B87" s="38"/>
      <c r="C87" s="287"/>
      <c r="D87" s="287"/>
      <c r="E87" s="39"/>
      <c r="F87" s="44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112"/>
      <c r="AB87" s="113"/>
      <c r="AC87" s="279"/>
    </row>
    <row r="88" spans="1:29" ht="15.75" customHeight="1">
      <c r="A88" s="283"/>
      <c r="B88" s="38"/>
      <c r="C88" s="287"/>
      <c r="D88" s="287"/>
      <c r="E88" s="95"/>
      <c r="F88" s="44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48">AVERAGE(I73:I88)</f>
        <v>21</v>
      </c>
      <c r="J89" s="81">
        <f t="shared" si="48"/>
        <v>3600</v>
      </c>
      <c r="K89" s="82">
        <f t="shared" ref="K89" si="49">J89/I89</f>
        <v>171.42857142857142</v>
      </c>
      <c r="L89" s="80">
        <f t="shared" ref="L89:M89" si="50">AVERAGE(L73:L88)</f>
        <v>21</v>
      </c>
      <c r="M89" s="81">
        <f t="shared" si="50"/>
        <v>3079.705002239456</v>
      </c>
      <c r="N89" s="82">
        <f>M89/L89</f>
        <v>146.65261915425981</v>
      </c>
      <c r="O89" s="83">
        <f>L89-I89</f>
        <v>0</v>
      </c>
      <c r="P89" s="84">
        <f>N89-K89</f>
        <v>-24.775952274311607</v>
      </c>
      <c r="Q89" s="85">
        <f>N89/K89</f>
        <v>0.85547361173318226</v>
      </c>
      <c r="R89" s="275"/>
      <c r="S89" s="182">
        <f>S73</f>
        <v>0.16666666666666666</v>
      </c>
      <c r="T89" s="183">
        <f>INDEX(T73:T88,COUNTA(T73:T88))</f>
        <v>0.75358796296296293</v>
      </c>
      <c r="U89" s="86"/>
      <c r="V89" s="96"/>
      <c r="W89" s="78"/>
      <c r="X89" s="82"/>
      <c r="Y89" s="262"/>
      <c r="Z89" s="263"/>
      <c r="AA89" s="97">
        <f>M89-J89</f>
        <v>-520.29499776054399</v>
      </c>
      <c r="AB89" s="85">
        <f>M89/J89</f>
        <v>0.85547361173318226</v>
      </c>
      <c r="AC89" s="280"/>
    </row>
    <row r="90" spans="1:29" ht="15.75" customHeight="1">
      <c r="A90" s="268" t="s">
        <v>40</v>
      </c>
      <c r="B90" s="98" t="s">
        <v>76</v>
      </c>
      <c r="C90" s="271" t="s">
        <v>91</v>
      </c>
      <c r="D90" s="272"/>
      <c r="E90" s="21">
        <v>34.229999999999997</v>
      </c>
      <c r="F90" s="15">
        <v>1552</v>
      </c>
      <c r="G90" s="22">
        <f t="shared" ref="G90:G93" si="51">E90*F90</f>
        <v>53124.959999999992</v>
      </c>
      <c r="H90" s="23"/>
      <c r="I90" s="24">
        <v>16</v>
      </c>
      <c r="J90" s="25">
        <v>3000</v>
      </c>
      <c r="K90" s="26">
        <f>J90/I90</f>
        <v>187.5</v>
      </c>
      <c r="L90" s="27">
        <v>16</v>
      </c>
      <c r="M90" s="25">
        <f>F90/V90*60</f>
        <v>2535.0272232304869</v>
      </c>
      <c r="N90" s="26">
        <f>M90/L90</f>
        <v>158.43920145190543</v>
      </c>
      <c r="O90" s="91">
        <f>L90-I90</f>
        <v>0</v>
      </c>
      <c r="P90" s="92">
        <f>N90-K90</f>
        <v>-29.060798548094567</v>
      </c>
      <c r="Q90" s="31">
        <f>N90/K90</f>
        <v>0.84500907441016226</v>
      </c>
      <c r="R90" s="273">
        <f>Q106</f>
        <v>0.85154834239183608</v>
      </c>
      <c r="S90" s="32">
        <v>0.25018518518518518</v>
      </c>
      <c r="T90" s="33">
        <v>0.27569444444444446</v>
      </c>
      <c r="U90" s="34"/>
      <c r="V90" s="35">
        <v>36.733333333333377</v>
      </c>
      <c r="W90" s="114"/>
      <c r="X90" s="115"/>
      <c r="Y90" s="276"/>
      <c r="Z90" s="277"/>
      <c r="AA90" s="36">
        <f>M90-J90</f>
        <v>-464.97277676951308</v>
      </c>
      <c r="AB90" s="31">
        <f>M90/J90</f>
        <v>0.84500907441016226</v>
      </c>
      <c r="AC90" s="278">
        <f>AB106</f>
        <v>0.85154834239183608</v>
      </c>
    </row>
    <row r="91" spans="1:29" ht="15.75" customHeight="1">
      <c r="A91" s="269"/>
      <c r="B91" s="38" t="s">
        <v>76</v>
      </c>
      <c r="C91" s="264" t="s">
        <v>92</v>
      </c>
      <c r="D91" s="265"/>
      <c r="E91" s="39">
        <v>34.770000000000003</v>
      </c>
      <c r="F91" s="40">
        <v>1230</v>
      </c>
      <c r="G91" s="41">
        <f t="shared" si="51"/>
        <v>42767.100000000006</v>
      </c>
      <c r="H91" s="42"/>
      <c r="I91" s="43">
        <v>11</v>
      </c>
      <c r="J91" s="44">
        <v>3000</v>
      </c>
      <c r="K91" s="45">
        <f t="shared" si="47"/>
        <v>272.72727272727275</v>
      </c>
      <c r="L91" s="46">
        <v>11</v>
      </c>
      <c r="M91" s="44">
        <f>F91/V91*60</f>
        <v>2523.076923076922</v>
      </c>
      <c r="N91" s="45">
        <f>M91/L91</f>
        <v>229.37062937062927</v>
      </c>
      <c r="O91" s="47">
        <f>L91-I91</f>
        <v>0</v>
      </c>
      <c r="P91" s="48">
        <f>N91-K91</f>
        <v>-43.356643356643474</v>
      </c>
      <c r="Q91" s="49">
        <f>N91/K91</f>
        <v>0.84102564102564059</v>
      </c>
      <c r="R91" s="274"/>
      <c r="S91" s="50">
        <v>0.27916666666666667</v>
      </c>
      <c r="T91" s="51">
        <v>0.29947916666666669</v>
      </c>
      <c r="U91" s="52">
        <v>4.9999999999999822</v>
      </c>
      <c r="V91" s="53">
        <v>29.250000000000014</v>
      </c>
      <c r="W91" s="54"/>
      <c r="X91" s="94"/>
      <c r="Y91" s="266"/>
      <c r="Z91" s="267"/>
      <c r="AA91" s="55">
        <f>M91-J91</f>
        <v>-476.92307692307804</v>
      </c>
      <c r="AB91" s="49">
        <f>M91/J91</f>
        <v>0.8410256410256407</v>
      </c>
      <c r="AC91" s="279"/>
    </row>
    <row r="92" spans="1:29" ht="15.75" customHeight="1">
      <c r="A92" s="269"/>
      <c r="B92" s="38" t="s">
        <v>76</v>
      </c>
      <c r="C92" s="264" t="s">
        <v>94</v>
      </c>
      <c r="D92" s="265"/>
      <c r="E92" s="39">
        <v>35.83</v>
      </c>
      <c r="F92" s="40">
        <v>3952</v>
      </c>
      <c r="G92" s="41">
        <f t="shared" si="51"/>
        <v>141600.16</v>
      </c>
      <c r="H92" s="42"/>
      <c r="I92" s="43">
        <v>12</v>
      </c>
      <c r="J92" s="44">
        <v>3273</v>
      </c>
      <c r="K92" s="45">
        <f t="shared" si="47"/>
        <v>272.75</v>
      </c>
      <c r="L92" s="46">
        <v>12</v>
      </c>
      <c r="M92" s="44">
        <f>F92/V92*60</f>
        <v>2825.6603773584916</v>
      </c>
      <c r="N92" s="45">
        <f>M92/L92</f>
        <v>235.47169811320762</v>
      </c>
      <c r="O92" s="47">
        <f>L92-I92</f>
        <v>0</v>
      </c>
      <c r="P92" s="48">
        <f>N92-K92</f>
        <v>-37.278301886792377</v>
      </c>
      <c r="Q92" s="49">
        <f>N92/K92</f>
        <v>0.8633242827248675</v>
      </c>
      <c r="R92" s="274"/>
      <c r="S92" s="50">
        <v>0.3361689814814815</v>
      </c>
      <c r="T92" s="51">
        <v>0.39444444444444443</v>
      </c>
      <c r="U92" s="52">
        <v>6.0333333333333705</v>
      </c>
      <c r="V92" s="53">
        <v>83.916666666666629</v>
      </c>
      <c r="W92" s="54"/>
      <c r="X92" s="94"/>
      <c r="Y92" s="266"/>
      <c r="Z92" s="267"/>
      <c r="AA92" s="55">
        <f>M92-J92</f>
        <v>-447.33962264150841</v>
      </c>
      <c r="AB92" s="49">
        <f>M92/J92</f>
        <v>0.86332428272486761</v>
      </c>
      <c r="AC92" s="279"/>
    </row>
    <row r="93" spans="1:29" ht="15.75" customHeight="1">
      <c r="A93" s="269"/>
      <c r="B93" s="38" t="s">
        <v>76</v>
      </c>
      <c r="C93" s="264" t="s">
        <v>95</v>
      </c>
      <c r="D93" s="265"/>
      <c r="E93" s="39">
        <v>36.409999999999997</v>
      </c>
      <c r="F93" s="40">
        <v>2603</v>
      </c>
      <c r="G93" s="41">
        <f t="shared" si="51"/>
        <v>94775.23</v>
      </c>
      <c r="H93" s="58"/>
      <c r="I93" s="43">
        <v>11</v>
      </c>
      <c r="J93" s="44">
        <v>3273</v>
      </c>
      <c r="K93" s="45">
        <f t="shared" si="47"/>
        <v>297.54545454545456</v>
      </c>
      <c r="L93" s="59">
        <v>11</v>
      </c>
      <c r="M93" s="44">
        <f>F93/V93*60</f>
        <v>2799.7609799820743</v>
      </c>
      <c r="N93" s="45">
        <f>M93/L93</f>
        <v>254.52372545291584</v>
      </c>
      <c r="O93" s="47">
        <f>L93-I93</f>
        <v>0</v>
      </c>
      <c r="P93" s="48">
        <f>N93-K93</f>
        <v>-43.02172909253872</v>
      </c>
      <c r="Q93" s="49">
        <f>N93/K93</f>
        <v>0.85541123739140668</v>
      </c>
      <c r="R93" s="274"/>
      <c r="S93" s="50">
        <v>0.39876157407407409</v>
      </c>
      <c r="T93" s="51">
        <v>0.4375</v>
      </c>
      <c r="U93" s="52">
        <v>6.2166666666667059</v>
      </c>
      <c r="V93" s="53">
        <v>55.783333333333317</v>
      </c>
      <c r="W93" s="54"/>
      <c r="X93" s="94"/>
      <c r="Y93" s="266"/>
      <c r="Z93" s="267"/>
      <c r="AA93" s="55">
        <f>M93-J93</f>
        <v>-473.23902001792567</v>
      </c>
      <c r="AB93" s="49">
        <f>M93/J93</f>
        <v>0.85541123739140679</v>
      </c>
      <c r="AC93" s="279"/>
    </row>
    <row r="94" spans="1:29" ht="15.75" customHeight="1">
      <c r="A94" s="269"/>
      <c r="B94" s="38"/>
      <c r="C94" s="264"/>
      <c r="D94" s="265"/>
      <c r="E94" s="39"/>
      <c r="F94" s="40"/>
      <c r="G94" s="60"/>
      <c r="H94" s="61"/>
      <c r="I94" s="43"/>
      <c r="J94" s="44"/>
      <c r="K94" s="45"/>
      <c r="L94" s="46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4"/>
      <c r="I95" s="43"/>
      <c r="J95" s="44"/>
      <c r="K95" s="45"/>
      <c r="L95" s="59"/>
      <c r="M95" s="44"/>
      <c r="N95" s="45"/>
      <c r="O95" s="65"/>
      <c r="P95" s="66"/>
      <c r="Q95" s="67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110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110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110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110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110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110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110"/>
      <c r="Y104" s="266"/>
      <c r="Z104" s="267"/>
      <c r="AA104" s="55"/>
      <c r="AB104" s="49"/>
      <c r="AC104" s="279"/>
    </row>
    <row r="105" spans="1:29" ht="15.75" customHeight="1">
      <c r="A105" s="269"/>
      <c r="B105" s="99"/>
      <c r="C105" s="264"/>
      <c r="D105" s="265"/>
      <c r="E105" s="109"/>
      <c r="F105" s="71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52">AVERAGE(I90:I105)</f>
        <v>12.5</v>
      </c>
      <c r="J106" s="81">
        <f t="shared" si="52"/>
        <v>3136.5</v>
      </c>
      <c r="K106" s="82">
        <f t="shared" ref="K106" si="53">J106/I106</f>
        <v>250.92</v>
      </c>
      <c r="L106" s="80">
        <f t="shared" ref="L106:M106" si="54">AVERAGE(L90:L105)</f>
        <v>12.5</v>
      </c>
      <c r="M106" s="81">
        <f t="shared" si="54"/>
        <v>2670.8813759119939</v>
      </c>
      <c r="N106" s="82">
        <f>M106/L106</f>
        <v>213.6705100729595</v>
      </c>
      <c r="O106" s="83">
        <f>L106-I106</f>
        <v>0</v>
      </c>
      <c r="P106" s="84">
        <f>N106-K106</f>
        <v>-37.249489927040486</v>
      </c>
      <c r="Q106" s="85">
        <f>N106/K106</f>
        <v>0.85154834239183608</v>
      </c>
      <c r="R106" s="275"/>
      <c r="S106" s="182">
        <f>S90</f>
        <v>0.25018518518518518</v>
      </c>
      <c r="T106" s="183">
        <f>INDEX(T90:T105,COUNTA(T90:T105))</f>
        <v>0.4375</v>
      </c>
      <c r="U106" s="86"/>
      <c r="V106" s="96"/>
      <c r="W106" s="78"/>
      <c r="X106" s="82"/>
      <c r="Y106" s="262"/>
      <c r="Z106" s="263"/>
      <c r="AA106" s="97">
        <f>M106-J106</f>
        <v>-465.61862408800607</v>
      </c>
      <c r="AB106" s="85">
        <f>M106/J106</f>
        <v>0.85154834239183608</v>
      </c>
      <c r="AC106" s="280"/>
    </row>
    <row r="107" spans="1:29" ht="15.75" customHeight="1">
      <c r="A107" s="281" t="s">
        <v>42</v>
      </c>
      <c r="B107" s="16" t="s">
        <v>69</v>
      </c>
      <c r="C107" s="271" t="s">
        <v>102</v>
      </c>
      <c r="D107" s="272"/>
      <c r="E107" s="21">
        <v>26.63</v>
      </c>
      <c r="F107" s="15">
        <v>659</v>
      </c>
      <c r="G107" s="22">
        <f t="shared" ref="G107:G110" si="55">E107*F107</f>
        <v>17549.169999999998</v>
      </c>
      <c r="H107" s="23"/>
      <c r="I107" s="24">
        <v>6</v>
      </c>
      <c r="J107" s="25">
        <v>2600</v>
      </c>
      <c r="K107" s="26">
        <f>J107/I107</f>
        <v>433.33333333333331</v>
      </c>
      <c r="L107" s="27">
        <v>6</v>
      </c>
      <c r="M107" s="25">
        <f>F107/V107*60</f>
        <v>2116.3247100802928</v>
      </c>
      <c r="N107" s="26">
        <f>M107/L107</f>
        <v>352.72078501338211</v>
      </c>
      <c r="O107" s="91">
        <f>L107-I107</f>
        <v>0</v>
      </c>
      <c r="P107" s="92">
        <f>N107-K107</f>
        <v>-80.612548319951202</v>
      </c>
      <c r="Q107" s="31">
        <f>N107/K107</f>
        <v>0.81397104233857409</v>
      </c>
      <c r="R107" s="273">
        <f>Q123</f>
        <v>0.82963590728886039</v>
      </c>
      <c r="S107" s="117">
        <v>0.32174768518518521</v>
      </c>
      <c r="T107" s="118">
        <v>0.3347222222222222</v>
      </c>
      <c r="U107" s="34"/>
      <c r="V107" s="35">
        <v>18.68333333333327</v>
      </c>
      <c r="W107" s="33"/>
      <c r="X107" s="107"/>
      <c r="Y107" s="276"/>
      <c r="Z107" s="277"/>
      <c r="AA107" s="36">
        <f>M107-J107</f>
        <v>-483.67528991970721</v>
      </c>
      <c r="AB107" s="31">
        <f>M107/J107</f>
        <v>0.8139710423385742</v>
      </c>
      <c r="AC107" s="278">
        <f>AB123</f>
        <v>0.82963590728886039</v>
      </c>
    </row>
    <row r="108" spans="1:29" ht="15.75" customHeight="1">
      <c r="A108" s="282"/>
      <c r="B108" s="38" t="s">
        <v>76</v>
      </c>
      <c r="C108" s="264" t="s">
        <v>99</v>
      </c>
      <c r="D108" s="265"/>
      <c r="E108" s="39">
        <v>24.73</v>
      </c>
      <c r="F108" s="40">
        <v>1006</v>
      </c>
      <c r="G108" s="41">
        <f t="shared" si="55"/>
        <v>24878.38</v>
      </c>
      <c r="H108" s="42"/>
      <c r="I108" s="43">
        <v>6</v>
      </c>
      <c r="J108" s="44">
        <v>2600</v>
      </c>
      <c r="K108" s="45">
        <f t="shared" si="47"/>
        <v>433.33333333333331</v>
      </c>
      <c r="L108" s="46">
        <v>6</v>
      </c>
      <c r="M108" s="44">
        <f>F108/V108*60</f>
        <v>2172.52549490102</v>
      </c>
      <c r="N108" s="45">
        <f>M108/L108</f>
        <v>362.08758248350335</v>
      </c>
      <c r="O108" s="47">
        <f>L108-I108</f>
        <v>0</v>
      </c>
      <c r="P108" s="48">
        <f>N108-K108</f>
        <v>-71.24575084982996</v>
      </c>
      <c r="Q108" s="49">
        <f>N108/K108</f>
        <v>0.83558672880808471</v>
      </c>
      <c r="R108" s="274"/>
      <c r="S108" s="50">
        <v>0.3397337962962963</v>
      </c>
      <c r="T108" s="51">
        <v>0.35902777777777778</v>
      </c>
      <c r="U108" s="52">
        <v>7.2166666666667023</v>
      </c>
      <c r="V108" s="53">
        <v>27.783333333333331</v>
      </c>
      <c r="W108" s="54"/>
      <c r="X108" s="58"/>
      <c r="Y108" s="266"/>
      <c r="Z108" s="267"/>
      <c r="AA108" s="55">
        <f>M108-J108</f>
        <v>-427.47450509897999</v>
      </c>
      <c r="AB108" s="49">
        <f>M108/J108</f>
        <v>0.8355867288080846</v>
      </c>
      <c r="AC108" s="279"/>
    </row>
    <row r="109" spans="1:29" ht="15.75" customHeight="1">
      <c r="A109" s="282"/>
      <c r="B109" s="38" t="s">
        <v>76</v>
      </c>
      <c r="C109" s="264" t="s">
        <v>101</v>
      </c>
      <c r="D109" s="265"/>
      <c r="E109" s="39">
        <v>24.73</v>
      </c>
      <c r="F109" s="40">
        <v>1318</v>
      </c>
      <c r="G109" s="41">
        <f t="shared" si="55"/>
        <v>32594.14</v>
      </c>
      <c r="H109" s="42"/>
      <c r="I109" s="43">
        <v>6</v>
      </c>
      <c r="J109" s="44">
        <v>2600</v>
      </c>
      <c r="K109" s="45">
        <f t="shared" si="47"/>
        <v>433.33333333333331</v>
      </c>
      <c r="L109" s="46">
        <v>6</v>
      </c>
      <c r="M109" s="44">
        <f>F109/V109*60</f>
        <v>2183.5250805338187</v>
      </c>
      <c r="N109" s="45">
        <f>M109/L109</f>
        <v>363.92084675563643</v>
      </c>
      <c r="O109" s="47">
        <f>L109-I109</f>
        <v>0</v>
      </c>
      <c r="P109" s="48">
        <f>N109-K109</f>
        <v>-69.412486577696882</v>
      </c>
      <c r="Q109" s="49">
        <f>N109/K109</f>
        <v>0.83981733866685337</v>
      </c>
      <c r="R109" s="274"/>
      <c r="S109" s="50">
        <v>0.36249999999999993</v>
      </c>
      <c r="T109" s="51">
        <v>0.38765046296296296</v>
      </c>
      <c r="U109" s="52">
        <v>4.9999999999999023</v>
      </c>
      <c r="V109" s="53">
        <v>36.216666666666761</v>
      </c>
      <c r="W109" s="54"/>
      <c r="X109" s="94"/>
      <c r="Y109" s="266"/>
      <c r="Z109" s="267"/>
      <c r="AA109" s="55">
        <f>M109-J109</f>
        <v>-416.47491946618129</v>
      </c>
      <c r="AB109" s="49">
        <f>M109/J109</f>
        <v>0.83981733866685337</v>
      </c>
      <c r="AC109" s="279"/>
    </row>
    <row r="110" spans="1:29" ht="15.75" customHeight="1">
      <c r="A110" s="282"/>
      <c r="B110" s="38" t="s">
        <v>76</v>
      </c>
      <c r="C110" s="264" t="s">
        <v>100</v>
      </c>
      <c r="D110" s="265"/>
      <c r="E110" s="39">
        <v>24.94</v>
      </c>
      <c r="F110" s="40">
        <v>1036</v>
      </c>
      <c r="G110" s="41">
        <f t="shared" si="55"/>
        <v>25837.84</v>
      </c>
      <c r="H110" s="42"/>
      <c r="I110" s="43">
        <v>6</v>
      </c>
      <c r="J110" s="44">
        <v>2600</v>
      </c>
      <c r="K110" s="45">
        <f t="shared" si="47"/>
        <v>433.33333333333331</v>
      </c>
      <c r="L110" s="46">
        <v>6</v>
      </c>
      <c r="M110" s="44">
        <f>F110/V110*60</f>
        <v>2155.8381502890174</v>
      </c>
      <c r="N110" s="45">
        <f>M110/L110</f>
        <v>359.30635838150289</v>
      </c>
      <c r="O110" s="47">
        <f>L110-I110</f>
        <v>0</v>
      </c>
      <c r="P110" s="48">
        <f>N110-K110</f>
        <v>-74.026974951830425</v>
      </c>
      <c r="Q110" s="49">
        <f>N110/K110</f>
        <v>0.82916851934192981</v>
      </c>
      <c r="R110" s="274"/>
      <c r="S110" s="50">
        <v>0.39108796296296294</v>
      </c>
      <c r="T110" s="51">
        <v>0.41111111111111109</v>
      </c>
      <c r="U110" s="52">
        <v>4.9499999999999744</v>
      </c>
      <c r="V110" s="53">
        <v>28.833333333333336</v>
      </c>
      <c r="W110" s="54"/>
      <c r="X110" s="58"/>
      <c r="Y110" s="266"/>
      <c r="Z110" s="267"/>
      <c r="AA110" s="55">
        <f>M110-J110</f>
        <v>-444.16184971098255</v>
      </c>
      <c r="AB110" s="49">
        <f>M110/J110</f>
        <v>0.82916851934192981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58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58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58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58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58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58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58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58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58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58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78"/>
      <c r="G123" s="79"/>
      <c r="H123" s="20"/>
      <c r="I123" s="80">
        <f t="shared" ref="I123:J123" si="56">AVERAGE(I107:I122)</f>
        <v>6</v>
      </c>
      <c r="J123" s="81">
        <f t="shared" si="56"/>
        <v>2600</v>
      </c>
      <c r="K123" s="82">
        <f t="shared" ref="K123" si="57">J123/I123</f>
        <v>433.33333333333331</v>
      </c>
      <c r="L123" s="80">
        <f t="shared" ref="L123:M123" si="58">AVERAGE(L107:L122)</f>
        <v>6</v>
      </c>
      <c r="M123" s="81">
        <f t="shared" si="58"/>
        <v>2157.0533589510369</v>
      </c>
      <c r="N123" s="82">
        <f>M123/L123</f>
        <v>359.50889315850617</v>
      </c>
      <c r="O123" s="83">
        <f>L123-I123</f>
        <v>0</v>
      </c>
      <c r="P123" s="84">
        <f>N123-K123</f>
        <v>-73.824440174827146</v>
      </c>
      <c r="Q123" s="85">
        <f>N123/K123</f>
        <v>0.82963590728886039</v>
      </c>
      <c r="R123" s="275"/>
      <c r="S123" s="182">
        <f>S107</f>
        <v>0.32174768518518521</v>
      </c>
      <c r="T123" s="183">
        <f>INDEX(T107:T122,COUNTA(T107:T122))</f>
        <v>0.41111111111111109</v>
      </c>
      <c r="U123" s="86"/>
      <c r="V123" s="96"/>
      <c r="W123" s="78"/>
      <c r="X123" s="82"/>
      <c r="Y123" s="262"/>
      <c r="Z123" s="263"/>
      <c r="AA123" s="97">
        <f>M123-J123</f>
        <v>-442.9466410489631</v>
      </c>
      <c r="AB123" s="85">
        <f>M123/J123</f>
        <v>0.82963590728886039</v>
      </c>
      <c r="AC123" s="280"/>
    </row>
    <row r="124" spans="1:29" ht="15.75" customHeight="1">
      <c r="A124" s="268" t="s">
        <v>214</v>
      </c>
      <c r="B124" s="98" t="s">
        <v>70</v>
      </c>
      <c r="C124" s="271" t="s">
        <v>203</v>
      </c>
      <c r="D124" s="272"/>
      <c r="E124" s="21">
        <v>49.91</v>
      </c>
      <c r="F124" s="15">
        <v>1525</v>
      </c>
      <c r="G124" s="22">
        <f t="shared" ref="G124:G125" si="59">E124*F124</f>
        <v>76112.75</v>
      </c>
      <c r="H124" s="23"/>
      <c r="I124" s="24">
        <v>26</v>
      </c>
      <c r="J124" s="25">
        <v>2000</v>
      </c>
      <c r="K124" s="26">
        <f>J124/I124</f>
        <v>76.92307692307692</v>
      </c>
      <c r="L124" s="27">
        <v>26</v>
      </c>
      <c r="M124" s="25">
        <f>F124/V124*60</f>
        <v>1702.853598014889</v>
      </c>
      <c r="N124" s="26">
        <f>M124/L124</f>
        <v>65.494369154418806</v>
      </c>
      <c r="O124" s="91">
        <f>L124-I124</f>
        <v>0</v>
      </c>
      <c r="P124" s="92">
        <f>N124-K124</f>
        <v>-11.428707768658114</v>
      </c>
      <c r="Q124" s="31">
        <f>N124/K124</f>
        <v>0.85142679900744456</v>
      </c>
      <c r="R124" s="273">
        <f>Q140</f>
        <v>0.85178444363719885</v>
      </c>
      <c r="S124" s="32">
        <v>0.70851851851851855</v>
      </c>
      <c r="T124" s="33">
        <v>0.74583333333333335</v>
      </c>
      <c r="U124" s="34"/>
      <c r="V124" s="35">
        <v>53.733333333333313</v>
      </c>
      <c r="W124" s="33"/>
      <c r="X124" s="107"/>
      <c r="Y124" s="276"/>
      <c r="Z124" s="277"/>
      <c r="AA124" s="36">
        <f>M124-J124</f>
        <v>-297.14640198511097</v>
      </c>
      <c r="AB124" s="31">
        <f>M124/J124</f>
        <v>0.85142679900744456</v>
      </c>
      <c r="AC124" s="278">
        <f>AB140</f>
        <v>0.85178444363719885</v>
      </c>
    </row>
    <row r="125" spans="1:29" ht="15.75" customHeight="1">
      <c r="A125" s="269"/>
      <c r="B125" s="99" t="s">
        <v>70</v>
      </c>
      <c r="C125" s="264" t="s">
        <v>224</v>
      </c>
      <c r="D125" s="265"/>
      <c r="E125" s="39">
        <v>50.67</v>
      </c>
      <c r="F125" s="40">
        <v>2199</v>
      </c>
      <c r="G125" s="41">
        <f t="shared" si="59"/>
        <v>111423.33</v>
      </c>
      <c r="H125" s="42"/>
      <c r="I125" s="43">
        <v>22</v>
      </c>
      <c r="J125" s="44">
        <v>2000</v>
      </c>
      <c r="K125" s="45">
        <f t="shared" ref="K125" si="60">J125/I125</f>
        <v>90.909090909090907</v>
      </c>
      <c r="L125" s="46">
        <v>22</v>
      </c>
      <c r="M125" s="44">
        <f>F125/V125*60</f>
        <v>1704.2841765339062</v>
      </c>
      <c r="N125" s="45">
        <f>M125/L125</f>
        <v>77.467462569723011</v>
      </c>
      <c r="O125" s="47">
        <f>L125-I125</f>
        <v>0</v>
      </c>
      <c r="P125" s="48">
        <f>N125-K125</f>
        <v>-13.441628339367895</v>
      </c>
      <c r="Q125" s="49">
        <f>N125/K125</f>
        <v>0.85214208826695315</v>
      </c>
      <c r="R125" s="274"/>
      <c r="S125" s="50">
        <v>0.75074074074074071</v>
      </c>
      <c r="T125" s="51">
        <v>0.80450231481481482</v>
      </c>
      <c r="U125" s="52">
        <v>7.0666666666665989</v>
      </c>
      <c r="V125" s="53">
        <v>77.416666666666728</v>
      </c>
      <c r="W125" s="54"/>
      <c r="X125" s="94"/>
      <c r="Y125" s="266"/>
      <c r="Z125" s="267"/>
      <c r="AA125" s="55">
        <f>M125-J125</f>
        <v>-295.71582346609375</v>
      </c>
      <c r="AB125" s="49">
        <f>M125/J125</f>
        <v>0.85214208826695315</v>
      </c>
      <c r="AC125" s="279"/>
    </row>
    <row r="126" spans="1:29" ht="15.75" customHeight="1">
      <c r="A126" s="269"/>
      <c r="B126" s="99"/>
      <c r="C126" s="264"/>
      <c r="D126" s="265"/>
      <c r="E126" s="39"/>
      <c r="F126" s="40"/>
      <c r="G126" s="41"/>
      <c r="H126" s="42"/>
      <c r="I126" s="43"/>
      <c r="J126" s="44"/>
      <c r="K126" s="45"/>
      <c r="L126" s="46"/>
      <c r="M126" s="44"/>
      <c r="N126" s="45"/>
      <c r="O126" s="47"/>
      <c r="P126" s="48"/>
      <c r="Q126" s="49"/>
      <c r="R126" s="274"/>
      <c r="S126" s="50"/>
      <c r="T126" s="51"/>
      <c r="U126" s="52"/>
      <c r="V126" s="53"/>
      <c r="W126" s="54"/>
      <c r="X126" s="94"/>
      <c r="Y126" s="266"/>
      <c r="Z126" s="267"/>
      <c r="AA126" s="55"/>
      <c r="AB126" s="49"/>
      <c r="AC126" s="279"/>
    </row>
    <row r="127" spans="1:29" ht="15.75" customHeight="1">
      <c r="A127" s="269"/>
      <c r="B127" s="99"/>
      <c r="C127" s="264"/>
      <c r="D127" s="265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79"/>
    </row>
    <row r="128" spans="1:29" ht="15.75" customHeight="1">
      <c r="A128" s="269"/>
      <c r="B128" s="99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99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94"/>
      <c r="Y129" s="266"/>
      <c r="Z129" s="267"/>
      <c r="AA129" s="55"/>
      <c r="AB129" s="49"/>
      <c r="AC129" s="279"/>
    </row>
    <row r="130" spans="1:29" ht="15.75" customHeight="1">
      <c r="A130" s="269"/>
      <c r="B130" s="99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62"/>
      <c r="T130" s="63"/>
      <c r="U130" s="52"/>
      <c r="V130" s="53"/>
      <c r="W130" s="63"/>
      <c r="X130" s="108"/>
      <c r="Y130" s="266"/>
      <c r="Z130" s="267"/>
      <c r="AA130" s="55"/>
      <c r="AB130" s="49"/>
      <c r="AC130" s="279"/>
    </row>
    <row r="131" spans="1:29" ht="15.75" customHeight="1">
      <c r="A131" s="269"/>
      <c r="B131" s="99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62"/>
      <c r="T131" s="63"/>
      <c r="U131" s="52"/>
      <c r="V131" s="53"/>
      <c r="W131" s="63"/>
      <c r="X131" s="108"/>
      <c r="Y131" s="266"/>
      <c r="Z131" s="267"/>
      <c r="AA131" s="55"/>
      <c r="AB131" s="49"/>
      <c r="AC131" s="279"/>
    </row>
    <row r="132" spans="1:29" ht="15.75" customHeight="1">
      <c r="A132" s="269"/>
      <c r="B132" s="99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62"/>
      <c r="T132" s="63"/>
      <c r="U132" s="52"/>
      <c r="V132" s="53"/>
      <c r="W132" s="63"/>
      <c r="X132" s="108"/>
      <c r="Y132" s="266"/>
      <c r="Z132" s="267"/>
      <c r="AA132" s="55"/>
      <c r="AB132" s="49"/>
      <c r="AC132" s="279"/>
    </row>
    <row r="133" spans="1:29" ht="15.75" customHeight="1">
      <c r="A133" s="269"/>
      <c r="B133" s="99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62"/>
      <c r="T133" s="63"/>
      <c r="U133" s="52"/>
      <c r="V133" s="53"/>
      <c r="W133" s="63"/>
      <c r="X133" s="108"/>
      <c r="Y133" s="266"/>
      <c r="Z133" s="267"/>
      <c r="AA133" s="55"/>
      <c r="AB133" s="49"/>
      <c r="AC133" s="279"/>
    </row>
    <row r="134" spans="1:29" ht="15.75" customHeight="1">
      <c r="A134" s="269"/>
      <c r="B134" s="99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62"/>
      <c r="T134" s="63"/>
      <c r="U134" s="52"/>
      <c r="V134" s="53"/>
      <c r="W134" s="63"/>
      <c r="X134" s="108"/>
      <c r="Y134" s="266"/>
      <c r="Z134" s="267"/>
      <c r="AA134" s="55"/>
      <c r="AB134" s="49"/>
      <c r="AC134" s="279"/>
    </row>
    <row r="135" spans="1:29" ht="15.75" customHeight="1">
      <c r="A135" s="269"/>
      <c r="B135" s="99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62"/>
      <c r="T135" s="63"/>
      <c r="U135" s="52"/>
      <c r="V135" s="53"/>
      <c r="W135" s="63"/>
      <c r="X135" s="108"/>
      <c r="Y135" s="266"/>
      <c r="Z135" s="267"/>
      <c r="AA135" s="55"/>
      <c r="AB135" s="49"/>
      <c r="AC135" s="279"/>
    </row>
    <row r="136" spans="1:29" ht="15.75" customHeight="1">
      <c r="A136" s="269"/>
      <c r="B136" s="99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62"/>
      <c r="T136" s="63"/>
      <c r="U136" s="52"/>
      <c r="V136" s="53"/>
      <c r="W136" s="63"/>
      <c r="X136" s="108"/>
      <c r="Y136" s="266"/>
      <c r="Z136" s="267"/>
      <c r="AA136" s="55"/>
      <c r="AB136" s="49"/>
      <c r="AC136" s="279"/>
    </row>
    <row r="137" spans="1:29" ht="15.75" customHeight="1">
      <c r="A137" s="269"/>
      <c r="B137" s="99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62"/>
      <c r="T137" s="63"/>
      <c r="U137" s="52"/>
      <c r="V137" s="53"/>
      <c r="W137" s="63"/>
      <c r="X137" s="108"/>
      <c r="Y137" s="266"/>
      <c r="Z137" s="267"/>
      <c r="AA137" s="55"/>
      <c r="AB137" s="49"/>
      <c r="AC137" s="279"/>
    </row>
    <row r="138" spans="1:29" ht="15.75" customHeight="1">
      <c r="A138" s="269"/>
      <c r="B138" s="99"/>
      <c r="C138" s="264"/>
      <c r="D138" s="265"/>
      <c r="E138" s="39"/>
      <c r="F138" s="71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62"/>
      <c r="T138" s="63"/>
      <c r="U138" s="52"/>
      <c r="V138" s="53"/>
      <c r="W138" s="63"/>
      <c r="X138" s="108"/>
      <c r="Y138" s="266"/>
      <c r="Z138" s="267"/>
      <c r="AA138" s="55"/>
      <c r="AB138" s="49"/>
      <c r="AC138" s="279"/>
    </row>
    <row r="139" spans="1:29" ht="15.75" customHeight="1">
      <c r="A139" s="269"/>
      <c r="B139" s="99"/>
      <c r="C139" s="264"/>
      <c r="D139" s="265"/>
      <c r="E139" s="109"/>
      <c r="F139" s="71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61">AVERAGE(I124:I139)</f>
        <v>24</v>
      </c>
      <c r="J140" s="81">
        <f t="shared" si="61"/>
        <v>2000</v>
      </c>
      <c r="K140" s="82">
        <f t="shared" ref="K140" si="62">J140/I140</f>
        <v>83.333333333333329</v>
      </c>
      <c r="L140" s="80">
        <f t="shared" ref="L140:M140" si="63">AVERAGE(L124:L139)</f>
        <v>24</v>
      </c>
      <c r="M140" s="81">
        <f t="shared" si="63"/>
        <v>1703.5688872743976</v>
      </c>
      <c r="N140" s="82">
        <f>M140/L140</f>
        <v>70.982036969766568</v>
      </c>
      <c r="O140" s="83">
        <f>L140-I140</f>
        <v>0</v>
      </c>
      <c r="P140" s="84">
        <f>N140-K140</f>
        <v>-12.35129636356676</v>
      </c>
      <c r="Q140" s="85">
        <f>N140/K140</f>
        <v>0.85178444363719885</v>
      </c>
      <c r="R140" s="275"/>
      <c r="S140" s="182">
        <f>S124</f>
        <v>0.70851851851851855</v>
      </c>
      <c r="T140" s="183">
        <f>INDEX(T124:T139,COUNTA(T124:T139))</f>
        <v>0.80450231481481482</v>
      </c>
      <c r="U140" s="86"/>
      <c r="V140" s="96"/>
      <c r="W140" s="78"/>
      <c r="X140" s="82"/>
      <c r="Y140" s="262"/>
      <c r="Z140" s="263"/>
      <c r="AA140" s="97">
        <f>M140-J140</f>
        <v>-296.43111272560236</v>
      </c>
      <c r="AB140" s="85">
        <f>M140/J140</f>
        <v>0.85178444363719885</v>
      </c>
      <c r="AC140" s="280"/>
    </row>
    <row r="141" spans="1:29" ht="15.75" customHeight="1">
      <c r="A141" s="281" t="s">
        <v>47</v>
      </c>
      <c r="B141" s="98" t="s">
        <v>70</v>
      </c>
      <c r="C141" s="271" t="s">
        <v>116</v>
      </c>
      <c r="D141" s="272"/>
      <c r="E141" s="21">
        <v>56.79</v>
      </c>
      <c r="F141" s="34">
        <v>2063</v>
      </c>
      <c r="G141" s="22">
        <f t="shared" ref="G141:G142" si="64">E141*F141</f>
        <v>117157.77</v>
      </c>
      <c r="H141" s="23"/>
      <c r="I141" s="24">
        <v>23</v>
      </c>
      <c r="J141" s="25">
        <v>2000</v>
      </c>
      <c r="K141" s="26">
        <f>J141/I141</f>
        <v>86.956521739130437</v>
      </c>
      <c r="L141" s="27">
        <v>23</v>
      </c>
      <c r="M141" s="25">
        <f>F141/V141*60</f>
        <v>1713.6132902630327</v>
      </c>
      <c r="N141" s="26">
        <f>M141/L141</f>
        <v>74.504925663610123</v>
      </c>
      <c r="O141" s="91">
        <f>L141-I141</f>
        <v>0</v>
      </c>
      <c r="P141" s="92">
        <f>N141-K141</f>
        <v>-12.451596075520314</v>
      </c>
      <c r="Q141" s="31">
        <f>N141/K141</f>
        <v>0.85680664513151639</v>
      </c>
      <c r="R141" s="273">
        <f>Q157</f>
        <v>0.85596930497045032</v>
      </c>
      <c r="S141" s="32">
        <v>0.72361111111111098</v>
      </c>
      <c r="T141" s="33">
        <v>0.77377314814814813</v>
      </c>
      <c r="U141" s="34"/>
      <c r="V141" s="35">
        <v>72.233333333333491</v>
      </c>
      <c r="W141" s="15"/>
      <c r="X141" s="17"/>
      <c r="Y141" s="276"/>
      <c r="Z141" s="277"/>
      <c r="AA141" s="36">
        <f>M141-J141</f>
        <v>-286.3867097369673</v>
      </c>
      <c r="AB141" s="31">
        <f>M141/J141</f>
        <v>0.85680664513151639</v>
      </c>
      <c r="AC141" s="348">
        <f>AB157</f>
        <v>0.85596930497045032</v>
      </c>
    </row>
    <row r="142" spans="1:29" ht="15.75" customHeight="1">
      <c r="A142" s="282"/>
      <c r="B142" s="99" t="s">
        <v>70</v>
      </c>
      <c r="C142" s="264" t="s">
        <v>115</v>
      </c>
      <c r="D142" s="265"/>
      <c r="E142" s="39">
        <v>56.87</v>
      </c>
      <c r="F142" s="52">
        <v>1620</v>
      </c>
      <c r="G142" s="41">
        <f t="shared" si="64"/>
        <v>92129.4</v>
      </c>
      <c r="H142" s="42"/>
      <c r="I142" s="43">
        <v>23</v>
      </c>
      <c r="J142" s="44">
        <v>2000</v>
      </c>
      <c r="K142" s="45">
        <f t="shared" ref="K142" si="65">J142/I142</f>
        <v>86.956521739130437</v>
      </c>
      <c r="L142" s="46">
        <v>23</v>
      </c>
      <c r="M142" s="44">
        <f>F142/V142*60</f>
        <v>1710.263929618769</v>
      </c>
      <c r="N142" s="45">
        <f>M142/L142</f>
        <v>74.359301287772567</v>
      </c>
      <c r="O142" s="47">
        <f>L142-I142</f>
        <v>0</v>
      </c>
      <c r="P142" s="48">
        <f>N142-K142</f>
        <v>-12.59722045135787</v>
      </c>
      <c r="Q142" s="49">
        <f>N142/K142</f>
        <v>0.85513196480938447</v>
      </c>
      <c r="R142" s="274"/>
      <c r="S142" s="50">
        <v>0.77719907407407407</v>
      </c>
      <c r="T142" s="51">
        <v>0.81666666666666665</v>
      </c>
      <c r="U142" s="52">
        <v>4.9333333333333584</v>
      </c>
      <c r="V142" s="53">
        <v>56.833333333333314</v>
      </c>
      <c r="W142" s="54"/>
      <c r="X142" s="94"/>
      <c r="Y142" s="266"/>
      <c r="Z142" s="267"/>
      <c r="AA142" s="55">
        <f>M142-J142</f>
        <v>-289.736070381231</v>
      </c>
      <c r="AB142" s="49">
        <f>M142/J142</f>
        <v>0.85513196480938447</v>
      </c>
      <c r="AC142" s="294"/>
    </row>
    <row r="143" spans="1:29" ht="15.75" customHeight="1">
      <c r="A143" s="282"/>
      <c r="B143" s="99"/>
      <c r="C143" s="264"/>
      <c r="D143" s="265"/>
      <c r="E143" s="39"/>
      <c r="F143" s="52"/>
      <c r="G143" s="41"/>
      <c r="H143" s="42"/>
      <c r="I143" s="43"/>
      <c r="J143" s="44"/>
      <c r="K143" s="45"/>
      <c r="L143" s="46"/>
      <c r="M143" s="44"/>
      <c r="N143" s="45"/>
      <c r="O143" s="47"/>
      <c r="P143" s="48"/>
      <c r="Q143" s="49"/>
      <c r="R143" s="274"/>
      <c r="S143" s="50"/>
      <c r="T143" s="51"/>
      <c r="U143" s="52"/>
      <c r="V143" s="53"/>
      <c r="W143" s="54"/>
      <c r="X143" s="94"/>
      <c r="Y143" s="266"/>
      <c r="Z143" s="267"/>
      <c r="AA143" s="55"/>
      <c r="AB143" s="49"/>
      <c r="AC143" s="294"/>
    </row>
    <row r="144" spans="1:29" ht="15.75" customHeight="1">
      <c r="A144" s="282"/>
      <c r="B144" s="99"/>
      <c r="C144" s="264"/>
      <c r="D144" s="265"/>
      <c r="E144" s="39"/>
      <c r="F144" s="52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94"/>
    </row>
    <row r="145" spans="1:29" ht="15.75" customHeight="1">
      <c r="A145" s="283"/>
      <c r="B145" s="99"/>
      <c r="C145" s="264"/>
      <c r="D145" s="265"/>
      <c r="E145" s="39"/>
      <c r="F145" s="52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94"/>
    </row>
    <row r="146" spans="1:29" ht="15.75" customHeight="1">
      <c r="A146" s="283"/>
      <c r="B146" s="99"/>
      <c r="C146" s="264"/>
      <c r="D146" s="265"/>
      <c r="E146" s="39"/>
      <c r="F146" s="52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94"/>
      <c r="Y146" s="266"/>
      <c r="Z146" s="267"/>
      <c r="AA146" s="55"/>
      <c r="AB146" s="49"/>
      <c r="AC146" s="294"/>
    </row>
    <row r="147" spans="1:29" ht="15.75" customHeight="1">
      <c r="A147" s="283"/>
      <c r="B147" s="99"/>
      <c r="C147" s="264"/>
      <c r="D147" s="265"/>
      <c r="E147" s="39"/>
      <c r="F147" s="52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94"/>
    </row>
    <row r="148" spans="1:29" ht="15.75" customHeight="1">
      <c r="A148" s="283"/>
      <c r="B148" s="99"/>
      <c r="C148" s="264"/>
      <c r="D148" s="265"/>
      <c r="E148" s="39"/>
      <c r="F148" s="52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94"/>
    </row>
    <row r="149" spans="1:29" ht="15.75" customHeight="1">
      <c r="A149" s="283"/>
      <c r="B149" s="99"/>
      <c r="C149" s="264"/>
      <c r="D149" s="265"/>
      <c r="E149" s="39"/>
      <c r="F149" s="52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54"/>
      <c r="X149" s="94"/>
      <c r="Y149" s="266"/>
      <c r="Z149" s="267"/>
      <c r="AA149" s="55"/>
      <c r="AB149" s="49"/>
      <c r="AC149" s="294"/>
    </row>
    <row r="150" spans="1:29" ht="15.75" customHeight="1">
      <c r="A150" s="283"/>
      <c r="B150" s="99"/>
      <c r="C150" s="264"/>
      <c r="D150" s="265"/>
      <c r="E150" s="39"/>
      <c r="F150" s="52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54"/>
      <c r="X150" s="94"/>
      <c r="Y150" s="266"/>
      <c r="Z150" s="267"/>
      <c r="AA150" s="55"/>
      <c r="AB150" s="49"/>
      <c r="AC150" s="294"/>
    </row>
    <row r="151" spans="1:29" ht="15.75" customHeight="1">
      <c r="A151" s="283"/>
      <c r="B151" s="99"/>
      <c r="C151" s="264"/>
      <c r="D151" s="265"/>
      <c r="E151" s="39"/>
      <c r="F151" s="52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54"/>
      <c r="X151" s="94"/>
      <c r="Y151" s="266"/>
      <c r="Z151" s="267"/>
      <c r="AA151" s="55"/>
      <c r="AB151" s="49"/>
      <c r="AC151" s="294"/>
    </row>
    <row r="152" spans="1:29" ht="15.75" customHeight="1">
      <c r="A152" s="283"/>
      <c r="B152" s="99"/>
      <c r="C152" s="264"/>
      <c r="D152" s="265"/>
      <c r="E152" s="39"/>
      <c r="F152" s="52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54"/>
      <c r="X152" s="94"/>
      <c r="Y152" s="266"/>
      <c r="Z152" s="267"/>
      <c r="AA152" s="55"/>
      <c r="AB152" s="49"/>
      <c r="AC152" s="294"/>
    </row>
    <row r="153" spans="1:29" ht="15.75" customHeight="1">
      <c r="A153" s="283"/>
      <c r="B153" s="99"/>
      <c r="C153" s="264"/>
      <c r="D153" s="265"/>
      <c r="E153" s="39"/>
      <c r="F153" s="52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54"/>
      <c r="X153" s="94"/>
      <c r="Y153" s="266"/>
      <c r="Z153" s="267"/>
      <c r="AA153" s="55"/>
      <c r="AB153" s="49"/>
      <c r="AC153" s="294"/>
    </row>
    <row r="154" spans="1:29" ht="15.75" customHeight="1">
      <c r="A154" s="283"/>
      <c r="B154" s="99"/>
      <c r="C154" s="264"/>
      <c r="D154" s="265"/>
      <c r="E154" s="39"/>
      <c r="F154" s="52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100"/>
      <c r="X154" s="101"/>
      <c r="Y154" s="266"/>
      <c r="Z154" s="267"/>
      <c r="AA154" s="55"/>
      <c r="AB154" s="49"/>
      <c r="AC154" s="294"/>
    </row>
    <row r="155" spans="1:29" ht="15.75" customHeight="1">
      <c r="A155" s="283"/>
      <c r="B155" s="99"/>
      <c r="C155" s="264"/>
      <c r="D155" s="265"/>
      <c r="E155" s="39"/>
      <c r="F155" s="52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102"/>
      <c r="X155" s="103"/>
      <c r="Y155" s="266"/>
      <c r="Z155" s="267"/>
      <c r="AA155" s="55"/>
      <c r="AB155" s="49"/>
      <c r="AC155" s="294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50"/>
      <c r="T156" s="51"/>
      <c r="U156" s="73"/>
      <c r="V156" s="53"/>
      <c r="W156" s="102"/>
      <c r="X156" s="103"/>
      <c r="Y156" s="266"/>
      <c r="Z156" s="267"/>
      <c r="AA156" s="55"/>
      <c r="AB156" s="49"/>
      <c r="AC156" s="294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66">AVERAGE(I141:I156)</f>
        <v>23</v>
      </c>
      <c r="J157" s="81">
        <f t="shared" si="66"/>
        <v>2000</v>
      </c>
      <c r="K157" s="82">
        <f t="shared" ref="K157" si="67">J157/I157</f>
        <v>86.956521739130437</v>
      </c>
      <c r="L157" s="80">
        <f t="shared" ref="L157:M157" si="68">AVERAGE(L141:L156)</f>
        <v>23</v>
      </c>
      <c r="M157" s="81">
        <f t="shared" si="68"/>
        <v>1711.9386099409007</v>
      </c>
      <c r="N157" s="82">
        <f>M157/L157</f>
        <v>74.432113475691338</v>
      </c>
      <c r="O157" s="83">
        <f>L157-I157</f>
        <v>0</v>
      </c>
      <c r="P157" s="84">
        <f>N157-K157</f>
        <v>-12.524408263439099</v>
      </c>
      <c r="Q157" s="85">
        <f>N157/K157</f>
        <v>0.85596930497045032</v>
      </c>
      <c r="R157" s="275"/>
      <c r="S157" s="182">
        <f>S141</f>
        <v>0.72361111111111098</v>
      </c>
      <c r="T157" s="183">
        <f>INDEX(T141:T156,COUNTA(T141:T156))</f>
        <v>0.81666666666666665</v>
      </c>
      <c r="U157" s="86"/>
      <c r="V157" s="96"/>
      <c r="W157" s="105"/>
      <c r="X157" s="106"/>
      <c r="Y157" s="262"/>
      <c r="Z157" s="263"/>
      <c r="AA157" s="97">
        <f>M157-J157</f>
        <v>-288.06139005909927</v>
      </c>
      <c r="AB157" s="85">
        <f>M157/J157</f>
        <v>0.85596930497045032</v>
      </c>
      <c r="AC157" s="295"/>
    </row>
    <row r="158" spans="1:29" ht="15.75" customHeight="1">
      <c r="A158" s="268" t="s">
        <v>246</v>
      </c>
      <c r="B158" s="98" t="s">
        <v>70</v>
      </c>
      <c r="C158" s="271" t="s">
        <v>219</v>
      </c>
      <c r="D158" s="272"/>
      <c r="E158" s="21">
        <v>44.3</v>
      </c>
      <c r="F158" s="15">
        <v>2068</v>
      </c>
      <c r="G158" s="22">
        <f t="shared" ref="G158:G159" si="69">E158*F158</f>
        <v>91612.4</v>
      </c>
      <c r="H158" s="23"/>
      <c r="I158" s="24">
        <v>17</v>
      </c>
      <c r="J158" s="25">
        <v>2000</v>
      </c>
      <c r="K158" s="26">
        <f>J158/I158</f>
        <v>117.64705882352941</v>
      </c>
      <c r="L158" s="27">
        <v>17</v>
      </c>
      <c r="M158" s="25">
        <f>F158/V158*60</f>
        <v>1713.4177215189893</v>
      </c>
      <c r="N158" s="26">
        <f>M158/L158</f>
        <v>100.78927773641114</v>
      </c>
      <c r="O158" s="91">
        <f>L158-I158</f>
        <v>0</v>
      </c>
      <c r="P158" s="92">
        <f>N158-K158</f>
        <v>-16.857781087118269</v>
      </c>
      <c r="Q158" s="31">
        <f>N158/K158</f>
        <v>0.85670886075949471</v>
      </c>
      <c r="R158" s="273">
        <f>Q174</f>
        <v>0.85582962332351786</v>
      </c>
      <c r="S158" s="32">
        <v>0.70833333333333337</v>
      </c>
      <c r="T158" s="33">
        <v>0.75862268518518516</v>
      </c>
      <c r="U158" s="34"/>
      <c r="V158" s="35">
        <v>72.416666666666586</v>
      </c>
      <c r="W158" s="33"/>
      <c r="X158" s="107"/>
      <c r="Y158" s="276"/>
      <c r="Z158" s="277"/>
      <c r="AA158" s="36">
        <f>M158-J158</f>
        <v>-286.58227848101069</v>
      </c>
      <c r="AB158" s="31">
        <f>M158/J158</f>
        <v>0.85670886075949471</v>
      </c>
      <c r="AC158" s="278">
        <f>AB174</f>
        <v>0.85582962332351786</v>
      </c>
    </row>
    <row r="159" spans="1:29" ht="15.75" customHeight="1">
      <c r="A159" s="269"/>
      <c r="B159" s="99" t="s">
        <v>70</v>
      </c>
      <c r="C159" s="264" t="s">
        <v>211</v>
      </c>
      <c r="D159" s="265"/>
      <c r="E159" s="39">
        <v>47.6</v>
      </c>
      <c r="F159" s="40">
        <v>2154</v>
      </c>
      <c r="G159" s="41">
        <f t="shared" si="69"/>
        <v>102530.40000000001</v>
      </c>
      <c r="H159" s="42"/>
      <c r="I159" s="43">
        <v>23</v>
      </c>
      <c r="J159" s="44">
        <v>2000</v>
      </c>
      <c r="K159" s="45">
        <f t="shared" ref="K159" si="70">J159/I159</f>
        <v>86.956521739130437</v>
      </c>
      <c r="L159" s="46">
        <v>23</v>
      </c>
      <c r="M159" s="44">
        <f>F159/V159*60</f>
        <v>1709.9007717750819</v>
      </c>
      <c r="N159" s="45">
        <f>M159/L159</f>
        <v>74.34351181630791</v>
      </c>
      <c r="O159" s="47">
        <f>L159-I159</f>
        <v>0</v>
      </c>
      <c r="P159" s="48">
        <f>N159-K159</f>
        <v>-12.613009922822528</v>
      </c>
      <c r="Q159" s="49">
        <f>N159/K159</f>
        <v>0.85495038588754091</v>
      </c>
      <c r="R159" s="274"/>
      <c r="S159" s="50">
        <v>0.7641782407407407</v>
      </c>
      <c r="T159" s="51">
        <v>0.81666666666666665</v>
      </c>
      <c r="U159" s="52">
        <v>7.9999999999999716</v>
      </c>
      <c r="V159" s="53">
        <v>75.583333333333371</v>
      </c>
      <c r="W159" s="54"/>
      <c r="X159" s="94"/>
      <c r="Y159" s="266"/>
      <c r="Z159" s="267"/>
      <c r="AA159" s="55">
        <f>M159-J159</f>
        <v>-290.09922822491808</v>
      </c>
      <c r="AB159" s="49">
        <f>M159/J159</f>
        <v>0.85495038588754091</v>
      </c>
      <c r="AC159" s="279"/>
    </row>
    <row r="160" spans="1:29" ht="15.75" customHeight="1">
      <c r="A160" s="269"/>
      <c r="B160" s="99"/>
      <c r="C160" s="264"/>
      <c r="D160" s="265"/>
      <c r="E160" s="39"/>
      <c r="F160" s="40"/>
      <c r="G160" s="41"/>
      <c r="H160" s="42"/>
      <c r="I160" s="43"/>
      <c r="J160" s="44"/>
      <c r="K160" s="45"/>
      <c r="L160" s="46"/>
      <c r="M160" s="44"/>
      <c r="N160" s="45"/>
      <c r="O160" s="47"/>
      <c r="P160" s="48"/>
      <c r="Q160" s="49"/>
      <c r="R160" s="274"/>
      <c r="S160" s="50"/>
      <c r="T160" s="51"/>
      <c r="U160" s="52"/>
      <c r="V160" s="53"/>
      <c r="W160" s="54"/>
      <c r="X160" s="94"/>
      <c r="Y160" s="266"/>
      <c r="Z160" s="267"/>
      <c r="AA160" s="55"/>
      <c r="AB160" s="49"/>
      <c r="AC160" s="279"/>
    </row>
    <row r="161" spans="1:29" ht="15.75" customHeight="1">
      <c r="A161" s="269"/>
      <c r="B161" s="99"/>
      <c r="C161" s="264"/>
      <c r="D161" s="265"/>
      <c r="E161" s="39"/>
      <c r="F161" s="40"/>
      <c r="G161" s="41"/>
      <c r="H161" s="42"/>
      <c r="I161" s="43"/>
      <c r="J161" s="44"/>
      <c r="K161" s="45"/>
      <c r="L161" s="46"/>
      <c r="M161" s="44"/>
      <c r="N161" s="45"/>
      <c r="O161" s="47"/>
      <c r="P161" s="48"/>
      <c r="Q161" s="49"/>
      <c r="R161" s="274"/>
      <c r="S161" s="50"/>
      <c r="T161" s="51"/>
      <c r="U161" s="52"/>
      <c r="V161" s="53"/>
      <c r="W161" s="54"/>
      <c r="X161" s="94"/>
      <c r="Y161" s="266"/>
      <c r="Z161" s="267"/>
      <c r="AA161" s="55"/>
      <c r="AB161" s="49"/>
      <c r="AC161" s="279"/>
    </row>
    <row r="162" spans="1:29" ht="15.75" customHeight="1">
      <c r="A162" s="269"/>
      <c r="B162" s="99"/>
      <c r="C162" s="264"/>
      <c r="D162" s="265"/>
      <c r="E162" s="39"/>
      <c r="F162" s="40"/>
      <c r="G162" s="41"/>
      <c r="H162" s="58"/>
      <c r="I162" s="43"/>
      <c r="J162" s="44"/>
      <c r="K162" s="45"/>
      <c r="L162" s="59"/>
      <c r="M162" s="44"/>
      <c r="N162" s="45"/>
      <c r="O162" s="47"/>
      <c r="P162" s="48"/>
      <c r="Q162" s="49"/>
      <c r="R162" s="274"/>
      <c r="S162" s="50"/>
      <c r="T162" s="51"/>
      <c r="U162" s="52"/>
      <c r="V162" s="53"/>
      <c r="W162" s="54"/>
      <c r="X162" s="94"/>
      <c r="Y162" s="266"/>
      <c r="Z162" s="267"/>
      <c r="AA162" s="55"/>
      <c r="AB162" s="49"/>
      <c r="AC162" s="279"/>
    </row>
    <row r="163" spans="1:29" ht="15.75" customHeight="1">
      <c r="A163" s="269"/>
      <c r="B163" s="99"/>
      <c r="C163" s="264"/>
      <c r="D163" s="265"/>
      <c r="E163" s="39"/>
      <c r="F163" s="40"/>
      <c r="G163" s="60"/>
      <c r="H163" s="61"/>
      <c r="I163" s="43"/>
      <c r="J163" s="44"/>
      <c r="K163" s="45"/>
      <c r="L163" s="46"/>
      <c r="M163" s="44"/>
      <c r="N163" s="45"/>
      <c r="O163" s="47"/>
      <c r="P163" s="48"/>
      <c r="Q163" s="49"/>
      <c r="R163" s="274"/>
      <c r="S163" s="50"/>
      <c r="T163" s="51"/>
      <c r="U163" s="52"/>
      <c r="V163" s="53"/>
      <c r="W163" s="54"/>
      <c r="X163" s="94"/>
      <c r="Y163" s="266"/>
      <c r="Z163" s="267"/>
      <c r="AA163" s="55"/>
      <c r="AB163" s="49"/>
      <c r="AC163" s="279"/>
    </row>
    <row r="164" spans="1:29" ht="15.75" customHeight="1">
      <c r="A164" s="269"/>
      <c r="B164" s="99"/>
      <c r="C164" s="264"/>
      <c r="D164" s="265"/>
      <c r="E164" s="39"/>
      <c r="F164" s="40"/>
      <c r="G164" s="60"/>
      <c r="H164" s="64"/>
      <c r="I164" s="43"/>
      <c r="J164" s="44"/>
      <c r="K164" s="45"/>
      <c r="L164" s="59"/>
      <c r="M164" s="44"/>
      <c r="N164" s="45"/>
      <c r="O164" s="65"/>
      <c r="P164" s="66"/>
      <c r="Q164" s="67"/>
      <c r="R164" s="274"/>
      <c r="S164" s="62"/>
      <c r="T164" s="63"/>
      <c r="U164" s="52"/>
      <c r="V164" s="53"/>
      <c r="W164" s="63"/>
      <c r="X164" s="108"/>
      <c r="Y164" s="266"/>
      <c r="Z164" s="267"/>
      <c r="AA164" s="55"/>
      <c r="AB164" s="49"/>
      <c r="AC164" s="279"/>
    </row>
    <row r="165" spans="1:29" ht="15.75" customHeight="1">
      <c r="A165" s="269"/>
      <c r="B165" s="99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62"/>
      <c r="T165" s="63"/>
      <c r="U165" s="52"/>
      <c r="V165" s="53"/>
      <c r="W165" s="63"/>
      <c r="X165" s="108"/>
      <c r="Y165" s="266"/>
      <c r="Z165" s="267"/>
      <c r="AA165" s="55"/>
      <c r="AB165" s="49"/>
      <c r="AC165" s="279"/>
    </row>
    <row r="166" spans="1:29" ht="15.75" customHeight="1">
      <c r="A166" s="269"/>
      <c r="B166" s="99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62"/>
      <c r="T166" s="63"/>
      <c r="U166" s="52"/>
      <c r="V166" s="53"/>
      <c r="W166" s="63"/>
      <c r="X166" s="108"/>
      <c r="Y166" s="266"/>
      <c r="Z166" s="267"/>
      <c r="AA166" s="55"/>
      <c r="AB166" s="49"/>
      <c r="AC166" s="279"/>
    </row>
    <row r="167" spans="1:29" ht="15.75" customHeight="1">
      <c r="A167" s="269"/>
      <c r="B167" s="99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62"/>
      <c r="T167" s="63"/>
      <c r="U167" s="52"/>
      <c r="V167" s="53"/>
      <c r="W167" s="63"/>
      <c r="X167" s="108"/>
      <c r="Y167" s="266"/>
      <c r="Z167" s="267"/>
      <c r="AA167" s="55"/>
      <c r="AB167" s="49"/>
      <c r="AC167" s="279"/>
    </row>
    <row r="168" spans="1:29" ht="15.75" customHeight="1">
      <c r="A168" s="269"/>
      <c r="B168" s="99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62"/>
      <c r="T168" s="63"/>
      <c r="U168" s="52"/>
      <c r="V168" s="53"/>
      <c r="W168" s="63"/>
      <c r="X168" s="108"/>
      <c r="Y168" s="266"/>
      <c r="Z168" s="267"/>
      <c r="AA168" s="55"/>
      <c r="AB168" s="49"/>
      <c r="AC168" s="279"/>
    </row>
    <row r="169" spans="1:29" ht="15.75" customHeight="1">
      <c r="A169" s="269"/>
      <c r="B169" s="99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62"/>
      <c r="T169" s="63"/>
      <c r="U169" s="52"/>
      <c r="V169" s="53"/>
      <c r="W169" s="63"/>
      <c r="X169" s="108"/>
      <c r="Y169" s="266"/>
      <c r="Z169" s="267"/>
      <c r="AA169" s="55"/>
      <c r="AB169" s="49"/>
      <c r="AC169" s="279"/>
    </row>
    <row r="170" spans="1:29" ht="15.75" customHeight="1">
      <c r="A170" s="269"/>
      <c r="B170" s="99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62"/>
      <c r="T170" s="63"/>
      <c r="U170" s="52"/>
      <c r="V170" s="53"/>
      <c r="W170" s="63"/>
      <c r="X170" s="108"/>
      <c r="Y170" s="266"/>
      <c r="Z170" s="267"/>
      <c r="AA170" s="55"/>
      <c r="AB170" s="49"/>
      <c r="AC170" s="279"/>
    </row>
    <row r="171" spans="1:29" ht="15.75" customHeight="1">
      <c r="A171" s="269"/>
      <c r="B171" s="99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62"/>
      <c r="T171" s="63"/>
      <c r="U171" s="52"/>
      <c r="V171" s="53"/>
      <c r="W171" s="63"/>
      <c r="X171" s="108"/>
      <c r="Y171" s="266"/>
      <c r="Z171" s="267"/>
      <c r="AA171" s="55"/>
      <c r="AB171" s="49"/>
      <c r="AC171" s="279"/>
    </row>
    <row r="172" spans="1:29" ht="15.75" customHeight="1">
      <c r="A172" s="269"/>
      <c r="B172" s="99"/>
      <c r="C172" s="264"/>
      <c r="D172" s="265"/>
      <c r="E172" s="39"/>
      <c r="F172" s="71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62"/>
      <c r="T172" s="63"/>
      <c r="U172" s="52"/>
      <c r="V172" s="53"/>
      <c r="W172" s="63"/>
      <c r="X172" s="108"/>
      <c r="Y172" s="266"/>
      <c r="Z172" s="267"/>
      <c r="AA172" s="55"/>
      <c r="AB172" s="49"/>
      <c r="AC172" s="279"/>
    </row>
    <row r="173" spans="1:29" ht="15.75" customHeight="1">
      <c r="A173" s="269"/>
      <c r="B173" s="99"/>
      <c r="C173" s="264"/>
      <c r="D173" s="265"/>
      <c r="E173" s="109"/>
      <c r="F173" s="71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71">AVERAGE(I158:I173)</f>
        <v>20</v>
      </c>
      <c r="J174" s="81">
        <f t="shared" si="71"/>
        <v>2000</v>
      </c>
      <c r="K174" s="82">
        <f t="shared" ref="K174" si="72">J174/I174</f>
        <v>100</v>
      </c>
      <c r="L174" s="80">
        <f t="shared" ref="L174:M174" si="73">AVERAGE(L158:L173)</f>
        <v>20</v>
      </c>
      <c r="M174" s="81">
        <f t="shared" si="73"/>
        <v>1711.6592466470356</v>
      </c>
      <c r="N174" s="82">
        <f>M174/L174</f>
        <v>85.582962332351784</v>
      </c>
      <c r="O174" s="83">
        <f>L174-I174</f>
        <v>0</v>
      </c>
      <c r="P174" s="84">
        <f>N174-K174</f>
        <v>-14.417037667648216</v>
      </c>
      <c r="Q174" s="85">
        <f>N174/K174</f>
        <v>0.85582962332351786</v>
      </c>
      <c r="R174" s="275"/>
      <c r="S174" s="182">
        <f>S158</f>
        <v>0.70833333333333337</v>
      </c>
      <c r="T174" s="183">
        <f>INDEX(T158:T173,COUNTA(T158:T173))</f>
        <v>0.81666666666666665</v>
      </c>
      <c r="U174" s="86"/>
      <c r="V174" s="96"/>
      <c r="W174" s="78"/>
      <c r="X174" s="82"/>
      <c r="Y174" s="262"/>
      <c r="Z174" s="263"/>
      <c r="AA174" s="97">
        <f>M174-J174</f>
        <v>-288.34075335296438</v>
      </c>
      <c r="AB174" s="85">
        <f>M174/J174</f>
        <v>0.85582962332351786</v>
      </c>
      <c r="AC174" s="280"/>
    </row>
    <row r="176" spans="1:29">
      <c r="Y176" s="260" t="s">
        <v>54</v>
      </c>
      <c r="Z176" s="260"/>
    </row>
    <row r="177" spans="25:26">
      <c r="Y177" s="260" t="s">
        <v>55</v>
      </c>
      <c r="Z177" s="260"/>
    </row>
    <row r="178" spans="25:26">
      <c r="Y178" s="260" t="s">
        <v>56</v>
      </c>
      <c r="Z178" s="260"/>
    </row>
    <row r="179" spans="25:26">
      <c r="Y179" s="260" t="s">
        <v>57</v>
      </c>
      <c r="Z179" s="260"/>
    </row>
    <row r="180" spans="25:26">
      <c r="Y180" s="260" t="s">
        <v>58</v>
      </c>
      <c r="Z180" s="260"/>
    </row>
    <row r="181" spans="25:26">
      <c r="Y181" s="260" t="s">
        <v>59</v>
      </c>
      <c r="Z181" s="260"/>
    </row>
    <row r="182" spans="25:26">
      <c r="Y182" s="260" t="s">
        <v>60</v>
      </c>
      <c r="Z182" s="260"/>
    </row>
    <row r="183" spans="25:26">
      <c r="Y183" s="260" t="s">
        <v>61</v>
      </c>
      <c r="Z183" s="260"/>
    </row>
    <row r="184" spans="25:26">
      <c r="Y184" s="260" t="s">
        <v>62</v>
      </c>
      <c r="Z184" s="260"/>
    </row>
    <row r="185" spans="25:26">
      <c r="Y185" s="260" t="s">
        <v>63</v>
      </c>
      <c r="Z185" s="260"/>
    </row>
    <row r="186" spans="25:26">
      <c r="Y186" s="260" t="s">
        <v>64</v>
      </c>
      <c r="Z186" s="260"/>
    </row>
    <row r="187" spans="25:26">
      <c r="Y187" s="260" t="s">
        <v>65</v>
      </c>
      <c r="Z187" s="260"/>
    </row>
    <row r="188" spans="25:26">
      <c r="Y188" s="260" t="s">
        <v>66</v>
      </c>
      <c r="Z188" s="260"/>
    </row>
  </sheetData>
  <mergeCells count="415"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74">
    <cfRule type="cellIs" dxfId="100" priority="4" operator="greaterThan">
      <formula>0</formula>
    </cfRule>
  </conditionalFormatting>
  <conditionalFormatting sqref="P5:P174 AA5:AA174">
    <cfRule type="cellIs" dxfId="99" priority="8" operator="lessThan">
      <formula>0</formula>
    </cfRule>
  </conditionalFormatting>
  <conditionalFormatting sqref="Q5:Q174 AB5:AB174">
    <cfRule type="cellIs" dxfId="98" priority="6" operator="greaterThan">
      <formula>1</formula>
    </cfRule>
    <cfRule type="cellIs" dxfId="97" priority="7" operator="lessThan">
      <formula>0.8</formula>
    </cfRule>
  </conditionalFormatting>
  <conditionalFormatting sqref="AC5:AC22 R5:R174 AC56:AC91">
    <cfRule type="cellIs" dxfId="96" priority="9" operator="lessThan">
      <formula>0.8</formula>
    </cfRule>
  </conditionalFormatting>
  <conditionalFormatting sqref="AC39">
    <cfRule type="cellIs" dxfId="95" priority="12" operator="lessThan">
      <formula>0.8</formula>
    </cfRule>
  </conditionalFormatting>
  <conditionalFormatting sqref="AC54">
    <cfRule type="cellIs" dxfId="94" priority="11" operator="lessThan">
      <formula>0.8</formula>
    </cfRule>
  </conditionalFormatting>
  <conditionalFormatting sqref="AC97:AC105">
    <cfRule type="cellIs" dxfId="93" priority="10" operator="lessThan">
      <formula>0.8</formula>
    </cfRule>
  </conditionalFormatting>
  <conditionalFormatting sqref="AC107:AC112">
    <cfRule type="cellIs" dxfId="92" priority="5" operator="lessThan">
      <formula>0.8</formula>
    </cfRule>
  </conditionalFormatting>
  <conditionalFormatting sqref="AC124:AC141">
    <cfRule type="cellIs" dxfId="91" priority="1" operator="lessThan">
      <formula>0.8</formula>
    </cfRule>
  </conditionalFormatting>
  <conditionalFormatting sqref="AC156">
    <cfRule type="cellIs" dxfId="90" priority="3" operator="lessThan">
      <formula>0.8</formula>
    </cfRule>
  </conditionalFormatting>
  <conditionalFormatting sqref="AC158:AC174">
    <cfRule type="cellIs" dxfId="89" priority="2" operator="lessThan">
      <formula>0.8</formula>
    </cfRule>
  </conditionalFormatting>
  <dataValidations count="1">
    <dataValidation type="list" allowBlank="1" showInputMessage="1" showErrorMessage="1" sqref="Y5:Z174" xr:uid="{2FB4701E-16B1-4D82-8BE4-90B331A4F3CC}">
      <formula1>$Y$176:$Y$204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EF8CA-4F2A-4434-ABD8-DB192CCA62DA}">
  <sheetPr>
    <tabColor theme="8" tint="0.59999389629810485"/>
  </sheetPr>
  <dimension ref="B1:AR36"/>
  <sheetViews>
    <sheetView zoomScale="70" zoomScaleNormal="70" workbookViewId="0">
      <selection activeCell="V42" sqref="V42"/>
    </sheetView>
  </sheetViews>
  <sheetFormatPr defaultColWidth="7.6640625" defaultRowHeight="15.75"/>
  <cols>
    <col min="1" max="1" width="7.6640625" style="125"/>
    <col min="2" max="2" width="15.6640625" style="125" customWidth="1"/>
    <col min="3" max="3" width="8.109375" style="131" customWidth="1"/>
    <col min="4" max="34" width="11.109375" style="125" customWidth="1"/>
    <col min="35" max="16384" width="7.6640625" style="125"/>
  </cols>
  <sheetData>
    <row r="1" spans="2:44" ht="27.75" customHeight="1">
      <c r="B1" s="247" t="s">
        <v>132</v>
      </c>
      <c r="C1" s="247"/>
      <c r="D1" s="247"/>
      <c r="E1" s="247"/>
      <c r="F1" s="247"/>
      <c r="G1" s="247"/>
      <c r="H1" s="247"/>
      <c r="I1" s="247"/>
      <c r="J1" s="247"/>
      <c r="K1" s="124"/>
      <c r="L1" s="124"/>
      <c r="M1" s="124"/>
      <c r="N1" s="124"/>
      <c r="O1" s="124"/>
      <c r="P1" s="124"/>
    </row>
    <row r="2" spans="2:44" ht="27.75" customHeight="1">
      <c r="B2" s="248"/>
      <c r="C2" s="248"/>
      <c r="D2" s="248"/>
      <c r="E2" s="248"/>
      <c r="F2" s="248"/>
      <c r="G2" s="248"/>
      <c r="H2" s="248"/>
      <c r="I2" s="248"/>
      <c r="J2" s="248"/>
      <c r="K2" s="124"/>
      <c r="L2" s="124"/>
      <c r="M2" s="124"/>
      <c r="N2" s="124"/>
      <c r="O2" s="124"/>
      <c r="P2" s="124"/>
    </row>
    <row r="3" spans="2:44" ht="46.5" customHeight="1">
      <c r="B3" s="126" t="s">
        <v>133</v>
      </c>
      <c r="C3" s="249" t="s">
        <v>247</v>
      </c>
      <c r="D3" s="250"/>
      <c r="E3" s="126" t="s">
        <v>134</v>
      </c>
      <c r="F3" s="251">
        <f>'0703(18度C)'!D1+'0703(4度C)'!D1</f>
        <v>240212</v>
      </c>
      <c r="G3" s="252"/>
      <c r="H3" s="126" t="s">
        <v>2</v>
      </c>
      <c r="I3" s="253">
        <f>'0703(18度C)'!F1+'0703(4度C)'!F1</f>
        <v>7875837.8999999994</v>
      </c>
      <c r="J3" s="254"/>
      <c r="K3" s="127"/>
      <c r="L3" s="128"/>
      <c r="M3" s="124"/>
      <c r="N3" s="124"/>
      <c r="O3" s="124"/>
      <c r="P3" s="124"/>
    </row>
    <row r="4" spans="2:44" ht="28.5" customHeight="1">
      <c r="B4" s="255" t="s">
        <v>135</v>
      </c>
      <c r="C4" s="235" t="s">
        <v>136</v>
      </c>
      <c r="D4" s="236"/>
      <c r="E4" s="258" t="s">
        <v>137</v>
      </c>
      <c r="F4" s="259"/>
      <c r="G4" s="258" t="s">
        <v>138</v>
      </c>
      <c r="H4" s="259"/>
      <c r="I4" s="258" t="s">
        <v>139</v>
      </c>
      <c r="J4" s="259"/>
      <c r="K4" s="233" t="s">
        <v>140</v>
      </c>
      <c r="L4" s="234"/>
      <c r="M4" s="233" t="s">
        <v>141</v>
      </c>
      <c r="N4" s="234"/>
      <c r="P4" s="128"/>
      <c r="Q4" s="124"/>
      <c r="R4" s="124"/>
    </row>
    <row r="5" spans="2:44" ht="28.5" customHeight="1">
      <c r="B5" s="256"/>
      <c r="C5" s="235" t="s">
        <v>142</v>
      </c>
      <c r="D5" s="236"/>
      <c r="E5" s="237" t="s">
        <v>143</v>
      </c>
      <c r="F5" s="238"/>
      <c r="G5" s="239" t="s">
        <v>144</v>
      </c>
      <c r="H5" s="240"/>
      <c r="I5" s="241" t="s">
        <v>145</v>
      </c>
      <c r="J5" s="242"/>
      <c r="K5" s="243" t="s">
        <v>146</v>
      </c>
      <c r="L5" s="244"/>
      <c r="M5" s="245" t="s">
        <v>147</v>
      </c>
      <c r="N5" s="246"/>
      <c r="O5" s="128"/>
      <c r="P5" s="128"/>
      <c r="Q5" s="128"/>
      <c r="R5" s="128"/>
    </row>
    <row r="6" spans="2:44" ht="28.5" customHeight="1">
      <c r="B6" s="256"/>
      <c r="C6" s="235" t="s">
        <v>148</v>
      </c>
      <c r="D6" s="236"/>
      <c r="E6" s="227">
        <f>AVERAGE(D13:O13,D27:X27)</f>
        <v>461.94535247602585</v>
      </c>
      <c r="F6" s="228" t="e">
        <f>AVERAGE(#REF!,D13:K13)</f>
        <v>#REF!</v>
      </c>
      <c r="G6" s="229">
        <f>AVERAGE(D13:K13)</f>
        <v>176.1835385471247</v>
      </c>
      <c r="H6" s="230"/>
      <c r="I6" s="229">
        <f>AVERAGE(L13:O13)</f>
        <v>90.096618357487912</v>
      </c>
      <c r="J6" s="230"/>
      <c r="K6" s="229">
        <f>AVERAGE(D27:O27)</f>
        <v>632.87570028011203</v>
      </c>
      <c r="L6" s="230"/>
      <c r="M6" s="229">
        <f>AVERAGE(P27:X27)</f>
        <v>753.35137204689818</v>
      </c>
      <c r="N6" s="230"/>
      <c r="O6" s="128"/>
      <c r="P6" s="128"/>
      <c r="Q6" s="128"/>
      <c r="R6" s="128"/>
    </row>
    <row r="7" spans="2:44" ht="28.5" customHeight="1">
      <c r="B7" s="256"/>
      <c r="C7" s="221" t="s">
        <v>149</v>
      </c>
      <c r="D7" s="222"/>
      <c r="E7" s="231">
        <f>AVERAGE(D14:O14,D28:X28)</f>
        <v>387.33516614404402</v>
      </c>
      <c r="F7" s="232" t="e">
        <f>AVERAGE(#REF!,D14:K14)</f>
        <v>#REF!</v>
      </c>
      <c r="G7" s="219">
        <f>AVERAGE(D14:K14)</f>
        <v>148.35170068022992</v>
      </c>
      <c r="H7" s="220"/>
      <c r="I7" s="219">
        <f>AVERAGE(L14:O14)</f>
        <v>77.045664328709378</v>
      </c>
      <c r="J7" s="220"/>
      <c r="K7" s="219">
        <f>AVERAGE(D28:O28)</f>
        <v>529.82234546607356</v>
      </c>
      <c r="L7" s="220"/>
      <c r="M7" s="219">
        <f>AVERAGE(P28:X28)</f>
        <v>631.31105433012215</v>
      </c>
      <c r="N7" s="220"/>
      <c r="O7" s="128"/>
      <c r="P7" s="128"/>
      <c r="Q7" s="128"/>
      <c r="R7" s="128"/>
    </row>
    <row r="8" spans="2:44" ht="28.5" customHeight="1">
      <c r="B8" s="257"/>
      <c r="C8" s="221" t="s">
        <v>150</v>
      </c>
      <c r="D8" s="222"/>
      <c r="E8" s="223">
        <f>AVERAGE(D15:O15,D29:X29)</f>
        <v>0.8434149946603563</v>
      </c>
      <c r="F8" s="224" t="e">
        <f>AVERAGE(D15:K15,#REF!)</f>
        <v>#REF!</v>
      </c>
      <c r="G8" s="225">
        <f>AVERAGE(D15:K15)</f>
        <v>0.84407440932723909</v>
      </c>
      <c r="H8" s="226"/>
      <c r="I8" s="225">
        <f>AVERAGE(L15:O15)</f>
        <v>0.85504543859873028</v>
      </c>
      <c r="J8" s="226"/>
      <c r="K8" s="225">
        <f>AVERAGE(D29:O29)</f>
        <v>0.84030020085309054</v>
      </c>
      <c r="L8" s="226"/>
      <c r="M8" s="225">
        <f>AVERAGE(P29:X29)</f>
        <v>0.84098351398949334</v>
      </c>
      <c r="N8" s="226"/>
      <c r="O8" s="130" t="s">
        <v>151</v>
      </c>
      <c r="P8" s="128"/>
      <c r="Q8" s="128"/>
      <c r="R8" s="128"/>
    </row>
    <row r="9" spans="2:44" ht="28.5" customHeight="1" thickBot="1">
      <c r="H9" s="132"/>
      <c r="N9" s="128"/>
      <c r="O9" s="128"/>
      <c r="P9" s="128"/>
    </row>
    <row r="10" spans="2:44" ht="30" customHeight="1">
      <c r="B10" s="209" t="s">
        <v>152</v>
      </c>
      <c r="C10" s="210"/>
      <c r="D10" s="214" t="s">
        <v>153</v>
      </c>
      <c r="E10" s="215"/>
      <c r="F10" s="215"/>
      <c r="G10" s="215"/>
      <c r="H10" s="215"/>
      <c r="I10" s="215"/>
      <c r="J10" s="215"/>
      <c r="K10" s="215"/>
      <c r="L10" s="216" t="s">
        <v>154</v>
      </c>
      <c r="M10" s="217"/>
      <c r="N10" s="217"/>
      <c r="O10" s="218"/>
    </row>
    <row r="11" spans="2:44" ht="17.25" customHeight="1">
      <c r="B11" s="205" t="s">
        <v>155</v>
      </c>
      <c r="C11" s="206"/>
      <c r="D11" s="135">
        <v>1</v>
      </c>
      <c r="E11" s="136">
        <v>2</v>
      </c>
      <c r="F11" s="136">
        <v>3</v>
      </c>
      <c r="G11" s="136">
        <v>4</v>
      </c>
      <c r="H11" s="136">
        <v>5</v>
      </c>
      <c r="I11" s="136">
        <v>6</v>
      </c>
      <c r="J11" s="136">
        <v>7</v>
      </c>
      <c r="K11" s="171">
        <v>8</v>
      </c>
      <c r="L11" s="135">
        <v>1</v>
      </c>
      <c r="M11" s="164">
        <v>2</v>
      </c>
      <c r="N11" s="136">
        <v>3</v>
      </c>
      <c r="O11" s="137">
        <v>4</v>
      </c>
    </row>
    <row r="12" spans="2:44" ht="46.5" customHeight="1">
      <c r="B12" s="205"/>
      <c r="C12" s="206"/>
      <c r="D12" s="138" t="s">
        <v>156</v>
      </c>
      <c r="E12" s="139" t="s">
        <v>157</v>
      </c>
      <c r="F12" s="139" t="s">
        <v>158</v>
      </c>
      <c r="G12" s="139" t="s">
        <v>159</v>
      </c>
      <c r="H12" s="139" t="s">
        <v>160</v>
      </c>
      <c r="I12" s="139" t="s">
        <v>161</v>
      </c>
      <c r="J12" s="139" t="s">
        <v>162</v>
      </c>
      <c r="K12" s="172" t="s">
        <v>163</v>
      </c>
      <c r="L12" s="180" t="s">
        <v>225</v>
      </c>
      <c r="M12" s="187" t="s">
        <v>157</v>
      </c>
      <c r="N12" s="139" t="s">
        <v>164</v>
      </c>
      <c r="O12" s="140" t="s">
        <v>159</v>
      </c>
    </row>
    <row r="13" spans="2:44" ht="40.15" customHeight="1">
      <c r="B13" s="207" t="s">
        <v>10</v>
      </c>
      <c r="C13" s="141" t="s">
        <v>165</v>
      </c>
      <c r="D13" s="142">
        <v>105.25316455696202</v>
      </c>
      <c r="E13" s="143">
        <v>78.94736842105263</v>
      </c>
      <c r="F13" s="143">
        <v>108.52713178294574</v>
      </c>
      <c r="G13" s="143">
        <v>85.889570552147248</v>
      </c>
      <c r="H13" s="143">
        <v>170.41420118343194</v>
      </c>
      <c r="I13" s="143">
        <v>250.92</v>
      </c>
      <c r="J13" s="143" t="s">
        <v>77</v>
      </c>
      <c r="K13" s="173">
        <v>433.33333333333331</v>
      </c>
      <c r="L13" s="142" t="s">
        <v>77</v>
      </c>
      <c r="M13" s="188">
        <v>83.333333333333329</v>
      </c>
      <c r="N13" s="143">
        <v>86.956521739130437</v>
      </c>
      <c r="O13" s="144">
        <v>100</v>
      </c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</row>
    <row r="14" spans="2:44" ht="39.6" customHeight="1">
      <c r="B14" s="207"/>
      <c r="C14" s="145" t="s">
        <v>166</v>
      </c>
      <c r="D14" s="146">
        <v>89.719065398690219</v>
      </c>
      <c r="E14" s="147">
        <v>66.548993121991913</v>
      </c>
      <c r="F14" s="147">
        <v>90.043236693246044</v>
      </c>
      <c r="G14" s="147">
        <v>72.447452217735318</v>
      </c>
      <c r="H14" s="147">
        <v>146.17329437662414</v>
      </c>
      <c r="I14" s="147">
        <v>213.80727637056299</v>
      </c>
      <c r="J14" s="147" t="s">
        <v>77</v>
      </c>
      <c r="K14" s="174">
        <v>359.72258658275888</v>
      </c>
      <c r="L14" s="146" t="s">
        <v>77</v>
      </c>
      <c r="M14" s="189">
        <v>71.023889219368229</v>
      </c>
      <c r="N14" s="147">
        <v>74.479071664115168</v>
      </c>
      <c r="O14" s="148">
        <v>85.634032102644738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</row>
    <row r="15" spans="2:44" ht="40.15" customHeight="1">
      <c r="B15" s="207"/>
      <c r="C15" s="149" t="s">
        <v>167</v>
      </c>
      <c r="D15" s="150">
        <f t="shared" ref="D15:I15" si="0">D14/D13</f>
        <v>0.85241204648184343</v>
      </c>
      <c r="E15" s="151">
        <f t="shared" si="0"/>
        <v>0.84295391287856425</v>
      </c>
      <c r="F15" s="151">
        <f t="shared" si="0"/>
        <v>0.82968410953062421</v>
      </c>
      <c r="G15" s="151">
        <f t="shared" si="0"/>
        <v>0.84349533653506115</v>
      </c>
      <c r="H15" s="151">
        <f t="shared" si="0"/>
        <v>0.85775301214060695</v>
      </c>
      <c r="I15" s="151">
        <f t="shared" si="0"/>
        <v>0.85209340176376136</v>
      </c>
      <c r="J15" s="151" t="s">
        <v>77</v>
      </c>
      <c r="K15" s="175">
        <f t="shared" ref="K15" si="1">K14/K13</f>
        <v>0.83012904596021286</v>
      </c>
      <c r="L15" s="150" t="s">
        <v>77</v>
      </c>
      <c r="M15" s="190">
        <f>M14/M13</f>
        <v>0.85228667063241881</v>
      </c>
      <c r="N15" s="151">
        <f>N14/N13</f>
        <v>0.85650932413732439</v>
      </c>
      <c r="O15" s="152">
        <f>O14/O13</f>
        <v>0.85634032102644742</v>
      </c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</row>
    <row r="16" spans="2:44" ht="17.25" customHeight="1">
      <c r="B16" s="208" t="s">
        <v>168</v>
      </c>
      <c r="C16" s="134" t="s">
        <v>169</v>
      </c>
      <c r="D16" s="50">
        <v>0.25005787037037036</v>
      </c>
      <c r="E16" s="51">
        <v>0.16666666666666666</v>
      </c>
      <c r="F16" s="51">
        <v>0.25018518518518518</v>
      </c>
      <c r="G16" s="51">
        <v>0.25025462962962963</v>
      </c>
      <c r="H16" s="51">
        <v>0.16666666666666666</v>
      </c>
      <c r="I16" s="51">
        <v>0.25028935185185186</v>
      </c>
      <c r="J16" s="51" t="s">
        <v>77</v>
      </c>
      <c r="K16" s="57">
        <v>0.3340277777777777</v>
      </c>
      <c r="L16" s="50" t="s">
        <v>77</v>
      </c>
      <c r="M16" s="191">
        <v>0.70833333333333337</v>
      </c>
      <c r="N16" s="51">
        <v>0.75723379629629628</v>
      </c>
      <c r="O16" s="116">
        <v>0.72728009259259263</v>
      </c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</row>
    <row r="17" spans="2:44" ht="17.25" customHeight="1">
      <c r="B17" s="205"/>
      <c r="C17" s="134" t="s">
        <v>170</v>
      </c>
      <c r="D17" s="50">
        <v>0.6069444444444444</v>
      </c>
      <c r="E17" s="51">
        <v>0.64597222222222217</v>
      </c>
      <c r="F17" s="51">
        <v>0.7399189814814815</v>
      </c>
      <c r="G17" s="51">
        <v>0.70625000000000004</v>
      </c>
      <c r="H17" s="51">
        <v>0.80033564814814817</v>
      </c>
      <c r="I17" s="51">
        <v>0.47447916666666667</v>
      </c>
      <c r="J17" s="51" t="s">
        <v>77</v>
      </c>
      <c r="K17" s="57">
        <v>0.44200231481481483</v>
      </c>
      <c r="L17" s="50" t="s">
        <v>77</v>
      </c>
      <c r="M17" s="191">
        <v>0.80902777777777779</v>
      </c>
      <c r="N17" s="51">
        <v>0.85018518518518515</v>
      </c>
      <c r="O17" s="116">
        <v>0.83922453703703703</v>
      </c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</row>
    <row r="18" spans="2:44" ht="17.25" customHeight="1">
      <c r="B18" s="205" t="s">
        <v>171</v>
      </c>
      <c r="C18" s="206"/>
      <c r="D18" s="153">
        <v>15.8</v>
      </c>
      <c r="E18" s="154">
        <v>25.333333333333332</v>
      </c>
      <c r="F18" s="154">
        <v>18.428571428571427</v>
      </c>
      <c r="G18" s="154">
        <v>23.285714285714285</v>
      </c>
      <c r="H18" s="154">
        <v>21.125</v>
      </c>
      <c r="I18" s="154">
        <v>12.5</v>
      </c>
      <c r="J18" s="154" t="s">
        <v>77</v>
      </c>
      <c r="K18" s="176">
        <v>6</v>
      </c>
      <c r="L18" s="153" t="s">
        <v>77</v>
      </c>
      <c r="M18" s="192">
        <v>24</v>
      </c>
      <c r="N18" s="154">
        <v>23</v>
      </c>
      <c r="O18" s="155">
        <v>20</v>
      </c>
    </row>
    <row r="19" spans="2:44" ht="17.25" customHeight="1">
      <c r="B19" s="198" t="s">
        <v>172</v>
      </c>
      <c r="C19" s="199"/>
      <c r="D19" s="156" t="s">
        <v>173</v>
      </c>
      <c r="E19" s="157" t="s">
        <v>174</v>
      </c>
      <c r="F19" s="157" t="s">
        <v>174</v>
      </c>
      <c r="G19" s="157" t="s">
        <v>174</v>
      </c>
      <c r="H19" s="157" t="s">
        <v>175</v>
      </c>
      <c r="I19" s="157" t="s">
        <v>176</v>
      </c>
      <c r="J19" s="157" t="s">
        <v>176</v>
      </c>
      <c r="K19" s="177" t="s">
        <v>176</v>
      </c>
      <c r="L19" s="156" t="s">
        <v>173</v>
      </c>
      <c r="M19" s="193" t="s">
        <v>174</v>
      </c>
      <c r="N19" s="157" t="s">
        <v>174</v>
      </c>
      <c r="O19" s="158" t="s">
        <v>174</v>
      </c>
    </row>
    <row r="20" spans="2:44" ht="17.25" customHeight="1">
      <c r="B20" s="198" t="s">
        <v>177</v>
      </c>
      <c r="C20" s="199"/>
      <c r="D20" s="156" t="s">
        <v>176</v>
      </c>
      <c r="E20" s="157"/>
      <c r="F20" s="157"/>
      <c r="G20" s="157"/>
      <c r="H20" s="157" t="s">
        <v>176</v>
      </c>
      <c r="I20" s="157"/>
      <c r="J20" s="157"/>
      <c r="K20" s="177"/>
      <c r="L20" s="135"/>
      <c r="M20" s="164"/>
      <c r="N20" s="157"/>
      <c r="O20" s="158"/>
    </row>
    <row r="21" spans="2:44" ht="17.25" customHeight="1" thickBot="1">
      <c r="B21" s="200" t="s">
        <v>178</v>
      </c>
      <c r="C21" s="201"/>
      <c r="D21" s="160"/>
      <c r="E21" s="161"/>
      <c r="F21" s="162"/>
      <c r="G21" s="162"/>
      <c r="H21" s="161" t="s">
        <v>179</v>
      </c>
      <c r="I21" s="161" t="s">
        <v>180</v>
      </c>
      <c r="J21" s="161"/>
      <c r="K21" s="178" t="s">
        <v>181</v>
      </c>
      <c r="L21" s="181"/>
      <c r="M21" s="194"/>
      <c r="N21" s="161"/>
      <c r="O21" s="163"/>
    </row>
    <row r="23" spans="2:44" ht="16.5" thickBot="1"/>
    <row r="24" spans="2:44" ht="30" customHeight="1">
      <c r="B24" s="209" t="s">
        <v>152</v>
      </c>
      <c r="C24" s="210"/>
      <c r="D24" s="211" t="s">
        <v>182</v>
      </c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3"/>
      <c r="P24" s="202" t="s">
        <v>183</v>
      </c>
      <c r="Q24" s="203"/>
      <c r="R24" s="203"/>
      <c r="S24" s="203"/>
      <c r="T24" s="203"/>
      <c r="U24" s="203"/>
      <c r="V24" s="203"/>
      <c r="W24" s="203"/>
      <c r="X24" s="204"/>
    </row>
    <row r="25" spans="2:44" ht="17.25" customHeight="1">
      <c r="B25" s="205" t="s">
        <v>155</v>
      </c>
      <c r="C25" s="206"/>
      <c r="D25" s="135">
        <v>1</v>
      </c>
      <c r="E25" s="164">
        <v>2</v>
      </c>
      <c r="F25" s="136">
        <v>3</v>
      </c>
      <c r="G25" s="136">
        <v>4</v>
      </c>
      <c r="H25" s="164">
        <v>5</v>
      </c>
      <c r="I25" s="136">
        <v>6</v>
      </c>
      <c r="J25" s="136">
        <v>7</v>
      </c>
      <c r="K25" s="164">
        <v>8</v>
      </c>
      <c r="L25" s="136">
        <v>9</v>
      </c>
      <c r="M25" s="136">
        <v>10</v>
      </c>
      <c r="N25" s="164">
        <v>11</v>
      </c>
      <c r="O25" s="136">
        <v>12</v>
      </c>
      <c r="P25" s="135">
        <v>1</v>
      </c>
      <c r="Q25" s="136">
        <v>2</v>
      </c>
      <c r="R25" s="136">
        <v>3</v>
      </c>
      <c r="S25" s="136">
        <v>4</v>
      </c>
      <c r="T25" s="136">
        <v>5</v>
      </c>
      <c r="U25" s="136">
        <v>6</v>
      </c>
      <c r="V25" s="136">
        <v>7</v>
      </c>
      <c r="W25" s="136">
        <v>8</v>
      </c>
      <c r="X25" s="137">
        <v>9</v>
      </c>
    </row>
    <row r="26" spans="2:44" ht="46.5" customHeight="1">
      <c r="B26" s="205"/>
      <c r="C26" s="206"/>
      <c r="D26" s="165" t="s">
        <v>156</v>
      </c>
      <c r="E26" s="166" t="s">
        <v>164</v>
      </c>
      <c r="F26" s="139" t="s">
        <v>160</v>
      </c>
      <c r="G26" s="139" t="s">
        <v>161</v>
      </c>
      <c r="H26" s="139" t="s">
        <v>184</v>
      </c>
      <c r="I26" s="139" t="s">
        <v>163</v>
      </c>
      <c r="J26" s="139" t="s">
        <v>185</v>
      </c>
      <c r="K26" s="139" t="s">
        <v>186</v>
      </c>
      <c r="L26" s="139" t="s">
        <v>187</v>
      </c>
      <c r="M26" s="139" t="s">
        <v>188</v>
      </c>
      <c r="N26" s="167" t="s">
        <v>45</v>
      </c>
      <c r="O26" s="168" t="s">
        <v>189</v>
      </c>
      <c r="P26" s="138" t="s">
        <v>190</v>
      </c>
      <c r="Q26" s="139" t="s">
        <v>162</v>
      </c>
      <c r="R26" s="139" t="s">
        <v>191</v>
      </c>
      <c r="S26" s="139" t="s">
        <v>192</v>
      </c>
      <c r="T26" s="139" t="s">
        <v>193</v>
      </c>
      <c r="U26" s="139" t="s">
        <v>187</v>
      </c>
      <c r="V26" s="139" t="s">
        <v>194</v>
      </c>
      <c r="W26" s="167" t="s">
        <v>45</v>
      </c>
      <c r="X26" s="168" t="s">
        <v>46</v>
      </c>
    </row>
    <row r="27" spans="2:44" ht="40.15" customHeight="1">
      <c r="B27" s="207" t="s">
        <v>10</v>
      </c>
      <c r="C27" s="141" t="s">
        <v>165</v>
      </c>
      <c r="D27" s="143">
        <v>192.52941176470588</v>
      </c>
      <c r="E27" s="143" t="s">
        <v>77</v>
      </c>
      <c r="F27" s="143" t="s">
        <v>77</v>
      </c>
      <c r="G27" s="143">
        <v>214.28571428571428</v>
      </c>
      <c r="H27" s="143">
        <v>433.33333333333331</v>
      </c>
      <c r="I27" s="143" t="s">
        <v>77</v>
      </c>
      <c r="J27" s="143">
        <v>675</v>
      </c>
      <c r="K27" s="143">
        <v>825</v>
      </c>
      <c r="L27" s="143" t="s">
        <v>77</v>
      </c>
      <c r="M27" s="143">
        <v>880</v>
      </c>
      <c r="N27" s="143">
        <v>985.71428571428567</v>
      </c>
      <c r="O27" s="143">
        <v>857.14285714285711</v>
      </c>
      <c r="P27" s="142">
        <v>223.18309859154928</v>
      </c>
      <c r="Q27" s="143" t="s">
        <v>77</v>
      </c>
      <c r="R27" s="143" t="s">
        <v>77</v>
      </c>
      <c r="S27" s="143">
        <v>675</v>
      </c>
      <c r="T27" s="143">
        <v>845.4545454545455</v>
      </c>
      <c r="U27" s="143" t="s">
        <v>77</v>
      </c>
      <c r="V27" s="143">
        <v>776.47058823529414</v>
      </c>
      <c r="W27" s="143">
        <v>1200</v>
      </c>
      <c r="X27" s="144">
        <v>800</v>
      </c>
    </row>
    <row r="28" spans="2:44" ht="39.6" customHeight="1">
      <c r="B28" s="207"/>
      <c r="C28" s="145" t="s">
        <v>166</v>
      </c>
      <c r="D28" s="147">
        <v>163.69333867230921</v>
      </c>
      <c r="E28" s="147" t="s">
        <v>77</v>
      </c>
      <c r="F28" s="147" t="s">
        <v>77</v>
      </c>
      <c r="G28" s="147">
        <v>182.84301357420398</v>
      </c>
      <c r="H28" s="147">
        <v>356.41033317522368</v>
      </c>
      <c r="I28" s="147" t="s">
        <v>77</v>
      </c>
      <c r="J28" s="147">
        <v>590.07049826741525</v>
      </c>
      <c r="K28" s="147">
        <v>697.24712113867736</v>
      </c>
      <c r="L28" s="147" t="s">
        <v>77</v>
      </c>
      <c r="M28" s="147">
        <v>736.74724321343115</v>
      </c>
      <c r="N28" s="147">
        <v>812.29874504869383</v>
      </c>
      <c r="O28" s="147">
        <v>699.26847063863374</v>
      </c>
      <c r="P28" s="146">
        <v>188.30372286879904</v>
      </c>
      <c r="Q28" s="147" t="s">
        <v>77</v>
      </c>
      <c r="R28" s="147" t="s">
        <v>77</v>
      </c>
      <c r="S28" s="147">
        <v>598.789195901894</v>
      </c>
      <c r="T28" s="147">
        <v>695.20945477156897</v>
      </c>
      <c r="U28" s="147" t="s">
        <v>77</v>
      </c>
      <c r="V28" s="147">
        <v>650.75198310967392</v>
      </c>
      <c r="W28" s="147">
        <v>993.13913356827732</v>
      </c>
      <c r="X28" s="148">
        <v>661.67283576051966</v>
      </c>
    </row>
    <row r="29" spans="2:44" ht="40.15" customHeight="1">
      <c r="B29" s="207"/>
      <c r="C29" s="149" t="s">
        <v>167</v>
      </c>
      <c r="D29" s="151">
        <f>D28/D27</f>
        <v>0.85022510156714226</v>
      </c>
      <c r="E29" s="151" t="s">
        <v>77</v>
      </c>
      <c r="F29" s="151" t="s">
        <v>77</v>
      </c>
      <c r="G29" s="151">
        <f>G28/G27</f>
        <v>0.85326739667961859</v>
      </c>
      <c r="H29" s="151">
        <f>H28/H27</f>
        <v>0.8224853842505162</v>
      </c>
      <c r="I29" s="151" t="s">
        <v>77</v>
      </c>
      <c r="J29" s="151">
        <f>J28/J27</f>
        <v>0.87417851595172624</v>
      </c>
      <c r="K29" s="151">
        <f>K28/K27</f>
        <v>0.84514802562263924</v>
      </c>
      <c r="L29" s="151" t="s">
        <v>77</v>
      </c>
      <c r="M29" s="151">
        <f>M28/M27</f>
        <v>0.83721277637889902</v>
      </c>
      <c r="N29" s="151">
        <f>N28/N27</f>
        <v>0.82407119062910972</v>
      </c>
      <c r="O29" s="151">
        <f>O28/O27</f>
        <v>0.81581321574507271</v>
      </c>
      <c r="P29" s="150">
        <f>P28/P27</f>
        <v>0.84371856138361312</v>
      </c>
      <c r="Q29" s="151" t="s">
        <v>77</v>
      </c>
      <c r="R29" s="151" t="s">
        <v>77</v>
      </c>
      <c r="S29" s="151">
        <f>S28/S27</f>
        <v>0.88709510503984301</v>
      </c>
      <c r="T29" s="151">
        <f>T28/T27</f>
        <v>0.82229075295561915</v>
      </c>
      <c r="U29" s="151" t="s">
        <v>77</v>
      </c>
      <c r="V29" s="151">
        <f>V28/V27</f>
        <v>0.83808967521700428</v>
      </c>
      <c r="W29" s="151">
        <f>W28/W27</f>
        <v>0.82761594464023114</v>
      </c>
      <c r="X29" s="152">
        <f>X28/X27</f>
        <v>0.82709104470064954</v>
      </c>
    </row>
    <row r="30" spans="2:44" ht="17.25" customHeight="1">
      <c r="B30" s="208" t="s">
        <v>168</v>
      </c>
      <c r="C30" s="134" t="s">
        <v>169</v>
      </c>
      <c r="D30" s="51">
        <v>0.3168287037037037</v>
      </c>
      <c r="E30" s="51" t="s">
        <v>77</v>
      </c>
      <c r="F30" s="51" t="s">
        <v>77</v>
      </c>
      <c r="G30" s="51">
        <v>0.31252314814814813</v>
      </c>
      <c r="H30" s="51">
        <v>0.25012731481481482</v>
      </c>
      <c r="I30" s="51" t="s">
        <v>77</v>
      </c>
      <c r="J30" s="51">
        <v>0.25</v>
      </c>
      <c r="K30" s="51">
        <v>0.25016203703703704</v>
      </c>
      <c r="L30" s="51" t="s">
        <v>77</v>
      </c>
      <c r="M30" s="51">
        <v>0.25001157407407409</v>
      </c>
      <c r="N30" s="51">
        <v>0.25010416666666668</v>
      </c>
      <c r="O30" s="51">
        <v>0.3576388888888889</v>
      </c>
      <c r="P30" s="50">
        <v>0.70833333333333337</v>
      </c>
      <c r="Q30" s="51" t="s">
        <v>77</v>
      </c>
      <c r="R30" s="51" t="s">
        <v>77</v>
      </c>
      <c r="S30" s="51">
        <v>0.70851851851851855</v>
      </c>
      <c r="T30" s="51">
        <v>0.7083680555555556</v>
      </c>
      <c r="U30" s="51" t="s">
        <v>77</v>
      </c>
      <c r="V30" s="51">
        <v>0.70833333333333337</v>
      </c>
      <c r="W30" s="51">
        <v>0.70854166666666663</v>
      </c>
      <c r="X30" s="116">
        <v>0.70833333333333337</v>
      </c>
    </row>
    <row r="31" spans="2:44" ht="17.25" customHeight="1">
      <c r="B31" s="205"/>
      <c r="C31" s="134" t="s">
        <v>170</v>
      </c>
      <c r="D31" s="51">
        <v>0.39200231481481479</v>
      </c>
      <c r="E31" s="51" t="s">
        <v>77</v>
      </c>
      <c r="F31" s="51" t="s">
        <v>77</v>
      </c>
      <c r="G31" s="51">
        <v>0.34528935185185183</v>
      </c>
      <c r="H31" s="51">
        <v>0.31407407407407406</v>
      </c>
      <c r="I31" s="51" t="s">
        <v>77</v>
      </c>
      <c r="J31" s="51">
        <v>0.34686342592592595</v>
      </c>
      <c r="K31" s="51">
        <v>0.38124999999999998</v>
      </c>
      <c r="L31" s="51" t="s">
        <v>77</v>
      </c>
      <c r="M31" s="51">
        <v>0.41898148148148145</v>
      </c>
      <c r="N31" s="51">
        <v>0.47251157407407407</v>
      </c>
      <c r="O31" s="51">
        <v>0.45694444444444443</v>
      </c>
      <c r="P31" s="50">
        <v>0.86325231481481479</v>
      </c>
      <c r="Q31" s="51" t="s">
        <v>77</v>
      </c>
      <c r="R31" s="51" t="s">
        <v>77</v>
      </c>
      <c r="S31" s="51">
        <v>0.85763888888888884</v>
      </c>
      <c r="T31" s="51">
        <v>0.91666666666666663</v>
      </c>
      <c r="U31" s="51" t="s">
        <v>77</v>
      </c>
      <c r="V31" s="51">
        <v>0.97013888888888888</v>
      </c>
      <c r="W31" s="51">
        <v>0.87013888888888891</v>
      </c>
      <c r="X31" s="116">
        <v>0.84932870370370372</v>
      </c>
    </row>
    <row r="32" spans="2:44" ht="17.25" customHeight="1">
      <c r="B32" s="205" t="s">
        <v>171</v>
      </c>
      <c r="C32" s="206"/>
      <c r="D32" s="154">
        <v>17</v>
      </c>
      <c r="E32" s="154" t="s">
        <v>77</v>
      </c>
      <c r="F32" s="154" t="s">
        <v>77</v>
      </c>
      <c r="G32" s="154">
        <v>14</v>
      </c>
      <c r="H32" s="154">
        <v>6</v>
      </c>
      <c r="I32" s="154" t="s">
        <v>77</v>
      </c>
      <c r="J32" s="154">
        <v>4</v>
      </c>
      <c r="K32" s="154">
        <v>4</v>
      </c>
      <c r="L32" s="154" t="s">
        <v>77</v>
      </c>
      <c r="M32" s="154">
        <v>3.75</v>
      </c>
      <c r="N32" s="154">
        <v>3.5</v>
      </c>
      <c r="O32" s="154">
        <v>3.5</v>
      </c>
      <c r="P32" s="153">
        <v>14.2</v>
      </c>
      <c r="Q32" s="154" t="s">
        <v>77</v>
      </c>
      <c r="R32" s="154" t="s">
        <v>77</v>
      </c>
      <c r="S32" s="154">
        <v>4</v>
      </c>
      <c r="T32" s="154">
        <v>3.6666666666666665</v>
      </c>
      <c r="U32" s="51" t="s">
        <v>77</v>
      </c>
      <c r="V32" s="154">
        <v>4.25</v>
      </c>
      <c r="W32" s="154">
        <v>3</v>
      </c>
      <c r="X32" s="155">
        <v>4</v>
      </c>
    </row>
    <row r="33" spans="2:24" ht="17.25" customHeight="1">
      <c r="B33" s="198" t="s">
        <v>172</v>
      </c>
      <c r="C33" s="199"/>
      <c r="D33" s="133" t="s">
        <v>176</v>
      </c>
      <c r="E33" s="157" t="s">
        <v>174</v>
      </c>
      <c r="F33" s="157" t="s">
        <v>175</v>
      </c>
      <c r="G33" s="157" t="s">
        <v>195</v>
      </c>
      <c r="H33" s="157" t="s">
        <v>176</v>
      </c>
      <c r="I33" s="157" t="s">
        <v>176</v>
      </c>
      <c r="J33" s="157" t="s">
        <v>195</v>
      </c>
      <c r="K33" s="157" t="s">
        <v>196</v>
      </c>
      <c r="L33" s="157" t="s">
        <v>196</v>
      </c>
      <c r="M33" s="157" t="s">
        <v>196</v>
      </c>
      <c r="N33" s="157" t="s">
        <v>109</v>
      </c>
      <c r="O33" s="158" t="s">
        <v>109</v>
      </c>
      <c r="P33" s="156" t="s">
        <v>195</v>
      </c>
      <c r="Q33" s="157" t="s">
        <v>176</v>
      </c>
      <c r="R33" s="157" t="s">
        <v>176</v>
      </c>
      <c r="S33" s="157" t="s">
        <v>195</v>
      </c>
      <c r="T33" s="157" t="s">
        <v>196</v>
      </c>
      <c r="U33" s="157" t="s">
        <v>196</v>
      </c>
      <c r="V33" s="157" t="s">
        <v>196</v>
      </c>
      <c r="W33" s="157" t="s">
        <v>109</v>
      </c>
      <c r="X33" s="158" t="s">
        <v>109</v>
      </c>
    </row>
    <row r="34" spans="2:24" ht="17.25" customHeight="1">
      <c r="B34" s="198" t="s">
        <v>177</v>
      </c>
      <c r="C34" s="199"/>
      <c r="D34" s="133"/>
      <c r="E34" s="129"/>
      <c r="F34" s="157"/>
      <c r="G34" s="157"/>
      <c r="H34" s="157"/>
      <c r="I34" s="157"/>
      <c r="J34" s="157"/>
      <c r="K34" s="157"/>
      <c r="L34" s="157"/>
      <c r="M34" s="157"/>
      <c r="N34" s="157"/>
      <c r="O34" s="158"/>
      <c r="P34" s="156"/>
      <c r="Q34" s="157"/>
      <c r="R34" s="157"/>
      <c r="S34" s="157"/>
      <c r="T34" s="157"/>
      <c r="U34" s="157"/>
      <c r="V34" s="157"/>
      <c r="W34" s="157"/>
      <c r="X34" s="158"/>
    </row>
    <row r="35" spans="2:24" ht="17.25" customHeight="1" thickBot="1">
      <c r="B35" s="200" t="s">
        <v>178</v>
      </c>
      <c r="C35" s="201"/>
      <c r="D35" s="159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3"/>
      <c r="P35" s="170"/>
      <c r="Q35" s="161"/>
      <c r="R35" s="161"/>
      <c r="S35" s="161"/>
      <c r="T35" s="161"/>
      <c r="U35" s="161"/>
      <c r="V35" s="161"/>
      <c r="W35" s="161"/>
      <c r="X35" s="163"/>
    </row>
    <row r="36" spans="2:24">
      <c r="T36" s="131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50ABF-E211-431D-829F-566377BE77F6}">
  <sheetPr>
    <tabColor theme="8" tint="0.59999389629810485"/>
    <pageSetUpPr fitToPage="1"/>
  </sheetPr>
  <dimension ref="A1:AC260"/>
  <sheetViews>
    <sheetView zoomScale="85" zoomScaleNormal="85" workbookViewId="0">
      <pane ySplit="4" topLeftCell="A134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SUM(F5:F242)</f>
        <v>111759</v>
      </c>
      <c r="E1" s="5" t="s">
        <v>2</v>
      </c>
      <c r="F1" s="6">
        <f>SUM(G5:G242)</f>
        <v>2233523.9000000004</v>
      </c>
      <c r="G1" s="7" t="s">
        <v>3</v>
      </c>
      <c r="H1" s="8">
        <f>L21+L38+L55+L72+L89+L106+L123+L140+L157+L174+L191+L208+L225+L242</f>
        <v>88.866666666666674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45841</v>
      </c>
      <c r="B2" s="326"/>
      <c r="C2" s="10" t="s">
        <v>10</v>
      </c>
      <c r="D2" s="11">
        <f>AVERAGE(N21,N38,N55,N72,N89,N106,N123,N140,N157,N174,N191,N208,N225,N242)</f>
        <v>573.31750640780876</v>
      </c>
      <c r="E2" s="11" t="s">
        <v>11</v>
      </c>
      <c r="F2" s="12">
        <f>F1/D1</f>
        <v>19.985181506634817</v>
      </c>
      <c r="G2" s="13" t="s">
        <v>12</v>
      </c>
      <c r="H2" s="14">
        <f>COUNT(H5:H242)</f>
        <v>2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38" t="s">
        <v>69</v>
      </c>
      <c r="C5" s="349" t="s">
        <v>205</v>
      </c>
      <c r="D5" s="349"/>
      <c r="E5" s="39">
        <v>29.52</v>
      </c>
      <c r="F5" s="40">
        <v>2402</v>
      </c>
      <c r="G5" s="41">
        <f t="shared" ref="G5:G6" si="0">E5*F5</f>
        <v>70907.039999999994</v>
      </c>
      <c r="H5" s="42"/>
      <c r="I5" s="43">
        <v>17</v>
      </c>
      <c r="J5" s="44">
        <v>3273</v>
      </c>
      <c r="K5" s="45">
        <f t="shared" ref="K5:K6" si="1">J5/I5</f>
        <v>192.52941176470588</v>
      </c>
      <c r="L5" s="46">
        <v>17</v>
      </c>
      <c r="M5" s="44">
        <f>F5/V5*60</f>
        <v>2784.0309079201525</v>
      </c>
      <c r="N5" s="45">
        <f>M5/L5</f>
        <v>163.76652399530309</v>
      </c>
      <c r="O5" s="47">
        <f>L5-I5</f>
        <v>0</v>
      </c>
      <c r="P5" s="48">
        <f>N5-K5</f>
        <v>-28.762887769402795</v>
      </c>
      <c r="Q5" s="49">
        <f>N5/K5</f>
        <v>0.8506052269844645</v>
      </c>
      <c r="R5" s="274">
        <f>Q21</f>
        <v>0.85022510156714226</v>
      </c>
      <c r="S5" s="50">
        <v>0.3168287037037037</v>
      </c>
      <c r="T5" s="51">
        <v>0.3527777777777778</v>
      </c>
      <c r="U5" s="52">
        <v>5.2333333333333254</v>
      </c>
      <c r="V5" s="53">
        <v>51.766666666666708</v>
      </c>
      <c r="W5" s="54"/>
      <c r="X5" s="17"/>
      <c r="Y5" s="276"/>
      <c r="Z5" s="277"/>
      <c r="AA5" s="36">
        <f>M5-J5</f>
        <v>-488.96909207984754</v>
      </c>
      <c r="AB5" s="37">
        <f>M5/J5</f>
        <v>0.8506052269844645</v>
      </c>
      <c r="AC5" s="292">
        <f>AB21</f>
        <v>0.85022510156714226</v>
      </c>
    </row>
    <row r="6" spans="1:29" ht="15.75" customHeight="1">
      <c r="A6" s="282"/>
      <c r="B6" s="38" t="s">
        <v>69</v>
      </c>
      <c r="C6" s="287" t="s">
        <v>204</v>
      </c>
      <c r="D6" s="287"/>
      <c r="E6" s="39">
        <v>29.85</v>
      </c>
      <c r="F6" s="40">
        <v>2294</v>
      </c>
      <c r="G6" s="41">
        <f t="shared" si="0"/>
        <v>68475.900000000009</v>
      </c>
      <c r="H6" s="42"/>
      <c r="I6" s="43">
        <v>17</v>
      </c>
      <c r="J6" s="44">
        <v>3273</v>
      </c>
      <c r="K6" s="45">
        <f t="shared" si="1"/>
        <v>192.52941176470588</v>
      </c>
      <c r="L6" s="46">
        <v>17</v>
      </c>
      <c r="M6" s="44">
        <f>F6/V6*60</f>
        <v>2781.5426069383611</v>
      </c>
      <c r="N6" s="45">
        <f>M6/L6</f>
        <v>163.62015334931536</v>
      </c>
      <c r="O6" s="47">
        <f>L6-I6</f>
        <v>0</v>
      </c>
      <c r="P6" s="48">
        <f>N6-K6</f>
        <v>-28.909258415390525</v>
      </c>
      <c r="Q6" s="49">
        <f>N6/K6</f>
        <v>0.84984497614982002</v>
      </c>
      <c r="R6" s="274"/>
      <c r="S6" s="50">
        <v>0.35763888888888884</v>
      </c>
      <c r="T6" s="51">
        <v>0.39200231481481479</v>
      </c>
      <c r="U6" s="52">
        <v>6.9999999999998952</v>
      </c>
      <c r="V6" s="53">
        <v>49.48333333333337</v>
      </c>
      <c r="W6" s="54"/>
      <c r="X6" s="94"/>
      <c r="Y6" s="266"/>
      <c r="Z6" s="267"/>
      <c r="AA6" s="55">
        <f>M6-J6</f>
        <v>-491.45739306163887</v>
      </c>
      <c r="AB6" s="56">
        <f>M6/J6</f>
        <v>0.84984497614982013</v>
      </c>
      <c r="AC6" s="293"/>
    </row>
    <row r="7" spans="1:29" ht="15.75" customHeight="1">
      <c r="A7" s="282"/>
      <c r="B7" s="38"/>
      <c r="C7" s="287"/>
      <c r="D7" s="287"/>
      <c r="E7" s="39"/>
      <c r="F7" s="40"/>
      <c r="G7" s="41"/>
      <c r="H7" s="42"/>
      <c r="I7" s="43"/>
      <c r="J7" s="44"/>
      <c r="K7" s="45"/>
      <c r="L7" s="46"/>
      <c r="M7" s="44"/>
      <c r="N7" s="45"/>
      <c r="O7" s="47"/>
      <c r="P7" s="48"/>
      <c r="Q7" s="49"/>
      <c r="R7" s="274"/>
      <c r="S7" s="50"/>
      <c r="T7" s="51"/>
      <c r="U7" s="52"/>
      <c r="V7" s="53"/>
      <c r="W7" s="51"/>
      <c r="X7" s="94"/>
      <c r="Y7" s="266"/>
      <c r="Z7" s="267"/>
      <c r="AA7" s="55"/>
      <c r="AB7" s="56"/>
      <c r="AC7" s="293"/>
    </row>
    <row r="8" spans="1:29" ht="15.75" customHeight="1">
      <c r="A8" s="282"/>
      <c r="B8" s="38"/>
      <c r="C8" s="287"/>
      <c r="D8" s="287"/>
      <c r="E8" s="39"/>
      <c r="F8" s="40"/>
      <c r="G8" s="41"/>
      <c r="H8" s="58"/>
      <c r="I8" s="43"/>
      <c r="J8" s="44"/>
      <c r="K8" s="45"/>
      <c r="L8" s="59"/>
      <c r="M8" s="44"/>
      <c r="N8" s="45"/>
      <c r="O8" s="47"/>
      <c r="P8" s="48"/>
      <c r="Q8" s="49"/>
      <c r="R8" s="274"/>
      <c r="S8" s="50"/>
      <c r="T8" s="51"/>
      <c r="U8" s="52"/>
      <c r="V8" s="53"/>
      <c r="W8" s="54"/>
      <c r="X8" s="116"/>
      <c r="Y8" s="266"/>
      <c r="Z8" s="267"/>
      <c r="AA8" s="55"/>
      <c r="AB8" s="56"/>
      <c r="AC8" s="293"/>
    </row>
    <row r="9" spans="1:29" ht="15.75" customHeight="1">
      <c r="A9" s="283"/>
      <c r="B9" s="38"/>
      <c r="C9" s="285"/>
      <c r="D9" s="286"/>
      <c r="E9" s="39"/>
      <c r="F9" s="40"/>
      <c r="G9" s="60"/>
      <c r="H9" s="61"/>
      <c r="I9" s="43"/>
      <c r="J9" s="44"/>
      <c r="K9" s="45"/>
      <c r="L9" s="46"/>
      <c r="M9" s="44"/>
      <c r="N9" s="45"/>
      <c r="O9" s="47"/>
      <c r="P9" s="48"/>
      <c r="Q9" s="49"/>
      <c r="R9" s="274"/>
      <c r="S9" s="62"/>
      <c r="T9" s="63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5"/>
      <c r="D10" s="286"/>
      <c r="E10" s="39"/>
      <c r="F10" s="40"/>
      <c r="G10" s="60"/>
      <c r="H10" s="61"/>
      <c r="I10" s="43"/>
      <c r="J10" s="44"/>
      <c r="K10" s="45"/>
      <c r="L10" s="46"/>
      <c r="M10" s="44"/>
      <c r="N10" s="45"/>
      <c r="O10" s="47"/>
      <c r="P10" s="48"/>
      <c r="Q10" s="49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29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29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29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29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29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17</v>
      </c>
      <c r="J21" s="81">
        <f t="shared" si="2"/>
        <v>3273</v>
      </c>
      <c r="K21" s="82">
        <f t="shared" ref="K21:K22" si="3">J21/I21</f>
        <v>192.52941176470588</v>
      </c>
      <c r="L21" s="80">
        <f t="shared" ref="L21:M21" si="4">AVERAGE(L5:L20)</f>
        <v>17</v>
      </c>
      <c r="M21" s="81">
        <f t="shared" si="4"/>
        <v>2782.7867574292568</v>
      </c>
      <c r="N21" s="82">
        <f>M21/L21</f>
        <v>163.69333867230921</v>
      </c>
      <c r="O21" s="83">
        <f>L21-I21</f>
        <v>0</v>
      </c>
      <c r="P21" s="84">
        <f>N21-K21</f>
        <v>-28.836073092396674</v>
      </c>
      <c r="Q21" s="85">
        <f>N21/K21</f>
        <v>0.85022510156714226</v>
      </c>
      <c r="R21" s="275"/>
      <c r="S21" s="182">
        <f>S5</f>
        <v>0.3168287037037037</v>
      </c>
      <c r="T21" s="183">
        <f>INDEX(T5:T20,COUNTA(T5:T20))</f>
        <v>0.39200231481481479</v>
      </c>
      <c r="U21" s="86"/>
      <c r="V21" s="86"/>
      <c r="W21" s="87"/>
      <c r="X21" s="179"/>
      <c r="Y21" s="262"/>
      <c r="Z21" s="263"/>
      <c r="AA21" s="88">
        <f>M21-J21</f>
        <v>-490.2132425707432</v>
      </c>
      <c r="AB21" s="89">
        <f>M21/J21</f>
        <v>0.85022510156714226</v>
      </c>
      <c r="AC21" s="295"/>
    </row>
    <row r="22" spans="1:29" ht="15.75" customHeight="1">
      <c r="A22" s="268" t="s">
        <v>40</v>
      </c>
      <c r="B22" s="38" t="s">
        <v>69</v>
      </c>
      <c r="C22" s="264" t="s">
        <v>93</v>
      </c>
      <c r="D22" s="265"/>
      <c r="E22" s="39">
        <v>25.64</v>
      </c>
      <c r="F22" s="40">
        <v>2013</v>
      </c>
      <c r="G22" s="41">
        <f t="shared" ref="G22" si="5">E22*F22</f>
        <v>51613.32</v>
      </c>
      <c r="H22" s="42"/>
      <c r="I22" s="43">
        <v>14</v>
      </c>
      <c r="J22" s="44">
        <v>3000</v>
      </c>
      <c r="K22" s="45">
        <f t="shared" si="3"/>
        <v>214.28571428571428</v>
      </c>
      <c r="L22" s="46">
        <v>14</v>
      </c>
      <c r="M22" s="44">
        <f>F22/V22*60</f>
        <v>2559.8021900388558</v>
      </c>
      <c r="N22" s="45">
        <f>M22/L22</f>
        <v>182.84301357420398</v>
      </c>
      <c r="O22" s="47">
        <f>L22-I22</f>
        <v>0</v>
      </c>
      <c r="P22" s="48">
        <f>N22-K22</f>
        <v>-31.442700711510298</v>
      </c>
      <c r="Q22" s="49">
        <f>N22/K22</f>
        <v>0.85326739667961859</v>
      </c>
      <c r="R22" s="273">
        <f>Q38</f>
        <v>0.85326739667961859</v>
      </c>
      <c r="S22" s="50">
        <v>0.31252314814814813</v>
      </c>
      <c r="T22" s="51">
        <v>0.34528935185185183</v>
      </c>
      <c r="U22" s="52">
        <v>6.9499999999999673</v>
      </c>
      <c r="V22" s="53">
        <v>47.18333333333333</v>
      </c>
      <c r="W22" s="54"/>
      <c r="X22" s="115"/>
      <c r="Y22" s="276"/>
      <c r="Z22" s="277"/>
      <c r="AA22" s="36">
        <f>M22-J22</f>
        <v>-440.19780996114423</v>
      </c>
      <c r="AB22" s="31">
        <f>M22/J22</f>
        <v>0.85326739667961859</v>
      </c>
      <c r="AC22" s="278">
        <f>AB38</f>
        <v>0.85326739667961859</v>
      </c>
    </row>
    <row r="23" spans="1:29" ht="15.75" customHeight="1">
      <c r="A23" s="269"/>
      <c r="B23" s="38"/>
      <c r="C23" s="264"/>
      <c r="D23" s="265"/>
      <c r="E23" s="39"/>
      <c r="F23" s="40"/>
      <c r="G23" s="41"/>
      <c r="H23" s="42"/>
      <c r="I23" s="43"/>
      <c r="J23" s="44"/>
      <c r="K23" s="45"/>
      <c r="L23" s="46"/>
      <c r="M23" s="44"/>
      <c r="N23" s="45"/>
      <c r="O23" s="47"/>
      <c r="P23" s="48"/>
      <c r="Q23" s="49"/>
      <c r="R23" s="274"/>
      <c r="S23" s="50"/>
      <c r="T23" s="51"/>
      <c r="U23" s="52"/>
      <c r="V23" s="53"/>
      <c r="W23" s="54"/>
      <c r="X23" s="94"/>
      <c r="Y23" s="266"/>
      <c r="Z23" s="267"/>
      <c r="AA23" s="55"/>
      <c r="AB23" s="49"/>
      <c r="AC23" s="279"/>
    </row>
    <row r="24" spans="1:29" ht="15.75" customHeight="1">
      <c r="A24" s="269"/>
      <c r="B24" s="38"/>
      <c r="C24" s="264"/>
      <c r="D24" s="265"/>
      <c r="E24" s="39"/>
      <c r="F24" s="40"/>
      <c r="G24" s="41"/>
      <c r="H24" s="42"/>
      <c r="I24" s="43"/>
      <c r="J24" s="44"/>
      <c r="K24" s="45"/>
      <c r="L24" s="46"/>
      <c r="M24" s="44"/>
      <c r="N24" s="45"/>
      <c r="O24" s="47"/>
      <c r="P24" s="48"/>
      <c r="Q24" s="49"/>
      <c r="R24" s="274"/>
      <c r="S24" s="50"/>
      <c r="T24" s="51"/>
      <c r="U24" s="52"/>
      <c r="V24" s="53"/>
      <c r="W24" s="54"/>
      <c r="X24" s="94"/>
      <c r="Y24" s="266"/>
      <c r="Z24" s="267"/>
      <c r="AA24" s="55"/>
      <c r="AB24" s="49"/>
      <c r="AC24" s="279"/>
    </row>
    <row r="25" spans="1:29" ht="15.75" customHeight="1">
      <c r="A25" s="269"/>
      <c r="B25" s="38"/>
      <c r="C25" s="264"/>
      <c r="D25" s="265"/>
      <c r="E25" s="39"/>
      <c r="F25" s="40"/>
      <c r="G25" s="41"/>
      <c r="H25" s="42"/>
      <c r="I25" s="43"/>
      <c r="J25" s="44"/>
      <c r="K25" s="45"/>
      <c r="L25" s="46"/>
      <c r="M25" s="44"/>
      <c r="N25" s="45"/>
      <c r="O25" s="47"/>
      <c r="P25" s="48"/>
      <c r="Q25" s="49"/>
      <c r="R25" s="274"/>
      <c r="S25" s="50"/>
      <c r="T25" s="51"/>
      <c r="U25" s="52"/>
      <c r="V25" s="53"/>
      <c r="W25" s="54"/>
      <c r="X25" s="94"/>
      <c r="Y25" s="266"/>
      <c r="Z25" s="267"/>
      <c r="AA25" s="55"/>
      <c r="AB25" s="49"/>
      <c r="AC25" s="279"/>
    </row>
    <row r="26" spans="1:29" ht="15.75" customHeight="1">
      <c r="A26" s="269"/>
      <c r="B26" s="38"/>
      <c r="C26" s="264"/>
      <c r="D26" s="265"/>
      <c r="E26" s="39"/>
      <c r="F26" s="40"/>
      <c r="G26" s="41"/>
      <c r="H26" s="58"/>
      <c r="I26" s="43"/>
      <c r="J26" s="44"/>
      <c r="K26" s="45"/>
      <c r="L26" s="59"/>
      <c r="M26" s="44"/>
      <c r="N26" s="45"/>
      <c r="O26" s="47"/>
      <c r="P26" s="48"/>
      <c r="Q26" s="49"/>
      <c r="R26" s="274"/>
      <c r="S26" s="50"/>
      <c r="T26" s="51"/>
      <c r="U26" s="52"/>
      <c r="V26" s="53"/>
      <c r="W26" s="54"/>
      <c r="X26" s="94"/>
      <c r="Y26" s="266"/>
      <c r="Z26" s="267"/>
      <c r="AA26" s="55"/>
      <c r="AB26" s="49"/>
      <c r="AC26" s="279"/>
    </row>
    <row r="27" spans="1:29" ht="15.75" customHeight="1">
      <c r="A27" s="269"/>
      <c r="B27" s="38"/>
      <c r="C27" s="264"/>
      <c r="D27" s="265"/>
      <c r="E27" s="39"/>
      <c r="F27" s="40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79"/>
    </row>
    <row r="28" spans="1:29" ht="15.75" customHeight="1">
      <c r="A28" s="269"/>
      <c r="B28" s="38"/>
      <c r="C28" s="264"/>
      <c r="D28" s="265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79"/>
    </row>
    <row r="29" spans="1:29" ht="15.75" customHeight="1">
      <c r="A29" s="269"/>
      <c r="B29" s="38"/>
      <c r="C29" s="264"/>
      <c r="D29" s="265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79"/>
    </row>
    <row r="30" spans="1:29" ht="15.75" customHeight="1">
      <c r="A30" s="269"/>
      <c r="B30" s="38"/>
      <c r="C30" s="264"/>
      <c r="D30" s="265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110"/>
      <c r="Y30" s="266"/>
      <c r="Z30" s="267"/>
      <c r="AA30" s="55"/>
      <c r="AB30" s="49"/>
      <c r="AC30" s="279"/>
    </row>
    <row r="31" spans="1:29" ht="15.75" customHeight="1">
      <c r="A31" s="269"/>
      <c r="B31" s="38"/>
      <c r="C31" s="264"/>
      <c r="D31" s="265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110"/>
      <c r="Y31" s="266"/>
      <c r="Z31" s="267"/>
      <c r="AA31" s="55"/>
      <c r="AB31" s="49"/>
      <c r="AC31" s="279"/>
    </row>
    <row r="32" spans="1:29" ht="15.75" customHeight="1">
      <c r="A32" s="269"/>
      <c r="B32" s="38"/>
      <c r="C32" s="264"/>
      <c r="D32" s="265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110"/>
      <c r="Y32" s="266"/>
      <c r="Z32" s="267"/>
      <c r="AA32" s="55"/>
      <c r="AB32" s="49"/>
      <c r="AC32" s="279"/>
    </row>
    <row r="33" spans="1:29" ht="15.75" customHeight="1">
      <c r="A33" s="269"/>
      <c r="B33" s="38"/>
      <c r="C33" s="264"/>
      <c r="D33" s="265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110"/>
      <c r="Y33" s="266"/>
      <c r="Z33" s="267"/>
      <c r="AA33" s="55"/>
      <c r="AB33" s="49"/>
      <c r="AC33" s="279"/>
    </row>
    <row r="34" spans="1:29" ht="15.75" customHeight="1">
      <c r="A34" s="269"/>
      <c r="B34" s="38"/>
      <c r="C34" s="264"/>
      <c r="D34" s="265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110"/>
      <c r="Y34" s="266"/>
      <c r="Z34" s="267"/>
      <c r="AA34" s="55"/>
      <c r="AB34" s="49"/>
      <c r="AC34" s="279"/>
    </row>
    <row r="35" spans="1:29" ht="15.75" customHeight="1">
      <c r="A35" s="269"/>
      <c r="B35" s="38"/>
      <c r="C35" s="264"/>
      <c r="D35" s="265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110"/>
      <c r="Y35" s="266"/>
      <c r="Z35" s="267"/>
      <c r="AA35" s="55"/>
      <c r="AB35" s="49"/>
      <c r="AC35" s="279"/>
    </row>
    <row r="36" spans="1:29" ht="15.75" customHeight="1">
      <c r="A36" s="269"/>
      <c r="B36" s="38"/>
      <c r="C36" s="264"/>
      <c r="D36" s="265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110"/>
      <c r="Y36" s="266"/>
      <c r="Z36" s="267"/>
      <c r="AA36" s="55"/>
      <c r="AB36" s="49"/>
      <c r="AC36" s="279"/>
    </row>
    <row r="37" spans="1:29" ht="15.75" customHeight="1">
      <c r="A37" s="269"/>
      <c r="B37" s="99"/>
      <c r="C37" s="264"/>
      <c r="D37" s="265"/>
      <c r="E37" s="109"/>
      <c r="F37" s="71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62"/>
      <c r="T37" s="63"/>
      <c r="U37" s="73"/>
      <c r="V37" s="74"/>
      <c r="W37" s="68"/>
      <c r="X37" s="110"/>
      <c r="Y37" s="266"/>
      <c r="Z37" s="267"/>
      <c r="AA37" s="111"/>
      <c r="AB37" s="67"/>
      <c r="AC37" s="279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6">AVERAGE(I22:I37)</f>
        <v>14</v>
      </c>
      <c r="J38" s="81">
        <f t="shared" si="6"/>
        <v>3000</v>
      </c>
      <c r="K38" s="82">
        <f t="shared" ref="K38" si="7">J38/I38</f>
        <v>214.28571428571428</v>
      </c>
      <c r="L38" s="80">
        <f t="shared" ref="L38:M38" si="8">AVERAGE(L22:L37)</f>
        <v>14</v>
      </c>
      <c r="M38" s="81">
        <f t="shared" si="8"/>
        <v>2559.8021900388558</v>
      </c>
      <c r="N38" s="82">
        <f>M38/L38</f>
        <v>182.84301357420398</v>
      </c>
      <c r="O38" s="83">
        <f>L38-I38</f>
        <v>0</v>
      </c>
      <c r="P38" s="84">
        <f>N38-K38</f>
        <v>-31.442700711510298</v>
      </c>
      <c r="Q38" s="85">
        <f>N38/K38</f>
        <v>0.85326739667961859</v>
      </c>
      <c r="R38" s="275"/>
      <c r="S38" s="182">
        <f>S22</f>
        <v>0.31252314814814813</v>
      </c>
      <c r="T38" s="183">
        <f>INDEX(T22:T37,COUNTA(T22:T37))</f>
        <v>0.34528935185185183</v>
      </c>
      <c r="U38" s="86"/>
      <c r="V38" s="96"/>
      <c r="W38" s="78"/>
      <c r="X38" s="82"/>
      <c r="Y38" s="262"/>
      <c r="Z38" s="263"/>
      <c r="AA38" s="97">
        <f>M38-J38</f>
        <v>-440.19780996114423</v>
      </c>
      <c r="AB38" s="85">
        <f>M38/J38</f>
        <v>0.85326739667961859</v>
      </c>
      <c r="AC38" s="280"/>
    </row>
    <row r="39" spans="1:29" ht="15.75" customHeight="1">
      <c r="A39" s="281" t="s">
        <v>41</v>
      </c>
      <c r="B39" s="16" t="s">
        <v>69</v>
      </c>
      <c r="C39" s="271" t="s">
        <v>96</v>
      </c>
      <c r="D39" s="272"/>
      <c r="E39" s="21">
        <v>14.06</v>
      </c>
      <c r="F39" s="15">
        <v>1065</v>
      </c>
      <c r="G39" s="22">
        <f t="shared" ref="G39:G41" si="9">E39*F39</f>
        <v>14973.9</v>
      </c>
      <c r="H39" s="23"/>
      <c r="I39" s="24">
        <v>6</v>
      </c>
      <c r="J39" s="25">
        <v>2600</v>
      </c>
      <c r="K39" s="26">
        <f>J39/I39</f>
        <v>433.33333333333331</v>
      </c>
      <c r="L39" s="27">
        <v>6</v>
      </c>
      <c r="M39" s="25">
        <f>F39/V39*60</f>
        <v>2143.0967020681969</v>
      </c>
      <c r="N39" s="26">
        <f>M39/L39</f>
        <v>357.18278367803282</v>
      </c>
      <c r="O39" s="91">
        <f>L39-I39</f>
        <v>0</v>
      </c>
      <c r="P39" s="92">
        <f>N39-K39</f>
        <v>-76.150549655300495</v>
      </c>
      <c r="Q39" s="31">
        <f>N39/K39</f>
        <v>0.82426796233392197</v>
      </c>
      <c r="R39" s="273">
        <f>Q55</f>
        <v>0.8224853842505162</v>
      </c>
      <c r="S39" s="32">
        <v>0.25012731481481482</v>
      </c>
      <c r="T39" s="33">
        <v>0.27083333333333331</v>
      </c>
      <c r="U39" s="34"/>
      <c r="V39" s="35">
        <v>29.816666666666638</v>
      </c>
      <c r="W39" s="33"/>
      <c r="X39" s="107"/>
      <c r="Y39" s="276"/>
      <c r="Z39" s="277"/>
      <c r="AA39" s="36">
        <f>M39-J39</f>
        <v>-456.90329793180308</v>
      </c>
      <c r="AB39" s="31">
        <f>M39/J39</f>
        <v>0.82426796233392186</v>
      </c>
      <c r="AC39" s="278">
        <f>AB55</f>
        <v>0.8224853842505162</v>
      </c>
    </row>
    <row r="40" spans="1:29" ht="15.75" customHeight="1">
      <c r="A40" s="282"/>
      <c r="B40" s="38" t="s">
        <v>69</v>
      </c>
      <c r="C40" s="264" t="s">
        <v>97</v>
      </c>
      <c r="D40" s="265"/>
      <c r="E40" s="39">
        <v>14.81</v>
      </c>
      <c r="F40" s="40">
        <v>1181</v>
      </c>
      <c r="G40" s="41">
        <f t="shared" si="9"/>
        <v>17490.61</v>
      </c>
      <c r="H40" s="42"/>
      <c r="I40" s="43">
        <v>6</v>
      </c>
      <c r="J40" s="44">
        <v>2600</v>
      </c>
      <c r="K40" s="45">
        <f t="shared" ref="K40:K41" si="10">J40/I40</f>
        <v>433.33333333333331</v>
      </c>
      <c r="L40" s="46">
        <v>6</v>
      </c>
      <c r="M40" s="44">
        <f>F40/V40*60</f>
        <v>2164.765784114049</v>
      </c>
      <c r="N40" s="45">
        <f>M40/L40</f>
        <v>360.79429735234152</v>
      </c>
      <c r="O40" s="47">
        <f>L40-I40</f>
        <v>0</v>
      </c>
      <c r="P40" s="48">
        <f>N40-K40</f>
        <v>-72.539035980991798</v>
      </c>
      <c r="Q40" s="49">
        <f>N40/K40</f>
        <v>0.83260222465924971</v>
      </c>
      <c r="R40" s="274"/>
      <c r="S40" s="50">
        <v>0.27380787037037035</v>
      </c>
      <c r="T40" s="51">
        <v>0.29653935185185187</v>
      </c>
      <c r="U40" s="52">
        <v>4.2833333333333368</v>
      </c>
      <c r="V40" s="53">
        <v>32.733333333333391</v>
      </c>
      <c r="W40" s="54"/>
      <c r="X40" s="58"/>
      <c r="Y40" s="266"/>
      <c r="Z40" s="267"/>
      <c r="AA40" s="55">
        <f>M40-J40</f>
        <v>-435.23421588595102</v>
      </c>
      <c r="AB40" s="49">
        <f>M40/J40</f>
        <v>0.8326022246592496</v>
      </c>
      <c r="AC40" s="279"/>
    </row>
    <row r="41" spans="1:29" ht="15.75" customHeight="1">
      <c r="A41" s="282"/>
      <c r="B41" s="38" t="s">
        <v>69</v>
      </c>
      <c r="C41" s="264" t="s">
        <v>98</v>
      </c>
      <c r="D41" s="265"/>
      <c r="E41" s="39">
        <v>17.87</v>
      </c>
      <c r="F41" s="40">
        <v>747</v>
      </c>
      <c r="G41" s="41">
        <f t="shared" si="9"/>
        <v>13348.890000000001</v>
      </c>
      <c r="H41" s="42"/>
      <c r="I41" s="43">
        <v>6</v>
      </c>
      <c r="J41" s="44">
        <v>2600</v>
      </c>
      <c r="K41" s="45">
        <f t="shared" si="10"/>
        <v>433.33333333333331</v>
      </c>
      <c r="L41" s="46">
        <v>6</v>
      </c>
      <c r="M41" s="44">
        <f>F41/V41*60</f>
        <v>2107.5235109717792</v>
      </c>
      <c r="N41" s="45">
        <f>M41/L41</f>
        <v>351.25391849529655</v>
      </c>
      <c r="O41" s="47">
        <f>L41-I41</f>
        <v>0</v>
      </c>
      <c r="P41" s="48">
        <f>N41-K41</f>
        <v>-82.079414838036769</v>
      </c>
      <c r="Q41" s="49">
        <f>N41/K41</f>
        <v>0.81058596575837671</v>
      </c>
      <c r="R41" s="274"/>
      <c r="S41" s="50">
        <v>0.29930555555555549</v>
      </c>
      <c r="T41" s="51">
        <v>0.31407407407407406</v>
      </c>
      <c r="U41" s="52">
        <v>3.9833333333332099</v>
      </c>
      <c r="V41" s="53">
        <v>21.26666666666674</v>
      </c>
      <c r="W41" s="54"/>
      <c r="X41" s="58"/>
      <c r="Y41" s="266"/>
      <c r="Z41" s="267"/>
      <c r="AA41" s="55">
        <f>M41-J41</f>
        <v>-492.47648902822084</v>
      </c>
      <c r="AB41" s="49">
        <f>M41/J41</f>
        <v>0.8105859657583766</v>
      </c>
      <c r="AC41" s="279"/>
    </row>
    <row r="42" spans="1:29" ht="15.75" customHeight="1">
      <c r="A42" s="282"/>
      <c r="B42" s="38"/>
      <c r="C42" s="264"/>
      <c r="D42" s="265"/>
      <c r="E42" s="39"/>
      <c r="F42" s="40"/>
      <c r="G42" s="41"/>
      <c r="H42" s="42"/>
      <c r="I42" s="43"/>
      <c r="J42" s="44"/>
      <c r="K42" s="45"/>
      <c r="L42" s="46"/>
      <c r="M42" s="44"/>
      <c r="N42" s="45"/>
      <c r="O42" s="47"/>
      <c r="P42" s="48"/>
      <c r="Q42" s="49"/>
      <c r="R42" s="274"/>
      <c r="S42" s="50"/>
      <c r="T42" s="51"/>
      <c r="U42" s="52"/>
      <c r="V42" s="53"/>
      <c r="W42" s="54"/>
      <c r="X42" s="94"/>
      <c r="Y42" s="266"/>
      <c r="Z42" s="267"/>
      <c r="AA42" s="55"/>
      <c r="AB42" s="49"/>
      <c r="AC42" s="279"/>
    </row>
    <row r="43" spans="1:29" ht="15.75" customHeight="1">
      <c r="A43" s="283"/>
      <c r="B43" s="38"/>
      <c r="C43" s="264"/>
      <c r="D43" s="265"/>
      <c r="E43" s="39"/>
      <c r="F43" s="40"/>
      <c r="G43" s="41"/>
      <c r="H43" s="58"/>
      <c r="I43" s="43"/>
      <c r="J43" s="44"/>
      <c r="K43" s="45"/>
      <c r="L43" s="59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58"/>
      <c r="Y43" s="266"/>
      <c r="Z43" s="267"/>
      <c r="AA43" s="55"/>
      <c r="AB43" s="49"/>
      <c r="AC43" s="279"/>
    </row>
    <row r="44" spans="1:29" ht="15.75" customHeight="1">
      <c r="A44" s="283"/>
      <c r="B44" s="38"/>
      <c r="C44" s="264"/>
      <c r="D44" s="265"/>
      <c r="E44" s="39"/>
      <c r="F44" s="40"/>
      <c r="G44" s="60"/>
      <c r="H44" s="61"/>
      <c r="I44" s="43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116"/>
      <c r="Y44" s="266"/>
      <c r="Z44" s="267"/>
      <c r="AA44" s="55"/>
      <c r="AB44" s="49"/>
      <c r="AC44" s="279"/>
    </row>
    <row r="45" spans="1:29" ht="15.75" customHeight="1">
      <c r="A45" s="283"/>
      <c r="B45" s="38"/>
      <c r="C45" s="264"/>
      <c r="D45" s="265"/>
      <c r="E45" s="39"/>
      <c r="F45" s="40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79"/>
    </row>
    <row r="46" spans="1:29" ht="15.75" customHeight="1">
      <c r="A46" s="283"/>
      <c r="B46" s="38"/>
      <c r="C46" s="264"/>
      <c r="D46" s="265"/>
      <c r="E46" s="39"/>
      <c r="F46" s="40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79"/>
    </row>
    <row r="47" spans="1:29" ht="15.75" customHeight="1">
      <c r="A47" s="283"/>
      <c r="B47" s="38"/>
      <c r="C47" s="264"/>
      <c r="D47" s="265"/>
      <c r="E47" s="39"/>
      <c r="F47" s="40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62"/>
      <c r="T47" s="63"/>
      <c r="U47" s="52"/>
      <c r="V47" s="74"/>
      <c r="W47" s="54"/>
      <c r="X47" s="94"/>
      <c r="Y47" s="266"/>
      <c r="Z47" s="267"/>
      <c r="AA47" s="55"/>
      <c r="AB47" s="49"/>
      <c r="AC47" s="279"/>
    </row>
    <row r="48" spans="1:29" ht="15.75" customHeight="1">
      <c r="A48" s="283"/>
      <c r="B48" s="38"/>
      <c r="C48" s="264"/>
      <c r="D48" s="265"/>
      <c r="E48" s="39"/>
      <c r="F48" s="40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62"/>
      <c r="T48" s="63"/>
      <c r="U48" s="52"/>
      <c r="V48" s="74"/>
      <c r="W48" s="68"/>
      <c r="X48" s="110"/>
      <c r="Y48" s="266"/>
      <c r="Z48" s="267"/>
      <c r="AA48" s="55"/>
      <c r="AB48" s="49"/>
      <c r="AC48" s="279"/>
    </row>
    <row r="49" spans="1:29" ht="15.75" customHeight="1">
      <c r="A49" s="283"/>
      <c r="B49" s="38"/>
      <c r="C49" s="264"/>
      <c r="D49" s="265"/>
      <c r="E49" s="39"/>
      <c r="F49" s="40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62"/>
      <c r="T49" s="63"/>
      <c r="U49" s="52"/>
      <c r="V49" s="74"/>
      <c r="W49" s="68"/>
      <c r="X49" s="110"/>
      <c r="Y49" s="266"/>
      <c r="Z49" s="267"/>
      <c r="AA49" s="55"/>
      <c r="AB49" s="49"/>
      <c r="AC49" s="279"/>
    </row>
    <row r="50" spans="1:29" ht="15.75" customHeight="1">
      <c r="A50" s="283"/>
      <c r="B50" s="38"/>
      <c r="C50" s="264"/>
      <c r="D50" s="265"/>
      <c r="E50" s="39"/>
      <c r="F50" s="40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62"/>
      <c r="T50" s="63"/>
      <c r="U50" s="52"/>
      <c r="V50" s="74"/>
      <c r="W50" s="68"/>
      <c r="X50" s="110"/>
      <c r="Y50" s="266"/>
      <c r="Z50" s="267"/>
      <c r="AA50" s="55"/>
      <c r="AB50" s="49"/>
      <c r="AC50" s="279"/>
    </row>
    <row r="51" spans="1:29" ht="15.75" customHeight="1">
      <c r="A51" s="283"/>
      <c r="B51" s="38"/>
      <c r="C51" s="264"/>
      <c r="D51" s="265"/>
      <c r="E51" s="39"/>
      <c r="F51" s="40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62"/>
      <c r="T51" s="63"/>
      <c r="U51" s="52"/>
      <c r="V51" s="74"/>
      <c r="W51" s="68"/>
      <c r="X51" s="110"/>
      <c r="Y51" s="266"/>
      <c r="Z51" s="267"/>
      <c r="AA51" s="55"/>
      <c r="AB51" s="49"/>
      <c r="AC51" s="279"/>
    </row>
    <row r="52" spans="1:29" ht="15.75" customHeight="1">
      <c r="A52" s="283"/>
      <c r="B52" s="38"/>
      <c r="C52" s="264"/>
      <c r="D52" s="265"/>
      <c r="E52" s="39"/>
      <c r="F52" s="40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62"/>
      <c r="T52" s="63"/>
      <c r="U52" s="52"/>
      <c r="V52" s="74"/>
      <c r="W52" s="68"/>
      <c r="X52" s="110"/>
      <c r="Y52" s="266"/>
      <c r="Z52" s="267"/>
      <c r="AA52" s="55"/>
      <c r="AB52" s="49"/>
      <c r="AC52" s="279"/>
    </row>
    <row r="53" spans="1:29" ht="15.75" customHeight="1">
      <c r="A53" s="283"/>
      <c r="B53" s="38"/>
      <c r="C53" s="264"/>
      <c r="D53" s="265"/>
      <c r="E53" s="39"/>
      <c r="F53" s="40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62"/>
      <c r="T53" s="63"/>
      <c r="U53" s="52"/>
      <c r="V53" s="74"/>
      <c r="W53" s="68"/>
      <c r="X53" s="110"/>
      <c r="Y53" s="266"/>
      <c r="Z53" s="267"/>
      <c r="AA53" s="55"/>
      <c r="AB53" s="49"/>
      <c r="AC53" s="279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62"/>
      <c r="T54" s="63"/>
      <c r="U54" s="73"/>
      <c r="V54" s="74"/>
      <c r="W54" s="68"/>
      <c r="X54" s="110"/>
      <c r="Y54" s="266"/>
      <c r="Z54" s="267"/>
      <c r="AA54" s="111"/>
      <c r="AB54" s="67"/>
      <c r="AC54" s="279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11">AVERAGE(I39:I54)</f>
        <v>6</v>
      </c>
      <c r="J55" s="81">
        <f t="shared" si="11"/>
        <v>2600</v>
      </c>
      <c r="K55" s="82">
        <f t="shared" ref="K55" si="12">J55/I55</f>
        <v>433.33333333333331</v>
      </c>
      <c r="L55" s="80">
        <f t="shared" ref="L55:M55" si="13">AVERAGE(L39:L54)</f>
        <v>6</v>
      </c>
      <c r="M55" s="81">
        <f t="shared" si="13"/>
        <v>2138.461999051342</v>
      </c>
      <c r="N55" s="82">
        <f>M55/L55</f>
        <v>356.41033317522368</v>
      </c>
      <c r="O55" s="83">
        <f>L55-I55</f>
        <v>0</v>
      </c>
      <c r="P55" s="84">
        <f>N55-K55</f>
        <v>-76.92300015810963</v>
      </c>
      <c r="Q55" s="85">
        <f>N55/K55</f>
        <v>0.8224853842505162</v>
      </c>
      <c r="R55" s="275"/>
      <c r="S55" s="182">
        <f>S39</f>
        <v>0.25012731481481482</v>
      </c>
      <c r="T55" s="183">
        <f>INDEX(T39:T54,COUNTA(T39:T54))</f>
        <v>0.31407407407407406</v>
      </c>
      <c r="U55" s="86"/>
      <c r="V55" s="96"/>
      <c r="W55" s="78"/>
      <c r="X55" s="82"/>
      <c r="Y55" s="262"/>
      <c r="Z55" s="263"/>
      <c r="AA55" s="97">
        <f>M55-J55</f>
        <v>-461.53800094865801</v>
      </c>
      <c r="AB55" s="85">
        <f>M55/J55</f>
        <v>0.8224853842505162</v>
      </c>
      <c r="AC55" s="280"/>
    </row>
    <row r="56" spans="1:29" ht="15.75" customHeight="1">
      <c r="A56" s="268" t="s">
        <v>43</v>
      </c>
      <c r="B56" s="16" t="s">
        <v>76</v>
      </c>
      <c r="C56" s="271" t="s">
        <v>103</v>
      </c>
      <c r="D56" s="272"/>
      <c r="E56" s="21">
        <v>14.03</v>
      </c>
      <c r="F56" s="15">
        <v>5487</v>
      </c>
      <c r="G56" s="22">
        <f t="shared" ref="G56" si="14">E56*F56</f>
        <v>76982.61</v>
      </c>
      <c r="H56" s="23"/>
      <c r="I56" s="24">
        <v>4</v>
      </c>
      <c r="J56" s="25">
        <v>2700</v>
      </c>
      <c r="K56" s="26">
        <f>J56/I56</f>
        <v>675</v>
      </c>
      <c r="L56" s="27">
        <v>4</v>
      </c>
      <c r="M56" s="25">
        <f>F56/V56*60</f>
        <v>2360.281993069661</v>
      </c>
      <c r="N56" s="26">
        <f>M56/L56</f>
        <v>590.07049826741525</v>
      </c>
      <c r="O56" s="91">
        <f>L56-I56</f>
        <v>0</v>
      </c>
      <c r="P56" s="92">
        <f>N56-K56</f>
        <v>-84.929501732584754</v>
      </c>
      <c r="Q56" s="31">
        <f>N56/K56</f>
        <v>0.87417851595172624</v>
      </c>
      <c r="R56" s="273">
        <f>Q72</f>
        <v>0.87417851595172624</v>
      </c>
      <c r="S56" s="32">
        <v>0.25</v>
      </c>
      <c r="T56" s="33">
        <v>0.34686342592592595</v>
      </c>
      <c r="U56" s="34"/>
      <c r="V56" s="35">
        <v>139.48333333333338</v>
      </c>
      <c r="W56" s="114"/>
      <c r="X56" s="115"/>
      <c r="Y56" s="276"/>
      <c r="Z56" s="277"/>
      <c r="AA56" s="36">
        <f>M56-J56</f>
        <v>-339.71800693033902</v>
      </c>
      <c r="AB56" s="31">
        <f>M56/J56</f>
        <v>0.87417851595172624</v>
      </c>
      <c r="AC56" s="278">
        <f>AB72</f>
        <v>0.87417851595172624</v>
      </c>
    </row>
    <row r="57" spans="1:29" ht="15.75" customHeight="1">
      <c r="A57" s="269"/>
      <c r="B57" s="38"/>
      <c r="C57" s="264"/>
      <c r="D57" s="265"/>
      <c r="E57" s="39"/>
      <c r="F57" s="40"/>
      <c r="G57" s="41"/>
      <c r="H57" s="42"/>
      <c r="I57" s="43"/>
      <c r="J57" s="44"/>
      <c r="K57" s="45"/>
      <c r="L57" s="46"/>
      <c r="M57" s="44"/>
      <c r="N57" s="45"/>
      <c r="O57" s="47"/>
      <c r="P57" s="48"/>
      <c r="Q57" s="49"/>
      <c r="R57" s="274"/>
      <c r="S57" s="50"/>
      <c r="T57" s="51"/>
      <c r="U57" s="52"/>
      <c r="V57" s="53"/>
      <c r="W57" s="54"/>
      <c r="X57" s="94"/>
      <c r="Y57" s="266"/>
      <c r="Z57" s="267"/>
      <c r="AA57" s="55"/>
      <c r="AB57" s="49"/>
      <c r="AC57" s="279"/>
    </row>
    <row r="58" spans="1:29" ht="15.75" customHeight="1">
      <c r="A58" s="269"/>
      <c r="B58" s="38"/>
      <c r="C58" s="264"/>
      <c r="D58" s="265"/>
      <c r="E58" s="39"/>
      <c r="F58" s="40"/>
      <c r="G58" s="41"/>
      <c r="H58" s="42"/>
      <c r="I58" s="43"/>
      <c r="J58" s="44"/>
      <c r="K58" s="45"/>
      <c r="L58" s="46"/>
      <c r="M58" s="44"/>
      <c r="N58" s="45"/>
      <c r="O58" s="47"/>
      <c r="P58" s="48"/>
      <c r="Q58" s="49"/>
      <c r="R58" s="274"/>
      <c r="S58" s="50"/>
      <c r="T58" s="51"/>
      <c r="U58" s="52"/>
      <c r="V58" s="53"/>
      <c r="W58" s="54"/>
      <c r="X58" s="94"/>
      <c r="Y58" s="266"/>
      <c r="Z58" s="267"/>
      <c r="AA58" s="55"/>
      <c r="AB58" s="49"/>
      <c r="AC58" s="279"/>
    </row>
    <row r="59" spans="1:29" ht="15.75" customHeight="1">
      <c r="A59" s="269"/>
      <c r="B59" s="38"/>
      <c r="C59" s="264"/>
      <c r="D59" s="265"/>
      <c r="E59" s="39"/>
      <c r="F59" s="40"/>
      <c r="G59" s="41"/>
      <c r="H59" s="42"/>
      <c r="I59" s="43"/>
      <c r="J59" s="44"/>
      <c r="K59" s="45"/>
      <c r="L59" s="46"/>
      <c r="M59" s="44"/>
      <c r="N59" s="45"/>
      <c r="O59" s="47"/>
      <c r="P59" s="48"/>
      <c r="Q59" s="49"/>
      <c r="R59" s="274"/>
      <c r="S59" s="50"/>
      <c r="T59" s="51"/>
      <c r="U59" s="52"/>
      <c r="V59" s="53"/>
      <c r="W59" s="54"/>
      <c r="X59" s="94"/>
      <c r="Y59" s="266"/>
      <c r="Z59" s="267"/>
      <c r="AA59" s="55"/>
      <c r="AB59" s="49"/>
      <c r="AC59" s="279"/>
    </row>
    <row r="60" spans="1:29" ht="15.75" customHeight="1">
      <c r="A60" s="269"/>
      <c r="B60" s="38"/>
      <c r="C60" s="264"/>
      <c r="D60" s="265"/>
      <c r="E60" s="39"/>
      <c r="F60" s="40"/>
      <c r="G60" s="41"/>
      <c r="H60" s="58"/>
      <c r="I60" s="43"/>
      <c r="J60" s="44"/>
      <c r="K60" s="45"/>
      <c r="L60" s="59"/>
      <c r="M60" s="44"/>
      <c r="N60" s="45"/>
      <c r="O60" s="47"/>
      <c r="P60" s="48"/>
      <c r="Q60" s="49"/>
      <c r="R60" s="274"/>
      <c r="S60" s="50"/>
      <c r="T60" s="51"/>
      <c r="U60" s="52"/>
      <c r="V60" s="53"/>
      <c r="W60" s="54"/>
      <c r="X60" s="94"/>
      <c r="Y60" s="266"/>
      <c r="Z60" s="267"/>
      <c r="AA60" s="55"/>
      <c r="AB60" s="49"/>
      <c r="AC60" s="279"/>
    </row>
    <row r="61" spans="1:29" ht="15.75" customHeight="1">
      <c r="A61" s="269"/>
      <c r="B61" s="38"/>
      <c r="C61" s="264"/>
      <c r="D61" s="265"/>
      <c r="E61" s="39"/>
      <c r="F61" s="40"/>
      <c r="G61" s="60"/>
      <c r="H61" s="61"/>
      <c r="I61" s="43"/>
      <c r="J61" s="44"/>
      <c r="K61" s="45"/>
      <c r="L61" s="46"/>
      <c r="M61" s="44"/>
      <c r="N61" s="45"/>
      <c r="O61" s="47"/>
      <c r="P61" s="48"/>
      <c r="Q61" s="49"/>
      <c r="R61" s="274"/>
      <c r="S61" s="50"/>
      <c r="T61" s="51"/>
      <c r="U61" s="52"/>
      <c r="V61" s="53"/>
      <c r="W61" s="54"/>
      <c r="X61" s="94"/>
      <c r="Y61" s="266"/>
      <c r="Z61" s="267"/>
      <c r="AA61" s="55"/>
      <c r="AB61" s="49"/>
      <c r="AC61" s="279"/>
    </row>
    <row r="62" spans="1:29" ht="15.75" customHeight="1">
      <c r="A62" s="269"/>
      <c r="B62" s="38"/>
      <c r="C62" s="264"/>
      <c r="D62" s="265"/>
      <c r="E62" s="39"/>
      <c r="F62" s="40"/>
      <c r="G62" s="60"/>
      <c r="H62" s="64"/>
      <c r="I62" s="43"/>
      <c r="J62" s="44"/>
      <c r="K62" s="45"/>
      <c r="L62" s="59"/>
      <c r="M62" s="44"/>
      <c r="N62" s="45"/>
      <c r="O62" s="65"/>
      <c r="P62" s="66"/>
      <c r="Q62" s="67"/>
      <c r="R62" s="274"/>
      <c r="S62" s="50"/>
      <c r="T62" s="51"/>
      <c r="U62" s="52"/>
      <c r="V62" s="53"/>
      <c r="W62" s="54"/>
      <c r="X62" s="94"/>
      <c r="Y62" s="266"/>
      <c r="Z62" s="267"/>
      <c r="AA62" s="55"/>
      <c r="AB62" s="49"/>
      <c r="AC62" s="279"/>
    </row>
    <row r="63" spans="1:29" ht="15.75" customHeight="1">
      <c r="A63" s="269"/>
      <c r="B63" s="38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50"/>
      <c r="T63" s="51"/>
      <c r="U63" s="52"/>
      <c r="V63" s="53"/>
      <c r="W63" s="54"/>
      <c r="X63" s="94"/>
      <c r="Y63" s="266"/>
      <c r="Z63" s="267"/>
      <c r="AA63" s="55"/>
      <c r="AB63" s="49"/>
      <c r="AC63" s="279"/>
    </row>
    <row r="64" spans="1:29" ht="15.75" customHeight="1">
      <c r="A64" s="269"/>
      <c r="B64" s="38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50"/>
      <c r="T64" s="51"/>
      <c r="U64" s="52"/>
      <c r="V64" s="53"/>
      <c r="W64" s="54"/>
      <c r="X64" s="94"/>
      <c r="Y64" s="266"/>
      <c r="Z64" s="267"/>
      <c r="AA64" s="55"/>
      <c r="AB64" s="49"/>
      <c r="AC64" s="279"/>
    </row>
    <row r="65" spans="1:29" ht="15.75" customHeight="1">
      <c r="A65" s="269"/>
      <c r="B65" s="38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50"/>
      <c r="T65" s="51"/>
      <c r="U65" s="52"/>
      <c r="V65" s="53"/>
      <c r="W65" s="54"/>
      <c r="X65" s="94"/>
      <c r="Y65" s="266"/>
      <c r="Z65" s="267"/>
      <c r="AA65" s="55"/>
      <c r="AB65" s="49"/>
      <c r="AC65" s="279"/>
    </row>
    <row r="66" spans="1:29" ht="15.75" customHeight="1">
      <c r="A66" s="269"/>
      <c r="B66" s="38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50"/>
      <c r="T66" s="51"/>
      <c r="U66" s="52"/>
      <c r="V66" s="53"/>
      <c r="W66" s="54"/>
      <c r="X66" s="94"/>
      <c r="Y66" s="266"/>
      <c r="Z66" s="267"/>
      <c r="AA66" s="55"/>
      <c r="AB66" s="49"/>
      <c r="AC66" s="279"/>
    </row>
    <row r="67" spans="1:29" ht="15.75" customHeight="1">
      <c r="A67" s="269"/>
      <c r="B67" s="38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50"/>
      <c r="T67" s="51"/>
      <c r="U67" s="52"/>
      <c r="V67" s="53"/>
      <c r="W67" s="54"/>
      <c r="X67" s="94"/>
      <c r="Y67" s="266"/>
      <c r="Z67" s="267"/>
      <c r="AA67" s="55"/>
      <c r="AB67" s="49"/>
      <c r="AC67" s="279"/>
    </row>
    <row r="68" spans="1:29" ht="15.75" customHeight="1">
      <c r="A68" s="269"/>
      <c r="B68" s="38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50"/>
      <c r="T68" s="51"/>
      <c r="U68" s="52"/>
      <c r="V68" s="53"/>
      <c r="W68" s="54"/>
      <c r="X68" s="94"/>
      <c r="Y68" s="266"/>
      <c r="Z68" s="267"/>
      <c r="AA68" s="55"/>
      <c r="AB68" s="49"/>
      <c r="AC68" s="279"/>
    </row>
    <row r="69" spans="1:29" ht="15.75" customHeight="1">
      <c r="A69" s="269"/>
      <c r="B69" s="38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50"/>
      <c r="T69" s="51"/>
      <c r="U69" s="52"/>
      <c r="V69" s="53"/>
      <c r="W69" s="54"/>
      <c r="X69" s="94"/>
      <c r="Y69" s="266"/>
      <c r="Z69" s="267"/>
      <c r="AA69" s="55"/>
      <c r="AB69" s="49"/>
      <c r="AC69" s="279"/>
    </row>
    <row r="70" spans="1:29" ht="15.75" customHeight="1">
      <c r="A70" s="269"/>
      <c r="B70" s="38"/>
      <c r="C70" s="264"/>
      <c r="D70" s="265"/>
      <c r="E70" s="39"/>
      <c r="F70" s="40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50"/>
      <c r="T70" s="51"/>
      <c r="U70" s="52"/>
      <c r="V70" s="53"/>
      <c r="W70" s="54"/>
      <c r="X70" s="94"/>
      <c r="Y70" s="266"/>
      <c r="Z70" s="267"/>
      <c r="AA70" s="55"/>
      <c r="AB70" s="49"/>
      <c r="AC70" s="279"/>
    </row>
    <row r="71" spans="1:29" ht="15.75" customHeight="1">
      <c r="A71" s="269"/>
      <c r="B71" s="38"/>
      <c r="C71" s="264"/>
      <c r="D71" s="265"/>
      <c r="E71" s="104"/>
      <c r="F71" s="40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18"/>
      <c r="G72" s="79"/>
      <c r="H72" s="20"/>
      <c r="I72" s="80">
        <f t="shared" ref="I72:J72" si="15">AVERAGE(I56:I71)</f>
        <v>4</v>
      </c>
      <c r="J72" s="81">
        <f t="shared" si="15"/>
        <v>2700</v>
      </c>
      <c r="K72" s="82">
        <f t="shared" ref="K72" si="16">J72/I72</f>
        <v>675</v>
      </c>
      <c r="L72" s="80">
        <f t="shared" ref="L72:M72" si="17">AVERAGE(L56:L71)</f>
        <v>4</v>
      </c>
      <c r="M72" s="81">
        <f t="shared" si="17"/>
        <v>2360.281993069661</v>
      </c>
      <c r="N72" s="82">
        <f>M72/L72</f>
        <v>590.07049826741525</v>
      </c>
      <c r="O72" s="83">
        <f>L72-I72</f>
        <v>0</v>
      </c>
      <c r="P72" s="84">
        <f>N72-K72</f>
        <v>-84.929501732584754</v>
      </c>
      <c r="Q72" s="85">
        <f>N72/K72</f>
        <v>0.87417851595172624</v>
      </c>
      <c r="R72" s="275"/>
      <c r="S72" s="182">
        <f>S56</f>
        <v>0.25</v>
      </c>
      <c r="T72" s="183">
        <f>INDEX(T56:T71,COUNTA(T56:T71))</f>
        <v>0.34686342592592595</v>
      </c>
      <c r="U72" s="86"/>
      <c r="V72" s="96"/>
      <c r="W72" s="18"/>
      <c r="X72" s="20"/>
      <c r="Y72" s="262"/>
      <c r="Z72" s="263"/>
      <c r="AA72" s="97">
        <f>M72-J72</f>
        <v>-339.71800693033902</v>
      </c>
      <c r="AB72" s="85">
        <f>M72/J72</f>
        <v>0.87417851595172624</v>
      </c>
      <c r="AC72" s="280"/>
    </row>
    <row r="73" spans="1:29" ht="15.75" customHeight="1">
      <c r="A73" s="281" t="s">
        <v>197</v>
      </c>
      <c r="B73" s="16" t="s">
        <v>76</v>
      </c>
      <c r="C73" s="271" t="s">
        <v>104</v>
      </c>
      <c r="D73" s="272"/>
      <c r="E73" s="21">
        <v>17.89</v>
      </c>
      <c r="F73" s="15">
        <v>3169</v>
      </c>
      <c r="G73" s="22">
        <f t="shared" ref="G73:G74" si="18">E73*F73</f>
        <v>56693.41</v>
      </c>
      <c r="H73" s="23"/>
      <c r="I73" s="24">
        <v>4</v>
      </c>
      <c r="J73" s="25">
        <v>3300</v>
      </c>
      <c r="K73" s="26">
        <f>J73/I73</f>
        <v>825</v>
      </c>
      <c r="L73" s="27">
        <v>4</v>
      </c>
      <c r="M73" s="25">
        <f>F73/V73*60</f>
        <v>2765.0024236548725</v>
      </c>
      <c r="N73" s="26">
        <f>M73/L73</f>
        <v>691.25060591371812</v>
      </c>
      <c r="O73" s="91">
        <f>L73-I73</f>
        <v>0</v>
      </c>
      <c r="P73" s="92">
        <f>N73-K73</f>
        <v>-133.74939408628188</v>
      </c>
      <c r="Q73" s="31">
        <f>N73/K73</f>
        <v>0.83787952231965834</v>
      </c>
      <c r="R73" s="273">
        <f>Q89</f>
        <v>0.84514802562263924</v>
      </c>
      <c r="S73" s="32">
        <v>0.25016203703703704</v>
      </c>
      <c r="T73" s="33">
        <v>0.29791666666666666</v>
      </c>
      <c r="U73" s="34"/>
      <c r="V73" s="35">
        <v>68.766666666666652</v>
      </c>
      <c r="W73" s="33"/>
      <c r="X73" s="107"/>
      <c r="Y73" s="276"/>
      <c r="Z73" s="277"/>
      <c r="AA73" s="36">
        <f>M73-J73</f>
        <v>-534.99757634512753</v>
      </c>
      <c r="AB73" s="31">
        <f>M73/J73</f>
        <v>0.83787952231965834</v>
      </c>
      <c r="AC73" s="278">
        <f>AB89</f>
        <v>0.84514802562263924</v>
      </c>
    </row>
    <row r="74" spans="1:29" ht="15.75" customHeight="1">
      <c r="A74" s="282"/>
      <c r="B74" s="38" t="s">
        <v>76</v>
      </c>
      <c r="C74" s="264" t="s">
        <v>108</v>
      </c>
      <c r="D74" s="265"/>
      <c r="E74" s="39">
        <v>16.66</v>
      </c>
      <c r="F74" s="40">
        <v>5372</v>
      </c>
      <c r="G74" s="41">
        <f t="shared" si="18"/>
        <v>89497.52</v>
      </c>
      <c r="H74" s="42"/>
      <c r="I74" s="43">
        <v>4</v>
      </c>
      <c r="J74" s="44">
        <v>3300</v>
      </c>
      <c r="K74" s="45">
        <f t="shared" ref="K74:K93" si="19">J74/I74</f>
        <v>825</v>
      </c>
      <c r="L74" s="46">
        <v>4</v>
      </c>
      <c r="M74" s="44">
        <f>F74/V74*60</f>
        <v>2812.9745454545459</v>
      </c>
      <c r="N74" s="45">
        <f>M74/L74</f>
        <v>703.24363636363648</v>
      </c>
      <c r="O74" s="47">
        <f>L74-I74</f>
        <v>0</v>
      </c>
      <c r="P74" s="48">
        <f>N74-K74</f>
        <v>-121.75636363636352</v>
      </c>
      <c r="Q74" s="49">
        <f>N74/K74</f>
        <v>0.85241652892562003</v>
      </c>
      <c r="R74" s="274"/>
      <c r="S74" s="50">
        <v>0.30167824074074073</v>
      </c>
      <c r="T74" s="51">
        <v>0.38124999999999998</v>
      </c>
      <c r="U74" s="52">
        <v>5.4166666666666607</v>
      </c>
      <c r="V74" s="53">
        <v>114.58333333333331</v>
      </c>
      <c r="W74" s="54"/>
      <c r="X74" s="94"/>
      <c r="Y74" s="266"/>
      <c r="Z74" s="267"/>
      <c r="AA74" s="55">
        <f>M74-J74</f>
        <v>-487.02545454545407</v>
      </c>
      <c r="AB74" s="49">
        <f>M74/J74</f>
        <v>0.85241652892562003</v>
      </c>
      <c r="AC74" s="279"/>
    </row>
    <row r="75" spans="1:29" ht="15.75" customHeight="1">
      <c r="A75" s="282"/>
      <c r="B75" s="38"/>
      <c r="C75" s="264"/>
      <c r="D75" s="265"/>
      <c r="E75" s="39"/>
      <c r="F75" s="40"/>
      <c r="G75" s="41"/>
      <c r="H75" s="42"/>
      <c r="I75" s="43"/>
      <c r="J75" s="44"/>
      <c r="K75" s="45"/>
      <c r="L75" s="46"/>
      <c r="M75" s="44"/>
      <c r="N75" s="45"/>
      <c r="O75" s="47"/>
      <c r="P75" s="48"/>
      <c r="Q75" s="49"/>
      <c r="R75" s="274"/>
      <c r="S75" s="50"/>
      <c r="T75" s="51"/>
      <c r="U75" s="52"/>
      <c r="V75" s="53"/>
      <c r="W75" s="54"/>
      <c r="X75" s="58"/>
      <c r="Y75" s="266"/>
      <c r="Z75" s="267"/>
      <c r="AA75" s="55"/>
      <c r="AB75" s="49"/>
      <c r="AC75" s="279"/>
    </row>
    <row r="76" spans="1:29" ht="15.75" customHeight="1">
      <c r="A76" s="282"/>
      <c r="B76" s="38"/>
      <c r="C76" s="264"/>
      <c r="D76" s="265"/>
      <c r="E76" s="39"/>
      <c r="F76" s="40"/>
      <c r="G76" s="41"/>
      <c r="H76" s="42"/>
      <c r="I76" s="43"/>
      <c r="J76" s="44"/>
      <c r="K76" s="45"/>
      <c r="L76" s="46"/>
      <c r="M76" s="44"/>
      <c r="N76" s="45"/>
      <c r="O76" s="47"/>
      <c r="P76" s="48"/>
      <c r="Q76" s="49"/>
      <c r="R76" s="274"/>
      <c r="S76" s="50"/>
      <c r="T76" s="51"/>
      <c r="U76" s="52"/>
      <c r="V76" s="53"/>
      <c r="W76" s="54"/>
      <c r="X76" s="58"/>
      <c r="Y76" s="266"/>
      <c r="Z76" s="267"/>
      <c r="AA76" s="55"/>
      <c r="AB76" s="49"/>
      <c r="AC76" s="279"/>
    </row>
    <row r="77" spans="1:29" ht="15.75" customHeight="1">
      <c r="A77" s="283"/>
      <c r="B77" s="38"/>
      <c r="C77" s="264"/>
      <c r="D77" s="265"/>
      <c r="E77" s="39"/>
      <c r="F77" s="40"/>
      <c r="G77" s="41"/>
      <c r="H77" s="58"/>
      <c r="I77" s="43"/>
      <c r="J77" s="44"/>
      <c r="K77" s="45"/>
      <c r="L77" s="59"/>
      <c r="M77" s="44"/>
      <c r="N77" s="45"/>
      <c r="O77" s="47"/>
      <c r="P77" s="48"/>
      <c r="Q77" s="49"/>
      <c r="R77" s="274"/>
      <c r="S77" s="50"/>
      <c r="T77" s="51"/>
      <c r="U77" s="52"/>
      <c r="V77" s="53"/>
      <c r="W77" s="54"/>
      <c r="X77" s="58"/>
      <c r="Y77" s="266"/>
      <c r="Z77" s="267"/>
      <c r="AA77" s="55"/>
      <c r="AB77" s="49"/>
      <c r="AC77" s="279"/>
    </row>
    <row r="78" spans="1:29" ht="15.75" customHeight="1">
      <c r="A78" s="283"/>
      <c r="B78" s="38"/>
      <c r="C78" s="264"/>
      <c r="D78" s="265"/>
      <c r="E78" s="39"/>
      <c r="F78" s="40"/>
      <c r="G78" s="60"/>
      <c r="H78" s="61"/>
      <c r="I78" s="43"/>
      <c r="J78" s="44"/>
      <c r="K78" s="45"/>
      <c r="L78" s="46"/>
      <c r="M78" s="44"/>
      <c r="N78" s="45"/>
      <c r="O78" s="47"/>
      <c r="P78" s="48"/>
      <c r="Q78" s="49"/>
      <c r="R78" s="274"/>
      <c r="S78" s="50"/>
      <c r="T78" s="51"/>
      <c r="U78" s="52"/>
      <c r="V78" s="53"/>
      <c r="W78" s="54"/>
      <c r="X78" s="94"/>
      <c r="Y78" s="266"/>
      <c r="Z78" s="267"/>
      <c r="AA78" s="55"/>
      <c r="AB78" s="49"/>
      <c r="AC78" s="279"/>
    </row>
    <row r="79" spans="1:29" ht="15.75" customHeight="1">
      <c r="A79" s="283"/>
      <c r="B79" s="38"/>
      <c r="C79" s="264"/>
      <c r="D79" s="265"/>
      <c r="E79" s="39"/>
      <c r="F79" s="40"/>
      <c r="G79" s="60"/>
      <c r="H79" s="64"/>
      <c r="I79" s="43"/>
      <c r="J79" s="44"/>
      <c r="K79" s="45"/>
      <c r="L79" s="59"/>
      <c r="M79" s="44"/>
      <c r="N79" s="45"/>
      <c r="O79" s="65"/>
      <c r="P79" s="66"/>
      <c r="Q79" s="67"/>
      <c r="R79" s="274"/>
      <c r="S79" s="50"/>
      <c r="T79" s="51"/>
      <c r="U79" s="52"/>
      <c r="V79" s="53"/>
      <c r="W79" s="54"/>
      <c r="X79" s="94"/>
      <c r="Y79" s="266"/>
      <c r="Z79" s="267"/>
      <c r="AA79" s="55"/>
      <c r="AB79" s="49"/>
      <c r="AC79" s="279"/>
    </row>
    <row r="80" spans="1:29" ht="15.75" customHeight="1">
      <c r="A80" s="283"/>
      <c r="B80" s="38"/>
      <c r="C80" s="264"/>
      <c r="D80" s="265"/>
      <c r="E80" s="39"/>
      <c r="F80" s="40"/>
      <c r="G80" s="60"/>
      <c r="H80" s="64"/>
      <c r="I80" s="43"/>
      <c r="J80" s="44"/>
      <c r="K80" s="45"/>
      <c r="L80" s="59"/>
      <c r="M80" s="44"/>
      <c r="N80" s="45"/>
      <c r="O80" s="65"/>
      <c r="P80" s="66"/>
      <c r="Q80" s="67"/>
      <c r="R80" s="274"/>
      <c r="S80" s="50"/>
      <c r="T80" s="51"/>
      <c r="U80" s="52"/>
      <c r="V80" s="53"/>
      <c r="W80" s="54"/>
      <c r="X80" s="94"/>
      <c r="Y80" s="266"/>
      <c r="Z80" s="267"/>
      <c r="AA80" s="55"/>
      <c r="AB80" s="49"/>
      <c r="AC80" s="279"/>
    </row>
    <row r="81" spans="1:29" ht="15.75" customHeight="1">
      <c r="A81" s="283"/>
      <c r="B81" s="38"/>
      <c r="C81" s="264"/>
      <c r="D81" s="265"/>
      <c r="E81" s="39"/>
      <c r="F81" s="40"/>
      <c r="G81" s="60"/>
      <c r="H81" s="64"/>
      <c r="I81" s="43"/>
      <c r="J81" s="44"/>
      <c r="K81" s="45"/>
      <c r="L81" s="59"/>
      <c r="M81" s="44"/>
      <c r="N81" s="45"/>
      <c r="O81" s="65"/>
      <c r="P81" s="66"/>
      <c r="Q81" s="67"/>
      <c r="R81" s="274"/>
      <c r="S81" s="50"/>
      <c r="T81" s="51"/>
      <c r="U81" s="52"/>
      <c r="V81" s="53"/>
      <c r="W81" s="54"/>
      <c r="X81" s="94"/>
      <c r="Y81" s="266"/>
      <c r="Z81" s="267"/>
      <c r="AA81" s="55"/>
      <c r="AB81" s="49"/>
      <c r="AC81" s="279"/>
    </row>
    <row r="82" spans="1:29" ht="15.75" customHeight="1">
      <c r="A82" s="283"/>
      <c r="B82" s="38"/>
      <c r="C82" s="264"/>
      <c r="D82" s="265"/>
      <c r="E82" s="39"/>
      <c r="F82" s="40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55"/>
      <c r="AB82" s="49"/>
      <c r="AC82" s="279"/>
    </row>
    <row r="83" spans="1:29" ht="15.75" customHeight="1">
      <c r="A83" s="283"/>
      <c r="B83" s="38"/>
      <c r="C83" s="264"/>
      <c r="D83" s="265"/>
      <c r="E83" s="39"/>
      <c r="F83" s="40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55"/>
      <c r="AB83" s="49"/>
      <c r="AC83" s="279"/>
    </row>
    <row r="84" spans="1:29" ht="15.75" customHeight="1">
      <c r="A84" s="283"/>
      <c r="B84" s="38"/>
      <c r="C84" s="264"/>
      <c r="D84" s="265"/>
      <c r="E84" s="39"/>
      <c r="F84" s="40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55"/>
      <c r="AB84" s="49"/>
      <c r="AC84" s="279"/>
    </row>
    <row r="85" spans="1:29" ht="15.75" customHeight="1">
      <c r="A85" s="283"/>
      <c r="B85" s="38"/>
      <c r="C85" s="264"/>
      <c r="D85" s="265"/>
      <c r="E85" s="39"/>
      <c r="F85" s="40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55"/>
      <c r="AB85" s="49"/>
      <c r="AC85" s="279"/>
    </row>
    <row r="86" spans="1:29" ht="15.75" customHeight="1">
      <c r="A86" s="283"/>
      <c r="B86" s="38"/>
      <c r="C86" s="264"/>
      <c r="D86" s="265"/>
      <c r="E86" s="39"/>
      <c r="F86" s="40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55"/>
      <c r="AB86" s="49"/>
      <c r="AC86" s="279"/>
    </row>
    <row r="87" spans="1:29" ht="15.75" customHeight="1">
      <c r="A87" s="283"/>
      <c r="B87" s="38"/>
      <c r="C87" s="264"/>
      <c r="D87" s="265"/>
      <c r="E87" s="39"/>
      <c r="F87" s="40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55"/>
      <c r="AB87" s="49"/>
      <c r="AC87" s="279"/>
    </row>
    <row r="88" spans="1:29" ht="15.75" customHeight="1">
      <c r="A88" s="283"/>
      <c r="B88" s="38"/>
      <c r="C88" s="264"/>
      <c r="D88" s="265"/>
      <c r="E88" s="104"/>
      <c r="F88" s="40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20">AVERAGE(I73:I88)</f>
        <v>4</v>
      </c>
      <c r="J89" s="81">
        <f t="shared" si="20"/>
        <v>3300</v>
      </c>
      <c r="K89" s="82">
        <f t="shared" ref="K89" si="21">J89/I89</f>
        <v>825</v>
      </c>
      <c r="L89" s="80">
        <f t="shared" ref="L89:M89" si="22">AVERAGE(L73:L88)</f>
        <v>4</v>
      </c>
      <c r="M89" s="81">
        <f t="shared" si="22"/>
        <v>2788.9884845547094</v>
      </c>
      <c r="N89" s="82">
        <f>M89/L89</f>
        <v>697.24712113867736</v>
      </c>
      <c r="O89" s="83">
        <f>L89-I89</f>
        <v>0</v>
      </c>
      <c r="P89" s="84">
        <f>N89-K89</f>
        <v>-127.75287886132264</v>
      </c>
      <c r="Q89" s="85">
        <f>N89/K89</f>
        <v>0.84514802562263924</v>
      </c>
      <c r="R89" s="275"/>
      <c r="S89" s="182">
        <f>S73</f>
        <v>0.25016203703703704</v>
      </c>
      <c r="T89" s="183">
        <f>INDEX(T73:T88,COUNTA(T73:T88))</f>
        <v>0.38124999999999998</v>
      </c>
      <c r="U89" s="86"/>
      <c r="V89" s="96"/>
      <c r="W89" s="78"/>
      <c r="X89" s="82"/>
      <c r="Y89" s="262"/>
      <c r="Z89" s="263"/>
      <c r="AA89" s="97">
        <f>M89-J89</f>
        <v>-511.01151544529057</v>
      </c>
      <c r="AB89" s="85">
        <f>M89/J89</f>
        <v>0.84514802562263924</v>
      </c>
      <c r="AC89" s="280"/>
    </row>
    <row r="90" spans="1:29" ht="15.75" customHeight="1">
      <c r="A90" s="268" t="s">
        <v>44</v>
      </c>
      <c r="B90" s="16" t="s">
        <v>76</v>
      </c>
      <c r="C90" s="271" t="s">
        <v>105</v>
      </c>
      <c r="D90" s="272"/>
      <c r="E90" s="21">
        <v>22.28</v>
      </c>
      <c r="F90" s="15">
        <v>1469</v>
      </c>
      <c r="G90" s="22">
        <f t="shared" ref="G90:G93" si="23">E90*F90</f>
        <v>32729.320000000003</v>
      </c>
      <c r="H90" s="23"/>
      <c r="I90" s="24">
        <v>5</v>
      </c>
      <c r="J90" s="25">
        <v>3300</v>
      </c>
      <c r="K90" s="26">
        <f>J90/I90</f>
        <v>660</v>
      </c>
      <c r="L90" s="27">
        <v>5</v>
      </c>
      <c r="M90" s="25">
        <f>F90/V90*60</f>
        <v>2734.4364012409537</v>
      </c>
      <c r="N90" s="26">
        <f>M90/L90</f>
        <v>546.88728024819079</v>
      </c>
      <c r="O90" s="91">
        <f>L90-I90</f>
        <v>0</v>
      </c>
      <c r="P90" s="92">
        <f>N90-K90</f>
        <v>-113.11271975180921</v>
      </c>
      <c r="Q90" s="31">
        <f>N90/K90</f>
        <v>0.82861709128513761</v>
      </c>
      <c r="R90" s="273">
        <f>Q106</f>
        <v>0.83721277637889902</v>
      </c>
      <c r="S90" s="32">
        <v>0.25001157407407409</v>
      </c>
      <c r="T90" s="33">
        <v>0.27239583333333334</v>
      </c>
      <c r="U90" s="34"/>
      <c r="V90" s="35">
        <v>32.233333333333306</v>
      </c>
      <c r="W90" s="114"/>
      <c r="X90" s="115"/>
      <c r="Y90" s="276"/>
      <c r="Z90" s="277"/>
      <c r="AA90" s="36">
        <f>M90-J90</f>
        <v>-565.56359875904627</v>
      </c>
      <c r="AB90" s="31">
        <f>M90/J90</f>
        <v>0.8286170912851375</v>
      </c>
      <c r="AC90" s="278">
        <f>AB106</f>
        <v>0.83721277637889902</v>
      </c>
    </row>
    <row r="91" spans="1:29" ht="15.75" customHeight="1">
      <c r="A91" s="269"/>
      <c r="B91" s="38" t="s">
        <v>76</v>
      </c>
      <c r="C91" s="264" t="s">
        <v>106</v>
      </c>
      <c r="D91" s="265"/>
      <c r="E91" s="39">
        <v>23.38</v>
      </c>
      <c r="F91" s="40">
        <v>1360</v>
      </c>
      <c r="G91" s="41">
        <f t="shared" si="23"/>
        <v>31796.799999999999</v>
      </c>
      <c r="H91" s="42"/>
      <c r="I91" s="43">
        <v>4</v>
      </c>
      <c r="J91" s="44">
        <v>3300</v>
      </c>
      <c r="K91" s="45">
        <f t="shared" si="19"/>
        <v>825</v>
      </c>
      <c r="L91" s="46">
        <v>4</v>
      </c>
      <c r="M91" s="44">
        <f>F91/V91*60</f>
        <v>2733.6683417085401</v>
      </c>
      <c r="N91" s="45">
        <f>M91/L91</f>
        <v>683.41708542713502</v>
      </c>
      <c r="O91" s="47">
        <f>L91-I91</f>
        <v>0</v>
      </c>
      <c r="P91" s="48">
        <f>N91-K91</f>
        <v>-141.58291457286498</v>
      </c>
      <c r="Q91" s="49">
        <f>N91/K91</f>
        <v>0.82838434597228483</v>
      </c>
      <c r="R91" s="274"/>
      <c r="S91" s="50">
        <v>0.27788194444444442</v>
      </c>
      <c r="T91" s="51">
        <v>0.2986111111111111</v>
      </c>
      <c r="U91" s="52">
        <v>7.8999999999999559</v>
      </c>
      <c r="V91" s="53">
        <v>29.85000000000003</v>
      </c>
      <c r="W91" s="54"/>
      <c r="X91" s="94"/>
      <c r="Y91" s="266"/>
      <c r="Z91" s="267"/>
      <c r="AA91" s="55">
        <f>M91-J91</f>
        <v>-566.33165829145992</v>
      </c>
      <c r="AB91" s="49">
        <f>M91/J91</f>
        <v>0.82838434597228483</v>
      </c>
      <c r="AC91" s="279"/>
    </row>
    <row r="92" spans="1:29" ht="15.75" customHeight="1">
      <c r="A92" s="269"/>
      <c r="B92" s="38" t="s">
        <v>76</v>
      </c>
      <c r="C92" s="264" t="s">
        <v>226</v>
      </c>
      <c r="D92" s="265"/>
      <c r="E92" s="39">
        <v>21.45</v>
      </c>
      <c r="F92" s="40">
        <v>4435</v>
      </c>
      <c r="G92" s="41">
        <f t="shared" si="23"/>
        <v>95130.75</v>
      </c>
      <c r="H92" s="42"/>
      <c r="I92" s="43">
        <v>3</v>
      </c>
      <c r="J92" s="44">
        <v>3300</v>
      </c>
      <c r="K92" s="45">
        <f t="shared" si="19"/>
        <v>1100</v>
      </c>
      <c r="L92" s="46">
        <v>3</v>
      </c>
      <c r="M92" s="44">
        <f>F92/V92*60</f>
        <v>2808.4432717678092</v>
      </c>
      <c r="N92" s="45">
        <f>M92/L92</f>
        <v>936.14775725593643</v>
      </c>
      <c r="O92" s="47">
        <f>L92-I92</f>
        <v>0</v>
      </c>
      <c r="P92" s="48">
        <f>N92-K92</f>
        <v>-163.85224274406357</v>
      </c>
      <c r="Q92" s="49">
        <f>N92/K92</f>
        <v>0.85104341568721498</v>
      </c>
      <c r="R92" s="274"/>
      <c r="S92" s="50">
        <v>0.3029513888888889</v>
      </c>
      <c r="T92" s="51">
        <v>0.36875000000000002</v>
      </c>
      <c r="U92" s="52">
        <v>6.2500000000000178</v>
      </c>
      <c r="V92" s="53">
        <v>94.750000000000028</v>
      </c>
      <c r="W92" s="54"/>
      <c r="X92" s="94"/>
      <c r="Y92" s="266"/>
      <c r="Z92" s="267"/>
      <c r="AA92" s="55">
        <f>M92-J92</f>
        <v>-491.55672823219084</v>
      </c>
      <c r="AB92" s="49">
        <f>M92/J92</f>
        <v>0.85104341568721487</v>
      </c>
      <c r="AC92" s="279"/>
    </row>
    <row r="93" spans="1:29" ht="15.75" customHeight="1">
      <c r="A93" s="269"/>
      <c r="B93" s="38" t="s">
        <v>76</v>
      </c>
      <c r="C93" s="264" t="s">
        <v>107</v>
      </c>
      <c r="D93" s="265"/>
      <c r="E93" s="39">
        <v>18.18</v>
      </c>
      <c r="F93" s="40">
        <v>3066</v>
      </c>
      <c r="G93" s="41">
        <f t="shared" si="23"/>
        <v>55739.88</v>
      </c>
      <c r="H93" s="42"/>
      <c r="I93" s="43">
        <v>3</v>
      </c>
      <c r="J93" s="44">
        <v>3300</v>
      </c>
      <c r="K93" s="45">
        <f t="shared" si="19"/>
        <v>1100</v>
      </c>
      <c r="L93" s="46">
        <v>3</v>
      </c>
      <c r="M93" s="44">
        <f>F93/V93*60</f>
        <v>2774.660633484164</v>
      </c>
      <c r="N93" s="45">
        <f>M93/L93</f>
        <v>924.88687782805471</v>
      </c>
      <c r="O93" s="47">
        <f>L93-I93</f>
        <v>0</v>
      </c>
      <c r="P93" s="48">
        <f>N93-K93</f>
        <v>-175.11312217194529</v>
      </c>
      <c r="Q93" s="49">
        <f>N93/K93</f>
        <v>0.84080625257095887</v>
      </c>
      <c r="R93" s="274"/>
      <c r="S93" s="50">
        <v>0.37293981481481481</v>
      </c>
      <c r="T93" s="51">
        <v>0.41898148148148145</v>
      </c>
      <c r="U93" s="52">
        <v>6.0333333333332906</v>
      </c>
      <c r="V93" s="53">
        <v>66.299999999999969</v>
      </c>
      <c r="W93" s="54"/>
      <c r="X93" s="94"/>
      <c r="Y93" s="266"/>
      <c r="Z93" s="267"/>
      <c r="AA93" s="55">
        <f>M93-J93</f>
        <v>-525.33936651583599</v>
      </c>
      <c r="AB93" s="49">
        <f>M93/J93</f>
        <v>0.84080625257095876</v>
      </c>
      <c r="AC93" s="279"/>
    </row>
    <row r="94" spans="1:29" ht="15.75" customHeight="1">
      <c r="A94" s="269"/>
      <c r="B94" s="38"/>
      <c r="C94" s="264"/>
      <c r="D94" s="265"/>
      <c r="E94" s="39"/>
      <c r="F94" s="40"/>
      <c r="G94" s="41"/>
      <c r="H94" s="58"/>
      <c r="I94" s="43"/>
      <c r="J94" s="44"/>
      <c r="K94" s="45"/>
      <c r="L94" s="59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1"/>
      <c r="I95" s="43"/>
      <c r="J95" s="44"/>
      <c r="K95" s="45"/>
      <c r="L95" s="46"/>
      <c r="M95" s="44"/>
      <c r="N95" s="45"/>
      <c r="O95" s="47"/>
      <c r="P95" s="48"/>
      <c r="Q95" s="49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94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94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94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94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94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94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94"/>
      <c r="Y104" s="266"/>
      <c r="Z104" s="267"/>
      <c r="AA104" s="55"/>
      <c r="AB104" s="49"/>
      <c r="AC104" s="279"/>
    </row>
    <row r="105" spans="1:29" ht="15.75" customHeight="1">
      <c r="A105" s="269"/>
      <c r="B105" s="38"/>
      <c r="C105" s="264"/>
      <c r="D105" s="265"/>
      <c r="E105" s="104"/>
      <c r="F105" s="40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18"/>
      <c r="G106" s="79"/>
      <c r="H106" s="20"/>
      <c r="I106" s="80">
        <f t="shared" ref="I106:J106" si="24">AVERAGE(I90:I105)</f>
        <v>3.75</v>
      </c>
      <c r="J106" s="81">
        <f t="shared" si="24"/>
        <v>3300</v>
      </c>
      <c r="K106" s="82">
        <f t="shared" ref="K106" si="25">J106/I106</f>
        <v>880</v>
      </c>
      <c r="L106" s="80">
        <f t="shared" ref="L106:M106" si="26">AVERAGE(L90:L105)</f>
        <v>3.75</v>
      </c>
      <c r="M106" s="81">
        <f t="shared" si="26"/>
        <v>2762.8021620503669</v>
      </c>
      <c r="N106" s="82">
        <f>M106/L106</f>
        <v>736.74724321343115</v>
      </c>
      <c r="O106" s="83">
        <f>L106-I106</f>
        <v>0</v>
      </c>
      <c r="P106" s="84">
        <f>N106-K106</f>
        <v>-143.25275678656885</v>
      </c>
      <c r="Q106" s="85">
        <f>N106/K106</f>
        <v>0.83721277637889902</v>
      </c>
      <c r="R106" s="275"/>
      <c r="S106" s="182">
        <f>S90</f>
        <v>0.25001157407407409</v>
      </c>
      <c r="T106" s="183">
        <f>INDEX(T90:T105,COUNTA(T90:T105))</f>
        <v>0.41898148148148145</v>
      </c>
      <c r="U106" s="86"/>
      <c r="V106" s="96"/>
      <c r="W106" s="18"/>
      <c r="X106" s="20"/>
      <c r="Y106" s="262"/>
      <c r="Z106" s="263"/>
      <c r="AA106" s="97">
        <f>M106-J106</f>
        <v>-537.19783794963314</v>
      </c>
      <c r="AB106" s="85">
        <f>M106/J106</f>
        <v>0.83721277637889902</v>
      </c>
      <c r="AC106" s="280"/>
    </row>
    <row r="107" spans="1:29" ht="15.75" customHeight="1">
      <c r="A107" s="281" t="s">
        <v>45</v>
      </c>
      <c r="B107" s="16" t="s">
        <v>76</v>
      </c>
      <c r="C107" s="271" t="s">
        <v>112</v>
      </c>
      <c r="D107" s="272"/>
      <c r="E107" s="21">
        <v>25.03</v>
      </c>
      <c r="F107" s="15">
        <v>2085</v>
      </c>
      <c r="G107" s="22">
        <f t="shared" ref="G107:G110" si="27">E107*F107</f>
        <v>52187.55</v>
      </c>
      <c r="H107" s="23"/>
      <c r="I107" s="24">
        <v>4</v>
      </c>
      <c r="J107" s="25">
        <v>3300</v>
      </c>
      <c r="K107" s="26">
        <f>J107/I107</f>
        <v>825</v>
      </c>
      <c r="L107" s="27">
        <v>4</v>
      </c>
      <c r="M107" s="25">
        <f>F107/V107*60</f>
        <v>2728.4623773173407</v>
      </c>
      <c r="N107" s="26">
        <f>M107/L107</f>
        <v>682.11559432933518</v>
      </c>
      <c r="O107" s="91">
        <f>L107-I107</f>
        <v>0</v>
      </c>
      <c r="P107" s="92">
        <f>N107-K107</f>
        <v>-142.88440567066482</v>
      </c>
      <c r="Q107" s="31">
        <f>N107/K107</f>
        <v>0.82680678100525473</v>
      </c>
      <c r="R107" s="273">
        <f>Q123</f>
        <v>0.82407119062910972</v>
      </c>
      <c r="S107" s="32">
        <v>0.25010416666666668</v>
      </c>
      <c r="T107" s="33">
        <v>0.28194444444444444</v>
      </c>
      <c r="U107" s="34"/>
      <c r="V107" s="35">
        <v>45.849999999999973</v>
      </c>
      <c r="W107" s="114"/>
      <c r="X107" s="115"/>
      <c r="Y107" s="276"/>
      <c r="Z107" s="277"/>
      <c r="AA107" s="36">
        <f>M107-J107</f>
        <v>-571.53762268265928</v>
      </c>
      <c r="AB107" s="31">
        <f>M107/J107</f>
        <v>0.82680678100525473</v>
      </c>
      <c r="AC107" s="278">
        <f>AB123</f>
        <v>0.82407119062910972</v>
      </c>
    </row>
    <row r="108" spans="1:29" ht="15.75" customHeight="1">
      <c r="A108" s="282"/>
      <c r="B108" s="38" t="s">
        <v>76</v>
      </c>
      <c r="C108" s="264" t="s">
        <v>110</v>
      </c>
      <c r="D108" s="265"/>
      <c r="E108" s="39">
        <v>24.83</v>
      </c>
      <c r="F108" s="40">
        <v>2436</v>
      </c>
      <c r="G108" s="41">
        <f t="shared" si="27"/>
        <v>60485.88</v>
      </c>
      <c r="H108" s="42"/>
      <c r="I108" s="43">
        <v>4</v>
      </c>
      <c r="J108" s="44">
        <v>3300</v>
      </c>
      <c r="K108" s="45">
        <f t="shared" ref="K108:K145" si="28">J108/I108</f>
        <v>825</v>
      </c>
      <c r="L108" s="46">
        <v>4</v>
      </c>
      <c r="M108" s="44">
        <f>F108/V108*60</f>
        <v>2738.7882573391644</v>
      </c>
      <c r="N108" s="45">
        <f>M108/L108</f>
        <v>684.69706433479109</v>
      </c>
      <c r="O108" s="47">
        <f>L108-I108</f>
        <v>0</v>
      </c>
      <c r="P108" s="48">
        <f>N108-K108</f>
        <v>-140.30293566520891</v>
      </c>
      <c r="Q108" s="49">
        <f>N108/K108</f>
        <v>0.82993583555732253</v>
      </c>
      <c r="R108" s="274"/>
      <c r="S108" s="50">
        <v>0.29517361111111112</v>
      </c>
      <c r="T108" s="51">
        <v>0.33223379629629629</v>
      </c>
      <c r="U108" s="52">
        <v>19.050000000000018</v>
      </c>
      <c r="V108" s="53">
        <v>53.366666666666646</v>
      </c>
      <c r="W108" s="54"/>
      <c r="X108" s="94"/>
      <c r="Y108" s="266"/>
      <c r="Z108" s="267"/>
      <c r="AA108" s="55">
        <f>M108-J108</f>
        <v>-561.21174266083563</v>
      </c>
      <c r="AB108" s="49">
        <f>M108/J108</f>
        <v>0.82993583555732253</v>
      </c>
      <c r="AC108" s="279"/>
    </row>
    <row r="109" spans="1:29" ht="15.75" customHeight="1">
      <c r="A109" s="282"/>
      <c r="B109" s="38" t="s">
        <v>76</v>
      </c>
      <c r="C109" s="264" t="s">
        <v>111</v>
      </c>
      <c r="D109" s="265"/>
      <c r="E109" s="39">
        <v>18.18</v>
      </c>
      <c r="F109" s="40">
        <v>1543</v>
      </c>
      <c r="G109" s="41">
        <f t="shared" si="27"/>
        <v>28051.739999999998</v>
      </c>
      <c r="H109" s="42"/>
      <c r="I109" s="43">
        <v>3</v>
      </c>
      <c r="J109" s="44">
        <v>3600</v>
      </c>
      <c r="K109" s="45">
        <f t="shared" si="28"/>
        <v>1200</v>
      </c>
      <c r="L109" s="46">
        <v>3</v>
      </c>
      <c r="M109" s="44">
        <f>F109/V109*60</f>
        <v>2929.7468354430393</v>
      </c>
      <c r="N109" s="45">
        <f>M109/L109</f>
        <v>976.58227848101308</v>
      </c>
      <c r="O109" s="47">
        <f>L109-I109</f>
        <v>0</v>
      </c>
      <c r="P109" s="48">
        <f>N109-K109</f>
        <v>-223.41772151898692</v>
      </c>
      <c r="Q109" s="49">
        <f>N109/K109</f>
        <v>0.81381856540084418</v>
      </c>
      <c r="R109" s="274"/>
      <c r="S109" s="50">
        <v>0.34333333333333332</v>
      </c>
      <c r="T109" s="51">
        <v>0.36527777777777776</v>
      </c>
      <c r="U109" s="52">
        <v>15.983333333333327</v>
      </c>
      <c r="V109" s="53">
        <v>31.599999999999984</v>
      </c>
      <c r="W109" s="54"/>
      <c r="X109" s="94"/>
      <c r="Y109" s="266"/>
      <c r="Z109" s="267"/>
      <c r="AA109" s="55">
        <f>M109-J109</f>
        <v>-670.25316455696066</v>
      </c>
      <c r="AB109" s="49">
        <f>M109/J109</f>
        <v>0.8138185654008443</v>
      </c>
      <c r="AC109" s="279"/>
    </row>
    <row r="110" spans="1:29" ht="15.75" customHeight="1">
      <c r="A110" s="282"/>
      <c r="B110" s="38" t="s">
        <v>76</v>
      </c>
      <c r="C110" s="264" t="s">
        <v>113</v>
      </c>
      <c r="D110" s="265"/>
      <c r="E110" s="39">
        <v>14.28</v>
      </c>
      <c r="F110" s="40">
        <v>6814</v>
      </c>
      <c r="G110" s="41">
        <f t="shared" si="27"/>
        <v>97303.92</v>
      </c>
      <c r="H110" s="42"/>
      <c r="I110" s="43">
        <v>3</v>
      </c>
      <c r="J110" s="44">
        <v>3600</v>
      </c>
      <c r="K110" s="45">
        <f t="shared" si="28"/>
        <v>1200</v>
      </c>
      <c r="L110" s="46">
        <v>3</v>
      </c>
      <c r="M110" s="44">
        <f>F110/V110*60</f>
        <v>2975.1849605821708</v>
      </c>
      <c r="N110" s="45">
        <f>M110/L110</f>
        <v>991.72832019405689</v>
      </c>
      <c r="O110" s="47">
        <f>L110-I110</f>
        <v>0</v>
      </c>
      <c r="P110" s="48">
        <f>N110-K110</f>
        <v>-208.27167980594311</v>
      </c>
      <c r="Q110" s="49">
        <f>N110/K110</f>
        <v>0.82644026682838079</v>
      </c>
      <c r="R110" s="274"/>
      <c r="S110" s="50">
        <v>0.37708333333333333</v>
      </c>
      <c r="T110" s="51">
        <v>0.47251157407407407</v>
      </c>
      <c r="U110" s="52">
        <v>17.000000000000021</v>
      </c>
      <c r="V110" s="53">
        <v>137.41666666666669</v>
      </c>
      <c r="W110" s="54"/>
      <c r="X110" s="94"/>
      <c r="Y110" s="266" t="s">
        <v>198</v>
      </c>
      <c r="Z110" s="267"/>
      <c r="AA110" s="55">
        <f>M110-J110</f>
        <v>-624.81503941782921</v>
      </c>
      <c r="AB110" s="49">
        <f>M110/J110</f>
        <v>0.82644026682838079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94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94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94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94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94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68"/>
      <c r="X117" s="110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68"/>
      <c r="X118" s="110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68"/>
      <c r="X119" s="110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68"/>
      <c r="X120" s="110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68"/>
      <c r="X121" s="110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18"/>
      <c r="G123" s="79"/>
      <c r="H123" s="20"/>
      <c r="I123" s="80">
        <f t="shared" ref="I123:J123" si="29">AVERAGE(I107:I122)</f>
        <v>3.5</v>
      </c>
      <c r="J123" s="81">
        <f t="shared" si="29"/>
        <v>3450</v>
      </c>
      <c r="K123" s="82">
        <f t="shared" ref="K123" si="30">J123/I123</f>
        <v>985.71428571428567</v>
      </c>
      <c r="L123" s="80">
        <f t="shared" ref="L123:M123" si="31">AVERAGE(L107:L122)</f>
        <v>3.5</v>
      </c>
      <c r="M123" s="81">
        <f t="shared" si="31"/>
        <v>2843.0456076704286</v>
      </c>
      <c r="N123" s="82">
        <f>M123/L123</f>
        <v>812.29874504869383</v>
      </c>
      <c r="O123" s="83">
        <f>L123-I123</f>
        <v>0</v>
      </c>
      <c r="P123" s="84">
        <f>N123-K123</f>
        <v>-173.41554066559183</v>
      </c>
      <c r="Q123" s="85">
        <f>N123/K123</f>
        <v>0.82407119062910972</v>
      </c>
      <c r="R123" s="275"/>
      <c r="S123" s="182">
        <f>S107</f>
        <v>0.25010416666666668</v>
      </c>
      <c r="T123" s="183">
        <f>INDEX(T107:T122,COUNTA(T107:T122))</f>
        <v>0.47251157407407407</v>
      </c>
      <c r="U123" s="86"/>
      <c r="V123" s="96"/>
      <c r="W123" s="18"/>
      <c r="X123" s="20"/>
      <c r="Y123" s="262"/>
      <c r="Z123" s="263"/>
      <c r="AA123" s="97">
        <f>M123-J123</f>
        <v>-606.95439232957142</v>
      </c>
      <c r="AB123" s="85">
        <f>M123/J123</f>
        <v>0.82407119062910972</v>
      </c>
      <c r="AC123" s="280"/>
    </row>
    <row r="124" spans="1:29" ht="15.75" customHeight="1">
      <c r="A124" s="268" t="s">
        <v>46</v>
      </c>
      <c r="B124" s="16" t="s">
        <v>76</v>
      </c>
      <c r="C124" s="271" t="s">
        <v>114</v>
      </c>
      <c r="D124" s="272"/>
      <c r="E124" s="21">
        <v>24.94</v>
      </c>
      <c r="F124" s="15">
        <v>612</v>
      </c>
      <c r="G124" s="22">
        <f t="shared" ref="G124:G125" si="32">E124*F124</f>
        <v>15263.28</v>
      </c>
      <c r="H124" s="23"/>
      <c r="I124" s="24">
        <v>4</v>
      </c>
      <c r="J124" s="25">
        <v>3000</v>
      </c>
      <c r="K124" s="26">
        <f>J124/I124</f>
        <v>750</v>
      </c>
      <c r="L124" s="27">
        <v>4</v>
      </c>
      <c r="M124" s="25">
        <f>F124/V124*60</f>
        <v>2421.098901098901</v>
      </c>
      <c r="N124" s="26">
        <f>M124/L124</f>
        <v>605.27472527472526</v>
      </c>
      <c r="O124" s="91">
        <f>L124-I124</f>
        <v>0</v>
      </c>
      <c r="P124" s="92">
        <f>N124-K124</f>
        <v>-144.72527472527474</v>
      </c>
      <c r="Q124" s="31">
        <f>N124/K124</f>
        <v>0.80703296703296701</v>
      </c>
      <c r="R124" s="273">
        <f>Q140</f>
        <v>0.81581321574507271</v>
      </c>
      <c r="S124" s="32">
        <v>0.3576388888888889</v>
      </c>
      <c r="T124" s="33">
        <v>0.3681712962962963</v>
      </c>
      <c r="U124" s="34"/>
      <c r="V124" s="35">
        <v>15.166666666666666</v>
      </c>
      <c r="W124" s="33"/>
      <c r="X124" s="107"/>
      <c r="Y124" s="276"/>
      <c r="Z124" s="277"/>
      <c r="AA124" s="36">
        <f>M124-J124</f>
        <v>-578.90109890109898</v>
      </c>
      <c r="AB124" s="31">
        <f>M124/J124</f>
        <v>0.80703296703296701</v>
      </c>
      <c r="AC124" s="278">
        <f>AB140</f>
        <v>0.81581321574507271</v>
      </c>
    </row>
    <row r="125" spans="1:29" ht="15.75" customHeight="1">
      <c r="A125" s="269"/>
      <c r="B125" s="38" t="s">
        <v>76</v>
      </c>
      <c r="C125" s="264" t="s">
        <v>217</v>
      </c>
      <c r="D125" s="265"/>
      <c r="E125" s="39">
        <v>30</v>
      </c>
      <c r="F125" s="40">
        <v>4437</v>
      </c>
      <c r="G125" s="41">
        <f t="shared" si="32"/>
        <v>133110</v>
      </c>
      <c r="H125" s="42"/>
      <c r="I125" s="43">
        <v>3</v>
      </c>
      <c r="J125" s="44">
        <v>3000</v>
      </c>
      <c r="K125" s="45">
        <f t="shared" si="28"/>
        <v>1000</v>
      </c>
      <c r="L125" s="46">
        <v>3</v>
      </c>
      <c r="M125" s="44">
        <f>F125/V125*60</f>
        <v>2473.7803933715354</v>
      </c>
      <c r="N125" s="45">
        <f>M125/L125</f>
        <v>824.59346445717847</v>
      </c>
      <c r="O125" s="47">
        <f>L125-I125</f>
        <v>0</v>
      </c>
      <c r="P125" s="48">
        <f>N125-K125</f>
        <v>-175.40653554282153</v>
      </c>
      <c r="Q125" s="49">
        <f>N125/K125</f>
        <v>0.82459346445717852</v>
      </c>
      <c r="R125" s="274"/>
      <c r="S125" s="50">
        <v>0.38221064814814815</v>
      </c>
      <c r="T125" s="51">
        <v>0.45694444444444443</v>
      </c>
      <c r="U125" s="52">
        <v>20.216666666666654</v>
      </c>
      <c r="V125" s="53">
        <v>107.61666666666665</v>
      </c>
      <c r="W125" s="54"/>
      <c r="X125" s="58"/>
      <c r="Y125" s="266" t="s">
        <v>248</v>
      </c>
      <c r="Z125" s="267"/>
      <c r="AA125" s="55">
        <f>M125-J125</f>
        <v>-526.21960662846459</v>
      </c>
      <c r="AB125" s="49">
        <f>M125/J125</f>
        <v>0.82459346445717852</v>
      </c>
      <c r="AC125" s="279"/>
    </row>
    <row r="126" spans="1:29" ht="15.75" customHeight="1">
      <c r="A126" s="269"/>
      <c r="B126" s="38"/>
      <c r="C126" s="264"/>
      <c r="D126" s="265"/>
      <c r="E126" s="39"/>
      <c r="F126" s="40"/>
      <c r="G126" s="41"/>
      <c r="H126" s="42"/>
      <c r="I126" s="43"/>
      <c r="J126" s="44"/>
      <c r="K126" s="45"/>
      <c r="L126" s="46"/>
      <c r="M126" s="44"/>
      <c r="N126" s="45"/>
      <c r="O126" s="47"/>
      <c r="P126" s="48"/>
      <c r="Q126" s="49"/>
      <c r="R126" s="274"/>
      <c r="S126" s="50"/>
      <c r="T126" s="51"/>
      <c r="U126" s="52"/>
      <c r="V126" s="53"/>
      <c r="W126" s="54"/>
      <c r="X126" s="58"/>
      <c r="Y126" s="266"/>
      <c r="Z126" s="267"/>
      <c r="AA126" s="55"/>
      <c r="AB126" s="49"/>
      <c r="AC126" s="279"/>
    </row>
    <row r="127" spans="1:29" ht="15.75" customHeight="1">
      <c r="A127" s="269"/>
      <c r="B127" s="38"/>
      <c r="C127" s="264"/>
      <c r="D127" s="265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79"/>
    </row>
    <row r="128" spans="1:29" ht="15.75" customHeight="1">
      <c r="A128" s="269"/>
      <c r="B128" s="38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38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116"/>
      <c r="Y129" s="266"/>
      <c r="Z129" s="267"/>
      <c r="AA129" s="55"/>
      <c r="AB129" s="49"/>
      <c r="AC129" s="279"/>
    </row>
    <row r="130" spans="1:29" ht="15.75" customHeight="1">
      <c r="A130" s="269"/>
      <c r="B130" s="38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79"/>
    </row>
    <row r="131" spans="1:29" ht="15.75" customHeight="1">
      <c r="A131" s="269"/>
      <c r="B131" s="38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79"/>
    </row>
    <row r="132" spans="1:29" ht="15.75" customHeight="1">
      <c r="A132" s="269"/>
      <c r="B132" s="38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68"/>
      <c r="X132" s="110"/>
      <c r="Y132" s="266"/>
      <c r="Z132" s="267"/>
      <c r="AA132" s="55"/>
      <c r="AB132" s="49"/>
      <c r="AC132" s="279"/>
    </row>
    <row r="133" spans="1:29" ht="15.75" customHeight="1">
      <c r="A133" s="269"/>
      <c r="B133" s="38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68"/>
      <c r="X133" s="110"/>
      <c r="Y133" s="266"/>
      <c r="Z133" s="267"/>
      <c r="AA133" s="55"/>
      <c r="AB133" s="49"/>
      <c r="AC133" s="279"/>
    </row>
    <row r="134" spans="1:29" ht="15.75" customHeight="1">
      <c r="A134" s="269"/>
      <c r="B134" s="38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68"/>
      <c r="X134" s="110"/>
      <c r="Y134" s="266"/>
      <c r="Z134" s="267"/>
      <c r="AA134" s="55"/>
      <c r="AB134" s="49"/>
      <c r="AC134" s="279"/>
    </row>
    <row r="135" spans="1:29" ht="15.75" customHeight="1">
      <c r="A135" s="269"/>
      <c r="B135" s="38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68"/>
      <c r="X135" s="110"/>
      <c r="Y135" s="266"/>
      <c r="Z135" s="267"/>
      <c r="AA135" s="55"/>
      <c r="AB135" s="49"/>
      <c r="AC135" s="279"/>
    </row>
    <row r="136" spans="1:29" ht="15.75" customHeight="1">
      <c r="A136" s="269"/>
      <c r="B136" s="38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68"/>
      <c r="X136" s="110"/>
      <c r="Y136" s="266"/>
      <c r="Z136" s="267"/>
      <c r="AA136" s="55"/>
      <c r="AB136" s="49"/>
      <c r="AC136" s="279"/>
    </row>
    <row r="137" spans="1:29" ht="15.75" customHeight="1">
      <c r="A137" s="269"/>
      <c r="B137" s="38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68"/>
      <c r="X137" s="110"/>
      <c r="Y137" s="266"/>
      <c r="Z137" s="267"/>
      <c r="AA137" s="55"/>
      <c r="AB137" s="49"/>
      <c r="AC137" s="279"/>
    </row>
    <row r="138" spans="1:29" ht="15.75" customHeight="1">
      <c r="A138" s="269"/>
      <c r="B138" s="38"/>
      <c r="C138" s="264"/>
      <c r="D138" s="265"/>
      <c r="E138" s="39"/>
      <c r="F138" s="40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68"/>
      <c r="X138" s="110"/>
      <c r="Y138" s="266"/>
      <c r="Z138" s="267"/>
      <c r="AA138" s="55"/>
      <c r="AB138" s="49"/>
      <c r="AC138" s="279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33">AVERAGE(I124:I139)</f>
        <v>3.5</v>
      </c>
      <c r="J140" s="81">
        <f t="shared" si="33"/>
        <v>3000</v>
      </c>
      <c r="K140" s="82">
        <f t="shared" ref="K140" si="34">J140/I140</f>
        <v>857.14285714285711</v>
      </c>
      <c r="L140" s="80">
        <f t="shared" ref="L140:M140" si="35">AVERAGE(L124:L139)</f>
        <v>3.5</v>
      </c>
      <c r="M140" s="81">
        <f t="shared" si="35"/>
        <v>2447.4396472352182</v>
      </c>
      <c r="N140" s="82">
        <f t="shared" ref="N140:N145" si="36">M140/L140</f>
        <v>699.26847063863374</v>
      </c>
      <c r="O140" s="83">
        <f t="shared" ref="O140:O145" si="37">L140-I140</f>
        <v>0</v>
      </c>
      <c r="P140" s="84">
        <f t="shared" ref="P140:P145" si="38">N140-K140</f>
        <v>-157.87438650422337</v>
      </c>
      <c r="Q140" s="85">
        <f t="shared" ref="Q140:Q145" si="39">N140/K140</f>
        <v>0.81581321574507271</v>
      </c>
      <c r="R140" s="275"/>
      <c r="S140" s="182">
        <f>S124</f>
        <v>0.3576388888888889</v>
      </c>
      <c r="T140" s="183">
        <f>INDEX(T124:T139,COUNTA(T124:T139))</f>
        <v>0.45694444444444443</v>
      </c>
      <c r="U140" s="86"/>
      <c r="V140" s="96"/>
      <c r="W140" s="78"/>
      <c r="X140" s="82"/>
      <c r="Y140" s="262"/>
      <c r="Z140" s="263"/>
      <c r="AA140" s="97">
        <f t="shared" ref="AA140:AA145" si="40">M140-J140</f>
        <v>-552.56035276478178</v>
      </c>
      <c r="AB140" s="85">
        <f t="shared" ref="AB140:AB145" si="41">M140/J140</f>
        <v>0.81581321574507271</v>
      </c>
      <c r="AC140" s="280"/>
    </row>
    <row r="141" spans="1:29" ht="15.75" customHeight="1">
      <c r="A141" s="281" t="s">
        <v>48</v>
      </c>
      <c r="B141" s="16" t="s">
        <v>76</v>
      </c>
      <c r="C141" s="271" t="s">
        <v>218</v>
      </c>
      <c r="D141" s="272"/>
      <c r="E141" s="21">
        <v>23.37</v>
      </c>
      <c r="F141" s="15">
        <v>540</v>
      </c>
      <c r="G141" s="22">
        <f t="shared" ref="G141:G145" si="42">E141*F141</f>
        <v>12619.800000000001</v>
      </c>
      <c r="H141" s="23"/>
      <c r="I141" s="24">
        <v>10</v>
      </c>
      <c r="J141" s="25">
        <v>2700</v>
      </c>
      <c r="K141" s="26">
        <f>J141/I141</f>
        <v>270</v>
      </c>
      <c r="L141" s="27">
        <v>10</v>
      </c>
      <c r="M141" s="25">
        <f>F141/V141*60</f>
        <v>2257.8397212543546</v>
      </c>
      <c r="N141" s="26">
        <f t="shared" si="36"/>
        <v>225.78397212543547</v>
      </c>
      <c r="O141" s="91">
        <f t="shared" si="37"/>
        <v>0</v>
      </c>
      <c r="P141" s="92">
        <f t="shared" si="38"/>
        <v>-44.216027874564531</v>
      </c>
      <c r="Q141" s="31">
        <f t="shared" si="39"/>
        <v>0.83623693379790909</v>
      </c>
      <c r="R141" s="273">
        <f>Q157</f>
        <v>0.84371856138361312</v>
      </c>
      <c r="S141" s="32">
        <v>0.70833333333333337</v>
      </c>
      <c r="T141" s="33">
        <v>0.71829861111111115</v>
      </c>
      <c r="U141" s="34"/>
      <c r="V141" s="35">
        <v>14.350000000000005</v>
      </c>
      <c r="W141" s="33"/>
      <c r="X141" s="107"/>
      <c r="Y141" s="276"/>
      <c r="Z141" s="277"/>
      <c r="AA141" s="36">
        <f t="shared" si="40"/>
        <v>-442.16027874564543</v>
      </c>
      <c r="AB141" s="31">
        <f t="shared" si="41"/>
        <v>0.83623693379790909</v>
      </c>
      <c r="AC141" s="278">
        <f>AB157</f>
        <v>0.84371856138361301</v>
      </c>
    </row>
    <row r="142" spans="1:29" ht="15.75" customHeight="1">
      <c r="A142" s="282"/>
      <c r="B142" s="38" t="s">
        <v>76</v>
      </c>
      <c r="C142" s="264" t="s">
        <v>117</v>
      </c>
      <c r="D142" s="265"/>
      <c r="E142" s="39">
        <v>28.57</v>
      </c>
      <c r="F142" s="40">
        <v>2368</v>
      </c>
      <c r="G142" s="41">
        <f t="shared" si="42"/>
        <v>67653.759999999995</v>
      </c>
      <c r="H142" s="42"/>
      <c r="I142" s="43">
        <v>13</v>
      </c>
      <c r="J142" s="44">
        <v>3600</v>
      </c>
      <c r="K142" s="45">
        <f t="shared" si="28"/>
        <v>276.92307692307691</v>
      </c>
      <c r="L142" s="46">
        <v>13</v>
      </c>
      <c r="M142" s="44">
        <f>F142/V142*60</f>
        <v>2912.4701059104882</v>
      </c>
      <c r="N142" s="45">
        <f t="shared" si="36"/>
        <v>224.03616199311449</v>
      </c>
      <c r="O142" s="47">
        <f t="shared" si="37"/>
        <v>0</v>
      </c>
      <c r="P142" s="48">
        <f t="shared" si="38"/>
        <v>-52.886914929962415</v>
      </c>
      <c r="Q142" s="49">
        <f t="shared" si="39"/>
        <v>0.80901947386402462</v>
      </c>
      <c r="R142" s="274"/>
      <c r="S142" s="50">
        <v>0.72167824074074072</v>
      </c>
      <c r="T142" s="51">
        <v>0.75555555555555554</v>
      </c>
      <c r="U142" s="52">
        <v>4.8666666666665748</v>
      </c>
      <c r="V142" s="53">
        <v>48.783333333333339</v>
      </c>
      <c r="W142" s="54"/>
      <c r="X142" s="58"/>
      <c r="Y142" s="266"/>
      <c r="Z142" s="267"/>
      <c r="AA142" s="55">
        <f t="shared" si="40"/>
        <v>-687.5298940895118</v>
      </c>
      <c r="AB142" s="49">
        <f t="shared" si="41"/>
        <v>0.80901947386402451</v>
      </c>
      <c r="AC142" s="279"/>
    </row>
    <row r="143" spans="1:29" ht="15.75" customHeight="1">
      <c r="A143" s="282"/>
      <c r="B143" s="38" t="s">
        <v>118</v>
      </c>
      <c r="C143" s="264" t="s">
        <v>119</v>
      </c>
      <c r="D143" s="265"/>
      <c r="E143" s="39">
        <v>25.64</v>
      </c>
      <c r="F143" s="40">
        <v>1899</v>
      </c>
      <c r="G143" s="41">
        <f t="shared" si="42"/>
        <v>48690.36</v>
      </c>
      <c r="H143" s="42"/>
      <c r="I143" s="43">
        <v>14</v>
      </c>
      <c r="J143" s="44">
        <v>3000</v>
      </c>
      <c r="K143" s="45">
        <f t="shared" si="28"/>
        <v>214.28571428571428</v>
      </c>
      <c r="L143" s="46">
        <v>14</v>
      </c>
      <c r="M143" s="44">
        <f>F143/V143*60</f>
        <v>2561.4087673285894</v>
      </c>
      <c r="N143" s="45">
        <f t="shared" si="36"/>
        <v>182.95776909489925</v>
      </c>
      <c r="O143" s="47">
        <f t="shared" si="37"/>
        <v>0</v>
      </c>
      <c r="P143" s="48">
        <f t="shared" si="38"/>
        <v>-31.327945190815029</v>
      </c>
      <c r="Q143" s="49">
        <f t="shared" si="39"/>
        <v>0.85380292244286315</v>
      </c>
      <c r="R143" s="274"/>
      <c r="S143" s="50">
        <v>0.7583333333333333</v>
      </c>
      <c r="T143" s="51">
        <v>0.78922453703703699</v>
      </c>
      <c r="U143" s="52">
        <v>3.9999999999999858</v>
      </c>
      <c r="V143" s="53">
        <v>44.483333333333306</v>
      </c>
      <c r="W143" s="54"/>
      <c r="X143" s="58"/>
      <c r="Y143" s="266"/>
      <c r="Z143" s="267"/>
      <c r="AA143" s="55">
        <f t="shared" si="40"/>
        <v>-438.59123267141058</v>
      </c>
      <c r="AB143" s="49">
        <f t="shared" si="41"/>
        <v>0.85380292244286315</v>
      </c>
      <c r="AC143" s="279"/>
    </row>
    <row r="144" spans="1:29" ht="15.75" customHeight="1">
      <c r="A144" s="282"/>
      <c r="B144" s="38" t="s">
        <v>118</v>
      </c>
      <c r="C144" s="264" t="s">
        <v>201</v>
      </c>
      <c r="D144" s="265"/>
      <c r="E144" s="39">
        <v>29.85</v>
      </c>
      <c r="F144" s="40">
        <v>2313</v>
      </c>
      <c r="G144" s="41">
        <f t="shared" si="42"/>
        <v>69043.05</v>
      </c>
      <c r="H144" s="42"/>
      <c r="I144" s="43">
        <v>17</v>
      </c>
      <c r="J144" s="44">
        <v>3273</v>
      </c>
      <c r="K144" s="45">
        <f t="shared" si="28"/>
        <v>192.52941176470588</v>
      </c>
      <c r="L144" s="46">
        <v>17</v>
      </c>
      <c r="M144" s="44">
        <f>F144/V144*60</f>
        <v>2826.4765784114052</v>
      </c>
      <c r="N144" s="45">
        <f t="shared" si="36"/>
        <v>166.26332814184735</v>
      </c>
      <c r="O144" s="47">
        <f t="shared" si="37"/>
        <v>0</v>
      </c>
      <c r="P144" s="48">
        <f t="shared" si="38"/>
        <v>-26.266083622858531</v>
      </c>
      <c r="Q144" s="49">
        <f t="shared" si="39"/>
        <v>0.86357365670987019</v>
      </c>
      <c r="R144" s="274"/>
      <c r="S144" s="50">
        <v>0.79236111111111107</v>
      </c>
      <c r="T144" s="51">
        <v>0.82645833333333329</v>
      </c>
      <c r="U144" s="52">
        <v>4.5166666666666799</v>
      </c>
      <c r="V144" s="53">
        <v>49.1</v>
      </c>
      <c r="W144" s="54"/>
      <c r="X144" s="94"/>
      <c r="Y144" s="266"/>
      <c r="Z144" s="267"/>
      <c r="AA144" s="55">
        <f t="shared" si="40"/>
        <v>-446.52342158859483</v>
      </c>
      <c r="AB144" s="49">
        <f t="shared" si="41"/>
        <v>0.86357365670987019</v>
      </c>
      <c r="AC144" s="279"/>
    </row>
    <row r="145" spans="1:29" ht="15.75" customHeight="1">
      <c r="A145" s="283"/>
      <c r="B145" s="38" t="s">
        <v>118</v>
      </c>
      <c r="C145" s="264" t="s">
        <v>202</v>
      </c>
      <c r="D145" s="265"/>
      <c r="E145" s="39">
        <v>29.52</v>
      </c>
      <c r="F145" s="40">
        <v>2253</v>
      </c>
      <c r="G145" s="41">
        <f t="shared" si="42"/>
        <v>66508.56</v>
      </c>
      <c r="H145" s="58"/>
      <c r="I145" s="43">
        <v>17</v>
      </c>
      <c r="J145" s="44">
        <v>3273</v>
      </c>
      <c r="K145" s="45">
        <f t="shared" si="28"/>
        <v>192.52941176470588</v>
      </c>
      <c r="L145" s="59">
        <v>17</v>
      </c>
      <c r="M145" s="44">
        <f>F145/V145*60</f>
        <v>2811.3691507798931</v>
      </c>
      <c r="N145" s="45">
        <f t="shared" si="36"/>
        <v>165.374655928229</v>
      </c>
      <c r="O145" s="47">
        <f t="shared" si="37"/>
        <v>0</v>
      </c>
      <c r="P145" s="48">
        <f t="shared" si="38"/>
        <v>-27.15475583647688</v>
      </c>
      <c r="Q145" s="49">
        <f t="shared" si="39"/>
        <v>0.85895788291472441</v>
      </c>
      <c r="R145" s="274"/>
      <c r="S145" s="50">
        <v>0.82986111111111105</v>
      </c>
      <c r="T145" s="51">
        <v>0.86325231481481479</v>
      </c>
      <c r="U145" s="52">
        <v>4.8999999999999666</v>
      </c>
      <c r="V145" s="53">
        <v>48.083333333333385</v>
      </c>
      <c r="W145" s="54"/>
      <c r="X145" s="94"/>
      <c r="Y145" s="266"/>
      <c r="Z145" s="267"/>
      <c r="AA145" s="55">
        <f t="shared" si="40"/>
        <v>-461.63084922010694</v>
      </c>
      <c r="AB145" s="49">
        <f t="shared" si="41"/>
        <v>0.85895788291472441</v>
      </c>
      <c r="AC145" s="279"/>
    </row>
    <row r="146" spans="1:29" ht="15.75" customHeight="1">
      <c r="A146" s="283"/>
      <c r="B146" s="38"/>
      <c r="C146" s="264"/>
      <c r="D146" s="265"/>
      <c r="E146" s="39"/>
      <c r="F146" s="40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116"/>
      <c r="Y146" s="266"/>
      <c r="Z146" s="267"/>
      <c r="AA146" s="55"/>
      <c r="AB146" s="49"/>
      <c r="AC146" s="279"/>
    </row>
    <row r="147" spans="1:29" ht="15.75" customHeight="1">
      <c r="A147" s="283"/>
      <c r="B147" s="38"/>
      <c r="C147" s="264"/>
      <c r="D147" s="265"/>
      <c r="E147" s="39"/>
      <c r="F147" s="40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79"/>
    </row>
    <row r="148" spans="1:29" ht="15.75" customHeight="1">
      <c r="A148" s="283"/>
      <c r="B148" s="38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79"/>
    </row>
    <row r="149" spans="1:29" ht="15.75" customHeight="1">
      <c r="A149" s="283"/>
      <c r="B149" s="38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68"/>
      <c r="X149" s="110"/>
      <c r="Y149" s="266"/>
      <c r="Z149" s="267"/>
      <c r="AA149" s="55"/>
      <c r="AB149" s="49"/>
      <c r="AC149" s="279"/>
    </row>
    <row r="150" spans="1:29" ht="15.75" customHeight="1">
      <c r="A150" s="283"/>
      <c r="B150" s="38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68"/>
      <c r="X150" s="110"/>
      <c r="Y150" s="266"/>
      <c r="Z150" s="267"/>
      <c r="AA150" s="55"/>
      <c r="AB150" s="49"/>
      <c r="AC150" s="279"/>
    </row>
    <row r="151" spans="1:29" ht="15.75" customHeight="1">
      <c r="A151" s="283"/>
      <c r="B151" s="38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68"/>
      <c r="X151" s="110"/>
      <c r="Y151" s="266"/>
      <c r="Z151" s="267"/>
      <c r="AA151" s="55"/>
      <c r="AB151" s="49"/>
      <c r="AC151" s="279"/>
    </row>
    <row r="152" spans="1:29" ht="15.75" customHeight="1">
      <c r="A152" s="283"/>
      <c r="B152" s="38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68"/>
      <c r="X152" s="110"/>
      <c r="Y152" s="266"/>
      <c r="Z152" s="267"/>
      <c r="AA152" s="55"/>
      <c r="AB152" s="49"/>
      <c r="AC152" s="279"/>
    </row>
    <row r="153" spans="1:29" ht="15.75" customHeight="1">
      <c r="A153" s="283"/>
      <c r="B153" s="38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68"/>
      <c r="X153" s="110"/>
      <c r="Y153" s="266"/>
      <c r="Z153" s="267"/>
      <c r="AA153" s="55"/>
      <c r="AB153" s="49"/>
      <c r="AC153" s="279"/>
    </row>
    <row r="154" spans="1:29" ht="15.75" customHeight="1">
      <c r="A154" s="283"/>
      <c r="B154" s="38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68"/>
      <c r="X154" s="110"/>
      <c r="Y154" s="266"/>
      <c r="Z154" s="267"/>
      <c r="AA154" s="55"/>
      <c r="AB154" s="49"/>
      <c r="AC154" s="279"/>
    </row>
    <row r="155" spans="1:29" ht="15.75" customHeight="1">
      <c r="A155" s="283"/>
      <c r="B155" s="38"/>
      <c r="C155" s="264"/>
      <c r="D155" s="265"/>
      <c r="E155" s="39"/>
      <c r="F155" s="40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68"/>
      <c r="X155" s="110"/>
      <c r="Y155" s="266"/>
      <c r="Z155" s="267"/>
      <c r="AA155" s="55"/>
      <c r="AB155" s="49"/>
      <c r="AC155" s="279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43">AVERAGE(I141:I156)</f>
        <v>14.2</v>
      </c>
      <c r="J157" s="81">
        <f t="shared" si="43"/>
        <v>3169.2</v>
      </c>
      <c r="K157" s="82">
        <f t="shared" ref="K157" si="44">J157/I157</f>
        <v>223.18309859154928</v>
      </c>
      <c r="L157" s="80">
        <f t="shared" ref="L157:M157" si="45">AVERAGE(L141:L156)</f>
        <v>14.2</v>
      </c>
      <c r="M157" s="81">
        <f t="shared" si="45"/>
        <v>2673.9128647369462</v>
      </c>
      <c r="N157" s="82">
        <f>M157/L157</f>
        <v>188.30372286879904</v>
      </c>
      <c r="O157" s="83">
        <f>L157-I157</f>
        <v>0</v>
      </c>
      <c r="P157" s="84">
        <f>N157-K157</f>
        <v>-34.87937572275024</v>
      </c>
      <c r="Q157" s="85">
        <f>N157/K157</f>
        <v>0.84371856138361312</v>
      </c>
      <c r="R157" s="275"/>
      <c r="S157" s="182">
        <f>S141</f>
        <v>0.70833333333333337</v>
      </c>
      <c r="T157" s="183">
        <f>INDEX(T141:T156,COUNTA(T141:T156))</f>
        <v>0.86325231481481479</v>
      </c>
      <c r="U157" s="86"/>
      <c r="V157" s="96"/>
      <c r="W157" s="78"/>
      <c r="X157" s="82"/>
      <c r="Y157" s="262"/>
      <c r="Z157" s="263"/>
      <c r="AA157" s="97">
        <f>M157-J157</f>
        <v>-495.28713526305364</v>
      </c>
      <c r="AB157" s="85">
        <f>M157/J157</f>
        <v>0.84371856138361301</v>
      </c>
      <c r="AC157" s="280"/>
    </row>
    <row r="158" spans="1:29" ht="15.75" customHeight="1">
      <c r="A158" s="268" t="s">
        <v>49</v>
      </c>
      <c r="B158" s="16" t="s">
        <v>76</v>
      </c>
      <c r="C158" s="271" t="s">
        <v>120</v>
      </c>
      <c r="D158" s="272"/>
      <c r="E158" s="21">
        <v>14.03</v>
      </c>
      <c r="F158" s="15">
        <v>8572</v>
      </c>
      <c r="G158" s="22">
        <f t="shared" ref="G158" si="46">E158*F158</f>
        <v>120265.15999999999</v>
      </c>
      <c r="H158" s="23"/>
      <c r="I158" s="24">
        <v>4</v>
      </c>
      <c r="J158" s="25">
        <v>2700</v>
      </c>
      <c r="K158" s="26">
        <f>J158/I158</f>
        <v>675</v>
      </c>
      <c r="L158" s="27">
        <v>4</v>
      </c>
      <c r="M158" s="25">
        <f>F158/V158*60</f>
        <v>2395.156783607576</v>
      </c>
      <c r="N158" s="26">
        <f>M158/L158</f>
        <v>598.789195901894</v>
      </c>
      <c r="O158" s="91">
        <f>L158-I158</f>
        <v>0</v>
      </c>
      <c r="P158" s="92">
        <f>N158-K158</f>
        <v>-76.210804098105996</v>
      </c>
      <c r="Q158" s="31">
        <f>N158/K158</f>
        <v>0.88709510503984301</v>
      </c>
      <c r="R158" s="273">
        <f>Q174</f>
        <v>0.88709510503984301</v>
      </c>
      <c r="S158" s="32">
        <v>0.70851851851851855</v>
      </c>
      <c r="T158" s="33">
        <v>0.85763888888888884</v>
      </c>
      <c r="U158" s="34"/>
      <c r="V158" s="35">
        <v>214.73333333333323</v>
      </c>
      <c r="W158" s="33"/>
      <c r="X158" s="107"/>
      <c r="Y158" s="276"/>
      <c r="Z158" s="277"/>
      <c r="AA158" s="36">
        <f>M158-J158</f>
        <v>-304.84321639242398</v>
      </c>
      <c r="AB158" s="31">
        <f>M158/J158</f>
        <v>0.88709510503984301</v>
      </c>
      <c r="AC158" s="278">
        <f>AB174</f>
        <v>0.88709510503984301</v>
      </c>
    </row>
    <row r="159" spans="1:29" ht="15.75" customHeight="1">
      <c r="A159" s="269"/>
      <c r="B159" s="38"/>
      <c r="C159" s="264"/>
      <c r="D159" s="265"/>
      <c r="E159" s="39"/>
      <c r="F159" s="40"/>
      <c r="G159" s="41"/>
      <c r="H159" s="42"/>
      <c r="I159" s="43"/>
      <c r="J159" s="44"/>
      <c r="K159" s="45"/>
      <c r="L159" s="46"/>
      <c r="M159" s="44"/>
      <c r="N159" s="45"/>
      <c r="O159" s="47"/>
      <c r="P159" s="48"/>
      <c r="Q159" s="49"/>
      <c r="R159" s="274"/>
      <c r="S159" s="50"/>
      <c r="T159" s="51"/>
      <c r="U159" s="52"/>
      <c r="V159" s="53"/>
      <c r="W159" s="54"/>
      <c r="X159" s="94"/>
      <c r="Y159" s="266"/>
      <c r="Z159" s="267"/>
      <c r="AA159" s="55"/>
      <c r="AB159" s="49"/>
      <c r="AC159" s="279"/>
    </row>
    <row r="160" spans="1:29" ht="15.75" customHeight="1">
      <c r="A160" s="269"/>
      <c r="B160" s="38"/>
      <c r="C160" s="264"/>
      <c r="D160" s="265"/>
      <c r="E160" s="39"/>
      <c r="F160" s="40"/>
      <c r="G160" s="41"/>
      <c r="H160" s="42"/>
      <c r="I160" s="43"/>
      <c r="J160" s="44"/>
      <c r="K160" s="45"/>
      <c r="L160" s="46"/>
      <c r="M160" s="44"/>
      <c r="N160" s="45"/>
      <c r="O160" s="47"/>
      <c r="P160" s="48"/>
      <c r="Q160" s="49"/>
      <c r="R160" s="274"/>
      <c r="S160" s="50"/>
      <c r="T160" s="51"/>
      <c r="U160" s="52"/>
      <c r="V160" s="53"/>
      <c r="W160" s="54"/>
      <c r="X160" s="58"/>
      <c r="Y160" s="266"/>
      <c r="Z160" s="267"/>
      <c r="AA160" s="55"/>
      <c r="AB160" s="49"/>
      <c r="AC160" s="279"/>
    </row>
    <row r="161" spans="1:29" ht="15.75" customHeight="1">
      <c r="A161" s="269"/>
      <c r="B161" s="38"/>
      <c r="C161" s="264"/>
      <c r="D161" s="265"/>
      <c r="E161" s="39"/>
      <c r="F161" s="40"/>
      <c r="G161" s="41"/>
      <c r="H161" s="42"/>
      <c r="I161" s="43"/>
      <c r="J161" s="44"/>
      <c r="K161" s="45"/>
      <c r="L161" s="46"/>
      <c r="M161" s="44"/>
      <c r="N161" s="45"/>
      <c r="O161" s="47"/>
      <c r="P161" s="48"/>
      <c r="Q161" s="49"/>
      <c r="R161" s="274"/>
      <c r="S161" s="50"/>
      <c r="T161" s="51"/>
      <c r="U161" s="52"/>
      <c r="V161" s="53"/>
      <c r="W161" s="54"/>
      <c r="X161" s="58"/>
      <c r="Y161" s="266"/>
      <c r="Z161" s="267"/>
      <c r="AA161" s="55"/>
      <c r="AB161" s="49"/>
      <c r="AC161" s="279"/>
    </row>
    <row r="162" spans="1:29" ht="15.75" customHeight="1">
      <c r="A162" s="269"/>
      <c r="B162" s="38"/>
      <c r="C162" s="264"/>
      <c r="D162" s="265"/>
      <c r="E162" s="39"/>
      <c r="F162" s="40"/>
      <c r="G162" s="41"/>
      <c r="H162" s="58"/>
      <c r="I162" s="43"/>
      <c r="J162" s="44"/>
      <c r="K162" s="45"/>
      <c r="L162" s="59"/>
      <c r="M162" s="44"/>
      <c r="N162" s="45"/>
      <c r="O162" s="47"/>
      <c r="P162" s="48"/>
      <c r="Q162" s="49"/>
      <c r="R162" s="274"/>
      <c r="S162" s="50"/>
      <c r="T162" s="51"/>
      <c r="U162" s="52"/>
      <c r="V162" s="53"/>
      <c r="W162" s="54"/>
      <c r="X162" s="58"/>
      <c r="Y162" s="266"/>
      <c r="Z162" s="267"/>
      <c r="AA162" s="55"/>
      <c r="AB162" s="49"/>
      <c r="AC162" s="279"/>
    </row>
    <row r="163" spans="1:29" ht="15.75" customHeight="1">
      <c r="A163" s="269"/>
      <c r="B163" s="38"/>
      <c r="C163" s="264"/>
      <c r="D163" s="265"/>
      <c r="E163" s="39"/>
      <c r="F163" s="40"/>
      <c r="G163" s="60"/>
      <c r="H163" s="61"/>
      <c r="I163" s="43"/>
      <c r="J163" s="44"/>
      <c r="K163" s="45"/>
      <c r="L163" s="46"/>
      <c r="M163" s="44"/>
      <c r="N163" s="45"/>
      <c r="O163" s="47"/>
      <c r="P163" s="48"/>
      <c r="Q163" s="49"/>
      <c r="R163" s="274"/>
      <c r="S163" s="50"/>
      <c r="T163" s="51"/>
      <c r="U163" s="52"/>
      <c r="V163" s="53"/>
      <c r="W163" s="54"/>
      <c r="X163" s="58"/>
      <c r="Y163" s="266"/>
      <c r="Z163" s="267"/>
      <c r="AA163" s="55"/>
      <c r="AB163" s="49"/>
      <c r="AC163" s="279"/>
    </row>
    <row r="164" spans="1:29" ht="15.75" customHeight="1">
      <c r="A164" s="269"/>
      <c r="B164" s="38"/>
      <c r="C164" s="264"/>
      <c r="D164" s="265"/>
      <c r="E164" s="39"/>
      <c r="F164" s="40"/>
      <c r="G164" s="60"/>
      <c r="H164" s="64"/>
      <c r="I164" s="43"/>
      <c r="J164" s="44"/>
      <c r="K164" s="45"/>
      <c r="L164" s="59"/>
      <c r="M164" s="44"/>
      <c r="N164" s="45"/>
      <c r="O164" s="65"/>
      <c r="P164" s="66"/>
      <c r="Q164" s="67"/>
      <c r="R164" s="274"/>
      <c r="S164" s="50"/>
      <c r="T164" s="51"/>
      <c r="U164" s="52"/>
      <c r="V164" s="53"/>
      <c r="W164" s="54"/>
      <c r="X164" s="58"/>
      <c r="Y164" s="266"/>
      <c r="Z164" s="267"/>
      <c r="AA164" s="55"/>
      <c r="AB164" s="49"/>
      <c r="AC164" s="279"/>
    </row>
    <row r="165" spans="1:29" ht="15.75" customHeight="1">
      <c r="A165" s="269"/>
      <c r="B165" s="38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50"/>
      <c r="T165" s="51"/>
      <c r="U165" s="52"/>
      <c r="V165" s="53"/>
      <c r="W165" s="54"/>
      <c r="X165" s="58"/>
      <c r="Y165" s="266"/>
      <c r="Z165" s="267"/>
      <c r="AA165" s="55"/>
      <c r="AB165" s="49"/>
      <c r="AC165" s="279"/>
    </row>
    <row r="166" spans="1:29" ht="15.75" customHeight="1">
      <c r="A166" s="269"/>
      <c r="B166" s="38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50"/>
      <c r="T166" s="51"/>
      <c r="U166" s="52"/>
      <c r="V166" s="53"/>
      <c r="W166" s="54"/>
      <c r="X166" s="58"/>
      <c r="Y166" s="266"/>
      <c r="Z166" s="267"/>
      <c r="AA166" s="55"/>
      <c r="AB166" s="49"/>
      <c r="AC166" s="279"/>
    </row>
    <row r="167" spans="1:29" ht="15.75" customHeight="1">
      <c r="A167" s="269"/>
      <c r="B167" s="38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50"/>
      <c r="T167" s="51"/>
      <c r="U167" s="52"/>
      <c r="V167" s="53"/>
      <c r="W167" s="54"/>
      <c r="X167" s="58"/>
      <c r="Y167" s="266"/>
      <c r="Z167" s="267"/>
      <c r="AA167" s="55"/>
      <c r="AB167" s="49"/>
      <c r="AC167" s="279"/>
    </row>
    <row r="168" spans="1:29" ht="15.75" customHeight="1">
      <c r="A168" s="269"/>
      <c r="B168" s="38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50"/>
      <c r="T168" s="51"/>
      <c r="U168" s="52"/>
      <c r="V168" s="53"/>
      <c r="W168" s="54"/>
      <c r="X168" s="58"/>
      <c r="Y168" s="266"/>
      <c r="Z168" s="267"/>
      <c r="AA168" s="55"/>
      <c r="AB168" s="49"/>
      <c r="AC168" s="279"/>
    </row>
    <row r="169" spans="1:29" ht="15.75" customHeight="1">
      <c r="A169" s="269"/>
      <c r="B169" s="38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50"/>
      <c r="T169" s="51"/>
      <c r="U169" s="52"/>
      <c r="V169" s="53"/>
      <c r="W169" s="54"/>
      <c r="X169" s="58"/>
      <c r="Y169" s="266"/>
      <c r="Z169" s="267"/>
      <c r="AA169" s="55"/>
      <c r="AB169" s="49"/>
      <c r="AC169" s="279"/>
    </row>
    <row r="170" spans="1:29" ht="15.75" customHeight="1">
      <c r="A170" s="269"/>
      <c r="B170" s="38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50"/>
      <c r="T170" s="51"/>
      <c r="U170" s="52"/>
      <c r="V170" s="53"/>
      <c r="W170" s="54"/>
      <c r="X170" s="58"/>
      <c r="Y170" s="266"/>
      <c r="Z170" s="267"/>
      <c r="AA170" s="55"/>
      <c r="AB170" s="49"/>
      <c r="AC170" s="279"/>
    </row>
    <row r="171" spans="1:29" ht="15.75" customHeight="1">
      <c r="A171" s="269"/>
      <c r="B171" s="38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50"/>
      <c r="T171" s="51"/>
      <c r="U171" s="52"/>
      <c r="V171" s="53"/>
      <c r="W171" s="54"/>
      <c r="X171" s="58"/>
      <c r="Y171" s="266"/>
      <c r="Z171" s="267"/>
      <c r="AA171" s="55"/>
      <c r="AB171" s="49"/>
      <c r="AC171" s="279"/>
    </row>
    <row r="172" spans="1:29" ht="15.75" customHeight="1">
      <c r="A172" s="269"/>
      <c r="B172" s="38"/>
      <c r="C172" s="264"/>
      <c r="D172" s="265"/>
      <c r="E172" s="39"/>
      <c r="F172" s="40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50"/>
      <c r="T172" s="51"/>
      <c r="U172" s="52"/>
      <c r="V172" s="53"/>
      <c r="W172" s="54"/>
      <c r="X172" s="58"/>
      <c r="Y172" s="266"/>
      <c r="Z172" s="267"/>
      <c r="AA172" s="55"/>
      <c r="AB172" s="49"/>
      <c r="AC172" s="279"/>
    </row>
    <row r="173" spans="1:29" ht="15.75" customHeight="1">
      <c r="A173" s="269"/>
      <c r="B173" s="38"/>
      <c r="C173" s="264"/>
      <c r="D173" s="265"/>
      <c r="E173" s="104"/>
      <c r="F173" s="40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47">AVERAGE(I158:I173)</f>
        <v>4</v>
      </c>
      <c r="J174" s="81">
        <f t="shared" si="47"/>
        <v>2700</v>
      </c>
      <c r="K174" s="82">
        <f t="shared" ref="K174" si="48">J174/I174</f>
        <v>675</v>
      </c>
      <c r="L174" s="80">
        <f t="shared" ref="L174:M174" si="49">AVERAGE(L158:L173)</f>
        <v>4</v>
      </c>
      <c r="M174" s="81">
        <f t="shared" si="49"/>
        <v>2395.156783607576</v>
      </c>
      <c r="N174" s="82">
        <f t="shared" ref="N174:N180" si="50">M174/L174</f>
        <v>598.789195901894</v>
      </c>
      <c r="O174" s="83">
        <f t="shared" ref="O174:O180" si="51">L174-I174</f>
        <v>0</v>
      </c>
      <c r="P174" s="84">
        <f t="shared" ref="P174:P180" si="52">N174-K174</f>
        <v>-76.210804098105996</v>
      </c>
      <c r="Q174" s="85">
        <f t="shared" ref="Q174:Q180" si="53">N174/K174</f>
        <v>0.88709510503984301</v>
      </c>
      <c r="R174" s="275"/>
      <c r="S174" s="182">
        <f>S158</f>
        <v>0.70851851851851855</v>
      </c>
      <c r="T174" s="183">
        <f>INDEX(T158:T173,COUNTA(T158:T173))</f>
        <v>0.85763888888888884</v>
      </c>
      <c r="U174" s="86"/>
      <c r="V174" s="96"/>
      <c r="W174" s="78"/>
      <c r="X174" s="82"/>
      <c r="Y174" s="262"/>
      <c r="Z174" s="263"/>
      <c r="AA174" s="97">
        <f t="shared" ref="AA174:AA180" si="54">M174-J174</f>
        <v>-304.84321639242398</v>
      </c>
      <c r="AB174" s="85">
        <f t="shared" ref="AB174:AB180" si="55">M174/J174</f>
        <v>0.88709510503984301</v>
      </c>
      <c r="AC174" s="280"/>
    </row>
    <row r="175" spans="1:29" ht="15.75" customHeight="1">
      <c r="A175" s="281" t="s">
        <v>50</v>
      </c>
      <c r="B175" s="16" t="s">
        <v>76</v>
      </c>
      <c r="C175" s="271" t="s">
        <v>122</v>
      </c>
      <c r="D175" s="272"/>
      <c r="E175" s="21">
        <v>18.18</v>
      </c>
      <c r="F175" s="15">
        <v>2229</v>
      </c>
      <c r="G175" s="22">
        <f t="shared" ref="G175:G180" si="56">E175*F175</f>
        <v>40523.22</v>
      </c>
      <c r="H175" s="23">
        <v>2</v>
      </c>
      <c r="I175" s="24">
        <v>3</v>
      </c>
      <c r="J175" s="25">
        <v>3300</v>
      </c>
      <c r="K175" s="26">
        <f>J175/I175</f>
        <v>1100</v>
      </c>
      <c r="L175" s="27">
        <v>3</v>
      </c>
      <c r="M175" s="25">
        <f t="shared" ref="M175:M180" si="57">F175/V175*60</f>
        <v>2676.5843895930661</v>
      </c>
      <c r="N175" s="26">
        <f t="shared" si="50"/>
        <v>892.19479653102201</v>
      </c>
      <c r="O175" s="91">
        <f t="shared" si="51"/>
        <v>0</v>
      </c>
      <c r="P175" s="92">
        <f t="shared" si="52"/>
        <v>-207.80520346897799</v>
      </c>
      <c r="Q175" s="31">
        <f t="shared" si="53"/>
        <v>0.81108617866456545</v>
      </c>
      <c r="R175" s="273">
        <f>Q191</f>
        <v>0.82229075295561915</v>
      </c>
      <c r="S175" s="32">
        <v>0.7083680555555556</v>
      </c>
      <c r="T175" s="33">
        <v>0.74306712962962962</v>
      </c>
      <c r="U175" s="34"/>
      <c r="V175" s="35">
        <v>49.96666666666659</v>
      </c>
      <c r="W175" s="114"/>
      <c r="X175" s="115"/>
      <c r="Y175" s="276"/>
      <c r="Z175" s="277"/>
      <c r="AA175" s="36">
        <f t="shared" si="54"/>
        <v>-623.41561040693387</v>
      </c>
      <c r="AB175" s="31">
        <f t="shared" si="55"/>
        <v>0.81108617866456545</v>
      </c>
      <c r="AC175" s="278">
        <f>AB191</f>
        <v>0.82229075295561915</v>
      </c>
    </row>
    <row r="176" spans="1:29" ht="15.75" customHeight="1">
      <c r="A176" s="282"/>
      <c r="B176" s="38" t="s">
        <v>76</v>
      </c>
      <c r="C176" s="264" t="s">
        <v>123</v>
      </c>
      <c r="D176" s="265"/>
      <c r="E176" s="39">
        <v>23.38</v>
      </c>
      <c r="F176" s="40">
        <v>780</v>
      </c>
      <c r="G176" s="41">
        <f t="shared" si="56"/>
        <v>18236.399999999998</v>
      </c>
      <c r="H176" s="42"/>
      <c r="I176" s="43">
        <v>4</v>
      </c>
      <c r="J176" s="44">
        <v>3000</v>
      </c>
      <c r="K176" s="45">
        <f t="shared" ref="K176:K180" si="58">J176/I176</f>
        <v>750</v>
      </c>
      <c r="L176" s="46">
        <v>4</v>
      </c>
      <c r="M176" s="44">
        <f t="shared" si="57"/>
        <v>2465.3204565408278</v>
      </c>
      <c r="N176" s="45">
        <f t="shared" si="50"/>
        <v>616.33011413520694</v>
      </c>
      <c r="O176" s="47">
        <f t="shared" si="51"/>
        <v>0</v>
      </c>
      <c r="P176" s="48">
        <f t="shared" si="52"/>
        <v>-133.66988586479306</v>
      </c>
      <c r="Q176" s="49">
        <f t="shared" si="53"/>
        <v>0.82177348551360929</v>
      </c>
      <c r="R176" s="274"/>
      <c r="S176" s="50">
        <v>0.74723379629629627</v>
      </c>
      <c r="T176" s="51">
        <v>0.76041666666666663</v>
      </c>
      <c r="U176" s="52">
        <v>5.9999999999999787</v>
      </c>
      <c r="V176" s="53">
        <v>18.983333333333317</v>
      </c>
      <c r="W176" s="54"/>
      <c r="X176" s="94"/>
      <c r="Y176" s="266"/>
      <c r="Z176" s="267"/>
      <c r="AA176" s="55">
        <f t="shared" si="54"/>
        <v>-534.67954345917224</v>
      </c>
      <c r="AB176" s="49">
        <f t="shared" si="55"/>
        <v>0.82177348551360929</v>
      </c>
      <c r="AC176" s="279"/>
    </row>
    <row r="177" spans="1:29" ht="15.75" customHeight="1">
      <c r="A177" s="282"/>
      <c r="B177" s="38" t="s">
        <v>76</v>
      </c>
      <c r="C177" s="264" t="s">
        <v>124</v>
      </c>
      <c r="D177" s="265"/>
      <c r="E177" s="39">
        <v>24.15</v>
      </c>
      <c r="F177" s="40">
        <v>1019</v>
      </c>
      <c r="G177" s="41">
        <f t="shared" si="56"/>
        <v>24608.85</v>
      </c>
      <c r="H177" s="42"/>
      <c r="I177" s="43">
        <v>4</v>
      </c>
      <c r="J177" s="44">
        <v>3000</v>
      </c>
      <c r="K177" s="45">
        <f t="shared" si="58"/>
        <v>750</v>
      </c>
      <c r="L177" s="46">
        <v>4</v>
      </c>
      <c r="M177" s="44">
        <f t="shared" si="57"/>
        <v>2493.8137321550025</v>
      </c>
      <c r="N177" s="45">
        <f t="shared" si="50"/>
        <v>623.45343303875063</v>
      </c>
      <c r="O177" s="47">
        <f t="shared" si="51"/>
        <v>0</v>
      </c>
      <c r="P177" s="48">
        <f t="shared" si="52"/>
        <v>-126.54656696124937</v>
      </c>
      <c r="Q177" s="49">
        <f t="shared" si="53"/>
        <v>0.83127124405166752</v>
      </c>
      <c r="R177" s="274"/>
      <c r="S177" s="50">
        <v>0.76422453703703708</v>
      </c>
      <c r="T177" s="51">
        <v>0.78125</v>
      </c>
      <c r="U177" s="52">
        <v>5.4833333333334444</v>
      </c>
      <c r="V177" s="53">
        <v>24.516666666666609</v>
      </c>
      <c r="W177" s="54"/>
      <c r="X177" s="94"/>
      <c r="Y177" s="266"/>
      <c r="Z177" s="267"/>
      <c r="AA177" s="55">
        <f t="shared" si="54"/>
        <v>-506.18626784499747</v>
      </c>
      <c r="AB177" s="49">
        <f t="shared" si="55"/>
        <v>0.83127124405166752</v>
      </c>
      <c r="AC177" s="279"/>
    </row>
    <row r="178" spans="1:29" ht="15.75" customHeight="1">
      <c r="A178" s="282"/>
      <c r="B178" s="38" t="s">
        <v>76</v>
      </c>
      <c r="C178" s="264" t="s">
        <v>209</v>
      </c>
      <c r="D178" s="265"/>
      <c r="E178" s="39">
        <v>24.15</v>
      </c>
      <c r="F178" s="40">
        <v>1684</v>
      </c>
      <c r="G178" s="41">
        <f t="shared" si="56"/>
        <v>40668.6</v>
      </c>
      <c r="H178" s="42"/>
      <c r="I178" s="43">
        <v>4</v>
      </c>
      <c r="J178" s="44">
        <v>3000</v>
      </c>
      <c r="K178" s="45">
        <f t="shared" si="58"/>
        <v>750</v>
      </c>
      <c r="L178" s="46">
        <v>4</v>
      </c>
      <c r="M178" s="44">
        <f t="shared" si="57"/>
        <v>2504.0892193308605</v>
      </c>
      <c r="N178" s="45">
        <f t="shared" si="50"/>
        <v>626.02230483271512</v>
      </c>
      <c r="O178" s="47">
        <f t="shared" si="51"/>
        <v>0</v>
      </c>
      <c r="P178" s="48">
        <f t="shared" si="52"/>
        <v>-123.97769516728488</v>
      </c>
      <c r="Q178" s="49">
        <f t="shared" si="53"/>
        <v>0.8346964064436202</v>
      </c>
      <c r="R178" s="274"/>
      <c r="S178" s="50">
        <v>0.78481481481481485</v>
      </c>
      <c r="T178" s="51">
        <v>0.81283564814814813</v>
      </c>
      <c r="U178" s="52">
        <v>5.1333333333333897</v>
      </c>
      <c r="V178" s="53">
        <v>40.349999999999909</v>
      </c>
      <c r="W178" s="54"/>
      <c r="X178" s="94"/>
      <c r="Y178" s="266"/>
      <c r="Z178" s="267"/>
      <c r="AA178" s="55">
        <f t="shared" si="54"/>
        <v>-495.91078066913951</v>
      </c>
      <c r="AB178" s="49">
        <f t="shared" si="55"/>
        <v>0.8346964064436202</v>
      </c>
      <c r="AC178" s="279"/>
    </row>
    <row r="179" spans="1:29" ht="15.75" customHeight="1">
      <c r="A179" s="283"/>
      <c r="B179" s="38" t="s">
        <v>76</v>
      </c>
      <c r="C179" s="264" t="s">
        <v>210</v>
      </c>
      <c r="D179" s="265"/>
      <c r="E179" s="39">
        <v>27.58</v>
      </c>
      <c r="F179" s="40">
        <v>1911</v>
      </c>
      <c r="G179" s="41">
        <f t="shared" si="56"/>
        <v>52705.38</v>
      </c>
      <c r="H179" s="58"/>
      <c r="I179" s="43">
        <v>4</v>
      </c>
      <c r="J179" s="44">
        <v>3000</v>
      </c>
      <c r="K179" s="45">
        <f t="shared" si="58"/>
        <v>750</v>
      </c>
      <c r="L179" s="59">
        <v>4</v>
      </c>
      <c r="M179" s="44">
        <f t="shared" si="57"/>
        <v>2477.349657904208</v>
      </c>
      <c r="N179" s="45">
        <f t="shared" si="50"/>
        <v>619.337414476052</v>
      </c>
      <c r="O179" s="47">
        <f t="shared" si="51"/>
        <v>0</v>
      </c>
      <c r="P179" s="48">
        <f t="shared" si="52"/>
        <v>-130.662585523948</v>
      </c>
      <c r="Q179" s="49">
        <f t="shared" si="53"/>
        <v>0.82578321930140264</v>
      </c>
      <c r="R179" s="274"/>
      <c r="S179" s="50">
        <v>0.81666666666666665</v>
      </c>
      <c r="T179" s="51">
        <v>0.84880787037037042</v>
      </c>
      <c r="U179" s="52">
        <v>5.5166666666666764</v>
      </c>
      <c r="V179" s="53">
        <v>46.283333333333431</v>
      </c>
      <c r="W179" s="54">
        <v>0.84880787037037042</v>
      </c>
      <c r="X179" s="94">
        <v>0.89033564814814814</v>
      </c>
      <c r="Y179" s="266"/>
      <c r="Z179" s="267"/>
      <c r="AA179" s="55">
        <f t="shared" si="54"/>
        <v>-522.65034209579198</v>
      </c>
      <c r="AB179" s="49">
        <f t="shared" si="55"/>
        <v>0.82578321930140264</v>
      </c>
      <c r="AC179" s="279"/>
    </row>
    <row r="180" spans="1:29" ht="15.75" customHeight="1">
      <c r="A180" s="283"/>
      <c r="B180" s="38" t="s">
        <v>76</v>
      </c>
      <c r="C180" s="264" t="s">
        <v>122</v>
      </c>
      <c r="D180" s="265"/>
      <c r="E180" s="39">
        <v>18.18</v>
      </c>
      <c r="F180" s="40">
        <v>1692</v>
      </c>
      <c r="G180" s="60">
        <f t="shared" si="56"/>
        <v>30760.560000000001</v>
      </c>
      <c r="H180" s="61"/>
      <c r="I180" s="43">
        <v>3</v>
      </c>
      <c r="J180" s="44">
        <v>3300</v>
      </c>
      <c r="K180" s="45">
        <f t="shared" si="58"/>
        <v>1100</v>
      </c>
      <c r="L180" s="46">
        <v>3</v>
      </c>
      <c r="M180" s="44">
        <f t="shared" si="57"/>
        <v>2677.4505494505524</v>
      </c>
      <c r="N180" s="45">
        <f t="shared" si="50"/>
        <v>892.48351648351752</v>
      </c>
      <c r="O180" s="47">
        <f t="shared" si="51"/>
        <v>0</v>
      </c>
      <c r="P180" s="48">
        <f t="shared" si="52"/>
        <v>-207.51648351648248</v>
      </c>
      <c r="Q180" s="49">
        <f t="shared" si="53"/>
        <v>0.81134865134865231</v>
      </c>
      <c r="R180" s="274"/>
      <c r="S180" s="50">
        <v>0.89033564814814814</v>
      </c>
      <c r="T180" s="51">
        <v>0.91666666666666663</v>
      </c>
      <c r="U180" s="52">
        <v>59.799999999999912</v>
      </c>
      <c r="V180" s="53">
        <v>37.916666666666629</v>
      </c>
      <c r="W180" s="54"/>
      <c r="X180" s="94"/>
      <c r="Y180" s="266"/>
      <c r="Z180" s="267"/>
      <c r="AA180" s="55">
        <f t="shared" si="54"/>
        <v>-622.54945054944756</v>
      </c>
      <c r="AB180" s="49">
        <f t="shared" si="55"/>
        <v>0.81134865134865231</v>
      </c>
      <c r="AC180" s="279"/>
    </row>
    <row r="181" spans="1:29" ht="15.75" customHeight="1">
      <c r="A181" s="283"/>
      <c r="B181" s="38"/>
      <c r="C181" s="264"/>
      <c r="D181" s="265"/>
      <c r="E181" s="39"/>
      <c r="F181" s="40"/>
      <c r="G181" s="60"/>
      <c r="H181" s="64"/>
      <c r="I181" s="43"/>
      <c r="J181" s="44"/>
      <c r="K181" s="45"/>
      <c r="L181" s="59"/>
      <c r="M181" s="44"/>
      <c r="N181" s="45"/>
      <c r="O181" s="65"/>
      <c r="P181" s="66"/>
      <c r="Q181" s="67"/>
      <c r="R181" s="274"/>
      <c r="S181" s="50"/>
      <c r="T181" s="51"/>
      <c r="U181" s="52"/>
      <c r="V181" s="53"/>
      <c r="W181" s="54"/>
      <c r="X181" s="94"/>
      <c r="Y181" s="266"/>
      <c r="Z181" s="267"/>
      <c r="AA181" s="55"/>
      <c r="AB181" s="49"/>
      <c r="AC181" s="279"/>
    </row>
    <row r="182" spans="1:29" ht="15.75" customHeight="1">
      <c r="A182" s="283"/>
      <c r="B182" s="38"/>
      <c r="C182" s="264"/>
      <c r="D182" s="265"/>
      <c r="E182" s="39"/>
      <c r="F182" s="40"/>
      <c r="G182" s="60"/>
      <c r="H182" s="64"/>
      <c r="I182" s="43"/>
      <c r="J182" s="44"/>
      <c r="K182" s="45"/>
      <c r="L182" s="59"/>
      <c r="M182" s="44"/>
      <c r="N182" s="45"/>
      <c r="O182" s="65"/>
      <c r="P182" s="66"/>
      <c r="Q182" s="67"/>
      <c r="R182" s="274"/>
      <c r="S182" s="50"/>
      <c r="T182" s="51"/>
      <c r="U182" s="52"/>
      <c r="V182" s="53"/>
      <c r="W182" s="54"/>
      <c r="X182" s="94"/>
      <c r="Y182" s="266"/>
      <c r="Z182" s="267"/>
      <c r="AA182" s="55"/>
      <c r="AB182" s="49"/>
      <c r="AC182" s="279"/>
    </row>
    <row r="183" spans="1:29" ht="15.75" customHeight="1">
      <c r="A183" s="283"/>
      <c r="B183" s="38"/>
      <c r="C183" s="264"/>
      <c r="D183" s="265"/>
      <c r="E183" s="39"/>
      <c r="F183" s="40"/>
      <c r="G183" s="60"/>
      <c r="H183" s="64"/>
      <c r="I183" s="43"/>
      <c r="J183" s="44"/>
      <c r="K183" s="45"/>
      <c r="L183" s="59"/>
      <c r="M183" s="44"/>
      <c r="N183" s="45"/>
      <c r="O183" s="65"/>
      <c r="P183" s="66"/>
      <c r="Q183" s="67"/>
      <c r="R183" s="274"/>
      <c r="S183" s="50"/>
      <c r="T183" s="51"/>
      <c r="U183" s="52"/>
      <c r="V183" s="53"/>
      <c r="W183" s="54"/>
      <c r="X183" s="94"/>
      <c r="Y183" s="266"/>
      <c r="Z183" s="267"/>
      <c r="AA183" s="55"/>
      <c r="AB183" s="49"/>
      <c r="AC183" s="279"/>
    </row>
    <row r="184" spans="1:29" ht="15.75" customHeight="1">
      <c r="A184" s="283"/>
      <c r="B184" s="38"/>
      <c r="C184" s="264"/>
      <c r="D184" s="265"/>
      <c r="E184" s="39"/>
      <c r="F184" s="40"/>
      <c r="G184" s="60"/>
      <c r="H184" s="64"/>
      <c r="I184" s="43"/>
      <c r="J184" s="44"/>
      <c r="K184" s="45"/>
      <c r="L184" s="59"/>
      <c r="M184" s="44"/>
      <c r="N184" s="45"/>
      <c r="O184" s="65"/>
      <c r="P184" s="66"/>
      <c r="Q184" s="67"/>
      <c r="R184" s="274"/>
      <c r="S184" s="50"/>
      <c r="T184" s="51"/>
      <c r="U184" s="52"/>
      <c r="V184" s="53"/>
      <c r="W184" s="54"/>
      <c r="X184" s="94"/>
      <c r="Y184" s="266"/>
      <c r="Z184" s="267"/>
      <c r="AA184" s="55"/>
      <c r="AB184" s="49"/>
      <c r="AC184" s="279"/>
    </row>
    <row r="185" spans="1:29" ht="15.75" customHeight="1">
      <c r="A185" s="283"/>
      <c r="B185" s="38"/>
      <c r="C185" s="264"/>
      <c r="D185" s="265"/>
      <c r="E185" s="39"/>
      <c r="F185" s="40"/>
      <c r="G185" s="60"/>
      <c r="H185" s="64"/>
      <c r="I185" s="43"/>
      <c r="J185" s="44"/>
      <c r="K185" s="45"/>
      <c r="L185" s="59"/>
      <c r="M185" s="44"/>
      <c r="N185" s="45"/>
      <c r="O185" s="65"/>
      <c r="P185" s="66"/>
      <c r="Q185" s="67"/>
      <c r="R185" s="274"/>
      <c r="S185" s="50"/>
      <c r="T185" s="51"/>
      <c r="U185" s="52"/>
      <c r="V185" s="53"/>
      <c r="W185" s="54"/>
      <c r="X185" s="94"/>
      <c r="Y185" s="266"/>
      <c r="Z185" s="267"/>
      <c r="AA185" s="55"/>
      <c r="AB185" s="49"/>
      <c r="AC185" s="279"/>
    </row>
    <row r="186" spans="1:29" ht="15.75" customHeight="1">
      <c r="A186" s="283"/>
      <c r="B186" s="38"/>
      <c r="C186" s="264"/>
      <c r="D186" s="265"/>
      <c r="E186" s="39"/>
      <c r="F186" s="40"/>
      <c r="G186" s="60"/>
      <c r="H186" s="64"/>
      <c r="I186" s="43"/>
      <c r="J186" s="44"/>
      <c r="K186" s="45"/>
      <c r="L186" s="59"/>
      <c r="M186" s="44"/>
      <c r="N186" s="45"/>
      <c r="O186" s="65"/>
      <c r="P186" s="66"/>
      <c r="Q186" s="67"/>
      <c r="R186" s="274"/>
      <c r="S186" s="50"/>
      <c r="T186" s="51"/>
      <c r="U186" s="52"/>
      <c r="V186" s="53"/>
      <c r="W186" s="54"/>
      <c r="X186" s="94"/>
      <c r="Y186" s="266"/>
      <c r="Z186" s="267"/>
      <c r="AA186" s="55"/>
      <c r="AB186" s="49"/>
      <c r="AC186" s="279"/>
    </row>
    <row r="187" spans="1:29" ht="15.75" customHeight="1">
      <c r="A187" s="283"/>
      <c r="B187" s="38"/>
      <c r="C187" s="264"/>
      <c r="D187" s="265"/>
      <c r="E187" s="39"/>
      <c r="F187" s="40"/>
      <c r="G187" s="60"/>
      <c r="H187" s="64"/>
      <c r="I187" s="43"/>
      <c r="J187" s="44"/>
      <c r="K187" s="45"/>
      <c r="L187" s="59"/>
      <c r="M187" s="44"/>
      <c r="N187" s="45"/>
      <c r="O187" s="65"/>
      <c r="P187" s="66"/>
      <c r="Q187" s="67"/>
      <c r="R187" s="274"/>
      <c r="S187" s="50"/>
      <c r="T187" s="51"/>
      <c r="U187" s="52"/>
      <c r="V187" s="53"/>
      <c r="W187" s="54"/>
      <c r="X187" s="94"/>
      <c r="Y187" s="266"/>
      <c r="Z187" s="267"/>
      <c r="AA187" s="55"/>
      <c r="AB187" s="49"/>
      <c r="AC187" s="279"/>
    </row>
    <row r="188" spans="1:29" ht="15.75" customHeight="1">
      <c r="A188" s="283"/>
      <c r="B188" s="38"/>
      <c r="C188" s="264"/>
      <c r="D188" s="265"/>
      <c r="E188" s="39"/>
      <c r="F188" s="40"/>
      <c r="G188" s="60"/>
      <c r="H188" s="64"/>
      <c r="I188" s="43"/>
      <c r="J188" s="44"/>
      <c r="K188" s="45"/>
      <c r="L188" s="59"/>
      <c r="M188" s="44"/>
      <c r="N188" s="45"/>
      <c r="O188" s="65"/>
      <c r="P188" s="66"/>
      <c r="Q188" s="67"/>
      <c r="R188" s="274"/>
      <c r="S188" s="50"/>
      <c r="T188" s="51"/>
      <c r="U188" s="52"/>
      <c r="V188" s="53"/>
      <c r="W188" s="54"/>
      <c r="X188" s="94"/>
      <c r="Y188" s="266"/>
      <c r="Z188" s="267"/>
      <c r="AA188" s="55"/>
      <c r="AB188" s="49"/>
      <c r="AC188" s="279"/>
    </row>
    <row r="189" spans="1:29" ht="15.75" customHeight="1">
      <c r="A189" s="283"/>
      <c r="B189" s="38"/>
      <c r="C189" s="264"/>
      <c r="D189" s="265"/>
      <c r="E189" s="39"/>
      <c r="F189" s="40"/>
      <c r="G189" s="60"/>
      <c r="H189" s="64"/>
      <c r="I189" s="43"/>
      <c r="J189" s="44"/>
      <c r="K189" s="45"/>
      <c r="L189" s="59"/>
      <c r="M189" s="44"/>
      <c r="N189" s="45"/>
      <c r="O189" s="65"/>
      <c r="P189" s="66"/>
      <c r="Q189" s="67"/>
      <c r="R189" s="274"/>
      <c r="S189" s="50"/>
      <c r="T189" s="51"/>
      <c r="U189" s="52"/>
      <c r="V189" s="53"/>
      <c r="W189" s="54"/>
      <c r="X189" s="94"/>
      <c r="Y189" s="266"/>
      <c r="Z189" s="267"/>
      <c r="AA189" s="55"/>
      <c r="AB189" s="49"/>
      <c r="AC189" s="279"/>
    </row>
    <row r="190" spans="1:29" ht="15.75" customHeight="1">
      <c r="A190" s="283"/>
      <c r="B190" s="38"/>
      <c r="C190" s="264"/>
      <c r="D190" s="265"/>
      <c r="E190" s="104"/>
      <c r="F190" s="40"/>
      <c r="G190" s="72"/>
      <c r="H190" s="64"/>
      <c r="I190" s="43"/>
      <c r="J190" s="44"/>
      <c r="K190" s="45"/>
      <c r="L190" s="59"/>
      <c r="M190" s="44"/>
      <c r="N190" s="45"/>
      <c r="O190" s="65"/>
      <c r="P190" s="66"/>
      <c r="Q190" s="67"/>
      <c r="R190" s="274"/>
      <c r="S190" s="62"/>
      <c r="T190" s="63"/>
      <c r="U190" s="73"/>
      <c r="V190" s="74"/>
      <c r="W190" s="68"/>
      <c r="X190" s="110"/>
      <c r="Y190" s="266"/>
      <c r="Z190" s="267"/>
      <c r="AA190" s="111"/>
      <c r="AB190" s="67"/>
      <c r="AC190" s="279"/>
    </row>
    <row r="191" spans="1:29" ht="15.75" customHeight="1" thickBot="1">
      <c r="A191" s="284"/>
      <c r="B191" s="76" t="s">
        <v>35</v>
      </c>
      <c r="C191" s="261"/>
      <c r="D191" s="261"/>
      <c r="E191" s="77"/>
      <c r="F191" s="18"/>
      <c r="G191" s="79"/>
      <c r="H191" s="20"/>
      <c r="I191" s="80">
        <f t="shared" ref="I191:J191" si="59">AVERAGE(I175:I190)</f>
        <v>3.6666666666666665</v>
      </c>
      <c r="J191" s="81">
        <f t="shared" si="59"/>
        <v>3100</v>
      </c>
      <c r="K191" s="82">
        <f t="shared" ref="K191" si="60">J191/I191</f>
        <v>845.4545454545455</v>
      </c>
      <c r="L191" s="80">
        <f t="shared" ref="L191:M191" si="61">AVERAGE(L175:L190)</f>
        <v>3.6666666666666665</v>
      </c>
      <c r="M191" s="81">
        <f t="shared" si="61"/>
        <v>2549.1013341624193</v>
      </c>
      <c r="N191" s="82">
        <f>M191/L191</f>
        <v>695.20945477156897</v>
      </c>
      <c r="O191" s="83">
        <f>L191-I191</f>
        <v>0</v>
      </c>
      <c r="P191" s="84">
        <f>N191-K191</f>
        <v>-150.24509068297652</v>
      </c>
      <c r="Q191" s="85">
        <f>N191/K191</f>
        <v>0.82229075295561915</v>
      </c>
      <c r="R191" s="275"/>
      <c r="S191" s="182">
        <f>S175</f>
        <v>0.7083680555555556</v>
      </c>
      <c r="T191" s="183">
        <f>INDEX(T175:T190,COUNTA(T175:T190))</f>
        <v>0.91666666666666663</v>
      </c>
      <c r="U191" s="86"/>
      <c r="V191" s="96"/>
      <c r="W191" s="18"/>
      <c r="X191" s="20"/>
      <c r="Y191" s="262"/>
      <c r="Z191" s="263"/>
      <c r="AA191" s="97">
        <f>M191-J191</f>
        <v>-550.89866583758067</v>
      </c>
      <c r="AB191" s="85">
        <f>M191/J191</f>
        <v>0.82229075295561915</v>
      </c>
      <c r="AC191" s="280"/>
    </row>
    <row r="192" spans="1:29" ht="15.75" customHeight="1">
      <c r="A192" s="268" t="s">
        <v>51</v>
      </c>
      <c r="B192" s="16" t="s">
        <v>76</v>
      </c>
      <c r="C192" s="271" t="s">
        <v>121</v>
      </c>
      <c r="D192" s="272"/>
      <c r="E192" s="21">
        <v>22.28</v>
      </c>
      <c r="F192" s="15">
        <v>1579</v>
      </c>
      <c r="G192" s="22">
        <f t="shared" ref="G192:G195" si="62">E192*F192</f>
        <v>35180.120000000003</v>
      </c>
      <c r="H192" s="23"/>
      <c r="I192" s="24">
        <v>5</v>
      </c>
      <c r="J192" s="25">
        <v>3300</v>
      </c>
      <c r="K192" s="26">
        <f>J192/I192</f>
        <v>660</v>
      </c>
      <c r="L192" s="27">
        <v>5</v>
      </c>
      <c r="M192" s="25">
        <f>F192/V192*60</f>
        <v>2770.1754385964982</v>
      </c>
      <c r="N192" s="26">
        <f>M192/L192</f>
        <v>554.03508771929967</v>
      </c>
      <c r="O192" s="91">
        <f>L192-I192</f>
        <v>0</v>
      </c>
      <c r="P192" s="92">
        <f>N192-K192</f>
        <v>-105.96491228070033</v>
      </c>
      <c r="Q192" s="31">
        <f>N192/K192</f>
        <v>0.83944710260499955</v>
      </c>
      <c r="R192" s="273">
        <f>Q208</f>
        <v>0.83808967521700428</v>
      </c>
      <c r="S192" s="32">
        <v>0.70833333333333337</v>
      </c>
      <c r="T192" s="33">
        <v>0.73208333333333331</v>
      </c>
      <c r="U192" s="34"/>
      <c r="V192" s="35">
        <v>34.19999999999991</v>
      </c>
      <c r="W192" s="114"/>
      <c r="X192" s="115"/>
      <c r="Y192" s="276"/>
      <c r="Z192" s="277"/>
      <c r="AA192" s="36">
        <f>M192-J192</f>
        <v>-529.82456140350178</v>
      </c>
      <c r="AB192" s="31">
        <f>M192/J192</f>
        <v>0.83944710260499944</v>
      </c>
      <c r="AC192" s="278">
        <f>AB208</f>
        <v>0.83808967521700428</v>
      </c>
    </row>
    <row r="193" spans="1:29" ht="15.75" customHeight="1">
      <c r="A193" s="269"/>
      <c r="B193" s="38" t="s">
        <v>76</v>
      </c>
      <c r="C193" s="264" t="s">
        <v>125</v>
      </c>
      <c r="D193" s="265"/>
      <c r="E193" s="39">
        <v>17.89</v>
      </c>
      <c r="F193" s="40">
        <v>4795</v>
      </c>
      <c r="G193" s="41">
        <f t="shared" si="62"/>
        <v>85782.55</v>
      </c>
      <c r="H193" s="42"/>
      <c r="I193" s="43">
        <v>4</v>
      </c>
      <c r="J193" s="44">
        <v>3300</v>
      </c>
      <c r="K193" s="45">
        <f t="shared" ref="K193:K228" si="63">J193/I193</f>
        <v>825</v>
      </c>
      <c r="L193" s="46">
        <v>4</v>
      </c>
      <c r="M193" s="44">
        <f>F193/V193*60</f>
        <v>2793.2038834951468</v>
      </c>
      <c r="N193" s="45">
        <f>M193/L193</f>
        <v>698.3009708737867</v>
      </c>
      <c r="O193" s="47">
        <f>L193-I193</f>
        <v>0</v>
      </c>
      <c r="P193" s="48">
        <f>N193-K193</f>
        <v>-126.6990291262133</v>
      </c>
      <c r="Q193" s="49">
        <f>N193/K193</f>
        <v>0.8464254192409536</v>
      </c>
      <c r="R193" s="274"/>
      <c r="S193" s="50">
        <v>0.73611111111111116</v>
      </c>
      <c r="T193" s="51">
        <v>0.80763888888888891</v>
      </c>
      <c r="U193" s="52">
        <v>5.8000000000001073</v>
      </c>
      <c r="V193" s="53">
        <v>102.99999999999996</v>
      </c>
      <c r="W193" s="54"/>
      <c r="X193" s="94"/>
      <c r="Y193" s="266"/>
      <c r="Z193" s="267"/>
      <c r="AA193" s="55">
        <f>M193-J193</f>
        <v>-506.79611650485322</v>
      </c>
      <c r="AB193" s="49">
        <f>M193/J193</f>
        <v>0.8464254192409536</v>
      </c>
      <c r="AC193" s="279"/>
    </row>
    <row r="194" spans="1:29" ht="15.75" customHeight="1">
      <c r="A194" s="269"/>
      <c r="B194" s="38" t="s">
        <v>76</v>
      </c>
      <c r="C194" s="264" t="s">
        <v>126</v>
      </c>
      <c r="D194" s="265"/>
      <c r="E194" s="39">
        <v>16.66</v>
      </c>
      <c r="F194" s="40">
        <v>3111</v>
      </c>
      <c r="G194" s="41">
        <f t="shared" si="62"/>
        <v>51829.26</v>
      </c>
      <c r="H194" s="42">
        <v>2</v>
      </c>
      <c r="I194" s="43">
        <v>4</v>
      </c>
      <c r="J194" s="44">
        <v>3300</v>
      </c>
      <c r="K194" s="45">
        <f t="shared" si="63"/>
        <v>825</v>
      </c>
      <c r="L194" s="46">
        <v>4</v>
      </c>
      <c r="M194" s="44">
        <f>F194/V194*60</f>
        <v>2751.7444717444737</v>
      </c>
      <c r="N194" s="45">
        <f>M194/L194</f>
        <v>687.93611793611842</v>
      </c>
      <c r="O194" s="47">
        <f>L194-I194</f>
        <v>0</v>
      </c>
      <c r="P194" s="48">
        <f>N194-K194</f>
        <v>-137.06388206388158</v>
      </c>
      <c r="Q194" s="49">
        <f>N194/K194</f>
        <v>0.83386196113468902</v>
      </c>
      <c r="R194" s="274"/>
      <c r="S194" s="50">
        <v>0.81192129629629628</v>
      </c>
      <c r="T194" s="51">
        <v>0.85902777777777772</v>
      </c>
      <c r="U194" s="52">
        <v>6.1666666666666181</v>
      </c>
      <c r="V194" s="53">
        <v>67.833333333333286</v>
      </c>
      <c r="W194" s="54">
        <v>0.85902777777777772</v>
      </c>
      <c r="X194" s="94">
        <v>0.89866898148148144</v>
      </c>
      <c r="Y194" s="266"/>
      <c r="Z194" s="267"/>
      <c r="AA194" s="55">
        <f>M194-J194</f>
        <v>-548.25552825552631</v>
      </c>
      <c r="AB194" s="49">
        <f>M194/J194</f>
        <v>0.83386196113468902</v>
      </c>
      <c r="AC194" s="279"/>
    </row>
    <row r="195" spans="1:29" ht="15.75" customHeight="1">
      <c r="A195" s="269"/>
      <c r="B195" s="38" t="s">
        <v>76</v>
      </c>
      <c r="C195" s="264" t="s">
        <v>126</v>
      </c>
      <c r="D195" s="265"/>
      <c r="E195" s="39">
        <v>16.66</v>
      </c>
      <c r="F195" s="40">
        <v>4713</v>
      </c>
      <c r="G195" s="41">
        <f t="shared" si="62"/>
        <v>78518.58</v>
      </c>
      <c r="H195" s="42"/>
      <c r="I195" s="43">
        <v>4</v>
      </c>
      <c r="J195" s="44">
        <v>3300</v>
      </c>
      <c r="K195" s="45">
        <f t="shared" si="63"/>
        <v>825</v>
      </c>
      <c r="L195" s="46">
        <v>4</v>
      </c>
      <c r="M195" s="44">
        <f>F195/V195*60</f>
        <v>2747.6599190283387</v>
      </c>
      <c r="N195" s="45">
        <f>M195/L195</f>
        <v>686.91497975708467</v>
      </c>
      <c r="O195" s="47">
        <f>L195-I195</f>
        <v>0</v>
      </c>
      <c r="P195" s="48">
        <f>N195-K195</f>
        <v>-138.08502024291533</v>
      </c>
      <c r="Q195" s="49">
        <f>N195/K195</f>
        <v>0.8326242178873754</v>
      </c>
      <c r="R195" s="274"/>
      <c r="S195" s="50">
        <v>0.89866898148148144</v>
      </c>
      <c r="T195" s="51">
        <v>0.97013888888888888</v>
      </c>
      <c r="U195" s="52">
        <v>57.083333333333357</v>
      </c>
      <c r="V195" s="53">
        <v>102.91666666666671</v>
      </c>
      <c r="W195" s="54"/>
      <c r="X195" s="94"/>
      <c r="Y195" s="266"/>
      <c r="Z195" s="267"/>
      <c r="AA195" s="55">
        <f>M195-J195</f>
        <v>-552.34008097166134</v>
      </c>
      <c r="AB195" s="49">
        <f>M195/J195</f>
        <v>0.8326242178873754</v>
      </c>
      <c r="AC195" s="279"/>
    </row>
    <row r="196" spans="1:29" ht="15.75" customHeight="1">
      <c r="A196" s="269"/>
      <c r="B196" s="38"/>
      <c r="C196" s="264"/>
      <c r="D196" s="265"/>
      <c r="E196" s="39"/>
      <c r="F196" s="40"/>
      <c r="G196" s="41"/>
      <c r="H196" s="58"/>
      <c r="I196" s="43"/>
      <c r="J196" s="44"/>
      <c r="K196" s="45"/>
      <c r="L196" s="59"/>
      <c r="M196" s="44"/>
      <c r="N196" s="45"/>
      <c r="O196" s="47"/>
      <c r="P196" s="48"/>
      <c r="Q196" s="49"/>
      <c r="R196" s="274"/>
      <c r="S196" s="50"/>
      <c r="T196" s="51"/>
      <c r="U196" s="52"/>
      <c r="V196" s="53"/>
      <c r="W196" s="54"/>
      <c r="X196" s="94"/>
      <c r="Y196" s="266"/>
      <c r="Z196" s="267"/>
      <c r="AA196" s="55"/>
      <c r="AB196" s="49"/>
      <c r="AC196" s="279"/>
    </row>
    <row r="197" spans="1:29" ht="15.75" customHeight="1">
      <c r="A197" s="269"/>
      <c r="B197" s="38"/>
      <c r="C197" s="264"/>
      <c r="D197" s="265"/>
      <c r="E197" s="39"/>
      <c r="F197" s="40"/>
      <c r="G197" s="60"/>
      <c r="H197" s="61"/>
      <c r="I197" s="43"/>
      <c r="J197" s="44"/>
      <c r="K197" s="45"/>
      <c r="L197" s="46"/>
      <c r="M197" s="44"/>
      <c r="N197" s="45"/>
      <c r="O197" s="47"/>
      <c r="P197" s="48"/>
      <c r="Q197" s="49"/>
      <c r="R197" s="274"/>
      <c r="S197" s="50"/>
      <c r="T197" s="51"/>
      <c r="U197" s="52"/>
      <c r="V197" s="53"/>
      <c r="W197" s="54"/>
      <c r="X197" s="94"/>
      <c r="Y197" s="266"/>
      <c r="Z197" s="267"/>
      <c r="AA197" s="55"/>
      <c r="AB197" s="49"/>
      <c r="AC197" s="279"/>
    </row>
    <row r="198" spans="1:29" ht="15.75" customHeight="1">
      <c r="A198" s="269"/>
      <c r="B198" s="38"/>
      <c r="C198" s="264"/>
      <c r="D198" s="265"/>
      <c r="E198" s="39"/>
      <c r="F198" s="40"/>
      <c r="G198" s="60"/>
      <c r="H198" s="64"/>
      <c r="I198" s="43"/>
      <c r="J198" s="44"/>
      <c r="K198" s="45"/>
      <c r="L198" s="59"/>
      <c r="M198" s="44"/>
      <c r="N198" s="45"/>
      <c r="O198" s="65"/>
      <c r="P198" s="66"/>
      <c r="Q198" s="67"/>
      <c r="R198" s="274"/>
      <c r="S198" s="50"/>
      <c r="T198" s="51"/>
      <c r="U198" s="52"/>
      <c r="V198" s="53"/>
      <c r="W198" s="54"/>
      <c r="X198" s="94"/>
      <c r="Y198" s="266"/>
      <c r="Z198" s="267"/>
      <c r="AA198" s="55"/>
      <c r="AB198" s="49"/>
      <c r="AC198" s="279"/>
    </row>
    <row r="199" spans="1:29" ht="15.75" customHeight="1">
      <c r="A199" s="269"/>
      <c r="B199" s="38"/>
      <c r="C199" s="264"/>
      <c r="D199" s="265"/>
      <c r="E199" s="39"/>
      <c r="F199" s="40"/>
      <c r="G199" s="60"/>
      <c r="H199" s="64"/>
      <c r="I199" s="43"/>
      <c r="J199" s="44"/>
      <c r="K199" s="45"/>
      <c r="L199" s="59"/>
      <c r="M199" s="44"/>
      <c r="N199" s="45"/>
      <c r="O199" s="65"/>
      <c r="P199" s="66"/>
      <c r="Q199" s="67"/>
      <c r="R199" s="274"/>
      <c r="S199" s="50"/>
      <c r="T199" s="51"/>
      <c r="U199" s="52"/>
      <c r="V199" s="53"/>
      <c r="W199" s="54"/>
      <c r="X199" s="94"/>
      <c r="Y199" s="266"/>
      <c r="Z199" s="267"/>
      <c r="AA199" s="55"/>
      <c r="AB199" s="49"/>
      <c r="AC199" s="279"/>
    </row>
    <row r="200" spans="1:29" ht="15.75" customHeight="1">
      <c r="A200" s="269"/>
      <c r="B200" s="38"/>
      <c r="C200" s="264"/>
      <c r="D200" s="265"/>
      <c r="E200" s="39"/>
      <c r="F200" s="40"/>
      <c r="G200" s="60"/>
      <c r="H200" s="64"/>
      <c r="I200" s="43"/>
      <c r="J200" s="44"/>
      <c r="K200" s="45"/>
      <c r="L200" s="59"/>
      <c r="M200" s="44"/>
      <c r="N200" s="45"/>
      <c r="O200" s="65"/>
      <c r="P200" s="66"/>
      <c r="Q200" s="67"/>
      <c r="R200" s="274"/>
      <c r="S200" s="50"/>
      <c r="T200" s="51"/>
      <c r="U200" s="52"/>
      <c r="V200" s="53"/>
      <c r="W200" s="54"/>
      <c r="X200" s="94"/>
      <c r="Y200" s="266"/>
      <c r="Z200" s="267"/>
      <c r="AA200" s="55"/>
      <c r="AB200" s="49"/>
      <c r="AC200" s="279"/>
    </row>
    <row r="201" spans="1:29" ht="15.75" customHeight="1">
      <c r="A201" s="269"/>
      <c r="B201" s="38"/>
      <c r="C201" s="264"/>
      <c r="D201" s="265"/>
      <c r="E201" s="39"/>
      <c r="F201" s="40"/>
      <c r="G201" s="60"/>
      <c r="H201" s="64"/>
      <c r="I201" s="43"/>
      <c r="J201" s="44"/>
      <c r="K201" s="45"/>
      <c r="L201" s="59"/>
      <c r="M201" s="44"/>
      <c r="N201" s="45"/>
      <c r="O201" s="65"/>
      <c r="P201" s="66"/>
      <c r="Q201" s="67"/>
      <c r="R201" s="274"/>
      <c r="S201" s="50"/>
      <c r="T201" s="51"/>
      <c r="U201" s="52"/>
      <c r="V201" s="53"/>
      <c r="W201" s="54"/>
      <c r="X201" s="94"/>
      <c r="Y201" s="266"/>
      <c r="Z201" s="267"/>
      <c r="AA201" s="55"/>
      <c r="AB201" s="49"/>
      <c r="AC201" s="279"/>
    </row>
    <row r="202" spans="1:29" ht="15.75" customHeight="1">
      <c r="A202" s="269"/>
      <c r="B202" s="38"/>
      <c r="C202" s="264"/>
      <c r="D202" s="265"/>
      <c r="E202" s="39"/>
      <c r="F202" s="40"/>
      <c r="G202" s="60"/>
      <c r="H202" s="64"/>
      <c r="I202" s="43"/>
      <c r="J202" s="44"/>
      <c r="K202" s="45"/>
      <c r="L202" s="59"/>
      <c r="M202" s="44"/>
      <c r="N202" s="45"/>
      <c r="O202" s="65"/>
      <c r="P202" s="66"/>
      <c r="Q202" s="67"/>
      <c r="R202" s="274"/>
      <c r="S202" s="50"/>
      <c r="T202" s="51"/>
      <c r="U202" s="52"/>
      <c r="V202" s="53"/>
      <c r="W202" s="68"/>
      <c r="X202" s="110"/>
      <c r="Y202" s="266"/>
      <c r="Z202" s="267"/>
      <c r="AA202" s="55"/>
      <c r="AB202" s="49"/>
      <c r="AC202" s="279"/>
    </row>
    <row r="203" spans="1:29" ht="15.75" customHeight="1">
      <c r="A203" s="269"/>
      <c r="B203" s="38"/>
      <c r="C203" s="264"/>
      <c r="D203" s="265"/>
      <c r="E203" s="39"/>
      <c r="F203" s="40"/>
      <c r="G203" s="60"/>
      <c r="H203" s="64"/>
      <c r="I203" s="43"/>
      <c r="J203" s="44"/>
      <c r="K203" s="45"/>
      <c r="L203" s="59"/>
      <c r="M203" s="44"/>
      <c r="N203" s="45"/>
      <c r="O203" s="65"/>
      <c r="P203" s="66"/>
      <c r="Q203" s="67"/>
      <c r="R203" s="274"/>
      <c r="S203" s="50"/>
      <c r="T203" s="51"/>
      <c r="U203" s="52"/>
      <c r="V203" s="53"/>
      <c r="W203" s="68"/>
      <c r="X203" s="110"/>
      <c r="Y203" s="266"/>
      <c r="Z203" s="267"/>
      <c r="AA203" s="55"/>
      <c r="AB203" s="49"/>
      <c r="AC203" s="279"/>
    </row>
    <row r="204" spans="1:29" ht="15.75" customHeight="1">
      <c r="A204" s="269"/>
      <c r="B204" s="38"/>
      <c r="C204" s="264"/>
      <c r="D204" s="265"/>
      <c r="E204" s="39"/>
      <c r="F204" s="40"/>
      <c r="G204" s="60"/>
      <c r="H204" s="64"/>
      <c r="I204" s="43"/>
      <c r="J204" s="44"/>
      <c r="K204" s="45"/>
      <c r="L204" s="59"/>
      <c r="M204" s="44"/>
      <c r="N204" s="45"/>
      <c r="O204" s="65"/>
      <c r="P204" s="66"/>
      <c r="Q204" s="67"/>
      <c r="R204" s="274"/>
      <c r="S204" s="50"/>
      <c r="T204" s="51"/>
      <c r="U204" s="52"/>
      <c r="V204" s="53"/>
      <c r="W204" s="68"/>
      <c r="X204" s="110"/>
      <c r="Y204" s="266"/>
      <c r="Z204" s="267"/>
      <c r="AA204" s="55"/>
      <c r="AB204" s="49"/>
      <c r="AC204" s="279"/>
    </row>
    <row r="205" spans="1:29" ht="15.75" customHeight="1">
      <c r="A205" s="269"/>
      <c r="B205" s="38"/>
      <c r="C205" s="264"/>
      <c r="D205" s="265"/>
      <c r="E205" s="39"/>
      <c r="F205" s="40"/>
      <c r="G205" s="60"/>
      <c r="H205" s="64"/>
      <c r="I205" s="43"/>
      <c r="J205" s="44"/>
      <c r="K205" s="45"/>
      <c r="L205" s="59"/>
      <c r="M205" s="44"/>
      <c r="N205" s="45"/>
      <c r="O205" s="65"/>
      <c r="P205" s="66"/>
      <c r="Q205" s="67"/>
      <c r="R205" s="274"/>
      <c r="S205" s="50"/>
      <c r="T205" s="51"/>
      <c r="U205" s="52"/>
      <c r="V205" s="53"/>
      <c r="W205" s="68"/>
      <c r="X205" s="110"/>
      <c r="Y205" s="266"/>
      <c r="Z205" s="267"/>
      <c r="AA205" s="55"/>
      <c r="AB205" s="49"/>
      <c r="AC205" s="279"/>
    </row>
    <row r="206" spans="1:29" ht="15.75" customHeight="1">
      <c r="A206" s="269"/>
      <c r="B206" s="38"/>
      <c r="C206" s="264"/>
      <c r="D206" s="265"/>
      <c r="E206" s="39"/>
      <c r="F206" s="40"/>
      <c r="G206" s="60"/>
      <c r="H206" s="64"/>
      <c r="I206" s="43"/>
      <c r="J206" s="44"/>
      <c r="K206" s="45"/>
      <c r="L206" s="59"/>
      <c r="M206" s="44"/>
      <c r="N206" s="45"/>
      <c r="O206" s="65"/>
      <c r="P206" s="66"/>
      <c r="Q206" s="67"/>
      <c r="R206" s="274"/>
      <c r="S206" s="50"/>
      <c r="T206" s="51"/>
      <c r="U206" s="52"/>
      <c r="V206" s="53"/>
      <c r="W206" s="68"/>
      <c r="X206" s="110"/>
      <c r="Y206" s="266"/>
      <c r="Z206" s="267"/>
      <c r="AA206" s="55"/>
      <c r="AB206" s="49"/>
      <c r="AC206" s="279"/>
    </row>
    <row r="207" spans="1:29" ht="15.75" customHeight="1">
      <c r="A207" s="269"/>
      <c r="B207" s="38"/>
      <c r="C207" s="264"/>
      <c r="D207" s="265"/>
      <c r="E207" s="104"/>
      <c r="F207" s="40"/>
      <c r="G207" s="72"/>
      <c r="H207" s="64"/>
      <c r="I207" s="43"/>
      <c r="J207" s="44"/>
      <c r="K207" s="45"/>
      <c r="L207" s="59"/>
      <c r="M207" s="44"/>
      <c r="N207" s="45"/>
      <c r="O207" s="65"/>
      <c r="P207" s="66"/>
      <c r="Q207" s="67"/>
      <c r="R207" s="274"/>
      <c r="S207" s="62"/>
      <c r="T207" s="63"/>
      <c r="U207" s="73"/>
      <c r="V207" s="74"/>
      <c r="W207" s="68"/>
      <c r="X207" s="110"/>
      <c r="Y207" s="266"/>
      <c r="Z207" s="267"/>
      <c r="AA207" s="111"/>
      <c r="AB207" s="67"/>
      <c r="AC207" s="279"/>
    </row>
    <row r="208" spans="1:29" ht="15.75" customHeight="1" thickBot="1">
      <c r="A208" s="270"/>
      <c r="B208" s="76" t="s">
        <v>35</v>
      </c>
      <c r="C208" s="261"/>
      <c r="D208" s="261"/>
      <c r="E208" s="77"/>
      <c r="F208" s="18"/>
      <c r="G208" s="79"/>
      <c r="H208" s="20"/>
      <c r="I208" s="80">
        <f t="shared" ref="I208:J208" si="64">AVERAGE(I192:I207)</f>
        <v>4.25</v>
      </c>
      <c r="J208" s="81">
        <f t="shared" si="64"/>
        <v>3300</v>
      </c>
      <c r="K208" s="82">
        <f t="shared" ref="K208" si="65">J208/I208</f>
        <v>776.47058823529414</v>
      </c>
      <c r="L208" s="80">
        <f t="shared" ref="L208:M208" si="66">AVERAGE(L192:L207)</f>
        <v>4.25</v>
      </c>
      <c r="M208" s="81">
        <f t="shared" si="66"/>
        <v>2765.6959282161142</v>
      </c>
      <c r="N208" s="82">
        <f>M208/L208</f>
        <v>650.75198310967392</v>
      </c>
      <c r="O208" s="83">
        <f>L208-I208</f>
        <v>0</v>
      </c>
      <c r="P208" s="84">
        <f>N208-K208</f>
        <v>-125.71860512562023</v>
      </c>
      <c r="Q208" s="85">
        <f>N208/K208</f>
        <v>0.83808967521700428</v>
      </c>
      <c r="R208" s="275"/>
      <c r="S208" s="182">
        <f>S192</f>
        <v>0.70833333333333337</v>
      </c>
      <c r="T208" s="183">
        <f>INDEX(T192:T207,COUNTA(T192:T207))</f>
        <v>0.97013888888888888</v>
      </c>
      <c r="U208" s="86"/>
      <c r="V208" s="96"/>
      <c r="W208" s="18"/>
      <c r="X208" s="20"/>
      <c r="Y208" s="262"/>
      <c r="Z208" s="263"/>
      <c r="AA208" s="97">
        <f>M208-J208</f>
        <v>-534.30407178388577</v>
      </c>
      <c r="AB208" s="85">
        <f>M208/J208</f>
        <v>0.83808967521700428</v>
      </c>
      <c r="AC208" s="280"/>
    </row>
    <row r="209" spans="1:29" ht="15.75" customHeight="1">
      <c r="A209" s="281" t="s">
        <v>52</v>
      </c>
      <c r="B209" s="16" t="s">
        <v>76</v>
      </c>
      <c r="C209" s="271" t="s">
        <v>127</v>
      </c>
      <c r="D209" s="272"/>
      <c r="E209" s="21">
        <v>18.18</v>
      </c>
      <c r="F209" s="15">
        <v>1319</v>
      </c>
      <c r="G209" s="22">
        <f t="shared" ref="G209:G210" si="67">E209*F209</f>
        <v>23979.42</v>
      </c>
      <c r="H209" s="23"/>
      <c r="I209" s="24">
        <v>3</v>
      </c>
      <c r="J209" s="25">
        <v>3600</v>
      </c>
      <c r="K209" s="26">
        <f>J209/I209</f>
        <v>1200</v>
      </c>
      <c r="L209" s="27">
        <v>3</v>
      </c>
      <c r="M209" s="25">
        <f>F209/V209*60</f>
        <v>2964.0449438202231</v>
      </c>
      <c r="N209" s="26">
        <f>M209/L209</f>
        <v>988.01498127340767</v>
      </c>
      <c r="O209" s="91">
        <f>L209-I209</f>
        <v>0</v>
      </c>
      <c r="P209" s="92">
        <f>N209-K209</f>
        <v>-211.98501872659233</v>
      </c>
      <c r="Q209" s="31">
        <f>N209/K209</f>
        <v>0.82334581772783977</v>
      </c>
      <c r="R209" s="273">
        <f>Q225</f>
        <v>0.82761594464023114</v>
      </c>
      <c r="S209" s="32">
        <v>0.70854166666666663</v>
      </c>
      <c r="T209" s="33">
        <v>0.7270833333333333</v>
      </c>
      <c r="U209" s="34"/>
      <c r="V209" s="35">
        <v>26.700000000000017</v>
      </c>
      <c r="W209" s="114"/>
      <c r="X209" s="115"/>
      <c r="Y209" s="276"/>
      <c r="Z209" s="277"/>
      <c r="AA209" s="36">
        <f>M209-J209</f>
        <v>-635.95505617977688</v>
      </c>
      <c r="AB209" s="31">
        <f>M209/J209</f>
        <v>0.82334581772783977</v>
      </c>
      <c r="AC209" s="278">
        <f>AB225</f>
        <v>0.82761594464023103</v>
      </c>
    </row>
    <row r="210" spans="1:29" ht="15.75" customHeight="1">
      <c r="A210" s="282"/>
      <c r="B210" s="38" t="s">
        <v>76</v>
      </c>
      <c r="C210" s="264" t="s">
        <v>128</v>
      </c>
      <c r="D210" s="265"/>
      <c r="E210" s="39">
        <v>14.28</v>
      </c>
      <c r="F210" s="40">
        <v>9580</v>
      </c>
      <c r="G210" s="41">
        <f t="shared" si="67"/>
        <v>136802.4</v>
      </c>
      <c r="H210" s="42"/>
      <c r="I210" s="43">
        <v>3</v>
      </c>
      <c r="J210" s="44">
        <v>3600</v>
      </c>
      <c r="K210" s="45">
        <f t="shared" si="63"/>
        <v>1200</v>
      </c>
      <c r="L210" s="46">
        <v>3</v>
      </c>
      <c r="M210" s="44">
        <f>F210/V210*60</f>
        <v>2994.7898575894405</v>
      </c>
      <c r="N210" s="45">
        <f>M210/L210</f>
        <v>998.26328586314685</v>
      </c>
      <c r="O210" s="47">
        <f>L210-I210</f>
        <v>0</v>
      </c>
      <c r="P210" s="48">
        <f>N210-K210</f>
        <v>-201.73671413685315</v>
      </c>
      <c r="Q210" s="49">
        <f>N210/K210</f>
        <v>0.8318860715526224</v>
      </c>
      <c r="R210" s="274"/>
      <c r="S210" s="50">
        <v>0.73685185185185187</v>
      </c>
      <c r="T210" s="51">
        <v>0.87013888888888891</v>
      </c>
      <c r="U210" s="52">
        <v>14.066666666666734</v>
      </c>
      <c r="V210" s="53">
        <v>191.93333333333334</v>
      </c>
      <c r="W210" s="54"/>
      <c r="X210" s="94"/>
      <c r="Y210" s="266" t="s">
        <v>249</v>
      </c>
      <c r="Z210" s="267"/>
      <c r="AA210" s="55">
        <f>M210-J210</f>
        <v>-605.21014241055946</v>
      </c>
      <c r="AB210" s="49">
        <f>M210/J210</f>
        <v>0.8318860715526224</v>
      </c>
      <c r="AC210" s="279"/>
    </row>
    <row r="211" spans="1:29" ht="15.75" customHeight="1">
      <c r="A211" s="282"/>
      <c r="B211" s="38"/>
      <c r="C211" s="264"/>
      <c r="D211" s="265"/>
      <c r="E211" s="39"/>
      <c r="F211" s="40"/>
      <c r="G211" s="41"/>
      <c r="H211" s="42"/>
      <c r="I211" s="43"/>
      <c r="J211" s="44"/>
      <c r="K211" s="45"/>
      <c r="L211" s="46"/>
      <c r="M211" s="44"/>
      <c r="N211" s="45"/>
      <c r="O211" s="47"/>
      <c r="P211" s="48"/>
      <c r="Q211" s="49"/>
      <c r="R211" s="274"/>
      <c r="S211" s="50"/>
      <c r="T211" s="51"/>
      <c r="U211" s="52"/>
      <c r="V211" s="53"/>
      <c r="W211" s="54"/>
      <c r="X211" s="94"/>
      <c r="Y211" s="266"/>
      <c r="Z211" s="267"/>
      <c r="AA211" s="55"/>
      <c r="AB211" s="49"/>
      <c r="AC211" s="279"/>
    </row>
    <row r="212" spans="1:29" ht="15.75" customHeight="1">
      <c r="A212" s="282"/>
      <c r="B212" s="38"/>
      <c r="C212" s="264"/>
      <c r="D212" s="265"/>
      <c r="E212" s="39"/>
      <c r="F212" s="40"/>
      <c r="G212" s="41"/>
      <c r="H212" s="42"/>
      <c r="I212" s="43"/>
      <c r="J212" s="44"/>
      <c r="K212" s="45"/>
      <c r="L212" s="46"/>
      <c r="M212" s="44"/>
      <c r="N212" s="45"/>
      <c r="O212" s="47"/>
      <c r="P212" s="48"/>
      <c r="Q212" s="49"/>
      <c r="R212" s="274"/>
      <c r="S212" s="50"/>
      <c r="T212" s="51"/>
      <c r="U212" s="52"/>
      <c r="V212" s="53"/>
      <c r="W212" s="54"/>
      <c r="X212" s="94"/>
      <c r="Y212" s="266"/>
      <c r="Z212" s="267"/>
      <c r="AA212" s="55"/>
      <c r="AB212" s="49"/>
      <c r="AC212" s="279"/>
    </row>
    <row r="213" spans="1:29" ht="15.75" customHeight="1">
      <c r="A213" s="283"/>
      <c r="B213" s="38"/>
      <c r="C213" s="264"/>
      <c r="D213" s="265"/>
      <c r="E213" s="39"/>
      <c r="F213" s="40"/>
      <c r="G213" s="41"/>
      <c r="H213" s="58"/>
      <c r="I213" s="43"/>
      <c r="J213" s="44"/>
      <c r="K213" s="45"/>
      <c r="L213" s="59"/>
      <c r="M213" s="44"/>
      <c r="N213" s="45"/>
      <c r="O213" s="47"/>
      <c r="P213" s="48"/>
      <c r="Q213" s="49"/>
      <c r="R213" s="274"/>
      <c r="S213" s="50"/>
      <c r="T213" s="51"/>
      <c r="U213" s="52"/>
      <c r="V213" s="53"/>
      <c r="W213" s="54"/>
      <c r="X213" s="94"/>
      <c r="Y213" s="266"/>
      <c r="Z213" s="267"/>
      <c r="AA213" s="55"/>
      <c r="AB213" s="49"/>
      <c r="AC213" s="279"/>
    </row>
    <row r="214" spans="1:29" ht="15.75" customHeight="1">
      <c r="A214" s="283"/>
      <c r="B214" s="38"/>
      <c r="C214" s="264"/>
      <c r="D214" s="265"/>
      <c r="E214" s="39"/>
      <c r="F214" s="40"/>
      <c r="G214" s="60"/>
      <c r="H214" s="61"/>
      <c r="I214" s="43"/>
      <c r="J214" s="44"/>
      <c r="K214" s="45"/>
      <c r="L214" s="46"/>
      <c r="M214" s="44"/>
      <c r="N214" s="45"/>
      <c r="O214" s="47"/>
      <c r="P214" s="48"/>
      <c r="Q214" s="49"/>
      <c r="R214" s="274"/>
      <c r="S214" s="50"/>
      <c r="T214" s="51"/>
      <c r="U214" s="52"/>
      <c r="V214" s="53"/>
      <c r="W214" s="54"/>
      <c r="X214" s="94"/>
      <c r="Y214" s="266"/>
      <c r="Z214" s="267"/>
      <c r="AA214" s="55"/>
      <c r="AB214" s="49"/>
      <c r="AC214" s="279"/>
    </row>
    <row r="215" spans="1:29" ht="15.75" customHeight="1">
      <c r="A215" s="283"/>
      <c r="B215" s="38"/>
      <c r="C215" s="264"/>
      <c r="D215" s="265"/>
      <c r="E215" s="39"/>
      <c r="F215" s="40"/>
      <c r="G215" s="60"/>
      <c r="H215" s="64"/>
      <c r="I215" s="43"/>
      <c r="J215" s="44"/>
      <c r="K215" s="45"/>
      <c r="L215" s="59"/>
      <c r="M215" s="44"/>
      <c r="N215" s="45"/>
      <c r="O215" s="65"/>
      <c r="P215" s="66"/>
      <c r="Q215" s="67"/>
      <c r="R215" s="274"/>
      <c r="S215" s="50"/>
      <c r="T215" s="51"/>
      <c r="U215" s="52"/>
      <c r="V215" s="53"/>
      <c r="W215" s="54"/>
      <c r="X215" s="94"/>
      <c r="Y215" s="266"/>
      <c r="Z215" s="267"/>
      <c r="AA215" s="55"/>
      <c r="AB215" s="49"/>
      <c r="AC215" s="279"/>
    </row>
    <row r="216" spans="1:29" ht="15.75" customHeight="1">
      <c r="A216" s="283"/>
      <c r="B216" s="38"/>
      <c r="C216" s="264"/>
      <c r="D216" s="265"/>
      <c r="E216" s="39"/>
      <c r="F216" s="40"/>
      <c r="G216" s="60"/>
      <c r="H216" s="64"/>
      <c r="I216" s="43"/>
      <c r="J216" s="44"/>
      <c r="K216" s="45"/>
      <c r="L216" s="59"/>
      <c r="M216" s="44"/>
      <c r="N216" s="45"/>
      <c r="O216" s="65"/>
      <c r="P216" s="66"/>
      <c r="Q216" s="67"/>
      <c r="R216" s="274"/>
      <c r="S216" s="50"/>
      <c r="T216" s="51"/>
      <c r="U216" s="52"/>
      <c r="V216" s="53"/>
      <c r="W216" s="54"/>
      <c r="X216" s="94"/>
      <c r="Y216" s="266"/>
      <c r="Z216" s="267"/>
      <c r="AA216" s="55"/>
      <c r="AB216" s="49"/>
      <c r="AC216" s="279"/>
    </row>
    <row r="217" spans="1:29" ht="15.75" customHeight="1">
      <c r="A217" s="283"/>
      <c r="B217" s="38"/>
      <c r="C217" s="264"/>
      <c r="D217" s="265"/>
      <c r="E217" s="39"/>
      <c r="F217" s="40"/>
      <c r="G217" s="60"/>
      <c r="H217" s="64"/>
      <c r="I217" s="43"/>
      <c r="J217" s="44"/>
      <c r="K217" s="45"/>
      <c r="L217" s="59"/>
      <c r="M217" s="44"/>
      <c r="N217" s="45"/>
      <c r="O217" s="65"/>
      <c r="P217" s="66"/>
      <c r="Q217" s="67"/>
      <c r="R217" s="274"/>
      <c r="S217" s="50"/>
      <c r="T217" s="51"/>
      <c r="U217" s="52"/>
      <c r="V217" s="53"/>
      <c r="W217" s="54"/>
      <c r="X217" s="94"/>
      <c r="Y217" s="266"/>
      <c r="Z217" s="267"/>
      <c r="AA217" s="55"/>
      <c r="AB217" s="49"/>
      <c r="AC217" s="279"/>
    </row>
    <row r="218" spans="1:29" ht="15.75" customHeight="1">
      <c r="A218" s="283"/>
      <c r="B218" s="38"/>
      <c r="C218" s="264"/>
      <c r="D218" s="265"/>
      <c r="E218" s="39"/>
      <c r="F218" s="40"/>
      <c r="G218" s="60"/>
      <c r="H218" s="64"/>
      <c r="I218" s="43"/>
      <c r="J218" s="44"/>
      <c r="K218" s="45"/>
      <c r="L218" s="59"/>
      <c r="M218" s="44"/>
      <c r="N218" s="45"/>
      <c r="O218" s="65"/>
      <c r="P218" s="66"/>
      <c r="Q218" s="67"/>
      <c r="R218" s="274"/>
      <c r="S218" s="50"/>
      <c r="T218" s="51"/>
      <c r="U218" s="52"/>
      <c r="V218" s="53"/>
      <c r="W218" s="54"/>
      <c r="X218" s="94"/>
      <c r="Y218" s="266"/>
      <c r="Z218" s="267"/>
      <c r="AA218" s="55"/>
      <c r="AB218" s="49"/>
      <c r="AC218" s="279"/>
    </row>
    <row r="219" spans="1:29" ht="15.75" customHeight="1">
      <c r="A219" s="283"/>
      <c r="B219" s="38"/>
      <c r="C219" s="264"/>
      <c r="D219" s="265"/>
      <c r="E219" s="39"/>
      <c r="F219" s="40"/>
      <c r="G219" s="60"/>
      <c r="H219" s="64"/>
      <c r="I219" s="43"/>
      <c r="J219" s="44"/>
      <c r="K219" s="45"/>
      <c r="L219" s="59"/>
      <c r="M219" s="44"/>
      <c r="N219" s="45"/>
      <c r="O219" s="65"/>
      <c r="P219" s="66"/>
      <c r="Q219" s="67"/>
      <c r="R219" s="274"/>
      <c r="S219" s="50"/>
      <c r="T219" s="51"/>
      <c r="U219" s="52"/>
      <c r="V219" s="53"/>
      <c r="W219" s="68"/>
      <c r="X219" s="110"/>
      <c r="Y219" s="266"/>
      <c r="Z219" s="267"/>
      <c r="AA219" s="55"/>
      <c r="AB219" s="49"/>
      <c r="AC219" s="279"/>
    </row>
    <row r="220" spans="1:29" ht="15.75" customHeight="1">
      <c r="A220" s="283"/>
      <c r="B220" s="38"/>
      <c r="C220" s="264"/>
      <c r="D220" s="265"/>
      <c r="E220" s="39"/>
      <c r="F220" s="40"/>
      <c r="G220" s="60"/>
      <c r="H220" s="64"/>
      <c r="I220" s="43"/>
      <c r="J220" s="44"/>
      <c r="K220" s="45"/>
      <c r="L220" s="59"/>
      <c r="M220" s="44"/>
      <c r="N220" s="45"/>
      <c r="O220" s="65"/>
      <c r="P220" s="66"/>
      <c r="Q220" s="67"/>
      <c r="R220" s="274"/>
      <c r="S220" s="50"/>
      <c r="T220" s="51"/>
      <c r="U220" s="52"/>
      <c r="V220" s="53"/>
      <c r="W220" s="68"/>
      <c r="X220" s="110"/>
      <c r="Y220" s="266"/>
      <c r="Z220" s="267"/>
      <c r="AA220" s="55"/>
      <c r="AB220" s="49"/>
      <c r="AC220" s="279"/>
    </row>
    <row r="221" spans="1:29" ht="15.75" customHeight="1">
      <c r="A221" s="283"/>
      <c r="B221" s="38"/>
      <c r="C221" s="264"/>
      <c r="D221" s="265"/>
      <c r="E221" s="39"/>
      <c r="F221" s="40"/>
      <c r="G221" s="60"/>
      <c r="H221" s="64"/>
      <c r="I221" s="43"/>
      <c r="J221" s="44"/>
      <c r="K221" s="45"/>
      <c r="L221" s="59"/>
      <c r="M221" s="44"/>
      <c r="N221" s="45"/>
      <c r="O221" s="65"/>
      <c r="P221" s="66"/>
      <c r="Q221" s="67"/>
      <c r="R221" s="274"/>
      <c r="S221" s="50"/>
      <c r="T221" s="51"/>
      <c r="U221" s="52"/>
      <c r="V221" s="53"/>
      <c r="W221" s="68"/>
      <c r="X221" s="110"/>
      <c r="Y221" s="266"/>
      <c r="Z221" s="267"/>
      <c r="AA221" s="55"/>
      <c r="AB221" s="49"/>
      <c r="AC221" s="279"/>
    </row>
    <row r="222" spans="1:29" ht="15.75" customHeight="1">
      <c r="A222" s="283"/>
      <c r="B222" s="38"/>
      <c r="C222" s="264"/>
      <c r="D222" s="265"/>
      <c r="E222" s="39"/>
      <c r="F222" s="40"/>
      <c r="G222" s="60"/>
      <c r="H222" s="64"/>
      <c r="I222" s="43"/>
      <c r="J222" s="44"/>
      <c r="K222" s="45"/>
      <c r="L222" s="59"/>
      <c r="M222" s="44"/>
      <c r="N222" s="45"/>
      <c r="O222" s="65"/>
      <c r="P222" s="66"/>
      <c r="Q222" s="67"/>
      <c r="R222" s="274"/>
      <c r="S222" s="50"/>
      <c r="T222" s="51"/>
      <c r="U222" s="52"/>
      <c r="V222" s="53"/>
      <c r="W222" s="68"/>
      <c r="X222" s="110"/>
      <c r="Y222" s="266"/>
      <c r="Z222" s="267"/>
      <c r="AA222" s="55"/>
      <c r="AB222" s="49"/>
      <c r="AC222" s="279"/>
    </row>
    <row r="223" spans="1:29" ht="15.75" customHeight="1">
      <c r="A223" s="283"/>
      <c r="B223" s="38"/>
      <c r="C223" s="264"/>
      <c r="D223" s="265"/>
      <c r="E223" s="39"/>
      <c r="F223" s="40"/>
      <c r="G223" s="60"/>
      <c r="H223" s="64"/>
      <c r="I223" s="43"/>
      <c r="J223" s="44"/>
      <c r="K223" s="45"/>
      <c r="L223" s="59"/>
      <c r="M223" s="44"/>
      <c r="N223" s="45"/>
      <c r="O223" s="65"/>
      <c r="P223" s="66"/>
      <c r="Q223" s="67"/>
      <c r="R223" s="274"/>
      <c r="S223" s="50"/>
      <c r="T223" s="51"/>
      <c r="U223" s="52"/>
      <c r="V223" s="53"/>
      <c r="W223" s="68"/>
      <c r="X223" s="110"/>
      <c r="Y223" s="266"/>
      <c r="Z223" s="267"/>
      <c r="AA223" s="55"/>
      <c r="AB223" s="49"/>
      <c r="AC223" s="279"/>
    </row>
    <row r="224" spans="1:29" ht="15.75" customHeight="1">
      <c r="A224" s="283"/>
      <c r="B224" s="38"/>
      <c r="C224" s="264"/>
      <c r="D224" s="265"/>
      <c r="E224" s="104"/>
      <c r="F224" s="40"/>
      <c r="G224" s="72"/>
      <c r="H224" s="64"/>
      <c r="I224" s="43"/>
      <c r="J224" s="44"/>
      <c r="K224" s="45"/>
      <c r="L224" s="59"/>
      <c r="M224" s="44"/>
      <c r="N224" s="45"/>
      <c r="O224" s="65"/>
      <c r="P224" s="66"/>
      <c r="Q224" s="67"/>
      <c r="R224" s="274"/>
      <c r="S224" s="62"/>
      <c r="T224" s="63"/>
      <c r="U224" s="73"/>
      <c r="V224" s="74"/>
      <c r="W224" s="68"/>
      <c r="X224" s="110"/>
      <c r="Y224" s="266"/>
      <c r="Z224" s="267"/>
      <c r="AA224" s="111"/>
      <c r="AB224" s="67"/>
      <c r="AC224" s="279"/>
    </row>
    <row r="225" spans="1:29" ht="15.75" customHeight="1" thickBot="1">
      <c r="A225" s="284"/>
      <c r="B225" s="76" t="s">
        <v>35</v>
      </c>
      <c r="C225" s="261"/>
      <c r="D225" s="261"/>
      <c r="E225" s="77"/>
      <c r="F225" s="18"/>
      <c r="G225" s="79"/>
      <c r="H225" s="20"/>
      <c r="I225" s="80">
        <f t="shared" ref="I225:J225" si="68">AVERAGE(I209:I224)</f>
        <v>3</v>
      </c>
      <c r="J225" s="81">
        <f t="shared" si="68"/>
        <v>3600</v>
      </c>
      <c r="K225" s="82">
        <f t="shared" ref="K225" si="69">J225/I225</f>
        <v>1200</v>
      </c>
      <c r="L225" s="80">
        <f t="shared" ref="L225:M225" si="70">AVERAGE(L209:L224)</f>
        <v>3</v>
      </c>
      <c r="M225" s="81">
        <f t="shared" si="70"/>
        <v>2979.4174007048318</v>
      </c>
      <c r="N225" s="82">
        <f>M225/L225</f>
        <v>993.13913356827732</v>
      </c>
      <c r="O225" s="83">
        <f>L225-I225</f>
        <v>0</v>
      </c>
      <c r="P225" s="84">
        <f>N225-K225</f>
        <v>-206.86086643172268</v>
      </c>
      <c r="Q225" s="85">
        <f>N225/K225</f>
        <v>0.82761594464023114</v>
      </c>
      <c r="R225" s="275"/>
      <c r="S225" s="182">
        <f>S209</f>
        <v>0.70854166666666663</v>
      </c>
      <c r="T225" s="183">
        <f>INDEX(T209:T224,COUNTA(T209:T224))</f>
        <v>0.87013888888888891</v>
      </c>
      <c r="U225" s="86"/>
      <c r="V225" s="96"/>
      <c r="W225" s="18"/>
      <c r="X225" s="20"/>
      <c r="Y225" s="262"/>
      <c r="Z225" s="263"/>
      <c r="AA225" s="97">
        <f>M225-J225</f>
        <v>-620.58259929516817</v>
      </c>
      <c r="AB225" s="85">
        <f>M225/J225</f>
        <v>0.82761594464023103</v>
      </c>
      <c r="AC225" s="280"/>
    </row>
    <row r="226" spans="1:29" ht="15.75" customHeight="1">
      <c r="A226" s="268" t="s">
        <v>53</v>
      </c>
      <c r="B226" s="16" t="s">
        <v>76</v>
      </c>
      <c r="C226" s="271" t="s">
        <v>131</v>
      </c>
      <c r="D226" s="272"/>
      <c r="E226" s="21">
        <v>18.18</v>
      </c>
      <c r="F226" s="15">
        <v>2582</v>
      </c>
      <c r="G226" s="22">
        <f t="shared" ref="G226:G228" si="71">E226*F226</f>
        <v>46940.76</v>
      </c>
      <c r="H226" s="23"/>
      <c r="I226" s="24">
        <v>4</v>
      </c>
      <c r="J226" s="25">
        <v>3000</v>
      </c>
      <c r="K226" s="26">
        <f>J226/I226</f>
        <v>750</v>
      </c>
      <c r="L226" s="27">
        <v>4</v>
      </c>
      <c r="M226" s="25">
        <f>F226/V226*60</f>
        <v>2487.3427883328923</v>
      </c>
      <c r="N226" s="26">
        <f>M226/L226</f>
        <v>621.83569708322307</v>
      </c>
      <c r="O226" s="91">
        <f>L226-I226</f>
        <v>0</v>
      </c>
      <c r="P226" s="92">
        <f>N226-K226</f>
        <v>-128.16430291677693</v>
      </c>
      <c r="Q226" s="31">
        <f>N226/K226</f>
        <v>0.82911426277763078</v>
      </c>
      <c r="R226" s="273">
        <f>Q242</f>
        <v>0.82709104470064954</v>
      </c>
      <c r="S226" s="32">
        <v>0.70833333333333337</v>
      </c>
      <c r="T226" s="33">
        <v>0.7515856481481481</v>
      </c>
      <c r="U226" s="34"/>
      <c r="V226" s="35">
        <v>62.283333333333211</v>
      </c>
      <c r="W226" s="33"/>
      <c r="X226" s="107"/>
      <c r="Y226" s="276"/>
      <c r="Z226" s="277"/>
      <c r="AA226" s="119">
        <f>M226-J226</f>
        <v>-512.65721166710773</v>
      </c>
      <c r="AB226" s="31">
        <f>M226/J226</f>
        <v>0.82911426277763078</v>
      </c>
      <c r="AC226" s="278">
        <f>AB242</f>
        <v>0.82709104470064954</v>
      </c>
    </row>
    <row r="227" spans="1:29" ht="15.75" customHeight="1">
      <c r="A227" s="269"/>
      <c r="B227" s="38" t="s">
        <v>76</v>
      </c>
      <c r="C227" s="264" t="s">
        <v>129</v>
      </c>
      <c r="D227" s="265"/>
      <c r="E227" s="39">
        <v>25.03</v>
      </c>
      <c r="F227" s="40">
        <v>2107</v>
      </c>
      <c r="G227" s="41">
        <f t="shared" si="71"/>
        <v>52738.21</v>
      </c>
      <c r="H227" s="42"/>
      <c r="I227" s="43">
        <v>4</v>
      </c>
      <c r="J227" s="44">
        <v>3300</v>
      </c>
      <c r="K227" s="45">
        <f t="shared" si="63"/>
        <v>825</v>
      </c>
      <c r="L227" s="46">
        <v>4</v>
      </c>
      <c r="M227" s="44">
        <f>F227/V227*60</f>
        <v>2720.6599713055944</v>
      </c>
      <c r="N227" s="45">
        <f>M227/L227</f>
        <v>680.16499282639859</v>
      </c>
      <c r="O227" s="47">
        <f>L227-I227</f>
        <v>0</v>
      </c>
      <c r="P227" s="48">
        <f>N227-K227</f>
        <v>-144.83500717360141</v>
      </c>
      <c r="Q227" s="49">
        <f>N227/K227</f>
        <v>0.82444241554714981</v>
      </c>
      <c r="R227" s="274"/>
      <c r="S227" s="50">
        <v>0.76459490740740743</v>
      </c>
      <c r="T227" s="51">
        <v>0.79686342592592596</v>
      </c>
      <c r="U227" s="52">
        <v>18.733333333333437</v>
      </c>
      <c r="V227" s="53">
        <v>46.466666666666683</v>
      </c>
      <c r="W227" s="54"/>
      <c r="X227" s="58"/>
      <c r="Y227" s="266"/>
      <c r="Z227" s="267"/>
      <c r="AA227" s="120">
        <f>M227-J227</f>
        <v>-579.34002869440565</v>
      </c>
      <c r="AB227" s="49">
        <f>M227/J227</f>
        <v>0.82444241554714981</v>
      </c>
      <c r="AC227" s="279"/>
    </row>
    <row r="228" spans="1:29" ht="15.75" customHeight="1">
      <c r="A228" s="269"/>
      <c r="B228" s="38" t="s">
        <v>76</v>
      </c>
      <c r="C228" s="264" t="s">
        <v>130</v>
      </c>
      <c r="D228" s="265"/>
      <c r="E228" s="39">
        <v>24.83</v>
      </c>
      <c r="F228" s="40">
        <v>2726</v>
      </c>
      <c r="G228" s="41">
        <f t="shared" si="71"/>
        <v>67686.58</v>
      </c>
      <c r="H228" s="42"/>
      <c r="I228" s="43">
        <v>4</v>
      </c>
      <c r="J228" s="44">
        <v>3300</v>
      </c>
      <c r="K228" s="45">
        <f t="shared" si="63"/>
        <v>825</v>
      </c>
      <c r="L228" s="46">
        <v>4</v>
      </c>
      <c r="M228" s="44">
        <f>F228/V228*60</f>
        <v>2732.0712694877489</v>
      </c>
      <c r="N228" s="45">
        <f>M228/L228</f>
        <v>683.01781737193721</v>
      </c>
      <c r="O228" s="47">
        <f>L228-I228</f>
        <v>0</v>
      </c>
      <c r="P228" s="48">
        <f>N228-K228</f>
        <v>-141.98218262806279</v>
      </c>
      <c r="Q228" s="49">
        <f>N228/K228</f>
        <v>0.82790038469325722</v>
      </c>
      <c r="R228" s="274"/>
      <c r="S228" s="50">
        <v>0.80775462962962963</v>
      </c>
      <c r="T228" s="51">
        <v>0.84932870370370372</v>
      </c>
      <c r="U228" s="52">
        <v>15.68333333333328</v>
      </c>
      <c r="V228" s="53">
        <v>59.866666666666703</v>
      </c>
      <c r="W228" s="54"/>
      <c r="X228" s="58"/>
      <c r="Y228" s="266" t="s">
        <v>250</v>
      </c>
      <c r="Z228" s="267"/>
      <c r="AA228" s="120">
        <f>M228-J228</f>
        <v>-567.92873051225115</v>
      </c>
      <c r="AB228" s="49">
        <f>M228/J228</f>
        <v>0.82790038469325722</v>
      </c>
      <c r="AC228" s="279"/>
    </row>
    <row r="229" spans="1:29" ht="15.75" customHeight="1">
      <c r="A229" s="269"/>
      <c r="B229" s="38"/>
      <c r="C229" s="264"/>
      <c r="D229" s="265"/>
      <c r="E229" s="39"/>
      <c r="F229" s="40"/>
      <c r="G229" s="41"/>
      <c r="H229" s="42"/>
      <c r="I229" s="43"/>
      <c r="J229" s="44"/>
      <c r="K229" s="45"/>
      <c r="L229" s="46"/>
      <c r="M229" s="44"/>
      <c r="N229" s="45"/>
      <c r="O229" s="47"/>
      <c r="P229" s="48"/>
      <c r="Q229" s="49"/>
      <c r="R229" s="274"/>
      <c r="S229" s="50"/>
      <c r="T229" s="51"/>
      <c r="U229" s="52"/>
      <c r="V229" s="53"/>
      <c r="W229" s="54"/>
      <c r="X229" s="58"/>
      <c r="Y229" s="266"/>
      <c r="Z229" s="267"/>
      <c r="AA229" s="120"/>
      <c r="AB229" s="49"/>
      <c r="AC229" s="279"/>
    </row>
    <row r="230" spans="1:29" ht="15.75" customHeight="1">
      <c r="A230" s="269"/>
      <c r="B230" s="38"/>
      <c r="C230" s="264"/>
      <c r="D230" s="265"/>
      <c r="E230" s="39"/>
      <c r="F230" s="40"/>
      <c r="G230" s="41"/>
      <c r="H230" s="58"/>
      <c r="I230" s="43"/>
      <c r="J230" s="44"/>
      <c r="K230" s="45"/>
      <c r="L230" s="59"/>
      <c r="M230" s="44"/>
      <c r="N230" s="45"/>
      <c r="O230" s="47"/>
      <c r="P230" s="48"/>
      <c r="Q230" s="49"/>
      <c r="R230" s="274"/>
      <c r="S230" s="50"/>
      <c r="T230" s="51"/>
      <c r="U230" s="52"/>
      <c r="V230" s="53"/>
      <c r="W230" s="54"/>
      <c r="X230" s="94"/>
      <c r="Y230" s="266"/>
      <c r="Z230" s="267"/>
      <c r="AA230" s="120"/>
      <c r="AB230" s="49"/>
      <c r="AC230" s="279"/>
    </row>
    <row r="231" spans="1:29" ht="15.75" customHeight="1">
      <c r="A231" s="269"/>
      <c r="B231" s="38"/>
      <c r="C231" s="264"/>
      <c r="D231" s="265"/>
      <c r="E231" s="39"/>
      <c r="F231" s="40"/>
      <c r="G231" s="60"/>
      <c r="H231" s="61"/>
      <c r="I231" s="43"/>
      <c r="J231" s="44"/>
      <c r="K231" s="45"/>
      <c r="L231" s="46"/>
      <c r="M231" s="44"/>
      <c r="N231" s="45"/>
      <c r="O231" s="47"/>
      <c r="P231" s="48"/>
      <c r="Q231" s="49"/>
      <c r="R231" s="274"/>
      <c r="S231" s="50"/>
      <c r="T231" s="51"/>
      <c r="U231" s="52"/>
      <c r="V231" s="53"/>
      <c r="W231" s="54"/>
      <c r="X231" s="116"/>
      <c r="Y231" s="266"/>
      <c r="Z231" s="267"/>
      <c r="AA231" s="120"/>
      <c r="AB231" s="49"/>
      <c r="AC231" s="279"/>
    </row>
    <row r="232" spans="1:29" ht="15.75" customHeight="1">
      <c r="A232" s="269"/>
      <c r="B232" s="38"/>
      <c r="C232" s="264"/>
      <c r="D232" s="265"/>
      <c r="E232" s="39"/>
      <c r="F232" s="40"/>
      <c r="G232" s="60"/>
      <c r="H232" s="64"/>
      <c r="I232" s="43"/>
      <c r="J232" s="44"/>
      <c r="K232" s="45"/>
      <c r="L232" s="59"/>
      <c r="M232" s="44"/>
      <c r="N232" s="45"/>
      <c r="O232" s="65"/>
      <c r="P232" s="66"/>
      <c r="Q232" s="67"/>
      <c r="R232" s="274"/>
      <c r="S232" s="50"/>
      <c r="T232" s="51"/>
      <c r="U232" s="52"/>
      <c r="V232" s="53"/>
      <c r="W232" s="54"/>
      <c r="X232" s="94"/>
      <c r="Y232" s="266"/>
      <c r="Z232" s="267"/>
      <c r="AA232" s="120"/>
      <c r="AB232" s="49"/>
      <c r="AC232" s="279"/>
    </row>
    <row r="233" spans="1:29" ht="15.75" customHeight="1">
      <c r="A233" s="269"/>
      <c r="B233" s="38"/>
      <c r="C233" s="264"/>
      <c r="D233" s="265"/>
      <c r="E233" s="39"/>
      <c r="F233" s="40"/>
      <c r="G233" s="60"/>
      <c r="H233" s="64"/>
      <c r="I233" s="43"/>
      <c r="J233" s="44"/>
      <c r="K233" s="45"/>
      <c r="L233" s="59"/>
      <c r="M233" s="44"/>
      <c r="N233" s="45"/>
      <c r="O233" s="65"/>
      <c r="P233" s="66"/>
      <c r="Q233" s="67"/>
      <c r="R233" s="274"/>
      <c r="S233" s="50"/>
      <c r="T233" s="51"/>
      <c r="U233" s="52"/>
      <c r="V233" s="53"/>
      <c r="W233" s="54"/>
      <c r="X233" s="94"/>
      <c r="Y233" s="266"/>
      <c r="Z233" s="267"/>
      <c r="AA233" s="120"/>
      <c r="AB233" s="49"/>
      <c r="AC233" s="279"/>
    </row>
    <row r="234" spans="1:29" ht="15.75" customHeight="1">
      <c r="A234" s="269"/>
      <c r="B234" s="38"/>
      <c r="C234" s="264"/>
      <c r="D234" s="265"/>
      <c r="E234" s="39"/>
      <c r="F234" s="40"/>
      <c r="G234" s="60"/>
      <c r="H234" s="64"/>
      <c r="I234" s="43"/>
      <c r="J234" s="44"/>
      <c r="K234" s="45"/>
      <c r="L234" s="59"/>
      <c r="M234" s="44"/>
      <c r="N234" s="45"/>
      <c r="O234" s="65"/>
      <c r="P234" s="66"/>
      <c r="Q234" s="67"/>
      <c r="R234" s="274"/>
      <c r="S234" s="50"/>
      <c r="T234" s="51"/>
      <c r="U234" s="52"/>
      <c r="V234" s="53"/>
      <c r="W234" s="68"/>
      <c r="X234" s="110"/>
      <c r="Y234" s="266"/>
      <c r="Z234" s="267"/>
      <c r="AA234" s="120"/>
      <c r="AB234" s="49"/>
      <c r="AC234" s="279"/>
    </row>
    <row r="235" spans="1:29" ht="15.75" customHeight="1">
      <c r="A235" s="269"/>
      <c r="B235" s="38"/>
      <c r="C235" s="264"/>
      <c r="D235" s="265"/>
      <c r="E235" s="39"/>
      <c r="F235" s="40"/>
      <c r="G235" s="60"/>
      <c r="H235" s="64"/>
      <c r="I235" s="43"/>
      <c r="J235" s="44"/>
      <c r="K235" s="45"/>
      <c r="L235" s="59"/>
      <c r="M235" s="44"/>
      <c r="N235" s="45"/>
      <c r="O235" s="65"/>
      <c r="P235" s="66"/>
      <c r="Q235" s="67"/>
      <c r="R235" s="274"/>
      <c r="S235" s="50"/>
      <c r="T235" s="51"/>
      <c r="U235" s="52"/>
      <c r="V235" s="53"/>
      <c r="W235" s="68"/>
      <c r="X235" s="110"/>
      <c r="Y235" s="266"/>
      <c r="Z235" s="267"/>
      <c r="AA235" s="120"/>
      <c r="AB235" s="49"/>
      <c r="AC235" s="279"/>
    </row>
    <row r="236" spans="1:29" ht="15.75" customHeight="1">
      <c r="A236" s="269"/>
      <c r="B236" s="38"/>
      <c r="C236" s="264"/>
      <c r="D236" s="265"/>
      <c r="E236" s="39"/>
      <c r="F236" s="40"/>
      <c r="G236" s="60"/>
      <c r="H236" s="64"/>
      <c r="I236" s="43"/>
      <c r="J236" s="44"/>
      <c r="K236" s="45"/>
      <c r="L236" s="59"/>
      <c r="M236" s="44"/>
      <c r="N236" s="45"/>
      <c r="O236" s="65"/>
      <c r="P236" s="66"/>
      <c r="Q236" s="67"/>
      <c r="R236" s="274"/>
      <c r="S236" s="50"/>
      <c r="T236" s="51"/>
      <c r="U236" s="52"/>
      <c r="V236" s="53"/>
      <c r="W236" s="68"/>
      <c r="X236" s="110"/>
      <c r="Y236" s="266"/>
      <c r="Z236" s="267"/>
      <c r="AA236" s="120"/>
      <c r="AB236" s="49"/>
      <c r="AC236" s="279"/>
    </row>
    <row r="237" spans="1:29" ht="15.75" customHeight="1">
      <c r="A237" s="269"/>
      <c r="B237" s="38"/>
      <c r="C237" s="264"/>
      <c r="D237" s="265"/>
      <c r="E237" s="39"/>
      <c r="F237" s="40"/>
      <c r="G237" s="60"/>
      <c r="H237" s="64"/>
      <c r="I237" s="43"/>
      <c r="J237" s="44"/>
      <c r="K237" s="45"/>
      <c r="L237" s="59"/>
      <c r="M237" s="44"/>
      <c r="N237" s="45"/>
      <c r="O237" s="65"/>
      <c r="P237" s="66"/>
      <c r="Q237" s="67"/>
      <c r="R237" s="274"/>
      <c r="S237" s="50"/>
      <c r="T237" s="51"/>
      <c r="U237" s="52"/>
      <c r="V237" s="53"/>
      <c r="W237" s="68"/>
      <c r="X237" s="110"/>
      <c r="Y237" s="266"/>
      <c r="Z237" s="267"/>
      <c r="AA237" s="120"/>
      <c r="AB237" s="49"/>
      <c r="AC237" s="279"/>
    </row>
    <row r="238" spans="1:29" ht="15.75" customHeight="1">
      <c r="A238" s="269"/>
      <c r="B238" s="38"/>
      <c r="C238" s="264"/>
      <c r="D238" s="265"/>
      <c r="E238" s="39"/>
      <c r="F238" s="40"/>
      <c r="G238" s="60"/>
      <c r="H238" s="64"/>
      <c r="I238" s="43"/>
      <c r="J238" s="44"/>
      <c r="K238" s="45"/>
      <c r="L238" s="59"/>
      <c r="M238" s="44"/>
      <c r="N238" s="45"/>
      <c r="O238" s="65"/>
      <c r="P238" s="66"/>
      <c r="Q238" s="67"/>
      <c r="R238" s="274"/>
      <c r="S238" s="50"/>
      <c r="T238" s="51"/>
      <c r="U238" s="52"/>
      <c r="V238" s="53"/>
      <c r="W238" s="68"/>
      <c r="X238" s="110"/>
      <c r="Y238" s="266"/>
      <c r="Z238" s="267"/>
      <c r="AA238" s="120"/>
      <c r="AB238" s="49"/>
      <c r="AC238" s="279"/>
    </row>
    <row r="239" spans="1:29" ht="15.75" customHeight="1">
      <c r="A239" s="269"/>
      <c r="B239" s="38"/>
      <c r="C239" s="264"/>
      <c r="D239" s="265"/>
      <c r="E239" s="39"/>
      <c r="F239" s="40"/>
      <c r="G239" s="60"/>
      <c r="H239" s="64"/>
      <c r="I239" s="43"/>
      <c r="J239" s="44"/>
      <c r="K239" s="45"/>
      <c r="L239" s="59"/>
      <c r="M239" s="44"/>
      <c r="N239" s="45"/>
      <c r="O239" s="65"/>
      <c r="P239" s="66"/>
      <c r="Q239" s="67"/>
      <c r="R239" s="274"/>
      <c r="S239" s="50"/>
      <c r="T239" s="51"/>
      <c r="U239" s="52"/>
      <c r="V239" s="53"/>
      <c r="W239" s="54"/>
      <c r="X239" s="94"/>
      <c r="Y239" s="266"/>
      <c r="Z239" s="267"/>
      <c r="AA239" s="120"/>
      <c r="AB239" s="49"/>
      <c r="AC239" s="279"/>
    </row>
    <row r="240" spans="1:29" ht="15.75" customHeight="1">
      <c r="A240" s="269"/>
      <c r="B240" s="38"/>
      <c r="C240" s="264"/>
      <c r="D240" s="265"/>
      <c r="E240" s="39"/>
      <c r="F240" s="40"/>
      <c r="G240" s="60"/>
      <c r="H240" s="64"/>
      <c r="I240" s="43"/>
      <c r="J240" s="44"/>
      <c r="K240" s="45"/>
      <c r="L240" s="59"/>
      <c r="M240" s="44"/>
      <c r="N240" s="45"/>
      <c r="O240" s="65"/>
      <c r="P240" s="66"/>
      <c r="Q240" s="67"/>
      <c r="R240" s="274"/>
      <c r="S240" s="50"/>
      <c r="T240" s="51"/>
      <c r="U240" s="52"/>
      <c r="V240" s="53"/>
      <c r="W240" s="68"/>
      <c r="X240" s="110"/>
      <c r="Y240" s="266"/>
      <c r="Z240" s="267"/>
      <c r="AA240" s="120"/>
      <c r="AB240" s="49"/>
      <c r="AC240" s="279"/>
    </row>
    <row r="241" spans="1:29" ht="15.75" customHeight="1">
      <c r="A241" s="269"/>
      <c r="B241" s="38"/>
      <c r="C241" s="264"/>
      <c r="D241" s="265"/>
      <c r="E241" s="104"/>
      <c r="F241" s="40"/>
      <c r="G241" s="72"/>
      <c r="H241" s="64"/>
      <c r="I241" s="43"/>
      <c r="J241" s="44"/>
      <c r="K241" s="45"/>
      <c r="L241" s="59"/>
      <c r="M241" s="44"/>
      <c r="N241" s="45"/>
      <c r="O241" s="65"/>
      <c r="P241" s="66"/>
      <c r="Q241" s="67"/>
      <c r="R241" s="274"/>
      <c r="S241" s="62"/>
      <c r="T241" s="63"/>
      <c r="U241" s="73"/>
      <c r="V241" s="74"/>
      <c r="W241" s="68"/>
      <c r="X241" s="110"/>
      <c r="Y241" s="266"/>
      <c r="Z241" s="267"/>
      <c r="AA241" s="121"/>
      <c r="AB241" s="67"/>
      <c r="AC241" s="279"/>
    </row>
    <row r="242" spans="1:29" ht="15.75" customHeight="1" thickBot="1">
      <c r="A242" s="270"/>
      <c r="B242" s="76" t="s">
        <v>35</v>
      </c>
      <c r="C242" s="261"/>
      <c r="D242" s="261"/>
      <c r="E242" s="77"/>
      <c r="F242" s="78"/>
      <c r="G242" s="79"/>
      <c r="H242" s="20"/>
      <c r="I242" s="80">
        <f t="shared" ref="I242:J242" si="72">AVERAGE(I226:I241)</f>
        <v>4</v>
      </c>
      <c r="J242" s="81">
        <f t="shared" si="72"/>
        <v>3200</v>
      </c>
      <c r="K242" s="82">
        <f t="shared" ref="K242" si="73">J242/I242</f>
        <v>800</v>
      </c>
      <c r="L242" s="80">
        <f t="shared" ref="L242:M242" si="74">AVERAGE(L226:L241)</f>
        <v>4</v>
      </c>
      <c r="M242" s="81">
        <f t="shared" si="74"/>
        <v>2646.6913430420786</v>
      </c>
      <c r="N242" s="82">
        <f>M242/L242</f>
        <v>661.67283576051966</v>
      </c>
      <c r="O242" s="83">
        <f>L242-I242</f>
        <v>0</v>
      </c>
      <c r="P242" s="84">
        <f>N242-K242</f>
        <v>-138.32716423948034</v>
      </c>
      <c r="Q242" s="85">
        <f>N242/K242</f>
        <v>0.82709104470064954</v>
      </c>
      <c r="R242" s="275"/>
      <c r="S242" s="182">
        <f>S226</f>
        <v>0.70833333333333337</v>
      </c>
      <c r="T242" s="183">
        <f>INDEX(T226:T241,COUNTA(T226:T241))</f>
        <v>0.84932870370370372</v>
      </c>
      <c r="U242" s="86"/>
      <c r="V242" s="96"/>
      <c r="W242" s="78"/>
      <c r="X242" s="82"/>
      <c r="Y242" s="262"/>
      <c r="Z242" s="263"/>
      <c r="AA242" s="122">
        <f>M242-J242</f>
        <v>-553.30865695792136</v>
      </c>
      <c r="AB242" s="85">
        <f>M242/J242</f>
        <v>0.82709104470064954</v>
      </c>
      <c r="AC242" s="280"/>
    </row>
    <row r="244" spans="1:29">
      <c r="Y244" s="260" t="s">
        <v>54</v>
      </c>
      <c r="Z244" s="260"/>
    </row>
    <row r="245" spans="1:29">
      <c r="Y245" s="260" t="s">
        <v>55</v>
      </c>
      <c r="Z245" s="260"/>
    </row>
    <row r="246" spans="1:29">
      <c r="Y246" s="260" t="s">
        <v>56</v>
      </c>
      <c r="Z246" s="260"/>
    </row>
    <row r="247" spans="1:29">
      <c r="Y247" s="260" t="s">
        <v>57</v>
      </c>
      <c r="Z247" s="260"/>
    </row>
    <row r="248" spans="1:29">
      <c r="Y248" s="260" t="s">
        <v>58</v>
      </c>
      <c r="Z248" s="260"/>
    </row>
    <row r="249" spans="1:29">
      <c r="Y249" s="260" t="s">
        <v>59</v>
      </c>
      <c r="Z249" s="260"/>
    </row>
    <row r="250" spans="1:29">
      <c r="Y250" s="260" t="s">
        <v>60</v>
      </c>
      <c r="Z250" s="260"/>
    </row>
    <row r="251" spans="1:29">
      <c r="Y251" s="260" t="s">
        <v>61</v>
      </c>
      <c r="Z251" s="260"/>
    </row>
    <row r="252" spans="1:29">
      <c r="Y252" s="260" t="s">
        <v>62</v>
      </c>
      <c r="Z252" s="260"/>
    </row>
    <row r="253" spans="1:29">
      <c r="Y253" s="260" t="s">
        <v>63</v>
      </c>
      <c r="Z253" s="260"/>
    </row>
    <row r="254" spans="1:29">
      <c r="Y254" s="260" t="s">
        <v>64</v>
      </c>
      <c r="Z254" s="260"/>
    </row>
    <row r="255" spans="1:29">
      <c r="Y255" s="260" t="s">
        <v>65</v>
      </c>
      <c r="Z255" s="260"/>
    </row>
    <row r="256" spans="1:29">
      <c r="Y256" s="260" t="s">
        <v>66</v>
      </c>
      <c r="Z256" s="260"/>
    </row>
    <row r="257" spans="25:25">
      <c r="Y257" s="9" t="s">
        <v>199</v>
      </c>
    </row>
    <row r="258" spans="25:25">
      <c r="Y258" s="9" t="s">
        <v>251</v>
      </c>
    </row>
    <row r="259" spans="25:25">
      <c r="Y259" s="9" t="s">
        <v>252</v>
      </c>
    </row>
    <row r="260" spans="25:25">
      <c r="Y260" s="9" t="s">
        <v>253</v>
      </c>
    </row>
  </sheetData>
  <mergeCells count="563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</mergeCells>
  <phoneticPr fontId="4" type="noConversion"/>
  <conditionalFormatting sqref="O5:O242">
    <cfRule type="cellIs" dxfId="88" priority="1" operator="greaterThan">
      <formula>0</formula>
    </cfRule>
  </conditionalFormatting>
  <conditionalFormatting sqref="P5:P242 AA5:AA242">
    <cfRule type="cellIs" dxfId="87" priority="14" operator="lessThan">
      <formula>0</formula>
    </cfRule>
  </conditionalFormatting>
  <conditionalFormatting sqref="Q5:Q242 AB5:AB242">
    <cfRule type="cellIs" dxfId="86" priority="12" operator="greaterThan">
      <formula>1</formula>
    </cfRule>
    <cfRule type="cellIs" dxfId="85" priority="13" operator="lessThan">
      <formula>0.8</formula>
    </cfRule>
  </conditionalFormatting>
  <conditionalFormatting sqref="AC5:AC23 R5:R242">
    <cfRule type="cellIs" dxfId="84" priority="16" operator="lessThan">
      <formula>0.8</formula>
    </cfRule>
  </conditionalFormatting>
  <conditionalFormatting sqref="AC29:AC37">
    <cfRule type="cellIs" dxfId="83" priority="17" operator="lessThan">
      <formula>0.8</formula>
    </cfRule>
  </conditionalFormatting>
  <conditionalFormatting sqref="AC39:AC44">
    <cfRule type="cellIs" dxfId="82" priority="15" operator="lessThan">
      <formula>0.8</formula>
    </cfRule>
  </conditionalFormatting>
  <conditionalFormatting sqref="AC56">
    <cfRule type="cellIs" dxfId="81" priority="18" operator="lessThan">
      <formula>0.8</formula>
    </cfRule>
  </conditionalFormatting>
  <conditionalFormatting sqref="AC73:AC78">
    <cfRule type="cellIs" dxfId="80" priority="10" operator="lessThan">
      <formula>0.8</formula>
    </cfRule>
  </conditionalFormatting>
  <conditionalFormatting sqref="AC90">
    <cfRule type="cellIs" dxfId="79" priority="11" operator="lessThan">
      <formula>0.8</formula>
    </cfRule>
  </conditionalFormatting>
  <conditionalFormatting sqref="AC107">
    <cfRule type="cellIs" dxfId="78" priority="3" operator="lessThan">
      <formula>0.8</formula>
    </cfRule>
  </conditionalFormatting>
  <conditionalFormatting sqref="AC124:AC129">
    <cfRule type="cellIs" dxfId="77" priority="2" operator="lessThan">
      <formula>0.8</formula>
    </cfRule>
  </conditionalFormatting>
  <conditionalFormatting sqref="AC141:AC146">
    <cfRule type="cellIs" dxfId="76" priority="6" operator="lessThan">
      <formula>0.8</formula>
    </cfRule>
  </conditionalFormatting>
  <conditionalFormatting sqref="AC158:AC163">
    <cfRule type="cellIs" dxfId="75" priority="9" operator="lessThan">
      <formula>0.8</formula>
    </cfRule>
  </conditionalFormatting>
  <conditionalFormatting sqref="AC175">
    <cfRule type="cellIs" dxfId="74" priority="8" operator="lessThan">
      <formula>0.8</formula>
    </cfRule>
  </conditionalFormatting>
  <conditionalFormatting sqref="AC192">
    <cfRule type="cellIs" dxfId="73" priority="7" operator="lessThan">
      <formula>0.8</formula>
    </cfRule>
  </conditionalFormatting>
  <conditionalFormatting sqref="AC209">
    <cfRule type="cellIs" dxfId="72" priority="5" operator="lessThan">
      <formula>0.8</formula>
    </cfRule>
  </conditionalFormatting>
  <conditionalFormatting sqref="AC226:AC231">
    <cfRule type="cellIs" dxfId="71" priority="4" operator="lessThan">
      <formula>0.8</formula>
    </cfRule>
  </conditionalFormatting>
  <dataValidations count="1">
    <dataValidation type="list" allowBlank="1" showInputMessage="1" showErrorMessage="1" sqref="Y5:Z242" xr:uid="{7C113E9D-7482-4E51-9474-5A78BC03325E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F5617-DE22-4903-80C1-8212AF8C0458}">
  <sheetPr>
    <tabColor theme="8" tint="0.59999389629810485"/>
    <pageSetUpPr fitToPage="1"/>
  </sheetPr>
  <dimension ref="A1:AQ188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SUM(F5:F174)</f>
        <v>128453</v>
      </c>
      <c r="E1" s="5" t="s">
        <v>2</v>
      </c>
      <c r="F1" s="6">
        <f>SUM(G5:G174)</f>
        <v>5642313.9999999991</v>
      </c>
      <c r="G1" s="7" t="s">
        <v>3</v>
      </c>
      <c r="H1" s="8">
        <f>L21+L38+L55+L72+L89+L106+L123+L140+L157+L174</f>
        <v>189.47261904761905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45841</v>
      </c>
      <c r="B2" s="326"/>
      <c r="C2" s="10" t="s">
        <v>10</v>
      </c>
      <c r="D2" s="11">
        <f>AVERAGE(N21,N38,N55,N72,N89,N106,N123,N140,N157,N174)</f>
        <v>126.95988977477376</v>
      </c>
      <c r="E2" s="11" t="s">
        <v>11</v>
      </c>
      <c r="F2" s="12">
        <f>F1/D1</f>
        <v>43.925124364553568</v>
      </c>
      <c r="G2" s="13" t="s">
        <v>12</v>
      </c>
      <c r="H2" s="14">
        <f>COUNT(H5:H174)</f>
        <v>2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16" t="s">
        <v>67</v>
      </c>
      <c r="C5" s="350" t="s">
        <v>68</v>
      </c>
      <c r="D5" s="351"/>
      <c r="E5" s="21">
        <v>19.7</v>
      </c>
      <c r="F5" s="15">
        <v>1600</v>
      </c>
      <c r="G5" s="22">
        <f t="shared" ref="G5:G9" si="0">E5*F5</f>
        <v>31520</v>
      </c>
      <c r="H5" s="23">
        <v>2</v>
      </c>
      <c r="I5" s="24">
        <v>13</v>
      </c>
      <c r="J5" s="25">
        <v>1200</v>
      </c>
      <c r="K5" s="26">
        <f>J5/I5</f>
        <v>92.307692307692307</v>
      </c>
      <c r="L5" s="27">
        <v>13</v>
      </c>
      <c r="M5" s="25">
        <f>F5/V5*60</f>
        <v>1055.9120073327224</v>
      </c>
      <c r="N5" s="26">
        <f>M5/L5</f>
        <v>81.224000564055572</v>
      </c>
      <c r="O5" s="28">
        <f>L5-I5</f>
        <v>0</v>
      </c>
      <c r="P5" s="29">
        <f>N5-K5</f>
        <v>-11.083691743636734</v>
      </c>
      <c r="Q5" s="30">
        <f>N5/K5</f>
        <v>0.87992667277726866</v>
      </c>
      <c r="R5" s="274">
        <f>Q21</f>
        <v>0.85241204648184343</v>
      </c>
      <c r="S5" s="32">
        <v>0.25005787037037036</v>
      </c>
      <c r="T5" s="33">
        <v>0.31319444444444444</v>
      </c>
      <c r="U5" s="34"/>
      <c r="V5" s="35">
        <v>90.916666666666671</v>
      </c>
      <c r="W5" s="15"/>
      <c r="X5" s="17"/>
      <c r="Y5" s="276"/>
      <c r="Z5" s="277"/>
      <c r="AA5" s="36">
        <f>M5-J5</f>
        <v>-144.0879926672776</v>
      </c>
      <c r="AB5" s="37">
        <f>M5/J5</f>
        <v>0.87992667277726866</v>
      </c>
      <c r="AC5" s="292">
        <f>AB21</f>
        <v>0.85241204648184332</v>
      </c>
    </row>
    <row r="6" spans="1:29" ht="15.75" customHeight="1">
      <c r="A6" s="282"/>
      <c r="B6" s="38" t="s">
        <v>74</v>
      </c>
      <c r="C6" s="287" t="s">
        <v>200</v>
      </c>
      <c r="D6" s="287"/>
      <c r="E6" s="39">
        <v>59.36</v>
      </c>
      <c r="F6" s="40">
        <v>496</v>
      </c>
      <c r="G6" s="41">
        <f t="shared" si="0"/>
        <v>29442.560000000001</v>
      </c>
      <c r="H6" s="42"/>
      <c r="I6" s="43">
        <v>17</v>
      </c>
      <c r="J6" s="44">
        <v>1565</v>
      </c>
      <c r="K6" s="45">
        <f t="shared" ref="K6:K9" si="1">J6/I6</f>
        <v>92.058823529411768</v>
      </c>
      <c r="L6" s="46">
        <v>17</v>
      </c>
      <c r="M6" s="44">
        <f>F6/V6*60</f>
        <v>1289.2418772563096</v>
      </c>
      <c r="N6" s="45">
        <f>M6/L6</f>
        <v>75.837757485665279</v>
      </c>
      <c r="O6" s="47">
        <f>L6-I6</f>
        <v>0</v>
      </c>
      <c r="P6" s="48">
        <f>N6-K6</f>
        <v>-16.22106604374649</v>
      </c>
      <c r="Q6" s="49">
        <f>N6/K6</f>
        <v>0.82379672668134807</v>
      </c>
      <c r="R6" s="274"/>
      <c r="S6" s="50">
        <v>0.39583333333333326</v>
      </c>
      <c r="T6" s="51">
        <v>0.41186342592592595</v>
      </c>
      <c r="U6" s="52">
        <v>5.5166666666665964</v>
      </c>
      <c r="V6" s="53">
        <v>23.083333333333478</v>
      </c>
      <c r="W6" s="51"/>
      <c r="X6" s="116"/>
      <c r="Y6" s="266"/>
      <c r="Z6" s="267"/>
      <c r="AA6" s="55">
        <f>M6-J6</f>
        <v>-275.75812274369036</v>
      </c>
      <c r="AB6" s="56">
        <f>M6/J6</f>
        <v>0.82379672668134796</v>
      </c>
      <c r="AC6" s="293"/>
    </row>
    <row r="7" spans="1:29" ht="15.75" customHeight="1">
      <c r="A7" s="282"/>
      <c r="B7" s="38" t="s">
        <v>69</v>
      </c>
      <c r="C7" s="287" t="s">
        <v>222</v>
      </c>
      <c r="D7" s="287"/>
      <c r="E7" s="39">
        <v>30.55</v>
      </c>
      <c r="F7" s="40">
        <v>1489</v>
      </c>
      <c r="G7" s="41">
        <f t="shared" si="0"/>
        <v>45488.950000000004</v>
      </c>
      <c r="H7" s="58"/>
      <c r="I7" s="43">
        <v>16</v>
      </c>
      <c r="J7" s="44">
        <v>1750</v>
      </c>
      <c r="K7" s="45">
        <f t="shared" si="1"/>
        <v>109.375</v>
      </c>
      <c r="L7" s="59">
        <v>16</v>
      </c>
      <c r="M7" s="44">
        <f>F7/V7*60</f>
        <v>1451.5028432168981</v>
      </c>
      <c r="N7" s="45">
        <f>M7/L7</f>
        <v>90.718927701056131</v>
      </c>
      <c r="O7" s="47">
        <f>L7-I7</f>
        <v>0</v>
      </c>
      <c r="P7" s="48">
        <f>N7-K7</f>
        <v>-18.656072298943869</v>
      </c>
      <c r="Q7" s="49">
        <f>N7/K7</f>
        <v>0.82943019612394175</v>
      </c>
      <c r="R7" s="274"/>
      <c r="S7" s="50">
        <v>0.41767361111111112</v>
      </c>
      <c r="T7" s="51">
        <v>0.46041666666666664</v>
      </c>
      <c r="U7" s="52">
        <v>8.3666666666666423</v>
      </c>
      <c r="V7" s="53">
        <v>61.549999999999947</v>
      </c>
      <c r="W7" s="54">
        <v>0.46041666666666664</v>
      </c>
      <c r="X7" s="94">
        <v>0.50092592592592589</v>
      </c>
      <c r="Y7" s="266"/>
      <c r="Z7" s="267"/>
      <c r="AA7" s="55">
        <f>M7-J7</f>
        <v>-298.4971567831019</v>
      </c>
      <c r="AB7" s="56">
        <f>M7/J7</f>
        <v>0.82943019612394175</v>
      </c>
      <c r="AC7" s="293"/>
    </row>
    <row r="8" spans="1:29" ht="15.75" customHeight="1">
      <c r="A8" s="282"/>
      <c r="B8" s="38" t="s">
        <v>76</v>
      </c>
      <c r="C8" s="287" t="s">
        <v>78</v>
      </c>
      <c r="D8" s="287"/>
      <c r="E8" s="39">
        <v>29.97</v>
      </c>
      <c r="F8" s="40">
        <v>2224</v>
      </c>
      <c r="G8" s="60">
        <f t="shared" si="0"/>
        <v>66653.279999999999</v>
      </c>
      <c r="H8" s="61"/>
      <c r="I8" s="43">
        <v>20</v>
      </c>
      <c r="J8" s="44">
        <v>2600</v>
      </c>
      <c r="K8" s="45">
        <f t="shared" si="1"/>
        <v>130</v>
      </c>
      <c r="L8" s="46">
        <v>20</v>
      </c>
      <c r="M8" s="44">
        <f>F8/V8*60</f>
        <v>2236.4245810055863</v>
      </c>
      <c r="N8" s="45">
        <f>M8/L8</f>
        <v>111.82122905027931</v>
      </c>
      <c r="O8" s="47">
        <f>L8-I8</f>
        <v>0</v>
      </c>
      <c r="P8" s="48">
        <f>N8-K8</f>
        <v>-18.178770949720686</v>
      </c>
      <c r="Q8" s="49">
        <f>N8/K8</f>
        <v>0.86016330038676392</v>
      </c>
      <c r="R8" s="274"/>
      <c r="S8" s="62">
        <v>0.50092592592592589</v>
      </c>
      <c r="T8" s="63">
        <v>0.54236111111111107</v>
      </c>
      <c r="U8" s="52">
        <v>58.333333333333314</v>
      </c>
      <c r="V8" s="53">
        <v>59.666666666666671</v>
      </c>
      <c r="W8" s="54"/>
      <c r="X8" s="94"/>
      <c r="Y8" s="266"/>
      <c r="Z8" s="267"/>
      <c r="AA8" s="55">
        <f>M8-J8</f>
        <v>-363.57541899441367</v>
      </c>
      <c r="AB8" s="56">
        <f>M8/J8</f>
        <v>0.86016330038676403</v>
      </c>
      <c r="AC8" s="293"/>
    </row>
    <row r="9" spans="1:29" ht="15.75" customHeight="1">
      <c r="A9" s="283"/>
      <c r="B9" s="38" t="s">
        <v>67</v>
      </c>
      <c r="C9" s="287" t="s">
        <v>68</v>
      </c>
      <c r="D9" s="287"/>
      <c r="E9" s="39">
        <v>19.7</v>
      </c>
      <c r="F9" s="40">
        <v>1544</v>
      </c>
      <c r="G9" s="60">
        <f t="shared" si="0"/>
        <v>30416.799999999999</v>
      </c>
      <c r="H9" s="64"/>
      <c r="I9" s="43">
        <v>13</v>
      </c>
      <c r="J9" s="44">
        <v>1200</v>
      </c>
      <c r="K9" s="45">
        <f t="shared" si="1"/>
        <v>92.307692307692307</v>
      </c>
      <c r="L9" s="59">
        <v>13</v>
      </c>
      <c r="M9" s="44">
        <f>F9/V9*60</f>
        <v>1054.7248576850111</v>
      </c>
      <c r="N9" s="45">
        <f>M9/L9</f>
        <v>81.132681360385476</v>
      </c>
      <c r="O9" s="65">
        <f>L9-I9</f>
        <v>0</v>
      </c>
      <c r="P9" s="66">
        <f>N9-K9</f>
        <v>-11.175010947306831</v>
      </c>
      <c r="Q9" s="67">
        <f>N9/K9</f>
        <v>0.87893738140417599</v>
      </c>
      <c r="R9" s="274"/>
      <c r="S9" s="62">
        <v>0.54594907407407411</v>
      </c>
      <c r="T9" s="63">
        <v>0.6069444444444444</v>
      </c>
      <c r="U9" s="52">
        <v>5.1666666666667815</v>
      </c>
      <c r="V9" s="53">
        <v>87.833333333333201</v>
      </c>
      <c r="W9" s="54"/>
      <c r="X9" s="94"/>
      <c r="Y9" s="266"/>
      <c r="Z9" s="267"/>
      <c r="AA9" s="55">
        <f>M9-J9</f>
        <v>-145.2751423149889</v>
      </c>
      <c r="AB9" s="56">
        <f>M9/J9</f>
        <v>0.87893738140417588</v>
      </c>
      <c r="AC9" s="293"/>
    </row>
    <row r="10" spans="1:29" ht="15.75" customHeight="1">
      <c r="A10" s="283"/>
      <c r="B10" s="38"/>
      <c r="C10" s="287"/>
      <c r="D10" s="287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43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43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43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43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43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15.8</v>
      </c>
      <c r="J21" s="81">
        <f t="shared" si="2"/>
        <v>1663</v>
      </c>
      <c r="K21" s="82">
        <f t="shared" ref="K21" si="3">J21/I21</f>
        <v>105.25316455696202</v>
      </c>
      <c r="L21" s="80">
        <f t="shared" ref="L21:M21" si="4">AVERAGE(L5:L20)</f>
        <v>15.8</v>
      </c>
      <c r="M21" s="81">
        <f t="shared" si="4"/>
        <v>1417.5612332993055</v>
      </c>
      <c r="N21" s="82">
        <f t="shared" ref="N21:N27" si="5">M21/L21</f>
        <v>89.719065398690219</v>
      </c>
      <c r="O21" s="83">
        <f t="shared" ref="O21:O27" si="6">L21-I21</f>
        <v>0</v>
      </c>
      <c r="P21" s="84">
        <f t="shared" ref="P21:P27" si="7">N21-K21</f>
        <v>-15.5340991582718</v>
      </c>
      <c r="Q21" s="85">
        <f t="shared" ref="Q21:Q27" si="8">N21/K21</f>
        <v>0.85241204648184343</v>
      </c>
      <c r="R21" s="275"/>
      <c r="S21" s="182">
        <f>S5</f>
        <v>0.25005787037037036</v>
      </c>
      <c r="T21" s="183">
        <f>INDEX(T5:T20,COUNTA(T5:T20))</f>
        <v>0.6069444444444444</v>
      </c>
      <c r="U21" s="86"/>
      <c r="V21" s="86"/>
      <c r="W21" s="87"/>
      <c r="X21" s="179"/>
      <c r="Y21" s="262"/>
      <c r="Z21" s="263"/>
      <c r="AA21" s="88">
        <f t="shared" ref="AA21:AA27" si="9">M21-J21</f>
        <v>-245.43876670069449</v>
      </c>
      <c r="AB21" s="89">
        <f t="shared" ref="AB21:AB27" si="10">M21/J21</f>
        <v>0.85241204648184332</v>
      </c>
      <c r="AC21" s="295"/>
    </row>
    <row r="22" spans="1:43" ht="15.75" customHeight="1">
      <c r="A22" s="268" t="s">
        <v>36</v>
      </c>
      <c r="B22" s="16" t="s">
        <v>70</v>
      </c>
      <c r="C22" s="349" t="s">
        <v>71</v>
      </c>
      <c r="D22" s="349"/>
      <c r="E22" s="21">
        <v>56.43</v>
      </c>
      <c r="F22" s="25">
        <v>2201</v>
      </c>
      <c r="G22" s="22">
        <f t="shared" ref="G22:G27" si="11">E22*F22</f>
        <v>124202.43</v>
      </c>
      <c r="H22" s="23"/>
      <c r="I22" s="24">
        <v>24</v>
      </c>
      <c r="J22" s="25">
        <v>2000</v>
      </c>
      <c r="K22" s="26">
        <f>J22/I22</f>
        <v>83.333333333333329</v>
      </c>
      <c r="L22" s="27">
        <v>24</v>
      </c>
      <c r="M22" s="25">
        <f t="shared" ref="M22:M27" si="12">F22/V22*60</f>
        <v>1685.8723404255315</v>
      </c>
      <c r="N22" s="26">
        <f t="shared" si="5"/>
        <v>70.244680851063819</v>
      </c>
      <c r="O22" s="91">
        <f t="shared" si="6"/>
        <v>0</v>
      </c>
      <c r="P22" s="92">
        <f t="shared" si="7"/>
        <v>-13.088652482269509</v>
      </c>
      <c r="Q22" s="31">
        <f t="shared" si="8"/>
        <v>0.8429361702127659</v>
      </c>
      <c r="R22" s="273">
        <f>Q38</f>
        <v>0.84295391287856425</v>
      </c>
      <c r="S22" s="32">
        <v>0.16666666666666666</v>
      </c>
      <c r="T22" s="33">
        <v>0.22106481481481483</v>
      </c>
      <c r="U22" s="34"/>
      <c r="V22" s="35">
        <v>78.333333333333357</v>
      </c>
      <c r="W22" s="93"/>
      <c r="X22" s="26"/>
      <c r="Y22" s="276"/>
      <c r="Z22" s="277"/>
      <c r="AA22" s="36">
        <f t="shared" si="9"/>
        <v>-314.12765957446845</v>
      </c>
      <c r="AB22" s="31">
        <f t="shared" si="10"/>
        <v>0.84293617021276579</v>
      </c>
      <c r="AC22" s="348">
        <f>AB38</f>
        <v>0.84295391287856425</v>
      </c>
    </row>
    <row r="23" spans="1:43" ht="15.75" customHeight="1">
      <c r="A23" s="269"/>
      <c r="B23" s="38" t="s">
        <v>74</v>
      </c>
      <c r="C23" s="287" t="s">
        <v>234</v>
      </c>
      <c r="D23" s="287"/>
      <c r="E23" s="39">
        <v>51.01</v>
      </c>
      <c r="F23" s="40">
        <v>3272</v>
      </c>
      <c r="G23" s="41">
        <f t="shared" si="11"/>
        <v>166904.72</v>
      </c>
      <c r="H23" s="42"/>
      <c r="I23" s="43">
        <v>26</v>
      </c>
      <c r="J23" s="44">
        <v>2000</v>
      </c>
      <c r="K23" s="45">
        <f t="shared" ref="K23:K62" si="13">J23/I23</f>
        <v>76.92307692307692</v>
      </c>
      <c r="L23" s="46">
        <v>26</v>
      </c>
      <c r="M23" s="44">
        <f t="shared" si="12"/>
        <v>1675.5618776671411</v>
      </c>
      <c r="N23" s="45">
        <f t="shared" si="5"/>
        <v>64.444687602582349</v>
      </c>
      <c r="O23" s="47">
        <f t="shared" si="6"/>
        <v>0</v>
      </c>
      <c r="P23" s="48">
        <f t="shared" si="7"/>
        <v>-12.478389320494571</v>
      </c>
      <c r="Q23" s="49">
        <f t="shared" si="8"/>
        <v>0.83778093883357052</v>
      </c>
      <c r="R23" s="274"/>
      <c r="S23" s="50">
        <v>0.22500000000000001</v>
      </c>
      <c r="T23" s="51">
        <v>0.30636574074074074</v>
      </c>
      <c r="U23" s="52">
        <v>5.6666666666666599</v>
      </c>
      <c r="V23" s="53">
        <v>117.16666666666666</v>
      </c>
      <c r="W23" s="54"/>
      <c r="X23" s="94"/>
      <c r="Y23" s="266"/>
      <c r="Z23" s="267"/>
      <c r="AA23" s="55">
        <f t="shared" si="9"/>
        <v>-324.43812233285894</v>
      </c>
      <c r="AB23" s="49">
        <f t="shared" si="10"/>
        <v>0.83778093883357052</v>
      </c>
      <c r="AC23" s="294"/>
    </row>
    <row r="24" spans="1:43" ht="15.75" customHeight="1">
      <c r="A24" s="269"/>
      <c r="B24" s="38" t="s">
        <v>70</v>
      </c>
      <c r="C24" s="287" t="s">
        <v>73</v>
      </c>
      <c r="D24" s="287"/>
      <c r="E24" s="39">
        <v>51.86</v>
      </c>
      <c r="F24" s="40">
        <v>1361</v>
      </c>
      <c r="G24" s="41">
        <f t="shared" si="11"/>
        <v>70581.460000000006</v>
      </c>
      <c r="H24" s="42"/>
      <c r="I24" s="43">
        <v>26</v>
      </c>
      <c r="J24" s="44">
        <v>2000</v>
      </c>
      <c r="K24" s="45">
        <f t="shared" si="13"/>
        <v>76.92307692307692</v>
      </c>
      <c r="L24" s="46">
        <v>26</v>
      </c>
      <c r="M24" s="44">
        <f t="shared" si="12"/>
        <v>1642.5075427422071</v>
      </c>
      <c r="N24" s="45">
        <f t="shared" si="5"/>
        <v>63.173367028546423</v>
      </c>
      <c r="O24" s="47">
        <f t="shared" si="6"/>
        <v>0</v>
      </c>
      <c r="P24" s="48">
        <f t="shared" si="7"/>
        <v>-13.749709894530497</v>
      </c>
      <c r="Q24" s="49">
        <f t="shared" si="8"/>
        <v>0.82125377137110356</v>
      </c>
      <c r="R24" s="274"/>
      <c r="S24" s="50">
        <v>0.31130787037037039</v>
      </c>
      <c r="T24" s="51">
        <v>0.34583333333333333</v>
      </c>
      <c r="U24" s="52">
        <v>7.1166666666666867</v>
      </c>
      <c r="V24" s="53">
        <v>49.716666666666633</v>
      </c>
      <c r="W24" s="54"/>
      <c r="X24" s="94"/>
      <c r="Y24" s="266"/>
      <c r="Z24" s="267"/>
      <c r="AA24" s="55">
        <f t="shared" si="9"/>
        <v>-357.49245725779292</v>
      </c>
      <c r="AB24" s="49">
        <f t="shared" si="10"/>
        <v>0.82125377137110356</v>
      </c>
      <c r="AC24" s="294"/>
    </row>
    <row r="25" spans="1:43" ht="15.75" customHeight="1">
      <c r="A25" s="269"/>
      <c r="B25" s="38" t="s">
        <v>70</v>
      </c>
      <c r="C25" s="287" t="s">
        <v>72</v>
      </c>
      <c r="D25" s="287"/>
      <c r="E25" s="39">
        <v>56.77</v>
      </c>
      <c r="F25" s="40">
        <v>3901</v>
      </c>
      <c r="G25" s="41">
        <f t="shared" si="11"/>
        <v>221459.77000000002</v>
      </c>
      <c r="H25" s="42"/>
      <c r="I25" s="43">
        <v>26</v>
      </c>
      <c r="J25" s="44">
        <v>2000</v>
      </c>
      <c r="K25" s="45">
        <f t="shared" si="13"/>
        <v>76.92307692307692</v>
      </c>
      <c r="L25" s="46">
        <v>26</v>
      </c>
      <c r="M25" s="44">
        <f t="shared" si="12"/>
        <v>1725.2579852579856</v>
      </c>
      <c r="N25" s="45">
        <f t="shared" si="5"/>
        <v>66.356076356076372</v>
      </c>
      <c r="O25" s="47">
        <f t="shared" si="6"/>
        <v>0</v>
      </c>
      <c r="P25" s="48">
        <f t="shared" si="7"/>
        <v>-10.567000567000548</v>
      </c>
      <c r="Q25" s="49">
        <f t="shared" si="8"/>
        <v>0.86262899262899284</v>
      </c>
      <c r="R25" s="274"/>
      <c r="S25" s="50">
        <v>0.34953703703703703</v>
      </c>
      <c r="T25" s="51">
        <v>0.44374999999999998</v>
      </c>
      <c r="U25" s="52">
        <v>5.333333333333341</v>
      </c>
      <c r="V25" s="53">
        <v>135.66666666666663</v>
      </c>
      <c r="W25" s="54">
        <v>0.44374999999999998</v>
      </c>
      <c r="X25" s="94">
        <v>0.48541666666666661</v>
      </c>
      <c r="Y25" s="266"/>
      <c r="Z25" s="267"/>
      <c r="AA25" s="55">
        <f t="shared" si="9"/>
        <v>-274.74201474201436</v>
      </c>
      <c r="AB25" s="49">
        <f t="shared" si="10"/>
        <v>0.86262899262899284</v>
      </c>
      <c r="AC25" s="294"/>
    </row>
    <row r="26" spans="1:43" ht="15.75" customHeight="1">
      <c r="A26" s="269"/>
      <c r="B26" s="38" t="s">
        <v>74</v>
      </c>
      <c r="C26" s="287" t="s">
        <v>213</v>
      </c>
      <c r="D26" s="287"/>
      <c r="E26" s="39">
        <v>77.34</v>
      </c>
      <c r="F26" s="40">
        <v>2526</v>
      </c>
      <c r="G26" s="41">
        <f t="shared" si="11"/>
        <v>195360.84</v>
      </c>
      <c r="H26" s="58"/>
      <c r="I26" s="43">
        <v>25</v>
      </c>
      <c r="J26" s="44">
        <v>2000</v>
      </c>
      <c r="K26" s="45">
        <f t="shared" si="13"/>
        <v>80</v>
      </c>
      <c r="L26" s="59">
        <v>25</v>
      </c>
      <c r="M26" s="44">
        <f t="shared" si="12"/>
        <v>1675.0046048996107</v>
      </c>
      <c r="N26" s="45">
        <f t="shared" si="5"/>
        <v>67.000184195984431</v>
      </c>
      <c r="O26" s="47">
        <f t="shared" si="6"/>
        <v>0</v>
      </c>
      <c r="P26" s="48">
        <f t="shared" si="7"/>
        <v>-12.999815804015569</v>
      </c>
      <c r="Q26" s="49">
        <f t="shared" si="8"/>
        <v>0.83750230244980539</v>
      </c>
      <c r="R26" s="274"/>
      <c r="S26" s="50">
        <v>0.48541666666666661</v>
      </c>
      <c r="T26" s="51">
        <v>0.54825231481481485</v>
      </c>
      <c r="U26" s="52">
        <v>59.999999999999943</v>
      </c>
      <c r="V26" s="53">
        <v>90.483333333333462</v>
      </c>
      <c r="W26" s="54"/>
      <c r="X26" s="94"/>
      <c r="Y26" s="266"/>
      <c r="Z26" s="267"/>
      <c r="AA26" s="55">
        <f t="shared" si="9"/>
        <v>-324.99539510038926</v>
      </c>
      <c r="AB26" s="49">
        <f t="shared" si="10"/>
        <v>0.83750230244980539</v>
      </c>
      <c r="AC26" s="294"/>
    </row>
    <row r="27" spans="1:43" ht="15.75" customHeight="1">
      <c r="A27" s="269"/>
      <c r="B27" s="38" t="s">
        <v>74</v>
      </c>
      <c r="C27" s="287" t="s">
        <v>81</v>
      </c>
      <c r="D27" s="287"/>
      <c r="E27" s="39">
        <v>58.67</v>
      </c>
      <c r="F27" s="40">
        <v>3856</v>
      </c>
      <c r="G27" s="60">
        <f t="shared" si="11"/>
        <v>226231.52000000002</v>
      </c>
      <c r="H27" s="61"/>
      <c r="I27" s="43">
        <v>25</v>
      </c>
      <c r="J27" s="44">
        <v>2000</v>
      </c>
      <c r="K27" s="45">
        <f t="shared" si="13"/>
        <v>80</v>
      </c>
      <c r="L27" s="46">
        <v>25</v>
      </c>
      <c r="M27" s="44">
        <f t="shared" si="12"/>
        <v>1711.2426035502954</v>
      </c>
      <c r="N27" s="45">
        <f t="shared" si="5"/>
        <v>68.449704142011811</v>
      </c>
      <c r="O27" s="47">
        <f t="shared" si="6"/>
        <v>0</v>
      </c>
      <c r="P27" s="48">
        <f t="shared" si="7"/>
        <v>-11.550295857988189</v>
      </c>
      <c r="Q27" s="49">
        <f t="shared" si="8"/>
        <v>0.85562130177514761</v>
      </c>
      <c r="R27" s="274"/>
      <c r="S27" s="50">
        <v>0.55208333333333326</v>
      </c>
      <c r="T27" s="51">
        <v>0.64597222222222217</v>
      </c>
      <c r="U27" s="52">
        <v>5.5166666666665165</v>
      </c>
      <c r="V27" s="53">
        <v>135.20000000000005</v>
      </c>
      <c r="W27" s="54"/>
      <c r="X27" s="94"/>
      <c r="Y27" s="266"/>
      <c r="Z27" s="267"/>
      <c r="AA27" s="55">
        <f t="shared" si="9"/>
        <v>-288.75739644970463</v>
      </c>
      <c r="AB27" s="49">
        <f t="shared" si="10"/>
        <v>0.85562130177514772</v>
      </c>
      <c r="AC27" s="294"/>
    </row>
    <row r="28" spans="1:43" ht="15.75" customHeight="1">
      <c r="A28" s="269"/>
      <c r="B28" s="38"/>
      <c r="C28" s="287"/>
      <c r="D28" s="287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94"/>
    </row>
    <row r="29" spans="1:43" ht="15.75" customHeight="1">
      <c r="A29" s="269"/>
      <c r="B29" s="38"/>
      <c r="C29" s="287"/>
      <c r="D29" s="287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  <c r="AQ29" s="9">
        <f>AI8</f>
        <v>0</v>
      </c>
    </row>
    <row r="30" spans="1:43" ht="15.75" customHeight="1">
      <c r="A30" s="269"/>
      <c r="B30" s="38"/>
      <c r="C30" s="287"/>
      <c r="D30" s="287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43" ht="15.75" customHeight="1">
      <c r="A31" s="269"/>
      <c r="B31" s="38"/>
      <c r="C31" s="287"/>
      <c r="D31" s="287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43" ht="15.75" customHeight="1">
      <c r="A32" s="269"/>
      <c r="B32" s="38"/>
      <c r="C32" s="287"/>
      <c r="D32" s="287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38"/>
      <c r="C33" s="287"/>
      <c r="D33" s="287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38"/>
      <c r="C34" s="287"/>
      <c r="D34" s="287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38"/>
      <c r="C35" s="287"/>
      <c r="D35" s="287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94"/>
      <c r="Y35" s="266"/>
      <c r="Z35" s="267"/>
      <c r="AA35" s="55"/>
      <c r="AB35" s="49"/>
      <c r="AC35" s="294"/>
    </row>
    <row r="36" spans="1:29" ht="15.75" customHeight="1">
      <c r="A36" s="269"/>
      <c r="B36" s="38"/>
      <c r="C36" s="287"/>
      <c r="D36" s="287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94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87"/>
      <c r="D37" s="287"/>
      <c r="E37" s="95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54"/>
      <c r="X37" s="94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14">AVERAGE(I22:I37)</f>
        <v>25.333333333333332</v>
      </c>
      <c r="J38" s="81">
        <f t="shared" si="14"/>
        <v>2000</v>
      </c>
      <c r="K38" s="82">
        <f t="shared" ref="K38" si="15">J38/I38</f>
        <v>78.94736842105263</v>
      </c>
      <c r="L38" s="80">
        <f t="shared" ref="L38:M38" si="16">AVERAGE(L22:L37)</f>
        <v>25.333333333333332</v>
      </c>
      <c r="M38" s="81">
        <f t="shared" si="16"/>
        <v>1685.9078257571284</v>
      </c>
      <c r="N38" s="82">
        <f t="shared" ref="N38:N45" si="17">M38/L38</f>
        <v>66.548993121991913</v>
      </c>
      <c r="O38" s="83">
        <f t="shared" ref="O38:O45" si="18">L38-I38</f>
        <v>0</v>
      </c>
      <c r="P38" s="84">
        <f t="shared" ref="P38:P45" si="19">N38-K38</f>
        <v>-12.398375299060717</v>
      </c>
      <c r="Q38" s="85">
        <f t="shared" ref="Q38:Q45" si="20">N38/K38</f>
        <v>0.84295391287856425</v>
      </c>
      <c r="R38" s="275"/>
      <c r="S38" s="182">
        <f>S22</f>
        <v>0.16666666666666666</v>
      </c>
      <c r="T38" s="183">
        <f>INDEX(T22:T37,COUNTA(T22:T37))</f>
        <v>0.64597222222222217</v>
      </c>
      <c r="U38" s="86"/>
      <c r="V38" s="96"/>
      <c r="W38" s="78"/>
      <c r="X38" s="82"/>
      <c r="Y38" s="262"/>
      <c r="Z38" s="263"/>
      <c r="AA38" s="97">
        <f t="shared" ref="AA38:AA45" si="21">M38-J38</f>
        <v>-314.09217424287158</v>
      </c>
      <c r="AB38" s="85">
        <f t="shared" ref="AB38:AB45" si="22">M38/J38</f>
        <v>0.84295391287856425</v>
      </c>
      <c r="AC38" s="295"/>
    </row>
    <row r="39" spans="1:29" ht="15.75" customHeight="1">
      <c r="A39" s="281" t="s">
        <v>37</v>
      </c>
      <c r="B39" s="98" t="s">
        <v>79</v>
      </c>
      <c r="C39" s="271" t="s">
        <v>80</v>
      </c>
      <c r="D39" s="272"/>
      <c r="E39" s="21">
        <v>56.43</v>
      </c>
      <c r="F39" s="34">
        <v>1210</v>
      </c>
      <c r="G39" s="22">
        <f t="shared" ref="G39:G45" si="23">E39*F39</f>
        <v>68280.3</v>
      </c>
      <c r="H39" s="23"/>
      <c r="I39" s="24">
        <v>23</v>
      </c>
      <c r="J39" s="25">
        <v>2000</v>
      </c>
      <c r="K39" s="26">
        <f>J39/I39</f>
        <v>86.956521739130437</v>
      </c>
      <c r="L39" s="27">
        <v>23</v>
      </c>
      <c r="M39" s="25">
        <f t="shared" ref="M39:M45" si="24">F39/V39*60</f>
        <v>1660.0609756097556</v>
      </c>
      <c r="N39" s="26">
        <f t="shared" si="17"/>
        <v>72.176564156945901</v>
      </c>
      <c r="O39" s="91">
        <f t="shared" si="18"/>
        <v>0</v>
      </c>
      <c r="P39" s="92">
        <f t="shared" si="19"/>
        <v>-14.779957582184537</v>
      </c>
      <c r="Q39" s="31">
        <f t="shared" si="20"/>
        <v>0.83003048780487787</v>
      </c>
      <c r="R39" s="273">
        <f>Q55</f>
        <v>0.82968410953062421</v>
      </c>
      <c r="S39" s="32">
        <v>0.25018518518518518</v>
      </c>
      <c r="T39" s="33">
        <v>0.28055555555555556</v>
      </c>
      <c r="U39" s="34"/>
      <c r="V39" s="35">
        <v>43.733333333333348</v>
      </c>
      <c r="W39" s="15"/>
      <c r="X39" s="17"/>
      <c r="Y39" s="276"/>
      <c r="Z39" s="277"/>
      <c r="AA39" s="36">
        <f t="shared" si="21"/>
        <v>-339.93902439024441</v>
      </c>
      <c r="AB39" s="31">
        <f t="shared" si="22"/>
        <v>0.83003048780487776</v>
      </c>
      <c r="AC39" s="348">
        <f>AB55</f>
        <v>0.8296841095306241</v>
      </c>
    </row>
    <row r="40" spans="1:29" ht="15.75" customHeight="1">
      <c r="A40" s="282"/>
      <c r="B40" s="99" t="s">
        <v>79</v>
      </c>
      <c r="C40" s="264" t="s">
        <v>227</v>
      </c>
      <c r="D40" s="265"/>
      <c r="E40" s="39">
        <v>49.9</v>
      </c>
      <c r="F40" s="52">
        <v>3432</v>
      </c>
      <c r="G40" s="41">
        <f t="shared" si="23"/>
        <v>171256.8</v>
      </c>
      <c r="H40" s="42"/>
      <c r="I40" s="43">
        <v>22</v>
      </c>
      <c r="J40" s="44">
        <v>2000</v>
      </c>
      <c r="K40" s="45">
        <f t="shared" si="13"/>
        <v>90.909090909090907</v>
      </c>
      <c r="L40" s="46">
        <v>22</v>
      </c>
      <c r="M40" s="44">
        <f t="shared" si="24"/>
        <v>1705.1062655258067</v>
      </c>
      <c r="N40" s="45">
        <f t="shared" si="17"/>
        <v>77.504830251173033</v>
      </c>
      <c r="O40" s="47">
        <f t="shared" si="18"/>
        <v>0</v>
      </c>
      <c r="P40" s="48">
        <f t="shared" si="19"/>
        <v>-13.404260657917874</v>
      </c>
      <c r="Q40" s="49">
        <f t="shared" si="20"/>
        <v>0.85255313276290334</v>
      </c>
      <c r="R40" s="274"/>
      <c r="S40" s="50">
        <v>0.2855787037037037</v>
      </c>
      <c r="T40" s="51">
        <v>0.36944444444444446</v>
      </c>
      <c r="U40" s="52">
        <v>7.2333333333333183</v>
      </c>
      <c r="V40" s="53">
        <v>120.76666666666671</v>
      </c>
      <c r="W40" s="54"/>
      <c r="X40" s="94"/>
      <c r="Y40" s="266"/>
      <c r="Z40" s="267"/>
      <c r="AA40" s="55">
        <f t="shared" si="21"/>
        <v>-294.89373447419325</v>
      </c>
      <c r="AB40" s="49">
        <f t="shared" si="22"/>
        <v>0.85255313276290334</v>
      </c>
      <c r="AC40" s="294"/>
    </row>
    <row r="41" spans="1:29" ht="15.75" customHeight="1">
      <c r="A41" s="282"/>
      <c r="B41" s="99" t="s">
        <v>74</v>
      </c>
      <c r="C41" s="264" t="s">
        <v>206</v>
      </c>
      <c r="D41" s="265"/>
      <c r="E41" s="39">
        <v>59.8</v>
      </c>
      <c r="F41" s="52">
        <v>714</v>
      </c>
      <c r="G41" s="41">
        <f t="shared" si="23"/>
        <v>42697.2</v>
      </c>
      <c r="H41" s="42"/>
      <c r="I41" s="43">
        <v>16</v>
      </c>
      <c r="J41" s="44">
        <v>2000</v>
      </c>
      <c r="K41" s="45">
        <f t="shared" si="13"/>
        <v>125</v>
      </c>
      <c r="L41" s="46">
        <v>16</v>
      </c>
      <c r="M41" s="44">
        <f t="shared" si="24"/>
        <v>1646.6367713004422</v>
      </c>
      <c r="N41" s="45">
        <f t="shared" si="17"/>
        <v>102.91479820627764</v>
      </c>
      <c r="O41" s="47">
        <f t="shared" si="18"/>
        <v>0</v>
      </c>
      <c r="P41" s="48">
        <f t="shared" si="19"/>
        <v>-22.085201793722362</v>
      </c>
      <c r="Q41" s="49">
        <f t="shared" si="20"/>
        <v>0.82331838565022109</v>
      </c>
      <c r="R41" s="274"/>
      <c r="S41" s="50">
        <v>0.37361111111111106</v>
      </c>
      <c r="T41" s="51">
        <v>0.39167824074074076</v>
      </c>
      <c r="U41" s="52">
        <v>5.9999999999998987</v>
      </c>
      <c r="V41" s="53">
        <v>26.016666666666765</v>
      </c>
      <c r="W41" s="54"/>
      <c r="X41" s="94"/>
      <c r="Y41" s="266"/>
      <c r="Z41" s="267"/>
      <c r="AA41" s="55">
        <f t="shared" si="21"/>
        <v>-353.36322869955779</v>
      </c>
      <c r="AB41" s="49">
        <f t="shared" si="22"/>
        <v>0.82331838565022109</v>
      </c>
      <c r="AC41" s="294"/>
    </row>
    <row r="42" spans="1:29" ht="15.75" customHeight="1">
      <c r="A42" s="282"/>
      <c r="B42" s="99" t="s">
        <v>74</v>
      </c>
      <c r="C42" s="264" t="s">
        <v>212</v>
      </c>
      <c r="D42" s="265"/>
      <c r="E42" s="39">
        <v>59.8</v>
      </c>
      <c r="F42" s="52">
        <v>1140</v>
      </c>
      <c r="G42" s="41">
        <f t="shared" si="23"/>
        <v>68172</v>
      </c>
      <c r="H42" s="42"/>
      <c r="I42" s="43">
        <v>14</v>
      </c>
      <c r="J42" s="44">
        <v>2000</v>
      </c>
      <c r="K42" s="45">
        <f t="shared" si="13"/>
        <v>142.85714285714286</v>
      </c>
      <c r="L42" s="46">
        <v>14</v>
      </c>
      <c r="M42" s="44">
        <f t="shared" si="24"/>
        <v>1668.2926829268254</v>
      </c>
      <c r="N42" s="45">
        <f t="shared" si="17"/>
        <v>119.16376306620181</v>
      </c>
      <c r="O42" s="47">
        <f t="shared" si="18"/>
        <v>0</v>
      </c>
      <c r="P42" s="48">
        <f t="shared" si="19"/>
        <v>-23.693379790941052</v>
      </c>
      <c r="Q42" s="49">
        <f t="shared" si="20"/>
        <v>0.8341463414634126</v>
      </c>
      <c r="R42" s="274"/>
      <c r="S42" s="50">
        <v>0.39444444444444438</v>
      </c>
      <c r="T42" s="51">
        <v>0.42291666666666666</v>
      </c>
      <c r="U42" s="52">
        <v>3.9833333333332099</v>
      </c>
      <c r="V42" s="53">
        <v>41.000000000000092</v>
      </c>
      <c r="W42" s="54"/>
      <c r="X42" s="94"/>
      <c r="Y42" s="266"/>
      <c r="Z42" s="267"/>
      <c r="AA42" s="55">
        <f t="shared" si="21"/>
        <v>-331.70731707317464</v>
      </c>
      <c r="AB42" s="49">
        <f t="shared" si="22"/>
        <v>0.83414634146341271</v>
      </c>
      <c r="AC42" s="294"/>
    </row>
    <row r="43" spans="1:29" ht="15.75" customHeight="1">
      <c r="A43" s="283"/>
      <c r="B43" s="99" t="s">
        <v>85</v>
      </c>
      <c r="C43" s="264" t="s">
        <v>87</v>
      </c>
      <c r="D43" s="265"/>
      <c r="E43" s="39">
        <v>38.99</v>
      </c>
      <c r="F43" s="52">
        <v>2267</v>
      </c>
      <c r="G43" s="41">
        <f t="shared" si="23"/>
        <v>88390.33</v>
      </c>
      <c r="H43" s="58"/>
      <c r="I43" s="43">
        <v>16</v>
      </c>
      <c r="J43" s="44">
        <v>2000</v>
      </c>
      <c r="K43" s="45">
        <f t="shared" si="13"/>
        <v>125</v>
      </c>
      <c r="L43" s="59">
        <v>16</v>
      </c>
      <c r="M43" s="44">
        <f t="shared" si="24"/>
        <v>1641.4320193081248</v>
      </c>
      <c r="N43" s="45">
        <f t="shared" si="17"/>
        <v>102.5895012067578</v>
      </c>
      <c r="O43" s="47">
        <f t="shared" si="18"/>
        <v>0</v>
      </c>
      <c r="P43" s="48">
        <f t="shared" si="19"/>
        <v>-22.410498793242198</v>
      </c>
      <c r="Q43" s="49">
        <f t="shared" si="20"/>
        <v>0.82071600965406244</v>
      </c>
      <c r="R43" s="274"/>
      <c r="S43" s="50">
        <v>0.42787037037037035</v>
      </c>
      <c r="T43" s="51">
        <v>0.48541666666666666</v>
      </c>
      <c r="U43" s="52">
        <v>7.1333333333333027</v>
      </c>
      <c r="V43" s="53">
        <v>82.866666666666703</v>
      </c>
      <c r="W43" s="54">
        <v>0.48541666666666666</v>
      </c>
      <c r="X43" s="94">
        <v>0.5258680555555556</v>
      </c>
      <c r="Y43" s="266"/>
      <c r="Z43" s="267"/>
      <c r="AA43" s="55">
        <f t="shared" si="21"/>
        <v>-358.56798069187516</v>
      </c>
      <c r="AB43" s="49">
        <f t="shared" si="22"/>
        <v>0.82071600965406244</v>
      </c>
      <c r="AC43" s="294"/>
    </row>
    <row r="44" spans="1:29" ht="15.75" customHeight="1">
      <c r="A44" s="283"/>
      <c r="B44" s="99" t="s">
        <v>85</v>
      </c>
      <c r="C44" s="264" t="s">
        <v>221</v>
      </c>
      <c r="D44" s="265"/>
      <c r="E44" s="39">
        <v>38.1</v>
      </c>
      <c r="F44" s="52">
        <v>1300</v>
      </c>
      <c r="G44" s="60">
        <f t="shared" si="23"/>
        <v>49530</v>
      </c>
      <c r="H44" s="61"/>
      <c r="I44" s="43">
        <v>21</v>
      </c>
      <c r="J44" s="44">
        <v>2000</v>
      </c>
      <c r="K44" s="45">
        <f t="shared" si="13"/>
        <v>95.238095238095241</v>
      </c>
      <c r="L44" s="46">
        <v>21</v>
      </c>
      <c r="M44" s="44">
        <f t="shared" si="24"/>
        <v>1633.5078534031431</v>
      </c>
      <c r="N44" s="45">
        <f t="shared" si="17"/>
        <v>77.786088257292533</v>
      </c>
      <c r="O44" s="47">
        <f t="shared" si="18"/>
        <v>0</v>
      </c>
      <c r="P44" s="48">
        <f t="shared" si="19"/>
        <v>-17.452006980802707</v>
      </c>
      <c r="Q44" s="49">
        <f t="shared" si="20"/>
        <v>0.81675392670157154</v>
      </c>
      <c r="R44" s="274"/>
      <c r="S44" s="50">
        <v>0.5258680555555556</v>
      </c>
      <c r="T44" s="51">
        <v>0.55902777777777779</v>
      </c>
      <c r="U44" s="52">
        <v>58.250000000000071</v>
      </c>
      <c r="V44" s="53">
        <v>47.74999999999995</v>
      </c>
      <c r="W44" s="54"/>
      <c r="X44" s="94"/>
      <c r="Y44" s="266"/>
      <c r="Z44" s="267"/>
      <c r="AA44" s="55">
        <f t="shared" si="21"/>
        <v>-366.49214659685686</v>
      </c>
      <c r="AB44" s="49">
        <f t="shared" si="22"/>
        <v>0.81675392670157154</v>
      </c>
      <c r="AC44" s="294"/>
    </row>
    <row r="45" spans="1:29" ht="15.75" customHeight="1">
      <c r="A45" s="283"/>
      <c r="B45" s="99" t="s">
        <v>85</v>
      </c>
      <c r="C45" s="264" t="s">
        <v>86</v>
      </c>
      <c r="D45" s="265"/>
      <c r="E45" s="39">
        <v>37.94</v>
      </c>
      <c r="F45" s="52">
        <v>7043</v>
      </c>
      <c r="G45" s="60">
        <f t="shared" si="23"/>
        <v>267211.42</v>
      </c>
      <c r="H45" s="64"/>
      <c r="I45" s="43">
        <v>17</v>
      </c>
      <c r="J45" s="44">
        <v>2000</v>
      </c>
      <c r="K45" s="45">
        <f t="shared" si="13"/>
        <v>117.64705882352941</v>
      </c>
      <c r="L45" s="59">
        <v>17</v>
      </c>
      <c r="M45" s="44">
        <f t="shared" si="24"/>
        <v>1660.540965354639</v>
      </c>
      <c r="N45" s="45">
        <f t="shared" si="17"/>
        <v>97.678880314978755</v>
      </c>
      <c r="O45" s="65">
        <f t="shared" si="18"/>
        <v>0</v>
      </c>
      <c r="P45" s="66">
        <f t="shared" si="19"/>
        <v>-19.96817850855065</v>
      </c>
      <c r="Q45" s="67">
        <f t="shared" si="20"/>
        <v>0.83027048267731951</v>
      </c>
      <c r="R45" s="274"/>
      <c r="S45" s="50">
        <v>0.56319444444444433</v>
      </c>
      <c r="T45" s="51">
        <v>0.7399189814814815</v>
      </c>
      <c r="U45" s="52">
        <v>5.9999999999998188</v>
      </c>
      <c r="V45" s="53">
        <v>254.48333333333352</v>
      </c>
      <c r="W45" s="54"/>
      <c r="X45" s="94"/>
      <c r="Y45" s="266"/>
      <c r="Z45" s="267"/>
      <c r="AA45" s="55">
        <f t="shared" si="21"/>
        <v>-339.45903464536104</v>
      </c>
      <c r="AB45" s="49">
        <f t="shared" si="22"/>
        <v>0.83027048267731951</v>
      </c>
      <c r="AC45" s="294"/>
    </row>
    <row r="46" spans="1:29" ht="15.75" customHeight="1">
      <c r="A46" s="283"/>
      <c r="B46" s="99"/>
      <c r="C46" s="264"/>
      <c r="D46" s="265"/>
      <c r="E46" s="39"/>
      <c r="F46" s="52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94"/>
    </row>
    <row r="47" spans="1:29" ht="15.75" customHeight="1">
      <c r="A47" s="283"/>
      <c r="B47" s="99"/>
      <c r="C47" s="264"/>
      <c r="D47" s="265"/>
      <c r="E47" s="39"/>
      <c r="F47" s="52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94"/>
      <c r="Y47" s="266"/>
      <c r="Z47" s="267"/>
      <c r="AA47" s="55"/>
      <c r="AB47" s="49"/>
      <c r="AC47" s="294"/>
    </row>
    <row r="48" spans="1:29" ht="15.75" customHeight="1">
      <c r="A48" s="283"/>
      <c r="B48" s="99"/>
      <c r="C48" s="264"/>
      <c r="D48" s="265"/>
      <c r="E48" s="39"/>
      <c r="F48" s="52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94"/>
      <c r="Y48" s="266"/>
      <c r="Z48" s="267"/>
      <c r="AA48" s="55"/>
      <c r="AB48" s="49"/>
      <c r="AC48" s="294"/>
    </row>
    <row r="49" spans="1:29" ht="15.75" customHeight="1">
      <c r="A49" s="283"/>
      <c r="B49" s="99"/>
      <c r="C49" s="264"/>
      <c r="D49" s="265"/>
      <c r="E49" s="39"/>
      <c r="F49" s="52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94"/>
      <c r="Y49" s="266"/>
      <c r="Z49" s="267"/>
      <c r="AA49" s="55"/>
      <c r="AB49" s="49"/>
      <c r="AC49" s="294"/>
    </row>
    <row r="50" spans="1:29" ht="15.75" customHeight="1">
      <c r="A50" s="283"/>
      <c r="B50" s="99"/>
      <c r="C50" s="264"/>
      <c r="D50" s="265"/>
      <c r="E50" s="39"/>
      <c r="F50" s="52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94"/>
      <c r="Y50" s="266"/>
      <c r="Z50" s="267"/>
      <c r="AA50" s="55"/>
      <c r="AB50" s="49"/>
      <c r="AC50" s="294"/>
    </row>
    <row r="51" spans="1:29" ht="15.75" customHeight="1">
      <c r="A51" s="283"/>
      <c r="B51" s="99"/>
      <c r="C51" s="264"/>
      <c r="D51" s="265"/>
      <c r="E51" s="39"/>
      <c r="F51" s="52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94"/>
      <c r="Y51" s="266"/>
      <c r="Z51" s="267"/>
      <c r="AA51" s="55"/>
      <c r="AB51" s="49"/>
      <c r="AC51" s="294"/>
    </row>
    <row r="52" spans="1:29" ht="15.75" customHeight="1">
      <c r="A52" s="283"/>
      <c r="B52" s="99"/>
      <c r="C52" s="264"/>
      <c r="D52" s="265"/>
      <c r="E52" s="39"/>
      <c r="F52" s="52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100"/>
      <c r="X52" s="101"/>
      <c r="Y52" s="266"/>
      <c r="Z52" s="267"/>
      <c r="AA52" s="55"/>
      <c r="AB52" s="49"/>
      <c r="AC52" s="294"/>
    </row>
    <row r="53" spans="1:29" ht="15.75" customHeight="1">
      <c r="A53" s="283"/>
      <c r="B53" s="99"/>
      <c r="C53" s="264"/>
      <c r="D53" s="265"/>
      <c r="E53" s="39"/>
      <c r="F53" s="52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102"/>
      <c r="X53" s="103"/>
      <c r="Y53" s="266"/>
      <c r="Z53" s="267"/>
      <c r="AA53" s="55"/>
      <c r="AB53" s="49"/>
      <c r="AC53" s="294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50"/>
      <c r="T54" s="51"/>
      <c r="U54" s="73"/>
      <c r="V54" s="53"/>
      <c r="W54" s="102"/>
      <c r="X54" s="103"/>
      <c r="Y54" s="266"/>
      <c r="Z54" s="267"/>
      <c r="AA54" s="55"/>
      <c r="AB54" s="49"/>
      <c r="AC54" s="294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25">AVERAGE(I39:I54)</f>
        <v>18.428571428571427</v>
      </c>
      <c r="J55" s="81">
        <f t="shared" si="25"/>
        <v>2000</v>
      </c>
      <c r="K55" s="82">
        <f t="shared" ref="K55" si="26">J55/I55</f>
        <v>108.52713178294574</v>
      </c>
      <c r="L55" s="80">
        <f t="shared" ref="L55:M55" si="27">AVERAGE(L39:L54)</f>
        <v>18.428571428571427</v>
      </c>
      <c r="M55" s="81">
        <f t="shared" si="27"/>
        <v>1659.3682190612483</v>
      </c>
      <c r="N55" s="82">
        <f t="shared" ref="N55:N62" si="28">M55/L55</f>
        <v>90.043236693246044</v>
      </c>
      <c r="O55" s="83">
        <f t="shared" ref="O55:O62" si="29">L55-I55</f>
        <v>0</v>
      </c>
      <c r="P55" s="84">
        <f t="shared" ref="P55:P62" si="30">N55-K55</f>
        <v>-18.483895089699701</v>
      </c>
      <c r="Q55" s="85">
        <f t="shared" ref="Q55:Q62" si="31">N55/K55</f>
        <v>0.82968410953062421</v>
      </c>
      <c r="R55" s="275"/>
      <c r="S55" s="182">
        <f>S39</f>
        <v>0.25018518518518518</v>
      </c>
      <c r="T55" s="183">
        <f>INDEX(T39:T54,COUNTA(T39:T54))</f>
        <v>0.7399189814814815</v>
      </c>
      <c r="U55" s="86"/>
      <c r="V55" s="96"/>
      <c r="W55" s="105"/>
      <c r="X55" s="106"/>
      <c r="Y55" s="262"/>
      <c r="Z55" s="263"/>
      <c r="AA55" s="97">
        <f t="shared" ref="AA55:AA62" si="32">M55-J55</f>
        <v>-340.63178093875172</v>
      </c>
      <c r="AB55" s="85">
        <f t="shared" ref="AB55:AB62" si="33">M55/J55</f>
        <v>0.8296841095306241</v>
      </c>
      <c r="AC55" s="295"/>
    </row>
    <row r="56" spans="1:29" ht="15.75" customHeight="1">
      <c r="A56" s="268" t="s">
        <v>38</v>
      </c>
      <c r="B56" s="98" t="s">
        <v>74</v>
      </c>
      <c r="C56" s="271" t="s">
        <v>82</v>
      </c>
      <c r="D56" s="272"/>
      <c r="E56" s="21">
        <v>47.37</v>
      </c>
      <c r="F56" s="15">
        <v>1713</v>
      </c>
      <c r="G56" s="22">
        <f t="shared" ref="G56:G62" si="34">E56*F56</f>
        <v>81144.81</v>
      </c>
      <c r="H56" s="23"/>
      <c r="I56" s="24">
        <v>21</v>
      </c>
      <c r="J56" s="25">
        <v>2000</v>
      </c>
      <c r="K56" s="26">
        <f>J56/I56</f>
        <v>95.238095238095241</v>
      </c>
      <c r="L56" s="27">
        <v>21</v>
      </c>
      <c r="M56" s="25">
        <f t="shared" ref="M56:M62" si="35">F56/V56*60</f>
        <v>1667.6041103299076</v>
      </c>
      <c r="N56" s="26">
        <f t="shared" si="28"/>
        <v>79.409719539519415</v>
      </c>
      <c r="O56" s="91">
        <f t="shared" si="29"/>
        <v>0</v>
      </c>
      <c r="P56" s="92">
        <f t="shared" si="30"/>
        <v>-15.828375698575826</v>
      </c>
      <c r="Q56" s="31">
        <f t="shared" si="31"/>
        <v>0.83380205516495387</v>
      </c>
      <c r="R56" s="273">
        <f>Q72</f>
        <v>0.84349533653506115</v>
      </c>
      <c r="S56" s="32">
        <v>0.25025462962962963</v>
      </c>
      <c r="T56" s="33">
        <v>0.29305555555555557</v>
      </c>
      <c r="U56" s="34"/>
      <c r="V56" s="35">
        <v>61.633333333333347</v>
      </c>
      <c r="W56" s="33"/>
      <c r="X56" s="107"/>
      <c r="Y56" s="276"/>
      <c r="Z56" s="277"/>
      <c r="AA56" s="36">
        <f t="shared" si="32"/>
        <v>-332.3958896700924</v>
      </c>
      <c r="AB56" s="31">
        <f t="shared" si="33"/>
        <v>0.83380205516495376</v>
      </c>
      <c r="AC56" s="278">
        <f>AB72</f>
        <v>0.84349533653506115</v>
      </c>
    </row>
    <row r="57" spans="1:29" ht="15.75" customHeight="1">
      <c r="A57" s="269"/>
      <c r="B57" s="99" t="s">
        <v>70</v>
      </c>
      <c r="C57" s="264" t="s">
        <v>83</v>
      </c>
      <c r="D57" s="265"/>
      <c r="E57" s="39">
        <v>56.85</v>
      </c>
      <c r="F57" s="40">
        <v>1026</v>
      </c>
      <c r="G57" s="41">
        <f t="shared" si="34"/>
        <v>58328.1</v>
      </c>
      <c r="H57" s="42"/>
      <c r="I57" s="43">
        <v>21</v>
      </c>
      <c r="J57" s="44">
        <v>2000</v>
      </c>
      <c r="K57" s="45">
        <f t="shared" si="13"/>
        <v>95.238095238095241</v>
      </c>
      <c r="L57" s="46">
        <v>21</v>
      </c>
      <c r="M57" s="44">
        <f t="shared" si="35"/>
        <v>1637.2340425531895</v>
      </c>
      <c r="N57" s="45">
        <f t="shared" si="28"/>
        <v>77.963525835866164</v>
      </c>
      <c r="O57" s="47">
        <f t="shared" si="29"/>
        <v>0</v>
      </c>
      <c r="P57" s="48">
        <f t="shared" si="30"/>
        <v>-17.274569402229076</v>
      </c>
      <c r="Q57" s="49">
        <f t="shared" si="31"/>
        <v>0.81861702127659475</v>
      </c>
      <c r="R57" s="274"/>
      <c r="S57" s="50">
        <v>0.2961111111111111</v>
      </c>
      <c r="T57" s="51">
        <v>0.32222222222222224</v>
      </c>
      <c r="U57" s="52">
        <v>4.3999999999999684</v>
      </c>
      <c r="V57" s="53">
        <v>37.600000000000044</v>
      </c>
      <c r="W57" s="54"/>
      <c r="X57" s="94"/>
      <c r="Y57" s="266"/>
      <c r="Z57" s="267"/>
      <c r="AA57" s="55">
        <f t="shared" si="32"/>
        <v>-362.76595744681049</v>
      </c>
      <c r="AB57" s="49">
        <f t="shared" si="33"/>
        <v>0.81861702127659475</v>
      </c>
      <c r="AC57" s="279"/>
    </row>
    <row r="58" spans="1:29" ht="15.75" customHeight="1">
      <c r="A58" s="269"/>
      <c r="B58" s="99" t="s">
        <v>74</v>
      </c>
      <c r="C58" s="264" t="s">
        <v>228</v>
      </c>
      <c r="D58" s="265"/>
      <c r="E58" s="39">
        <v>59.36</v>
      </c>
      <c r="F58" s="40">
        <v>2651</v>
      </c>
      <c r="G58" s="41">
        <f t="shared" si="34"/>
        <v>157363.35999999999</v>
      </c>
      <c r="H58" s="42"/>
      <c r="I58" s="43">
        <v>25</v>
      </c>
      <c r="J58" s="44">
        <v>2000</v>
      </c>
      <c r="K58" s="45">
        <f t="shared" si="13"/>
        <v>80</v>
      </c>
      <c r="L58" s="46">
        <v>25</v>
      </c>
      <c r="M58" s="44">
        <f t="shared" si="35"/>
        <v>1692.7279177013124</v>
      </c>
      <c r="N58" s="45">
        <f t="shared" si="28"/>
        <v>67.709116708052491</v>
      </c>
      <c r="O58" s="47">
        <f t="shared" si="29"/>
        <v>0</v>
      </c>
      <c r="P58" s="48">
        <f t="shared" si="30"/>
        <v>-12.290883291947509</v>
      </c>
      <c r="Q58" s="49">
        <f t="shared" si="31"/>
        <v>0.84636395885065618</v>
      </c>
      <c r="R58" s="274"/>
      <c r="S58" s="50">
        <v>0.32502314814814814</v>
      </c>
      <c r="T58" s="51">
        <v>0.39027777777777778</v>
      </c>
      <c r="U58" s="52">
        <v>4.0333333333332977</v>
      </c>
      <c r="V58" s="53">
        <v>93.966666666666669</v>
      </c>
      <c r="W58" s="54"/>
      <c r="X58" s="94"/>
      <c r="Y58" s="266"/>
      <c r="Z58" s="267"/>
      <c r="AA58" s="55">
        <f t="shared" si="32"/>
        <v>-307.27208229868756</v>
      </c>
      <c r="AB58" s="49">
        <f t="shared" si="33"/>
        <v>0.84636395885065618</v>
      </c>
      <c r="AC58" s="279"/>
    </row>
    <row r="59" spans="1:29" ht="15.75" customHeight="1">
      <c r="A59" s="269"/>
      <c r="B59" s="99" t="s">
        <v>74</v>
      </c>
      <c r="C59" s="264" t="s">
        <v>220</v>
      </c>
      <c r="D59" s="265"/>
      <c r="E59" s="39">
        <v>65.55</v>
      </c>
      <c r="F59" s="40">
        <v>1281</v>
      </c>
      <c r="G59" s="41">
        <f t="shared" si="34"/>
        <v>83969.55</v>
      </c>
      <c r="H59" s="42"/>
      <c r="I59" s="43">
        <v>22</v>
      </c>
      <c r="J59" s="44">
        <v>2000</v>
      </c>
      <c r="K59" s="45">
        <f t="shared" si="13"/>
        <v>90.909090909090907</v>
      </c>
      <c r="L59" s="46">
        <v>22</v>
      </c>
      <c r="M59" s="44">
        <f t="shared" si="35"/>
        <v>1699.1893883566688</v>
      </c>
      <c r="N59" s="45">
        <f t="shared" si="28"/>
        <v>77.235881288939495</v>
      </c>
      <c r="O59" s="47">
        <f t="shared" si="29"/>
        <v>0</v>
      </c>
      <c r="P59" s="48">
        <f t="shared" si="30"/>
        <v>-13.673209620151411</v>
      </c>
      <c r="Q59" s="49">
        <f t="shared" si="31"/>
        <v>0.84959469417833444</v>
      </c>
      <c r="R59" s="274"/>
      <c r="S59" s="50">
        <v>0.39306712962962964</v>
      </c>
      <c r="T59" s="51">
        <v>0.42447916666666669</v>
      </c>
      <c r="U59" s="52">
        <v>4.0166666666666817</v>
      </c>
      <c r="V59" s="53">
        <v>45.233333333333341</v>
      </c>
      <c r="W59" s="54"/>
      <c r="X59" s="94"/>
      <c r="Y59" s="266"/>
      <c r="Z59" s="267"/>
      <c r="AA59" s="55">
        <f t="shared" si="32"/>
        <v>-300.81061164333119</v>
      </c>
      <c r="AB59" s="49">
        <f t="shared" si="33"/>
        <v>0.84959469417833444</v>
      </c>
      <c r="AC59" s="279"/>
    </row>
    <row r="60" spans="1:29" ht="15.75" customHeight="1">
      <c r="A60" s="269"/>
      <c r="B60" s="99" t="s">
        <v>74</v>
      </c>
      <c r="C60" s="264" t="s">
        <v>223</v>
      </c>
      <c r="D60" s="265"/>
      <c r="E60" s="39">
        <v>59.36</v>
      </c>
      <c r="F60" s="40">
        <v>2199</v>
      </c>
      <c r="G60" s="41">
        <f t="shared" si="34"/>
        <v>130532.64</v>
      </c>
      <c r="H60" s="58"/>
      <c r="I60" s="43">
        <v>23</v>
      </c>
      <c r="J60" s="44">
        <v>2000</v>
      </c>
      <c r="K60" s="45">
        <f t="shared" si="13"/>
        <v>86.956521739130437</v>
      </c>
      <c r="L60" s="59">
        <v>23</v>
      </c>
      <c r="M60" s="44">
        <f t="shared" si="35"/>
        <v>1699.1629104958147</v>
      </c>
      <c r="N60" s="45">
        <f t="shared" si="28"/>
        <v>73.876648282426729</v>
      </c>
      <c r="O60" s="47">
        <f t="shared" si="29"/>
        <v>0</v>
      </c>
      <c r="P60" s="48">
        <f t="shared" si="30"/>
        <v>-13.079873456703709</v>
      </c>
      <c r="Q60" s="49">
        <f t="shared" si="31"/>
        <v>0.8495814552479074</v>
      </c>
      <c r="R60" s="274"/>
      <c r="S60" s="50">
        <v>0.42802083333333335</v>
      </c>
      <c r="T60" s="51">
        <v>0.48194444444444445</v>
      </c>
      <c r="U60" s="52">
        <v>5.0999999999999979</v>
      </c>
      <c r="V60" s="53">
        <v>77.649999999999991</v>
      </c>
      <c r="W60" s="54">
        <v>0.48194444444444445</v>
      </c>
      <c r="X60" s="94">
        <v>0.52015046296296297</v>
      </c>
      <c r="Y60" s="266"/>
      <c r="Z60" s="267"/>
      <c r="AA60" s="55">
        <f t="shared" si="32"/>
        <v>-300.83708950418531</v>
      </c>
      <c r="AB60" s="49">
        <f t="shared" si="33"/>
        <v>0.84958145524790729</v>
      </c>
      <c r="AC60" s="279"/>
    </row>
    <row r="61" spans="1:29" ht="15.75" customHeight="1">
      <c r="A61" s="269"/>
      <c r="B61" s="99" t="s">
        <v>74</v>
      </c>
      <c r="C61" s="264" t="s">
        <v>75</v>
      </c>
      <c r="D61" s="265"/>
      <c r="E61" s="39">
        <v>59.34</v>
      </c>
      <c r="F61" s="40">
        <v>2120</v>
      </c>
      <c r="G61" s="60">
        <f t="shared" si="34"/>
        <v>125800.8</v>
      </c>
      <c r="H61" s="61"/>
      <c r="I61" s="43">
        <v>25</v>
      </c>
      <c r="J61" s="44">
        <v>2000</v>
      </c>
      <c r="K61" s="45">
        <f t="shared" si="13"/>
        <v>80</v>
      </c>
      <c r="L61" s="46">
        <v>25</v>
      </c>
      <c r="M61" s="44">
        <f t="shared" si="35"/>
        <v>1685.5123674911645</v>
      </c>
      <c r="N61" s="45">
        <f t="shared" si="28"/>
        <v>67.420494699646582</v>
      </c>
      <c r="O61" s="47">
        <f t="shared" si="29"/>
        <v>0</v>
      </c>
      <c r="P61" s="48">
        <f t="shared" si="30"/>
        <v>-12.579505300353418</v>
      </c>
      <c r="Q61" s="49">
        <f t="shared" si="31"/>
        <v>0.84275618374558225</v>
      </c>
      <c r="R61" s="274"/>
      <c r="S61" s="50">
        <v>0.52015046296296297</v>
      </c>
      <c r="T61" s="51">
        <v>0.57255787037037043</v>
      </c>
      <c r="U61" s="52">
        <v>55.016666666666659</v>
      </c>
      <c r="V61" s="53">
        <v>75.46666666666674</v>
      </c>
      <c r="W61" s="54"/>
      <c r="X61" s="94"/>
      <c r="Y61" s="266"/>
      <c r="Z61" s="267"/>
      <c r="AA61" s="55">
        <f t="shared" si="32"/>
        <v>-314.48763250883553</v>
      </c>
      <c r="AB61" s="49">
        <f t="shared" si="33"/>
        <v>0.84275618374558225</v>
      </c>
      <c r="AC61" s="279"/>
    </row>
    <row r="62" spans="1:29" ht="15.75" customHeight="1">
      <c r="A62" s="269"/>
      <c r="B62" s="99" t="s">
        <v>74</v>
      </c>
      <c r="C62" s="264" t="s">
        <v>84</v>
      </c>
      <c r="D62" s="265"/>
      <c r="E62" s="39">
        <v>59.52</v>
      </c>
      <c r="F62" s="40">
        <v>5433</v>
      </c>
      <c r="G62" s="60">
        <f t="shared" si="34"/>
        <v>323372.16000000003</v>
      </c>
      <c r="H62" s="64"/>
      <c r="I62" s="43">
        <v>26</v>
      </c>
      <c r="J62" s="44">
        <v>2000</v>
      </c>
      <c r="K62" s="45">
        <f t="shared" si="13"/>
        <v>76.92307692307692</v>
      </c>
      <c r="L62" s="59">
        <v>26</v>
      </c>
      <c r="M62" s="44">
        <f t="shared" si="35"/>
        <v>1727.5039745627973</v>
      </c>
      <c r="N62" s="45">
        <f t="shared" si="28"/>
        <v>66.442460560107591</v>
      </c>
      <c r="O62" s="65">
        <f t="shared" si="29"/>
        <v>0</v>
      </c>
      <c r="P62" s="66">
        <f t="shared" si="30"/>
        <v>-10.480616362969329</v>
      </c>
      <c r="Q62" s="67">
        <f t="shared" si="31"/>
        <v>0.86375198728139868</v>
      </c>
      <c r="R62" s="274"/>
      <c r="S62" s="62">
        <v>0.57520833333333332</v>
      </c>
      <c r="T62" s="63">
        <v>0.70625000000000004</v>
      </c>
      <c r="U62" s="52">
        <v>3.8166666666665705</v>
      </c>
      <c r="V62" s="53">
        <v>188.70000000000007</v>
      </c>
      <c r="W62" s="63"/>
      <c r="X62" s="108"/>
      <c r="Y62" s="266"/>
      <c r="Z62" s="267"/>
      <c r="AA62" s="55">
        <f t="shared" si="32"/>
        <v>-272.49602543720266</v>
      </c>
      <c r="AB62" s="49">
        <f t="shared" si="33"/>
        <v>0.86375198728139868</v>
      </c>
      <c r="AC62" s="279"/>
    </row>
    <row r="63" spans="1:29" ht="15.75" customHeight="1">
      <c r="A63" s="269"/>
      <c r="B63" s="99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62"/>
      <c r="T63" s="63"/>
      <c r="U63" s="52"/>
      <c r="V63" s="53"/>
      <c r="W63" s="63"/>
      <c r="X63" s="108"/>
      <c r="Y63" s="266"/>
      <c r="Z63" s="267"/>
      <c r="AA63" s="55"/>
      <c r="AB63" s="49"/>
      <c r="AC63" s="279"/>
    </row>
    <row r="64" spans="1:29" ht="15.75" customHeight="1">
      <c r="A64" s="269"/>
      <c r="B64" s="99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53"/>
      <c r="W64" s="63"/>
      <c r="X64" s="108"/>
      <c r="Y64" s="266"/>
      <c r="Z64" s="267"/>
      <c r="AA64" s="55"/>
      <c r="AB64" s="49"/>
      <c r="AC64" s="279"/>
    </row>
    <row r="65" spans="1:29" ht="15.75" customHeight="1">
      <c r="A65" s="269"/>
      <c r="B65" s="99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53"/>
      <c r="W65" s="63"/>
      <c r="X65" s="108"/>
      <c r="Y65" s="266"/>
      <c r="Z65" s="267"/>
      <c r="AA65" s="55"/>
      <c r="AB65" s="49"/>
      <c r="AC65" s="279"/>
    </row>
    <row r="66" spans="1:29" ht="15.75" customHeight="1">
      <c r="A66" s="269"/>
      <c r="B66" s="99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53"/>
      <c r="W66" s="63"/>
      <c r="X66" s="108"/>
      <c r="Y66" s="266"/>
      <c r="Z66" s="267"/>
      <c r="AA66" s="55"/>
      <c r="AB66" s="49"/>
      <c r="AC66" s="279"/>
    </row>
    <row r="67" spans="1:29" ht="15.75" customHeight="1">
      <c r="A67" s="269"/>
      <c r="B67" s="99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53"/>
      <c r="W67" s="63"/>
      <c r="X67" s="108"/>
      <c r="Y67" s="266"/>
      <c r="Z67" s="267"/>
      <c r="AA67" s="55"/>
      <c r="AB67" s="49"/>
      <c r="AC67" s="279"/>
    </row>
    <row r="68" spans="1:29" ht="15.75" customHeight="1">
      <c r="A68" s="269"/>
      <c r="B68" s="99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53"/>
      <c r="W68" s="63"/>
      <c r="X68" s="108"/>
      <c r="Y68" s="266"/>
      <c r="Z68" s="267"/>
      <c r="AA68" s="55"/>
      <c r="AB68" s="49"/>
      <c r="AC68" s="279"/>
    </row>
    <row r="69" spans="1:29" ht="15.75" customHeight="1">
      <c r="A69" s="269"/>
      <c r="B69" s="99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53"/>
      <c r="W69" s="63"/>
      <c r="X69" s="108"/>
      <c r="Y69" s="266"/>
      <c r="Z69" s="267"/>
      <c r="AA69" s="55"/>
      <c r="AB69" s="49"/>
      <c r="AC69" s="279"/>
    </row>
    <row r="70" spans="1:29" ht="15.75" customHeight="1">
      <c r="A70" s="269"/>
      <c r="B70" s="99"/>
      <c r="C70" s="264"/>
      <c r="D70" s="265"/>
      <c r="E70" s="39"/>
      <c r="F70" s="71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53"/>
      <c r="W70" s="63"/>
      <c r="X70" s="108"/>
      <c r="Y70" s="266"/>
      <c r="Z70" s="267"/>
      <c r="AA70" s="55"/>
      <c r="AB70" s="49"/>
      <c r="AC70" s="279"/>
    </row>
    <row r="71" spans="1:29" ht="15.75" customHeight="1">
      <c r="A71" s="269"/>
      <c r="B71" s="99"/>
      <c r="C71" s="264"/>
      <c r="D71" s="265"/>
      <c r="E71" s="109"/>
      <c r="F71" s="71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36">AVERAGE(I56:I71)</f>
        <v>23.285714285714285</v>
      </c>
      <c r="J72" s="81">
        <f t="shared" si="36"/>
        <v>2000</v>
      </c>
      <c r="K72" s="82">
        <f t="shared" ref="K72" si="37">J72/I72</f>
        <v>85.889570552147248</v>
      </c>
      <c r="L72" s="80">
        <f t="shared" ref="L72:M72" si="38">AVERAGE(L56:L71)</f>
        <v>23.285714285714285</v>
      </c>
      <c r="M72" s="81">
        <f t="shared" si="38"/>
        <v>1686.9906730701223</v>
      </c>
      <c r="N72" s="82">
        <f t="shared" ref="N72:N80" si="39">M72/L72</f>
        <v>72.447452217735318</v>
      </c>
      <c r="O72" s="83">
        <f t="shared" ref="O72:O80" si="40">L72-I72</f>
        <v>0</v>
      </c>
      <c r="P72" s="84">
        <f t="shared" ref="P72:P80" si="41">N72-K72</f>
        <v>-13.44211833441193</v>
      </c>
      <c r="Q72" s="85">
        <f t="shared" ref="Q72:Q80" si="42">N72/K72</f>
        <v>0.84349533653506115</v>
      </c>
      <c r="R72" s="275"/>
      <c r="S72" s="182">
        <f>S56</f>
        <v>0.25025462962962963</v>
      </c>
      <c r="T72" s="183">
        <f>INDEX(T56:T71,COUNTA(T56:T71))</f>
        <v>0.70625000000000004</v>
      </c>
      <c r="U72" s="86"/>
      <c r="V72" s="96"/>
      <c r="W72" s="78"/>
      <c r="X72" s="82"/>
      <c r="Y72" s="262"/>
      <c r="Z72" s="263"/>
      <c r="AA72" s="97">
        <f t="shared" ref="AA72:AA80" si="43">M72-J72</f>
        <v>-313.00932692987772</v>
      </c>
      <c r="AB72" s="85">
        <f t="shared" ref="AB72:AB80" si="44">M72/J72</f>
        <v>0.84349533653506115</v>
      </c>
      <c r="AC72" s="280"/>
    </row>
    <row r="73" spans="1:29" ht="15.75" customHeight="1">
      <c r="A73" s="281" t="s">
        <v>39</v>
      </c>
      <c r="B73" s="16" t="s">
        <v>85</v>
      </c>
      <c r="C73" s="349" t="s">
        <v>88</v>
      </c>
      <c r="D73" s="349"/>
      <c r="E73" s="21">
        <v>31.27</v>
      </c>
      <c r="F73" s="15">
        <v>5235</v>
      </c>
      <c r="G73" s="22">
        <f t="shared" ref="G73:G80" si="45">E73*F73</f>
        <v>163698.45000000001</v>
      </c>
      <c r="H73" s="23"/>
      <c r="I73" s="24">
        <v>19</v>
      </c>
      <c r="J73" s="25">
        <v>3600</v>
      </c>
      <c r="K73" s="26">
        <f>J73/I73</f>
        <v>189.47368421052633</v>
      </c>
      <c r="L73" s="27">
        <v>19</v>
      </c>
      <c r="M73" s="25">
        <f t="shared" ref="M73:M80" si="46">F73/V73*60</f>
        <v>2990.0047596382674</v>
      </c>
      <c r="N73" s="26">
        <f t="shared" si="39"/>
        <v>157.36867155990882</v>
      </c>
      <c r="O73" s="91">
        <f t="shared" si="40"/>
        <v>0</v>
      </c>
      <c r="P73" s="92">
        <f t="shared" si="41"/>
        <v>-32.10501265061751</v>
      </c>
      <c r="Q73" s="31">
        <f t="shared" si="42"/>
        <v>0.83055687767729647</v>
      </c>
      <c r="R73" s="273">
        <f>Q89</f>
        <v>0.85775301214060695</v>
      </c>
      <c r="S73" s="32">
        <v>0.16666666666666666</v>
      </c>
      <c r="T73" s="33">
        <v>0.23961805555555554</v>
      </c>
      <c r="U73" s="34"/>
      <c r="V73" s="35">
        <v>105.05</v>
      </c>
      <c r="W73" s="33"/>
      <c r="X73" s="107"/>
      <c r="Y73" s="276"/>
      <c r="Z73" s="277"/>
      <c r="AA73" s="36">
        <f t="shared" si="43"/>
        <v>-609.99524036173261</v>
      </c>
      <c r="AB73" s="31">
        <f t="shared" si="44"/>
        <v>0.83055687767729647</v>
      </c>
      <c r="AC73" s="278">
        <f>AB89</f>
        <v>0.85775301214060695</v>
      </c>
    </row>
    <row r="74" spans="1:29" ht="15.75" customHeight="1">
      <c r="A74" s="282"/>
      <c r="B74" s="38" t="s">
        <v>85</v>
      </c>
      <c r="C74" s="287" t="s">
        <v>207</v>
      </c>
      <c r="D74" s="287"/>
      <c r="E74" s="39">
        <v>28.29</v>
      </c>
      <c r="F74" s="40">
        <v>3573</v>
      </c>
      <c r="G74" s="41">
        <f t="shared" si="45"/>
        <v>101080.17</v>
      </c>
      <c r="H74" s="42"/>
      <c r="I74" s="43">
        <v>19</v>
      </c>
      <c r="J74" s="44">
        <v>3600</v>
      </c>
      <c r="K74" s="45">
        <f t="shared" ref="K74:K110" si="47">J74/I74</f>
        <v>189.47368421052633</v>
      </c>
      <c r="L74" s="46">
        <v>19</v>
      </c>
      <c r="M74" s="44">
        <f t="shared" si="46"/>
        <v>2974.0578034682076</v>
      </c>
      <c r="N74" s="45">
        <f t="shared" si="39"/>
        <v>156.52935807727408</v>
      </c>
      <c r="O74" s="47">
        <f t="shared" si="40"/>
        <v>0</v>
      </c>
      <c r="P74" s="48">
        <f t="shared" si="41"/>
        <v>-32.944326133252247</v>
      </c>
      <c r="Q74" s="49">
        <f t="shared" si="42"/>
        <v>0.82612716763005756</v>
      </c>
      <c r="R74" s="274"/>
      <c r="S74" s="50">
        <v>0.24583333333333332</v>
      </c>
      <c r="T74" s="51">
        <v>0.2958912037037037</v>
      </c>
      <c r="U74" s="52">
        <v>8.9499999999999993</v>
      </c>
      <c r="V74" s="53">
        <v>72.083333333333343</v>
      </c>
      <c r="W74" s="54"/>
      <c r="X74" s="94"/>
      <c r="Y74" s="266"/>
      <c r="Z74" s="267"/>
      <c r="AA74" s="55">
        <f t="shared" si="43"/>
        <v>-625.94219653179243</v>
      </c>
      <c r="AB74" s="49">
        <f t="shared" si="44"/>
        <v>0.82612716763005767</v>
      </c>
      <c r="AC74" s="279"/>
    </row>
    <row r="75" spans="1:29" ht="15.75" customHeight="1">
      <c r="A75" s="282"/>
      <c r="B75" s="38" t="s">
        <v>85</v>
      </c>
      <c r="C75" s="287" t="s">
        <v>235</v>
      </c>
      <c r="D75" s="287"/>
      <c r="E75" s="39">
        <v>41.57</v>
      </c>
      <c r="F75" s="40">
        <v>4960</v>
      </c>
      <c r="G75" s="41">
        <f t="shared" si="45"/>
        <v>206187.2</v>
      </c>
      <c r="H75" s="42"/>
      <c r="I75" s="43">
        <v>22</v>
      </c>
      <c r="J75" s="44">
        <v>3600</v>
      </c>
      <c r="K75" s="45">
        <f t="shared" si="47"/>
        <v>163.63636363636363</v>
      </c>
      <c r="L75" s="46">
        <v>22</v>
      </c>
      <c r="M75" s="44">
        <f t="shared" si="46"/>
        <v>3018.2555780933067</v>
      </c>
      <c r="N75" s="45">
        <f t="shared" si="39"/>
        <v>137.19343536787758</v>
      </c>
      <c r="O75" s="47">
        <f t="shared" si="40"/>
        <v>0</v>
      </c>
      <c r="P75" s="48">
        <f t="shared" si="41"/>
        <v>-26.442928268486042</v>
      </c>
      <c r="Q75" s="49">
        <f t="shared" si="42"/>
        <v>0.83840432724814085</v>
      </c>
      <c r="R75" s="274"/>
      <c r="S75" s="50">
        <v>0.30103009259259261</v>
      </c>
      <c r="T75" s="51">
        <v>0.36950231481481483</v>
      </c>
      <c r="U75" s="52">
        <v>7.4000000000000377</v>
      </c>
      <c r="V75" s="53">
        <v>98.59999999999998</v>
      </c>
      <c r="W75" s="54"/>
      <c r="X75" s="94"/>
      <c r="Y75" s="266"/>
      <c r="Z75" s="267"/>
      <c r="AA75" s="55">
        <f t="shared" si="43"/>
        <v>-581.74442190669333</v>
      </c>
      <c r="AB75" s="49">
        <f t="shared" si="44"/>
        <v>0.83840432724814073</v>
      </c>
      <c r="AC75" s="279"/>
    </row>
    <row r="76" spans="1:29" ht="15.75" customHeight="1">
      <c r="A76" s="282"/>
      <c r="B76" s="38" t="s">
        <v>85</v>
      </c>
      <c r="C76" s="287" t="s">
        <v>236</v>
      </c>
      <c r="D76" s="287"/>
      <c r="E76" s="39">
        <v>44.73</v>
      </c>
      <c r="F76" s="40">
        <v>4969</v>
      </c>
      <c r="G76" s="41">
        <f t="shared" si="45"/>
        <v>222263.37</v>
      </c>
      <c r="H76" s="42"/>
      <c r="I76" s="43">
        <v>26</v>
      </c>
      <c r="J76" s="44">
        <v>3600</v>
      </c>
      <c r="K76" s="45">
        <f t="shared" si="47"/>
        <v>138.46153846153845</v>
      </c>
      <c r="L76" s="46">
        <v>26</v>
      </c>
      <c r="M76" s="44">
        <f t="shared" si="46"/>
        <v>3003.9294710327458</v>
      </c>
      <c r="N76" s="45">
        <f t="shared" si="39"/>
        <v>115.53574888587484</v>
      </c>
      <c r="O76" s="47">
        <f t="shared" si="40"/>
        <v>0</v>
      </c>
      <c r="P76" s="48">
        <f t="shared" si="41"/>
        <v>-22.925789575663615</v>
      </c>
      <c r="Q76" s="49">
        <f t="shared" si="42"/>
        <v>0.83442485306465164</v>
      </c>
      <c r="R76" s="274"/>
      <c r="S76" s="50">
        <v>0.37569444444444444</v>
      </c>
      <c r="T76" s="51">
        <v>0.44461805555555556</v>
      </c>
      <c r="U76" s="52">
        <v>8.9166666666666483</v>
      </c>
      <c r="V76" s="53">
        <v>99.25</v>
      </c>
      <c r="W76" s="54"/>
      <c r="X76" s="94"/>
      <c r="Y76" s="266"/>
      <c r="Z76" s="267"/>
      <c r="AA76" s="112">
        <f t="shared" si="43"/>
        <v>-596.07052896725418</v>
      </c>
      <c r="AB76" s="113">
        <f t="shared" si="44"/>
        <v>0.83442485306465164</v>
      </c>
      <c r="AC76" s="279"/>
    </row>
    <row r="77" spans="1:29" ht="15.75" customHeight="1">
      <c r="A77" s="283"/>
      <c r="B77" s="38" t="s">
        <v>85</v>
      </c>
      <c r="C77" s="287" t="s">
        <v>90</v>
      </c>
      <c r="D77" s="287"/>
      <c r="E77" s="39">
        <v>38</v>
      </c>
      <c r="F77" s="44">
        <v>478</v>
      </c>
      <c r="G77" s="41">
        <f t="shared" si="45"/>
        <v>18164</v>
      </c>
      <c r="H77" s="58">
        <v>2</v>
      </c>
      <c r="I77" s="43">
        <v>21</v>
      </c>
      <c r="J77" s="44">
        <v>3600</v>
      </c>
      <c r="K77" s="45">
        <f t="shared" si="47"/>
        <v>171.42857142857142</v>
      </c>
      <c r="L77" s="59">
        <v>21</v>
      </c>
      <c r="M77" s="44">
        <f t="shared" si="46"/>
        <v>3169.0607734806435</v>
      </c>
      <c r="N77" s="45">
        <f t="shared" si="39"/>
        <v>150.90765588003063</v>
      </c>
      <c r="O77" s="47">
        <f t="shared" si="40"/>
        <v>0</v>
      </c>
      <c r="P77" s="48">
        <f t="shared" si="41"/>
        <v>-20.520915548540785</v>
      </c>
      <c r="Q77" s="49">
        <f t="shared" si="42"/>
        <v>0.88029465930017869</v>
      </c>
      <c r="R77" s="274"/>
      <c r="S77" s="50">
        <v>0.44791666666666663</v>
      </c>
      <c r="T77" s="51">
        <v>0.45420138888888889</v>
      </c>
      <c r="U77" s="52">
        <v>4.7499999999999432</v>
      </c>
      <c r="V77" s="53">
        <v>9.0500000000000558</v>
      </c>
      <c r="W77" s="54">
        <v>0.45420138888888889</v>
      </c>
      <c r="X77" s="94">
        <v>0.49408564814814815</v>
      </c>
      <c r="Y77" s="266"/>
      <c r="Z77" s="267"/>
      <c r="AA77" s="112">
        <f t="shared" si="43"/>
        <v>-430.93922651935645</v>
      </c>
      <c r="AB77" s="113">
        <f t="shared" si="44"/>
        <v>0.88029465930017881</v>
      </c>
      <c r="AC77" s="279"/>
    </row>
    <row r="78" spans="1:29" ht="15.75" customHeight="1">
      <c r="A78" s="283"/>
      <c r="B78" s="38" t="s">
        <v>85</v>
      </c>
      <c r="C78" s="287" t="s">
        <v>208</v>
      </c>
      <c r="D78" s="287"/>
      <c r="E78" s="39">
        <v>36.86</v>
      </c>
      <c r="F78" s="44">
        <v>4541</v>
      </c>
      <c r="G78" s="60">
        <f t="shared" si="45"/>
        <v>167381.26</v>
      </c>
      <c r="H78" s="61"/>
      <c r="I78" s="43">
        <v>21</v>
      </c>
      <c r="J78" s="44">
        <v>3600</v>
      </c>
      <c r="K78" s="45">
        <f t="shared" si="47"/>
        <v>171.42857142857142</v>
      </c>
      <c r="L78" s="46">
        <v>21</v>
      </c>
      <c r="M78" s="44">
        <f t="shared" si="46"/>
        <v>3186.0456051452002</v>
      </c>
      <c r="N78" s="45">
        <f t="shared" si="39"/>
        <v>151.71645738786668</v>
      </c>
      <c r="O78" s="47">
        <f t="shared" si="40"/>
        <v>0</v>
      </c>
      <c r="P78" s="48">
        <f t="shared" si="41"/>
        <v>-19.712114040704733</v>
      </c>
      <c r="Q78" s="49">
        <f t="shared" si="42"/>
        <v>0.88501266809588908</v>
      </c>
      <c r="R78" s="274"/>
      <c r="S78" s="50">
        <v>0.49408564814814815</v>
      </c>
      <c r="T78" s="51">
        <v>0.55347222222222214</v>
      </c>
      <c r="U78" s="52">
        <v>57.43333333333333</v>
      </c>
      <c r="V78" s="53">
        <v>85.516666666666552</v>
      </c>
      <c r="W78" s="54"/>
      <c r="X78" s="94"/>
      <c r="Y78" s="266"/>
      <c r="Z78" s="267"/>
      <c r="AA78" s="112">
        <f t="shared" si="43"/>
        <v>-413.95439485479983</v>
      </c>
      <c r="AB78" s="113">
        <f t="shared" si="44"/>
        <v>0.88501266809588897</v>
      </c>
      <c r="AC78" s="279"/>
    </row>
    <row r="79" spans="1:29" ht="15.75" customHeight="1">
      <c r="A79" s="283"/>
      <c r="B79" s="38" t="s">
        <v>85</v>
      </c>
      <c r="C79" s="287" t="s">
        <v>89</v>
      </c>
      <c r="D79" s="287"/>
      <c r="E79" s="39">
        <v>38.630000000000003</v>
      </c>
      <c r="F79" s="44">
        <v>7939</v>
      </c>
      <c r="G79" s="60">
        <f t="shared" si="45"/>
        <v>306683.57</v>
      </c>
      <c r="H79" s="64"/>
      <c r="I79" s="43">
        <v>20</v>
      </c>
      <c r="J79" s="44">
        <v>3600</v>
      </c>
      <c r="K79" s="45">
        <f t="shared" si="47"/>
        <v>180</v>
      </c>
      <c r="L79" s="59">
        <v>20</v>
      </c>
      <c r="M79" s="44">
        <f t="shared" si="46"/>
        <v>3185.865566826445</v>
      </c>
      <c r="N79" s="45">
        <f t="shared" si="39"/>
        <v>159.29327834132226</v>
      </c>
      <c r="O79" s="65">
        <f t="shared" si="40"/>
        <v>0</v>
      </c>
      <c r="P79" s="66">
        <f t="shared" si="41"/>
        <v>-20.706721658677736</v>
      </c>
      <c r="Q79" s="67">
        <f t="shared" si="42"/>
        <v>0.88496265745179037</v>
      </c>
      <c r="R79" s="274"/>
      <c r="S79" s="50">
        <v>0.55797453703703703</v>
      </c>
      <c r="T79" s="51">
        <v>0.66180555555555542</v>
      </c>
      <c r="U79" s="52">
        <v>6.4833333333334409</v>
      </c>
      <c r="V79" s="53">
        <v>149.51666666666648</v>
      </c>
      <c r="W79" s="54"/>
      <c r="X79" s="94"/>
      <c r="Y79" s="266"/>
      <c r="Z79" s="267"/>
      <c r="AA79" s="112">
        <f t="shared" si="43"/>
        <v>-414.13443317355495</v>
      </c>
      <c r="AB79" s="113">
        <f t="shared" si="44"/>
        <v>0.88496265745179026</v>
      </c>
      <c r="AC79" s="279"/>
    </row>
    <row r="80" spans="1:29" ht="15.75" customHeight="1">
      <c r="A80" s="283"/>
      <c r="B80" s="38" t="s">
        <v>85</v>
      </c>
      <c r="C80" s="287" t="s">
        <v>90</v>
      </c>
      <c r="D80" s="287"/>
      <c r="E80" s="39">
        <v>38</v>
      </c>
      <c r="F80" s="44">
        <v>10189</v>
      </c>
      <c r="G80" s="60">
        <f t="shared" si="45"/>
        <v>387182</v>
      </c>
      <c r="H80" s="64"/>
      <c r="I80" s="43">
        <v>21</v>
      </c>
      <c r="J80" s="44">
        <v>3600</v>
      </c>
      <c r="K80" s="45">
        <f t="shared" si="47"/>
        <v>171.42857142857142</v>
      </c>
      <c r="L80" s="59">
        <v>21</v>
      </c>
      <c r="M80" s="44">
        <f t="shared" si="46"/>
        <v>3176.0671919646684</v>
      </c>
      <c r="N80" s="45">
        <f t="shared" si="39"/>
        <v>151.24129485546041</v>
      </c>
      <c r="O80" s="65">
        <f t="shared" si="40"/>
        <v>0</v>
      </c>
      <c r="P80" s="66">
        <f t="shared" si="41"/>
        <v>-20.187276573111006</v>
      </c>
      <c r="Q80" s="67">
        <f t="shared" si="42"/>
        <v>0.88224088665685241</v>
      </c>
      <c r="R80" s="274"/>
      <c r="S80" s="50">
        <v>0.66666666666666652</v>
      </c>
      <c r="T80" s="51">
        <v>0.80033564814814817</v>
      </c>
      <c r="U80" s="52">
        <v>6.9999999999999751</v>
      </c>
      <c r="V80" s="53">
        <v>192.48333333333358</v>
      </c>
      <c r="W80" s="54"/>
      <c r="X80" s="94"/>
      <c r="Y80" s="266"/>
      <c r="Z80" s="267"/>
      <c r="AA80" s="112">
        <f t="shared" si="43"/>
        <v>-423.93280803533162</v>
      </c>
      <c r="AB80" s="113">
        <f t="shared" si="44"/>
        <v>0.8822408866568523</v>
      </c>
      <c r="AC80" s="279"/>
    </row>
    <row r="81" spans="1:29" ht="15.75" customHeight="1">
      <c r="A81" s="283"/>
      <c r="B81" s="38"/>
      <c r="C81" s="287"/>
      <c r="D81" s="287"/>
      <c r="E81" s="39"/>
      <c r="F81" s="44"/>
      <c r="G81" s="60"/>
      <c r="H81" s="64"/>
      <c r="I81" s="43"/>
      <c r="J81" s="44"/>
      <c r="K81" s="45"/>
      <c r="L81" s="59"/>
      <c r="M81" s="44"/>
      <c r="N81" s="45"/>
      <c r="O81" s="65"/>
      <c r="P81" s="66"/>
      <c r="Q81" s="67"/>
      <c r="R81" s="274"/>
      <c r="S81" s="50"/>
      <c r="T81" s="51"/>
      <c r="U81" s="52"/>
      <c r="V81" s="53"/>
      <c r="W81" s="54"/>
      <c r="X81" s="94"/>
      <c r="Y81" s="266"/>
      <c r="Z81" s="267"/>
      <c r="AA81" s="112"/>
      <c r="AB81" s="113"/>
      <c r="AC81" s="279"/>
    </row>
    <row r="82" spans="1:29" ht="15.75" customHeight="1">
      <c r="A82" s="283"/>
      <c r="B82" s="38"/>
      <c r="C82" s="287"/>
      <c r="D82" s="287"/>
      <c r="E82" s="39"/>
      <c r="F82" s="44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112"/>
      <c r="AB82" s="113"/>
      <c r="AC82" s="279"/>
    </row>
    <row r="83" spans="1:29" ht="15.75" customHeight="1">
      <c r="A83" s="283"/>
      <c r="B83" s="38"/>
      <c r="C83" s="287"/>
      <c r="D83" s="287"/>
      <c r="E83" s="39"/>
      <c r="F83" s="44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112"/>
      <c r="AB83" s="113"/>
      <c r="AC83" s="279"/>
    </row>
    <row r="84" spans="1:29" ht="15.75" customHeight="1">
      <c r="A84" s="283"/>
      <c r="B84" s="38"/>
      <c r="C84" s="287"/>
      <c r="D84" s="287"/>
      <c r="E84" s="39"/>
      <c r="F84" s="44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112"/>
      <c r="AB84" s="113"/>
      <c r="AC84" s="279"/>
    </row>
    <row r="85" spans="1:29" ht="15.75" customHeight="1">
      <c r="A85" s="283"/>
      <c r="B85" s="38"/>
      <c r="C85" s="287"/>
      <c r="D85" s="287"/>
      <c r="E85" s="39"/>
      <c r="F85" s="44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112"/>
      <c r="AB85" s="113"/>
      <c r="AC85" s="279"/>
    </row>
    <row r="86" spans="1:29" ht="15.75" customHeight="1">
      <c r="A86" s="283"/>
      <c r="B86" s="38"/>
      <c r="C86" s="287"/>
      <c r="D86" s="287"/>
      <c r="E86" s="39"/>
      <c r="F86" s="44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112"/>
      <c r="AB86" s="113"/>
      <c r="AC86" s="279"/>
    </row>
    <row r="87" spans="1:29" ht="15.75" customHeight="1">
      <c r="A87" s="283"/>
      <c r="B87" s="38"/>
      <c r="C87" s="287"/>
      <c r="D87" s="287"/>
      <c r="E87" s="39"/>
      <c r="F87" s="44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112"/>
      <c r="AB87" s="113"/>
      <c r="AC87" s="279"/>
    </row>
    <row r="88" spans="1:29" ht="15.75" customHeight="1">
      <c r="A88" s="283"/>
      <c r="B88" s="38"/>
      <c r="C88" s="287"/>
      <c r="D88" s="287"/>
      <c r="E88" s="95"/>
      <c r="F88" s="44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48">AVERAGE(I73:I88)</f>
        <v>21.125</v>
      </c>
      <c r="J89" s="81">
        <f t="shared" si="48"/>
        <v>3600</v>
      </c>
      <c r="K89" s="82">
        <f t="shared" ref="K89" si="49">J89/I89</f>
        <v>170.41420118343194</v>
      </c>
      <c r="L89" s="80">
        <f t="shared" ref="L89:M89" si="50">AVERAGE(L73:L88)</f>
        <v>21.125</v>
      </c>
      <c r="M89" s="81">
        <f t="shared" si="50"/>
        <v>3087.910843706185</v>
      </c>
      <c r="N89" s="82">
        <f>M89/L89</f>
        <v>146.17329437662414</v>
      </c>
      <c r="O89" s="83">
        <f>L89-I89</f>
        <v>0</v>
      </c>
      <c r="P89" s="84">
        <f>N89-K89</f>
        <v>-24.2409068068078</v>
      </c>
      <c r="Q89" s="85">
        <f>N89/K89</f>
        <v>0.85775301214060695</v>
      </c>
      <c r="R89" s="275"/>
      <c r="S89" s="182">
        <f>S73</f>
        <v>0.16666666666666666</v>
      </c>
      <c r="T89" s="183">
        <f>INDEX(T73:T88,COUNTA(T73:T88))</f>
        <v>0.80033564814814817</v>
      </c>
      <c r="U89" s="86"/>
      <c r="V89" s="96"/>
      <c r="W89" s="78"/>
      <c r="X89" s="82"/>
      <c r="Y89" s="262"/>
      <c r="Z89" s="263"/>
      <c r="AA89" s="97">
        <f>M89-J89</f>
        <v>-512.08915629381499</v>
      </c>
      <c r="AB89" s="85">
        <f>M89/J89</f>
        <v>0.85775301214060695</v>
      </c>
      <c r="AC89" s="280"/>
    </row>
    <row r="90" spans="1:29" ht="15.75" customHeight="1">
      <c r="A90" s="268" t="s">
        <v>40</v>
      </c>
      <c r="B90" s="98" t="s">
        <v>76</v>
      </c>
      <c r="C90" s="271" t="s">
        <v>91</v>
      </c>
      <c r="D90" s="272"/>
      <c r="E90" s="21">
        <v>34.229999999999997</v>
      </c>
      <c r="F90" s="15">
        <v>1842</v>
      </c>
      <c r="G90" s="22">
        <f t="shared" ref="G90:G93" si="51">E90*F90</f>
        <v>63051.659999999996</v>
      </c>
      <c r="H90" s="23"/>
      <c r="I90" s="24">
        <v>16</v>
      </c>
      <c r="J90" s="25">
        <v>3000</v>
      </c>
      <c r="K90" s="26">
        <f>J90/I90</f>
        <v>187.5</v>
      </c>
      <c r="L90" s="27">
        <v>16</v>
      </c>
      <c r="M90" s="25">
        <f>F90/V90*60</f>
        <v>2535.831739961759</v>
      </c>
      <c r="N90" s="26">
        <f>M90/L90</f>
        <v>158.48948374760994</v>
      </c>
      <c r="O90" s="91">
        <f>L90-I90</f>
        <v>0</v>
      </c>
      <c r="P90" s="92">
        <f>N90-K90</f>
        <v>-29.010516252390062</v>
      </c>
      <c r="Q90" s="31">
        <f>N90/K90</f>
        <v>0.84527724665391968</v>
      </c>
      <c r="R90" s="273">
        <f>Q106</f>
        <v>0.85209340176376136</v>
      </c>
      <c r="S90" s="32">
        <v>0.25028935185185186</v>
      </c>
      <c r="T90" s="33">
        <v>0.28055555555555556</v>
      </c>
      <c r="U90" s="34"/>
      <c r="V90" s="35">
        <v>43.583333333333329</v>
      </c>
      <c r="W90" s="114"/>
      <c r="X90" s="115"/>
      <c r="Y90" s="276"/>
      <c r="Z90" s="277"/>
      <c r="AA90" s="36">
        <f>M90-J90</f>
        <v>-464.16826003824099</v>
      </c>
      <c r="AB90" s="31">
        <f>M90/J90</f>
        <v>0.84527724665391968</v>
      </c>
      <c r="AC90" s="278">
        <f>AB106</f>
        <v>0.85209340176376125</v>
      </c>
    </row>
    <row r="91" spans="1:29" ht="15.75" customHeight="1">
      <c r="A91" s="269"/>
      <c r="B91" s="38" t="s">
        <v>76</v>
      </c>
      <c r="C91" s="264" t="s">
        <v>92</v>
      </c>
      <c r="D91" s="265"/>
      <c r="E91" s="39">
        <v>34.770000000000003</v>
      </c>
      <c r="F91" s="40">
        <v>1476</v>
      </c>
      <c r="G91" s="41">
        <f t="shared" si="51"/>
        <v>51320.520000000004</v>
      </c>
      <c r="H91" s="42"/>
      <c r="I91" s="43">
        <v>11</v>
      </c>
      <c r="J91" s="44">
        <v>3000</v>
      </c>
      <c r="K91" s="45">
        <f t="shared" si="47"/>
        <v>272.72727272727275</v>
      </c>
      <c r="L91" s="46">
        <v>11</v>
      </c>
      <c r="M91" s="44">
        <f>F91/V91*60</f>
        <v>2524.2755344418038</v>
      </c>
      <c r="N91" s="45">
        <f>M91/L91</f>
        <v>229.47959404016399</v>
      </c>
      <c r="O91" s="47">
        <f>L91-I91</f>
        <v>0</v>
      </c>
      <c r="P91" s="48">
        <f>N91-K91</f>
        <v>-43.24767868710876</v>
      </c>
      <c r="Q91" s="49">
        <f>N91/K91</f>
        <v>0.84142517814726792</v>
      </c>
      <c r="R91" s="274"/>
      <c r="S91" s="50">
        <v>0.28333333333333333</v>
      </c>
      <c r="T91" s="51">
        <v>0.30769675925925927</v>
      </c>
      <c r="U91" s="52">
        <v>3.9999999999999858</v>
      </c>
      <c r="V91" s="53">
        <v>35.083333333333357</v>
      </c>
      <c r="W91" s="54"/>
      <c r="X91" s="94"/>
      <c r="Y91" s="266"/>
      <c r="Z91" s="267"/>
      <c r="AA91" s="55">
        <f>M91-J91</f>
        <v>-475.72446555819624</v>
      </c>
      <c r="AB91" s="49">
        <f>M91/J91</f>
        <v>0.84142517814726792</v>
      </c>
      <c r="AC91" s="279"/>
    </row>
    <row r="92" spans="1:29" ht="15.75" customHeight="1">
      <c r="A92" s="269"/>
      <c r="B92" s="38" t="s">
        <v>76</v>
      </c>
      <c r="C92" s="264" t="s">
        <v>94</v>
      </c>
      <c r="D92" s="265"/>
      <c r="E92" s="39">
        <v>35.83</v>
      </c>
      <c r="F92" s="40">
        <v>4896</v>
      </c>
      <c r="G92" s="41">
        <f t="shared" si="51"/>
        <v>175423.68</v>
      </c>
      <c r="H92" s="42"/>
      <c r="I92" s="43">
        <v>12</v>
      </c>
      <c r="J92" s="44">
        <v>3273</v>
      </c>
      <c r="K92" s="45">
        <f t="shared" si="47"/>
        <v>272.75</v>
      </c>
      <c r="L92" s="46">
        <v>12</v>
      </c>
      <c r="M92" s="44">
        <f>F92/V92*60</f>
        <v>2829.1492776886043</v>
      </c>
      <c r="N92" s="45">
        <f>M92/L92</f>
        <v>235.76243980738369</v>
      </c>
      <c r="O92" s="47">
        <f>L92-I92</f>
        <v>0</v>
      </c>
      <c r="P92" s="48">
        <f>N92-K92</f>
        <v>-36.987560192616314</v>
      </c>
      <c r="Q92" s="49">
        <f>N92/K92</f>
        <v>0.86439024677317577</v>
      </c>
      <c r="R92" s="274"/>
      <c r="S92" s="50">
        <v>0.34942129629629631</v>
      </c>
      <c r="T92" s="51">
        <v>0.42152777777777778</v>
      </c>
      <c r="U92" s="52">
        <v>5.9500000000000508</v>
      </c>
      <c r="V92" s="53">
        <v>103.83333333333331</v>
      </c>
      <c r="W92" s="54"/>
      <c r="X92" s="94"/>
      <c r="Y92" s="266"/>
      <c r="Z92" s="267"/>
      <c r="AA92" s="55">
        <f>M92-J92</f>
        <v>-443.85072231139566</v>
      </c>
      <c r="AB92" s="49">
        <f>M92/J92</f>
        <v>0.86439024677317577</v>
      </c>
      <c r="AC92" s="279"/>
    </row>
    <row r="93" spans="1:29" ht="15.75" customHeight="1">
      <c r="A93" s="269"/>
      <c r="B93" s="38" t="s">
        <v>76</v>
      </c>
      <c r="C93" s="264" t="s">
        <v>95</v>
      </c>
      <c r="D93" s="265"/>
      <c r="E93" s="39">
        <v>36.409999999999997</v>
      </c>
      <c r="F93" s="40">
        <v>3373</v>
      </c>
      <c r="G93" s="41">
        <f t="shared" si="51"/>
        <v>122810.93</v>
      </c>
      <c r="H93" s="58"/>
      <c r="I93" s="43">
        <v>11</v>
      </c>
      <c r="J93" s="44">
        <v>3273</v>
      </c>
      <c r="K93" s="45">
        <f t="shared" si="47"/>
        <v>297.54545454545456</v>
      </c>
      <c r="L93" s="59">
        <v>11</v>
      </c>
      <c r="M93" s="44">
        <f>F93/V93*60</f>
        <v>2801.1072664359822</v>
      </c>
      <c r="N93" s="45">
        <f>M93/L93</f>
        <v>254.64611513054385</v>
      </c>
      <c r="O93" s="47">
        <f>L93-I93</f>
        <v>0</v>
      </c>
      <c r="P93" s="48">
        <f>N93-K93</f>
        <v>-42.899339414910713</v>
      </c>
      <c r="Q93" s="49">
        <f>N93/K93</f>
        <v>0.85582256841918181</v>
      </c>
      <c r="R93" s="274"/>
      <c r="S93" s="50">
        <v>0.42430555555555549</v>
      </c>
      <c r="T93" s="51">
        <v>0.47447916666666667</v>
      </c>
      <c r="U93" s="52">
        <v>3.9999999999999059</v>
      </c>
      <c r="V93" s="53">
        <v>72.250000000000099</v>
      </c>
      <c r="W93" s="54"/>
      <c r="X93" s="94"/>
      <c r="Y93" s="266"/>
      <c r="Z93" s="267"/>
      <c r="AA93" s="55">
        <f>M93-J93</f>
        <v>-471.89273356401782</v>
      </c>
      <c r="AB93" s="49">
        <f>M93/J93</f>
        <v>0.85582256841918181</v>
      </c>
      <c r="AC93" s="279"/>
    </row>
    <row r="94" spans="1:29" ht="15.75" customHeight="1">
      <c r="A94" s="269"/>
      <c r="B94" s="38"/>
      <c r="C94" s="264"/>
      <c r="D94" s="265"/>
      <c r="E94" s="39"/>
      <c r="F94" s="40"/>
      <c r="G94" s="60"/>
      <c r="H94" s="61"/>
      <c r="I94" s="43"/>
      <c r="J94" s="44"/>
      <c r="K94" s="45"/>
      <c r="L94" s="46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4"/>
      <c r="I95" s="43"/>
      <c r="J95" s="44"/>
      <c r="K95" s="45"/>
      <c r="L95" s="59"/>
      <c r="M95" s="44"/>
      <c r="N95" s="45"/>
      <c r="O95" s="65"/>
      <c r="P95" s="66"/>
      <c r="Q95" s="67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110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110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110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110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110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110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110"/>
      <c r="Y104" s="266"/>
      <c r="Z104" s="267"/>
      <c r="AA104" s="55"/>
      <c r="AB104" s="49"/>
      <c r="AC104" s="279"/>
    </row>
    <row r="105" spans="1:29" ht="15.75" customHeight="1">
      <c r="A105" s="269"/>
      <c r="B105" s="99"/>
      <c r="C105" s="264"/>
      <c r="D105" s="265"/>
      <c r="E105" s="109"/>
      <c r="F105" s="71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52">AVERAGE(I90:I105)</f>
        <v>12.5</v>
      </c>
      <c r="J106" s="81">
        <f t="shared" si="52"/>
        <v>3136.5</v>
      </c>
      <c r="K106" s="82">
        <f t="shared" ref="K106" si="53">J106/I106</f>
        <v>250.92</v>
      </c>
      <c r="L106" s="80">
        <f t="shared" ref="L106:M106" si="54">AVERAGE(L90:L105)</f>
        <v>12.5</v>
      </c>
      <c r="M106" s="81">
        <f t="shared" si="54"/>
        <v>2672.5909546320372</v>
      </c>
      <c r="N106" s="82">
        <f>M106/L106</f>
        <v>213.80727637056299</v>
      </c>
      <c r="O106" s="83">
        <f>L106-I106</f>
        <v>0</v>
      </c>
      <c r="P106" s="84">
        <f>N106-K106</f>
        <v>-37.112723629436999</v>
      </c>
      <c r="Q106" s="85">
        <f>N106/K106</f>
        <v>0.85209340176376136</v>
      </c>
      <c r="R106" s="275"/>
      <c r="S106" s="182">
        <f>S90</f>
        <v>0.25028935185185186</v>
      </c>
      <c r="T106" s="183">
        <f>INDEX(T90:T105,COUNTA(T90:T105))</f>
        <v>0.47447916666666667</v>
      </c>
      <c r="U106" s="86"/>
      <c r="V106" s="96"/>
      <c r="W106" s="78"/>
      <c r="X106" s="82"/>
      <c r="Y106" s="262"/>
      <c r="Z106" s="263"/>
      <c r="AA106" s="97">
        <f>M106-J106</f>
        <v>-463.90904536796279</v>
      </c>
      <c r="AB106" s="85">
        <f>M106/J106</f>
        <v>0.85209340176376125</v>
      </c>
      <c r="AC106" s="280"/>
    </row>
    <row r="107" spans="1:29" ht="15.75" customHeight="1">
      <c r="A107" s="281" t="s">
        <v>42</v>
      </c>
      <c r="B107" s="16" t="s">
        <v>69</v>
      </c>
      <c r="C107" s="271" t="s">
        <v>102</v>
      </c>
      <c r="D107" s="272"/>
      <c r="E107" s="21">
        <v>26.63</v>
      </c>
      <c r="F107" s="15">
        <v>751</v>
      </c>
      <c r="G107" s="22">
        <f t="shared" ref="G107:G110" si="55">E107*F107</f>
        <v>19999.13</v>
      </c>
      <c r="H107" s="23"/>
      <c r="I107" s="24">
        <v>6</v>
      </c>
      <c r="J107" s="25">
        <v>2600</v>
      </c>
      <c r="K107" s="26">
        <f>J107/I107</f>
        <v>433.33333333333331</v>
      </c>
      <c r="L107" s="27">
        <v>6</v>
      </c>
      <c r="M107" s="25">
        <f>F107/V107*60</f>
        <v>2117.1495693030438</v>
      </c>
      <c r="N107" s="26">
        <f>M107/L107</f>
        <v>352.85826155050728</v>
      </c>
      <c r="O107" s="91">
        <f>L107-I107</f>
        <v>0</v>
      </c>
      <c r="P107" s="92">
        <f>N107-K107</f>
        <v>-80.475071782826035</v>
      </c>
      <c r="Q107" s="31">
        <f>N107/K107</f>
        <v>0.81428829588578611</v>
      </c>
      <c r="R107" s="273">
        <f>Q123</f>
        <v>0.83012904596021286</v>
      </c>
      <c r="S107" s="117">
        <v>0.3340277777777777</v>
      </c>
      <c r="T107" s="118">
        <v>0.34880787037037037</v>
      </c>
      <c r="U107" s="34"/>
      <c r="V107" s="35">
        <v>21.283333333333438</v>
      </c>
      <c r="W107" s="33"/>
      <c r="X107" s="107"/>
      <c r="Y107" s="276"/>
      <c r="Z107" s="277"/>
      <c r="AA107" s="36">
        <f>M107-J107</f>
        <v>-482.85043069695621</v>
      </c>
      <c r="AB107" s="31">
        <f>M107/J107</f>
        <v>0.81428829588578611</v>
      </c>
      <c r="AC107" s="278">
        <f>AB123</f>
        <v>0.83012904596021286</v>
      </c>
    </row>
    <row r="108" spans="1:29" ht="15.75" customHeight="1">
      <c r="A108" s="282"/>
      <c r="B108" s="38" t="s">
        <v>76</v>
      </c>
      <c r="C108" s="264" t="s">
        <v>99</v>
      </c>
      <c r="D108" s="265"/>
      <c r="E108" s="39">
        <v>24.73</v>
      </c>
      <c r="F108" s="40">
        <v>1190</v>
      </c>
      <c r="G108" s="41">
        <f t="shared" si="55"/>
        <v>29428.7</v>
      </c>
      <c r="H108" s="42"/>
      <c r="I108" s="43">
        <v>6</v>
      </c>
      <c r="J108" s="44">
        <v>2600</v>
      </c>
      <c r="K108" s="45">
        <f t="shared" si="47"/>
        <v>433.33333333333331</v>
      </c>
      <c r="L108" s="46">
        <v>6</v>
      </c>
      <c r="M108" s="44">
        <f>F108/V108*60</f>
        <v>2174.6192893401021</v>
      </c>
      <c r="N108" s="45">
        <f>M108/L108</f>
        <v>362.43654822335037</v>
      </c>
      <c r="O108" s="47">
        <f>L108-I108</f>
        <v>0</v>
      </c>
      <c r="P108" s="48">
        <f>N108-K108</f>
        <v>-70.896785109982943</v>
      </c>
      <c r="Q108" s="49">
        <f>N108/K108</f>
        <v>0.83639203436157783</v>
      </c>
      <c r="R108" s="274"/>
      <c r="S108" s="50">
        <v>0.35219907407407408</v>
      </c>
      <c r="T108" s="51">
        <v>0.375</v>
      </c>
      <c r="U108" s="52">
        <v>4.8833333333333506</v>
      </c>
      <c r="V108" s="53">
        <v>32.833333333333321</v>
      </c>
      <c r="W108" s="54"/>
      <c r="X108" s="58"/>
      <c r="Y108" s="266"/>
      <c r="Z108" s="267"/>
      <c r="AA108" s="55">
        <f>M108-J108</f>
        <v>-425.38071065989789</v>
      </c>
      <c r="AB108" s="49">
        <f>M108/J108</f>
        <v>0.83639203436157772</v>
      </c>
      <c r="AC108" s="279"/>
    </row>
    <row r="109" spans="1:29" ht="15.75" customHeight="1">
      <c r="A109" s="282"/>
      <c r="B109" s="38" t="s">
        <v>76</v>
      </c>
      <c r="C109" s="264" t="s">
        <v>101</v>
      </c>
      <c r="D109" s="265"/>
      <c r="E109" s="39">
        <v>24.73</v>
      </c>
      <c r="F109" s="40">
        <v>1724</v>
      </c>
      <c r="G109" s="41">
        <f t="shared" si="55"/>
        <v>42634.520000000004</v>
      </c>
      <c r="H109" s="42"/>
      <c r="I109" s="43">
        <v>6</v>
      </c>
      <c r="J109" s="44">
        <v>2600</v>
      </c>
      <c r="K109" s="45">
        <f t="shared" si="47"/>
        <v>433.33333333333331</v>
      </c>
      <c r="L109" s="46">
        <v>6</v>
      </c>
      <c r="M109" s="44">
        <f>F109/V109*60</f>
        <v>2183.8142153413019</v>
      </c>
      <c r="N109" s="45">
        <f>M109/L109</f>
        <v>363.96903589021696</v>
      </c>
      <c r="O109" s="47">
        <f>L109-I109</f>
        <v>0</v>
      </c>
      <c r="P109" s="48">
        <f>N109-K109</f>
        <v>-69.364297443116357</v>
      </c>
      <c r="Q109" s="49">
        <f>N109/K109</f>
        <v>0.83992854436203912</v>
      </c>
      <c r="R109" s="274"/>
      <c r="S109" s="50">
        <v>0.3784722222222221</v>
      </c>
      <c r="T109" s="51">
        <v>0.41136574074074073</v>
      </c>
      <c r="U109" s="52">
        <v>4.9999999999998224</v>
      </c>
      <c r="V109" s="53">
        <v>47.366666666666823</v>
      </c>
      <c r="W109" s="54"/>
      <c r="X109" s="94"/>
      <c r="Y109" s="266"/>
      <c r="Z109" s="267"/>
      <c r="AA109" s="55">
        <f>M109-J109</f>
        <v>-416.18578465869814</v>
      </c>
      <c r="AB109" s="49">
        <f>M109/J109</f>
        <v>0.83992854436203923</v>
      </c>
      <c r="AC109" s="279"/>
    </row>
    <row r="110" spans="1:29" ht="15.75" customHeight="1">
      <c r="A110" s="282"/>
      <c r="B110" s="38" t="s">
        <v>76</v>
      </c>
      <c r="C110" s="264" t="s">
        <v>100</v>
      </c>
      <c r="D110" s="265"/>
      <c r="E110" s="39">
        <v>24.94</v>
      </c>
      <c r="F110" s="40">
        <v>1348</v>
      </c>
      <c r="G110" s="41">
        <f t="shared" si="55"/>
        <v>33619.120000000003</v>
      </c>
      <c r="H110" s="42"/>
      <c r="I110" s="43">
        <v>6</v>
      </c>
      <c r="J110" s="44">
        <v>2600</v>
      </c>
      <c r="K110" s="45">
        <f t="shared" si="47"/>
        <v>433.33333333333331</v>
      </c>
      <c r="L110" s="46">
        <v>6</v>
      </c>
      <c r="M110" s="44">
        <f>F110/V110*60</f>
        <v>2157.7590040017649</v>
      </c>
      <c r="N110" s="45">
        <f>M110/L110</f>
        <v>359.62650066696079</v>
      </c>
      <c r="O110" s="47">
        <f>L110-I110</f>
        <v>0</v>
      </c>
      <c r="P110" s="48">
        <f>N110-K110</f>
        <v>-73.70683266637252</v>
      </c>
      <c r="Q110" s="49">
        <f>N110/K110</f>
        <v>0.82990730923144806</v>
      </c>
      <c r="R110" s="274"/>
      <c r="S110" s="50">
        <v>0.41597222222222208</v>
      </c>
      <c r="T110" s="51">
        <v>0.44200231481481483</v>
      </c>
      <c r="U110" s="52">
        <v>6.6333333333331446</v>
      </c>
      <c r="V110" s="53">
        <v>37.483333333333569</v>
      </c>
      <c r="W110" s="54"/>
      <c r="X110" s="58"/>
      <c r="Y110" s="266"/>
      <c r="Z110" s="267"/>
      <c r="AA110" s="55">
        <f>M110-J110</f>
        <v>-442.24099599823512</v>
      </c>
      <c r="AB110" s="49">
        <f>M110/J110</f>
        <v>0.82990730923144806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58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58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58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58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58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58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58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58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58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58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78"/>
      <c r="G123" s="79"/>
      <c r="H123" s="20"/>
      <c r="I123" s="80">
        <f t="shared" ref="I123:J123" si="56">AVERAGE(I107:I122)</f>
        <v>6</v>
      </c>
      <c r="J123" s="81">
        <f t="shared" si="56"/>
        <v>2600</v>
      </c>
      <c r="K123" s="82">
        <f t="shared" ref="K123" si="57">J123/I123</f>
        <v>433.33333333333331</v>
      </c>
      <c r="L123" s="80">
        <f t="shared" ref="L123:M123" si="58">AVERAGE(L107:L122)</f>
        <v>6</v>
      </c>
      <c r="M123" s="81">
        <f t="shared" si="58"/>
        <v>2158.3355194965534</v>
      </c>
      <c r="N123" s="82">
        <f>M123/L123</f>
        <v>359.72258658275888</v>
      </c>
      <c r="O123" s="83">
        <f>L123-I123</f>
        <v>0</v>
      </c>
      <c r="P123" s="84">
        <f>N123-K123</f>
        <v>-73.610746750574435</v>
      </c>
      <c r="Q123" s="85">
        <f>N123/K123</f>
        <v>0.83012904596021286</v>
      </c>
      <c r="R123" s="275"/>
      <c r="S123" s="182">
        <f>S107</f>
        <v>0.3340277777777777</v>
      </c>
      <c r="T123" s="183">
        <f>INDEX(T107:T122,COUNTA(T107:T122))</f>
        <v>0.44200231481481483</v>
      </c>
      <c r="U123" s="86"/>
      <c r="V123" s="96"/>
      <c r="W123" s="78"/>
      <c r="X123" s="82"/>
      <c r="Y123" s="262"/>
      <c r="Z123" s="263"/>
      <c r="AA123" s="97">
        <f>M123-J123</f>
        <v>-441.66448050344661</v>
      </c>
      <c r="AB123" s="85">
        <f>M123/J123</f>
        <v>0.83012904596021286</v>
      </c>
      <c r="AC123" s="280"/>
    </row>
    <row r="124" spans="1:29" ht="15.75" customHeight="1">
      <c r="A124" s="268" t="s">
        <v>214</v>
      </c>
      <c r="B124" s="98" t="s">
        <v>70</v>
      </c>
      <c r="C124" s="271" t="s">
        <v>203</v>
      </c>
      <c r="D124" s="272"/>
      <c r="E124" s="21">
        <v>49.91</v>
      </c>
      <c r="F124" s="15">
        <v>1568</v>
      </c>
      <c r="G124" s="22">
        <f t="shared" ref="G124:G125" si="59">E124*F124</f>
        <v>78258.87999999999</v>
      </c>
      <c r="H124" s="23"/>
      <c r="I124" s="24">
        <v>26</v>
      </c>
      <c r="J124" s="25">
        <v>2000</v>
      </c>
      <c r="K124" s="26">
        <f>J124/I124</f>
        <v>76.92307692307692</v>
      </c>
      <c r="L124" s="27">
        <v>26</v>
      </c>
      <c r="M124" s="25">
        <f>F124/V124*60</f>
        <v>1704.3478260869567</v>
      </c>
      <c r="N124" s="26">
        <f>M124/L124</f>
        <v>65.551839464882946</v>
      </c>
      <c r="O124" s="91">
        <f>L124-I124</f>
        <v>0</v>
      </c>
      <c r="P124" s="92">
        <f>N124-K124</f>
        <v>-11.371237458193974</v>
      </c>
      <c r="Q124" s="31">
        <f>N124/K124</f>
        <v>0.85217391304347834</v>
      </c>
      <c r="R124" s="273">
        <f>Q140</f>
        <v>0.85228667063241881</v>
      </c>
      <c r="S124" s="32">
        <v>0.70833333333333337</v>
      </c>
      <c r="T124" s="33">
        <v>0.7466666666666667</v>
      </c>
      <c r="U124" s="34"/>
      <c r="V124" s="35">
        <v>55.199999999999996</v>
      </c>
      <c r="W124" s="33"/>
      <c r="X124" s="107"/>
      <c r="Y124" s="276"/>
      <c r="Z124" s="277"/>
      <c r="AA124" s="36">
        <f>M124-J124</f>
        <v>-295.65217391304327</v>
      </c>
      <c r="AB124" s="31">
        <f>M124/J124</f>
        <v>0.85217391304347834</v>
      </c>
      <c r="AC124" s="278">
        <f>AB140</f>
        <v>0.8522866706324187</v>
      </c>
    </row>
    <row r="125" spans="1:29" ht="15.75" customHeight="1">
      <c r="A125" s="269"/>
      <c r="B125" s="99" t="s">
        <v>70</v>
      </c>
      <c r="C125" s="264" t="s">
        <v>224</v>
      </c>
      <c r="D125" s="265"/>
      <c r="E125" s="39">
        <v>50.67</v>
      </c>
      <c r="F125" s="40">
        <v>2319</v>
      </c>
      <c r="G125" s="41">
        <f t="shared" si="59"/>
        <v>117503.73000000001</v>
      </c>
      <c r="H125" s="42"/>
      <c r="I125" s="43">
        <v>22</v>
      </c>
      <c r="J125" s="44">
        <v>2000</v>
      </c>
      <c r="K125" s="45">
        <f t="shared" ref="K125" si="60">J125/I125</f>
        <v>90.909090909090907</v>
      </c>
      <c r="L125" s="46">
        <v>22</v>
      </c>
      <c r="M125" s="44">
        <f>F125/V125*60</f>
        <v>1704.7988564427183</v>
      </c>
      <c r="N125" s="45">
        <f>M125/L125</f>
        <v>77.490857111032653</v>
      </c>
      <c r="O125" s="47">
        <f>L125-I125</f>
        <v>0</v>
      </c>
      <c r="P125" s="48">
        <f>N125-K125</f>
        <v>-13.418233798058253</v>
      </c>
      <c r="Q125" s="49">
        <f>N125/K125</f>
        <v>0.85239942822135917</v>
      </c>
      <c r="R125" s="274"/>
      <c r="S125" s="50">
        <v>0.752349537037037</v>
      </c>
      <c r="T125" s="51">
        <v>0.80902777777777779</v>
      </c>
      <c r="U125" s="52">
        <v>8.183333333333227</v>
      </c>
      <c r="V125" s="53">
        <v>81.616666666666745</v>
      </c>
      <c r="W125" s="54"/>
      <c r="X125" s="94"/>
      <c r="Y125" s="266"/>
      <c r="Z125" s="267"/>
      <c r="AA125" s="55">
        <f>M125-J125</f>
        <v>-295.20114355728174</v>
      </c>
      <c r="AB125" s="49">
        <f>M125/J125</f>
        <v>0.85239942822135917</v>
      </c>
      <c r="AC125" s="279"/>
    </row>
    <row r="126" spans="1:29" ht="15.75" customHeight="1">
      <c r="A126" s="269"/>
      <c r="B126" s="99"/>
      <c r="C126" s="264"/>
      <c r="D126" s="265"/>
      <c r="E126" s="39"/>
      <c r="F126" s="40"/>
      <c r="G126" s="41"/>
      <c r="H126" s="42"/>
      <c r="I126" s="43"/>
      <c r="J126" s="44"/>
      <c r="K126" s="45"/>
      <c r="L126" s="46"/>
      <c r="M126" s="44"/>
      <c r="N126" s="45"/>
      <c r="O126" s="47"/>
      <c r="P126" s="48"/>
      <c r="Q126" s="49"/>
      <c r="R126" s="274"/>
      <c r="S126" s="50"/>
      <c r="T126" s="51"/>
      <c r="U126" s="52"/>
      <c r="V126" s="53"/>
      <c r="W126" s="54"/>
      <c r="X126" s="94"/>
      <c r="Y126" s="266"/>
      <c r="Z126" s="267"/>
      <c r="AA126" s="55"/>
      <c r="AB126" s="49"/>
      <c r="AC126" s="279"/>
    </row>
    <row r="127" spans="1:29" ht="15.75" customHeight="1">
      <c r="A127" s="269"/>
      <c r="B127" s="99"/>
      <c r="C127" s="264"/>
      <c r="D127" s="265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79"/>
    </row>
    <row r="128" spans="1:29" ht="15.75" customHeight="1">
      <c r="A128" s="269"/>
      <c r="B128" s="99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99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94"/>
      <c r="Y129" s="266"/>
      <c r="Z129" s="267"/>
      <c r="AA129" s="55"/>
      <c r="AB129" s="49"/>
      <c r="AC129" s="279"/>
    </row>
    <row r="130" spans="1:29" ht="15.75" customHeight="1">
      <c r="A130" s="269"/>
      <c r="B130" s="99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62"/>
      <c r="T130" s="63"/>
      <c r="U130" s="52"/>
      <c r="V130" s="53"/>
      <c r="W130" s="63"/>
      <c r="X130" s="108"/>
      <c r="Y130" s="266"/>
      <c r="Z130" s="267"/>
      <c r="AA130" s="55"/>
      <c r="AB130" s="49"/>
      <c r="AC130" s="279"/>
    </row>
    <row r="131" spans="1:29" ht="15.75" customHeight="1">
      <c r="A131" s="269"/>
      <c r="B131" s="99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62"/>
      <c r="T131" s="63"/>
      <c r="U131" s="52"/>
      <c r="V131" s="53"/>
      <c r="W131" s="63"/>
      <c r="X131" s="108"/>
      <c r="Y131" s="266"/>
      <c r="Z131" s="267"/>
      <c r="AA131" s="55"/>
      <c r="AB131" s="49"/>
      <c r="AC131" s="279"/>
    </row>
    <row r="132" spans="1:29" ht="15.75" customHeight="1">
      <c r="A132" s="269"/>
      <c r="B132" s="99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62"/>
      <c r="T132" s="63"/>
      <c r="U132" s="52"/>
      <c r="V132" s="53"/>
      <c r="W132" s="63"/>
      <c r="X132" s="108"/>
      <c r="Y132" s="266"/>
      <c r="Z132" s="267"/>
      <c r="AA132" s="55"/>
      <c r="AB132" s="49"/>
      <c r="AC132" s="279"/>
    </row>
    <row r="133" spans="1:29" ht="15.75" customHeight="1">
      <c r="A133" s="269"/>
      <c r="B133" s="99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62"/>
      <c r="T133" s="63"/>
      <c r="U133" s="52"/>
      <c r="V133" s="53"/>
      <c r="W133" s="63"/>
      <c r="X133" s="108"/>
      <c r="Y133" s="266"/>
      <c r="Z133" s="267"/>
      <c r="AA133" s="55"/>
      <c r="AB133" s="49"/>
      <c r="AC133" s="279"/>
    </row>
    <row r="134" spans="1:29" ht="15.75" customHeight="1">
      <c r="A134" s="269"/>
      <c r="B134" s="99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62"/>
      <c r="T134" s="63"/>
      <c r="U134" s="52"/>
      <c r="V134" s="53"/>
      <c r="W134" s="63"/>
      <c r="X134" s="108"/>
      <c r="Y134" s="266"/>
      <c r="Z134" s="267"/>
      <c r="AA134" s="55"/>
      <c r="AB134" s="49"/>
      <c r="AC134" s="279"/>
    </row>
    <row r="135" spans="1:29" ht="15.75" customHeight="1">
      <c r="A135" s="269"/>
      <c r="B135" s="99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62"/>
      <c r="T135" s="63"/>
      <c r="U135" s="52"/>
      <c r="V135" s="53"/>
      <c r="W135" s="63"/>
      <c r="X135" s="108"/>
      <c r="Y135" s="266"/>
      <c r="Z135" s="267"/>
      <c r="AA135" s="55"/>
      <c r="AB135" s="49"/>
      <c r="AC135" s="279"/>
    </row>
    <row r="136" spans="1:29" ht="15.75" customHeight="1">
      <c r="A136" s="269"/>
      <c r="B136" s="99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62"/>
      <c r="T136" s="63"/>
      <c r="U136" s="52"/>
      <c r="V136" s="53"/>
      <c r="W136" s="63"/>
      <c r="X136" s="108"/>
      <c r="Y136" s="266"/>
      <c r="Z136" s="267"/>
      <c r="AA136" s="55"/>
      <c r="AB136" s="49"/>
      <c r="AC136" s="279"/>
    </row>
    <row r="137" spans="1:29" ht="15.75" customHeight="1">
      <c r="A137" s="269"/>
      <c r="B137" s="99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62"/>
      <c r="T137" s="63"/>
      <c r="U137" s="52"/>
      <c r="V137" s="53"/>
      <c r="W137" s="63"/>
      <c r="X137" s="108"/>
      <c r="Y137" s="266"/>
      <c r="Z137" s="267"/>
      <c r="AA137" s="55"/>
      <c r="AB137" s="49"/>
      <c r="AC137" s="279"/>
    </row>
    <row r="138" spans="1:29" ht="15.75" customHeight="1">
      <c r="A138" s="269"/>
      <c r="B138" s="99"/>
      <c r="C138" s="264"/>
      <c r="D138" s="265"/>
      <c r="E138" s="39"/>
      <c r="F138" s="71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62"/>
      <c r="T138" s="63"/>
      <c r="U138" s="52"/>
      <c r="V138" s="53"/>
      <c r="W138" s="63"/>
      <c r="X138" s="108"/>
      <c r="Y138" s="266"/>
      <c r="Z138" s="267"/>
      <c r="AA138" s="55"/>
      <c r="AB138" s="49"/>
      <c r="AC138" s="279"/>
    </row>
    <row r="139" spans="1:29" ht="15.75" customHeight="1">
      <c r="A139" s="269"/>
      <c r="B139" s="99"/>
      <c r="C139" s="264"/>
      <c r="D139" s="265"/>
      <c r="E139" s="109"/>
      <c r="F139" s="71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61">AVERAGE(I124:I139)</f>
        <v>24</v>
      </c>
      <c r="J140" s="81">
        <f t="shared" si="61"/>
        <v>2000</v>
      </c>
      <c r="K140" s="82">
        <f t="shared" ref="K140" si="62">J140/I140</f>
        <v>83.333333333333329</v>
      </c>
      <c r="L140" s="80">
        <f t="shared" ref="L140:M140" si="63">AVERAGE(L124:L139)</f>
        <v>24</v>
      </c>
      <c r="M140" s="81">
        <f t="shared" si="63"/>
        <v>1704.5733412648374</v>
      </c>
      <c r="N140" s="82">
        <f>M140/L140</f>
        <v>71.023889219368229</v>
      </c>
      <c r="O140" s="83">
        <f>L140-I140</f>
        <v>0</v>
      </c>
      <c r="P140" s="84">
        <f>N140-K140</f>
        <v>-12.3094441139651</v>
      </c>
      <c r="Q140" s="85">
        <f>N140/K140</f>
        <v>0.85228667063241881</v>
      </c>
      <c r="R140" s="275"/>
      <c r="S140" s="182">
        <f>S124</f>
        <v>0.70833333333333337</v>
      </c>
      <c r="T140" s="183">
        <f>INDEX(T124:T139,COUNTA(T124:T139))</f>
        <v>0.80902777777777779</v>
      </c>
      <c r="U140" s="86"/>
      <c r="V140" s="96"/>
      <c r="W140" s="78"/>
      <c r="X140" s="82"/>
      <c r="Y140" s="262"/>
      <c r="Z140" s="263"/>
      <c r="AA140" s="97">
        <f>M140-J140</f>
        <v>-295.42665873516262</v>
      </c>
      <c r="AB140" s="85">
        <f>M140/J140</f>
        <v>0.8522866706324187</v>
      </c>
      <c r="AC140" s="280"/>
    </row>
    <row r="141" spans="1:29" ht="15.75" customHeight="1">
      <c r="A141" s="281" t="s">
        <v>47</v>
      </c>
      <c r="B141" s="98" t="s">
        <v>70</v>
      </c>
      <c r="C141" s="271" t="s">
        <v>116</v>
      </c>
      <c r="D141" s="272"/>
      <c r="E141" s="21">
        <v>56.79</v>
      </c>
      <c r="F141" s="34">
        <v>2020</v>
      </c>
      <c r="G141" s="22">
        <f t="shared" ref="G141:G142" si="64">E141*F141</f>
        <v>114715.8</v>
      </c>
      <c r="H141" s="23"/>
      <c r="I141" s="24">
        <v>23</v>
      </c>
      <c r="J141" s="25">
        <v>2000</v>
      </c>
      <c r="K141" s="26">
        <f>J141/I141</f>
        <v>86.956521739130437</v>
      </c>
      <c r="L141" s="27">
        <v>23</v>
      </c>
      <c r="M141" s="25">
        <f>F141/V141*60</f>
        <v>1715.0943396226423</v>
      </c>
      <c r="N141" s="26">
        <f>M141/L141</f>
        <v>74.569319114027934</v>
      </c>
      <c r="O141" s="91">
        <f>L141-I141</f>
        <v>0</v>
      </c>
      <c r="P141" s="92">
        <f>N141-K141</f>
        <v>-12.387202625102503</v>
      </c>
      <c r="Q141" s="31">
        <f>N141/K141</f>
        <v>0.85754716981132117</v>
      </c>
      <c r="R141" s="273">
        <f>Q157</f>
        <v>0.85650932413732439</v>
      </c>
      <c r="S141" s="32">
        <v>0.75723379629629628</v>
      </c>
      <c r="T141" s="33">
        <v>0.80630787037037033</v>
      </c>
      <c r="U141" s="34"/>
      <c r="V141" s="35">
        <v>70.666666666666629</v>
      </c>
      <c r="W141" s="15"/>
      <c r="X141" s="17"/>
      <c r="Y141" s="276"/>
      <c r="Z141" s="277"/>
      <c r="AA141" s="36">
        <f>M141-J141</f>
        <v>-284.90566037735766</v>
      </c>
      <c r="AB141" s="31">
        <f>M141/J141</f>
        <v>0.85754716981132117</v>
      </c>
      <c r="AC141" s="348">
        <f>AB157</f>
        <v>0.8565093241373245</v>
      </c>
    </row>
    <row r="142" spans="1:29" ht="15.75" customHeight="1">
      <c r="A142" s="282"/>
      <c r="B142" s="99" t="s">
        <v>70</v>
      </c>
      <c r="C142" s="264" t="s">
        <v>115</v>
      </c>
      <c r="D142" s="265"/>
      <c r="E142" s="39">
        <v>56.87</v>
      </c>
      <c r="F142" s="52">
        <v>1633</v>
      </c>
      <c r="G142" s="41">
        <f t="shared" si="64"/>
        <v>92868.709999999992</v>
      </c>
      <c r="H142" s="42"/>
      <c r="I142" s="43">
        <v>23</v>
      </c>
      <c r="J142" s="44">
        <v>2000</v>
      </c>
      <c r="K142" s="45">
        <f t="shared" ref="K142" si="65">J142/I142</f>
        <v>86.956521739130437</v>
      </c>
      <c r="L142" s="46">
        <v>23</v>
      </c>
      <c r="M142" s="44">
        <f>F142/V142*60</f>
        <v>1710.9429569266558</v>
      </c>
      <c r="N142" s="45">
        <f>M142/L142</f>
        <v>74.38882421420243</v>
      </c>
      <c r="O142" s="47">
        <f>L142-I142</f>
        <v>0</v>
      </c>
      <c r="P142" s="48">
        <f>N142-K142</f>
        <v>-12.567697524928008</v>
      </c>
      <c r="Q142" s="49">
        <f>N142/K142</f>
        <v>0.85547147846332794</v>
      </c>
      <c r="R142" s="274"/>
      <c r="S142" s="50">
        <v>0.81041666666666656</v>
      </c>
      <c r="T142" s="51">
        <v>0.85018518518518515</v>
      </c>
      <c r="U142" s="52">
        <v>5.916666666666579</v>
      </c>
      <c r="V142" s="53">
        <v>57.266666666666772</v>
      </c>
      <c r="W142" s="54"/>
      <c r="X142" s="94"/>
      <c r="Y142" s="266"/>
      <c r="Z142" s="267"/>
      <c r="AA142" s="55">
        <f>M142-J142</f>
        <v>-289.05704307334418</v>
      </c>
      <c r="AB142" s="49">
        <f>M142/J142</f>
        <v>0.85547147846332794</v>
      </c>
      <c r="AC142" s="294"/>
    </row>
    <row r="143" spans="1:29" ht="15.75" customHeight="1">
      <c r="A143" s="282"/>
      <c r="B143" s="99"/>
      <c r="C143" s="264"/>
      <c r="D143" s="265"/>
      <c r="E143" s="39"/>
      <c r="F143" s="52"/>
      <c r="G143" s="41"/>
      <c r="H143" s="42"/>
      <c r="I143" s="43"/>
      <c r="J143" s="44"/>
      <c r="K143" s="45"/>
      <c r="L143" s="46"/>
      <c r="M143" s="44"/>
      <c r="N143" s="45"/>
      <c r="O143" s="47"/>
      <c r="P143" s="48"/>
      <c r="Q143" s="49"/>
      <c r="R143" s="274"/>
      <c r="S143" s="50"/>
      <c r="T143" s="51"/>
      <c r="U143" s="52"/>
      <c r="V143" s="53"/>
      <c r="W143" s="54"/>
      <c r="X143" s="94"/>
      <c r="Y143" s="266"/>
      <c r="Z143" s="267"/>
      <c r="AA143" s="55"/>
      <c r="AB143" s="49"/>
      <c r="AC143" s="294"/>
    </row>
    <row r="144" spans="1:29" ht="15.75" customHeight="1">
      <c r="A144" s="282"/>
      <c r="B144" s="99"/>
      <c r="C144" s="264"/>
      <c r="D144" s="265"/>
      <c r="E144" s="39"/>
      <c r="F144" s="52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94"/>
    </row>
    <row r="145" spans="1:29" ht="15.75" customHeight="1">
      <c r="A145" s="283"/>
      <c r="B145" s="99"/>
      <c r="C145" s="264"/>
      <c r="D145" s="265"/>
      <c r="E145" s="39"/>
      <c r="F145" s="52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94"/>
    </row>
    <row r="146" spans="1:29" ht="15.75" customHeight="1">
      <c r="A146" s="283"/>
      <c r="B146" s="99"/>
      <c r="C146" s="264"/>
      <c r="D146" s="265"/>
      <c r="E146" s="39"/>
      <c r="F146" s="52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94"/>
      <c r="Y146" s="266"/>
      <c r="Z146" s="267"/>
      <c r="AA146" s="55"/>
      <c r="AB146" s="49"/>
      <c r="AC146" s="294"/>
    </row>
    <row r="147" spans="1:29" ht="15.75" customHeight="1">
      <c r="A147" s="283"/>
      <c r="B147" s="99"/>
      <c r="C147" s="264"/>
      <c r="D147" s="265"/>
      <c r="E147" s="39"/>
      <c r="F147" s="52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94"/>
    </row>
    <row r="148" spans="1:29" ht="15.75" customHeight="1">
      <c r="A148" s="283"/>
      <c r="B148" s="99"/>
      <c r="C148" s="264"/>
      <c r="D148" s="265"/>
      <c r="E148" s="39"/>
      <c r="F148" s="52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94"/>
    </row>
    <row r="149" spans="1:29" ht="15.75" customHeight="1">
      <c r="A149" s="283"/>
      <c r="B149" s="99"/>
      <c r="C149" s="264"/>
      <c r="D149" s="265"/>
      <c r="E149" s="39"/>
      <c r="F149" s="52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54"/>
      <c r="X149" s="94"/>
      <c r="Y149" s="266"/>
      <c r="Z149" s="267"/>
      <c r="AA149" s="55"/>
      <c r="AB149" s="49"/>
      <c r="AC149" s="294"/>
    </row>
    <row r="150" spans="1:29" ht="15.75" customHeight="1">
      <c r="A150" s="283"/>
      <c r="B150" s="99"/>
      <c r="C150" s="264"/>
      <c r="D150" s="265"/>
      <c r="E150" s="39"/>
      <c r="F150" s="52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54"/>
      <c r="X150" s="94"/>
      <c r="Y150" s="266"/>
      <c r="Z150" s="267"/>
      <c r="AA150" s="55"/>
      <c r="AB150" s="49"/>
      <c r="AC150" s="294"/>
    </row>
    <row r="151" spans="1:29" ht="15.75" customHeight="1">
      <c r="A151" s="283"/>
      <c r="B151" s="99"/>
      <c r="C151" s="264"/>
      <c r="D151" s="265"/>
      <c r="E151" s="39"/>
      <c r="F151" s="52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54"/>
      <c r="X151" s="94"/>
      <c r="Y151" s="266"/>
      <c r="Z151" s="267"/>
      <c r="AA151" s="55"/>
      <c r="AB151" s="49"/>
      <c r="AC151" s="294"/>
    </row>
    <row r="152" spans="1:29" ht="15.75" customHeight="1">
      <c r="A152" s="283"/>
      <c r="B152" s="99"/>
      <c r="C152" s="264"/>
      <c r="D152" s="265"/>
      <c r="E152" s="39"/>
      <c r="F152" s="52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54"/>
      <c r="X152" s="94"/>
      <c r="Y152" s="266"/>
      <c r="Z152" s="267"/>
      <c r="AA152" s="55"/>
      <c r="AB152" s="49"/>
      <c r="AC152" s="294"/>
    </row>
    <row r="153" spans="1:29" ht="15.75" customHeight="1">
      <c r="A153" s="283"/>
      <c r="B153" s="99"/>
      <c r="C153" s="264"/>
      <c r="D153" s="265"/>
      <c r="E153" s="39"/>
      <c r="F153" s="52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54"/>
      <c r="X153" s="94"/>
      <c r="Y153" s="266"/>
      <c r="Z153" s="267"/>
      <c r="AA153" s="55"/>
      <c r="AB153" s="49"/>
      <c r="AC153" s="294"/>
    </row>
    <row r="154" spans="1:29" ht="15.75" customHeight="1">
      <c r="A154" s="283"/>
      <c r="B154" s="99"/>
      <c r="C154" s="264"/>
      <c r="D154" s="265"/>
      <c r="E154" s="39"/>
      <c r="F154" s="52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100"/>
      <c r="X154" s="101"/>
      <c r="Y154" s="266"/>
      <c r="Z154" s="267"/>
      <c r="AA154" s="55"/>
      <c r="AB154" s="49"/>
      <c r="AC154" s="294"/>
    </row>
    <row r="155" spans="1:29" ht="15.75" customHeight="1">
      <c r="A155" s="283"/>
      <c r="B155" s="99"/>
      <c r="C155" s="264"/>
      <c r="D155" s="265"/>
      <c r="E155" s="39"/>
      <c r="F155" s="52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102"/>
      <c r="X155" s="103"/>
      <c r="Y155" s="266"/>
      <c r="Z155" s="267"/>
      <c r="AA155" s="55"/>
      <c r="AB155" s="49"/>
      <c r="AC155" s="294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50"/>
      <c r="T156" s="51"/>
      <c r="U156" s="73"/>
      <c r="V156" s="53"/>
      <c r="W156" s="102"/>
      <c r="X156" s="103"/>
      <c r="Y156" s="266"/>
      <c r="Z156" s="267"/>
      <c r="AA156" s="55"/>
      <c r="AB156" s="49"/>
      <c r="AC156" s="294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66">AVERAGE(I141:I156)</f>
        <v>23</v>
      </c>
      <c r="J157" s="81">
        <f t="shared" si="66"/>
        <v>2000</v>
      </c>
      <c r="K157" s="82">
        <f t="shared" ref="K157" si="67">J157/I157</f>
        <v>86.956521739130437</v>
      </c>
      <c r="L157" s="80">
        <f t="shared" ref="L157:M157" si="68">AVERAGE(L141:L156)</f>
        <v>23</v>
      </c>
      <c r="M157" s="81">
        <f t="shared" si="68"/>
        <v>1713.018648274649</v>
      </c>
      <c r="N157" s="82">
        <f>M157/L157</f>
        <v>74.479071664115168</v>
      </c>
      <c r="O157" s="83">
        <f>L157-I157</f>
        <v>0</v>
      </c>
      <c r="P157" s="84">
        <f>N157-K157</f>
        <v>-12.47745007501527</v>
      </c>
      <c r="Q157" s="85">
        <f>N157/K157</f>
        <v>0.85650932413732439</v>
      </c>
      <c r="R157" s="275"/>
      <c r="S157" s="182">
        <f>S141</f>
        <v>0.75723379629629628</v>
      </c>
      <c r="T157" s="183">
        <f>INDEX(T141:T156,COUNTA(T141:T156))</f>
        <v>0.85018518518518515</v>
      </c>
      <c r="U157" s="86"/>
      <c r="V157" s="96"/>
      <c r="W157" s="105"/>
      <c r="X157" s="106"/>
      <c r="Y157" s="262"/>
      <c r="Z157" s="263"/>
      <c r="AA157" s="97">
        <f>M157-J157</f>
        <v>-286.98135172535103</v>
      </c>
      <c r="AB157" s="85">
        <f>M157/J157</f>
        <v>0.8565093241373245</v>
      </c>
      <c r="AC157" s="295"/>
    </row>
    <row r="158" spans="1:29" ht="15.75" customHeight="1">
      <c r="A158" s="268" t="s">
        <v>246</v>
      </c>
      <c r="B158" s="98" t="s">
        <v>70</v>
      </c>
      <c r="C158" s="271" t="s">
        <v>219</v>
      </c>
      <c r="D158" s="272"/>
      <c r="E158" s="21">
        <v>44.3</v>
      </c>
      <c r="F158" s="15">
        <v>2164</v>
      </c>
      <c r="G158" s="22">
        <f t="shared" ref="G158:G159" si="69">E158*F158</f>
        <v>95865.2</v>
      </c>
      <c r="H158" s="23"/>
      <c r="I158" s="24">
        <v>17</v>
      </c>
      <c r="J158" s="25">
        <v>2000</v>
      </c>
      <c r="K158" s="26">
        <f>J158/I158</f>
        <v>117.64705882352941</v>
      </c>
      <c r="L158" s="27">
        <v>17</v>
      </c>
      <c r="M158" s="25">
        <f>F158/V158*60</f>
        <v>1714.8139995597635</v>
      </c>
      <c r="N158" s="26">
        <f>M158/L158</f>
        <v>100.87141173880961</v>
      </c>
      <c r="O158" s="91">
        <f>L158-I158</f>
        <v>0</v>
      </c>
      <c r="P158" s="92">
        <f>N158-K158</f>
        <v>-16.775647084719793</v>
      </c>
      <c r="Q158" s="31">
        <f>N158/K158</f>
        <v>0.85740699977988177</v>
      </c>
      <c r="R158" s="273">
        <f>Q174</f>
        <v>0.85634032102644742</v>
      </c>
      <c r="S158" s="32">
        <v>0.72728009259259263</v>
      </c>
      <c r="T158" s="33">
        <v>0.77986111111111112</v>
      </c>
      <c r="U158" s="34"/>
      <c r="V158" s="35">
        <v>75.716666666666612</v>
      </c>
      <c r="W158" s="33"/>
      <c r="X158" s="107"/>
      <c r="Y158" s="276"/>
      <c r="Z158" s="277"/>
      <c r="AA158" s="36">
        <f>M158-J158</f>
        <v>-285.18600044023651</v>
      </c>
      <c r="AB158" s="31">
        <f>M158/J158</f>
        <v>0.85740699977988177</v>
      </c>
      <c r="AC158" s="278">
        <f>AB174</f>
        <v>0.8563403210264473</v>
      </c>
    </row>
    <row r="159" spans="1:29" ht="15.75" customHeight="1">
      <c r="A159" s="269"/>
      <c r="B159" s="99" t="s">
        <v>70</v>
      </c>
      <c r="C159" s="264" t="s">
        <v>211</v>
      </c>
      <c r="D159" s="265"/>
      <c r="E159" s="39">
        <v>47.6</v>
      </c>
      <c r="F159" s="40">
        <v>2266</v>
      </c>
      <c r="G159" s="41">
        <f t="shared" si="69"/>
        <v>107861.6</v>
      </c>
      <c r="H159" s="42"/>
      <c r="I159" s="43">
        <v>23</v>
      </c>
      <c r="J159" s="44">
        <v>2000</v>
      </c>
      <c r="K159" s="45">
        <f t="shared" ref="K159" si="70">J159/I159</f>
        <v>86.956521739130437</v>
      </c>
      <c r="L159" s="46">
        <v>23</v>
      </c>
      <c r="M159" s="44">
        <f>F159/V159*60</f>
        <v>1710.547284546026</v>
      </c>
      <c r="N159" s="45">
        <f>M159/L159</f>
        <v>74.371621067218527</v>
      </c>
      <c r="O159" s="47">
        <f>L159-I159</f>
        <v>0</v>
      </c>
      <c r="P159" s="48">
        <f>N159-K159</f>
        <v>-12.58490067191191</v>
      </c>
      <c r="Q159" s="49">
        <f>N159/K159</f>
        <v>0.85527364227301306</v>
      </c>
      <c r="R159" s="274"/>
      <c r="S159" s="50">
        <v>0.78402777777777777</v>
      </c>
      <c r="T159" s="51">
        <v>0.83922453703703703</v>
      </c>
      <c r="U159" s="52">
        <v>5.9999999999999787</v>
      </c>
      <c r="V159" s="53">
        <v>79.483333333333348</v>
      </c>
      <c r="W159" s="54"/>
      <c r="X159" s="94"/>
      <c r="Y159" s="266"/>
      <c r="Z159" s="267"/>
      <c r="AA159" s="55">
        <f>M159-J159</f>
        <v>-289.45271545397395</v>
      </c>
      <c r="AB159" s="49">
        <f>M159/J159</f>
        <v>0.85527364227301306</v>
      </c>
      <c r="AC159" s="279"/>
    </row>
    <row r="160" spans="1:29" ht="15.75" customHeight="1">
      <c r="A160" s="269"/>
      <c r="B160" s="99"/>
      <c r="C160" s="264"/>
      <c r="D160" s="265"/>
      <c r="E160" s="39"/>
      <c r="F160" s="40"/>
      <c r="G160" s="41"/>
      <c r="H160" s="42"/>
      <c r="I160" s="43"/>
      <c r="J160" s="44"/>
      <c r="K160" s="45"/>
      <c r="L160" s="46"/>
      <c r="M160" s="44"/>
      <c r="N160" s="45"/>
      <c r="O160" s="47"/>
      <c r="P160" s="48"/>
      <c r="Q160" s="49"/>
      <c r="R160" s="274"/>
      <c r="S160" s="50"/>
      <c r="T160" s="51"/>
      <c r="U160" s="52"/>
      <c r="V160" s="53"/>
      <c r="W160" s="54"/>
      <c r="X160" s="94"/>
      <c r="Y160" s="266"/>
      <c r="Z160" s="267"/>
      <c r="AA160" s="55"/>
      <c r="AB160" s="49"/>
      <c r="AC160" s="279"/>
    </row>
    <row r="161" spans="1:29" ht="15.75" customHeight="1">
      <c r="A161" s="269"/>
      <c r="B161" s="99"/>
      <c r="C161" s="264"/>
      <c r="D161" s="265"/>
      <c r="E161" s="39"/>
      <c r="F161" s="40"/>
      <c r="G161" s="41"/>
      <c r="H161" s="42"/>
      <c r="I161" s="43"/>
      <c r="J161" s="44"/>
      <c r="K161" s="45"/>
      <c r="L161" s="46"/>
      <c r="M161" s="44"/>
      <c r="N161" s="45"/>
      <c r="O161" s="47"/>
      <c r="P161" s="48"/>
      <c r="Q161" s="49"/>
      <c r="R161" s="274"/>
      <c r="S161" s="50"/>
      <c r="T161" s="51"/>
      <c r="U161" s="52"/>
      <c r="V161" s="53"/>
      <c r="W161" s="54"/>
      <c r="X161" s="94"/>
      <c r="Y161" s="266"/>
      <c r="Z161" s="267"/>
      <c r="AA161" s="55"/>
      <c r="AB161" s="49"/>
      <c r="AC161" s="279"/>
    </row>
    <row r="162" spans="1:29" ht="15.75" customHeight="1">
      <c r="A162" s="269"/>
      <c r="B162" s="99"/>
      <c r="C162" s="264"/>
      <c r="D162" s="265"/>
      <c r="E162" s="39"/>
      <c r="F162" s="40"/>
      <c r="G162" s="41"/>
      <c r="H162" s="58"/>
      <c r="I162" s="43"/>
      <c r="J162" s="44"/>
      <c r="K162" s="45"/>
      <c r="L162" s="59"/>
      <c r="M162" s="44"/>
      <c r="N162" s="45"/>
      <c r="O162" s="47"/>
      <c r="P162" s="48"/>
      <c r="Q162" s="49"/>
      <c r="R162" s="274"/>
      <c r="S162" s="50"/>
      <c r="T162" s="51"/>
      <c r="U162" s="52"/>
      <c r="V162" s="53"/>
      <c r="W162" s="54"/>
      <c r="X162" s="94"/>
      <c r="Y162" s="266"/>
      <c r="Z162" s="267"/>
      <c r="AA162" s="55"/>
      <c r="AB162" s="49"/>
      <c r="AC162" s="279"/>
    </row>
    <row r="163" spans="1:29" ht="15.75" customHeight="1">
      <c r="A163" s="269"/>
      <c r="B163" s="99"/>
      <c r="C163" s="264"/>
      <c r="D163" s="265"/>
      <c r="E163" s="39"/>
      <c r="F163" s="40"/>
      <c r="G163" s="60"/>
      <c r="H163" s="61"/>
      <c r="I163" s="43"/>
      <c r="J163" s="44"/>
      <c r="K163" s="45"/>
      <c r="L163" s="46"/>
      <c r="M163" s="44"/>
      <c r="N163" s="45"/>
      <c r="O163" s="47"/>
      <c r="P163" s="48"/>
      <c r="Q163" s="49"/>
      <c r="R163" s="274"/>
      <c r="S163" s="50"/>
      <c r="T163" s="51"/>
      <c r="U163" s="52"/>
      <c r="V163" s="53"/>
      <c r="W163" s="54"/>
      <c r="X163" s="94"/>
      <c r="Y163" s="266"/>
      <c r="Z163" s="267"/>
      <c r="AA163" s="55"/>
      <c r="AB163" s="49"/>
      <c r="AC163" s="279"/>
    </row>
    <row r="164" spans="1:29" ht="15.75" customHeight="1">
      <c r="A164" s="269"/>
      <c r="B164" s="99"/>
      <c r="C164" s="264"/>
      <c r="D164" s="265"/>
      <c r="E164" s="39"/>
      <c r="F164" s="40"/>
      <c r="G164" s="60"/>
      <c r="H164" s="64"/>
      <c r="I164" s="43"/>
      <c r="J164" s="44"/>
      <c r="K164" s="45"/>
      <c r="L164" s="59"/>
      <c r="M164" s="44"/>
      <c r="N164" s="45"/>
      <c r="O164" s="65"/>
      <c r="P164" s="66"/>
      <c r="Q164" s="67"/>
      <c r="R164" s="274"/>
      <c r="S164" s="62"/>
      <c r="T164" s="63"/>
      <c r="U164" s="52"/>
      <c r="V164" s="53"/>
      <c r="W164" s="63"/>
      <c r="X164" s="108"/>
      <c r="Y164" s="266"/>
      <c r="Z164" s="267"/>
      <c r="AA164" s="55"/>
      <c r="AB164" s="49"/>
      <c r="AC164" s="279"/>
    </row>
    <row r="165" spans="1:29" ht="15.75" customHeight="1">
      <c r="A165" s="269"/>
      <c r="B165" s="99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62"/>
      <c r="T165" s="63"/>
      <c r="U165" s="52"/>
      <c r="V165" s="53"/>
      <c r="W165" s="63"/>
      <c r="X165" s="108"/>
      <c r="Y165" s="266"/>
      <c r="Z165" s="267"/>
      <c r="AA165" s="55"/>
      <c r="AB165" s="49"/>
      <c r="AC165" s="279"/>
    </row>
    <row r="166" spans="1:29" ht="15.75" customHeight="1">
      <c r="A166" s="269"/>
      <c r="B166" s="99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62"/>
      <c r="T166" s="63"/>
      <c r="U166" s="52"/>
      <c r="V166" s="53"/>
      <c r="W166" s="63"/>
      <c r="X166" s="108"/>
      <c r="Y166" s="266"/>
      <c r="Z166" s="267"/>
      <c r="AA166" s="55"/>
      <c r="AB166" s="49"/>
      <c r="AC166" s="279"/>
    </row>
    <row r="167" spans="1:29" ht="15.75" customHeight="1">
      <c r="A167" s="269"/>
      <c r="B167" s="99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62"/>
      <c r="T167" s="63"/>
      <c r="U167" s="52"/>
      <c r="V167" s="53"/>
      <c r="W167" s="63"/>
      <c r="X167" s="108"/>
      <c r="Y167" s="266"/>
      <c r="Z167" s="267"/>
      <c r="AA167" s="55"/>
      <c r="AB167" s="49"/>
      <c r="AC167" s="279"/>
    </row>
    <row r="168" spans="1:29" ht="15.75" customHeight="1">
      <c r="A168" s="269"/>
      <c r="B168" s="99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62"/>
      <c r="T168" s="63"/>
      <c r="U168" s="52"/>
      <c r="V168" s="53"/>
      <c r="W168" s="63"/>
      <c r="X168" s="108"/>
      <c r="Y168" s="266"/>
      <c r="Z168" s="267"/>
      <c r="AA168" s="55"/>
      <c r="AB168" s="49"/>
      <c r="AC168" s="279"/>
    </row>
    <row r="169" spans="1:29" ht="15.75" customHeight="1">
      <c r="A169" s="269"/>
      <c r="B169" s="99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62"/>
      <c r="T169" s="63"/>
      <c r="U169" s="52"/>
      <c r="V169" s="53"/>
      <c r="W169" s="63"/>
      <c r="X169" s="108"/>
      <c r="Y169" s="266"/>
      <c r="Z169" s="267"/>
      <c r="AA169" s="55"/>
      <c r="AB169" s="49"/>
      <c r="AC169" s="279"/>
    </row>
    <row r="170" spans="1:29" ht="15.75" customHeight="1">
      <c r="A170" s="269"/>
      <c r="B170" s="99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62"/>
      <c r="T170" s="63"/>
      <c r="U170" s="52"/>
      <c r="V170" s="53"/>
      <c r="W170" s="63"/>
      <c r="X170" s="108"/>
      <c r="Y170" s="266"/>
      <c r="Z170" s="267"/>
      <c r="AA170" s="55"/>
      <c r="AB170" s="49"/>
      <c r="AC170" s="279"/>
    </row>
    <row r="171" spans="1:29" ht="15.75" customHeight="1">
      <c r="A171" s="269"/>
      <c r="B171" s="99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62"/>
      <c r="T171" s="63"/>
      <c r="U171" s="52"/>
      <c r="V171" s="53"/>
      <c r="W171" s="63"/>
      <c r="X171" s="108"/>
      <c r="Y171" s="266"/>
      <c r="Z171" s="267"/>
      <c r="AA171" s="55"/>
      <c r="AB171" s="49"/>
      <c r="AC171" s="279"/>
    </row>
    <row r="172" spans="1:29" ht="15.75" customHeight="1">
      <c r="A172" s="269"/>
      <c r="B172" s="99"/>
      <c r="C172" s="264"/>
      <c r="D172" s="265"/>
      <c r="E172" s="39"/>
      <c r="F172" s="71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62"/>
      <c r="T172" s="63"/>
      <c r="U172" s="52"/>
      <c r="V172" s="53"/>
      <c r="W172" s="63"/>
      <c r="X172" s="108"/>
      <c r="Y172" s="266"/>
      <c r="Z172" s="267"/>
      <c r="AA172" s="55"/>
      <c r="AB172" s="49"/>
      <c r="AC172" s="279"/>
    </row>
    <row r="173" spans="1:29" ht="15.75" customHeight="1">
      <c r="A173" s="269"/>
      <c r="B173" s="99"/>
      <c r="C173" s="264"/>
      <c r="D173" s="265"/>
      <c r="E173" s="109"/>
      <c r="F173" s="71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71">AVERAGE(I158:I173)</f>
        <v>20</v>
      </c>
      <c r="J174" s="81">
        <f t="shared" si="71"/>
        <v>2000</v>
      </c>
      <c r="K174" s="82">
        <f t="shared" ref="K174" si="72">J174/I174</f>
        <v>100</v>
      </c>
      <c r="L174" s="80">
        <f t="shared" ref="L174:M174" si="73">AVERAGE(L158:L173)</f>
        <v>20</v>
      </c>
      <c r="M174" s="81">
        <f t="shared" si="73"/>
        <v>1712.6806420528947</v>
      </c>
      <c r="N174" s="82">
        <f>M174/L174</f>
        <v>85.634032102644738</v>
      </c>
      <c r="O174" s="83">
        <f>L174-I174</f>
        <v>0</v>
      </c>
      <c r="P174" s="84">
        <f>N174-K174</f>
        <v>-14.365967897355262</v>
      </c>
      <c r="Q174" s="85">
        <f>N174/K174</f>
        <v>0.85634032102644742</v>
      </c>
      <c r="R174" s="275"/>
      <c r="S174" s="182">
        <f>S158</f>
        <v>0.72728009259259263</v>
      </c>
      <c r="T174" s="183">
        <f>INDEX(T158:T173,COUNTA(T158:T173))</f>
        <v>0.83922453703703703</v>
      </c>
      <c r="U174" s="86"/>
      <c r="V174" s="96"/>
      <c r="W174" s="78"/>
      <c r="X174" s="82"/>
      <c r="Y174" s="262"/>
      <c r="Z174" s="263"/>
      <c r="AA174" s="97">
        <f>M174-J174</f>
        <v>-287.31935794710535</v>
      </c>
      <c r="AB174" s="85">
        <f>M174/J174</f>
        <v>0.8563403210264473</v>
      </c>
      <c r="AC174" s="280"/>
    </row>
    <row r="176" spans="1:29">
      <c r="Y176" s="260" t="s">
        <v>54</v>
      </c>
      <c r="Z176" s="260"/>
    </row>
    <row r="177" spans="25:26">
      <c r="Y177" s="260" t="s">
        <v>55</v>
      </c>
      <c r="Z177" s="260"/>
    </row>
    <row r="178" spans="25:26">
      <c r="Y178" s="260" t="s">
        <v>56</v>
      </c>
      <c r="Z178" s="260"/>
    </row>
    <row r="179" spans="25:26">
      <c r="Y179" s="260" t="s">
        <v>57</v>
      </c>
      <c r="Z179" s="260"/>
    </row>
    <row r="180" spans="25:26">
      <c r="Y180" s="260" t="s">
        <v>58</v>
      </c>
      <c r="Z180" s="260"/>
    </row>
    <row r="181" spans="25:26">
      <c r="Y181" s="260" t="s">
        <v>59</v>
      </c>
      <c r="Z181" s="260"/>
    </row>
    <row r="182" spans="25:26">
      <c r="Y182" s="260" t="s">
        <v>60</v>
      </c>
      <c r="Z182" s="260"/>
    </row>
    <row r="183" spans="25:26">
      <c r="Y183" s="260" t="s">
        <v>61</v>
      </c>
      <c r="Z183" s="260"/>
    </row>
    <row r="184" spans="25:26">
      <c r="Y184" s="260" t="s">
        <v>62</v>
      </c>
      <c r="Z184" s="260"/>
    </row>
    <row r="185" spans="25:26">
      <c r="Y185" s="260" t="s">
        <v>63</v>
      </c>
      <c r="Z185" s="260"/>
    </row>
    <row r="186" spans="25:26">
      <c r="Y186" s="260" t="s">
        <v>64</v>
      </c>
      <c r="Z186" s="260"/>
    </row>
    <row r="187" spans="25:26">
      <c r="Y187" s="260" t="s">
        <v>65</v>
      </c>
      <c r="Z187" s="260"/>
    </row>
    <row r="188" spans="25:26">
      <c r="Y188" s="260" t="s">
        <v>66</v>
      </c>
      <c r="Z188" s="260"/>
    </row>
  </sheetData>
  <mergeCells count="415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</mergeCells>
  <phoneticPr fontId="4" type="noConversion"/>
  <conditionalFormatting sqref="O5:O174">
    <cfRule type="cellIs" dxfId="70" priority="4" operator="greaterThan">
      <formula>0</formula>
    </cfRule>
  </conditionalFormatting>
  <conditionalFormatting sqref="P5:P174 AA5:AA174">
    <cfRule type="cellIs" dxfId="69" priority="8" operator="lessThan">
      <formula>0</formula>
    </cfRule>
  </conditionalFormatting>
  <conditionalFormatting sqref="Q5:Q174 AB5:AB174">
    <cfRule type="cellIs" dxfId="68" priority="6" operator="greaterThan">
      <formula>1</formula>
    </cfRule>
    <cfRule type="cellIs" dxfId="67" priority="7" operator="lessThan">
      <formula>0.8</formula>
    </cfRule>
  </conditionalFormatting>
  <conditionalFormatting sqref="AC5:AC22 R5:R174 AC56:AC91">
    <cfRule type="cellIs" dxfId="66" priority="9" operator="lessThan">
      <formula>0.8</formula>
    </cfRule>
  </conditionalFormatting>
  <conditionalFormatting sqref="AC39">
    <cfRule type="cellIs" dxfId="65" priority="12" operator="lessThan">
      <formula>0.8</formula>
    </cfRule>
  </conditionalFormatting>
  <conditionalFormatting sqref="AC54">
    <cfRule type="cellIs" dxfId="64" priority="11" operator="lessThan">
      <formula>0.8</formula>
    </cfRule>
  </conditionalFormatting>
  <conditionalFormatting sqref="AC97:AC105">
    <cfRule type="cellIs" dxfId="63" priority="10" operator="lessThan">
      <formula>0.8</formula>
    </cfRule>
  </conditionalFormatting>
  <conditionalFormatting sqref="AC107:AC112">
    <cfRule type="cellIs" dxfId="62" priority="5" operator="lessThan">
      <formula>0.8</formula>
    </cfRule>
  </conditionalFormatting>
  <conditionalFormatting sqref="AC124:AC141">
    <cfRule type="cellIs" dxfId="61" priority="1" operator="lessThan">
      <formula>0.8</formula>
    </cfRule>
  </conditionalFormatting>
  <conditionalFormatting sqref="AC156">
    <cfRule type="cellIs" dxfId="60" priority="3" operator="lessThan">
      <formula>0.8</formula>
    </cfRule>
  </conditionalFormatting>
  <conditionalFormatting sqref="AC158:AC174">
    <cfRule type="cellIs" dxfId="59" priority="2" operator="lessThan">
      <formula>0.8</formula>
    </cfRule>
  </conditionalFormatting>
  <dataValidations count="1">
    <dataValidation type="list" allowBlank="1" showInputMessage="1" showErrorMessage="1" sqref="Y5:Z174" xr:uid="{C6DE963D-089D-4EFC-8822-B6CAE3B403AB}">
      <formula1>$Y$176:$Y$204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E0163-79A2-4CE1-9D2C-E5F286646E15}">
  <sheetPr>
    <tabColor theme="9" tint="0.59999389629810485"/>
  </sheetPr>
  <dimension ref="B1:AR36"/>
  <sheetViews>
    <sheetView zoomScale="70" zoomScaleNormal="70" workbookViewId="0">
      <selection activeCell="V42" sqref="V42"/>
    </sheetView>
  </sheetViews>
  <sheetFormatPr defaultColWidth="7.6640625" defaultRowHeight="15.75"/>
  <cols>
    <col min="1" max="1" width="7.6640625" style="125"/>
    <col min="2" max="2" width="15.6640625" style="125" customWidth="1"/>
    <col min="3" max="3" width="8.109375" style="131" customWidth="1"/>
    <col min="4" max="34" width="11.109375" style="125" customWidth="1"/>
    <col min="35" max="16384" width="7.6640625" style="125"/>
  </cols>
  <sheetData>
    <row r="1" spans="2:44" ht="27.75" customHeight="1">
      <c r="B1" s="247" t="s">
        <v>132</v>
      </c>
      <c r="C1" s="247"/>
      <c r="D1" s="247"/>
      <c r="E1" s="247"/>
      <c r="F1" s="247"/>
      <c r="G1" s="247"/>
      <c r="H1" s="247"/>
      <c r="I1" s="247"/>
      <c r="J1" s="247"/>
      <c r="K1" s="124"/>
      <c r="L1" s="124"/>
      <c r="M1" s="124"/>
      <c r="N1" s="124"/>
      <c r="O1" s="124"/>
      <c r="P1" s="124"/>
    </row>
    <row r="2" spans="2:44" ht="27.75" customHeight="1">
      <c r="B2" s="248"/>
      <c r="C2" s="248"/>
      <c r="D2" s="248"/>
      <c r="E2" s="248"/>
      <c r="F2" s="248"/>
      <c r="G2" s="248"/>
      <c r="H2" s="248"/>
      <c r="I2" s="248"/>
      <c r="J2" s="248"/>
      <c r="K2" s="124"/>
      <c r="L2" s="124"/>
      <c r="M2" s="124"/>
      <c r="N2" s="124"/>
      <c r="O2" s="124"/>
      <c r="P2" s="124"/>
    </row>
    <row r="3" spans="2:44" ht="46.5" customHeight="1">
      <c r="B3" s="126" t="s">
        <v>133</v>
      </c>
      <c r="C3" s="249" t="s">
        <v>237</v>
      </c>
      <c r="D3" s="250"/>
      <c r="E3" s="126" t="s">
        <v>134</v>
      </c>
      <c r="F3" s="251">
        <f>'0702(18度C)'!D1+'0702(4度C)'!D1</f>
        <v>249800</v>
      </c>
      <c r="G3" s="252"/>
      <c r="H3" s="126" t="s">
        <v>2</v>
      </c>
      <c r="I3" s="253">
        <f>'0702(18度C)'!F1+'0702(4度C)'!F1</f>
        <v>8218987.7799999993</v>
      </c>
      <c r="J3" s="254"/>
      <c r="K3" s="127"/>
      <c r="L3" s="128"/>
      <c r="M3" s="124"/>
      <c r="N3" s="124"/>
      <c r="O3" s="124"/>
      <c r="P3" s="124"/>
    </row>
    <row r="4" spans="2:44" ht="28.5" customHeight="1">
      <c r="B4" s="255" t="s">
        <v>135</v>
      </c>
      <c r="C4" s="235" t="s">
        <v>136</v>
      </c>
      <c r="D4" s="236"/>
      <c r="E4" s="258" t="s">
        <v>137</v>
      </c>
      <c r="F4" s="259"/>
      <c r="G4" s="258" t="s">
        <v>138</v>
      </c>
      <c r="H4" s="259"/>
      <c r="I4" s="258" t="s">
        <v>139</v>
      </c>
      <c r="J4" s="259"/>
      <c r="K4" s="233" t="s">
        <v>140</v>
      </c>
      <c r="L4" s="234"/>
      <c r="M4" s="233" t="s">
        <v>141</v>
      </c>
      <c r="N4" s="234"/>
      <c r="P4" s="128"/>
      <c r="Q4" s="124"/>
      <c r="R4" s="124"/>
    </row>
    <row r="5" spans="2:44" ht="28.5" customHeight="1">
      <c r="B5" s="256"/>
      <c r="C5" s="235" t="s">
        <v>142</v>
      </c>
      <c r="D5" s="236"/>
      <c r="E5" s="237" t="s">
        <v>143</v>
      </c>
      <c r="F5" s="238"/>
      <c r="G5" s="239" t="s">
        <v>144</v>
      </c>
      <c r="H5" s="240"/>
      <c r="I5" s="241" t="s">
        <v>145</v>
      </c>
      <c r="J5" s="242"/>
      <c r="K5" s="243" t="s">
        <v>146</v>
      </c>
      <c r="L5" s="244"/>
      <c r="M5" s="245" t="s">
        <v>147</v>
      </c>
      <c r="N5" s="246"/>
      <c r="O5" s="128"/>
      <c r="P5" s="128"/>
      <c r="Q5" s="128"/>
      <c r="R5" s="128"/>
    </row>
    <row r="6" spans="2:44" ht="28.5" customHeight="1">
      <c r="B6" s="256"/>
      <c r="C6" s="235" t="s">
        <v>148</v>
      </c>
      <c r="D6" s="236"/>
      <c r="E6" s="227">
        <f>AVERAGE(D13:O13,D27:X27)</f>
        <v>462.238883366626</v>
      </c>
      <c r="F6" s="228" t="e">
        <f>AVERAGE(#REF!,D13:K13)</f>
        <v>#REF!</v>
      </c>
      <c r="G6" s="229">
        <f>AVERAGE(D13:K13)</f>
        <v>176.00180139940372</v>
      </c>
      <c r="H6" s="230"/>
      <c r="I6" s="229">
        <f>AVERAGE(L13:O13)</f>
        <v>90.096618357487912</v>
      </c>
      <c r="J6" s="230"/>
      <c r="K6" s="229">
        <f>AVERAGE(D27:O27)</f>
        <v>632.87570028011203</v>
      </c>
      <c r="L6" s="230"/>
      <c r="M6" s="229">
        <f>AVERAGE(P27:X27)</f>
        <v>754.73752228163994</v>
      </c>
      <c r="N6" s="230"/>
      <c r="O6" s="128"/>
      <c r="P6" s="128"/>
      <c r="Q6" s="128"/>
      <c r="R6" s="128"/>
    </row>
    <row r="7" spans="2:44" ht="28.5" customHeight="1">
      <c r="B7" s="256"/>
      <c r="C7" s="221" t="s">
        <v>149</v>
      </c>
      <c r="D7" s="222"/>
      <c r="E7" s="231">
        <f>AVERAGE(D14:O14,D28:X28)</f>
        <v>387.54987111548212</v>
      </c>
      <c r="F7" s="232" t="e">
        <f>AVERAGE(#REF!,D14:K14)</f>
        <v>#REF!</v>
      </c>
      <c r="G7" s="219">
        <f>AVERAGE(D14:K14)</f>
        <v>148.13183052502401</v>
      </c>
      <c r="H7" s="220"/>
      <c r="I7" s="219">
        <f>AVERAGE(L14:O14)</f>
        <v>77.05702276337955</v>
      </c>
      <c r="J7" s="220"/>
      <c r="K7" s="219">
        <f>AVERAGE(D28:O28)</f>
        <v>529.87858886065283</v>
      </c>
      <c r="L7" s="220"/>
      <c r="M7" s="219">
        <f>AVERAGE(P28:X28)</f>
        <v>632.3457189868401</v>
      </c>
      <c r="N7" s="220"/>
      <c r="O7" s="128"/>
      <c r="P7" s="128"/>
      <c r="Q7" s="128"/>
      <c r="R7" s="128"/>
    </row>
    <row r="8" spans="2:44" ht="28.5" customHeight="1">
      <c r="B8" s="257"/>
      <c r="C8" s="221" t="s">
        <v>150</v>
      </c>
      <c r="D8" s="222"/>
      <c r="E8" s="223">
        <f>AVERAGE(D15:O15,D29:X29)</f>
        <v>0.84308889971129852</v>
      </c>
      <c r="F8" s="224" t="e">
        <f>AVERAGE(D15:K15,#REF!)</f>
        <v>#REF!</v>
      </c>
      <c r="G8" s="225">
        <f>AVERAGE(D15:K15)</f>
        <v>0.84368454745804355</v>
      </c>
      <c r="H8" s="226"/>
      <c r="I8" s="225">
        <f>AVERAGE(L15:O15)</f>
        <v>0.85516866379522971</v>
      </c>
      <c r="J8" s="226"/>
      <c r="K8" s="225">
        <f>AVERAGE(D29:O29)</f>
        <v>0.84032911804618682</v>
      </c>
      <c r="L8" s="226"/>
      <c r="M8" s="225">
        <f>AVERAGE(P29:X29)</f>
        <v>0.84003380418494544</v>
      </c>
      <c r="N8" s="226"/>
      <c r="O8" s="130" t="s">
        <v>151</v>
      </c>
      <c r="P8" s="128"/>
      <c r="Q8" s="128"/>
      <c r="R8" s="128"/>
    </row>
    <row r="9" spans="2:44" ht="28.5" customHeight="1" thickBot="1">
      <c r="H9" s="132"/>
      <c r="N9" s="128"/>
      <c r="O9" s="128"/>
      <c r="P9" s="128"/>
    </row>
    <row r="10" spans="2:44" ht="30" customHeight="1">
      <c r="B10" s="209" t="s">
        <v>152</v>
      </c>
      <c r="C10" s="210"/>
      <c r="D10" s="214" t="s">
        <v>153</v>
      </c>
      <c r="E10" s="215"/>
      <c r="F10" s="215"/>
      <c r="G10" s="215"/>
      <c r="H10" s="215"/>
      <c r="I10" s="215"/>
      <c r="J10" s="215"/>
      <c r="K10" s="215"/>
      <c r="L10" s="216" t="s">
        <v>154</v>
      </c>
      <c r="M10" s="217"/>
      <c r="N10" s="217"/>
      <c r="O10" s="218"/>
    </row>
    <row r="11" spans="2:44" ht="17.25" customHeight="1">
      <c r="B11" s="205" t="s">
        <v>155</v>
      </c>
      <c r="C11" s="206"/>
      <c r="D11" s="135">
        <v>1</v>
      </c>
      <c r="E11" s="136">
        <v>2</v>
      </c>
      <c r="F11" s="136">
        <v>3</v>
      </c>
      <c r="G11" s="136">
        <v>4</v>
      </c>
      <c r="H11" s="136">
        <v>5</v>
      </c>
      <c r="I11" s="136">
        <v>6</v>
      </c>
      <c r="J11" s="136">
        <v>7</v>
      </c>
      <c r="K11" s="171">
        <v>8</v>
      </c>
      <c r="L11" s="135">
        <v>1</v>
      </c>
      <c r="M11" s="164">
        <v>2</v>
      </c>
      <c r="N11" s="136">
        <v>3</v>
      </c>
      <c r="O11" s="137">
        <v>4</v>
      </c>
    </row>
    <row r="12" spans="2:44" ht="46.5" customHeight="1">
      <c r="B12" s="205"/>
      <c r="C12" s="206"/>
      <c r="D12" s="138" t="s">
        <v>156</v>
      </c>
      <c r="E12" s="139" t="s">
        <v>157</v>
      </c>
      <c r="F12" s="139" t="s">
        <v>158</v>
      </c>
      <c r="G12" s="139" t="s">
        <v>159</v>
      </c>
      <c r="H12" s="139" t="s">
        <v>160</v>
      </c>
      <c r="I12" s="139" t="s">
        <v>161</v>
      </c>
      <c r="J12" s="139" t="s">
        <v>162</v>
      </c>
      <c r="K12" s="172" t="s">
        <v>163</v>
      </c>
      <c r="L12" s="180" t="s">
        <v>225</v>
      </c>
      <c r="M12" s="187" t="s">
        <v>157</v>
      </c>
      <c r="N12" s="139" t="s">
        <v>164</v>
      </c>
      <c r="O12" s="140" t="s">
        <v>159</v>
      </c>
    </row>
    <row r="13" spans="2:44" ht="40.15" customHeight="1">
      <c r="B13" s="207" t="s">
        <v>10</v>
      </c>
      <c r="C13" s="141" t="s">
        <v>165</v>
      </c>
      <c r="D13" s="142">
        <v>105.25316455696202</v>
      </c>
      <c r="E13" s="143">
        <v>78.94736842105263</v>
      </c>
      <c r="F13" s="143">
        <v>107.14285714285714</v>
      </c>
      <c r="G13" s="143">
        <v>85.889570552147248</v>
      </c>
      <c r="H13" s="143">
        <v>170.5263157894737</v>
      </c>
      <c r="I13" s="143">
        <v>250.92</v>
      </c>
      <c r="J13" s="143" t="s">
        <v>77</v>
      </c>
      <c r="K13" s="173">
        <v>433.33333333333331</v>
      </c>
      <c r="L13" s="142" t="s">
        <v>77</v>
      </c>
      <c r="M13" s="188">
        <v>83.333333333333329</v>
      </c>
      <c r="N13" s="143">
        <v>86.956521739130437</v>
      </c>
      <c r="O13" s="144">
        <v>100</v>
      </c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</row>
    <row r="14" spans="2:44" ht="39.6" customHeight="1">
      <c r="B14" s="207"/>
      <c r="C14" s="145" t="s">
        <v>166</v>
      </c>
      <c r="D14" s="146">
        <v>89.760469554426237</v>
      </c>
      <c r="E14" s="147">
        <v>66.453089927219139</v>
      </c>
      <c r="F14" s="147">
        <v>89.132918579217431</v>
      </c>
      <c r="G14" s="147">
        <v>72.454831208291424</v>
      </c>
      <c r="H14" s="147">
        <v>145.51015713379437</v>
      </c>
      <c r="I14" s="147">
        <v>213.83588083467396</v>
      </c>
      <c r="J14" s="147" t="s">
        <v>77</v>
      </c>
      <c r="K14" s="174">
        <v>359.77546643754562</v>
      </c>
      <c r="L14" s="146" t="s">
        <v>77</v>
      </c>
      <c r="M14" s="189">
        <v>71.028546711117301</v>
      </c>
      <c r="N14" s="147">
        <v>74.492143374711901</v>
      </c>
      <c r="O14" s="148">
        <v>85.650378204309476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</row>
    <row r="15" spans="2:44" ht="40.15" customHeight="1">
      <c r="B15" s="207"/>
      <c r="C15" s="149" t="s">
        <v>167</v>
      </c>
      <c r="D15" s="150">
        <f t="shared" ref="D15:I15" si="0">D14/D13</f>
        <v>0.85280542330723674</v>
      </c>
      <c r="E15" s="151">
        <f t="shared" si="0"/>
        <v>0.84173913907810916</v>
      </c>
      <c r="F15" s="151">
        <f t="shared" si="0"/>
        <v>0.83190724007269601</v>
      </c>
      <c r="G15" s="151">
        <f t="shared" si="0"/>
        <v>0.84358124906796439</v>
      </c>
      <c r="H15" s="151">
        <f t="shared" si="0"/>
        <v>0.85330030417965819</v>
      </c>
      <c r="I15" s="151">
        <f t="shared" si="0"/>
        <v>0.85220740010630469</v>
      </c>
      <c r="J15" s="151" t="s">
        <v>77</v>
      </c>
      <c r="K15" s="175">
        <f t="shared" ref="K15" si="1">K14/K13</f>
        <v>0.83025107639433604</v>
      </c>
      <c r="L15" s="150" t="s">
        <v>77</v>
      </c>
      <c r="M15" s="190">
        <f>M14/M13</f>
        <v>0.85234256053340762</v>
      </c>
      <c r="N15" s="151">
        <f>N14/N13</f>
        <v>0.85665964880918688</v>
      </c>
      <c r="O15" s="152">
        <f>O14/O13</f>
        <v>0.85650378204309474</v>
      </c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</row>
    <row r="16" spans="2:44" ht="17.25" customHeight="1">
      <c r="B16" s="208" t="s">
        <v>168</v>
      </c>
      <c r="C16" s="134" t="s">
        <v>169</v>
      </c>
      <c r="D16" s="50">
        <v>0.25008101851851849</v>
      </c>
      <c r="E16" s="51">
        <v>0.16695601851851852</v>
      </c>
      <c r="F16" s="51">
        <v>0.25019675925925927</v>
      </c>
      <c r="G16" s="51">
        <v>0.16666666666666666</v>
      </c>
      <c r="H16" s="51">
        <v>0.16678240740740741</v>
      </c>
      <c r="I16" s="51">
        <v>0.25009259259259259</v>
      </c>
      <c r="J16" s="51" t="s">
        <v>77</v>
      </c>
      <c r="K16" s="57">
        <v>0.33541666666666659</v>
      </c>
      <c r="L16" s="50" t="s">
        <v>77</v>
      </c>
      <c r="M16" s="191">
        <v>0.70833333333333337</v>
      </c>
      <c r="N16" s="51">
        <v>0.72233796296296293</v>
      </c>
      <c r="O16" s="116">
        <v>0.70833333333333337</v>
      </c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</row>
    <row r="17" spans="2:44" ht="17.25" customHeight="1">
      <c r="B17" s="205"/>
      <c r="C17" s="134" t="s">
        <v>170</v>
      </c>
      <c r="D17" s="50">
        <v>0.61892361111111116</v>
      </c>
      <c r="E17" s="51">
        <v>0.67644675925925923</v>
      </c>
      <c r="F17" s="51">
        <v>0.70241898148148152</v>
      </c>
      <c r="G17" s="51">
        <v>0.66273148148148153</v>
      </c>
      <c r="H17" s="51">
        <v>0.78472222222222199</v>
      </c>
      <c r="I17" s="51">
        <v>0.5258680555555556</v>
      </c>
      <c r="J17" s="51" t="s">
        <v>77</v>
      </c>
      <c r="K17" s="57">
        <v>0.45295138888888886</v>
      </c>
      <c r="L17" s="50" t="s">
        <v>77</v>
      </c>
      <c r="M17" s="191">
        <v>0.82708333333333328</v>
      </c>
      <c r="N17" s="51">
        <v>0.82672453703703708</v>
      </c>
      <c r="O17" s="116">
        <v>0.8301736111111111</v>
      </c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</row>
    <row r="18" spans="2:44" ht="17.25" customHeight="1">
      <c r="B18" s="205" t="s">
        <v>171</v>
      </c>
      <c r="C18" s="206"/>
      <c r="D18" s="153">
        <v>15.8</v>
      </c>
      <c r="E18" s="154">
        <v>25.333333333333332</v>
      </c>
      <c r="F18" s="154">
        <v>18.666666666666668</v>
      </c>
      <c r="G18" s="154">
        <v>23.285714285714285</v>
      </c>
      <c r="H18" s="154">
        <v>21.111111111111111</v>
      </c>
      <c r="I18" s="154">
        <v>12.5</v>
      </c>
      <c r="J18" s="154" t="s">
        <v>77</v>
      </c>
      <c r="K18" s="176">
        <v>6</v>
      </c>
      <c r="L18" s="153" t="s">
        <v>77</v>
      </c>
      <c r="M18" s="192">
        <v>24</v>
      </c>
      <c r="N18" s="154">
        <v>23</v>
      </c>
      <c r="O18" s="155">
        <v>20</v>
      </c>
    </row>
    <row r="19" spans="2:44" ht="17.25" customHeight="1">
      <c r="B19" s="198" t="s">
        <v>172</v>
      </c>
      <c r="C19" s="199"/>
      <c r="D19" s="156" t="s">
        <v>173</v>
      </c>
      <c r="E19" s="157" t="s">
        <v>174</v>
      </c>
      <c r="F19" s="157" t="s">
        <v>174</v>
      </c>
      <c r="G19" s="157" t="s">
        <v>174</v>
      </c>
      <c r="H19" s="157" t="s">
        <v>175</v>
      </c>
      <c r="I19" s="157" t="s">
        <v>176</v>
      </c>
      <c r="J19" s="157" t="s">
        <v>176</v>
      </c>
      <c r="K19" s="177" t="s">
        <v>176</v>
      </c>
      <c r="L19" s="156" t="s">
        <v>173</v>
      </c>
      <c r="M19" s="193" t="s">
        <v>174</v>
      </c>
      <c r="N19" s="157" t="s">
        <v>174</v>
      </c>
      <c r="O19" s="158" t="s">
        <v>174</v>
      </c>
    </row>
    <row r="20" spans="2:44" ht="17.25" customHeight="1">
      <c r="B20" s="198" t="s">
        <v>177</v>
      </c>
      <c r="C20" s="199"/>
      <c r="D20" s="156" t="s">
        <v>176</v>
      </c>
      <c r="E20" s="157"/>
      <c r="F20" s="157"/>
      <c r="G20" s="157"/>
      <c r="H20" s="157" t="s">
        <v>176</v>
      </c>
      <c r="I20" s="157"/>
      <c r="J20" s="157"/>
      <c r="K20" s="177"/>
      <c r="L20" s="135"/>
      <c r="M20" s="164"/>
      <c r="N20" s="157"/>
      <c r="O20" s="158"/>
    </row>
    <row r="21" spans="2:44" ht="17.25" customHeight="1" thickBot="1">
      <c r="B21" s="200" t="s">
        <v>178</v>
      </c>
      <c r="C21" s="201"/>
      <c r="D21" s="160"/>
      <c r="E21" s="161"/>
      <c r="F21" s="162"/>
      <c r="G21" s="162"/>
      <c r="H21" s="161" t="s">
        <v>179</v>
      </c>
      <c r="I21" s="161" t="s">
        <v>180</v>
      </c>
      <c r="J21" s="161"/>
      <c r="K21" s="178" t="s">
        <v>181</v>
      </c>
      <c r="L21" s="181"/>
      <c r="M21" s="194"/>
      <c r="N21" s="161"/>
      <c r="O21" s="163"/>
    </row>
    <row r="23" spans="2:44" ht="16.5" thickBot="1"/>
    <row r="24" spans="2:44" ht="30" customHeight="1">
      <c r="B24" s="209" t="s">
        <v>152</v>
      </c>
      <c r="C24" s="210"/>
      <c r="D24" s="211" t="s">
        <v>182</v>
      </c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3"/>
      <c r="P24" s="202" t="s">
        <v>183</v>
      </c>
      <c r="Q24" s="203"/>
      <c r="R24" s="203"/>
      <c r="S24" s="203"/>
      <c r="T24" s="203"/>
      <c r="U24" s="203"/>
      <c r="V24" s="203"/>
      <c r="W24" s="203"/>
      <c r="X24" s="204"/>
    </row>
    <row r="25" spans="2:44" ht="17.25" customHeight="1">
      <c r="B25" s="205" t="s">
        <v>155</v>
      </c>
      <c r="C25" s="206"/>
      <c r="D25" s="135">
        <v>1</v>
      </c>
      <c r="E25" s="164">
        <v>2</v>
      </c>
      <c r="F25" s="136">
        <v>3</v>
      </c>
      <c r="G25" s="136">
        <v>4</v>
      </c>
      <c r="H25" s="164">
        <v>5</v>
      </c>
      <c r="I25" s="136">
        <v>6</v>
      </c>
      <c r="J25" s="136">
        <v>7</v>
      </c>
      <c r="K25" s="164">
        <v>8</v>
      </c>
      <c r="L25" s="136">
        <v>9</v>
      </c>
      <c r="M25" s="136">
        <v>10</v>
      </c>
      <c r="N25" s="164">
        <v>11</v>
      </c>
      <c r="O25" s="136">
        <v>12</v>
      </c>
      <c r="P25" s="135">
        <v>1</v>
      </c>
      <c r="Q25" s="136">
        <v>2</v>
      </c>
      <c r="R25" s="136">
        <v>3</v>
      </c>
      <c r="S25" s="136">
        <v>4</v>
      </c>
      <c r="T25" s="136">
        <v>5</v>
      </c>
      <c r="U25" s="136">
        <v>6</v>
      </c>
      <c r="V25" s="136">
        <v>7</v>
      </c>
      <c r="W25" s="136">
        <v>8</v>
      </c>
      <c r="X25" s="137">
        <v>9</v>
      </c>
    </row>
    <row r="26" spans="2:44" ht="46.5" customHeight="1">
      <c r="B26" s="205"/>
      <c r="C26" s="206"/>
      <c r="D26" s="165" t="s">
        <v>156</v>
      </c>
      <c r="E26" s="166" t="s">
        <v>164</v>
      </c>
      <c r="F26" s="139" t="s">
        <v>160</v>
      </c>
      <c r="G26" s="139" t="s">
        <v>161</v>
      </c>
      <c r="H26" s="139" t="s">
        <v>184</v>
      </c>
      <c r="I26" s="139" t="s">
        <v>163</v>
      </c>
      <c r="J26" s="139" t="s">
        <v>185</v>
      </c>
      <c r="K26" s="139" t="s">
        <v>186</v>
      </c>
      <c r="L26" s="139" t="s">
        <v>187</v>
      </c>
      <c r="M26" s="139" t="s">
        <v>188</v>
      </c>
      <c r="N26" s="167" t="s">
        <v>45</v>
      </c>
      <c r="O26" s="168" t="s">
        <v>189</v>
      </c>
      <c r="P26" s="138" t="s">
        <v>190</v>
      </c>
      <c r="Q26" s="139" t="s">
        <v>162</v>
      </c>
      <c r="R26" s="139" t="s">
        <v>191</v>
      </c>
      <c r="S26" s="139" t="s">
        <v>192</v>
      </c>
      <c r="T26" s="139" t="s">
        <v>193</v>
      </c>
      <c r="U26" s="139" t="s">
        <v>187</v>
      </c>
      <c r="V26" s="139" t="s">
        <v>194</v>
      </c>
      <c r="W26" s="167" t="s">
        <v>45</v>
      </c>
      <c r="X26" s="168" t="s">
        <v>46</v>
      </c>
    </row>
    <row r="27" spans="2:44" ht="40.15" customHeight="1">
      <c r="B27" s="207" t="s">
        <v>10</v>
      </c>
      <c r="C27" s="141" t="s">
        <v>165</v>
      </c>
      <c r="D27" s="143">
        <v>192.52941176470588</v>
      </c>
      <c r="E27" s="143" t="s">
        <v>77</v>
      </c>
      <c r="F27" s="143" t="s">
        <v>77</v>
      </c>
      <c r="G27" s="143">
        <v>214.28571428571428</v>
      </c>
      <c r="H27" s="143">
        <v>433.33333333333331</v>
      </c>
      <c r="I27" s="143" t="s">
        <v>77</v>
      </c>
      <c r="J27" s="143">
        <v>675</v>
      </c>
      <c r="K27" s="143">
        <v>825</v>
      </c>
      <c r="L27" s="143" t="s">
        <v>77</v>
      </c>
      <c r="M27" s="143">
        <v>880</v>
      </c>
      <c r="N27" s="143">
        <v>985.71428571428567</v>
      </c>
      <c r="O27" s="143">
        <v>857.14285714285711</v>
      </c>
      <c r="P27" s="142">
        <v>231.5</v>
      </c>
      <c r="Q27" s="143" t="s">
        <v>77</v>
      </c>
      <c r="R27" s="143" t="s">
        <v>77</v>
      </c>
      <c r="S27" s="143">
        <v>675</v>
      </c>
      <c r="T27" s="143">
        <v>845.4545454545455</v>
      </c>
      <c r="U27" s="143" t="s">
        <v>77</v>
      </c>
      <c r="V27" s="143">
        <v>776.47058823529414</v>
      </c>
      <c r="W27" s="143">
        <v>1200</v>
      </c>
      <c r="X27" s="144">
        <v>800</v>
      </c>
    </row>
    <row r="28" spans="2:44" ht="39.6" customHeight="1">
      <c r="B28" s="207"/>
      <c r="C28" s="145" t="s">
        <v>166</v>
      </c>
      <c r="D28" s="147">
        <v>163.63380635331353</v>
      </c>
      <c r="E28" s="147" t="s">
        <v>77</v>
      </c>
      <c r="F28" s="147" t="s">
        <v>77</v>
      </c>
      <c r="G28" s="147">
        <v>182.79913995699772</v>
      </c>
      <c r="H28" s="147">
        <v>356.48881763053572</v>
      </c>
      <c r="I28" s="147" t="s">
        <v>77</v>
      </c>
      <c r="J28" s="147">
        <v>590.15701898289194</v>
      </c>
      <c r="K28" s="147">
        <v>697.31911003751588</v>
      </c>
      <c r="L28" s="147" t="s">
        <v>77</v>
      </c>
      <c r="M28" s="147">
        <v>736.85014720715265</v>
      </c>
      <c r="N28" s="147">
        <v>812.41197509566371</v>
      </c>
      <c r="O28" s="147">
        <v>699.36869562115123</v>
      </c>
      <c r="P28" s="146">
        <v>193.8003527290748</v>
      </c>
      <c r="Q28" s="147" t="s">
        <v>77</v>
      </c>
      <c r="R28" s="147" t="s">
        <v>77</v>
      </c>
      <c r="S28" s="147">
        <v>598.93122000872495</v>
      </c>
      <c r="T28" s="147">
        <v>695.34332065713613</v>
      </c>
      <c r="U28" s="147" t="s">
        <v>77</v>
      </c>
      <c r="V28" s="147">
        <v>650.97116692502868</v>
      </c>
      <c r="W28" s="147">
        <v>993.26304267340777</v>
      </c>
      <c r="X28" s="148">
        <v>661.76521092766825</v>
      </c>
    </row>
    <row r="29" spans="2:44" ht="40.15" customHeight="1">
      <c r="B29" s="207"/>
      <c r="C29" s="149" t="s">
        <v>167</v>
      </c>
      <c r="D29" s="151">
        <f>D28/D27</f>
        <v>0.84991589001109991</v>
      </c>
      <c r="E29" s="151" t="s">
        <v>77</v>
      </c>
      <c r="F29" s="151" t="s">
        <v>77</v>
      </c>
      <c r="G29" s="151">
        <f>G28/G27</f>
        <v>0.85306265313265606</v>
      </c>
      <c r="H29" s="151">
        <f>H28/H27</f>
        <v>0.82266650222431326</v>
      </c>
      <c r="I29" s="151" t="s">
        <v>77</v>
      </c>
      <c r="J29" s="151">
        <f>J28/J27</f>
        <v>0.87430669478946954</v>
      </c>
      <c r="K29" s="151">
        <f>K28/K27</f>
        <v>0.8452352848939586</v>
      </c>
      <c r="L29" s="151" t="s">
        <v>77</v>
      </c>
      <c r="M29" s="151">
        <f>M28/M27</f>
        <v>0.83732971273540069</v>
      </c>
      <c r="N29" s="151">
        <f>N28/N27</f>
        <v>0.82418606169125308</v>
      </c>
      <c r="O29" s="151">
        <f>O28/O27</f>
        <v>0.81593014489134319</v>
      </c>
      <c r="P29" s="150">
        <f>P28/P27</f>
        <v>0.83715055174546349</v>
      </c>
      <c r="Q29" s="151" t="s">
        <v>77</v>
      </c>
      <c r="R29" s="151" t="s">
        <v>77</v>
      </c>
      <c r="S29" s="151">
        <f>S28/S27</f>
        <v>0.88730551112403699</v>
      </c>
      <c r="T29" s="151">
        <f>T28/T27</f>
        <v>0.8224490889493008</v>
      </c>
      <c r="U29" s="151" t="s">
        <v>77</v>
      </c>
      <c r="V29" s="151">
        <f>V28/V27</f>
        <v>0.83837195740344606</v>
      </c>
      <c r="W29" s="151">
        <f>W28/W27</f>
        <v>0.82771920222783979</v>
      </c>
      <c r="X29" s="152">
        <f>X28/X27</f>
        <v>0.82720651365958531</v>
      </c>
    </row>
    <row r="30" spans="2:44" ht="17.25" customHeight="1">
      <c r="B30" s="208" t="s">
        <v>168</v>
      </c>
      <c r="C30" s="134" t="s">
        <v>169</v>
      </c>
      <c r="D30" s="51">
        <v>0.30422453703703706</v>
      </c>
      <c r="E30" s="51" t="s">
        <v>77</v>
      </c>
      <c r="F30" s="51" t="s">
        <v>77</v>
      </c>
      <c r="G30" s="51">
        <v>0.31765046296296295</v>
      </c>
      <c r="H30" s="51">
        <v>0.25020833333333331</v>
      </c>
      <c r="I30" s="51" t="s">
        <v>77</v>
      </c>
      <c r="J30" s="51">
        <v>0.25</v>
      </c>
      <c r="K30" s="51">
        <v>0.25011574074074072</v>
      </c>
      <c r="L30" s="51" t="s">
        <v>77</v>
      </c>
      <c r="M30" s="51">
        <v>0.25019675925925927</v>
      </c>
      <c r="N30" s="51">
        <v>0.25</v>
      </c>
      <c r="O30" s="51">
        <v>0.3606712962962963</v>
      </c>
      <c r="P30" s="50">
        <v>0.70833333333333337</v>
      </c>
      <c r="Q30" s="51" t="s">
        <v>77</v>
      </c>
      <c r="R30" s="51" t="s">
        <v>77</v>
      </c>
      <c r="S30" s="51">
        <v>0.70833333333333337</v>
      </c>
      <c r="T30" s="51">
        <v>0.70834490740740741</v>
      </c>
      <c r="U30" s="51" t="s">
        <v>77</v>
      </c>
      <c r="V30" s="51">
        <v>0.7086689814814815</v>
      </c>
      <c r="W30" s="51">
        <v>0.70833333333333337</v>
      </c>
      <c r="X30" s="116">
        <v>0.70833333333333337</v>
      </c>
    </row>
    <row r="31" spans="2:44" ht="17.25" customHeight="1">
      <c r="B31" s="205"/>
      <c r="C31" s="134" t="s">
        <v>170</v>
      </c>
      <c r="D31" s="51">
        <v>0.37880787037037039</v>
      </c>
      <c r="E31" s="51" t="s">
        <v>77</v>
      </c>
      <c r="F31" s="51" t="s">
        <v>77</v>
      </c>
      <c r="G31" s="51">
        <v>0.35071759259259261</v>
      </c>
      <c r="H31" s="51">
        <v>0.31689814814814815</v>
      </c>
      <c r="I31" s="51" t="s">
        <v>77</v>
      </c>
      <c r="J31" s="51">
        <v>0.34877314814814814</v>
      </c>
      <c r="K31" s="51">
        <v>0.38291666666666668</v>
      </c>
      <c r="L31" s="51" t="s">
        <v>77</v>
      </c>
      <c r="M31" s="51">
        <v>0.42100694444444442</v>
      </c>
      <c r="N31" s="51">
        <v>0.47499999999999998</v>
      </c>
      <c r="O31" s="51">
        <v>0.46001157407407406</v>
      </c>
      <c r="P31" s="50">
        <v>0.91527777777777775</v>
      </c>
      <c r="Q31" s="51" t="s">
        <v>77</v>
      </c>
      <c r="R31" s="51" t="s">
        <v>77</v>
      </c>
      <c r="S31" s="51">
        <v>0.86752314814814813</v>
      </c>
      <c r="T31" s="51">
        <v>0.93686342592592597</v>
      </c>
      <c r="U31" s="51" t="s">
        <v>77</v>
      </c>
      <c r="V31" s="51">
        <v>0.9868055555555556</v>
      </c>
      <c r="W31" s="51">
        <v>0.88263888888888886</v>
      </c>
      <c r="X31" s="116">
        <v>0.8583912037037037</v>
      </c>
    </row>
    <row r="32" spans="2:44" ht="17.25" customHeight="1">
      <c r="B32" s="205" t="s">
        <v>171</v>
      </c>
      <c r="C32" s="206"/>
      <c r="D32" s="154">
        <v>17</v>
      </c>
      <c r="E32" s="154" t="s">
        <v>77</v>
      </c>
      <c r="F32" s="154" t="s">
        <v>77</v>
      </c>
      <c r="G32" s="154">
        <v>14</v>
      </c>
      <c r="H32" s="154">
        <v>6</v>
      </c>
      <c r="I32" s="154" t="s">
        <v>77</v>
      </c>
      <c r="J32" s="154">
        <v>4</v>
      </c>
      <c r="K32" s="154">
        <v>4</v>
      </c>
      <c r="L32" s="154" t="s">
        <v>77</v>
      </c>
      <c r="M32" s="154">
        <v>3.75</v>
      </c>
      <c r="N32" s="154">
        <v>3.5</v>
      </c>
      <c r="O32" s="154">
        <v>3.5</v>
      </c>
      <c r="P32" s="153">
        <v>14</v>
      </c>
      <c r="Q32" s="154" t="s">
        <v>77</v>
      </c>
      <c r="R32" s="154" t="s">
        <v>77</v>
      </c>
      <c r="S32" s="154">
        <v>4</v>
      </c>
      <c r="T32" s="154">
        <v>3.6666666666666665</v>
      </c>
      <c r="U32" s="51" t="s">
        <v>77</v>
      </c>
      <c r="V32" s="154">
        <v>4.25</v>
      </c>
      <c r="W32" s="154">
        <v>3</v>
      </c>
      <c r="X32" s="155">
        <v>4</v>
      </c>
    </row>
    <row r="33" spans="2:24" ht="17.25" customHeight="1">
      <c r="B33" s="198" t="s">
        <v>172</v>
      </c>
      <c r="C33" s="199"/>
      <c r="D33" s="133" t="s">
        <v>176</v>
      </c>
      <c r="E33" s="157" t="s">
        <v>174</v>
      </c>
      <c r="F33" s="157" t="s">
        <v>175</v>
      </c>
      <c r="G33" s="157" t="s">
        <v>195</v>
      </c>
      <c r="H33" s="157" t="s">
        <v>176</v>
      </c>
      <c r="I33" s="157" t="s">
        <v>176</v>
      </c>
      <c r="J33" s="157" t="s">
        <v>195</v>
      </c>
      <c r="K33" s="157" t="s">
        <v>196</v>
      </c>
      <c r="L33" s="157" t="s">
        <v>196</v>
      </c>
      <c r="M33" s="157" t="s">
        <v>196</v>
      </c>
      <c r="N33" s="157" t="s">
        <v>109</v>
      </c>
      <c r="O33" s="158" t="s">
        <v>109</v>
      </c>
      <c r="P33" s="156" t="s">
        <v>195</v>
      </c>
      <c r="Q33" s="157" t="s">
        <v>176</v>
      </c>
      <c r="R33" s="157" t="s">
        <v>176</v>
      </c>
      <c r="S33" s="157" t="s">
        <v>195</v>
      </c>
      <c r="T33" s="157" t="s">
        <v>196</v>
      </c>
      <c r="U33" s="157" t="s">
        <v>196</v>
      </c>
      <c r="V33" s="157" t="s">
        <v>196</v>
      </c>
      <c r="W33" s="157" t="s">
        <v>109</v>
      </c>
      <c r="X33" s="158" t="s">
        <v>109</v>
      </c>
    </row>
    <row r="34" spans="2:24" ht="17.25" customHeight="1">
      <c r="B34" s="198" t="s">
        <v>177</v>
      </c>
      <c r="C34" s="199"/>
      <c r="D34" s="133"/>
      <c r="E34" s="129"/>
      <c r="F34" s="157"/>
      <c r="G34" s="157"/>
      <c r="H34" s="157"/>
      <c r="I34" s="157"/>
      <c r="J34" s="157"/>
      <c r="K34" s="157"/>
      <c r="L34" s="157"/>
      <c r="M34" s="157"/>
      <c r="N34" s="157"/>
      <c r="O34" s="158"/>
      <c r="P34" s="156"/>
      <c r="Q34" s="157"/>
      <c r="R34" s="157"/>
      <c r="S34" s="157"/>
      <c r="T34" s="157"/>
      <c r="U34" s="157"/>
      <c r="V34" s="157"/>
      <c r="W34" s="157"/>
      <c r="X34" s="158"/>
    </row>
    <row r="35" spans="2:24" ht="17.25" customHeight="1" thickBot="1">
      <c r="B35" s="200" t="s">
        <v>178</v>
      </c>
      <c r="C35" s="201"/>
      <c r="D35" s="159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3"/>
      <c r="P35" s="170"/>
      <c r="Q35" s="161"/>
      <c r="R35" s="161"/>
      <c r="S35" s="161"/>
      <c r="T35" s="161"/>
      <c r="U35" s="161"/>
      <c r="V35" s="161"/>
      <c r="W35" s="161"/>
      <c r="X35" s="163"/>
    </row>
    <row r="36" spans="2:24">
      <c r="T36" s="131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7CAF8-A6E3-4F52-8E18-539C904B2741}">
  <sheetPr>
    <tabColor theme="9" tint="0.59999389629810485"/>
    <pageSetUpPr fitToPage="1"/>
  </sheetPr>
  <dimension ref="A1:AC260"/>
  <sheetViews>
    <sheetView zoomScale="85" zoomScaleNormal="85" workbookViewId="0">
      <pane ySplit="4" topLeftCell="A119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SUM(F5:F242)</f>
        <v>117445</v>
      </c>
      <c r="E1" s="5" t="s">
        <v>2</v>
      </c>
      <c r="F1" s="6">
        <f>SUM(G5:G242)</f>
        <v>2348883.7800000003</v>
      </c>
      <c r="G1" s="7" t="s">
        <v>3</v>
      </c>
      <c r="H1" s="8">
        <f>L21+L38+L55+L72+L89+L106+L123+L140+L157+L174+L191+L208+L225+L242</f>
        <v>88.666666666666671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45840</v>
      </c>
      <c r="B2" s="326"/>
      <c r="C2" s="10" t="s">
        <v>10</v>
      </c>
      <c r="D2" s="11">
        <f>AVERAGE(N21,N38,N55,N72,N89,N106,N123,N140,N157,N174,N191,N208,N225,N242)</f>
        <v>573.79307320044734</v>
      </c>
      <c r="E2" s="11" t="s">
        <v>11</v>
      </c>
      <c r="F2" s="12">
        <f>F1/D1</f>
        <v>19.999861892800887</v>
      </c>
      <c r="G2" s="13" t="s">
        <v>12</v>
      </c>
      <c r="H2" s="14">
        <f>COUNT(H5:H242)</f>
        <v>3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38" t="s">
        <v>69</v>
      </c>
      <c r="C5" s="349" t="s">
        <v>205</v>
      </c>
      <c r="D5" s="349"/>
      <c r="E5" s="39">
        <v>29.52</v>
      </c>
      <c r="F5" s="40">
        <v>2455</v>
      </c>
      <c r="G5" s="41">
        <f t="shared" ref="G5:G6" si="0">E5*F5</f>
        <v>72471.600000000006</v>
      </c>
      <c r="H5" s="42"/>
      <c r="I5" s="43">
        <v>17</v>
      </c>
      <c r="J5" s="44">
        <v>3273</v>
      </c>
      <c r="K5" s="45">
        <f t="shared" ref="K5:K6" si="1">J5/I5</f>
        <v>192.52941176470588</v>
      </c>
      <c r="L5" s="46">
        <v>17</v>
      </c>
      <c r="M5" s="44">
        <f>F5/V5*60</f>
        <v>2783.6220472440955</v>
      </c>
      <c r="N5" s="45">
        <f>M5/L5</f>
        <v>163.74247336729974</v>
      </c>
      <c r="O5" s="47">
        <f>L5-I5</f>
        <v>0</v>
      </c>
      <c r="P5" s="48">
        <f>N5-K5</f>
        <v>-28.786938397406146</v>
      </c>
      <c r="Q5" s="49">
        <f>N5/K5</f>
        <v>0.8504803077433839</v>
      </c>
      <c r="R5" s="274">
        <f>Q21</f>
        <v>0.84991589001109991</v>
      </c>
      <c r="S5" s="50">
        <v>0.30422453703703706</v>
      </c>
      <c r="T5" s="51">
        <v>0.34097222222222223</v>
      </c>
      <c r="U5" s="52">
        <v>4.0833333333333854</v>
      </c>
      <c r="V5" s="53">
        <v>52.91666666666665</v>
      </c>
      <c r="W5" s="54"/>
      <c r="X5" s="17"/>
      <c r="Y5" s="276"/>
      <c r="Z5" s="277"/>
      <c r="AA5" s="36">
        <f>M5-J5</f>
        <v>-489.37795275590452</v>
      </c>
      <c r="AB5" s="37">
        <f>M5/J5</f>
        <v>0.8504803077433839</v>
      </c>
      <c r="AC5" s="292">
        <f>AB21</f>
        <v>0.84991589001109991</v>
      </c>
    </row>
    <row r="6" spans="1:29" ht="15.75" customHeight="1">
      <c r="A6" s="282"/>
      <c r="B6" s="38" t="s">
        <v>69</v>
      </c>
      <c r="C6" s="287" t="s">
        <v>204</v>
      </c>
      <c r="D6" s="287"/>
      <c r="E6" s="39">
        <v>29.85</v>
      </c>
      <c r="F6" s="40">
        <v>2339</v>
      </c>
      <c r="G6" s="41">
        <f t="shared" si="0"/>
        <v>69819.150000000009</v>
      </c>
      <c r="H6" s="42"/>
      <c r="I6" s="43">
        <v>17</v>
      </c>
      <c r="J6" s="44">
        <v>3273</v>
      </c>
      <c r="K6" s="45">
        <f t="shared" si="1"/>
        <v>192.52941176470588</v>
      </c>
      <c r="L6" s="46">
        <v>17</v>
      </c>
      <c r="M6" s="44">
        <f>F6/V6*60</f>
        <v>2779.9273687685641</v>
      </c>
      <c r="N6" s="45">
        <f>M6/L6</f>
        <v>163.5251393393273</v>
      </c>
      <c r="O6" s="47">
        <f>L6-I6</f>
        <v>0</v>
      </c>
      <c r="P6" s="48">
        <f>N6-K6</f>
        <v>-29.004272425378588</v>
      </c>
      <c r="Q6" s="49">
        <f>N6/K6</f>
        <v>0.8493514722788158</v>
      </c>
      <c r="R6" s="274"/>
      <c r="S6" s="50">
        <v>0.34374999999999994</v>
      </c>
      <c r="T6" s="51">
        <v>0.37880787037037039</v>
      </c>
      <c r="U6" s="52">
        <v>3.9999999999999059</v>
      </c>
      <c r="V6" s="53">
        <v>50.483333333333448</v>
      </c>
      <c r="W6" s="54"/>
      <c r="X6" s="94"/>
      <c r="Y6" s="266"/>
      <c r="Z6" s="267"/>
      <c r="AA6" s="55">
        <f>M6-J6</f>
        <v>-493.07263123143593</v>
      </c>
      <c r="AB6" s="56">
        <f>M6/J6</f>
        <v>0.8493514722788158</v>
      </c>
      <c r="AC6" s="293"/>
    </row>
    <row r="7" spans="1:29" ht="15.75" customHeight="1">
      <c r="A7" s="282"/>
      <c r="B7" s="38"/>
      <c r="C7" s="287"/>
      <c r="D7" s="287"/>
      <c r="E7" s="39"/>
      <c r="F7" s="40"/>
      <c r="G7" s="41"/>
      <c r="H7" s="42"/>
      <c r="I7" s="43"/>
      <c r="J7" s="44"/>
      <c r="K7" s="45"/>
      <c r="L7" s="46"/>
      <c r="M7" s="44"/>
      <c r="N7" s="45"/>
      <c r="O7" s="47"/>
      <c r="P7" s="48"/>
      <c r="Q7" s="49"/>
      <c r="R7" s="274"/>
      <c r="S7" s="50"/>
      <c r="T7" s="51"/>
      <c r="U7" s="52"/>
      <c r="V7" s="53"/>
      <c r="W7" s="51"/>
      <c r="X7" s="94"/>
      <c r="Y7" s="266"/>
      <c r="Z7" s="267"/>
      <c r="AA7" s="55"/>
      <c r="AB7" s="56"/>
      <c r="AC7" s="293"/>
    </row>
    <row r="8" spans="1:29" ht="15.75" customHeight="1">
      <c r="A8" s="282"/>
      <c r="B8" s="38"/>
      <c r="C8" s="285"/>
      <c r="D8" s="286"/>
      <c r="E8" s="39"/>
      <c r="F8" s="40"/>
      <c r="G8" s="41"/>
      <c r="H8" s="58"/>
      <c r="I8" s="43"/>
      <c r="J8" s="44"/>
      <c r="K8" s="45"/>
      <c r="L8" s="59"/>
      <c r="M8" s="44"/>
      <c r="N8" s="45"/>
      <c r="O8" s="47"/>
      <c r="P8" s="48"/>
      <c r="Q8" s="49"/>
      <c r="R8" s="274"/>
      <c r="S8" s="50"/>
      <c r="T8" s="51"/>
      <c r="U8" s="52"/>
      <c r="V8" s="53"/>
      <c r="W8" s="54"/>
      <c r="X8" s="116"/>
      <c r="Y8" s="266"/>
      <c r="Z8" s="267"/>
      <c r="AA8" s="55"/>
      <c r="AB8" s="56"/>
      <c r="AC8" s="293"/>
    </row>
    <row r="9" spans="1:29" ht="15.75" customHeight="1">
      <c r="A9" s="283"/>
      <c r="B9" s="38"/>
      <c r="C9" s="285"/>
      <c r="D9" s="286"/>
      <c r="E9" s="39"/>
      <c r="F9" s="40"/>
      <c r="G9" s="41"/>
      <c r="H9" s="58"/>
      <c r="I9" s="43"/>
      <c r="J9" s="44"/>
      <c r="K9" s="45"/>
      <c r="L9" s="59"/>
      <c r="M9" s="44"/>
      <c r="N9" s="45"/>
      <c r="O9" s="47"/>
      <c r="P9" s="48"/>
      <c r="Q9" s="49"/>
      <c r="R9" s="274"/>
      <c r="S9" s="62"/>
      <c r="T9" s="63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5"/>
      <c r="D10" s="286"/>
      <c r="E10" s="39"/>
      <c r="F10" s="40"/>
      <c r="G10" s="60"/>
      <c r="H10" s="61"/>
      <c r="I10" s="43"/>
      <c r="J10" s="44"/>
      <c r="K10" s="45"/>
      <c r="L10" s="46"/>
      <c r="M10" s="44"/>
      <c r="N10" s="45"/>
      <c r="O10" s="47"/>
      <c r="P10" s="48"/>
      <c r="Q10" s="49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29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29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29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29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29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17</v>
      </c>
      <c r="J21" s="81">
        <f t="shared" si="2"/>
        <v>3273</v>
      </c>
      <c r="K21" s="82">
        <f t="shared" ref="K21:K22" si="3">J21/I21</f>
        <v>192.52941176470588</v>
      </c>
      <c r="L21" s="80">
        <f t="shared" ref="L21:M21" si="4">AVERAGE(L5:L20)</f>
        <v>17</v>
      </c>
      <c r="M21" s="81">
        <f t="shared" si="4"/>
        <v>2781.77470800633</v>
      </c>
      <c r="N21" s="82">
        <f>M21/L21</f>
        <v>163.63380635331353</v>
      </c>
      <c r="O21" s="83">
        <f>L21-I21</f>
        <v>0</v>
      </c>
      <c r="P21" s="84">
        <f>N21-K21</f>
        <v>-28.895605411392353</v>
      </c>
      <c r="Q21" s="85">
        <f>N21/K21</f>
        <v>0.84991589001109991</v>
      </c>
      <c r="R21" s="275"/>
      <c r="S21" s="182">
        <f>S5</f>
        <v>0.30422453703703706</v>
      </c>
      <c r="T21" s="183">
        <f>INDEX(T5:T20,COUNTA(T5:T20))</f>
        <v>0.37880787037037039</v>
      </c>
      <c r="U21" s="86"/>
      <c r="V21" s="86"/>
      <c r="W21" s="87"/>
      <c r="X21" s="179"/>
      <c r="Y21" s="262"/>
      <c r="Z21" s="263"/>
      <c r="AA21" s="88">
        <f>M21-J21</f>
        <v>-491.22529199367</v>
      </c>
      <c r="AB21" s="89">
        <f>M21/J21</f>
        <v>0.84991589001109991</v>
      </c>
      <c r="AC21" s="295"/>
    </row>
    <row r="22" spans="1:29" ht="15.75" customHeight="1">
      <c r="A22" s="268" t="s">
        <v>40</v>
      </c>
      <c r="B22" s="38" t="s">
        <v>69</v>
      </c>
      <c r="C22" s="264" t="s">
        <v>93</v>
      </c>
      <c r="D22" s="265"/>
      <c r="E22" s="39">
        <v>25.64</v>
      </c>
      <c r="F22" s="40">
        <v>2031</v>
      </c>
      <c r="G22" s="41">
        <f t="shared" ref="G22" si="5">E22*F22</f>
        <v>52074.840000000004</v>
      </c>
      <c r="H22" s="42"/>
      <c r="I22" s="43">
        <v>14</v>
      </c>
      <c r="J22" s="44">
        <v>3000</v>
      </c>
      <c r="K22" s="45">
        <f t="shared" si="3"/>
        <v>214.28571428571428</v>
      </c>
      <c r="L22" s="46">
        <v>14</v>
      </c>
      <c r="M22" s="44">
        <f>F22/V22*60</f>
        <v>2559.1879593979679</v>
      </c>
      <c r="N22" s="45">
        <f>M22/L22</f>
        <v>182.79913995699772</v>
      </c>
      <c r="O22" s="47">
        <f>L22-I22</f>
        <v>0</v>
      </c>
      <c r="P22" s="48">
        <f>N22-K22</f>
        <v>-31.486574328716557</v>
      </c>
      <c r="Q22" s="49">
        <f>N22/K22</f>
        <v>0.85306265313265606</v>
      </c>
      <c r="R22" s="273">
        <f>Q38</f>
        <v>0.85306265313265606</v>
      </c>
      <c r="S22" s="50">
        <v>0.31765046296296295</v>
      </c>
      <c r="T22" s="51">
        <v>0.35071759259259261</v>
      </c>
      <c r="U22" s="52">
        <v>7.4166666666666536</v>
      </c>
      <c r="V22" s="53">
        <v>47.616666666666703</v>
      </c>
      <c r="W22" s="114"/>
      <c r="X22" s="115"/>
      <c r="Y22" s="276"/>
      <c r="Z22" s="277"/>
      <c r="AA22" s="36">
        <f>M22-J22</f>
        <v>-440.81204060203208</v>
      </c>
      <c r="AB22" s="31">
        <f>M22/J22</f>
        <v>0.85306265313265595</v>
      </c>
      <c r="AC22" s="278">
        <f>AB38</f>
        <v>0.85306265313265595</v>
      </c>
    </row>
    <row r="23" spans="1:29" ht="15.75" customHeight="1">
      <c r="A23" s="269"/>
      <c r="B23" s="38"/>
      <c r="C23" s="264"/>
      <c r="D23" s="265"/>
      <c r="E23" s="39"/>
      <c r="F23" s="40"/>
      <c r="G23" s="41"/>
      <c r="H23" s="42"/>
      <c r="I23" s="43"/>
      <c r="J23" s="44"/>
      <c r="K23" s="45"/>
      <c r="L23" s="46"/>
      <c r="M23" s="44"/>
      <c r="N23" s="45"/>
      <c r="O23" s="47"/>
      <c r="P23" s="48"/>
      <c r="Q23" s="49"/>
      <c r="R23" s="274"/>
      <c r="S23" s="50"/>
      <c r="T23" s="51"/>
      <c r="U23" s="52"/>
      <c r="V23" s="53"/>
      <c r="W23" s="54"/>
      <c r="X23" s="94"/>
      <c r="Y23" s="266"/>
      <c r="Z23" s="267"/>
      <c r="AA23" s="55"/>
      <c r="AB23" s="49"/>
      <c r="AC23" s="279"/>
    </row>
    <row r="24" spans="1:29" ht="15.75" customHeight="1">
      <c r="A24" s="269"/>
      <c r="B24" s="38"/>
      <c r="C24" s="264"/>
      <c r="D24" s="265"/>
      <c r="E24" s="39"/>
      <c r="F24" s="40"/>
      <c r="G24" s="41"/>
      <c r="H24" s="42"/>
      <c r="I24" s="43"/>
      <c r="J24" s="44"/>
      <c r="K24" s="45"/>
      <c r="L24" s="46"/>
      <c r="M24" s="44"/>
      <c r="N24" s="45"/>
      <c r="O24" s="47"/>
      <c r="P24" s="48"/>
      <c r="Q24" s="49"/>
      <c r="R24" s="274"/>
      <c r="S24" s="50"/>
      <c r="T24" s="51"/>
      <c r="U24" s="52"/>
      <c r="V24" s="53"/>
      <c r="W24" s="54"/>
      <c r="X24" s="94"/>
      <c r="Y24" s="266"/>
      <c r="Z24" s="267"/>
      <c r="AA24" s="55"/>
      <c r="AB24" s="49"/>
      <c r="AC24" s="279"/>
    </row>
    <row r="25" spans="1:29" ht="15.75" customHeight="1">
      <c r="A25" s="269"/>
      <c r="B25" s="38"/>
      <c r="C25" s="264"/>
      <c r="D25" s="265"/>
      <c r="E25" s="39"/>
      <c r="F25" s="40"/>
      <c r="G25" s="41"/>
      <c r="H25" s="42"/>
      <c r="I25" s="43"/>
      <c r="J25" s="44"/>
      <c r="K25" s="45"/>
      <c r="L25" s="46"/>
      <c r="M25" s="44"/>
      <c r="N25" s="45"/>
      <c r="O25" s="47"/>
      <c r="P25" s="48"/>
      <c r="Q25" s="49"/>
      <c r="R25" s="274"/>
      <c r="S25" s="50"/>
      <c r="T25" s="51"/>
      <c r="U25" s="52"/>
      <c r="V25" s="53"/>
      <c r="W25" s="54"/>
      <c r="X25" s="94"/>
      <c r="Y25" s="266"/>
      <c r="Z25" s="267"/>
      <c r="AA25" s="55"/>
      <c r="AB25" s="49"/>
      <c r="AC25" s="279"/>
    </row>
    <row r="26" spans="1:29" ht="15.75" customHeight="1">
      <c r="A26" s="269"/>
      <c r="B26" s="38"/>
      <c r="C26" s="264"/>
      <c r="D26" s="265"/>
      <c r="E26" s="39"/>
      <c r="F26" s="40"/>
      <c r="G26" s="41"/>
      <c r="H26" s="58"/>
      <c r="I26" s="43"/>
      <c r="J26" s="44"/>
      <c r="K26" s="45"/>
      <c r="L26" s="59"/>
      <c r="M26" s="44"/>
      <c r="N26" s="45"/>
      <c r="O26" s="47"/>
      <c r="P26" s="48"/>
      <c r="Q26" s="49"/>
      <c r="R26" s="274"/>
      <c r="S26" s="50"/>
      <c r="T26" s="51"/>
      <c r="U26" s="52"/>
      <c r="V26" s="53"/>
      <c r="W26" s="54"/>
      <c r="X26" s="94"/>
      <c r="Y26" s="266"/>
      <c r="Z26" s="267"/>
      <c r="AA26" s="55"/>
      <c r="AB26" s="49"/>
      <c r="AC26" s="279"/>
    </row>
    <row r="27" spans="1:29" ht="15.75" customHeight="1">
      <c r="A27" s="269"/>
      <c r="B27" s="38"/>
      <c r="C27" s="264"/>
      <c r="D27" s="265"/>
      <c r="E27" s="39"/>
      <c r="F27" s="40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79"/>
    </row>
    <row r="28" spans="1:29" ht="15.75" customHeight="1">
      <c r="A28" s="269"/>
      <c r="B28" s="38"/>
      <c r="C28" s="264"/>
      <c r="D28" s="265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79"/>
    </row>
    <row r="29" spans="1:29" ht="15.75" customHeight="1">
      <c r="A29" s="269"/>
      <c r="B29" s="38"/>
      <c r="C29" s="264"/>
      <c r="D29" s="265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79"/>
    </row>
    <row r="30" spans="1:29" ht="15.75" customHeight="1">
      <c r="A30" s="269"/>
      <c r="B30" s="38"/>
      <c r="C30" s="264"/>
      <c r="D30" s="265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110"/>
      <c r="Y30" s="266"/>
      <c r="Z30" s="267"/>
      <c r="AA30" s="55"/>
      <c r="AB30" s="49"/>
      <c r="AC30" s="279"/>
    </row>
    <row r="31" spans="1:29" ht="15.75" customHeight="1">
      <c r="A31" s="269"/>
      <c r="B31" s="38"/>
      <c r="C31" s="264"/>
      <c r="D31" s="265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110"/>
      <c r="Y31" s="266"/>
      <c r="Z31" s="267"/>
      <c r="AA31" s="55"/>
      <c r="AB31" s="49"/>
      <c r="AC31" s="279"/>
    </row>
    <row r="32" spans="1:29" ht="15.75" customHeight="1">
      <c r="A32" s="269"/>
      <c r="B32" s="38"/>
      <c r="C32" s="264"/>
      <c r="D32" s="265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110"/>
      <c r="Y32" s="266"/>
      <c r="Z32" s="267"/>
      <c r="AA32" s="55"/>
      <c r="AB32" s="49"/>
      <c r="AC32" s="279"/>
    </row>
    <row r="33" spans="1:29" ht="15.75" customHeight="1">
      <c r="A33" s="269"/>
      <c r="B33" s="38"/>
      <c r="C33" s="264"/>
      <c r="D33" s="265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110"/>
      <c r="Y33" s="266"/>
      <c r="Z33" s="267"/>
      <c r="AA33" s="55"/>
      <c r="AB33" s="49"/>
      <c r="AC33" s="279"/>
    </row>
    <row r="34" spans="1:29" ht="15.75" customHeight="1">
      <c r="A34" s="269"/>
      <c r="B34" s="38"/>
      <c r="C34" s="264"/>
      <c r="D34" s="265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110"/>
      <c r="Y34" s="266"/>
      <c r="Z34" s="267"/>
      <c r="AA34" s="55"/>
      <c r="AB34" s="49"/>
      <c r="AC34" s="279"/>
    </row>
    <row r="35" spans="1:29" ht="15.75" customHeight="1">
      <c r="A35" s="269"/>
      <c r="B35" s="38"/>
      <c r="C35" s="264"/>
      <c r="D35" s="265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110"/>
      <c r="Y35" s="266"/>
      <c r="Z35" s="267"/>
      <c r="AA35" s="55"/>
      <c r="AB35" s="49"/>
      <c r="AC35" s="279"/>
    </row>
    <row r="36" spans="1:29" ht="15.75" customHeight="1">
      <c r="A36" s="269"/>
      <c r="B36" s="38"/>
      <c r="C36" s="264"/>
      <c r="D36" s="265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110"/>
      <c r="Y36" s="266"/>
      <c r="Z36" s="267"/>
      <c r="AA36" s="55"/>
      <c r="AB36" s="49"/>
      <c r="AC36" s="279"/>
    </row>
    <row r="37" spans="1:29" ht="15.75" customHeight="1">
      <c r="A37" s="269"/>
      <c r="B37" s="99"/>
      <c r="C37" s="264"/>
      <c r="D37" s="265"/>
      <c r="E37" s="109"/>
      <c r="F37" s="71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62"/>
      <c r="T37" s="63"/>
      <c r="U37" s="73"/>
      <c r="V37" s="74"/>
      <c r="W37" s="68"/>
      <c r="X37" s="110"/>
      <c r="Y37" s="266"/>
      <c r="Z37" s="267"/>
      <c r="AA37" s="111"/>
      <c r="AB37" s="67"/>
      <c r="AC37" s="279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6">AVERAGE(I22:I37)</f>
        <v>14</v>
      </c>
      <c r="J38" s="81">
        <f t="shared" si="6"/>
        <v>3000</v>
      </c>
      <c r="K38" s="82">
        <f t="shared" ref="K38" si="7">J38/I38</f>
        <v>214.28571428571428</v>
      </c>
      <c r="L38" s="80">
        <f t="shared" ref="L38:M38" si="8">AVERAGE(L22:L37)</f>
        <v>14</v>
      </c>
      <c r="M38" s="81">
        <f t="shared" si="8"/>
        <v>2559.1879593979679</v>
      </c>
      <c r="N38" s="82">
        <f>M38/L38</f>
        <v>182.79913995699772</v>
      </c>
      <c r="O38" s="83">
        <f>L38-I38</f>
        <v>0</v>
      </c>
      <c r="P38" s="84">
        <f>N38-K38</f>
        <v>-31.486574328716557</v>
      </c>
      <c r="Q38" s="85">
        <f>N38/K38</f>
        <v>0.85306265313265606</v>
      </c>
      <c r="R38" s="275"/>
      <c r="S38" s="182">
        <f>S22</f>
        <v>0.31765046296296295</v>
      </c>
      <c r="T38" s="183">
        <f>INDEX(T22:T37,COUNTA(T22:T37))</f>
        <v>0.35071759259259261</v>
      </c>
      <c r="U38" s="86"/>
      <c r="V38" s="96"/>
      <c r="W38" s="78"/>
      <c r="X38" s="82"/>
      <c r="Y38" s="262"/>
      <c r="Z38" s="263"/>
      <c r="AA38" s="97">
        <f>M38-J38</f>
        <v>-440.81204060203208</v>
      </c>
      <c r="AB38" s="85">
        <f>M38/J38</f>
        <v>0.85306265313265595</v>
      </c>
      <c r="AC38" s="280"/>
    </row>
    <row r="39" spans="1:29" ht="15.75" customHeight="1">
      <c r="A39" s="281" t="s">
        <v>41</v>
      </c>
      <c r="B39" s="16" t="s">
        <v>69</v>
      </c>
      <c r="C39" s="271" t="s">
        <v>96</v>
      </c>
      <c r="D39" s="272"/>
      <c r="E39" s="21">
        <v>14.06</v>
      </c>
      <c r="F39" s="15">
        <v>1061</v>
      </c>
      <c r="G39" s="22">
        <f t="shared" ref="G39:G41" si="9">E39*F39</f>
        <v>14917.66</v>
      </c>
      <c r="H39" s="23"/>
      <c r="I39" s="24">
        <v>6</v>
      </c>
      <c r="J39" s="25">
        <v>2600</v>
      </c>
      <c r="K39" s="26">
        <f>J39/I39</f>
        <v>433.33333333333331</v>
      </c>
      <c r="L39" s="27">
        <v>6</v>
      </c>
      <c r="M39" s="25">
        <f>F39/V39*60</f>
        <v>2142.2321929332556</v>
      </c>
      <c r="N39" s="26">
        <f>M39/L39</f>
        <v>357.03869882220926</v>
      </c>
      <c r="O39" s="91">
        <f>L39-I39</f>
        <v>0</v>
      </c>
      <c r="P39" s="92">
        <f>N39-K39</f>
        <v>-76.294634511124059</v>
      </c>
      <c r="Q39" s="31">
        <f>N39/K39</f>
        <v>0.82393545882048291</v>
      </c>
      <c r="R39" s="273">
        <f>Q55</f>
        <v>0.82266650222431326</v>
      </c>
      <c r="S39" s="32">
        <v>0.25020833333333331</v>
      </c>
      <c r="T39" s="33">
        <v>0.27084490740740741</v>
      </c>
      <c r="U39" s="34"/>
      <c r="V39" s="35">
        <v>29.716666666666704</v>
      </c>
      <c r="W39" s="33"/>
      <c r="X39" s="107"/>
      <c r="Y39" s="276"/>
      <c r="Z39" s="277"/>
      <c r="AA39" s="36">
        <f>M39-J39</f>
        <v>-457.76780706674435</v>
      </c>
      <c r="AB39" s="31">
        <f>M39/J39</f>
        <v>0.82393545882048291</v>
      </c>
      <c r="AC39" s="278">
        <f>AB55</f>
        <v>0.82266650222431315</v>
      </c>
    </row>
    <row r="40" spans="1:29" ht="15.75" customHeight="1">
      <c r="A40" s="282"/>
      <c r="B40" s="38" t="s">
        <v>69</v>
      </c>
      <c r="C40" s="264" t="s">
        <v>97</v>
      </c>
      <c r="D40" s="265"/>
      <c r="E40" s="39">
        <v>14.81</v>
      </c>
      <c r="F40" s="40">
        <v>1235</v>
      </c>
      <c r="G40" s="41">
        <f t="shared" si="9"/>
        <v>18290.350000000002</v>
      </c>
      <c r="H40" s="42"/>
      <c r="I40" s="43">
        <v>6</v>
      </c>
      <c r="J40" s="44">
        <v>2600</v>
      </c>
      <c r="K40" s="45">
        <f t="shared" ref="K40:K41" si="10">J40/I40</f>
        <v>433.33333333333331</v>
      </c>
      <c r="L40" s="46">
        <v>6</v>
      </c>
      <c r="M40" s="44">
        <f>F40/V40*60</f>
        <v>2165.6113005358002</v>
      </c>
      <c r="N40" s="45">
        <f>M40/L40</f>
        <v>360.93521675596668</v>
      </c>
      <c r="O40" s="47">
        <f>L40-I40</f>
        <v>0</v>
      </c>
      <c r="P40" s="48">
        <f>N40-K40</f>
        <v>-72.398116577366636</v>
      </c>
      <c r="Q40" s="49">
        <f>N40/K40</f>
        <v>0.83292742328300007</v>
      </c>
      <c r="R40" s="274"/>
      <c r="S40" s="50">
        <v>0.27361111111111108</v>
      </c>
      <c r="T40" s="51">
        <v>0.29737268518518517</v>
      </c>
      <c r="U40" s="52">
        <v>3.9833333333332899</v>
      </c>
      <c r="V40" s="53">
        <v>34.216666666666683</v>
      </c>
      <c r="W40" s="54"/>
      <c r="X40" s="58"/>
      <c r="Y40" s="266"/>
      <c r="Z40" s="267"/>
      <c r="AA40" s="55">
        <f>M40-J40</f>
        <v>-434.38869946419982</v>
      </c>
      <c r="AB40" s="49">
        <f>M40/J40</f>
        <v>0.83292742328300007</v>
      </c>
      <c r="AC40" s="279"/>
    </row>
    <row r="41" spans="1:29" ht="15.75" customHeight="1">
      <c r="A41" s="282"/>
      <c r="B41" s="38" t="s">
        <v>69</v>
      </c>
      <c r="C41" s="264" t="s">
        <v>98</v>
      </c>
      <c r="D41" s="265"/>
      <c r="E41" s="39">
        <v>17.87</v>
      </c>
      <c r="F41" s="40">
        <v>785</v>
      </c>
      <c r="G41" s="41">
        <f t="shared" si="9"/>
        <v>14027.95</v>
      </c>
      <c r="H41" s="42"/>
      <c r="I41" s="43">
        <v>6</v>
      </c>
      <c r="J41" s="44">
        <v>2600</v>
      </c>
      <c r="K41" s="45">
        <f t="shared" si="10"/>
        <v>433.33333333333331</v>
      </c>
      <c r="L41" s="46">
        <v>6</v>
      </c>
      <c r="M41" s="44">
        <f>F41/V41*60</f>
        <v>2108.9552238805863</v>
      </c>
      <c r="N41" s="45">
        <f>M41/L41</f>
        <v>351.49253731343106</v>
      </c>
      <c r="O41" s="47">
        <f>L41-I41</f>
        <v>0</v>
      </c>
      <c r="P41" s="48">
        <f>N41-K41</f>
        <v>-81.840796019902257</v>
      </c>
      <c r="Q41" s="49">
        <f>N41/K41</f>
        <v>0.81113662456945634</v>
      </c>
      <c r="R41" s="274"/>
      <c r="S41" s="50">
        <v>0.30138888888888882</v>
      </c>
      <c r="T41" s="51">
        <v>0.31689814814814815</v>
      </c>
      <c r="U41" s="52">
        <v>5.7833333333332515</v>
      </c>
      <c r="V41" s="53">
        <v>22.333333333333442</v>
      </c>
      <c r="W41" s="54"/>
      <c r="X41" s="58"/>
      <c r="Y41" s="266"/>
      <c r="Z41" s="267"/>
      <c r="AA41" s="55">
        <f>M41-J41</f>
        <v>-491.04477611941365</v>
      </c>
      <c r="AB41" s="49">
        <f>M41/J41</f>
        <v>0.81113662456945623</v>
      </c>
      <c r="AC41" s="279"/>
    </row>
    <row r="42" spans="1:29" ht="15.75" customHeight="1">
      <c r="A42" s="282"/>
      <c r="B42" s="38"/>
      <c r="C42" s="264"/>
      <c r="D42" s="265"/>
      <c r="E42" s="39"/>
      <c r="F42" s="40"/>
      <c r="G42" s="41"/>
      <c r="H42" s="42"/>
      <c r="I42" s="43"/>
      <c r="J42" s="44"/>
      <c r="K42" s="45"/>
      <c r="L42" s="46"/>
      <c r="M42" s="44"/>
      <c r="N42" s="45"/>
      <c r="O42" s="47"/>
      <c r="P42" s="48"/>
      <c r="Q42" s="49"/>
      <c r="R42" s="274"/>
      <c r="S42" s="50"/>
      <c r="T42" s="51"/>
      <c r="U42" s="52"/>
      <c r="V42" s="53"/>
      <c r="W42" s="54"/>
      <c r="X42" s="94"/>
      <c r="Y42" s="266"/>
      <c r="Z42" s="267"/>
      <c r="AA42" s="55"/>
      <c r="AB42" s="49"/>
      <c r="AC42" s="279"/>
    </row>
    <row r="43" spans="1:29" ht="15.75" customHeight="1">
      <c r="A43" s="283"/>
      <c r="B43" s="38"/>
      <c r="C43" s="264"/>
      <c r="D43" s="265"/>
      <c r="E43" s="39"/>
      <c r="F43" s="40"/>
      <c r="G43" s="41"/>
      <c r="H43" s="58"/>
      <c r="I43" s="43"/>
      <c r="J43" s="44"/>
      <c r="K43" s="45"/>
      <c r="L43" s="59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58"/>
      <c r="Y43" s="266"/>
      <c r="Z43" s="267"/>
      <c r="AA43" s="55"/>
      <c r="AB43" s="49"/>
      <c r="AC43" s="279"/>
    </row>
    <row r="44" spans="1:29" ht="15.75" customHeight="1">
      <c r="A44" s="283"/>
      <c r="B44" s="38"/>
      <c r="C44" s="264"/>
      <c r="D44" s="265"/>
      <c r="E44" s="39"/>
      <c r="F44" s="40"/>
      <c r="G44" s="60"/>
      <c r="H44" s="61"/>
      <c r="I44" s="43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116"/>
      <c r="Y44" s="266"/>
      <c r="Z44" s="267"/>
      <c r="AA44" s="55"/>
      <c r="AB44" s="49"/>
      <c r="AC44" s="279"/>
    </row>
    <row r="45" spans="1:29" ht="15.75" customHeight="1">
      <c r="A45" s="283"/>
      <c r="B45" s="38"/>
      <c r="C45" s="264"/>
      <c r="D45" s="265"/>
      <c r="E45" s="39"/>
      <c r="F45" s="40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79"/>
    </row>
    <row r="46" spans="1:29" ht="15.75" customHeight="1">
      <c r="A46" s="283"/>
      <c r="B46" s="38"/>
      <c r="C46" s="264"/>
      <c r="D46" s="265"/>
      <c r="E46" s="39"/>
      <c r="F46" s="40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79"/>
    </row>
    <row r="47" spans="1:29" ht="15.75" customHeight="1">
      <c r="A47" s="283"/>
      <c r="B47" s="38"/>
      <c r="C47" s="264"/>
      <c r="D47" s="265"/>
      <c r="E47" s="39"/>
      <c r="F47" s="40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62"/>
      <c r="T47" s="63"/>
      <c r="U47" s="52"/>
      <c r="V47" s="74"/>
      <c r="W47" s="54"/>
      <c r="X47" s="94"/>
      <c r="Y47" s="266"/>
      <c r="Z47" s="267"/>
      <c r="AA47" s="55"/>
      <c r="AB47" s="49"/>
      <c r="AC47" s="279"/>
    </row>
    <row r="48" spans="1:29" ht="15.75" customHeight="1">
      <c r="A48" s="283"/>
      <c r="B48" s="38"/>
      <c r="C48" s="264"/>
      <c r="D48" s="265"/>
      <c r="E48" s="39"/>
      <c r="F48" s="40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62"/>
      <c r="T48" s="63"/>
      <c r="U48" s="52"/>
      <c r="V48" s="74"/>
      <c r="W48" s="68"/>
      <c r="X48" s="110"/>
      <c r="Y48" s="266"/>
      <c r="Z48" s="267"/>
      <c r="AA48" s="55"/>
      <c r="AB48" s="49"/>
      <c r="AC48" s="279"/>
    </row>
    <row r="49" spans="1:29" ht="15.75" customHeight="1">
      <c r="A49" s="283"/>
      <c r="B49" s="38"/>
      <c r="C49" s="264"/>
      <c r="D49" s="265"/>
      <c r="E49" s="39"/>
      <c r="F49" s="40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62"/>
      <c r="T49" s="63"/>
      <c r="U49" s="52"/>
      <c r="V49" s="74"/>
      <c r="W49" s="68"/>
      <c r="X49" s="110"/>
      <c r="Y49" s="266"/>
      <c r="Z49" s="267"/>
      <c r="AA49" s="55"/>
      <c r="AB49" s="49"/>
      <c r="AC49" s="279"/>
    </row>
    <row r="50" spans="1:29" ht="15.75" customHeight="1">
      <c r="A50" s="283"/>
      <c r="B50" s="38"/>
      <c r="C50" s="264"/>
      <c r="D50" s="265"/>
      <c r="E50" s="39"/>
      <c r="F50" s="40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62"/>
      <c r="T50" s="63"/>
      <c r="U50" s="52"/>
      <c r="V50" s="74"/>
      <c r="W50" s="68"/>
      <c r="X50" s="110"/>
      <c r="Y50" s="266"/>
      <c r="Z50" s="267"/>
      <c r="AA50" s="55"/>
      <c r="AB50" s="49"/>
      <c r="AC50" s="279"/>
    </row>
    <row r="51" spans="1:29" ht="15.75" customHeight="1">
      <c r="A51" s="283"/>
      <c r="B51" s="38"/>
      <c r="C51" s="264"/>
      <c r="D51" s="265"/>
      <c r="E51" s="39"/>
      <c r="F51" s="40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62"/>
      <c r="T51" s="63"/>
      <c r="U51" s="52"/>
      <c r="V51" s="74"/>
      <c r="W51" s="68"/>
      <c r="X51" s="110"/>
      <c r="Y51" s="266"/>
      <c r="Z51" s="267"/>
      <c r="AA51" s="55"/>
      <c r="AB51" s="49"/>
      <c r="AC51" s="279"/>
    </row>
    <row r="52" spans="1:29" ht="15.75" customHeight="1">
      <c r="A52" s="283"/>
      <c r="B52" s="38"/>
      <c r="C52" s="264"/>
      <c r="D52" s="265"/>
      <c r="E52" s="39"/>
      <c r="F52" s="40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62"/>
      <c r="T52" s="63"/>
      <c r="U52" s="52"/>
      <c r="V52" s="74"/>
      <c r="W52" s="68"/>
      <c r="X52" s="110"/>
      <c r="Y52" s="266"/>
      <c r="Z52" s="267"/>
      <c r="AA52" s="55"/>
      <c r="AB52" s="49"/>
      <c r="AC52" s="279"/>
    </row>
    <row r="53" spans="1:29" ht="15.75" customHeight="1">
      <c r="A53" s="283"/>
      <c r="B53" s="38"/>
      <c r="C53" s="264"/>
      <c r="D53" s="265"/>
      <c r="E53" s="39"/>
      <c r="F53" s="40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62"/>
      <c r="T53" s="63"/>
      <c r="U53" s="52"/>
      <c r="V53" s="74"/>
      <c r="W53" s="68"/>
      <c r="X53" s="110"/>
      <c r="Y53" s="266"/>
      <c r="Z53" s="267"/>
      <c r="AA53" s="55"/>
      <c r="AB53" s="49"/>
      <c r="AC53" s="279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62"/>
      <c r="T54" s="63"/>
      <c r="U54" s="73"/>
      <c r="V54" s="74"/>
      <c r="W54" s="68"/>
      <c r="X54" s="110"/>
      <c r="Y54" s="266"/>
      <c r="Z54" s="267"/>
      <c r="AA54" s="111"/>
      <c r="AB54" s="67"/>
      <c r="AC54" s="279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11">AVERAGE(I39:I54)</f>
        <v>6</v>
      </c>
      <c r="J55" s="81">
        <f t="shared" si="11"/>
        <v>2600</v>
      </c>
      <c r="K55" s="82">
        <f t="shared" ref="K55" si="12">J55/I55</f>
        <v>433.33333333333331</v>
      </c>
      <c r="L55" s="80">
        <f t="shared" ref="L55:M55" si="13">AVERAGE(L39:L54)</f>
        <v>6</v>
      </c>
      <c r="M55" s="81">
        <f t="shared" si="13"/>
        <v>2138.9329057832142</v>
      </c>
      <c r="N55" s="82">
        <f>M55/L55</f>
        <v>356.48881763053572</v>
      </c>
      <c r="O55" s="83">
        <f>L55-I55</f>
        <v>0</v>
      </c>
      <c r="P55" s="84">
        <f>N55-K55</f>
        <v>-76.844515702797594</v>
      </c>
      <c r="Q55" s="85">
        <f>N55/K55</f>
        <v>0.82266650222431326</v>
      </c>
      <c r="R55" s="275"/>
      <c r="S55" s="182">
        <f>S39</f>
        <v>0.25020833333333331</v>
      </c>
      <c r="T55" s="183">
        <f>INDEX(T39:T54,COUNTA(T39:T54))</f>
        <v>0.31689814814814815</v>
      </c>
      <c r="U55" s="86"/>
      <c r="V55" s="96"/>
      <c r="W55" s="78"/>
      <c r="X55" s="82"/>
      <c r="Y55" s="262"/>
      <c r="Z55" s="263"/>
      <c r="AA55" s="97">
        <f>M55-J55</f>
        <v>-461.06709421678579</v>
      </c>
      <c r="AB55" s="85">
        <f>M55/J55</f>
        <v>0.82266650222431315</v>
      </c>
      <c r="AC55" s="280"/>
    </row>
    <row r="56" spans="1:29" ht="15.75" customHeight="1">
      <c r="A56" s="268" t="s">
        <v>43</v>
      </c>
      <c r="B56" s="16" t="s">
        <v>76</v>
      </c>
      <c r="C56" s="271" t="s">
        <v>103</v>
      </c>
      <c r="D56" s="272"/>
      <c r="E56" s="21">
        <v>14.03</v>
      </c>
      <c r="F56" s="15">
        <v>5596</v>
      </c>
      <c r="G56" s="22">
        <f t="shared" ref="G56" si="14">E56*F56</f>
        <v>78511.87999999999</v>
      </c>
      <c r="H56" s="23"/>
      <c r="I56" s="24">
        <v>4</v>
      </c>
      <c r="J56" s="25">
        <v>2700</v>
      </c>
      <c r="K56" s="26">
        <f>J56/I56</f>
        <v>675</v>
      </c>
      <c r="L56" s="27">
        <v>4</v>
      </c>
      <c r="M56" s="25">
        <f>F56/V56*60</f>
        <v>2360.6280759315678</v>
      </c>
      <c r="N56" s="26">
        <f>M56/L56</f>
        <v>590.15701898289194</v>
      </c>
      <c r="O56" s="91">
        <f>L56-I56</f>
        <v>0</v>
      </c>
      <c r="P56" s="92">
        <f>N56-K56</f>
        <v>-84.842981017108059</v>
      </c>
      <c r="Q56" s="31">
        <f>N56/K56</f>
        <v>0.87430669478946954</v>
      </c>
      <c r="R56" s="273">
        <f>Q72</f>
        <v>0.87430669478946954</v>
      </c>
      <c r="S56" s="32">
        <v>0.25</v>
      </c>
      <c r="T56" s="33">
        <v>0.34877314814814814</v>
      </c>
      <c r="U56" s="34"/>
      <c r="V56" s="35">
        <v>142.23333333333332</v>
      </c>
      <c r="W56" s="114"/>
      <c r="X56" s="115"/>
      <c r="Y56" s="276"/>
      <c r="Z56" s="277"/>
      <c r="AA56" s="36">
        <f>M56-J56</f>
        <v>-339.37192406843224</v>
      </c>
      <c r="AB56" s="31">
        <f>M56/J56</f>
        <v>0.87430669478946954</v>
      </c>
      <c r="AC56" s="278">
        <f>AB72</f>
        <v>0.87430669478946954</v>
      </c>
    </row>
    <row r="57" spans="1:29" ht="15.75" customHeight="1">
      <c r="A57" s="269"/>
      <c r="B57" s="38"/>
      <c r="C57" s="264"/>
      <c r="D57" s="265"/>
      <c r="E57" s="39"/>
      <c r="F57" s="40"/>
      <c r="G57" s="41"/>
      <c r="H57" s="42"/>
      <c r="I57" s="43"/>
      <c r="J57" s="44"/>
      <c r="K57" s="45"/>
      <c r="L57" s="46"/>
      <c r="M57" s="44"/>
      <c r="N57" s="45"/>
      <c r="O57" s="47"/>
      <c r="P57" s="48"/>
      <c r="Q57" s="49"/>
      <c r="R57" s="274"/>
      <c r="S57" s="50"/>
      <c r="T57" s="51"/>
      <c r="U57" s="52"/>
      <c r="V57" s="53"/>
      <c r="W57" s="54"/>
      <c r="X57" s="94"/>
      <c r="Y57" s="266"/>
      <c r="Z57" s="267"/>
      <c r="AA57" s="55"/>
      <c r="AB57" s="49"/>
      <c r="AC57" s="279"/>
    </row>
    <row r="58" spans="1:29" ht="15.75" customHeight="1">
      <c r="A58" s="269"/>
      <c r="B58" s="38"/>
      <c r="C58" s="264"/>
      <c r="D58" s="265"/>
      <c r="E58" s="39"/>
      <c r="F58" s="40"/>
      <c r="G58" s="41"/>
      <c r="H58" s="42"/>
      <c r="I58" s="43"/>
      <c r="J58" s="44"/>
      <c r="K58" s="45"/>
      <c r="L58" s="46"/>
      <c r="M58" s="44"/>
      <c r="N58" s="45"/>
      <c r="O58" s="47"/>
      <c r="P58" s="48"/>
      <c r="Q58" s="49"/>
      <c r="R58" s="274"/>
      <c r="S58" s="50"/>
      <c r="T58" s="51"/>
      <c r="U58" s="52"/>
      <c r="V58" s="53"/>
      <c r="W58" s="54"/>
      <c r="X58" s="94"/>
      <c r="Y58" s="266"/>
      <c r="Z58" s="267"/>
      <c r="AA58" s="55"/>
      <c r="AB58" s="49"/>
      <c r="AC58" s="279"/>
    </row>
    <row r="59" spans="1:29" ht="15.75" customHeight="1">
      <c r="A59" s="269"/>
      <c r="B59" s="38"/>
      <c r="C59" s="264"/>
      <c r="D59" s="265"/>
      <c r="E59" s="39"/>
      <c r="F59" s="40"/>
      <c r="G59" s="41"/>
      <c r="H59" s="42"/>
      <c r="I59" s="43"/>
      <c r="J59" s="44"/>
      <c r="K59" s="45"/>
      <c r="L59" s="46"/>
      <c r="M59" s="44"/>
      <c r="N59" s="45"/>
      <c r="O59" s="47"/>
      <c r="P59" s="48"/>
      <c r="Q59" s="49"/>
      <c r="R59" s="274"/>
      <c r="S59" s="50"/>
      <c r="T59" s="51"/>
      <c r="U59" s="52"/>
      <c r="V59" s="53"/>
      <c r="W59" s="54"/>
      <c r="X59" s="94"/>
      <c r="Y59" s="266"/>
      <c r="Z59" s="267"/>
      <c r="AA59" s="55"/>
      <c r="AB59" s="49"/>
      <c r="AC59" s="279"/>
    </row>
    <row r="60" spans="1:29" ht="15.75" customHeight="1">
      <c r="A60" s="269"/>
      <c r="B60" s="38"/>
      <c r="C60" s="264"/>
      <c r="D60" s="265"/>
      <c r="E60" s="39"/>
      <c r="F60" s="40"/>
      <c r="G60" s="41"/>
      <c r="H60" s="58"/>
      <c r="I60" s="43"/>
      <c r="J60" s="44"/>
      <c r="K60" s="45"/>
      <c r="L60" s="59"/>
      <c r="M60" s="44"/>
      <c r="N60" s="45"/>
      <c r="O60" s="47"/>
      <c r="P60" s="48"/>
      <c r="Q60" s="49"/>
      <c r="R60" s="274"/>
      <c r="S60" s="50"/>
      <c r="T60" s="51"/>
      <c r="U60" s="52"/>
      <c r="V60" s="53"/>
      <c r="W60" s="54"/>
      <c r="X60" s="94"/>
      <c r="Y60" s="266"/>
      <c r="Z60" s="267"/>
      <c r="AA60" s="55"/>
      <c r="AB60" s="49"/>
      <c r="AC60" s="279"/>
    </row>
    <row r="61" spans="1:29" ht="15.75" customHeight="1">
      <c r="A61" s="269"/>
      <c r="B61" s="38"/>
      <c r="C61" s="264"/>
      <c r="D61" s="265"/>
      <c r="E61" s="39"/>
      <c r="F61" s="40"/>
      <c r="G61" s="60"/>
      <c r="H61" s="61"/>
      <c r="I61" s="43"/>
      <c r="J61" s="44"/>
      <c r="K61" s="45"/>
      <c r="L61" s="46"/>
      <c r="M61" s="44"/>
      <c r="N61" s="45"/>
      <c r="O61" s="47"/>
      <c r="P61" s="48"/>
      <c r="Q61" s="49"/>
      <c r="R61" s="274"/>
      <c r="S61" s="50"/>
      <c r="T61" s="51"/>
      <c r="U61" s="52"/>
      <c r="V61" s="53"/>
      <c r="W61" s="54"/>
      <c r="X61" s="94"/>
      <c r="Y61" s="266"/>
      <c r="Z61" s="267"/>
      <c r="AA61" s="55"/>
      <c r="AB61" s="49"/>
      <c r="AC61" s="279"/>
    </row>
    <row r="62" spans="1:29" ht="15.75" customHeight="1">
      <c r="A62" s="269"/>
      <c r="B62" s="38"/>
      <c r="C62" s="264"/>
      <c r="D62" s="265"/>
      <c r="E62" s="39"/>
      <c r="F62" s="40"/>
      <c r="G62" s="60"/>
      <c r="H62" s="64"/>
      <c r="I62" s="43"/>
      <c r="J62" s="44"/>
      <c r="K62" s="45"/>
      <c r="L62" s="59"/>
      <c r="M62" s="44"/>
      <c r="N62" s="45"/>
      <c r="O62" s="65"/>
      <c r="P62" s="66"/>
      <c r="Q62" s="67"/>
      <c r="R62" s="274"/>
      <c r="S62" s="50"/>
      <c r="T62" s="51"/>
      <c r="U62" s="52"/>
      <c r="V62" s="53"/>
      <c r="W62" s="54"/>
      <c r="X62" s="94"/>
      <c r="Y62" s="266"/>
      <c r="Z62" s="267"/>
      <c r="AA62" s="55"/>
      <c r="AB62" s="49"/>
      <c r="AC62" s="279"/>
    </row>
    <row r="63" spans="1:29" ht="15.75" customHeight="1">
      <c r="A63" s="269"/>
      <c r="B63" s="38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50"/>
      <c r="T63" s="51"/>
      <c r="U63" s="52"/>
      <c r="V63" s="53"/>
      <c r="W63" s="54"/>
      <c r="X63" s="94"/>
      <c r="Y63" s="266"/>
      <c r="Z63" s="267"/>
      <c r="AA63" s="55"/>
      <c r="AB63" s="49"/>
      <c r="AC63" s="279"/>
    </row>
    <row r="64" spans="1:29" ht="15.75" customHeight="1">
      <c r="A64" s="269"/>
      <c r="B64" s="38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50"/>
      <c r="T64" s="51"/>
      <c r="U64" s="52"/>
      <c r="V64" s="53"/>
      <c r="W64" s="54"/>
      <c r="X64" s="94"/>
      <c r="Y64" s="266"/>
      <c r="Z64" s="267"/>
      <c r="AA64" s="55"/>
      <c r="AB64" s="49"/>
      <c r="AC64" s="279"/>
    </row>
    <row r="65" spans="1:29" ht="15.75" customHeight="1">
      <c r="A65" s="269"/>
      <c r="B65" s="38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50"/>
      <c r="T65" s="51"/>
      <c r="U65" s="52"/>
      <c r="V65" s="53"/>
      <c r="W65" s="54"/>
      <c r="X65" s="94"/>
      <c r="Y65" s="266"/>
      <c r="Z65" s="267"/>
      <c r="AA65" s="55"/>
      <c r="AB65" s="49"/>
      <c r="AC65" s="279"/>
    </row>
    <row r="66" spans="1:29" ht="15.75" customHeight="1">
      <c r="A66" s="269"/>
      <c r="B66" s="38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50"/>
      <c r="T66" s="51"/>
      <c r="U66" s="52"/>
      <c r="V66" s="53"/>
      <c r="W66" s="54"/>
      <c r="X66" s="94"/>
      <c r="Y66" s="266"/>
      <c r="Z66" s="267"/>
      <c r="AA66" s="55"/>
      <c r="AB66" s="49"/>
      <c r="AC66" s="279"/>
    </row>
    <row r="67" spans="1:29" ht="15.75" customHeight="1">
      <c r="A67" s="269"/>
      <c r="B67" s="38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50"/>
      <c r="T67" s="51"/>
      <c r="U67" s="52"/>
      <c r="V67" s="53"/>
      <c r="W67" s="54"/>
      <c r="X67" s="94"/>
      <c r="Y67" s="266"/>
      <c r="Z67" s="267"/>
      <c r="AA67" s="55"/>
      <c r="AB67" s="49"/>
      <c r="AC67" s="279"/>
    </row>
    <row r="68" spans="1:29" ht="15.75" customHeight="1">
      <c r="A68" s="269"/>
      <c r="B68" s="38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50"/>
      <c r="T68" s="51"/>
      <c r="U68" s="52"/>
      <c r="V68" s="53"/>
      <c r="W68" s="54"/>
      <c r="X68" s="94"/>
      <c r="Y68" s="266"/>
      <c r="Z68" s="267"/>
      <c r="AA68" s="55"/>
      <c r="AB68" s="49"/>
      <c r="AC68" s="279"/>
    </row>
    <row r="69" spans="1:29" ht="15.75" customHeight="1">
      <c r="A69" s="269"/>
      <c r="B69" s="38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50"/>
      <c r="T69" s="51"/>
      <c r="U69" s="52"/>
      <c r="V69" s="53"/>
      <c r="W69" s="54"/>
      <c r="X69" s="94"/>
      <c r="Y69" s="266"/>
      <c r="Z69" s="267"/>
      <c r="AA69" s="55"/>
      <c r="AB69" s="49"/>
      <c r="AC69" s="279"/>
    </row>
    <row r="70" spans="1:29" ht="15.75" customHeight="1">
      <c r="A70" s="269"/>
      <c r="B70" s="38"/>
      <c r="C70" s="264"/>
      <c r="D70" s="265"/>
      <c r="E70" s="39"/>
      <c r="F70" s="40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50"/>
      <c r="T70" s="51"/>
      <c r="U70" s="52"/>
      <c r="V70" s="53"/>
      <c r="W70" s="54"/>
      <c r="X70" s="94"/>
      <c r="Y70" s="266"/>
      <c r="Z70" s="267"/>
      <c r="AA70" s="55"/>
      <c r="AB70" s="49"/>
      <c r="AC70" s="279"/>
    </row>
    <row r="71" spans="1:29" ht="15.75" customHeight="1">
      <c r="A71" s="269"/>
      <c r="B71" s="38"/>
      <c r="C71" s="264"/>
      <c r="D71" s="265"/>
      <c r="E71" s="104"/>
      <c r="F71" s="40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18"/>
      <c r="G72" s="79"/>
      <c r="H72" s="20"/>
      <c r="I72" s="80">
        <f t="shared" ref="I72:J72" si="15">AVERAGE(I56:I71)</f>
        <v>4</v>
      </c>
      <c r="J72" s="81">
        <f t="shared" si="15"/>
        <v>2700</v>
      </c>
      <c r="K72" s="82">
        <f t="shared" ref="K72" si="16">J72/I72</f>
        <v>675</v>
      </c>
      <c r="L72" s="80">
        <f t="shared" ref="L72:M72" si="17">AVERAGE(L56:L71)</f>
        <v>4</v>
      </c>
      <c r="M72" s="81">
        <f t="shared" si="17"/>
        <v>2360.6280759315678</v>
      </c>
      <c r="N72" s="82">
        <f>M72/L72</f>
        <v>590.15701898289194</v>
      </c>
      <c r="O72" s="83">
        <f>L72-I72</f>
        <v>0</v>
      </c>
      <c r="P72" s="84">
        <f>N72-K72</f>
        <v>-84.842981017108059</v>
      </c>
      <c r="Q72" s="85">
        <f>N72/K72</f>
        <v>0.87430669478946954</v>
      </c>
      <c r="R72" s="275"/>
      <c r="S72" s="182">
        <f>S56</f>
        <v>0.25</v>
      </c>
      <c r="T72" s="183">
        <f>INDEX(T56:T71,COUNTA(T56:T71))</f>
        <v>0.34877314814814814</v>
      </c>
      <c r="U72" s="86"/>
      <c r="V72" s="96"/>
      <c r="W72" s="18"/>
      <c r="X72" s="20"/>
      <c r="Y72" s="262"/>
      <c r="Z72" s="263"/>
      <c r="AA72" s="97">
        <f>M72-J72</f>
        <v>-339.37192406843224</v>
      </c>
      <c r="AB72" s="85">
        <f>M72/J72</f>
        <v>0.87430669478946954</v>
      </c>
      <c r="AC72" s="280"/>
    </row>
    <row r="73" spans="1:29" ht="15.75" customHeight="1">
      <c r="A73" s="281" t="s">
        <v>197</v>
      </c>
      <c r="B73" s="16" t="s">
        <v>76</v>
      </c>
      <c r="C73" s="271" t="s">
        <v>104</v>
      </c>
      <c r="D73" s="272"/>
      <c r="E73" s="21">
        <v>17.89</v>
      </c>
      <c r="F73" s="15">
        <v>3219</v>
      </c>
      <c r="G73" s="22">
        <f t="shared" ref="G73:G74" si="18">E73*F73</f>
        <v>57587.91</v>
      </c>
      <c r="H73" s="23"/>
      <c r="I73" s="24">
        <v>4</v>
      </c>
      <c r="J73" s="25">
        <v>3300</v>
      </c>
      <c r="K73" s="26">
        <f>J73/I73</f>
        <v>825</v>
      </c>
      <c r="L73" s="27">
        <v>4</v>
      </c>
      <c r="M73" s="25">
        <f>F73/V73*60</f>
        <v>2765.727923627684</v>
      </c>
      <c r="N73" s="26">
        <f>M73/L73</f>
        <v>691.43198090692101</v>
      </c>
      <c r="O73" s="91">
        <f>L73-I73</f>
        <v>0</v>
      </c>
      <c r="P73" s="92">
        <f>N73-K73</f>
        <v>-133.56801909307899</v>
      </c>
      <c r="Q73" s="31">
        <f>N73/K73</f>
        <v>0.83809937079626784</v>
      </c>
      <c r="R73" s="273">
        <f>Q89</f>
        <v>0.8452352848939586</v>
      </c>
      <c r="S73" s="32">
        <v>0.25011574074074072</v>
      </c>
      <c r="T73" s="33">
        <v>0.2986111111111111</v>
      </c>
      <c r="U73" s="34"/>
      <c r="V73" s="35">
        <v>69.833333333333357</v>
      </c>
      <c r="W73" s="33"/>
      <c r="X73" s="107"/>
      <c r="Y73" s="276"/>
      <c r="Z73" s="277"/>
      <c r="AA73" s="36">
        <f>M73-J73</f>
        <v>-534.27207637231595</v>
      </c>
      <c r="AB73" s="31">
        <f>M73/J73</f>
        <v>0.83809937079626784</v>
      </c>
      <c r="AC73" s="278">
        <f>AB89</f>
        <v>0.8452352848939586</v>
      </c>
    </row>
    <row r="74" spans="1:29" ht="15.75" customHeight="1">
      <c r="A74" s="282"/>
      <c r="B74" s="38" t="s">
        <v>76</v>
      </c>
      <c r="C74" s="264" t="s">
        <v>108</v>
      </c>
      <c r="D74" s="265"/>
      <c r="E74" s="39">
        <v>16.66</v>
      </c>
      <c r="F74" s="40">
        <v>5410</v>
      </c>
      <c r="G74" s="41">
        <f t="shared" si="18"/>
        <v>90130.6</v>
      </c>
      <c r="H74" s="42"/>
      <c r="I74" s="43">
        <v>4</v>
      </c>
      <c r="J74" s="44">
        <v>3300</v>
      </c>
      <c r="K74" s="45">
        <f t="shared" ref="K74:K93" si="19">J74/I74</f>
        <v>825</v>
      </c>
      <c r="L74" s="46">
        <v>4</v>
      </c>
      <c r="M74" s="44">
        <f>F74/V74*60</f>
        <v>2812.8249566724426</v>
      </c>
      <c r="N74" s="45">
        <f>M74/L74</f>
        <v>703.20623916811064</v>
      </c>
      <c r="O74" s="47">
        <f>L74-I74</f>
        <v>0</v>
      </c>
      <c r="P74" s="48">
        <f>N74-K74</f>
        <v>-121.79376083188936</v>
      </c>
      <c r="Q74" s="49">
        <f>N74/K74</f>
        <v>0.85237119899164926</v>
      </c>
      <c r="R74" s="274"/>
      <c r="S74" s="50">
        <v>0.30277777777777776</v>
      </c>
      <c r="T74" s="51">
        <v>0.38291666666666668</v>
      </c>
      <c r="U74" s="52">
        <v>5.9999999999999787</v>
      </c>
      <c r="V74" s="53">
        <v>115.40000000000005</v>
      </c>
      <c r="W74" s="54"/>
      <c r="X74" s="94"/>
      <c r="Y74" s="266"/>
      <c r="Z74" s="267"/>
      <c r="AA74" s="55">
        <f>M74-J74</f>
        <v>-487.17504332755743</v>
      </c>
      <c r="AB74" s="49">
        <f>M74/J74</f>
        <v>0.85237119899164926</v>
      </c>
      <c r="AC74" s="279"/>
    </row>
    <row r="75" spans="1:29" ht="15.75" customHeight="1">
      <c r="A75" s="282"/>
      <c r="B75" s="38"/>
      <c r="C75" s="264"/>
      <c r="D75" s="265"/>
      <c r="E75" s="39"/>
      <c r="F75" s="40"/>
      <c r="G75" s="41"/>
      <c r="H75" s="42"/>
      <c r="I75" s="43"/>
      <c r="J75" s="44"/>
      <c r="K75" s="45"/>
      <c r="L75" s="46"/>
      <c r="M75" s="44"/>
      <c r="N75" s="45"/>
      <c r="O75" s="47"/>
      <c r="P75" s="48"/>
      <c r="Q75" s="49"/>
      <c r="R75" s="274"/>
      <c r="S75" s="50"/>
      <c r="T75" s="51"/>
      <c r="U75" s="52"/>
      <c r="V75" s="53"/>
      <c r="W75" s="54"/>
      <c r="X75" s="58"/>
      <c r="Y75" s="266"/>
      <c r="Z75" s="267"/>
      <c r="AA75" s="55"/>
      <c r="AB75" s="49"/>
      <c r="AC75" s="279"/>
    </row>
    <row r="76" spans="1:29" ht="15.75" customHeight="1">
      <c r="A76" s="282"/>
      <c r="B76" s="38"/>
      <c r="C76" s="264"/>
      <c r="D76" s="265"/>
      <c r="E76" s="39"/>
      <c r="F76" s="40"/>
      <c r="G76" s="41"/>
      <c r="H76" s="42"/>
      <c r="I76" s="43"/>
      <c r="J76" s="44"/>
      <c r="K76" s="45"/>
      <c r="L76" s="46"/>
      <c r="M76" s="44"/>
      <c r="N76" s="45"/>
      <c r="O76" s="47"/>
      <c r="P76" s="48"/>
      <c r="Q76" s="49"/>
      <c r="R76" s="274"/>
      <c r="S76" s="50"/>
      <c r="T76" s="51"/>
      <c r="U76" s="52"/>
      <c r="V76" s="53"/>
      <c r="W76" s="54"/>
      <c r="X76" s="58"/>
      <c r="Y76" s="266"/>
      <c r="Z76" s="267"/>
      <c r="AA76" s="55"/>
      <c r="AB76" s="49"/>
      <c r="AC76" s="279"/>
    </row>
    <row r="77" spans="1:29" ht="15.75" customHeight="1">
      <c r="A77" s="283"/>
      <c r="B77" s="38"/>
      <c r="C77" s="264"/>
      <c r="D77" s="265"/>
      <c r="E77" s="39"/>
      <c r="F77" s="40"/>
      <c r="G77" s="41"/>
      <c r="H77" s="58"/>
      <c r="I77" s="43"/>
      <c r="J77" s="44"/>
      <c r="K77" s="45"/>
      <c r="L77" s="59"/>
      <c r="M77" s="44"/>
      <c r="N77" s="45"/>
      <c r="O77" s="47"/>
      <c r="P77" s="48"/>
      <c r="Q77" s="49"/>
      <c r="R77" s="274"/>
      <c r="S77" s="50"/>
      <c r="T77" s="51"/>
      <c r="U77" s="52"/>
      <c r="V77" s="53"/>
      <c r="W77" s="54"/>
      <c r="X77" s="58"/>
      <c r="Y77" s="266"/>
      <c r="Z77" s="267"/>
      <c r="AA77" s="55"/>
      <c r="AB77" s="49"/>
      <c r="AC77" s="279"/>
    </row>
    <row r="78" spans="1:29" ht="15.75" customHeight="1">
      <c r="A78" s="283"/>
      <c r="B78" s="38"/>
      <c r="C78" s="264"/>
      <c r="D78" s="265"/>
      <c r="E78" s="39"/>
      <c r="F78" s="40"/>
      <c r="G78" s="60"/>
      <c r="H78" s="61"/>
      <c r="I78" s="43"/>
      <c r="J78" s="44"/>
      <c r="K78" s="45"/>
      <c r="L78" s="46"/>
      <c r="M78" s="44"/>
      <c r="N78" s="45"/>
      <c r="O78" s="47"/>
      <c r="P78" s="48"/>
      <c r="Q78" s="49"/>
      <c r="R78" s="274"/>
      <c r="S78" s="50"/>
      <c r="T78" s="51"/>
      <c r="U78" s="52"/>
      <c r="V78" s="53"/>
      <c r="W78" s="54"/>
      <c r="X78" s="94"/>
      <c r="Y78" s="266"/>
      <c r="Z78" s="267"/>
      <c r="AA78" s="55"/>
      <c r="AB78" s="49"/>
      <c r="AC78" s="279"/>
    </row>
    <row r="79" spans="1:29" ht="15.75" customHeight="1">
      <c r="A79" s="283"/>
      <c r="B79" s="38"/>
      <c r="C79" s="264"/>
      <c r="D79" s="265"/>
      <c r="E79" s="39"/>
      <c r="F79" s="40"/>
      <c r="G79" s="60"/>
      <c r="H79" s="64"/>
      <c r="I79" s="43"/>
      <c r="J79" s="44"/>
      <c r="K79" s="45"/>
      <c r="L79" s="59"/>
      <c r="M79" s="44"/>
      <c r="N79" s="45"/>
      <c r="O79" s="65"/>
      <c r="P79" s="66"/>
      <c r="Q79" s="67"/>
      <c r="R79" s="274"/>
      <c r="S79" s="50"/>
      <c r="T79" s="51"/>
      <c r="U79" s="52"/>
      <c r="V79" s="53"/>
      <c r="W79" s="54"/>
      <c r="X79" s="94"/>
      <c r="Y79" s="266"/>
      <c r="Z79" s="267"/>
      <c r="AA79" s="55"/>
      <c r="AB79" s="49"/>
      <c r="AC79" s="279"/>
    </row>
    <row r="80" spans="1:29" ht="15.75" customHeight="1">
      <c r="A80" s="283"/>
      <c r="B80" s="38"/>
      <c r="C80" s="264"/>
      <c r="D80" s="265"/>
      <c r="E80" s="39"/>
      <c r="F80" s="40"/>
      <c r="G80" s="60"/>
      <c r="H80" s="64"/>
      <c r="I80" s="43"/>
      <c r="J80" s="44"/>
      <c r="K80" s="45"/>
      <c r="L80" s="59"/>
      <c r="M80" s="44"/>
      <c r="N80" s="45"/>
      <c r="O80" s="65"/>
      <c r="P80" s="66"/>
      <c r="Q80" s="67"/>
      <c r="R80" s="274"/>
      <c r="S80" s="50"/>
      <c r="T80" s="51"/>
      <c r="U80" s="52"/>
      <c r="V80" s="53"/>
      <c r="W80" s="54"/>
      <c r="X80" s="94"/>
      <c r="Y80" s="266"/>
      <c r="Z80" s="267"/>
      <c r="AA80" s="55"/>
      <c r="AB80" s="49"/>
      <c r="AC80" s="279"/>
    </row>
    <row r="81" spans="1:29" ht="15.75" customHeight="1">
      <c r="A81" s="283"/>
      <c r="B81" s="38"/>
      <c r="C81" s="264"/>
      <c r="D81" s="265"/>
      <c r="E81" s="39"/>
      <c r="F81" s="40"/>
      <c r="G81" s="60"/>
      <c r="H81" s="64"/>
      <c r="I81" s="43"/>
      <c r="J81" s="44"/>
      <c r="K81" s="45"/>
      <c r="L81" s="59"/>
      <c r="M81" s="44"/>
      <c r="N81" s="45"/>
      <c r="O81" s="65"/>
      <c r="P81" s="66"/>
      <c r="Q81" s="67"/>
      <c r="R81" s="274"/>
      <c r="S81" s="50"/>
      <c r="T81" s="51"/>
      <c r="U81" s="52"/>
      <c r="V81" s="53"/>
      <c r="W81" s="54"/>
      <c r="X81" s="94"/>
      <c r="Y81" s="266"/>
      <c r="Z81" s="267"/>
      <c r="AA81" s="55"/>
      <c r="AB81" s="49"/>
      <c r="AC81" s="279"/>
    </row>
    <row r="82" spans="1:29" ht="15.75" customHeight="1">
      <c r="A82" s="283"/>
      <c r="B82" s="38"/>
      <c r="C82" s="264"/>
      <c r="D82" s="265"/>
      <c r="E82" s="39"/>
      <c r="F82" s="40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55"/>
      <c r="AB82" s="49"/>
      <c r="AC82" s="279"/>
    </row>
    <row r="83" spans="1:29" ht="15.75" customHeight="1">
      <c r="A83" s="283"/>
      <c r="B83" s="38"/>
      <c r="C83" s="264"/>
      <c r="D83" s="265"/>
      <c r="E83" s="39"/>
      <c r="F83" s="40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55"/>
      <c r="AB83" s="49"/>
      <c r="AC83" s="279"/>
    </row>
    <row r="84" spans="1:29" ht="15.75" customHeight="1">
      <c r="A84" s="283"/>
      <c r="B84" s="38"/>
      <c r="C84" s="264"/>
      <c r="D84" s="265"/>
      <c r="E84" s="39"/>
      <c r="F84" s="40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55"/>
      <c r="AB84" s="49"/>
      <c r="AC84" s="279"/>
    </row>
    <row r="85" spans="1:29" ht="15.75" customHeight="1">
      <c r="A85" s="283"/>
      <c r="B85" s="38"/>
      <c r="C85" s="264"/>
      <c r="D85" s="265"/>
      <c r="E85" s="39"/>
      <c r="F85" s="40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55"/>
      <c r="AB85" s="49"/>
      <c r="AC85" s="279"/>
    </row>
    <row r="86" spans="1:29" ht="15.75" customHeight="1">
      <c r="A86" s="283"/>
      <c r="B86" s="38"/>
      <c r="C86" s="264"/>
      <c r="D86" s="265"/>
      <c r="E86" s="39"/>
      <c r="F86" s="40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55"/>
      <c r="AB86" s="49"/>
      <c r="AC86" s="279"/>
    </row>
    <row r="87" spans="1:29" ht="15.75" customHeight="1">
      <c r="A87" s="283"/>
      <c r="B87" s="38"/>
      <c r="C87" s="264"/>
      <c r="D87" s="265"/>
      <c r="E87" s="39"/>
      <c r="F87" s="40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55"/>
      <c r="AB87" s="49"/>
      <c r="AC87" s="279"/>
    </row>
    <row r="88" spans="1:29" ht="15.75" customHeight="1">
      <c r="A88" s="283"/>
      <c r="B88" s="38"/>
      <c r="C88" s="264"/>
      <c r="D88" s="265"/>
      <c r="E88" s="104"/>
      <c r="F88" s="40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20">AVERAGE(I73:I88)</f>
        <v>4</v>
      </c>
      <c r="J89" s="81">
        <f t="shared" si="20"/>
        <v>3300</v>
      </c>
      <c r="K89" s="82">
        <f t="shared" ref="K89" si="21">J89/I89</f>
        <v>825</v>
      </c>
      <c r="L89" s="80">
        <f t="shared" ref="L89:M89" si="22">AVERAGE(L73:L88)</f>
        <v>4</v>
      </c>
      <c r="M89" s="81">
        <f t="shared" si="22"/>
        <v>2789.2764401500635</v>
      </c>
      <c r="N89" s="82">
        <f>M89/L89</f>
        <v>697.31911003751588</v>
      </c>
      <c r="O89" s="83">
        <f>L89-I89</f>
        <v>0</v>
      </c>
      <c r="P89" s="84">
        <f>N89-K89</f>
        <v>-127.68088996248412</v>
      </c>
      <c r="Q89" s="85">
        <f>N89/K89</f>
        <v>0.8452352848939586</v>
      </c>
      <c r="R89" s="275"/>
      <c r="S89" s="182">
        <f>S73</f>
        <v>0.25011574074074072</v>
      </c>
      <c r="T89" s="183">
        <f>INDEX(T73:T88,COUNTA(T73:T88))</f>
        <v>0.38291666666666668</v>
      </c>
      <c r="U89" s="86"/>
      <c r="V89" s="96"/>
      <c r="W89" s="78"/>
      <c r="X89" s="82"/>
      <c r="Y89" s="262"/>
      <c r="Z89" s="263"/>
      <c r="AA89" s="97">
        <f>M89-J89</f>
        <v>-510.72355984993646</v>
      </c>
      <c r="AB89" s="85">
        <f>M89/J89</f>
        <v>0.8452352848939586</v>
      </c>
      <c r="AC89" s="280"/>
    </row>
    <row r="90" spans="1:29" ht="15.75" customHeight="1">
      <c r="A90" s="268" t="s">
        <v>44</v>
      </c>
      <c r="B90" s="16" t="s">
        <v>76</v>
      </c>
      <c r="C90" s="271" t="s">
        <v>105</v>
      </c>
      <c r="D90" s="272"/>
      <c r="E90" s="21">
        <v>22.28</v>
      </c>
      <c r="F90" s="15">
        <v>1492</v>
      </c>
      <c r="G90" s="22">
        <f t="shared" ref="G90:G93" si="23">E90*F90</f>
        <v>33241.760000000002</v>
      </c>
      <c r="H90" s="23"/>
      <c r="I90" s="24">
        <v>5</v>
      </c>
      <c r="J90" s="25">
        <v>3300</v>
      </c>
      <c r="K90" s="26">
        <f>J90/I90</f>
        <v>660</v>
      </c>
      <c r="L90" s="27">
        <v>5</v>
      </c>
      <c r="M90" s="25">
        <f>F90/V90*60</f>
        <v>2734.8268839103889</v>
      </c>
      <c r="N90" s="26">
        <f>M90/L90</f>
        <v>546.96537678207778</v>
      </c>
      <c r="O90" s="91">
        <f>L90-I90</f>
        <v>0</v>
      </c>
      <c r="P90" s="92">
        <f>N90-K90</f>
        <v>-113.03462321792222</v>
      </c>
      <c r="Q90" s="31">
        <f>N90/K90</f>
        <v>0.82873541936678452</v>
      </c>
      <c r="R90" s="273">
        <f>Q106</f>
        <v>0.83732971273540069</v>
      </c>
      <c r="S90" s="32">
        <v>0.25019675925925927</v>
      </c>
      <c r="T90" s="33">
        <v>0.27292824074074074</v>
      </c>
      <c r="U90" s="34"/>
      <c r="V90" s="35">
        <v>32.733333333333306</v>
      </c>
      <c r="W90" s="114"/>
      <c r="X90" s="115"/>
      <c r="Y90" s="276"/>
      <c r="Z90" s="277"/>
      <c r="AA90" s="36">
        <f>M90-J90</f>
        <v>-565.17311608961109</v>
      </c>
      <c r="AB90" s="31">
        <f>M90/J90</f>
        <v>0.82873541936678452</v>
      </c>
      <c r="AC90" s="278">
        <f>AB106</f>
        <v>0.83732971273540069</v>
      </c>
    </row>
    <row r="91" spans="1:29" ht="15.75" customHeight="1">
      <c r="A91" s="269"/>
      <c r="B91" s="38" t="s">
        <v>76</v>
      </c>
      <c r="C91" s="264" t="s">
        <v>106</v>
      </c>
      <c r="D91" s="265"/>
      <c r="E91" s="39">
        <v>23.38</v>
      </c>
      <c r="F91" s="40">
        <v>1388</v>
      </c>
      <c r="G91" s="41">
        <f t="shared" si="23"/>
        <v>32451.439999999999</v>
      </c>
      <c r="H91" s="42"/>
      <c r="I91" s="43">
        <v>4</v>
      </c>
      <c r="J91" s="44">
        <v>3300</v>
      </c>
      <c r="K91" s="45">
        <f t="shared" si="19"/>
        <v>825</v>
      </c>
      <c r="L91" s="46">
        <v>4</v>
      </c>
      <c r="M91" s="44">
        <f>F91/V91*60</f>
        <v>2733.4792122538229</v>
      </c>
      <c r="N91" s="45">
        <f>M91/L91</f>
        <v>683.36980306345572</v>
      </c>
      <c r="O91" s="47">
        <f>L91-I91</f>
        <v>0</v>
      </c>
      <c r="P91" s="48">
        <f>N91-K91</f>
        <v>-141.63019693654428</v>
      </c>
      <c r="Q91" s="49">
        <f>N91/K91</f>
        <v>0.82832703401630992</v>
      </c>
      <c r="R91" s="274"/>
      <c r="S91" s="50">
        <v>0.27569444444444441</v>
      </c>
      <c r="T91" s="51">
        <v>0.29685185185185187</v>
      </c>
      <c r="U91" s="52">
        <v>3.9833333333332899</v>
      </c>
      <c r="V91" s="53">
        <v>30.46666666666674</v>
      </c>
      <c r="W91" s="54"/>
      <c r="X91" s="94"/>
      <c r="Y91" s="266"/>
      <c r="Z91" s="267"/>
      <c r="AA91" s="55">
        <f>M91-J91</f>
        <v>-566.52078774617712</v>
      </c>
      <c r="AB91" s="49">
        <f>M91/J91</f>
        <v>0.82832703401630992</v>
      </c>
      <c r="AC91" s="279"/>
    </row>
    <row r="92" spans="1:29" ht="15.75" customHeight="1">
      <c r="A92" s="269"/>
      <c r="B92" s="38" t="s">
        <v>76</v>
      </c>
      <c r="C92" s="264" t="s">
        <v>226</v>
      </c>
      <c r="D92" s="265"/>
      <c r="E92" s="39">
        <v>21.45</v>
      </c>
      <c r="F92" s="40">
        <v>4610</v>
      </c>
      <c r="G92" s="41">
        <f t="shared" si="23"/>
        <v>98884.5</v>
      </c>
      <c r="H92" s="42"/>
      <c r="I92" s="43">
        <v>3</v>
      </c>
      <c r="J92" s="44">
        <v>3300</v>
      </c>
      <c r="K92" s="45">
        <f t="shared" si="19"/>
        <v>1100</v>
      </c>
      <c r="L92" s="46">
        <v>3</v>
      </c>
      <c r="M92" s="44">
        <f>F92/V92*60</f>
        <v>2808.5970553393099</v>
      </c>
      <c r="N92" s="45">
        <f>M92/L92</f>
        <v>936.19901844643664</v>
      </c>
      <c r="O92" s="47">
        <f>L92-I92</f>
        <v>0</v>
      </c>
      <c r="P92" s="48">
        <f>N92-K92</f>
        <v>-163.80098155356336</v>
      </c>
      <c r="Q92" s="49">
        <f>N92/K92</f>
        <v>0.85109001676948781</v>
      </c>
      <c r="R92" s="274"/>
      <c r="S92" s="50">
        <v>0.30138888888888882</v>
      </c>
      <c r="T92" s="51">
        <v>0.36978009259259259</v>
      </c>
      <c r="U92" s="52">
        <v>6.5333333333332089</v>
      </c>
      <c r="V92" s="53">
        <v>98.483333333333434</v>
      </c>
      <c r="W92" s="54"/>
      <c r="X92" s="94"/>
      <c r="Y92" s="266"/>
      <c r="Z92" s="267"/>
      <c r="AA92" s="55">
        <f>M92-J92</f>
        <v>-491.40294466069008</v>
      </c>
      <c r="AB92" s="49">
        <f>M92/J92</f>
        <v>0.85109001676948781</v>
      </c>
      <c r="AC92" s="279"/>
    </row>
    <row r="93" spans="1:29" ht="15.75" customHeight="1">
      <c r="A93" s="269"/>
      <c r="B93" s="38" t="s">
        <v>76</v>
      </c>
      <c r="C93" s="264" t="s">
        <v>107</v>
      </c>
      <c r="D93" s="265"/>
      <c r="E93" s="39">
        <v>18.18</v>
      </c>
      <c r="F93" s="40">
        <v>3065</v>
      </c>
      <c r="G93" s="41">
        <f t="shared" si="23"/>
        <v>55721.7</v>
      </c>
      <c r="H93" s="42"/>
      <c r="I93" s="43">
        <v>3</v>
      </c>
      <c r="J93" s="44">
        <v>3300</v>
      </c>
      <c r="K93" s="45">
        <f t="shared" si="19"/>
        <v>1100</v>
      </c>
      <c r="L93" s="46">
        <v>3</v>
      </c>
      <c r="M93" s="44">
        <f>F93/V93*60</f>
        <v>2775.8490566037685</v>
      </c>
      <c r="N93" s="45">
        <f>M93/L93</f>
        <v>925.28301886792281</v>
      </c>
      <c r="O93" s="47">
        <f>L93-I93</f>
        <v>0</v>
      </c>
      <c r="P93" s="48">
        <f>N93-K93</f>
        <v>-174.71698113207719</v>
      </c>
      <c r="Q93" s="49">
        <f>N93/K93</f>
        <v>0.84116638078902073</v>
      </c>
      <c r="R93" s="274"/>
      <c r="S93" s="50">
        <v>0.37499999999999989</v>
      </c>
      <c r="T93" s="51">
        <v>0.42100694444444442</v>
      </c>
      <c r="U93" s="52">
        <v>7.5166666666665094</v>
      </c>
      <c r="V93" s="53">
        <v>66.250000000000128</v>
      </c>
      <c r="W93" s="54"/>
      <c r="X93" s="94"/>
      <c r="Y93" s="266"/>
      <c r="Z93" s="267"/>
      <c r="AA93" s="55">
        <f>M93-J93</f>
        <v>-524.15094339623147</v>
      </c>
      <c r="AB93" s="49">
        <f>M93/J93</f>
        <v>0.84116638078902073</v>
      </c>
      <c r="AC93" s="279"/>
    </row>
    <row r="94" spans="1:29" ht="15.75" customHeight="1">
      <c r="A94" s="269"/>
      <c r="B94" s="38"/>
      <c r="C94" s="264"/>
      <c r="D94" s="265"/>
      <c r="E94" s="39"/>
      <c r="F94" s="40"/>
      <c r="G94" s="41"/>
      <c r="H94" s="58"/>
      <c r="I94" s="43"/>
      <c r="J94" s="44"/>
      <c r="K94" s="45"/>
      <c r="L94" s="59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1"/>
      <c r="I95" s="43"/>
      <c r="J95" s="44"/>
      <c r="K95" s="45"/>
      <c r="L95" s="46"/>
      <c r="M95" s="44"/>
      <c r="N95" s="45"/>
      <c r="O95" s="47"/>
      <c r="P95" s="48"/>
      <c r="Q95" s="49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94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94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94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94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94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94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94"/>
      <c r="Y104" s="266"/>
      <c r="Z104" s="267"/>
      <c r="AA104" s="55"/>
      <c r="AB104" s="49"/>
      <c r="AC104" s="279"/>
    </row>
    <row r="105" spans="1:29" ht="15.75" customHeight="1">
      <c r="A105" s="269"/>
      <c r="B105" s="38"/>
      <c r="C105" s="264"/>
      <c r="D105" s="265"/>
      <c r="E105" s="104"/>
      <c r="F105" s="40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18"/>
      <c r="G106" s="79"/>
      <c r="H106" s="20"/>
      <c r="I106" s="80">
        <f t="shared" ref="I106:J106" si="24">AVERAGE(I90:I105)</f>
        <v>3.75</v>
      </c>
      <c r="J106" s="81">
        <f t="shared" si="24"/>
        <v>3300</v>
      </c>
      <c r="K106" s="82">
        <f t="shared" ref="K106" si="25">J106/I106</f>
        <v>880</v>
      </c>
      <c r="L106" s="80">
        <f t="shared" ref="L106:M106" si="26">AVERAGE(L90:L105)</f>
        <v>3.75</v>
      </c>
      <c r="M106" s="81">
        <f t="shared" si="26"/>
        <v>2763.1880520268223</v>
      </c>
      <c r="N106" s="82">
        <f>M106/L106</f>
        <v>736.85014720715265</v>
      </c>
      <c r="O106" s="83">
        <f>L106-I106</f>
        <v>0</v>
      </c>
      <c r="P106" s="84">
        <f>N106-K106</f>
        <v>-143.14985279284735</v>
      </c>
      <c r="Q106" s="85">
        <f>N106/K106</f>
        <v>0.83732971273540069</v>
      </c>
      <c r="R106" s="275"/>
      <c r="S106" s="182">
        <f>S90</f>
        <v>0.25019675925925927</v>
      </c>
      <c r="T106" s="183">
        <f>INDEX(T90:T105,COUNTA(T90:T105))</f>
        <v>0.42100694444444442</v>
      </c>
      <c r="U106" s="86"/>
      <c r="V106" s="96"/>
      <c r="W106" s="18"/>
      <c r="X106" s="20"/>
      <c r="Y106" s="262"/>
      <c r="Z106" s="263"/>
      <c r="AA106" s="97">
        <f>M106-J106</f>
        <v>-536.81194797317767</v>
      </c>
      <c r="AB106" s="85">
        <f>M106/J106</f>
        <v>0.83732971273540069</v>
      </c>
      <c r="AC106" s="280"/>
    </row>
    <row r="107" spans="1:29" ht="15.75" customHeight="1">
      <c r="A107" s="281" t="s">
        <v>45</v>
      </c>
      <c r="B107" s="16" t="s">
        <v>76</v>
      </c>
      <c r="C107" s="271" t="s">
        <v>112</v>
      </c>
      <c r="D107" s="272"/>
      <c r="E107" s="21">
        <v>25.03</v>
      </c>
      <c r="F107" s="15">
        <v>2146</v>
      </c>
      <c r="G107" s="22">
        <f t="shared" ref="G107:G110" si="27">E107*F107</f>
        <v>53714.380000000005</v>
      </c>
      <c r="H107" s="23"/>
      <c r="I107" s="24">
        <v>4</v>
      </c>
      <c r="J107" s="25">
        <v>3300</v>
      </c>
      <c r="K107" s="26">
        <f>J107/I107</f>
        <v>825</v>
      </c>
      <c r="L107" s="27">
        <v>4</v>
      </c>
      <c r="M107" s="25">
        <f>F107/V107*60</f>
        <v>2728.9297068173792</v>
      </c>
      <c r="N107" s="26">
        <f>M107/L107</f>
        <v>682.23242670434479</v>
      </c>
      <c r="O107" s="91">
        <f>L107-I107</f>
        <v>0</v>
      </c>
      <c r="P107" s="92">
        <f>N107-K107</f>
        <v>-142.76757329565521</v>
      </c>
      <c r="Q107" s="31">
        <f>N107/K107</f>
        <v>0.82694839600526637</v>
      </c>
      <c r="R107" s="273">
        <f>Q123</f>
        <v>0.82418606169125308</v>
      </c>
      <c r="S107" s="32">
        <v>0.25</v>
      </c>
      <c r="T107" s="33">
        <v>0.2827662037037037</v>
      </c>
      <c r="U107" s="34"/>
      <c r="V107" s="35">
        <v>47.18333333333333</v>
      </c>
      <c r="W107" s="114"/>
      <c r="X107" s="115"/>
      <c r="Y107" s="276"/>
      <c r="Z107" s="277"/>
      <c r="AA107" s="36">
        <f>M107-J107</f>
        <v>-571.07029318262084</v>
      </c>
      <c r="AB107" s="31">
        <f>M107/J107</f>
        <v>0.82694839600526637</v>
      </c>
      <c r="AC107" s="278">
        <f>AB123</f>
        <v>0.82418606169125308</v>
      </c>
    </row>
    <row r="108" spans="1:29" ht="15.75" customHeight="1">
      <c r="A108" s="282"/>
      <c r="B108" s="38" t="s">
        <v>76</v>
      </c>
      <c r="C108" s="264" t="s">
        <v>110</v>
      </c>
      <c r="D108" s="265"/>
      <c r="E108" s="39">
        <v>24.83</v>
      </c>
      <c r="F108" s="40">
        <v>2453</v>
      </c>
      <c r="G108" s="41">
        <f t="shared" si="27"/>
        <v>60907.99</v>
      </c>
      <c r="H108" s="42"/>
      <c r="I108" s="43">
        <v>4</v>
      </c>
      <c r="J108" s="44">
        <v>3300</v>
      </c>
      <c r="K108" s="45">
        <f t="shared" ref="K108:K146" si="28">J108/I108</f>
        <v>825</v>
      </c>
      <c r="L108" s="46">
        <v>4</v>
      </c>
      <c r="M108" s="44">
        <f>F108/V108*60</f>
        <v>2738.2325581395344</v>
      </c>
      <c r="N108" s="45">
        <f>M108/L108</f>
        <v>684.55813953488359</v>
      </c>
      <c r="O108" s="47">
        <f>L108-I108</f>
        <v>0</v>
      </c>
      <c r="P108" s="48">
        <f>N108-K108</f>
        <v>-140.44186046511641</v>
      </c>
      <c r="Q108" s="49">
        <f>N108/K108</f>
        <v>0.82976744186046492</v>
      </c>
      <c r="R108" s="274"/>
      <c r="S108" s="50">
        <v>0.29461805555555554</v>
      </c>
      <c r="T108" s="51">
        <v>0.33194444444444443</v>
      </c>
      <c r="U108" s="52">
        <v>17.066666666666642</v>
      </c>
      <c r="V108" s="53">
        <v>53.750000000000007</v>
      </c>
      <c r="W108" s="54"/>
      <c r="X108" s="94"/>
      <c r="Y108" s="266"/>
      <c r="Z108" s="267"/>
      <c r="AA108" s="55">
        <f>M108-J108</f>
        <v>-561.76744186046562</v>
      </c>
      <c r="AB108" s="49">
        <f>M108/J108</f>
        <v>0.82976744186046492</v>
      </c>
      <c r="AC108" s="279"/>
    </row>
    <row r="109" spans="1:29" ht="15.75" customHeight="1">
      <c r="A109" s="282"/>
      <c r="B109" s="38" t="s">
        <v>76</v>
      </c>
      <c r="C109" s="264" t="s">
        <v>111</v>
      </c>
      <c r="D109" s="265"/>
      <c r="E109" s="39">
        <v>18.18</v>
      </c>
      <c r="F109" s="40">
        <v>1594</v>
      </c>
      <c r="G109" s="41">
        <f t="shared" si="27"/>
        <v>28978.92</v>
      </c>
      <c r="H109" s="42"/>
      <c r="I109" s="43">
        <v>3</v>
      </c>
      <c r="J109" s="44">
        <v>3600</v>
      </c>
      <c r="K109" s="45">
        <f t="shared" si="28"/>
        <v>1200</v>
      </c>
      <c r="L109" s="46">
        <v>3</v>
      </c>
      <c r="M109" s="44">
        <f>F109/V109*60</f>
        <v>2929.2496171516091</v>
      </c>
      <c r="N109" s="45">
        <f>M109/L109</f>
        <v>976.41653905053636</v>
      </c>
      <c r="O109" s="47">
        <f>L109-I109</f>
        <v>0</v>
      </c>
      <c r="P109" s="48">
        <f>N109-K109</f>
        <v>-223.58346094946364</v>
      </c>
      <c r="Q109" s="49">
        <f>N109/K109</f>
        <v>0.81368044920878024</v>
      </c>
      <c r="R109" s="274"/>
      <c r="S109" s="50">
        <v>0.3447337962962963</v>
      </c>
      <c r="T109" s="51">
        <v>0.3674074074074074</v>
      </c>
      <c r="U109" s="52">
        <v>18.416666666666693</v>
      </c>
      <c r="V109" s="53">
        <v>32.649999999999991</v>
      </c>
      <c r="W109" s="54"/>
      <c r="X109" s="94"/>
      <c r="Y109" s="266"/>
      <c r="Z109" s="267"/>
      <c r="AA109" s="55">
        <f>M109-J109</f>
        <v>-670.75038284839093</v>
      </c>
      <c r="AB109" s="49">
        <f>M109/J109</f>
        <v>0.81368044920878024</v>
      </c>
      <c r="AC109" s="279"/>
    </row>
    <row r="110" spans="1:29" ht="15.75" customHeight="1">
      <c r="A110" s="282"/>
      <c r="B110" s="38" t="s">
        <v>76</v>
      </c>
      <c r="C110" s="264" t="s">
        <v>113</v>
      </c>
      <c r="D110" s="265"/>
      <c r="E110" s="39">
        <v>14.28</v>
      </c>
      <c r="F110" s="40">
        <v>6881</v>
      </c>
      <c r="G110" s="41">
        <f t="shared" si="27"/>
        <v>98260.68</v>
      </c>
      <c r="H110" s="42"/>
      <c r="I110" s="43">
        <v>3</v>
      </c>
      <c r="J110" s="44">
        <v>3600</v>
      </c>
      <c r="K110" s="45">
        <f t="shared" si="28"/>
        <v>1200</v>
      </c>
      <c r="L110" s="46">
        <v>3</v>
      </c>
      <c r="M110" s="44">
        <f>F110/V110*60</f>
        <v>2977.35576923077</v>
      </c>
      <c r="N110" s="45">
        <f>M110/L110</f>
        <v>992.45192307692332</v>
      </c>
      <c r="O110" s="47">
        <f>L110-I110</f>
        <v>0</v>
      </c>
      <c r="P110" s="48">
        <f>N110-K110</f>
        <v>-207.54807692307668</v>
      </c>
      <c r="Q110" s="49">
        <f>N110/K110</f>
        <v>0.82704326923076943</v>
      </c>
      <c r="R110" s="274"/>
      <c r="S110" s="50">
        <v>0.37870370370370371</v>
      </c>
      <c r="T110" s="51">
        <v>0.47499999999999998</v>
      </c>
      <c r="U110" s="52">
        <v>16.26666666666668</v>
      </c>
      <c r="V110" s="53">
        <v>138.66666666666663</v>
      </c>
      <c r="W110" s="54"/>
      <c r="X110" s="94"/>
      <c r="Y110" s="266"/>
      <c r="Z110" s="267"/>
      <c r="AA110" s="55">
        <f>M110-J110</f>
        <v>-622.64423076923003</v>
      </c>
      <c r="AB110" s="49">
        <f>M110/J110</f>
        <v>0.82704326923076943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94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94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94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94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94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68"/>
      <c r="X117" s="110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68"/>
      <c r="X118" s="110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68"/>
      <c r="X119" s="110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68"/>
      <c r="X120" s="110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68"/>
      <c r="X121" s="110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18"/>
      <c r="G123" s="79"/>
      <c r="H123" s="20"/>
      <c r="I123" s="80">
        <f t="shared" ref="I123:J123" si="29">AVERAGE(I107:I122)</f>
        <v>3.5</v>
      </c>
      <c r="J123" s="81">
        <f t="shared" si="29"/>
        <v>3450</v>
      </c>
      <c r="K123" s="82">
        <f t="shared" ref="K123" si="30">J123/I123</f>
        <v>985.71428571428567</v>
      </c>
      <c r="L123" s="80">
        <f t="shared" ref="L123:M123" si="31">AVERAGE(L107:L122)</f>
        <v>3.5</v>
      </c>
      <c r="M123" s="81">
        <f t="shared" si="31"/>
        <v>2843.4419128348231</v>
      </c>
      <c r="N123" s="82">
        <f>M123/L123</f>
        <v>812.41197509566371</v>
      </c>
      <c r="O123" s="83">
        <f>L123-I123</f>
        <v>0</v>
      </c>
      <c r="P123" s="84">
        <f>N123-K123</f>
        <v>-173.30231061862196</v>
      </c>
      <c r="Q123" s="85">
        <f>N123/K123</f>
        <v>0.82418606169125308</v>
      </c>
      <c r="R123" s="275"/>
      <c r="S123" s="182">
        <f>S107</f>
        <v>0.25</v>
      </c>
      <c r="T123" s="183">
        <f>INDEX(T107:T122,COUNTA(T107:T122))</f>
        <v>0.47499999999999998</v>
      </c>
      <c r="U123" s="86"/>
      <c r="V123" s="96"/>
      <c r="W123" s="18"/>
      <c r="X123" s="20"/>
      <c r="Y123" s="262"/>
      <c r="Z123" s="263"/>
      <c r="AA123" s="97">
        <f>M123-J123</f>
        <v>-606.55808716517686</v>
      </c>
      <c r="AB123" s="85">
        <f>M123/J123</f>
        <v>0.82418606169125308</v>
      </c>
      <c r="AC123" s="280"/>
    </row>
    <row r="124" spans="1:29" ht="15.75" customHeight="1">
      <c r="A124" s="268" t="s">
        <v>46</v>
      </c>
      <c r="B124" s="16" t="s">
        <v>76</v>
      </c>
      <c r="C124" s="271" t="s">
        <v>114</v>
      </c>
      <c r="D124" s="272"/>
      <c r="E124" s="21">
        <v>24.94</v>
      </c>
      <c r="F124" s="15">
        <v>631</v>
      </c>
      <c r="G124" s="22">
        <f t="shared" ref="G124:G125" si="32">E124*F124</f>
        <v>15737.140000000001</v>
      </c>
      <c r="H124" s="23"/>
      <c r="I124" s="24">
        <v>4</v>
      </c>
      <c r="J124" s="25">
        <v>3000</v>
      </c>
      <c r="K124" s="26">
        <f>J124/I124</f>
        <v>750</v>
      </c>
      <c r="L124" s="27">
        <v>4</v>
      </c>
      <c r="M124" s="25">
        <f>F124/V124*60</f>
        <v>2421.7484008528754</v>
      </c>
      <c r="N124" s="26">
        <f>M124/L124</f>
        <v>605.43710021321886</v>
      </c>
      <c r="O124" s="91">
        <f>L124-I124</f>
        <v>0</v>
      </c>
      <c r="P124" s="92">
        <f>N124-K124</f>
        <v>-144.56289978678114</v>
      </c>
      <c r="Q124" s="31">
        <f>N124/K124</f>
        <v>0.80724946695095845</v>
      </c>
      <c r="R124" s="273">
        <f>Q140</f>
        <v>0.81593014489134319</v>
      </c>
      <c r="S124" s="32">
        <v>0.3606712962962963</v>
      </c>
      <c r="T124" s="33">
        <v>0.37152777777777779</v>
      </c>
      <c r="U124" s="34"/>
      <c r="V124" s="35">
        <v>15.633333333333352</v>
      </c>
      <c r="W124" s="33"/>
      <c r="X124" s="107"/>
      <c r="Y124" s="276" t="s">
        <v>238</v>
      </c>
      <c r="Z124" s="277"/>
      <c r="AA124" s="36">
        <f>M124-J124</f>
        <v>-578.25159914712458</v>
      </c>
      <c r="AB124" s="31">
        <f>M124/J124</f>
        <v>0.80724946695095845</v>
      </c>
      <c r="AC124" s="278">
        <f>AB140</f>
        <v>0.81593014489134308</v>
      </c>
    </row>
    <row r="125" spans="1:29" ht="15.75" customHeight="1">
      <c r="A125" s="269"/>
      <c r="B125" s="38" t="s">
        <v>76</v>
      </c>
      <c r="C125" s="264" t="s">
        <v>217</v>
      </c>
      <c r="D125" s="265"/>
      <c r="E125" s="39">
        <v>30</v>
      </c>
      <c r="F125" s="40">
        <v>4635</v>
      </c>
      <c r="G125" s="41">
        <f t="shared" si="32"/>
        <v>139050</v>
      </c>
      <c r="H125" s="42"/>
      <c r="I125" s="43">
        <v>3</v>
      </c>
      <c r="J125" s="44">
        <v>3000</v>
      </c>
      <c r="K125" s="45">
        <f t="shared" si="28"/>
        <v>1000</v>
      </c>
      <c r="L125" s="46">
        <v>3</v>
      </c>
      <c r="M125" s="44">
        <f>F125/V125*60</f>
        <v>2473.8324684951831</v>
      </c>
      <c r="N125" s="45">
        <f>M125/L125</f>
        <v>824.61082283172766</v>
      </c>
      <c r="O125" s="47">
        <f>L125-I125</f>
        <v>0</v>
      </c>
      <c r="P125" s="48">
        <f>N125-K125</f>
        <v>-175.38917716827234</v>
      </c>
      <c r="Q125" s="49">
        <f>N125/K125</f>
        <v>0.82461082283172771</v>
      </c>
      <c r="R125" s="274"/>
      <c r="S125" s="50">
        <v>0.38194444444444448</v>
      </c>
      <c r="T125" s="51">
        <v>0.46001157407407406</v>
      </c>
      <c r="U125" s="52">
        <v>15.000000000000027</v>
      </c>
      <c r="V125" s="53">
        <v>112.4166666666666</v>
      </c>
      <c r="W125" s="54"/>
      <c r="X125" s="58"/>
      <c r="Y125" s="266" t="s">
        <v>239</v>
      </c>
      <c r="Z125" s="267"/>
      <c r="AA125" s="55">
        <f>M125-J125</f>
        <v>-526.16753150481691</v>
      </c>
      <c r="AB125" s="49">
        <f>M125/J125</f>
        <v>0.82461082283172771</v>
      </c>
      <c r="AC125" s="279"/>
    </row>
    <row r="126" spans="1:29" ht="15.75" customHeight="1">
      <c r="A126" s="269"/>
      <c r="B126" s="38"/>
      <c r="C126" s="264"/>
      <c r="D126" s="265"/>
      <c r="E126" s="39"/>
      <c r="F126" s="40"/>
      <c r="G126" s="41"/>
      <c r="H126" s="42"/>
      <c r="I126" s="43"/>
      <c r="J126" s="44"/>
      <c r="K126" s="45"/>
      <c r="L126" s="46"/>
      <c r="M126" s="44"/>
      <c r="N126" s="45"/>
      <c r="O126" s="47"/>
      <c r="P126" s="48"/>
      <c r="Q126" s="49"/>
      <c r="R126" s="274"/>
      <c r="S126" s="50"/>
      <c r="T126" s="51"/>
      <c r="U126" s="52"/>
      <c r="V126" s="53"/>
      <c r="W126" s="54"/>
      <c r="X126" s="58"/>
      <c r="Y126" s="266"/>
      <c r="Z126" s="267"/>
      <c r="AA126" s="55"/>
      <c r="AB126" s="49"/>
      <c r="AC126" s="279"/>
    </row>
    <row r="127" spans="1:29" ht="15.75" customHeight="1">
      <c r="A127" s="269"/>
      <c r="B127" s="38"/>
      <c r="C127" s="264"/>
      <c r="D127" s="265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79"/>
    </row>
    <row r="128" spans="1:29" ht="15.75" customHeight="1">
      <c r="A128" s="269"/>
      <c r="B128" s="38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38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116"/>
      <c r="Y129" s="266"/>
      <c r="Z129" s="267"/>
      <c r="AA129" s="55"/>
      <c r="AB129" s="49"/>
      <c r="AC129" s="279"/>
    </row>
    <row r="130" spans="1:29" ht="15.75" customHeight="1">
      <c r="A130" s="269"/>
      <c r="B130" s="38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79"/>
    </row>
    <row r="131" spans="1:29" ht="15.75" customHeight="1">
      <c r="A131" s="269"/>
      <c r="B131" s="38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79"/>
    </row>
    <row r="132" spans="1:29" ht="15.75" customHeight="1">
      <c r="A132" s="269"/>
      <c r="B132" s="38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68"/>
      <c r="X132" s="110"/>
      <c r="Y132" s="266"/>
      <c r="Z132" s="267"/>
      <c r="AA132" s="55"/>
      <c r="AB132" s="49"/>
      <c r="AC132" s="279"/>
    </row>
    <row r="133" spans="1:29" ht="15.75" customHeight="1">
      <c r="A133" s="269"/>
      <c r="B133" s="38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68"/>
      <c r="X133" s="110"/>
      <c r="Y133" s="266"/>
      <c r="Z133" s="267"/>
      <c r="AA133" s="55"/>
      <c r="AB133" s="49"/>
      <c r="AC133" s="279"/>
    </row>
    <row r="134" spans="1:29" ht="15.75" customHeight="1">
      <c r="A134" s="269"/>
      <c r="B134" s="38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68"/>
      <c r="X134" s="110"/>
      <c r="Y134" s="266"/>
      <c r="Z134" s="267"/>
      <c r="AA134" s="55"/>
      <c r="AB134" s="49"/>
      <c r="AC134" s="279"/>
    </row>
    <row r="135" spans="1:29" ht="15.75" customHeight="1">
      <c r="A135" s="269"/>
      <c r="B135" s="38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68"/>
      <c r="X135" s="110"/>
      <c r="Y135" s="266"/>
      <c r="Z135" s="267"/>
      <c r="AA135" s="55"/>
      <c r="AB135" s="49"/>
      <c r="AC135" s="279"/>
    </row>
    <row r="136" spans="1:29" ht="15.75" customHeight="1">
      <c r="A136" s="269"/>
      <c r="B136" s="38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68"/>
      <c r="X136" s="110"/>
      <c r="Y136" s="266"/>
      <c r="Z136" s="267"/>
      <c r="AA136" s="55"/>
      <c r="AB136" s="49"/>
      <c r="AC136" s="279"/>
    </row>
    <row r="137" spans="1:29" ht="15.75" customHeight="1">
      <c r="A137" s="269"/>
      <c r="B137" s="38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68"/>
      <c r="X137" s="110"/>
      <c r="Y137" s="266"/>
      <c r="Z137" s="267"/>
      <c r="AA137" s="55"/>
      <c r="AB137" s="49"/>
      <c r="AC137" s="279"/>
    </row>
    <row r="138" spans="1:29" ht="15.75" customHeight="1">
      <c r="A138" s="269"/>
      <c r="B138" s="38"/>
      <c r="C138" s="264"/>
      <c r="D138" s="265"/>
      <c r="E138" s="39"/>
      <c r="F138" s="40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68"/>
      <c r="X138" s="110"/>
      <c r="Y138" s="266"/>
      <c r="Z138" s="267"/>
      <c r="AA138" s="55"/>
      <c r="AB138" s="49"/>
      <c r="AC138" s="279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33">AVERAGE(I124:I139)</f>
        <v>3.5</v>
      </c>
      <c r="J140" s="81">
        <f t="shared" si="33"/>
        <v>3000</v>
      </c>
      <c r="K140" s="82">
        <f t="shared" ref="K140" si="34">J140/I140</f>
        <v>857.14285714285711</v>
      </c>
      <c r="L140" s="80">
        <f t="shared" ref="L140:M140" si="35">AVERAGE(L124:L139)</f>
        <v>3.5</v>
      </c>
      <c r="M140" s="81">
        <f t="shared" si="35"/>
        <v>2447.7904346740293</v>
      </c>
      <c r="N140" s="82">
        <f t="shared" ref="N140:N146" si="36">M140/L140</f>
        <v>699.36869562115123</v>
      </c>
      <c r="O140" s="83">
        <f t="shared" ref="O140:O146" si="37">L140-I140</f>
        <v>0</v>
      </c>
      <c r="P140" s="84">
        <f t="shared" ref="P140:P146" si="38">N140-K140</f>
        <v>-157.77416152170588</v>
      </c>
      <c r="Q140" s="85">
        <f t="shared" ref="Q140:Q146" si="39">N140/K140</f>
        <v>0.81593014489134319</v>
      </c>
      <c r="R140" s="275"/>
      <c r="S140" s="182">
        <f>S124</f>
        <v>0.3606712962962963</v>
      </c>
      <c r="T140" s="183">
        <f>INDEX(T124:T139,COUNTA(T124:T139))</f>
        <v>0.46001157407407406</v>
      </c>
      <c r="U140" s="86"/>
      <c r="V140" s="96"/>
      <c r="W140" s="78"/>
      <c r="X140" s="82"/>
      <c r="Y140" s="262"/>
      <c r="Z140" s="263"/>
      <c r="AA140" s="97">
        <f t="shared" ref="AA140:AA146" si="40">M140-J140</f>
        <v>-552.20956532597074</v>
      </c>
      <c r="AB140" s="85">
        <f t="shared" ref="AB140:AB146" si="41">M140/J140</f>
        <v>0.81593014489134308</v>
      </c>
      <c r="AC140" s="280"/>
    </row>
    <row r="141" spans="1:29" ht="15.75" customHeight="1">
      <c r="A141" s="281" t="s">
        <v>48</v>
      </c>
      <c r="B141" s="16" t="s">
        <v>76</v>
      </c>
      <c r="C141" s="271" t="s">
        <v>218</v>
      </c>
      <c r="D141" s="272"/>
      <c r="E141" s="21">
        <v>23.37</v>
      </c>
      <c r="F141" s="15">
        <v>733</v>
      </c>
      <c r="G141" s="22">
        <f t="shared" ref="G141:G146" si="42">E141*F141</f>
        <v>17130.21</v>
      </c>
      <c r="H141" s="23"/>
      <c r="I141" s="24">
        <v>10</v>
      </c>
      <c r="J141" s="25">
        <v>2700</v>
      </c>
      <c r="K141" s="26">
        <f>J141/I141</f>
        <v>270</v>
      </c>
      <c r="L141" s="27">
        <v>10</v>
      </c>
      <c r="M141" s="25">
        <f t="shared" ref="M141:M146" si="43">F141/V141*60</f>
        <v>2259.2465753424713</v>
      </c>
      <c r="N141" s="26">
        <f t="shared" si="36"/>
        <v>225.92465753424713</v>
      </c>
      <c r="O141" s="91">
        <f t="shared" si="37"/>
        <v>0</v>
      </c>
      <c r="P141" s="92">
        <f t="shared" si="38"/>
        <v>-44.075342465752868</v>
      </c>
      <c r="Q141" s="31">
        <f t="shared" si="39"/>
        <v>0.83675799086758196</v>
      </c>
      <c r="R141" s="273">
        <f>Q157</f>
        <v>0.83715055174546349</v>
      </c>
      <c r="S141" s="32">
        <v>0.70833333333333337</v>
      </c>
      <c r="T141" s="33">
        <v>0.72185185185185186</v>
      </c>
      <c r="U141" s="34"/>
      <c r="V141" s="35">
        <v>19.466666666666619</v>
      </c>
      <c r="W141" s="33"/>
      <c r="X141" s="107"/>
      <c r="Y141" s="276"/>
      <c r="Z141" s="277"/>
      <c r="AA141" s="36">
        <f t="shared" si="40"/>
        <v>-440.75342465752874</v>
      </c>
      <c r="AB141" s="31">
        <f t="shared" si="41"/>
        <v>0.83675799086758196</v>
      </c>
      <c r="AC141" s="278">
        <f>AB157</f>
        <v>0.83715055174546349</v>
      </c>
    </row>
    <row r="142" spans="1:29" ht="15.75" customHeight="1">
      <c r="A142" s="282"/>
      <c r="B142" s="38" t="s">
        <v>76</v>
      </c>
      <c r="C142" s="264" t="s">
        <v>117</v>
      </c>
      <c r="D142" s="265"/>
      <c r="E142" s="39">
        <v>28.57</v>
      </c>
      <c r="F142" s="40">
        <v>1452</v>
      </c>
      <c r="G142" s="41">
        <f t="shared" si="42"/>
        <v>41483.64</v>
      </c>
      <c r="H142" s="42">
        <v>2</v>
      </c>
      <c r="I142" s="43">
        <v>13</v>
      </c>
      <c r="J142" s="44">
        <v>3600</v>
      </c>
      <c r="K142" s="45">
        <f t="shared" si="28"/>
        <v>276.92307692307691</v>
      </c>
      <c r="L142" s="46">
        <v>13</v>
      </c>
      <c r="M142" s="44">
        <f t="shared" si="43"/>
        <v>2912.0891364902518</v>
      </c>
      <c r="N142" s="45">
        <f t="shared" si="36"/>
        <v>224.00685665309629</v>
      </c>
      <c r="O142" s="47">
        <f t="shared" si="37"/>
        <v>0</v>
      </c>
      <c r="P142" s="48">
        <f t="shared" si="38"/>
        <v>-52.916220269980613</v>
      </c>
      <c r="Q142" s="49">
        <f t="shared" si="39"/>
        <v>0.80891364902507001</v>
      </c>
      <c r="R142" s="274"/>
      <c r="S142" s="50">
        <v>0.72505787037037039</v>
      </c>
      <c r="T142" s="51">
        <v>0.74583333333333335</v>
      </c>
      <c r="U142" s="52">
        <v>4.6166666666666956</v>
      </c>
      <c r="V142" s="53">
        <v>29.916666666666654</v>
      </c>
      <c r="W142" s="54"/>
      <c r="X142" s="58"/>
      <c r="Y142" s="266"/>
      <c r="Z142" s="267"/>
      <c r="AA142" s="55">
        <f t="shared" si="40"/>
        <v>-687.9108635097482</v>
      </c>
      <c r="AB142" s="49">
        <f t="shared" si="41"/>
        <v>0.8089136490250699</v>
      </c>
      <c r="AC142" s="279"/>
    </row>
    <row r="143" spans="1:29" ht="15.75" customHeight="1">
      <c r="A143" s="282"/>
      <c r="B143" s="38" t="s">
        <v>118</v>
      </c>
      <c r="C143" s="264" t="s">
        <v>119</v>
      </c>
      <c r="D143" s="265"/>
      <c r="E143" s="39">
        <v>25.64</v>
      </c>
      <c r="F143" s="40">
        <v>1978</v>
      </c>
      <c r="G143" s="41">
        <f t="shared" si="42"/>
        <v>50715.92</v>
      </c>
      <c r="H143" s="42"/>
      <c r="I143" s="43">
        <v>14</v>
      </c>
      <c r="J143" s="44">
        <v>3000</v>
      </c>
      <c r="K143" s="45">
        <f t="shared" si="28"/>
        <v>214.28571428571428</v>
      </c>
      <c r="L143" s="46">
        <v>14</v>
      </c>
      <c r="M143" s="44">
        <f t="shared" si="43"/>
        <v>2561.4388489208668</v>
      </c>
      <c r="N143" s="45">
        <f t="shared" si="36"/>
        <v>182.95991778006191</v>
      </c>
      <c r="O143" s="47">
        <f t="shared" si="37"/>
        <v>0</v>
      </c>
      <c r="P143" s="48">
        <f t="shared" si="38"/>
        <v>-31.325796505652363</v>
      </c>
      <c r="Q143" s="49">
        <f t="shared" si="39"/>
        <v>0.85381294964028898</v>
      </c>
      <c r="R143" s="274"/>
      <c r="S143" s="50">
        <v>0.74930555555555556</v>
      </c>
      <c r="T143" s="51">
        <v>0.78148148148148144</v>
      </c>
      <c r="U143" s="52">
        <v>4.9999999999999822</v>
      </c>
      <c r="V143" s="53">
        <v>46.333333333333272</v>
      </c>
      <c r="W143" s="54"/>
      <c r="X143" s="58"/>
      <c r="Y143" s="266"/>
      <c r="Z143" s="267"/>
      <c r="AA143" s="55">
        <f t="shared" si="40"/>
        <v>-438.5611510791332</v>
      </c>
      <c r="AB143" s="49">
        <f t="shared" si="41"/>
        <v>0.85381294964028898</v>
      </c>
      <c r="AC143" s="279"/>
    </row>
    <row r="144" spans="1:29" ht="15.75" customHeight="1">
      <c r="A144" s="282"/>
      <c r="B144" s="38" t="s">
        <v>118</v>
      </c>
      <c r="C144" s="264" t="s">
        <v>201</v>
      </c>
      <c r="D144" s="265"/>
      <c r="E144" s="39">
        <v>29.85</v>
      </c>
      <c r="F144" s="40">
        <v>2423</v>
      </c>
      <c r="G144" s="41">
        <f t="shared" si="42"/>
        <v>72326.55</v>
      </c>
      <c r="H144" s="42"/>
      <c r="I144" s="43">
        <v>17</v>
      </c>
      <c r="J144" s="44">
        <v>3273</v>
      </c>
      <c r="K144" s="45">
        <f t="shared" si="28"/>
        <v>192.52941176470588</v>
      </c>
      <c r="L144" s="46">
        <v>17</v>
      </c>
      <c r="M144" s="44">
        <f t="shared" si="43"/>
        <v>2827.4878444084284</v>
      </c>
      <c r="N144" s="45">
        <f t="shared" si="36"/>
        <v>166.32281437696636</v>
      </c>
      <c r="O144" s="47">
        <f t="shared" si="37"/>
        <v>0</v>
      </c>
      <c r="P144" s="48">
        <f t="shared" si="38"/>
        <v>-26.206597387739521</v>
      </c>
      <c r="Q144" s="49">
        <f t="shared" si="39"/>
        <v>0.86388262890572198</v>
      </c>
      <c r="R144" s="274"/>
      <c r="S144" s="50">
        <v>0.78541666666666665</v>
      </c>
      <c r="T144" s="51">
        <v>0.82112268518518516</v>
      </c>
      <c r="U144" s="52">
        <v>5.6666666666666998</v>
      </c>
      <c r="V144" s="53">
        <v>51.416666666666657</v>
      </c>
      <c r="W144" s="54"/>
      <c r="X144" s="94"/>
      <c r="Y144" s="266"/>
      <c r="Z144" s="267"/>
      <c r="AA144" s="55">
        <f t="shared" si="40"/>
        <v>-445.51215559157163</v>
      </c>
      <c r="AB144" s="49">
        <f t="shared" si="41"/>
        <v>0.86388262890572209</v>
      </c>
      <c r="AC144" s="279"/>
    </row>
    <row r="145" spans="1:29" ht="15.75" customHeight="1">
      <c r="A145" s="283"/>
      <c r="B145" s="38" t="s">
        <v>118</v>
      </c>
      <c r="C145" s="264" t="s">
        <v>202</v>
      </c>
      <c r="D145" s="265"/>
      <c r="E145" s="39">
        <v>29.52</v>
      </c>
      <c r="F145" s="40">
        <v>2334</v>
      </c>
      <c r="G145" s="41">
        <f t="shared" si="42"/>
        <v>68899.679999999993</v>
      </c>
      <c r="H145" s="58"/>
      <c r="I145" s="43">
        <v>17</v>
      </c>
      <c r="J145" s="44">
        <v>3273</v>
      </c>
      <c r="K145" s="45">
        <f t="shared" si="28"/>
        <v>192.52941176470588</v>
      </c>
      <c r="L145" s="59">
        <v>17</v>
      </c>
      <c r="M145" s="44">
        <f t="shared" si="43"/>
        <v>2810.1672240802673</v>
      </c>
      <c r="N145" s="45">
        <f t="shared" si="36"/>
        <v>165.30395435766278</v>
      </c>
      <c r="O145" s="47">
        <f t="shared" si="37"/>
        <v>0</v>
      </c>
      <c r="P145" s="48">
        <f t="shared" si="38"/>
        <v>-27.225457407043109</v>
      </c>
      <c r="Q145" s="49">
        <f t="shared" si="39"/>
        <v>0.85859065813634805</v>
      </c>
      <c r="R145" s="274"/>
      <c r="S145" s="50">
        <v>0.82581018518518523</v>
      </c>
      <c r="T145" s="51">
        <v>0.86041666666666672</v>
      </c>
      <c r="U145" s="52">
        <v>6.7500000000000959</v>
      </c>
      <c r="V145" s="53">
        <v>49.833333333333343</v>
      </c>
      <c r="W145" s="54">
        <v>0.86041666666666672</v>
      </c>
      <c r="X145" s="94">
        <v>0.89936342592592589</v>
      </c>
      <c r="Y145" s="266"/>
      <c r="Z145" s="267"/>
      <c r="AA145" s="55">
        <f t="shared" si="40"/>
        <v>-462.83277591973274</v>
      </c>
      <c r="AB145" s="49">
        <f t="shared" si="41"/>
        <v>0.85859065813634805</v>
      </c>
      <c r="AC145" s="279"/>
    </row>
    <row r="146" spans="1:29" ht="15.75" customHeight="1">
      <c r="A146" s="283"/>
      <c r="B146" s="38" t="s">
        <v>76</v>
      </c>
      <c r="C146" s="264" t="s">
        <v>117</v>
      </c>
      <c r="D146" s="265"/>
      <c r="E146" s="39">
        <v>28.57</v>
      </c>
      <c r="F146" s="40">
        <v>1111</v>
      </c>
      <c r="G146" s="60">
        <f t="shared" si="42"/>
        <v>31741.27</v>
      </c>
      <c r="H146" s="61"/>
      <c r="I146" s="43">
        <v>13</v>
      </c>
      <c r="J146" s="44">
        <v>3600</v>
      </c>
      <c r="K146" s="45">
        <f t="shared" si="28"/>
        <v>276.92307692307691</v>
      </c>
      <c r="L146" s="46">
        <v>13</v>
      </c>
      <c r="M146" s="44">
        <f t="shared" si="43"/>
        <v>2908.7999999999984</v>
      </c>
      <c r="N146" s="45">
        <f t="shared" si="36"/>
        <v>223.75384615384604</v>
      </c>
      <c r="O146" s="47">
        <f t="shared" si="37"/>
        <v>0</v>
      </c>
      <c r="P146" s="48">
        <f t="shared" si="38"/>
        <v>-53.169230769230865</v>
      </c>
      <c r="Q146" s="49">
        <f t="shared" si="39"/>
        <v>0.80799999999999961</v>
      </c>
      <c r="R146" s="274"/>
      <c r="S146" s="50">
        <v>0.89936342592592589</v>
      </c>
      <c r="T146" s="51">
        <v>0.91527777777777775</v>
      </c>
      <c r="U146" s="52">
        <v>56.083333333333201</v>
      </c>
      <c r="V146" s="53">
        <v>22.916666666666679</v>
      </c>
      <c r="W146" s="54"/>
      <c r="X146" s="116"/>
      <c r="Y146" s="266"/>
      <c r="Z146" s="267"/>
      <c r="AA146" s="55">
        <f t="shared" si="40"/>
        <v>-691.20000000000164</v>
      </c>
      <c r="AB146" s="49">
        <f t="shared" si="41"/>
        <v>0.8079999999999995</v>
      </c>
      <c r="AC146" s="279"/>
    </row>
    <row r="147" spans="1:29" ht="15.75" customHeight="1">
      <c r="A147" s="283"/>
      <c r="B147" s="38"/>
      <c r="C147" s="264"/>
      <c r="D147" s="265"/>
      <c r="E147" s="39"/>
      <c r="F147" s="40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79"/>
    </row>
    <row r="148" spans="1:29" ht="15.75" customHeight="1">
      <c r="A148" s="283"/>
      <c r="B148" s="38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79"/>
    </row>
    <row r="149" spans="1:29" ht="15.75" customHeight="1">
      <c r="A149" s="283"/>
      <c r="B149" s="38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68"/>
      <c r="X149" s="110"/>
      <c r="Y149" s="266"/>
      <c r="Z149" s="267"/>
      <c r="AA149" s="55"/>
      <c r="AB149" s="49"/>
      <c r="AC149" s="279"/>
    </row>
    <row r="150" spans="1:29" ht="15.75" customHeight="1">
      <c r="A150" s="283"/>
      <c r="B150" s="38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68"/>
      <c r="X150" s="110"/>
      <c r="Y150" s="266"/>
      <c r="Z150" s="267"/>
      <c r="AA150" s="55"/>
      <c r="AB150" s="49"/>
      <c r="AC150" s="279"/>
    </row>
    <row r="151" spans="1:29" ht="15.75" customHeight="1">
      <c r="A151" s="283"/>
      <c r="B151" s="38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68"/>
      <c r="X151" s="110"/>
      <c r="Y151" s="266"/>
      <c r="Z151" s="267"/>
      <c r="AA151" s="55"/>
      <c r="AB151" s="49"/>
      <c r="AC151" s="279"/>
    </row>
    <row r="152" spans="1:29" ht="15.75" customHeight="1">
      <c r="A152" s="283"/>
      <c r="B152" s="38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68"/>
      <c r="X152" s="110"/>
      <c r="Y152" s="266"/>
      <c r="Z152" s="267"/>
      <c r="AA152" s="55"/>
      <c r="AB152" s="49"/>
      <c r="AC152" s="279"/>
    </row>
    <row r="153" spans="1:29" ht="15.75" customHeight="1">
      <c r="A153" s="283"/>
      <c r="B153" s="38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68"/>
      <c r="X153" s="110"/>
      <c r="Y153" s="266"/>
      <c r="Z153" s="267"/>
      <c r="AA153" s="55"/>
      <c r="AB153" s="49"/>
      <c r="AC153" s="279"/>
    </row>
    <row r="154" spans="1:29" ht="15.75" customHeight="1">
      <c r="A154" s="283"/>
      <c r="B154" s="38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68"/>
      <c r="X154" s="110"/>
      <c r="Y154" s="266"/>
      <c r="Z154" s="267"/>
      <c r="AA154" s="55"/>
      <c r="AB154" s="49"/>
      <c r="AC154" s="279"/>
    </row>
    <row r="155" spans="1:29" ht="15.75" customHeight="1">
      <c r="A155" s="283"/>
      <c r="B155" s="38"/>
      <c r="C155" s="264"/>
      <c r="D155" s="265"/>
      <c r="E155" s="39"/>
      <c r="F155" s="40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68"/>
      <c r="X155" s="110"/>
      <c r="Y155" s="266"/>
      <c r="Z155" s="267"/>
      <c r="AA155" s="55"/>
      <c r="AB155" s="49"/>
      <c r="AC155" s="279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44">AVERAGE(I141:I156)</f>
        <v>14</v>
      </c>
      <c r="J157" s="81">
        <f t="shared" si="44"/>
        <v>3241</v>
      </c>
      <c r="K157" s="82">
        <f t="shared" ref="K157" si="45">J157/I157</f>
        <v>231.5</v>
      </c>
      <c r="L157" s="80">
        <f t="shared" ref="L157:M157" si="46">AVERAGE(L141:L156)</f>
        <v>14</v>
      </c>
      <c r="M157" s="81">
        <f t="shared" si="46"/>
        <v>2713.2049382070472</v>
      </c>
      <c r="N157" s="82">
        <f>M157/L157</f>
        <v>193.8003527290748</v>
      </c>
      <c r="O157" s="83">
        <f>L157-I157</f>
        <v>0</v>
      </c>
      <c r="P157" s="84">
        <f>N157-K157</f>
        <v>-37.699647270925198</v>
      </c>
      <c r="Q157" s="85">
        <f>N157/K157</f>
        <v>0.83715055174546349</v>
      </c>
      <c r="R157" s="275"/>
      <c r="S157" s="182">
        <f>S141</f>
        <v>0.70833333333333337</v>
      </c>
      <c r="T157" s="183">
        <f>INDEX(T141:T156,COUNTA(T141:T156))</f>
        <v>0.91527777777777775</v>
      </c>
      <c r="U157" s="86"/>
      <c r="V157" s="96"/>
      <c r="W157" s="78"/>
      <c r="X157" s="82"/>
      <c r="Y157" s="262"/>
      <c r="Z157" s="263"/>
      <c r="AA157" s="97">
        <f>M157-J157</f>
        <v>-527.79506179295277</v>
      </c>
      <c r="AB157" s="85">
        <f>M157/J157</f>
        <v>0.83715055174546349</v>
      </c>
      <c r="AC157" s="280"/>
    </row>
    <row r="158" spans="1:29" ht="15.75" customHeight="1">
      <c r="A158" s="268" t="s">
        <v>49</v>
      </c>
      <c r="B158" s="16" t="s">
        <v>76</v>
      </c>
      <c r="C158" s="271" t="s">
        <v>120</v>
      </c>
      <c r="D158" s="272"/>
      <c r="E158" s="21">
        <v>14.03</v>
      </c>
      <c r="F158" s="15">
        <v>9153</v>
      </c>
      <c r="G158" s="22">
        <f t="shared" ref="G158" si="47">E158*F158</f>
        <v>128416.59</v>
      </c>
      <c r="H158" s="23"/>
      <c r="I158" s="24">
        <v>4</v>
      </c>
      <c r="J158" s="25">
        <v>2700</v>
      </c>
      <c r="K158" s="26">
        <f>J158/I158</f>
        <v>675</v>
      </c>
      <c r="L158" s="27">
        <v>4</v>
      </c>
      <c r="M158" s="25">
        <f>F158/V158*60</f>
        <v>2395.7248800348998</v>
      </c>
      <c r="N158" s="26">
        <f>M158/L158</f>
        <v>598.93122000872495</v>
      </c>
      <c r="O158" s="91">
        <f>L158-I158</f>
        <v>0</v>
      </c>
      <c r="P158" s="92">
        <f>N158-K158</f>
        <v>-76.068779991275051</v>
      </c>
      <c r="Q158" s="31">
        <f>N158/K158</f>
        <v>0.88730551112403699</v>
      </c>
      <c r="R158" s="273">
        <f>Q174</f>
        <v>0.88730551112403699</v>
      </c>
      <c r="S158" s="32">
        <v>0.70833333333333337</v>
      </c>
      <c r="T158" s="33">
        <v>0.86752314814814813</v>
      </c>
      <c r="U158" s="34"/>
      <c r="V158" s="35">
        <v>229.23333333333323</v>
      </c>
      <c r="W158" s="33"/>
      <c r="X158" s="107"/>
      <c r="Y158" s="276"/>
      <c r="Z158" s="277"/>
      <c r="AA158" s="36">
        <f>M158-J158</f>
        <v>-304.2751199651002</v>
      </c>
      <c r="AB158" s="31">
        <f>M158/J158</f>
        <v>0.88730551112403699</v>
      </c>
      <c r="AC158" s="278">
        <f>AB174</f>
        <v>0.88730551112403699</v>
      </c>
    </row>
    <row r="159" spans="1:29" ht="15.75" customHeight="1">
      <c r="A159" s="269"/>
      <c r="B159" s="38"/>
      <c r="C159" s="264"/>
      <c r="D159" s="265"/>
      <c r="E159" s="39"/>
      <c r="F159" s="40"/>
      <c r="G159" s="41"/>
      <c r="H159" s="42"/>
      <c r="I159" s="43"/>
      <c r="J159" s="44"/>
      <c r="K159" s="45"/>
      <c r="L159" s="46"/>
      <c r="M159" s="44"/>
      <c r="N159" s="45"/>
      <c r="O159" s="47"/>
      <c r="P159" s="48"/>
      <c r="Q159" s="49"/>
      <c r="R159" s="274"/>
      <c r="S159" s="50"/>
      <c r="T159" s="51"/>
      <c r="U159" s="52"/>
      <c r="V159" s="53"/>
      <c r="W159" s="54"/>
      <c r="X159" s="94"/>
      <c r="Y159" s="266"/>
      <c r="Z159" s="267"/>
      <c r="AA159" s="55"/>
      <c r="AB159" s="49"/>
      <c r="AC159" s="279"/>
    </row>
    <row r="160" spans="1:29" ht="15.75" customHeight="1">
      <c r="A160" s="269"/>
      <c r="B160" s="38"/>
      <c r="C160" s="264"/>
      <c r="D160" s="265"/>
      <c r="E160" s="39"/>
      <c r="F160" s="40"/>
      <c r="G160" s="41"/>
      <c r="H160" s="42"/>
      <c r="I160" s="43"/>
      <c r="J160" s="44"/>
      <c r="K160" s="45"/>
      <c r="L160" s="46"/>
      <c r="M160" s="44"/>
      <c r="N160" s="45"/>
      <c r="O160" s="47"/>
      <c r="P160" s="48"/>
      <c r="Q160" s="49"/>
      <c r="R160" s="274"/>
      <c r="S160" s="50"/>
      <c r="T160" s="51"/>
      <c r="U160" s="52"/>
      <c r="V160" s="53"/>
      <c r="W160" s="54"/>
      <c r="X160" s="58"/>
      <c r="Y160" s="266"/>
      <c r="Z160" s="267"/>
      <c r="AA160" s="55"/>
      <c r="AB160" s="49"/>
      <c r="AC160" s="279"/>
    </row>
    <row r="161" spans="1:29" ht="15.75" customHeight="1">
      <c r="A161" s="269"/>
      <c r="B161" s="38"/>
      <c r="C161" s="264"/>
      <c r="D161" s="265"/>
      <c r="E161" s="39"/>
      <c r="F161" s="40"/>
      <c r="G161" s="41"/>
      <c r="H161" s="42"/>
      <c r="I161" s="43"/>
      <c r="J161" s="44"/>
      <c r="K161" s="45"/>
      <c r="L161" s="46"/>
      <c r="M161" s="44"/>
      <c r="N161" s="45"/>
      <c r="O161" s="47"/>
      <c r="P161" s="48"/>
      <c r="Q161" s="49"/>
      <c r="R161" s="274"/>
      <c r="S161" s="50"/>
      <c r="T161" s="51"/>
      <c r="U161" s="52"/>
      <c r="V161" s="53"/>
      <c r="W161" s="54"/>
      <c r="X161" s="58"/>
      <c r="Y161" s="266"/>
      <c r="Z161" s="267"/>
      <c r="AA161" s="55"/>
      <c r="AB161" s="49"/>
      <c r="AC161" s="279"/>
    </row>
    <row r="162" spans="1:29" ht="15.75" customHeight="1">
      <c r="A162" s="269"/>
      <c r="B162" s="38"/>
      <c r="C162" s="264"/>
      <c r="D162" s="265"/>
      <c r="E162" s="39"/>
      <c r="F162" s="40"/>
      <c r="G162" s="41"/>
      <c r="H162" s="58"/>
      <c r="I162" s="43"/>
      <c r="J162" s="44"/>
      <c r="K162" s="45"/>
      <c r="L162" s="59"/>
      <c r="M162" s="44"/>
      <c r="N162" s="45"/>
      <c r="O162" s="47"/>
      <c r="P162" s="48"/>
      <c r="Q162" s="49"/>
      <c r="R162" s="274"/>
      <c r="S162" s="50"/>
      <c r="T162" s="51"/>
      <c r="U162" s="52"/>
      <c r="V162" s="53"/>
      <c r="W162" s="54"/>
      <c r="X162" s="58"/>
      <c r="Y162" s="266"/>
      <c r="Z162" s="267"/>
      <c r="AA162" s="55"/>
      <c r="AB162" s="49"/>
      <c r="AC162" s="279"/>
    </row>
    <row r="163" spans="1:29" ht="15.75" customHeight="1">
      <c r="A163" s="269"/>
      <c r="B163" s="38"/>
      <c r="C163" s="264"/>
      <c r="D163" s="265"/>
      <c r="E163" s="39"/>
      <c r="F163" s="40"/>
      <c r="G163" s="60"/>
      <c r="H163" s="61"/>
      <c r="I163" s="43"/>
      <c r="J163" s="44"/>
      <c r="K163" s="45"/>
      <c r="L163" s="46"/>
      <c r="M163" s="44"/>
      <c r="N163" s="45"/>
      <c r="O163" s="47"/>
      <c r="P163" s="48"/>
      <c r="Q163" s="49"/>
      <c r="R163" s="274"/>
      <c r="S163" s="50"/>
      <c r="T163" s="51"/>
      <c r="U163" s="52"/>
      <c r="V163" s="53"/>
      <c r="W163" s="54"/>
      <c r="X163" s="58"/>
      <c r="Y163" s="266"/>
      <c r="Z163" s="267"/>
      <c r="AA163" s="55"/>
      <c r="AB163" s="49"/>
      <c r="AC163" s="279"/>
    </row>
    <row r="164" spans="1:29" ht="15.75" customHeight="1">
      <c r="A164" s="269"/>
      <c r="B164" s="38"/>
      <c r="C164" s="264"/>
      <c r="D164" s="265"/>
      <c r="E164" s="39"/>
      <c r="F164" s="40"/>
      <c r="G164" s="60"/>
      <c r="H164" s="64"/>
      <c r="I164" s="43"/>
      <c r="J164" s="44"/>
      <c r="K164" s="45"/>
      <c r="L164" s="59"/>
      <c r="M164" s="44"/>
      <c r="N164" s="45"/>
      <c r="O164" s="65"/>
      <c r="P164" s="66"/>
      <c r="Q164" s="67"/>
      <c r="R164" s="274"/>
      <c r="S164" s="50"/>
      <c r="T164" s="51"/>
      <c r="U164" s="52"/>
      <c r="V164" s="53"/>
      <c r="W164" s="54"/>
      <c r="X164" s="58"/>
      <c r="Y164" s="266"/>
      <c r="Z164" s="267"/>
      <c r="AA164" s="55"/>
      <c r="AB164" s="49"/>
      <c r="AC164" s="279"/>
    </row>
    <row r="165" spans="1:29" ht="15.75" customHeight="1">
      <c r="A165" s="269"/>
      <c r="B165" s="38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50"/>
      <c r="T165" s="51"/>
      <c r="U165" s="52"/>
      <c r="V165" s="53"/>
      <c r="W165" s="54"/>
      <c r="X165" s="58"/>
      <c r="Y165" s="266"/>
      <c r="Z165" s="267"/>
      <c r="AA165" s="55"/>
      <c r="AB165" s="49"/>
      <c r="AC165" s="279"/>
    </row>
    <row r="166" spans="1:29" ht="15.75" customHeight="1">
      <c r="A166" s="269"/>
      <c r="B166" s="38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50"/>
      <c r="T166" s="51"/>
      <c r="U166" s="52"/>
      <c r="V166" s="53"/>
      <c r="W166" s="54"/>
      <c r="X166" s="58"/>
      <c r="Y166" s="266"/>
      <c r="Z166" s="267"/>
      <c r="AA166" s="55"/>
      <c r="AB166" s="49"/>
      <c r="AC166" s="279"/>
    </row>
    <row r="167" spans="1:29" ht="15.75" customHeight="1">
      <c r="A167" s="269"/>
      <c r="B167" s="38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50"/>
      <c r="T167" s="51"/>
      <c r="U167" s="52"/>
      <c r="V167" s="53"/>
      <c r="W167" s="54"/>
      <c r="X167" s="58"/>
      <c r="Y167" s="266"/>
      <c r="Z167" s="267"/>
      <c r="AA167" s="55"/>
      <c r="AB167" s="49"/>
      <c r="AC167" s="279"/>
    </row>
    <row r="168" spans="1:29" ht="15.75" customHeight="1">
      <c r="A168" s="269"/>
      <c r="B168" s="38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50"/>
      <c r="T168" s="51"/>
      <c r="U168" s="52"/>
      <c r="V168" s="53"/>
      <c r="W168" s="54"/>
      <c r="X168" s="58"/>
      <c r="Y168" s="266"/>
      <c r="Z168" s="267"/>
      <c r="AA168" s="55"/>
      <c r="AB168" s="49"/>
      <c r="AC168" s="279"/>
    </row>
    <row r="169" spans="1:29" ht="15.75" customHeight="1">
      <c r="A169" s="269"/>
      <c r="B169" s="38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50"/>
      <c r="T169" s="51"/>
      <c r="U169" s="52"/>
      <c r="V169" s="53"/>
      <c r="W169" s="54"/>
      <c r="X169" s="58"/>
      <c r="Y169" s="266"/>
      <c r="Z169" s="267"/>
      <c r="AA169" s="55"/>
      <c r="AB169" s="49"/>
      <c r="AC169" s="279"/>
    </row>
    <row r="170" spans="1:29" ht="15.75" customHeight="1">
      <c r="A170" s="269"/>
      <c r="B170" s="38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50"/>
      <c r="T170" s="51"/>
      <c r="U170" s="52"/>
      <c r="V170" s="53"/>
      <c r="W170" s="54"/>
      <c r="X170" s="58"/>
      <c r="Y170" s="266"/>
      <c r="Z170" s="267"/>
      <c r="AA170" s="55"/>
      <c r="AB170" s="49"/>
      <c r="AC170" s="279"/>
    </row>
    <row r="171" spans="1:29" ht="15.75" customHeight="1">
      <c r="A171" s="269"/>
      <c r="B171" s="38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50"/>
      <c r="T171" s="51"/>
      <c r="U171" s="52"/>
      <c r="V171" s="53"/>
      <c r="W171" s="54"/>
      <c r="X171" s="58"/>
      <c r="Y171" s="266"/>
      <c r="Z171" s="267"/>
      <c r="AA171" s="55"/>
      <c r="AB171" s="49"/>
      <c r="AC171" s="279"/>
    </row>
    <row r="172" spans="1:29" ht="15.75" customHeight="1">
      <c r="A172" s="269"/>
      <c r="B172" s="38"/>
      <c r="C172" s="264"/>
      <c r="D172" s="265"/>
      <c r="E172" s="39"/>
      <c r="F172" s="40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50"/>
      <c r="T172" s="51"/>
      <c r="U172" s="52"/>
      <c r="V172" s="53"/>
      <c r="W172" s="54"/>
      <c r="X172" s="58"/>
      <c r="Y172" s="266"/>
      <c r="Z172" s="267"/>
      <c r="AA172" s="55"/>
      <c r="AB172" s="49"/>
      <c r="AC172" s="279"/>
    </row>
    <row r="173" spans="1:29" ht="15.75" customHeight="1">
      <c r="A173" s="269"/>
      <c r="B173" s="38"/>
      <c r="C173" s="264"/>
      <c r="D173" s="265"/>
      <c r="E173" s="104"/>
      <c r="F173" s="40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48">AVERAGE(I158:I173)</f>
        <v>4</v>
      </c>
      <c r="J174" s="81">
        <f t="shared" si="48"/>
        <v>2700</v>
      </c>
      <c r="K174" s="82">
        <f t="shared" ref="K174" si="49">J174/I174</f>
        <v>675</v>
      </c>
      <c r="L174" s="80">
        <f t="shared" ref="L174:M174" si="50">AVERAGE(L158:L173)</f>
        <v>4</v>
      </c>
      <c r="M174" s="81">
        <f t="shared" si="50"/>
        <v>2395.7248800348998</v>
      </c>
      <c r="N174" s="82">
        <f t="shared" ref="N174:N180" si="51">M174/L174</f>
        <v>598.93122000872495</v>
      </c>
      <c r="O174" s="83">
        <f t="shared" ref="O174:O180" si="52">L174-I174</f>
        <v>0</v>
      </c>
      <c r="P174" s="84">
        <f t="shared" ref="P174:P180" si="53">N174-K174</f>
        <v>-76.068779991275051</v>
      </c>
      <c r="Q174" s="85">
        <f t="shared" ref="Q174:Q180" si="54">N174/K174</f>
        <v>0.88730551112403699</v>
      </c>
      <c r="R174" s="275"/>
      <c r="S174" s="182">
        <f>S158</f>
        <v>0.70833333333333337</v>
      </c>
      <c r="T174" s="183">
        <f>INDEX(T158:T173,COUNTA(T158:T173))</f>
        <v>0.86752314814814813</v>
      </c>
      <c r="U174" s="86"/>
      <c r="V174" s="96"/>
      <c r="W174" s="78"/>
      <c r="X174" s="82"/>
      <c r="Y174" s="262"/>
      <c r="Z174" s="263"/>
      <c r="AA174" s="97">
        <f t="shared" ref="AA174:AA180" si="55">M174-J174</f>
        <v>-304.2751199651002</v>
      </c>
      <c r="AB174" s="85">
        <f t="shared" ref="AB174:AB180" si="56">M174/J174</f>
        <v>0.88730551112403699</v>
      </c>
      <c r="AC174" s="280"/>
    </row>
    <row r="175" spans="1:29" ht="15.75" customHeight="1">
      <c r="A175" s="281" t="s">
        <v>50</v>
      </c>
      <c r="B175" s="16" t="s">
        <v>76</v>
      </c>
      <c r="C175" s="271" t="s">
        <v>122</v>
      </c>
      <c r="D175" s="272"/>
      <c r="E175" s="21">
        <v>18.18</v>
      </c>
      <c r="F175" s="15">
        <v>1649</v>
      </c>
      <c r="G175" s="22">
        <f t="shared" ref="G175:G180" si="57">E175*F175</f>
        <v>29978.82</v>
      </c>
      <c r="H175" s="23">
        <v>2</v>
      </c>
      <c r="I175" s="24">
        <v>3</v>
      </c>
      <c r="J175" s="25">
        <v>3300</v>
      </c>
      <c r="K175" s="26">
        <f>J175/I175</f>
        <v>1100</v>
      </c>
      <c r="L175" s="27">
        <v>3</v>
      </c>
      <c r="M175" s="25">
        <f t="shared" ref="M175:M180" si="58">F175/V175*60</f>
        <v>2675.2591257323179</v>
      </c>
      <c r="N175" s="26">
        <f t="shared" si="51"/>
        <v>891.75304191077259</v>
      </c>
      <c r="O175" s="91">
        <f t="shared" si="52"/>
        <v>0</v>
      </c>
      <c r="P175" s="92">
        <f t="shared" si="53"/>
        <v>-208.24695808922741</v>
      </c>
      <c r="Q175" s="31">
        <f t="shared" si="54"/>
        <v>0.81068458355524786</v>
      </c>
      <c r="R175" s="273">
        <f>Q191</f>
        <v>0.8224490889493008</v>
      </c>
      <c r="S175" s="32">
        <v>0.70834490740740741</v>
      </c>
      <c r="T175" s="33">
        <v>0.73402777777777772</v>
      </c>
      <c r="U175" s="34"/>
      <c r="V175" s="35">
        <v>36.983333333333249</v>
      </c>
      <c r="W175" s="114"/>
      <c r="X175" s="115"/>
      <c r="Y175" s="276"/>
      <c r="Z175" s="277"/>
      <c r="AA175" s="36">
        <f t="shared" si="55"/>
        <v>-624.7408742676821</v>
      </c>
      <c r="AB175" s="31">
        <f t="shared" si="56"/>
        <v>0.81068458355524786</v>
      </c>
      <c r="AC175" s="278">
        <f>AB191</f>
        <v>0.82244908894930069</v>
      </c>
    </row>
    <row r="176" spans="1:29" ht="15.75" customHeight="1">
      <c r="A176" s="282"/>
      <c r="B176" s="38" t="s">
        <v>76</v>
      </c>
      <c r="C176" s="264" t="s">
        <v>123</v>
      </c>
      <c r="D176" s="265"/>
      <c r="E176" s="39">
        <v>23.38</v>
      </c>
      <c r="F176" s="40">
        <v>875</v>
      </c>
      <c r="G176" s="41">
        <f t="shared" si="57"/>
        <v>20457.5</v>
      </c>
      <c r="H176" s="42"/>
      <c r="I176" s="43">
        <v>4</v>
      </c>
      <c r="J176" s="44">
        <v>3000</v>
      </c>
      <c r="K176" s="45">
        <f t="shared" ref="K176:K180" si="59">J176/I176</f>
        <v>750</v>
      </c>
      <c r="L176" s="46">
        <v>4</v>
      </c>
      <c r="M176" s="44">
        <f t="shared" si="58"/>
        <v>2466.718872357103</v>
      </c>
      <c r="N176" s="45">
        <f t="shared" si="51"/>
        <v>616.67971808927575</v>
      </c>
      <c r="O176" s="47">
        <f t="shared" si="52"/>
        <v>0</v>
      </c>
      <c r="P176" s="48">
        <f t="shared" si="53"/>
        <v>-133.32028191072425</v>
      </c>
      <c r="Q176" s="49">
        <f t="shared" si="54"/>
        <v>0.82223962411903428</v>
      </c>
      <c r="R176" s="274"/>
      <c r="S176" s="50">
        <v>0.73750000000000004</v>
      </c>
      <c r="T176" s="51">
        <v>0.75228009259259254</v>
      </c>
      <c r="U176" s="52">
        <v>5.0000000000001421</v>
      </c>
      <c r="V176" s="53">
        <v>21.283333333333196</v>
      </c>
      <c r="W176" s="54"/>
      <c r="X176" s="94"/>
      <c r="Y176" s="266"/>
      <c r="Z176" s="267"/>
      <c r="AA176" s="55">
        <f t="shared" si="55"/>
        <v>-533.28112764289699</v>
      </c>
      <c r="AB176" s="49">
        <f t="shared" si="56"/>
        <v>0.82223962411903428</v>
      </c>
      <c r="AC176" s="279"/>
    </row>
    <row r="177" spans="1:29" ht="15.75" customHeight="1">
      <c r="A177" s="282"/>
      <c r="B177" s="38" t="s">
        <v>76</v>
      </c>
      <c r="C177" s="264" t="s">
        <v>124</v>
      </c>
      <c r="D177" s="265"/>
      <c r="E177" s="39">
        <v>24.15</v>
      </c>
      <c r="F177" s="40">
        <v>1463</v>
      </c>
      <c r="G177" s="41">
        <f t="shared" si="57"/>
        <v>35331.449999999997</v>
      </c>
      <c r="H177" s="42"/>
      <c r="I177" s="43">
        <v>4</v>
      </c>
      <c r="J177" s="44">
        <v>3000</v>
      </c>
      <c r="K177" s="45">
        <f t="shared" si="59"/>
        <v>750</v>
      </c>
      <c r="L177" s="46">
        <v>4</v>
      </c>
      <c r="M177" s="44">
        <f t="shared" si="58"/>
        <v>2496.1137440758289</v>
      </c>
      <c r="N177" s="45">
        <f t="shared" si="51"/>
        <v>624.02843601895722</v>
      </c>
      <c r="O177" s="47">
        <f t="shared" si="52"/>
        <v>0</v>
      </c>
      <c r="P177" s="48">
        <f t="shared" si="53"/>
        <v>-125.97156398104278</v>
      </c>
      <c r="Q177" s="49">
        <f t="shared" si="54"/>
        <v>0.83203791469194299</v>
      </c>
      <c r="R177" s="274"/>
      <c r="S177" s="50">
        <v>0.75763888888888886</v>
      </c>
      <c r="T177" s="51">
        <v>0.78206018518518516</v>
      </c>
      <c r="U177" s="52">
        <v>7.7166666666667005</v>
      </c>
      <c r="V177" s="53">
        <v>35.166666666666671</v>
      </c>
      <c r="W177" s="54"/>
      <c r="X177" s="94"/>
      <c r="Y177" s="266"/>
      <c r="Z177" s="267"/>
      <c r="AA177" s="55">
        <f t="shared" si="55"/>
        <v>-503.88625592417111</v>
      </c>
      <c r="AB177" s="49">
        <f t="shared" si="56"/>
        <v>0.83203791469194299</v>
      </c>
      <c r="AC177" s="279"/>
    </row>
    <row r="178" spans="1:29" ht="15.75" customHeight="1">
      <c r="A178" s="282"/>
      <c r="B178" s="38" t="s">
        <v>76</v>
      </c>
      <c r="C178" s="264" t="s">
        <v>209</v>
      </c>
      <c r="D178" s="265"/>
      <c r="E178" s="39">
        <v>24.15</v>
      </c>
      <c r="F178" s="40">
        <v>1882</v>
      </c>
      <c r="G178" s="41">
        <f t="shared" si="57"/>
        <v>45450.299999999996</v>
      </c>
      <c r="H178" s="42"/>
      <c r="I178" s="43">
        <v>4</v>
      </c>
      <c r="J178" s="44">
        <v>3000</v>
      </c>
      <c r="K178" s="45">
        <f t="shared" si="59"/>
        <v>750</v>
      </c>
      <c r="L178" s="46">
        <v>4</v>
      </c>
      <c r="M178" s="44">
        <f t="shared" si="58"/>
        <v>2504.6950092421407</v>
      </c>
      <c r="N178" s="45">
        <f t="shared" si="51"/>
        <v>626.17375231053518</v>
      </c>
      <c r="O178" s="47">
        <f t="shared" si="52"/>
        <v>0</v>
      </c>
      <c r="P178" s="48">
        <f t="shared" si="53"/>
        <v>-123.82624768946482</v>
      </c>
      <c r="Q178" s="49">
        <f t="shared" si="54"/>
        <v>0.83489833641404687</v>
      </c>
      <c r="R178" s="274"/>
      <c r="S178" s="50">
        <v>0.78749999999999998</v>
      </c>
      <c r="T178" s="51">
        <v>0.81880787037037039</v>
      </c>
      <c r="U178" s="52">
        <v>7.8333333333333321</v>
      </c>
      <c r="V178" s="53">
        <v>45.0833333333334</v>
      </c>
      <c r="W178" s="54"/>
      <c r="X178" s="94"/>
      <c r="Y178" s="266"/>
      <c r="Z178" s="267"/>
      <c r="AA178" s="55">
        <f t="shared" si="55"/>
        <v>-495.30499075785929</v>
      </c>
      <c r="AB178" s="49">
        <f t="shared" si="56"/>
        <v>0.83489833641404687</v>
      </c>
      <c r="AC178" s="279"/>
    </row>
    <row r="179" spans="1:29" ht="15.75" customHeight="1">
      <c r="A179" s="283"/>
      <c r="B179" s="38" t="s">
        <v>76</v>
      </c>
      <c r="C179" s="264" t="s">
        <v>210</v>
      </c>
      <c r="D179" s="265"/>
      <c r="E179" s="39">
        <v>27.58</v>
      </c>
      <c r="F179" s="40">
        <v>2092</v>
      </c>
      <c r="G179" s="41">
        <f t="shared" si="57"/>
        <v>57697.359999999993</v>
      </c>
      <c r="H179" s="58"/>
      <c r="I179" s="43">
        <v>4</v>
      </c>
      <c r="J179" s="44">
        <v>3000</v>
      </c>
      <c r="K179" s="45">
        <f t="shared" si="59"/>
        <v>750</v>
      </c>
      <c r="L179" s="59">
        <v>4</v>
      </c>
      <c r="M179" s="44">
        <f t="shared" si="58"/>
        <v>2477.3684210526376</v>
      </c>
      <c r="N179" s="45">
        <f t="shared" si="51"/>
        <v>619.3421052631594</v>
      </c>
      <c r="O179" s="47">
        <f t="shared" si="52"/>
        <v>0</v>
      </c>
      <c r="P179" s="48">
        <f t="shared" si="53"/>
        <v>-130.6578947368406</v>
      </c>
      <c r="Q179" s="49">
        <f t="shared" si="54"/>
        <v>0.82578947368421252</v>
      </c>
      <c r="R179" s="274"/>
      <c r="S179" s="50">
        <v>0.82245370370370374</v>
      </c>
      <c r="T179" s="51">
        <v>0.85763888888888884</v>
      </c>
      <c r="U179" s="52">
        <v>5.2500000000000213</v>
      </c>
      <c r="V179" s="53">
        <v>50.666666666666544</v>
      </c>
      <c r="W179" s="54">
        <v>0.85763888888888884</v>
      </c>
      <c r="X179" s="94">
        <v>0.89861111111111103</v>
      </c>
      <c r="Y179" s="266"/>
      <c r="Z179" s="267"/>
      <c r="AA179" s="55">
        <f t="shared" si="55"/>
        <v>-522.63157894736241</v>
      </c>
      <c r="AB179" s="49">
        <f t="shared" si="56"/>
        <v>0.82578947368421252</v>
      </c>
      <c r="AC179" s="279"/>
    </row>
    <row r="180" spans="1:29" ht="15.75" customHeight="1">
      <c r="A180" s="283"/>
      <c r="B180" s="38" t="s">
        <v>76</v>
      </c>
      <c r="C180" s="264" t="s">
        <v>122</v>
      </c>
      <c r="D180" s="265"/>
      <c r="E180" s="39">
        <v>18.18</v>
      </c>
      <c r="F180" s="40">
        <v>2458</v>
      </c>
      <c r="G180" s="60">
        <f t="shared" si="57"/>
        <v>44686.44</v>
      </c>
      <c r="H180" s="61"/>
      <c r="I180" s="43">
        <v>3</v>
      </c>
      <c r="J180" s="44">
        <v>3300</v>
      </c>
      <c r="K180" s="45">
        <f t="shared" si="59"/>
        <v>1100</v>
      </c>
      <c r="L180" s="46">
        <v>3</v>
      </c>
      <c r="M180" s="44">
        <f t="shared" si="58"/>
        <v>2677.3978819969652</v>
      </c>
      <c r="N180" s="45">
        <f t="shared" si="51"/>
        <v>892.46596066565507</v>
      </c>
      <c r="O180" s="47">
        <f t="shared" si="52"/>
        <v>0</v>
      </c>
      <c r="P180" s="48">
        <f t="shared" si="53"/>
        <v>-207.53403933434493</v>
      </c>
      <c r="Q180" s="49">
        <f t="shared" si="54"/>
        <v>0.81133269151423193</v>
      </c>
      <c r="R180" s="274"/>
      <c r="S180" s="50">
        <v>0.89861111111111103</v>
      </c>
      <c r="T180" s="51">
        <v>0.93686342592592597</v>
      </c>
      <c r="U180" s="52">
        <v>58.99999999999995</v>
      </c>
      <c r="V180" s="53">
        <v>55.083333333333528</v>
      </c>
      <c r="W180" s="54"/>
      <c r="X180" s="94"/>
      <c r="Y180" s="266"/>
      <c r="Z180" s="267"/>
      <c r="AA180" s="55">
        <f t="shared" si="55"/>
        <v>-622.60211800303478</v>
      </c>
      <c r="AB180" s="49">
        <f t="shared" si="56"/>
        <v>0.81133269151423193</v>
      </c>
      <c r="AC180" s="279"/>
    </row>
    <row r="181" spans="1:29" ht="15.75" customHeight="1">
      <c r="A181" s="283"/>
      <c r="B181" s="38"/>
      <c r="C181" s="264"/>
      <c r="D181" s="265"/>
      <c r="E181" s="39"/>
      <c r="F181" s="40"/>
      <c r="G181" s="60"/>
      <c r="H181" s="64"/>
      <c r="I181" s="43"/>
      <c r="J181" s="44"/>
      <c r="K181" s="45"/>
      <c r="L181" s="59"/>
      <c r="M181" s="44"/>
      <c r="N181" s="45"/>
      <c r="O181" s="65"/>
      <c r="P181" s="66"/>
      <c r="Q181" s="67"/>
      <c r="R181" s="274"/>
      <c r="S181" s="50"/>
      <c r="T181" s="51"/>
      <c r="U181" s="52"/>
      <c r="V181" s="53"/>
      <c r="W181" s="54"/>
      <c r="X181" s="94"/>
      <c r="Y181" s="266"/>
      <c r="Z181" s="267"/>
      <c r="AA181" s="55"/>
      <c r="AB181" s="49"/>
      <c r="AC181" s="279"/>
    </row>
    <row r="182" spans="1:29" ht="15.75" customHeight="1">
      <c r="A182" s="283"/>
      <c r="B182" s="38"/>
      <c r="C182" s="264"/>
      <c r="D182" s="265"/>
      <c r="E182" s="39"/>
      <c r="F182" s="40"/>
      <c r="G182" s="60"/>
      <c r="H182" s="64"/>
      <c r="I182" s="43"/>
      <c r="J182" s="44"/>
      <c r="K182" s="45"/>
      <c r="L182" s="59"/>
      <c r="M182" s="44"/>
      <c r="N182" s="45"/>
      <c r="O182" s="65"/>
      <c r="P182" s="66"/>
      <c r="Q182" s="67"/>
      <c r="R182" s="274"/>
      <c r="S182" s="50"/>
      <c r="T182" s="51"/>
      <c r="U182" s="52"/>
      <c r="V182" s="53"/>
      <c r="W182" s="54"/>
      <c r="X182" s="94"/>
      <c r="Y182" s="266"/>
      <c r="Z182" s="267"/>
      <c r="AA182" s="55"/>
      <c r="AB182" s="49"/>
      <c r="AC182" s="279"/>
    </row>
    <row r="183" spans="1:29" ht="15.75" customHeight="1">
      <c r="A183" s="283"/>
      <c r="B183" s="38"/>
      <c r="C183" s="264"/>
      <c r="D183" s="265"/>
      <c r="E183" s="39"/>
      <c r="F183" s="40"/>
      <c r="G183" s="60"/>
      <c r="H183" s="64"/>
      <c r="I183" s="43"/>
      <c r="J183" s="44"/>
      <c r="K183" s="45"/>
      <c r="L183" s="59"/>
      <c r="M183" s="44"/>
      <c r="N183" s="45"/>
      <c r="O183" s="65"/>
      <c r="P183" s="66"/>
      <c r="Q183" s="67"/>
      <c r="R183" s="274"/>
      <c r="S183" s="50"/>
      <c r="T183" s="51"/>
      <c r="U183" s="52"/>
      <c r="V183" s="53"/>
      <c r="W183" s="54"/>
      <c r="X183" s="94"/>
      <c r="Y183" s="266"/>
      <c r="Z183" s="267"/>
      <c r="AA183" s="55"/>
      <c r="AB183" s="49"/>
      <c r="AC183" s="279"/>
    </row>
    <row r="184" spans="1:29" ht="15.75" customHeight="1">
      <c r="A184" s="283"/>
      <c r="B184" s="38"/>
      <c r="C184" s="264"/>
      <c r="D184" s="265"/>
      <c r="E184" s="39"/>
      <c r="F184" s="40"/>
      <c r="G184" s="60"/>
      <c r="H184" s="64"/>
      <c r="I184" s="43"/>
      <c r="J184" s="44"/>
      <c r="K184" s="45"/>
      <c r="L184" s="59"/>
      <c r="M184" s="44"/>
      <c r="N184" s="45"/>
      <c r="O184" s="65"/>
      <c r="P184" s="66"/>
      <c r="Q184" s="67"/>
      <c r="R184" s="274"/>
      <c r="S184" s="50"/>
      <c r="T184" s="51"/>
      <c r="U184" s="52"/>
      <c r="V184" s="53"/>
      <c r="W184" s="54"/>
      <c r="X184" s="94"/>
      <c r="Y184" s="266"/>
      <c r="Z184" s="267"/>
      <c r="AA184" s="55"/>
      <c r="AB184" s="49"/>
      <c r="AC184" s="279"/>
    </row>
    <row r="185" spans="1:29" ht="15.75" customHeight="1">
      <c r="A185" s="283"/>
      <c r="B185" s="38"/>
      <c r="C185" s="264"/>
      <c r="D185" s="265"/>
      <c r="E185" s="39"/>
      <c r="F185" s="40"/>
      <c r="G185" s="60"/>
      <c r="H185" s="64"/>
      <c r="I185" s="43"/>
      <c r="J185" s="44"/>
      <c r="K185" s="45"/>
      <c r="L185" s="59"/>
      <c r="M185" s="44"/>
      <c r="N185" s="45"/>
      <c r="O185" s="65"/>
      <c r="P185" s="66"/>
      <c r="Q185" s="67"/>
      <c r="R185" s="274"/>
      <c r="S185" s="50"/>
      <c r="T185" s="51"/>
      <c r="U185" s="52"/>
      <c r="V185" s="53"/>
      <c r="W185" s="54"/>
      <c r="X185" s="94"/>
      <c r="Y185" s="266"/>
      <c r="Z185" s="267"/>
      <c r="AA185" s="55"/>
      <c r="AB185" s="49"/>
      <c r="AC185" s="279"/>
    </row>
    <row r="186" spans="1:29" ht="15.75" customHeight="1">
      <c r="A186" s="283"/>
      <c r="B186" s="38"/>
      <c r="C186" s="264"/>
      <c r="D186" s="265"/>
      <c r="E186" s="39"/>
      <c r="F186" s="40"/>
      <c r="G186" s="60"/>
      <c r="H186" s="64"/>
      <c r="I186" s="43"/>
      <c r="J186" s="44"/>
      <c r="K186" s="45"/>
      <c r="L186" s="59"/>
      <c r="M186" s="44"/>
      <c r="N186" s="45"/>
      <c r="O186" s="65"/>
      <c r="P186" s="66"/>
      <c r="Q186" s="67"/>
      <c r="R186" s="274"/>
      <c r="S186" s="50"/>
      <c r="T186" s="51"/>
      <c r="U186" s="52"/>
      <c r="V186" s="53"/>
      <c r="W186" s="54"/>
      <c r="X186" s="94"/>
      <c r="Y186" s="266"/>
      <c r="Z186" s="267"/>
      <c r="AA186" s="55"/>
      <c r="AB186" s="49"/>
      <c r="AC186" s="279"/>
    </row>
    <row r="187" spans="1:29" ht="15.75" customHeight="1">
      <c r="A187" s="283"/>
      <c r="B187" s="38"/>
      <c r="C187" s="264"/>
      <c r="D187" s="265"/>
      <c r="E187" s="39"/>
      <c r="F187" s="40"/>
      <c r="G187" s="60"/>
      <c r="H187" s="64"/>
      <c r="I187" s="43"/>
      <c r="J187" s="44"/>
      <c r="K187" s="45"/>
      <c r="L187" s="59"/>
      <c r="M187" s="44"/>
      <c r="N187" s="45"/>
      <c r="O187" s="65"/>
      <c r="P187" s="66"/>
      <c r="Q187" s="67"/>
      <c r="R187" s="274"/>
      <c r="S187" s="50"/>
      <c r="T187" s="51"/>
      <c r="U187" s="52"/>
      <c r="V187" s="53"/>
      <c r="W187" s="54"/>
      <c r="X187" s="94"/>
      <c r="Y187" s="266"/>
      <c r="Z187" s="267"/>
      <c r="AA187" s="55"/>
      <c r="AB187" s="49"/>
      <c r="AC187" s="279"/>
    </row>
    <row r="188" spans="1:29" ht="15.75" customHeight="1">
      <c r="A188" s="283"/>
      <c r="B188" s="38"/>
      <c r="C188" s="264"/>
      <c r="D188" s="265"/>
      <c r="E188" s="39"/>
      <c r="F188" s="40"/>
      <c r="G188" s="60"/>
      <c r="H188" s="64"/>
      <c r="I188" s="43"/>
      <c r="J188" s="44"/>
      <c r="K188" s="45"/>
      <c r="L188" s="59"/>
      <c r="M188" s="44"/>
      <c r="N188" s="45"/>
      <c r="O188" s="65"/>
      <c r="P188" s="66"/>
      <c r="Q188" s="67"/>
      <c r="R188" s="274"/>
      <c r="S188" s="50"/>
      <c r="T188" s="51"/>
      <c r="U188" s="52"/>
      <c r="V188" s="53"/>
      <c r="W188" s="54"/>
      <c r="X188" s="94"/>
      <c r="Y188" s="266"/>
      <c r="Z188" s="267"/>
      <c r="AA188" s="55"/>
      <c r="AB188" s="49"/>
      <c r="AC188" s="279"/>
    </row>
    <row r="189" spans="1:29" ht="15.75" customHeight="1">
      <c r="A189" s="283"/>
      <c r="B189" s="38"/>
      <c r="C189" s="264"/>
      <c r="D189" s="265"/>
      <c r="E189" s="39"/>
      <c r="F189" s="40"/>
      <c r="G189" s="60"/>
      <c r="H189" s="64"/>
      <c r="I189" s="43"/>
      <c r="J189" s="44"/>
      <c r="K189" s="45"/>
      <c r="L189" s="59"/>
      <c r="M189" s="44"/>
      <c r="N189" s="45"/>
      <c r="O189" s="65"/>
      <c r="P189" s="66"/>
      <c r="Q189" s="67"/>
      <c r="R189" s="274"/>
      <c r="S189" s="50"/>
      <c r="T189" s="51"/>
      <c r="U189" s="52"/>
      <c r="V189" s="53"/>
      <c r="W189" s="54"/>
      <c r="X189" s="94"/>
      <c r="Y189" s="266"/>
      <c r="Z189" s="267"/>
      <c r="AA189" s="55"/>
      <c r="AB189" s="49"/>
      <c r="AC189" s="279"/>
    </row>
    <row r="190" spans="1:29" ht="15.75" customHeight="1">
      <c r="A190" s="283"/>
      <c r="B190" s="38"/>
      <c r="C190" s="264"/>
      <c r="D190" s="265"/>
      <c r="E190" s="104"/>
      <c r="F190" s="40"/>
      <c r="G190" s="72"/>
      <c r="H190" s="64"/>
      <c r="I190" s="43"/>
      <c r="J190" s="44"/>
      <c r="K190" s="45"/>
      <c r="L190" s="59"/>
      <c r="M190" s="44"/>
      <c r="N190" s="45"/>
      <c r="O190" s="65"/>
      <c r="P190" s="66"/>
      <c r="Q190" s="67"/>
      <c r="R190" s="274"/>
      <c r="S190" s="62"/>
      <c r="T190" s="63"/>
      <c r="U190" s="73"/>
      <c r="V190" s="74"/>
      <c r="W190" s="68"/>
      <c r="X190" s="110"/>
      <c r="Y190" s="266"/>
      <c r="Z190" s="267"/>
      <c r="AA190" s="111"/>
      <c r="AB190" s="67"/>
      <c r="AC190" s="279"/>
    </row>
    <row r="191" spans="1:29" ht="15.75" customHeight="1" thickBot="1">
      <c r="A191" s="284"/>
      <c r="B191" s="76" t="s">
        <v>35</v>
      </c>
      <c r="C191" s="261"/>
      <c r="D191" s="261"/>
      <c r="E191" s="77"/>
      <c r="F191" s="18"/>
      <c r="G191" s="79"/>
      <c r="H191" s="20"/>
      <c r="I191" s="80">
        <f t="shared" ref="I191:J191" si="60">AVERAGE(I175:I190)</f>
        <v>3.6666666666666665</v>
      </c>
      <c r="J191" s="81">
        <f t="shared" si="60"/>
        <v>3100</v>
      </c>
      <c r="K191" s="82">
        <f t="shared" ref="K191" si="61">J191/I191</f>
        <v>845.4545454545455</v>
      </c>
      <c r="L191" s="80">
        <f t="shared" ref="L191:M191" si="62">AVERAGE(L175:L190)</f>
        <v>3.6666666666666665</v>
      </c>
      <c r="M191" s="81">
        <f t="shared" si="62"/>
        <v>2549.5921757428323</v>
      </c>
      <c r="N191" s="82">
        <f>M191/L191</f>
        <v>695.34332065713613</v>
      </c>
      <c r="O191" s="83">
        <f>L191-I191</f>
        <v>0</v>
      </c>
      <c r="P191" s="84">
        <f>N191-K191</f>
        <v>-150.11122479740936</v>
      </c>
      <c r="Q191" s="85">
        <f>N191/K191</f>
        <v>0.8224490889493008</v>
      </c>
      <c r="R191" s="275"/>
      <c r="S191" s="182">
        <f>S175</f>
        <v>0.70834490740740741</v>
      </c>
      <c r="T191" s="183">
        <f>INDEX(T175:T190,COUNTA(T175:T190))</f>
        <v>0.93686342592592597</v>
      </c>
      <c r="U191" s="86"/>
      <c r="V191" s="96"/>
      <c r="W191" s="18"/>
      <c r="X191" s="20"/>
      <c r="Y191" s="262"/>
      <c r="Z191" s="263"/>
      <c r="AA191" s="97">
        <f>M191-J191</f>
        <v>-550.4078242571677</v>
      </c>
      <c r="AB191" s="85">
        <f>M191/J191</f>
        <v>0.82244908894930069</v>
      </c>
      <c r="AC191" s="280"/>
    </row>
    <row r="192" spans="1:29" ht="15.75" customHeight="1">
      <c r="A192" s="268" t="s">
        <v>51</v>
      </c>
      <c r="B192" s="16" t="s">
        <v>76</v>
      </c>
      <c r="C192" s="271" t="s">
        <v>121</v>
      </c>
      <c r="D192" s="272"/>
      <c r="E192" s="21">
        <v>22.28</v>
      </c>
      <c r="F192" s="15">
        <v>1687</v>
      </c>
      <c r="G192" s="22">
        <f t="shared" ref="G192:G195" si="63">E192*F192</f>
        <v>37586.36</v>
      </c>
      <c r="H192" s="23"/>
      <c r="I192" s="24">
        <v>5</v>
      </c>
      <c r="J192" s="25">
        <v>3300</v>
      </c>
      <c r="K192" s="26">
        <f>J192/I192</f>
        <v>660</v>
      </c>
      <c r="L192" s="27">
        <v>5</v>
      </c>
      <c r="M192" s="25">
        <f>F192/V192*60</f>
        <v>2771.8849840255671</v>
      </c>
      <c r="N192" s="26">
        <f>M192/L192</f>
        <v>554.37699680511344</v>
      </c>
      <c r="O192" s="91">
        <f>L192-I192</f>
        <v>0</v>
      </c>
      <c r="P192" s="92">
        <f>N192-K192</f>
        <v>-105.62300319488656</v>
      </c>
      <c r="Q192" s="31">
        <f>N192/K192</f>
        <v>0.83996514667441424</v>
      </c>
      <c r="R192" s="273">
        <f>Q208</f>
        <v>0.83837195740344606</v>
      </c>
      <c r="S192" s="32">
        <v>0.7086689814814815</v>
      </c>
      <c r="T192" s="33">
        <v>0.73402777777777772</v>
      </c>
      <c r="U192" s="34"/>
      <c r="V192" s="35">
        <v>36.516666666666566</v>
      </c>
      <c r="W192" s="114"/>
      <c r="X192" s="115"/>
      <c r="Y192" s="276"/>
      <c r="Z192" s="277"/>
      <c r="AA192" s="36">
        <f>M192-J192</f>
        <v>-528.11501597443294</v>
      </c>
      <c r="AB192" s="31">
        <f>M192/J192</f>
        <v>0.83996514667441424</v>
      </c>
      <c r="AC192" s="278">
        <f>AB208</f>
        <v>0.83837195740344594</v>
      </c>
    </row>
    <row r="193" spans="1:29" ht="15.75" customHeight="1">
      <c r="A193" s="269"/>
      <c r="B193" s="38" t="s">
        <v>76</v>
      </c>
      <c r="C193" s="264" t="s">
        <v>125</v>
      </c>
      <c r="D193" s="265"/>
      <c r="E193" s="39">
        <v>17.89</v>
      </c>
      <c r="F193" s="40">
        <v>5124</v>
      </c>
      <c r="G193" s="41">
        <f t="shared" si="63"/>
        <v>91668.36</v>
      </c>
      <c r="H193" s="42"/>
      <c r="I193" s="43">
        <v>4</v>
      </c>
      <c r="J193" s="44">
        <v>3300</v>
      </c>
      <c r="K193" s="45">
        <f t="shared" ref="K193:K228" si="64">J193/I193</f>
        <v>825</v>
      </c>
      <c r="L193" s="46">
        <v>4</v>
      </c>
      <c r="M193" s="44">
        <f>F193/V193*60</f>
        <v>2795.3326261554785</v>
      </c>
      <c r="N193" s="45">
        <f>M193/L193</f>
        <v>698.83315653886962</v>
      </c>
      <c r="O193" s="47">
        <f>L193-I193</f>
        <v>0</v>
      </c>
      <c r="P193" s="48">
        <f>N193-K193</f>
        <v>-126.16684346113038</v>
      </c>
      <c r="Q193" s="49">
        <f>N193/K193</f>
        <v>0.8470704927743874</v>
      </c>
      <c r="R193" s="274"/>
      <c r="S193" s="50">
        <v>0.73751157407407408</v>
      </c>
      <c r="T193" s="51">
        <v>0.81388888888888888</v>
      </c>
      <c r="U193" s="52">
        <v>5.0166666666667581</v>
      </c>
      <c r="V193" s="53">
        <v>109.98333333333332</v>
      </c>
      <c r="W193" s="54"/>
      <c r="X193" s="94"/>
      <c r="Y193" s="266"/>
      <c r="Z193" s="267"/>
      <c r="AA193" s="55">
        <f>M193-J193</f>
        <v>-504.66737384452153</v>
      </c>
      <c r="AB193" s="49">
        <f>M193/J193</f>
        <v>0.8470704927743874</v>
      </c>
      <c r="AC193" s="279"/>
    </row>
    <row r="194" spans="1:29" ht="15.75" customHeight="1">
      <c r="A194" s="269"/>
      <c r="B194" s="38" t="s">
        <v>76</v>
      </c>
      <c r="C194" s="264" t="s">
        <v>126</v>
      </c>
      <c r="D194" s="265"/>
      <c r="E194" s="39">
        <v>16.66</v>
      </c>
      <c r="F194" s="40">
        <v>2330</v>
      </c>
      <c r="G194" s="41">
        <f t="shared" si="63"/>
        <v>38817.800000000003</v>
      </c>
      <c r="H194" s="42">
        <v>2</v>
      </c>
      <c r="I194" s="43">
        <v>4</v>
      </c>
      <c r="J194" s="44">
        <v>3300</v>
      </c>
      <c r="K194" s="45">
        <f t="shared" si="64"/>
        <v>825</v>
      </c>
      <c r="L194" s="46">
        <v>4</v>
      </c>
      <c r="M194" s="44">
        <f>F194/V194*60</f>
        <v>2748.3617300131109</v>
      </c>
      <c r="N194" s="45">
        <f>M194/L194</f>
        <v>687.09043250327773</v>
      </c>
      <c r="O194" s="47">
        <f>L194-I194</f>
        <v>0</v>
      </c>
      <c r="P194" s="48">
        <f>N194-K194</f>
        <v>-137.90956749672227</v>
      </c>
      <c r="Q194" s="49">
        <f>N194/K194</f>
        <v>0.83283688788276089</v>
      </c>
      <c r="R194" s="274"/>
      <c r="S194" s="50">
        <v>0.81814814814814818</v>
      </c>
      <c r="T194" s="51">
        <v>0.85347222222222219</v>
      </c>
      <c r="U194" s="52">
        <v>6.1333333333333862</v>
      </c>
      <c r="V194" s="53">
        <v>50.866666666666575</v>
      </c>
      <c r="W194" s="54">
        <v>0.85347222222222219</v>
      </c>
      <c r="X194" s="94">
        <v>0.89538194444444441</v>
      </c>
      <c r="Y194" s="266"/>
      <c r="Z194" s="267"/>
      <c r="AA194" s="55">
        <f>M194-J194</f>
        <v>-551.6382699868891</v>
      </c>
      <c r="AB194" s="49">
        <f>M194/J194</f>
        <v>0.83283688788276089</v>
      </c>
      <c r="AC194" s="279"/>
    </row>
    <row r="195" spans="1:29" ht="15.75" customHeight="1">
      <c r="A195" s="269"/>
      <c r="B195" s="38" t="s">
        <v>76</v>
      </c>
      <c r="C195" s="264" t="s">
        <v>126</v>
      </c>
      <c r="D195" s="265"/>
      <c r="E195" s="39">
        <v>16.66</v>
      </c>
      <c r="F195" s="40">
        <v>6036</v>
      </c>
      <c r="G195" s="41">
        <f t="shared" si="63"/>
        <v>100559.76</v>
      </c>
      <c r="H195" s="42"/>
      <c r="I195" s="43">
        <v>4</v>
      </c>
      <c r="J195" s="44">
        <v>3300</v>
      </c>
      <c r="K195" s="45">
        <f t="shared" si="64"/>
        <v>825</v>
      </c>
      <c r="L195" s="46">
        <v>4</v>
      </c>
      <c r="M195" s="44">
        <f>F195/V195*60</f>
        <v>2750.9304975313307</v>
      </c>
      <c r="N195" s="45">
        <f>M195/L195</f>
        <v>687.73262438283268</v>
      </c>
      <c r="O195" s="47">
        <f>L195-I195</f>
        <v>0</v>
      </c>
      <c r="P195" s="48">
        <f>N195-K195</f>
        <v>-137.26737561716732</v>
      </c>
      <c r="Q195" s="49">
        <f>N195/K195</f>
        <v>0.83361530228222147</v>
      </c>
      <c r="R195" s="274"/>
      <c r="S195" s="50">
        <v>0.89538194444444441</v>
      </c>
      <c r="T195" s="51">
        <v>0.9868055555555556</v>
      </c>
      <c r="U195" s="52">
        <v>60.35</v>
      </c>
      <c r="V195" s="53">
        <v>131.65000000000012</v>
      </c>
      <c r="W195" s="54"/>
      <c r="X195" s="94"/>
      <c r="Y195" s="266"/>
      <c r="Z195" s="267"/>
      <c r="AA195" s="55">
        <f>M195-J195</f>
        <v>-549.06950246866927</v>
      </c>
      <c r="AB195" s="49">
        <f>M195/J195</f>
        <v>0.83361530228222147</v>
      </c>
      <c r="AC195" s="279"/>
    </row>
    <row r="196" spans="1:29" ht="15.75" customHeight="1">
      <c r="A196" s="269"/>
      <c r="B196" s="38"/>
      <c r="C196" s="264"/>
      <c r="D196" s="265"/>
      <c r="E196" s="39"/>
      <c r="F196" s="40"/>
      <c r="G196" s="41"/>
      <c r="H196" s="58"/>
      <c r="I196" s="43"/>
      <c r="J196" s="44"/>
      <c r="K196" s="45"/>
      <c r="L196" s="59"/>
      <c r="M196" s="44"/>
      <c r="N196" s="45"/>
      <c r="O196" s="47"/>
      <c r="P196" s="48"/>
      <c r="Q196" s="49"/>
      <c r="R196" s="274"/>
      <c r="S196" s="50"/>
      <c r="T196" s="51"/>
      <c r="U196" s="52"/>
      <c r="V196" s="53"/>
      <c r="W196" s="54"/>
      <c r="X196" s="94"/>
      <c r="Y196" s="266"/>
      <c r="Z196" s="267"/>
      <c r="AA196" s="55"/>
      <c r="AB196" s="49"/>
      <c r="AC196" s="279"/>
    </row>
    <row r="197" spans="1:29" ht="15.75" customHeight="1">
      <c r="A197" s="269"/>
      <c r="B197" s="38"/>
      <c r="C197" s="264"/>
      <c r="D197" s="265"/>
      <c r="E197" s="39"/>
      <c r="F197" s="40"/>
      <c r="G197" s="60"/>
      <c r="H197" s="61"/>
      <c r="I197" s="43"/>
      <c r="J197" s="44"/>
      <c r="K197" s="45"/>
      <c r="L197" s="46"/>
      <c r="M197" s="44"/>
      <c r="N197" s="45"/>
      <c r="O197" s="47"/>
      <c r="P197" s="48"/>
      <c r="Q197" s="49"/>
      <c r="R197" s="274"/>
      <c r="S197" s="50"/>
      <c r="T197" s="51"/>
      <c r="U197" s="52"/>
      <c r="V197" s="53"/>
      <c r="W197" s="54"/>
      <c r="X197" s="94"/>
      <c r="Y197" s="266"/>
      <c r="Z197" s="267"/>
      <c r="AA197" s="55"/>
      <c r="AB197" s="49"/>
      <c r="AC197" s="279"/>
    </row>
    <row r="198" spans="1:29" ht="15.75" customHeight="1">
      <c r="A198" s="269"/>
      <c r="B198" s="38"/>
      <c r="C198" s="264"/>
      <c r="D198" s="265"/>
      <c r="E198" s="39"/>
      <c r="F198" s="40"/>
      <c r="G198" s="60"/>
      <c r="H198" s="64"/>
      <c r="I198" s="43"/>
      <c r="J198" s="44"/>
      <c r="K198" s="45"/>
      <c r="L198" s="59"/>
      <c r="M198" s="44"/>
      <c r="N198" s="45"/>
      <c r="O198" s="65"/>
      <c r="P198" s="66"/>
      <c r="Q198" s="67"/>
      <c r="R198" s="274"/>
      <c r="S198" s="50"/>
      <c r="T198" s="51"/>
      <c r="U198" s="52"/>
      <c r="V198" s="53"/>
      <c r="W198" s="54"/>
      <c r="X198" s="94"/>
      <c r="Y198" s="266"/>
      <c r="Z198" s="267"/>
      <c r="AA198" s="55"/>
      <c r="AB198" s="49"/>
      <c r="AC198" s="279"/>
    </row>
    <row r="199" spans="1:29" ht="15.75" customHeight="1">
      <c r="A199" s="269"/>
      <c r="B199" s="38"/>
      <c r="C199" s="264"/>
      <c r="D199" s="265"/>
      <c r="E199" s="39"/>
      <c r="F199" s="40"/>
      <c r="G199" s="60"/>
      <c r="H199" s="64"/>
      <c r="I199" s="43"/>
      <c r="J199" s="44"/>
      <c r="K199" s="45"/>
      <c r="L199" s="59"/>
      <c r="M199" s="44"/>
      <c r="N199" s="45"/>
      <c r="O199" s="65"/>
      <c r="P199" s="66"/>
      <c r="Q199" s="67"/>
      <c r="R199" s="274"/>
      <c r="S199" s="50"/>
      <c r="T199" s="51"/>
      <c r="U199" s="52"/>
      <c r="V199" s="53"/>
      <c r="W199" s="54"/>
      <c r="X199" s="94"/>
      <c r="Y199" s="266"/>
      <c r="Z199" s="267"/>
      <c r="AA199" s="55"/>
      <c r="AB199" s="49"/>
      <c r="AC199" s="279"/>
    </row>
    <row r="200" spans="1:29" ht="15.75" customHeight="1">
      <c r="A200" s="269"/>
      <c r="B200" s="38"/>
      <c r="C200" s="264"/>
      <c r="D200" s="265"/>
      <c r="E200" s="39"/>
      <c r="F200" s="40"/>
      <c r="G200" s="60"/>
      <c r="H200" s="64"/>
      <c r="I200" s="43"/>
      <c r="J200" s="44"/>
      <c r="K200" s="45"/>
      <c r="L200" s="59"/>
      <c r="M200" s="44"/>
      <c r="N200" s="45"/>
      <c r="O200" s="65"/>
      <c r="P200" s="66"/>
      <c r="Q200" s="67"/>
      <c r="R200" s="274"/>
      <c r="S200" s="50"/>
      <c r="T200" s="51"/>
      <c r="U200" s="52"/>
      <c r="V200" s="53"/>
      <c r="W200" s="54"/>
      <c r="X200" s="94"/>
      <c r="Y200" s="266"/>
      <c r="Z200" s="267"/>
      <c r="AA200" s="55"/>
      <c r="AB200" s="49"/>
      <c r="AC200" s="279"/>
    </row>
    <row r="201" spans="1:29" ht="15.75" customHeight="1">
      <c r="A201" s="269"/>
      <c r="B201" s="38"/>
      <c r="C201" s="264"/>
      <c r="D201" s="265"/>
      <c r="E201" s="39"/>
      <c r="F201" s="40"/>
      <c r="G201" s="60"/>
      <c r="H201" s="64"/>
      <c r="I201" s="43"/>
      <c r="J201" s="44"/>
      <c r="K201" s="45"/>
      <c r="L201" s="59"/>
      <c r="M201" s="44"/>
      <c r="N201" s="45"/>
      <c r="O201" s="65"/>
      <c r="P201" s="66"/>
      <c r="Q201" s="67"/>
      <c r="R201" s="274"/>
      <c r="S201" s="50"/>
      <c r="T201" s="51"/>
      <c r="U201" s="52"/>
      <c r="V201" s="53"/>
      <c r="W201" s="54"/>
      <c r="X201" s="94"/>
      <c r="Y201" s="266"/>
      <c r="Z201" s="267"/>
      <c r="AA201" s="55"/>
      <c r="AB201" s="49"/>
      <c r="AC201" s="279"/>
    </row>
    <row r="202" spans="1:29" ht="15.75" customHeight="1">
      <c r="A202" s="269"/>
      <c r="B202" s="38"/>
      <c r="C202" s="264"/>
      <c r="D202" s="265"/>
      <c r="E202" s="39"/>
      <c r="F202" s="40"/>
      <c r="G202" s="60"/>
      <c r="H202" s="64"/>
      <c r="I202" s="43"/>
      <c r="J202" s="44"/>
      <c r="K202" s="45"/>
      <c r="L202" s="59"/>
      <c r="M202" s="44"/>
      <c r="N202" s="45"/>
      <c r="O202" s="65"/>
      <c r="P202" s="66"/>
      <c r="Q202" s="67"/>
      <c r="R202" s="274"/>
      <c r="S202" s="50"/>
      <c r="T202" s="51"/>
      <c r="U202" s="52"/>
      <c r="V202" s="53"/>
      <c r="W202" s="68"/>
      <c r="X202" s="110"/>
      <c r="Y202" s="266"/>
      <c r="Z202" s="267"/>
      <c r="AA202" s="55"/>
      <c r="AB202" s="49"/>
      <c r="AC202" s="279"/>
    </row>
    <row r="203" spans="1:29" ht="15.75" customHeight="1">
      <c r="A203" s="269"/>
      <c r="B203" s="38"/>
      <c r="C203" s="264"/>
      <c r="D203" s="265"/>
      <c r="E203" s="39"/>
      <c r="F203" s="40"/>
      <c r="G203" s="60"/>
      <c r="H203" s="64"/>
      <c r="I203" s="43"/>
      <c r="J203" s="44"/>
      <c r="K203" s="45"/>
      <c r="L203" s="59"/>
      <c r="M203" s="44"/>
      <c r="N203" s="45"/>
      <c r="O203" s="65"/>
      <c r="P203" s="66"/>
      <c r="Q203" s="67"/>
      <c r="R203" s="274"/>
      <c r="S203" s="50"/>
      <c r="T203" s="51"/>
      <c r="U203" s="52"/>
      <c r="V203" s="53"/>
      <c r="W203" s="68"/>
      <c r="X203" s="110"/>
      <c r="Y203" s="266"/>
      <c r="Z203" s="267"/>
      <c r="AA203" s="55"/>
      <c r="AB203" s="49"/>
      <c r="AC203" s="279"/>
    </row>
    <row r="204" spans="1:29" ht="15.75" customHeight="1">
      <c r="A204" s="269"/>
      <c r="B204" s="38"/>
      <c r="C204" s="264"/>
      <c r="D204" s="265"/>
      <c r="E204" s="39"/>
      <c r="F204" s="40"/>
      <c r="G204" s="60"/>
      <c r="H204" s="64"/>
      <c r="I204" s="43"/>
      <c r="J204" s="44"/>
      <c r="K204" s="45"/>
      <c r="L204" s="59"/>
      <c r="M204" s="44"/>
      <c r="N204" s="45"/>
      <c r="O204" s="65"/>
      <c r="P204" s="66"/>
      <c r="Q204" s="67"/>
      <c r="R204" s="274"/>
      <c r="S204" s="50"/>
      <c r="T204" s="51"/>
      <c r="U204" s="52"/>
      <c r="V204" s="53"/>
      <c r="W204" s="68"/>
      <c r="X204" s="110"/>
      <c r="Y204" s="266"/>
      <c r="Z204" s="267"/>
      <c r="AA204" s="55"/>
      <c r="AB204" s="49"/>
      <c r="AC204" s="279"/>
    </row>
    <row r="205" spans="1:29" ht="15.75" customHeight="1">
      <c r="A205" s="269"/>
      <c r="B205" s="38"/>
      <c r="C205" s="264"/>
      <c r="D205" s="265"/>
      <c r="E205" s="39"/>
      <c r="F205" s="40"/>
      <c r="G205" s="60"/>
      <c r="H205" s="64"/>
      <c r="I205" s="43"/>
      <c r="J205" s="44"/>
      <c r="K205" s="45"/>
      <c r="L205" s="59"/>
      <c r="M205" s="44"/>
      <c r="N205" s="45"/>
      <c r="O205" s="65"/>
      <c r="P205" s="66"/>
      <c r="Q205" s="67"/>
      <c r="R205" s="274"/>
      <c r="S205" s="50"/>
      <c r="T205" s="51"/>
      <c r="U205" s="52"/>
      <c r="V205" s="53"/>
      <c r="W205" s="68"/>
      <c r="X205" s="110"/>
      <c r="Y205" s="266"/>
      <c r="Z205" s="267"/>
      <c r="AA205" s="55"/>
      <c r="AB205" s="49"/>
      <c r="AC205" s="279"/>
    </row>
    <row r="206" spans="1:29" ht="15.75" customHeight="1">
      <c r="A206" s="269"/>
      <c r="B206" s="38"/>
      <c r="C206" s="264"/>
      <c r="D206" s="265"/>
      <c r="E206" s="39"/>
      <c r="F206" s="40"/>
      <c r="G206" s="60"/>
      <c r="H206" s="64"/>
      <c r="I206" s="43"/>
      <c r="J206" s="44"/>
      <c r="K206" s="45"/>
      <c r="L206" s="59"/>
      <c r="M206" s="44"/>
      <c r="N206" s="45"/>
      <c r="O206" s="65"/>
      <c r="P206" s="66"/>
      <c r="Q206" s="67"/>
      <c r="R206" s="274"/>
      <c r="S206" s="50"/>
      <c r="T206" s="51"/>
      <c r="U206" s="52"/>
      <c r="V206" s="53"/>
      <c r="W206" s="68"/>
      <c r="X206" s="110"/>
      <c r="Y206" s="266"/>
      <c r="Z206" s="267"/>
      <c r="AA206" s="55"/>
      <c r="AB206" s="49"/>
      <c r="AC206" s="279"/>
    </row>
    <row r="207" spans="1:29" ht="15.75" customHeight="1">
      <c r="A207" s="269"/>
      <c r="B207" s="38"/>
      <c r="C207" s="264"/>
      <c r="D207" s="265"/>
      <c r="E207" s="104"/>
      <c r="F207" s="40"/>
      <c r="G207" s="72"/>
      <c r="H207" s="64"/>
      <c r="I207" s="43"/>
      <c r="J207" s="44"/>
      <c r="K207" s="45"/>
      <c r="L207" s="59"/>
      <c r="M207" s="44"/>
      <c r="N207" s="45"/>
      <c r="O207" s="65"/>
      <c r="P207" s="66"/>
      <c r="Q207" s="67"/>
      <c r="R207" s="274"/>
      <c r="S207" s="62"/>
      <c r="T207" s="63"/>
      <c r="U207" s="73"/>
      <c r="V207" s="74"/>
      <c r="W207" s="68"/>
      <c r="X207" s="110"/>
      <c r="Y207" s="266"/>
      <c r="Z207" s="267"/>
      <c r="AA207" s="111"/>
      <c r="AB207" s="67"/>
      <c r="AC207" s="279"/>
    </row>
    <row r="208" spans="1:29" ht="15.75" customHeight="1" thickBot="1">
      <c r="A208" s="270"/>
      <c r="B208" s="76" t="s">
        <v>35</v>
      </c>
      <c r="C208" s="261"/>
      <c r="D208" s="261"/>
      <c r="E208" s="77"/>
      <c r="F208" s="18"/>
      <c r="G208" s="79"/>
      <c r="H208" s="20"/>
      <c r="I208" s="80">
        <f t="shared" ref="I208:J208" si="65">AVERAGE(I192:I207)</f>
        <v>4.25</v>
      </c>
      <c r="J208" s="81">
        <f t="shared" si="65"/>
        <v>3300</v>
      </c>
      <c r="K208" s="82">
        <f t="shared" ref="K208" si="66">J208/I208</f>
        <v>776.47058823529414</v>
      </c>
      <c r="L208" s="80">
        <f t="shared" ref="L208:M208" si="67">AVERAGE(L192:L207)</f>
        <v>4.25</v>
      </c>
      <c r="M208" s="81">
        <f t="shared" si="67"/>
        <v>2766.6274594313718</v>
      </c>
      <c r="N208" s="82">
        <f>M208/L208</f>
        <v>650.97116692502868</v>
      </c>
      <c r="O208" s="83">
        <f>L208-I208</f>
        <v>0</v>
      </c>
      <c r="P208" s="84">
        <f>N208-K208</f>
        <v>-125.49942131026546</v>
      </c>
      <c r="Q208" s="85">
        <f>N208/K208</f>
        <v>0.83837195740344606</v>
      </c>
      <c r="R208" s="275"/>
      <c r="S208" s="182">
        <f>S192</f>
        <v>0.7086689814814815</v>
      </c>
      <c r="T208" s="183">
        <f>INDEX(T192:T207,COUNTA(T192:T207))</f>
        <v>0.9868055555555556</v>
      </c>
      <c r="U208" s="86"/>
      <c r="V208" s="96"/>
      <c r="W208" s="18"/>
      <c r="X208" s="20"/>
      <c r="Y208" s="262"/>
      <c r="Z208" s="263"/>
      <c r="AA208" s="97">
        <f>M208-J208</f>
        <v>-533.37254056862821</v>
      </c>
      <c r="AB208" s="85">
        <f>M208/J208</f>
        <v>0.83837195740344594</v>
      </c>
      <c r="AC208" s="280"/>
    </row>
    <row r="209" spans="1:29" ht="15.75" customHeight="1">
      <c r="A209" s="281" t="s">
        <v>52</v>
      </c>
      <c r="B209" s="16" t="s">
        <v>76</v>
      </c>
      <c r="C209" s="271" t="s">
        <v>127</v>
      </c>
      <c r="D209" s="272"/>
      <c r="E209" s="21">
        <v>18.18</v>
      </c>
      <c r="F209" s="15">
        <v>1400</v>
      </c>
      <c r="G209" s="22">
        <f t="shared" ref="G209:G210" si="68">E209*F209</f>
        <v>25452</v>
      </c>
      <c r="H209" s="23"/>
      <c r="I209" s="24">
        <v>3</v>
      </c>
      <c r="J209" s="25">
        <v>3600</v>
      </c>
      <c r="K209" s="26">
        <f>J209/I209</f>
        <v>1200</v>
      </c>
      <c r="L209" s="27">
        <v>3</v>
      </c>
      <c r="M209" s="25">
        <f>F209/V209*60</f>
        <v>2961.2220916568845</v>
      </c>
      <c r="N209" s="26">
        <f>M209/L209</f>
        <v>987.07403055229486</v>
      </c>
      <c r="O209" s="91">
        <f>L209-I209</f>
        <v>0</v>
      </c>
      <c r="P209" s="92">
        <f>N209-K209</f>
        <v>-212.92596944770514</v>
      </c>
      <c r="Q209" s="31">
        <f>N209/K209</f>
        <v>0.82256169212691244</v>
      </c>
      <c r="R209" s="273">
        <f>Q225</f>
        <v>0.82771920222783979</v>
      </c>
      <c r="S209" s="32">
        <v>0.70833333333333337</v>
      </c>
      <c r="T209" s="33">
        <v>0.72803240740740738</v>
      </c>
      <c r="U209" s="34"/>
      <c r="V209" s="35">
        <v>28.366666666666571</v>
      </c>
      <c r="W209" s="114"/>
      <c r="X209" s="115"/>
      <c r="Y209" s="276"/>
      <c r="Z209" s="277"/>
      <c r="AA209" s="36">
        <f>M209-J209</f>
        <v>-638.77790834311554</v>
      </c>
      <c r="AB209" s="31">
        <f>M209/J209</f>
        <v>0.82256169212691232</v>
      </c>
      <c r="AC209" s="278">
        <f>AB225</f>
        <v>0.82771920222783979</v>
      </c>
    </row>
    <row r="210" spans="1:29" ht="15.75" customHeight="1">
      <c r="A210" s="282"/>
      <c r="B210" s="38" t="s">
        <v>76</v>
      </c>
      <c r="C210" s="264" t="s">
        <v>128</v>
      </c>
      <c r="D210" s="265"/>
      <c r="E210" s="39">
        <v>14.28</v>
      </c>
      <c r="F210" s="40">
        <v>10336</v>
      </c>
      <c r="G210" s="41">
        <f t="shared" si="68"/>
        <v>147598.07999999999</v>
      </c>
      <c r="H210" s="42"/>
      <c r="I210" s="43">
        <v>3</v>
      </c>
      <c r="J210" s="44">
        <v>3600</v>
      </c>
      <c r="K210" s="45">
        <f t="shared" si="64"/>
        <v>1200</v>
      </c>
      <c r="L210" s="46">
        <v>3</v>
      </c>
      <c r="M210" s="44">
        <f>F210/V210*60</f>
        <v>2998.3561643835624</v>
      </c>
      <c r="N210" s="45">
        <f>M210/L210</f>
        <v>999.45205479452079</v>
      </c>
      <c r="O210" s="47">
        <f>L210-I210</f>
        <v>0</v>
      </c>
      <c r="P210" s="48">
        <f>N210-K210</f>
        <v>-200.54794520547921</v>
      </c>
      <c r="Q210" s="49">
        <f>N210/K210</f>
        <v>0.83287671232876737</v>
      </c>
      <c r="R210" s="274"/>
      <c r="S210" s="50">
        <v>0.73900462962962965</v>
      </c>
      <c r="T210" s="51">
        <v>0.88263888888888886</v>
      </c>
      <c r="U210" s="52">
        <v>15.800000000000072</v>
      </c>
      <c r="V210" s="53">
        <v>206.83333333333326</v>
      </c>
      <c r="W210" s="54"/>
      <c r="X210" s="94"/>
      <c r="Y210" s="266" t="s">
        <v>240</v>
      </c>
      <c r="Z210" s="267"/>
      <c r="AA210" s="55">
        <f>M210-J210</f>
        <v>-601.64383561643763</v>
      </c>
      <c r="AB210" s="49">
        <f>M210/J210</f>
        <v>0.83287671232876737</v>
      </c>
      <c r="AC210" s="279"/>
    </row>
    <row r="211" spans="1:29" ht="15.75" customHeight="1">
      <c r="A211" s="282"/>
      <c r="B211" s="38"/>
      <c r="C211" s="264"/>
      <c r="D211" s="265"/>
      <c r="E211" s="39"/>
      <c r="F211" s="40"/>
      <c r="G211" s="41"/>
      <c r="H211" s="42"/>
      <c r="I211" s="43"/>
      <c r="J211" s="44"/>
      <c r="K211" s="45"/>
      <c r="L211" s="46"/>
      <c r="M211" s="44"/>
      <c r="N211" s="45"/>
      <c r="O211" s="47"/>
      <c r="P211" s="48"/>
      <c r="Q211" s="49"/>
      <c r="R211" s="274"/>
      <c r="S211" s="50"/>
      <c r="T211" s="51"/>
      <c r="U211" s="52"/>
      <c r="V211" s="53"/>
      <c r="W211" s="54"/>
      <c r="X211" s="94"/>
      <c r="Y211" s="266"/>
      <c r="Z211" s="267"/>
      <c r="AA211" s="55"/>
      <c r="AB211" s="49"/>
      <c r="AC211" s="279"/>
    </row>
    <row r="212" spans="1:29" ht="15.75" customHeight="1">
      <c r="A212" s="282"/>
      <c r="B212" s="38"/>
      <c r="C212" s="264"/>
      <c r="D212" s="265"/>
      <c r="E212" s="39"/>
      <c r="F212" s="40"/>
      <c r="G212" s="41"/>
      <c r="H212" s="42"/>
      <c r="I212" s="43"/>
      <c r="J212" s="44"/>
      <c r="K212" s="45"/>
      <c r="L212" s="46"/>
      <c r="M212" s="44"/>
      <c r="N212" s="45"/>
      <c r="O212" s="47"/>
      <c r="P212" s="48"/>
      <c r="Q212" s="49"/>
      <c r="R212" s="274"/>
      <c r="S212" s="50"/>
      <c r="T212" s="51"/>
      <c r="U212" s="52"/>
      <c r="V212" s="53"/>
      <c r="W212" s="54"/>
      <c r="X212" s="94"/>
      <c r="Y212" s="266"/>
      <c r="Z212" s="267"/>
      <c r="AA212" s="55"/>
      <c r="AB212" s="49"/>
      <c r="AC212" s="279"/>
    </row>
    <row r="213" spans="1:29" ht="15.75" customHeight="1">
      <c r="A213" s="283"/>
      <c r="B213" s="38"/>
      <c r="C213" s="264"/>
      <c r="D213" s="265"/>
      <c r="E213" s="39"/>
      <c r="F213" s="40"/>
      <c r="G213" s="41"/>
      <c r="H213" s="58"/>
      <c r="I213" s="43"/>
      <c r="J213" s="44"/>
      <c r="K213" s="45"/>
      <c r="L213" s="59"/>
      <c r="M213" s="44"/>
      <c r="N213" s="45"/>
      <c r="O213" s="47"/>
      <c r="P213" s="48"/>
      <c r="Q213" s="49"/>
      <c r="R213" s="274"/>
      <c r="S213" s="50"/>
      <c r="T213" s="51"/>
      <c r="U213" s="52"/>
      <c r="V213" s="53"/>
      <c r="W213" s="54"/>
      <c r="X213" s="94"/>
      <c r="Y213" s="266"/>
      <c r="Z213" s="267"/>
      <c r="AA213" s="55"/>
      <c r="AB213" s="49"/>
      <c r="AC213" s="279"/>
    </row>
    <row r="214" spans="1:29" ht="15.75" customHeight="1">
      <c r="A214" s="283"/>
      <c r="B214" s="38"/>
      <c r="C214" s="264"/>
      <c r="D214" s="265"/>
      <c r="E214" s="39"/>
      <c r="F214" s="40"/>
      <c r="G214" s="60"/>
      <c r="H214" s="61"/>
      <c r="I214" s="43"/>
      <c r="J214" s="44"/>
      <c r="K214" s="45"/>
      <c r="L214" s="46"/>
      <c r="M214" s="44"/>
      <c r="N214" s="45"/>
      <c r="O214" s="47"/>
      <c r="P214" s="48"/>
      <c r="Q214" s="49"/>
      <c r="R214" s="274"/>
      <c r="S214" s="50"/>
      <c r="T214" s="51"/>
      <c r="U214" s="52"/>
      <c r="V214" s="53"/>
      <c r="W214" s="54"/>
      <c r="X214" s="94"/>
      <c r="Y214" s="266"/>
      <c r="Z214" s="267"/>
      <c r="AA214" s="55"/>
      <c r="AB214" s="49"/>
      <c r="AC214" s="279"/>
    </row>
    <row r="215" spans="1:29" ht="15.75" customHeight="1">
      <c r="A215" s="283"/>
      <c r="B215" s="38"/>
      <c r="C215" s="264"/>
      <c r="D215" s="265"/>
      <c r="E215" s="39"/>
      <c r="F215" s="40"/>
      <c r="G215" s="60"/>
      <c r="H215" s="64"/>
      <c r="I215" s="43"/>
      <c r="J215" s="44"/>
      <c r="K215" s="45"/>
      <c r="L215" s="59"/>
      <c r="M215" s="44"/>
      <c r="N215" s="45"/>
      <c r="O215" s="65"/>
      <c r="P215" s="66"/>
      <c r="Q215" s="67"/>
      <c r="R215" s="274"/>
      <c r="S215" s="50"/>
      <c r="T215" s="51"/>
      <c r="U215" s="52"/>
      <c r="V215" s="53"/>
      <c r="W215" s="54"/>
      <c r="X215" s="94"/>
      <c r="Y215" s="266"/>
      <c r="Z215" s="267"/>
      <c r="AA215" s="55"/>
      <c r="AB215" s="49"/>
      <c r="AC215" s="279"/>
    </row>
    <row r="216" spans="1:29" ht="15.75" customHeight="1">
      <c r="A216" s="283"/>
      <c r="B216" s="38"/>
      <c r="C216" s="264"/>
      <c r="D216" s="265"/>
      <c r="E216" s="39"/>
      <c r="F216" s="40"/>
      <c r="G216" s="60"/>
      <c r="H216" s="64"/>
      <c r="I216" s="43"/>
      <c r="J216" s="44"/>
      <c r="K216" s="45"/>
      <c r="L216" s="59"/>
      <c r="M216" s="44"/>
      <c r="N216" s="45"/>
      <c r="O216" s="65"/>
      <c r="P216" s="66"/>
      <c r="Q216" s="67"/>
      <c r="R216" s="274"/>
      <c r="S216" s="50"/>
      <c r="T216" s="51"/>
      <c r="U216" s="52"/>
      <c r="V216" s="53"/>
      <c r="W216" s="54"/>
      <c r="X216" s="94"/>
      <c r="Y216" s="266"/>
      <c r="Z216" s="267"/>
      <c r="AA216" s="55"/>
      <c r="AB216" s="49"/>
      <c r="AC216" s="279"/>
    </row>
    <row r="217" spans="1:29" ht="15.75" customHeight="1">
      <c r="A217" s="283"/>
      <c r="B217" s="38"/>
      <c r="C217" s="264"/>
      <c r="D217" s="265"/>
      <c r="E217" s="39"/>
      <c r="F217" s="40"/>
      <c r="G217" s="60"/>
      <c r="H217" s="64"/>
      <c r="I217" s="43"/>
      <c r="J217" s="44"/>
      <c r="K217" s="45"/>
      <c r="L217" s="59"/>
      <c r="M217" s="44"/>
      <c r="N217" s="45"/>
      <c r="O217" s="65"/>
      <c r="P217" s="66"/>
      <c r="Q217" s="67"/>
      <c r="R217" s="274"/>
      <c r="S217" s="50"/>
      <c r="T217" s="51"/>
      <c r="U217" s="52"/>
      <c r="V217" s="53"/>
      <c r="W217" s="54"/>
      <c r="X217" s="94"/>
      <c r="Y217" s="266"/>
      <c r="Z217" s="267"/>
      <c r="AA217" s="55"/>
      <c r="AB217" s="49"/>
      <c r="AC217" s="279"/>
    </row>
    <row r="218" spans="1:29" ht="15.75" customHeight="1">
      <c r="A218" s="283"/>
      <c r="B218" s="38"/>
      <c r="C218" s="264"/>
      <c r="D218" s="265"/>
      <c r="E218" s="39"/>
      <c r="F218" s="40"/>
      <c r="G218" s="60"/>
      <c r="H218" s="64"/>
      <c r="I218" s="43"/>
      <c r="J218" s="44"/>
      <c r="K218" s="45"/>
      <c r="L218" s="59"/>
      <c r="M218" s="44"/>
      <c r="N218" s="45"/>
      <c r="O218" s="65"/>
      <c r="P218" s="66"/>
      <c r="Q218" s="67"/>
      <c r="R218" s="274"/>
      <c r="S218" s="50"/>
      <c r="T218" s="51"/>
      <c r="U218" s="52"/>
      <c r="V218" s="53"/>
      <c r="W218" s="54"/>
      <c r="X218" s="94"/>
      <c r="Y218" s="266"/>
      <c r="Z218" s="267"/>
      <c r="AA218" s="55"/>
      <c r="AB218" s="49"/>
      <c r="AC218" s="279"/>
    </row>
    <row r="219" spans="1:29" ht="15.75" customHeight="1">
      <c r="A219" s="283"/>
      <c r="B219" s="38"/>
      <c r="C219" s="264"/>
      <c r="D219" s="265"/>
      <c r="E219" s="39"/>
      <c r="F219" s="40"/>
      <c r="G219" s="60"/>
      <c r="H219" s="64"/>
      <c r="I219" s="43"/>
      <c r="J219" s="44"/>
      <c r="K219" s="45"/>
      <c r="L219" s="59"/>
      <c r="M219" s="44"/>
      <c r="N219" s="45"/>
      <c r="O219" s="65"/>
      <c r="P219" s="66"/>
      <c r="Q219" s="67"/>
      <c r="R219" s="274"/>
      <c r="S219" s="50"/>
      <c r="T219" s="51"/>
      <c r="U219" s="52"/>
      <c r="V219" s="53"/>
      <c r="W219" s="68"/>
      <c r="X219" s="110"/>
      <c r="Y219" s="266"/>
      <c r="Z219" s="267"/>
      <c r="AA219" s="55"/>
      <c r="AB219" s="49"/>
      <c r="AC219" s="279"/>
    </row>
    <row r="220" spans="1:29" ht="15.75" customHeight="1">
      <c r="A220" s="283"/>
      <c r="B220" s="38"/>
      <c r="C220" s="264"/>
      <c r="D220" s="265"/>
      <c r="E220" s="39"/>
      <c r="F220" s="40"/>
      <c r="G220" s="60"/>
      <c r="H220" s="64"/>
      <c r="I220" s="43"/>
      <c r="J220" s="44"/>
      <c r="K220" s="45"/>
      <c r="L220" s="59"/>
      <c r="M220" s="44"/>
      <c r="N220" s="45"/>
      <c r="O220" s="65"/>
      <c r="P220" s="66"/>
      <c r="Q220" s="67"/>
      <c r="R220" s="274"/>
      <c r="S220" s="50"/>
      <c r="T220" s="51"/>
      <c r="U220" s="52"/>
      <c r="V220" s="53"/>
      <c r="W220" s="68"/>
      <c r="X220" s="110"/>
      <c r="Y220" s="266"/>
      <c r="Z220" s="267"/>
      <c r="AA220" s="55"/>
      <c r="AB220" s="49"/>
      <c r="AC220" s="279"/>
    </row>
    <row r="221" spans="1:29" ht="15.75" customHeight="1">
      <c r="A221" s="283"/>
      <c r="B221" s="38"/>
      <c r="C221" s="264"/>
      <c r="D221" s="265"/>
      <c r="E221" s="39"/>
      <c r="F221" s="40"/>
      <c r="G221" s="60"/>
      <c r="H221" s="64"/>
      <c r="I221" s="43"/>
      <c r="J221" s="44"/>
      <c r="K221" s="45"/>
      <c r="L221" s="59"/>
      <c r="M221" s="44"/>
      <c r="N221" s="45"/>
      <c r="O221" s="65"/>
      <c r="P221" s="66"/>
      <c r="Q221" s="67"/>
      <c r="R221" s="274"/>
      <c r="S221" s="50"/>
      <c r="T221" s="51"/>
      <c r="U221" s="52"/>
      <c r="V221" s="53"/>
      <c r="W221" s="68"/>
      <c r="X221" s="110"/>
      <c r="Y221" s="266"/>
      <c r="Z221" s="267"/>
      <c r="AA221" s="55"/>
      <c r="AB221" s="49"/>
      <c r="AC221" s="279"/>
    </row>
    <row r="222" spans="1:29" ht="15.75" customHeight="1">
      <c r="A222" s="283"/>
      <c r="B222" s="38"/>
      <c r="C222" s="264"/>
      <c r="D222" s="265"/>
      <c r="E222" s="39"/>
      <c r="F222" s="40"/>
      <c r="G222" s="60"/>
      <c r="H222" s="64"/>
      <c r="I222" s="43"/>
      <c r="J222" s="44"/>
      <c r="K222" s="45"/>
      <c r="L222" s="59"/>
      <c r="M222" s="44"/>
      <c r="N222" s="45"/>
      <c r="O222" s="65"/>
      <c r="P222" s="66"/>
      <c r="Q222" s="67"/>
      <c r="R222" s="274"/>
      <c r="S222" s="50"/>
      <c r="T222" s="51"/>
      <c r="U222" s="52"/>
      <c r="V222" s="53"/>
      <c r="W222" s="68"/>
      <c r="X222" s="110"/>
      <c r="Y222" s="266"/>
      <c r="Z222" s="267"/>
      <c r="AA222" s="55"/>
      <c r="AB222" s="49"/>
      <c r="AC222" s="279"/>
    </row>
    <row r="223" spans="1:29" ht="15.75" customHeight="1">
      <c r="A223" s="283"/>
      <c r="B223" s="38"/>
      <c r="C223" s="264"/>
      <c r="D223" s="265"/>
      <c r="E223" s="39"/>
      <c r="F223" s="40"/>
      <c r="G223" s="60"/>
      <c r="H223" s="64"/>
      <c r="I223" s="43"/>
      <c r="J223" s="44"/>
      <c r="K223" s="45"/>
      <c r="L223" s="59"/>
      <c r="M223" s="44"/>
      <c r="N223" s="45"/>
      <c r="O223" s="65"/>
      <c r="P223" s="66"/>
      <c r="Q223" s="67"/>
      <c r="R223" s="274"/>
      <c r="S223" s="50"/>
      <c r="T223" s="51"/>
      <c r="U223" s="52"/>
      <c r="V223" s="53"/>
      <c r="W223" s="68"/>
      <c r="X223" s="110"/>
      <c r="Y223" s="266"/>
      <c r="Z223" s="267"/>
      <c r="AA223" s="55"/>
      <c r="AB223" s="49"/>
      <c r="AC223" s="279"/>
    </row>
    <row r="224" spans="1:29" ht="15.75" customHeight="1">
      <c r="A224" s="283"/>
      <c r="B224" s="38"/>
      <c r="C224" s="264"/>
      <c r="D224" s="265"/>
      <c r="E224" s="104"/>
      <c r="F224" s="40"/>
      <c r="G224" s="72"/>
      <c r="H224" s="64"/>
      <c r="I224" s="43"/>
      <c r="J224" s="44"/>
      <c r="K224" s="45"/>
      <c r="L224" s="59"/>
      <c r="M224" s="44"/>
      <c r="N224" s="45"/>
      <c r="O224" s="65"/>
      <c r="P224" s="66"/>
      <c r="Q224" s="67"/>
      <c r="R224" s="274"/>
      <c r="S224" s="62"/>
      <c r="T224" s="63"/>
      <c r="U224" s="73"/>
      <c r="V224" s="74"/>
      <c r="W224" s="68"/>
      <c r="X224" s="110"/>
      <c r="Y224" s="266"/>
      <c r="Z224" s="267"/>
      <c r="AA224" s="111"/>
      <c r="AB224" s="67"/>
      <c r="AC224" s="279"/>
    </row>
    <row r="225" spans="1:29" ht="15.75" customHeight="1" thickBot="1">
      <c r="A225" s="284"/>
      <c r="B225" s="76" t="s">
        <v>35</v>
      </c>
      <c r="C225" s="261"/>
      <c r="D225" s="261"/>
      <c r="E225" s="77"/>
      <c r="F225" s="18"/>
      <c r="G225" s="79"/>
      <c r="H225" s="20"/>
      <c r="I225" s="80">
        <f t="shared" ref="I225:J225" si="69">AVERAGE(I209:I224)</f>
        <v>3</v>
      </c>
      <c r="J225" s="81">
        <f t="shared" si="69"/>
        <v>3600</v>
      </c>
      <c r="K225" s="82">
        <f t="shared" ref="K225" si="70">J225/I225</f>
        <v>1200</v>
      </c>
      <c r="L225" s="80">
        <f t="shared" ref="L225:M225" si="71">AVERAGE(L209:L224)</f>
        <v>3</v>
      </c>
      <c r="M225" s="81">
        <f t="shared" si="71"/>
        <v>2979.7891280202234</v>
      </c>
      <c r="N225" s="82">
        <f>M225/L225</f>
        <v>993.26304267340777</v>
      </c>
      <c r="O225" s="83">
        <f>L225-I225</f>
        <v>0</v>
      </c>
      <c r="P225" s="84">
        <f>N225-K225</f>
        <v>-206.73695732659223</v>
      </c>
      <c r="Q225" s="85">
        <f>N225/K225</f>
        <v>0.82771920222783979</v>
      </c>
      <c r="R225" s="275"/>
      <c r="S225" s="182">
        <f>S209</f>
        <v>0.70833333333333337</v>
      </c>
      <c r="T225" s="183">
        <f>INDEX(T209:T224,COUNTA(T209:T224))</f>
        <v>0.88263888888888886</v>
      </c>
      <c r="U225" s="86"/>
      <c r="V225" s="96"/>
      <c r="W225" s="18"/>
      <c r="X225" s="20"/>
      <c r="Y225" s="262"/>
      <c r="Z225" s="263"/>
      <c r="AA225" s="97">
        <f>M225-J225</f>
        <v>-620.21087197977658</v>
      </c>
      <c r="AB225" s="85">
        <f>M225/J225</f>
        <v>0.82771920222783979</v>
      </c>
      <c r="AC225" s="280"/>
    </row>
    <row r="226" spans="1:29" ht="15.75" customHeight="1">
      <c r="A226" s="268" t="s">
        <v>53</v>
      </c>
      <c r="B226" s="16" t="s">
        <v>76</v>
      </c>
      <c r="C226" s="271" t="s">
        <v>131</v>
      </c>
      <c r="D226" s="272"/>
      <c r="E226" s="21">
        <v>18.18</v>
      </c>
      <c r="F226" s="15">
        <v>2793</v>
      </c>
      <c r="G226" s="22">
        <f t="shared" ref="G226:G228" si="72">E226*F226</f>
        <v>50776.74</v>
      </c>
      <c r="H226" s="23"/>
      <c r="I226" s="24">
        <v>4</v>
      </c>
      <c r="J226" s="25">
        <v>3000</v>
      </c>
      <c r="K226" s="26">
        <f>J226/I226</f>
        <v>750</v>
      </c>
      <c r="L226" s="27">
        <v>4</v>
      </c>
      <c r="M226" s="25">
        <f>F226/V226*60</f>
        <v>2488.1959910913147</v>
      </c>
      <c r="N226" s="26">
        <f>M226/L226</f>
        <v>622.04899777282867</v>
      </c>
      <c r="O226" s="91">
        <f>L226-I226</f>
        <v>0</v>
      </c>
      <c r="P226" s="92">
        <f>N226-K226</f>
        <v>-127.95100222717133</v>
      </c>
      <c r="Q226" s="31">
        <f>N226/K226</f>
        <v>0.82939866369710491</v>
      </c>
      <c r="R226" s="273">
        <f>Q242</f>
        <v>0.82720651365958531</v>
      </c>
      <c r="S226" s="32">
        <v>0.70833333333333337</v>
      </c>
      <c r="T226" s="33">
        <v>0.75510416666666669</v>
      </c>
      <c r="U226" s="34"/>
      <c r="V226" s="35">
        <v>67.34999999999998</v>
      </c>
      <c r="W226" s="33"/>
      <c r="X226" s="107"/>
      <c r="Y226" s="276"/>
      <c r="Z226" s="277"/>
      <c r="AA226" s="119">
        <f>M226-J226</f>
        <v>-511.80400890868532</v>
      </c>
      <c r="AB226" s="31">
        <f>M226/J226</f>
        <v>0.82939866369710491</v>
      </c>
      <c r="AC226" s="278">
        <f>AB242</f>
        <v>0.82720651365958531</v>
      </c>
    </row>
    <row r="227" spans="1:29" ht="15.75" customHeight="1">
      <c r="A227" s="269"/>
      <c r="B227" s="38" t="s">
        <v>76</v>
      </c>
      <c r="C227" s="264" t="s">
        <v>129</v>
      </c>
      <c r="D227" s="265"/>
      <c r="E227" s="39">
        <v>25.03</v>
      </c>
      <c r="F227" s="40">
        <v>2236</v>
      </c>
      <c r="G227" s="41">
        <f t="shared" si="72"/>
        <v>55967.08</v>
      </c>
      <c r="H227" s="42"/>
      <c r="I227" s="43">
        <v>4</v>
      </c>
      <c r="J227" s="44">
        <v>3300</v>
      </c>
      <c r="K227" s="45">
        <f t="shared" si="64"/>
        <v>825</v>
      </c>
      <c r="L227" s="46">
        <v>4</v>
      </c>
      <c r="M227" s="44">
        <f>F227/V227*60</f>
        <v>2719.4594594594632</v>
      </c>
      <c r="N227" s="45">
        <f>M227/L227</f>
        <v>679.86486486486581</v>
      </c>
      <c r="O227" s="47">
        <f>L227-I227</f>
        <v>0</v>
      </c>
      <c r="P227" s="48">
        <f>N227-K227</f>
        <v>-145.13513513513419</v>
      </c>
      <c r="Q227" s="49">
        <f>N227/K227</f>
        <v>0.8240786240786252</v>
      </c>
      <c r="R227" s="274"/>
      <c r="S227" s="50">
        <v>0.76736111111111116</v>
      </c>
      <c r="T227" s="51">
        <v>0.80162037037037037</v>
      </c>
      <c r="U227" s="52">
        <v>17.650000000000041</v>
      </c>
      <c r="V227" s="53">
        <v>49.333333333333265</v>
      </c>
      <c r="W227" s="54"/>
      <c r="X227" s="58"/>
      <c r="Y227" s="266"/>
      <c r="Z227" s="267"/>
      <c r="AA227" s="120">
        <f>M227-J227</f>
        <v>-580.54054054053677</v>
      </c>
      <c r="AB227" s="49">
        <f>M227/J227</f>
        <v>0.8240786240786252</v>
      </c>
      <c r="AC227" s="279"/>
    </row>
    <row r="228" spans="1:29" ht="15.75" customHeight="1">
      <c r="A228" s="269"/>
      <c r="B228" s="38" t="s">
        <v>76</v>
      </c>
      <c r="C228" s="264" t="s">
        <v>130</v>
      </c>
      <c r="D228" s="265"/>
      <c r="E228" s="39">
        <v>24.83</v>
      </c>
      <c r="F228" s="40">
        <v>2874</v>
      </c>
      <c r="G228" s="41">
        <f t="shared" si="72"/>
        <v>71361.42</v>
      </c>
      <c r="H228" s="42"/>
      <c r="I228" s="43">
        <v>4</v>
      </c>
      <c r="J228" s="44">
        <v>3300</v>
      </c>
      <c r="K228" s="45">
        <f t="shared" si="64"/>
        <v>825</v>
      </c>
      <c r="L228" s="46">
        <v>4</v>
      </c>
      <c r="M228" s="44">
        <f>F228/V228*60</f>
        <v>2733.527080581242</v>
      </c>
      <c r="N228" s="45">
        <f>M228/L228</f>
        <v>683.3817701453105</v>
      </c>
      <c r="O228" s="47">
        <f>L228-I228</f>
        <v>0</v>
      </c>
      <c r="P228" s="48">
        <f>N228-K228</f>
        <v>-141.6182298546895</v>
      </c>
      <c r="Q228" s="49">
        <f>N228/K228</f>
        <v>0.82834153957007328</v>
      </c>
      <c r="R228" s="274"/>
      <c r="S228" s="50">
        <v>0.81458333333333333</v>
      </c>
      <c r="T228" s="51">
        <v>0.8583912037037037</v>
      </c>
      <c r="U228" s="52">
        <v>18.666666666666654</v>
      </c>
      <c r="V228" s="53">
        <v>63.083333333333336</v>
      </c>
      <c r="W228" s="54"/>
      <c r="X228" s="58"/>
      <c r="Y228" s="266" t="s">
        <v>241</v>
      </c>
      <c r="Z228" s="267"/>
      <c r="AA228" s="120">
        <f>M228-J228</f>
        <v>-566.47291941875801</v>
      </c>
      <c r="AB228" s="49">
        <f>M228/J228</f>
        <v>0.82834153957007328</v>
      </c>
      <c r="AC228" s="279"/>
    </row>
    <row r="229" spans="1:29" ht="15.75" customHeight="1">
      <c r="A229" s="269"/>
      <c r="B229" s="38"/>
      <c r="C229" s="264"/>
      <c r="D229" s="265"/>
      <c r="E229" s="39"/>
      <c r="F229" s="40"/>
      <c r="G229" s="41"/>
      <c r="H229" s="42"/>
      <c r="I229" s="43"/>
      <c r="J229" s="44"/>
      <c r="K229" s="45"/>
      <c r="L229" s="46"/>
      <c r="M229" s="44"/>
      <c r="N229" s="45"/>
      <c r="O229" s="47"/>
      <c r="P229" s="48"/>
      <c r="Q229" s="49"/>
      <c r="R229" s="274"/>
      <c r="S229" s="50"/>
      <c r="T229" s="51"/>
      <c r="U229" s="52"/>
      <c r="V229" s="53"/>
      <c r="W229" s="54"/>
      <c r="X229" s="58"/>
      <c r="Y229" s="266"/>
      <c r="Z229" s="267"/>
      <c r="AA229" s="120"/>
      <c r="AB229" s="49"/>
      <c r="AC229" s="279"/>
    </row>
    <row r="230" spans="1:29" ht="15.75" customHeight="1">
      <c r="A230" s="269"/>
      <c r="B230" s="38"/>
      <c r="C230" s="264"/>
      <c r="D230" s="265"/>
      <c r="E230" s="39"/>
      <c r="F230" s="40"/>
      <c r="G230" s="41"/>
      <c r="H230" s="58"/>
      <c r="I230" s="43"/>
      <c r="J230" s="44"/>
      <c r="K230" s="45"/>
      <c r="L230" s="59"/>
      <c r="M230" s="44"/>
      <c r="N230" s="45"/>
      <c r="O230" s="47"/>
      <c r="P230" s="48"/>
      <c r="Q230" s="49"/>
      <c r="R230" s="274"/>
      <c r="S230" s="50"/>
      <c r="T230" s="51"/>
      <c r="U230" s="52"/>
      <c r="V230" s="53"/>
      <c r="W230" s="54"/>
      <c r="X230" s="94"/>
      <c r="Y230" s="266"/>
      <c r="Z230" s="267"/>
      <c r="AA230" s="120"/>
      <c r="AB230" s="49"/>
      <c r="AC230" s="279"/>
    </row>
    <row r="231" spans="1:29" ht="15.75" customHeight="1">
      <c r="A231" s="269"/>
      <c r="B231" s="38"/>
      <c r="C231" s="264"/>
      <c r="D231" s="265"/>
      <c r="E231" s="39"/>
      <c r="F231" s="40"/>
      <c r="G231" s="60"/>
      <c r="H231" s="61"/>
      <c r="I231" s="43"/>
      <c r="J231" s="44"/>
      <c r="K231" s="45"/>
      <c r="L231" s="46"/>
      <c r="M231" s="44"/>
      <c r="N231" s="45"/>
      <c r="O231" s="47"/>
      <c r="P231" s="48"/>
      <c r="Q231" s="49"/>
      <c r="R231" s="274"/>
      <c r="S231" s="50"/>
      <c r="T231" s="51"/>
      <c r="U231" s="52"/>
      <c r="V231" s="53"/>
      <c r="W231" s="54"/>
      <c r="X231" s="116"/>
      <c r="Y231" s="266"/>
      <c r="Z231" s="267"/>
      <c r="AA231" s="120"/>
      <c r="AB231" s="49"/>
      <c r="AC231" s="279"/>
    </row>
    <row r="232" spans="1:29" ht="15.75" customHeight="1">
      <c r="A232" s="269"/>
      <c r="B232" s="38"/>
      <c r="C232" s="264"/>
      <c r="D232" s="265"/>
      <c r="E232" s="39"/>
      <c r="F232" s="40"/>
      <c r="G232" s="60"/>
      <c r="H232" s="64"/>
      <c r="I232" s="43"/>
      <c r="J232" s="44"/>
      <c r="K232" s="45"/>
      <c r="L232" s="59"/>
      <c r="M232" s="44"/>
      <c r="N232" s="45"/>
      <c r="O232" s="65"/>
      <c r="P232" s="66"/>
      <c r="Q232" s="67"/>
      <c r="R232" s="274"/>
      <c r="S232" s="50"/>
      <c r="T232" s="51"/>
      <c r="U232" s="52"/>
      <c r="V232" s="53"/>
      <c r="W232" s="54"/>
      <c r="X232" s="94"/>
      <c r="Y232" s="266"/>
      <c r="Z232" s="267"/>
      <c r="AA232" s="120"/>
      <c r="AB232" s="49"/>
      <c r="AC232" s="279"/>
    </row>
    <row r="233" spans="1:29" ht="15.75" customHeight="1">
      <c r="A233" s="269"/>
      <c r="B233" s="38"/>
      <c r="C233" s="264"/>
      <c r="D233" s="265"/>
      <c r="E233" s="39"/>
      <c r="F233" s="40"/>
      <c r="G233" s="60"/>
      <c r="H233" s="64"/>
      <c r="I233" s="43"/>
      <c r="J233" s="44"/>
      <c r="K233" s="45"/>
      <c r="L233" s="59"/>
      <c r="M233" s="44"/>
      <c r="N233" s="45"/>
      <c r="O233" s="65"/>
      <c r="P233" s="66"/>
      <c r="Q233" s="67"/>
      <c r="R233" s="274"/>
      <c r="S233" s="50"/>
      <c r="T233" s="51"/>
      <c r="U233" s="52"/>
      <c r="V233" s="53"/>
      <c r="W233" s="54"/>
      <c r="X233" s="94"/>
      <c r="Y233" s="266"/>
      <c r="Z233" s="267"/>
      <c r="AA233" s="120"/>
      <c r="AB233" s="49"/>
      <c r="AC233" s="279"/>
    </row>
    <row r="234" spans="1:29" ht="15.75" customHeight="1">
      <c r="A234" s="269"/>
      <c r="B234" s="38"/>
      <c r="C234" s="264"/>
      <c r="D234" s="265"/>
      <c r="E234" s="39"/>
      <c r="F234" s="40"/>
      <c r="G234" s="60"/>
      <c r="H234" s="64"/>
      <c r="I234" s="43"/>
      <c r="J234" s="44"/>
      <c r="K234" s="45"/>
      <c r="L234" s="59"/>
      <c r="M234" s="44"/>
      <c r="N234" s="45"/>
      <c r="O234" s="65"/>
      <c r="P234" s="66"/>
      <c r="Q234" s="67"/>
      <c r="R234" s="274"/>
      <c r="S234" s="50"/>
      <c r="T234" s="51"/>
      <c r="U234" s="52"/>
      <c r="V234" s="53"/>
      <c r="W234" s="68"/>
      <c r="X234" s="110"/>
      <c r="Y234" s="266"/>
      <c r="Z234" s="267"/>
      <c r="AA234" s="120"/>
      <c r="AB234" s="49"/>
      <c r="AC234" s="279"/>
    </row>
    <row r="235" spans="1:29" ht="15.75" customHeight="1">
      <c r="A235" s="269"/>
      <c r="B235" s="38"/>
      <c r="C235" s="264"/>
      <c r="D235" s="265"/>
      <c r="E235" s="39"/>
      <c r="F235" s="40"/>
      <c r="G235" s="60"/>
      <c r="H235" s="64"/>
      <c r="I235" s="43"/>
      <c r="J235" s="44"/>
      <c r="K235" s="45"/>
      <c r="L235" s="59"/>
      <c r="M235" s="44"/>
      <c r="N235" s="45"/>
      <c r="O235" s="65"/>
      <c r="P235" s="66"/>
      <c r="Q235" s="67"/>
      <c r="R235" s="274"/>
      <c r="S235" s="50"/>
      <c r="T235" s="51"/>
      <c r="U235" s="52"/>
      <c r="V235" s="53"/>
      <c r="W235" s="68"/>
      <c r="X235" s="110"/>
      <c r="Y235" s="266"/>
      <c r="Z235" s="267"/>
      <c r="AA235" s="120"/>
      <c r="AB235" s="49"/>
      <c r="AC235" s="279"/>
    </row>
    <row r="236" spans="1:29" ht="15.75" customHeight="1">
      <c r="A236" s="269"/>
      <c r="B236" s="38"/>
      <c r="C236" s="264"/>
      <c r="D236" s="265"/>
      <c r="E236" s="39"/>
      <c r="F236" s="40"/>
      <c r="G236" s="60"/>
      <c r="H236" s="64"/>
      <c r="I236" s="43"/>
      <c r="J236" s="44"/>
      <c r="K236" s="45"/>
      <c r="L236" s="59"/>
      <c r="M236" s="44"/>
      <c r="N236" s="45"/>
      <c r="O236" s="65"/>
      <c r="P236" s="66"/>
      <c r="Q236" s="67"/>
      <c r="R236" s="274"/>
      <c r="S236" s="50"/>
      <c r="T236" s="51"/>
      <c r="U236" s="52"/>
      <c r="V236" s="53"/>
      <c r="W236" s="68"/>
      <c r="X236" s="110"/>
      <c r="Y236" s="266"/>
      <c r="Z236" s="267"/>
      <c r="AA236" s="120"/>
      <c r="AB236" s="49"/>
      <c r="AC236" s="279"/>
    </row>
    <row r="237" spans="1:29" ht="15.75" customHeight="1">
      <c r="A237" s="269"/>
      <c r="B237" s="38"/>
      <c r="C237" s="264"/>
      <c r="D237" s="265"/>
      <c r="E237" s="39"/>
      <c r="F237" s="40"/>
      <c r="G237" s="60"/>
      <c r="H237" s="64"/>
      <c r="I237" s="43"/>
      <c r="J237" s="44"/>
      <c r="K237" s="45"/>
      <c r="L237" s="59"/>
      <c r="M237" s="44"/>
      <c r="N237" s="45"/>
      <c r="O237" s="65"/>
      <c r="P237" s="66"/>
      <c r="Q237" s="67"/>
      <c r="R237" s="274"/>
      <c r="S237" s="50"/>
      <c r="T237" s="51"/>
      <c r="U237" s="52"/>
      <c r="V237" s="53"/>
      <c r="W237" s="68"/>
      <c r="X237" s="110"/>
      <c r="Y237" s="266"/>
      <c r="Z237" s="267"/>
      <c r="AA237" s="120"/>
      <c r="AB237" s="49"/>
      <c r="AC237" s="279"/>
    </row>
    <row r="238" spans="1:29" ht="15.75" customHeight="1">
      <c r="A238" s="269"/>
      <c r="B238" s="38"/>
      <c r="C238" s="264"/>
      <c r="D238" s="265"/>
      <c r="E238" s="39"/>
      <c r="F238" s="40"/>
      <c r="G238" s="60"/>
      <c r="H238" s="64"/>
      <c r="I238" s="43"/>
      <c r="J238" s="44"/>
      <c r="K238" s="45"/>
      <c r="L238" s="59"/>
      <c r="M238" s="44"/>
      <c r="N238" s="45"/>
      <c r="O238" s="65"/>
      <c r="P238" s="66"/>
      <c r="Q238" s="67"/>
      <c r="R238" s="274"/>
      <c r="S238" s="50"/>
      <c r="T238" s="51"/>
      <c r="U238" s="52"/>
      <c r="V238" s="53"/>
      <c r="W238" s="68"/>
      <c r="X238" s="110"/>
      <c r="Y238" s="266"/>
      <c r="Z238" s="267"/>
      <c r="AA238" s="120"/>
      <c r="AB238" s="49"/>
      <c r="AC238" s="279"/>
    </row>
    <row r="239" spans="1:29" ht="15.75" customHeight="1">
      <c r="A239" s="269"/>
      <c r="B239" s="38"/>
      <c r="C239" s="264"/>
      <c r="D239" s="265"/>
      <c r="E239" s="39"/>
      <c r="F239" s="40"/>
      <c r="G239" s="60"/>
      <c r="H239" s="64"/>
      <c r="I239" s="43"/>
      <c r="J239" s="44"/>
      <c r="K239" s="45"/>
      <c r="L239" s="59"/>
      <c r="M239" s="44"/>
      <c r="N239" s="45"/>
      <c r="O239" s="65"/>
      <c r="P239" s="66"/>
      <c r="Q239" s="67"/>
      <c r="R239" s="274"/>
      <c r="S239" s="50"/>
      <c r="T239" s="51"/>
      <c r="U239" s="52"/>
      <c r="V239" s="53"/>
      <c r="W239" s="54"/>
      <c r="X239" s="94"/>
      <c r="Y239" s="266"/>
      <c r="Z239" s="267"/>
      <c r="AA239" s="120"/>
      <c r="AB239" s="49"/>
      <c r="AC239" s="279"/>
    </row>
    <row r="240" spans="1:29" ht="15.75" customHeight="1">
      <c r="A240" s="269"/>
      <c r="B240" s="38"/>
      <c r="C240" s="264"/>
      <c r="D240" s="265"/>
      <c r="E240" s="39"/>
      <c r="F240" s="40"/>
      <c r="G240" s="60"/>
      <c r="H240" s="64"/>
      <c r="I240" s="43"/>
      <c r="J240" s="44"/>
      <c r="K240" s="45"/>
      <c r="L240" s="59"/>
      <c r="M240" s="44"/>
      <c r="N240" s="45"/>
      <c r="O240" s="65"/>
      <c r="P240" s="66"/>
      <c r="Q240" s="67"/>
      <c r="R240" s="274"/>
      <c r="S240" s="50"/>
      <c r="T240" s="51"/>
      <c r="U240" s="52"/>
      <c r="V240" s="53"/>
      <c r="W240" s="68"/>
      <c r="X240" s="110"/>
      <c r="Y240" s="266"/>
      <c r="Z240" s="267"/>
      <c r="AA240" s="120"/>
      <c r="AB240" s="49"/>
      <c r="AC240" s="279"/>
    </row>
    <row r="241" spans="1:29" ht="15.75" customHeight="1">
      <c r="A241" s="269"/>
      <c r="B241" s="38"/>
      <c r="C241" s="264"/>
      <c r="D241" s="265"/>
      <c r="E241" s="104"/>
      <c r="F241" s="40"/>
      <c r="G241" s="72"/>
      <c r="H241" s="64"/>
      <c r="I241" s="43"/>
      <c r="J241" s="44"/>
      <c r="K241" s="45"/>
      <c r="L241" s="59"/>
      <c r="M241" s="44"/>
      <c r="N241" s="45"/>
      <c r="O241" s="65"/>
      <c r="P241" s="66"/>
      <c r="Q241" s="67"/>
      <c r="R241" s="274"/>
      <c r="S241" s="62"/>
      <c r="T241" s="63"/>
      <c r="U241" s="73"/>
      <c r="V241" s="74"/>
      <c r="W241" s="68"/>
      <c r="X241" s="110"/>
      <c r="Y241" s="266"/>
      <c r="Z241" s="267"/>
      <c r="AA241" s="121"/>
      <c r="AB241" s="67"/>
      <c r="AC241" s="279"/>
    </row>
    <row r="242" spans="1:29" ht="15.75" customHeight="1" thickBot="1">
      <c r="A242" s="270"/>
      <c r="B242" s="76" t="s">
        <v>35</v>
      </c>
      <c r="C242" s="261"/>
      <c r="D242" s="261"/>
      <c r="E242" s="77"/>
      <c r="F242" s="78"/>
      <c r="G242" s="79"/>
      <c r="H242" s="20"/>
      <c r="I242" s="80">
        <f t="shared" ref="I242:J242" si="73">AVERAGE(I226:I241)</f>
        <v>4</v>
      </c>
      <c r="J242" s="81">
        <f t="shared" si="73"/>
        <v>3200</v>
      </c>
      <c r="K242" s="82">
        <f t="shared" ref="K242" si="74">J242/I242</f>
        <v>800</v>
      </c>
      <c r="L242" s="80">
        <f t="shared" ref="L242:M242" si="75">AVERAGE(L226:L241)</f>
        <v>4</v>
      </c>
      <c r="M242" s="81">
        <f t="shared" si="75"/>
        <v>2647.060843710673</v>
      </c>
      <c r="N242" s="82">
        <f>M242/L242</f>
        <v>661.76521092766825</v>
      </c>
      <c r="O242" s="83">
        <f>L242-I242</f>
        <v>0</v>
      </c>
      <c r="P242" s="84">
        <f>N242-K242</f>
        <v>-138.23478907233175</v>
      </c>
      <c r="Q242" s="85">
        <f>N242/K242</f>
        <v>0.82720651365958531</v>
      </c>
      <c r="R242" s="275"/>
      <c r="S242" s="182">
        <f>S226</f>
        <v>0.70833333333333337</v>
      </c>
      <c r="T242" s="183">
        <f>INDEX(T226:T241,COUNTA(T226:T241))</f>
        <v>0.8583912037037037</v>
      </c>
      <c r="U242" s="86"/>
      <c r="V242" s="96"/>
      <c r="W242" s="78"/>
      <c r="X242" s="82"/>
      <c r="Y242" s="262"/>
      <c r="Z242" s="263"/>
      <c r="AA242" s="122">
        <f>M242-J242</f>
        <v>-552.939156289327</v>
      </c>
      <c r="AB242" s="85">
        <f>M242/J242</f>
        <v>0.82720651365958531</v>
      </c>
      <c r="AC242" s="280"/>
    </row>
    <row r="244" spans="1:29">
      <c r="Y244" s="260" t="s">
        <v>54</v>
      </c>
      <c r="Z244" s="260"/>
    </row>
    <row r="245" spans="1:29">
      <c r="Y245" s="260" t="s">
        <v>55</v>
      </c>
      <c r="Z245" s="260"/>
    </row>
    <row r="246" spans="1:29">
      <c r="Y246" s="260" t="s">
        <v>56</v>
      </c>
      <c r="Z246" s="260"/>
    </row>
    <row r="247" spans="1:29">
      <c r="Y247" s="260" t="s">
        <v>57</v>
      </c>
      <c r="Z247" s="260"/>
    </row>
    <row r="248" spans="1:29">
      <c r="Y248" s="260" t="s">
        <v>58</v>
      </c>
      <c r="Z248" s="260"/>
    </row>
    <row r="249" spans="1:29">
      <c r="Y249" s="260" t="s">
        <v>59</v>
      </c>
      <c r="Z249" s="260"/>
    </row>
    <row r="250" spans="1:29">
      <c r="Y250" s="260" t="s">
        <v>60</v>
      </c>
      <c r="Z250" s="260"/>
    </row>
    <row r="251" spans="1:29">
      <c r="Y251" s="260" t="s">
        <v>61</v>
      </c>
      <c r="Z251" s="260"/>
    </row>
    <row r="252" spans="1:29">
      <c r="Y252" s="260" t="s">
        <v>62</v>
      </c>
      <c r="Z252" s="260"/>
    </row>
    <row r="253" spans="1:29">
      <c r="Y253" s="260" t="s">
        <v>63</v>
      </c>
      <c r="Z253" s="260"/>
    </row>
    <row r="254" spans="1:29">
      <c r="Y254" s="260" t="s">
        <v>64</v>
      </c>
      <c r="Z254" s="260"/>
    </row>
    <row r="255" spans="1:29">
      <c r="Y255" s="260" t="s">
        <v>65</v>
      </c>
      <c r="Z255" s="260"/>
    </row>
    <row r="256" spans="1:29">
      <c r="Y256" s="260" t="s">
        <v>66</v>
      </c>
      <c r="Z256" s="260"/>
    </row>
    <row r="257" spans="25:25">
      <c r="Y257" s="9" t="s">
        <v>242</v>
      </c>
    </row>
    <row r="258" spans="25:25">
      <c r="Y258" s="9" t="s">
        <v>243</v>
      </c>
    </row>
    <row r="259" spans="25:25">
      <c r="Y259" s="9" t="s">
        <v>244</v>
      </c>
    </row>
    <row r="260" spans="25:25">
      <c r="Y260" s="9" t="s">
        <v>245</v>
      </c>
    </row>
  </sheetData>
  <mergeCells count="563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</mergeCells>
  <phoneticPr fontId="4" type="noConversion"/>
  <conditionalFormatting sqref="O5:O242">
    <cfRule type="cellIs" dxfId="58" priority="1" operator="greaterThan">
      <formula>0</formula>
    </cfRule>
  </conditionalFormatting>
  <conditionalFormatting sqref="P5:P242 AA5:AA242">
    <cfRule type="cellIs" dxfId="57" priority="14" operator="lessThan">
      <formula>0</formula>
    </cfRule>
  </conditionalFormatting>
  <conditionalFormatting sqref="Q5:Q242 AB5:AB242">
    <cfRule type="cellIs" dxfId="56" priority="12" operator="greaterThan">
      <formula>1</formula>
    </cfRule>
    <cfRule type="cellIs" dxfId="55" priority="13" operator="lessThan">
      <formula>0.8</formula>
    </cfRule>
  </conditionalFormatting>
  <conditionalFormatting sqref="AC5:AC23 R5:R242">
    <cfRule type="cellIs" dxfId="54" priority="16" operator="lessThan">
      <formula>0.8</formula>
    </cfRule>
  </conditionalFormatting>
  <conditionalFormatting sqref="AC29:AC37">
    <cfRule type="cellIs" dxfId="53" priority="17" operator="lessThan">
      <formula>0.8</formula>
    </cfRule>
  </conditionalFormatting>
  <conditionalFormatting sqref="AC39:AC44">
    <cfRule type="cellIs" dxfId="52" priority="15" operator="lessThan">
      <formula>0.8</formula>
    </cfRule>
  </conditionalFormatting>
  <conditionalFormatting sqref="AC56">
    <cfRule type="cellIs" dxfId="51" priority="18" operator="lessThan">
      <formula>0.8</formula>
    </cfRule>
  </conditionalFormatting>
  <conditionalFormatting sqref="AC73:AC78">
    <cfRule type="cellIs" dxfId="50" priority="10" operator="lessThan">
      <formula>0.8</formula>
    </cfRule>
  </conditionalFormatting>
  <conditionalFormatting sqref="AC90">
    <cfRule type="cellIs" dxfId="49" priority="11" operator="lessThan">
      <formula>0.8</formula>
    </cfRule>
  </conditionalFormatting>
  <conditionalFormatting sqref="AC107">
    <cfRule type="cellIs" dxfId="48" priority="3" operator="lessThan">
      <formula>0.8</formula>
    </cfRule>
  </conditionalFormatting>
  <conditionalFormatting sqref="AC124:AC129">
    <cfRule type="cellIs" dxfId="47" priority="2" operator="lessThan">
      <formula>0.8</formula>
    </cfRule>
  </conditionalFormatting>
  <conditionalFormatting sqref="AC141:AC146">
    <cfRule type="cellIs" dxfId="46" priority="6" operator="lessThan">
      <formula>0.8</formula>
    </cfRule>
  </conditionalFormatting>
  <conditionalFormatting sqref="AC158:AC163">
    <cfRule type="cellIs" dxfId="45" priority="9" operator="lessThan">
      <formula>0.8</formula>
    </cfRule>
  </conditionalFormatting>
  <conditionalFormatting sqref="AC175">
    <cfRule type="cellIs" dxfId="44" priority="8" operator="lessThan">
      <formula>0.8</formula>
    </cfRule>
  </conditionalFormatting>
  <conditionalFormatting sqref="AC192">
    <cfRule type="cellIs" dxfId="43" priority="7" operator="lessThan">
      <formula>0.8</formula>
    </cfRule>
  </conditionalFormatting>
  <conditionalFormatting sqref="AC209">
    <cfRule type="cellIs" dxfId="42" priority="5" operator="lessThan">
      <formula>0.8</formula>
    </cfRule>
  </conditionalFormatting>
  <conditionalFormatting sqref="AC226:AC231">
    <cfRule type="cellIs" dxfId="41" priority="4" operator="lessThan">
      <formula>0.8</formula>
    </cfRule>
  </conditionalFormatting>
  <dataValidations count="1">
    <dataValidation type="list" allowBlank="1" showInputMessage="1" showErrorMessage="1" sqref="Y5:Z242" xr:uid="{836AAF0E-DFC2-43CE-B503-A4E3AC0904DB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44B9C-0A11-4006-AD7A-EC92879CDC9B}">
  <sheetPr>
    <tabColor theme="9" tint="0.59999389629810485"/>
    <pageSetUpPr fitToPage="1"/>
  </sheetPr>
  <dimension ref="A1:AQ188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SUM(F5:F174)</f>
        <v>132355</v>
      </c>
      <c r="E1" s="5" t="s">
        <v>2</v>
      </c>
      <c r="F1" s="6">
        <f>SUM(G5:G174)</f>
        <v>5870103.9999999991</v>
      </c>
      <c r="G1" s="7" t="s">
        <v>3</v>
      </c>
      <c r="H1" s="8">
        <f>L21+L38+L55+L72+L89+L106+L123+L140+L157+L174</f>
        <v>189.6968253968254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45840</v>
      </c>
      <c r="B2" s="326"/>
      <c r="C2" s="10" t="s">
        <v>10</v>
      </c>
      <c r="D2" s="11">
        <f>AVERAGE(N21,N38,N55,N72,N89,N106,N123,N140,N157,N174)</f>
        <v>126.80938819653068</v>
      </c>
      <c r="E2" s="11" t="s">
        <v>11</v>
      </c>
      <c r="F2" s="12">
        <f>F1/D1</f>
        <v>44.351206981224728</v>
      </c>
      <c r="G2" s="13" t="s">
        <v>12</v>
      </c>
      <c r="H2" s="14">
        <f>COUNT(H5:H174)</f>
        <v>2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16" t="s">
        <v>67</v>
      </c>
      <c r="C5" s="350" t="s">
        <v>68</v>
      </c>
      <c r="D5" s="351"/>
      <c r="E5" s="21">
        <v>19.7</v>
      </c>
      <c r="F5" s="15">
        <v>1300</v>
      </c>
      <c r="G5" s="22">
        <f t="shared" ref="G5:G9" si="0">E5*F5</f>
        <v>25610</v>
      </c>
      <c r="H5" s="23">
        <v>2</v>
      </c>
      <c r="I5" s="24">
        <v>13</v>
      </c>
      <c r="J5" s="25">
        <v>1200</v>
      </c>
      <c r="K5" s="26">
        <f>J5/I5</f>
        <v>92.307692307692307</v>
      </c>
      <c r="L5" s="27">
        <v>13</v>
      </c>
      <c r="M5" s="25">
        <f>F5/V5*60</f>
        <v>1055.7184750733136</v>
      </c>
      <c r="N5" s="26">
        <f>M5/L5</f>
        <v>81.209113467177971</v>
      </c>
      <c r="O5" s="28">
        <f>L5-I5</f>
        <v>0</v>
      </c>
      <c r="P5" s="29">
        <f>N5-K5</f>
        <v>-11.098578840514335</v>
      </c>
      <c r="Q5" s="30">
        <f>N5/K5</f>
        <v>0.87976539589442804</v>
      </c>
      <c r="R5" s="274">
        <f>Q21</f>
        <v>0.85280542330723674</v>
      </c>
      <c r="S5" s="32">
        <v>0.25008101851851849</v>
      </c>
      <c r="T5" s="33">
        <v>0.30138888888888887</v>
      </c>
      <c r="U5" s="34"/>
      <c r="V5" s="35">
        <v>73.88333333333334</v>
      </c>
      <c r="W5" s="15"/>
      <c r="X5" s="17"/>
      <c r="Y5" s="276"/>
      <c r="Z5" s="277"/>
      <c r="AA5" s="36">
        <f>M5-J5</f>
        <v>-144.28152492668642</v>
      </c>
      <c r="AB5" s="37">
        <f>M5/J5</f>
        <v>0.87976539589442804</v>
      </c>
      <c r="AC5" s="292">
        <f>AB21</f>
        <v>0.85280542330723663</v>
      </c>
    </row>
    <row r="6" spans="1:29" ht="15.75" customHeight="1">
      <c r="A6" s="282"/>
      <c r="B6" s="38" t="s">
        <v>74</v>
      </c>
      <c r="C6" s="287" t="s">
        <v>200</v>
      </c>
      <c r="D6" s="287"/>
      <c r="E6" s="39">
        <v>59.36</v>
      </c>
      <c r="F6" s="40">
        <v>600</v>
      </c>
      <c r="G6" s="41">
        <f t="shared" si="0"/>
        <v>35616</v>
      </c>
      <c r="H6" s="42"/>
      <c r="I6" s="43">
        <v>17</v>
      </c>
      <c r="J6" s="44">
        <v>1565</v>
      </c>
      <c r="K6" s="45">
        <f t="shared" ref="K6:K9" si="1">J6/I6</f>
        <v>92.058823529411768</v>
      </c>
      <c r="L6" s="46">
        <v>17</v>
      </c>
      <c r="M6" s="44">
        <f>F6/V6*60</f>
        <v>1289.5522388059705</v>
      </c>
      <c r="N6" s="45">
        <f>M6/L6</f>
        <v>75.856014047410028</v>
      </c>
      <c r="O6" s="47">
        <f>L6-I6</f>
        <v>0</v>
      </c>
      <c r="P6" s="48">
        <f>N6-K6</f>
        <v>-16.20280948200174</v>
      </c>
      <c r="Q6" s="49">
        <f>N6/K6</f>
        <v>0.82399504077058816</v>
      </c>
      <c r="R6" s="274"/>
      <c r="S6" s="50">
        <v>0.38339120370370372</v>
      </c>
      <c r="T6" s="51">
        <v>0.40277777777777779</v>
      </c>
      <c r="U6" s="52">
        <v>6.5999999999999925</v>
      </c>
      <c r="V6" s="53">
        <v>27.916666666666661</v>
      </c>
      <c r="W6" s="51"/>
      <c r="X6" s="116"/>
      <c r="Y6" s="266"/>
      <c r="Z6" s="267"/>
      <c r="AA6" s="55">
        <f>M6-J6</f>
        <v>-275.44776119402945</v>
      </c>
      <c r="AB6" s="56">
        <f>M6/J6</f>
        <v>0.82399504077058816</v>
      </c>
      <c r="AC6" s="293"/>
    </row>
    <row r="7" spans="1:29" ht="15.75" customHeight="1">
      <c r="A7" s="282"/>
      <c r="B7" s="38" t="s">
        <v>69</v>
      </c>
      <c r="C7" s="287" t="s">
        <v>222</v>
      </c>
      <c r="D7" s="287"/>
      <c r="E7" s="39">
        <v>30.55</v>
      </c>
      <c r="F7" s="40">
        <v>1583</v>
      </c>
      <c r="G7" s="41">
        <f t="shared" si="0"/>
        <v>48360.65</v>
      </c>
      <c r="H7" s="58"/>
      <c r="I7" s="43">
        <v>16</v>
      </c>
      <c r="J7" s="44">
        <v>1750</v>
      </c>
      <c r="K7" s="45">
        <f t="shared" si="1"/>
        <v>109.375</v>
      </c>
      <c r="L7" s="59">
        <v>16</v>
      </c>
      <c r="M7" s="44">
        <f>F7/V7*60</f>
        <v>1451.1841100076358</v>
      </c>
      <c r="N7" s="45">
        <f>M7/L7</f>
        <v>90.699006875477238</v>
      </c>
      <c r="O7" s="47">
        <f>L7-I7</f>
        <v>0</v>
      </c>
      <c r="P7" s="48">
        <f>N7-K7</f>
        <v>-18.675993124522762</v>
      </c>
      <c r="Q7" s="49">
        <f>N7/K7</f>
        <v>0.82924806286150621</v>
      </c>
      <c r="R7" s="274"/>
      <c r="S7" s="50">
        <v>0.40555555555555545</v>
      </c>
      <c r="T7" s="51">
        <v>0.45100694444444445</v>
      </c>
      <c r="U7" s="52">
        <v>3.9999999999998259</v>
      </c>
      <c r="V7" s="53">
        <v>65.450000000000159</v>
      </c>
      <c r="W7" s="54">
        <v>0.45100694444444445</v>
      </c>
      <c r="X7" s="94">
        <v>0.49027777777777765</v>
      </c>
      <c r="Y7" s="266"/>
      <c r="Z7" s="267"/>
      <c r="AA7" s="55">
        <f>M7-J7</f>
        <v>-298.81588999236419</v>
      </c>
      <c r="AB7" s="56">
        <f>M7/J7</f>
        <v>0.82924806286150621</v>
      </c>
      <c r="AC7" s="293"/>
    </row>
    <row r="8" spans="1:29" ht="15.75" customHeight="1">
      <c r="A8" s="282"/>
      <c r="B8" s="38" t="s">
        <v>76</v>
      </c>
      <c r="C8" s="287" t="s">
        <v>78</v>
      </c>
      <c r="D8" s="287"/>
      <c r="E8" s="39">
        <v>29.97</v>
      </c>
      <c r="F8" s="40">
        <v>2353</v>
      </c>
      <c r="G8" s="60">
        <f t="shared" si="0"/>
        <v>70519.41</v>
      </c>
      <c r="H8" s="61"/>
      <c r="I8" s="43">
        <v>20</v>
      </c>
      <c r="J8" s="44">
        <v>2600</v>
      </c>
      <c r="K8" s="45">
        <f t="shared" si="1"/>
        <v>130</v>
      </c>
      <c r="L8" s="46">
        <v>20</v>
      </c>
      <c r="M8" s="44">
        <f>F8/V8*60</f>
        <v>2237.9920739762133</v>
      </c>
      <c r="N8" s="45">
        <f>M8/L8</f>
        <v>111.89960369881067</v>
      </c>
      <c r="O8" s="47">
        <f>L8-I8</f>
        <v>0</v>
      </c>
      <c r="P8" s="48">
        <f>N8-K8</f>
        <v>-18.100396301189335</v>
      </c>
      <c r="Q8" s="49">
        <f>N8/K8</f>
        <v>0.86076618229854363</v>
      </c>
      <c r="R8" s="274"/>
      <c r="S8" s="62">
        <v>0.49027777777777765</v>
      </c>
      <c r="T8" s="63">
        <v>0.53408564814814818</v>
      </c>
      <c r="U8" s="52">
        <v>56.549999999999805</v>
      </c>
      <c r="V8" s="53">
        <v>63.083333333333577</v>
      </c>
      <c r="W8" s="54"/>
      <c r="X8" s="94"/>
      <c r="Y8" s="266"/>
      <c r="Z8" s="267"/>
      <c r="AA8" s="55">
        <f>M8-J8</f>
        <v>-362.00792602378669</v>
      </c>
      <c r="AB8" s="56">
        <f>M8/J8</f>
        <v>0.86076618229854363</v>
      </c>
      <c r="AC8" s="293"/>
    </row>
    <row r="9" spans="1:29" ht="15.75" customHeight="1">
      <c r="A9" s="283"/>
      <c r="B9" s="38" t="s">
        <v>67</v>
      </c>
      <c r="C9" s="287" t="s">
        <v>68</v>
      </c>
      <c r="D9" s="287"/>
      <c r="E9" s="39">
        <v>19.7</v>
      </c>
      <c r="F9" s="40">
        <v>2012</v>
      </c>
      <c r="G9" s="60">
        <f t="shared" si="0"/>
        <v>39636.400000000001</v>
      </c>
      <c r="H9" s="64"/>
      <c r="I9" s="43">
        <v>13</v>
      </c>
      <c r="J9" s="44">
        <v>1200</v>
      </c>
      <c r="K9" s="45">
        <f t="shared" si="1"/>
        <v>92.307692307692307</v>
      </c>
      <c r="L9" s="59">
        <v>13</v>
      </c>
      <c r="M9" s="44">
        <f>F9/V9*60</f>
        <v>1056.6301969365402</v>
      </c>
      <c r="N9" s="45">
        <f>M9/L9</f>
        <v>81.2792459181954</v>
      </c>
      <c r="O9" s="65">
        <f>L9-I9</f>
        <v>0</v>
      </c>
      <c r="P9" s="66">
        <f>N9-K9</f>
        <v>-11.028446389496906</v>
      </c>
      <c r="Q9" s="67">
        <f>N9/K9</f>
        <v>0.88052516411378356</v>
      </c>
      <c r="R9" s="274"/>
      <c r="S9" s="62">
        <v>0.53958333333333319</v>
      </c>
      <c r="T9" s="63">
        <v>0.61892361111111116</v>
      </c>
      <c r="U9" s="52">
        <v>7.9166666666664121</v>
      </c>
      <c r="V9" s="53">
        <v>114.25000000000027</v>
      </c>
      <c r="W9" s="54"/>
      <c r="X9" s="94"/>
      <c r="Y9" s="266"/>
      <c r="Z9" s="267"/>
      <c r="AA9" s="55">
        <f>M9-J9</f>
        <v>-143.36980306345981</v>
      </c>
      <c r="AB9" s="56">
        <f>M9/J9</f>
        <v>0.88052516411378345</v>
      </c>
      <c r="AC9" s="293"/>
    </row>
    <row r="10" spans="1:29" ht="15.75" customHeight="1">
      <c r="A10" s="283"/>
      <c r="B10" s="38"/>
      <c r="C10" s="287"/>
      <c r="D10" s="287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7"/>
      <c r="D11" s="287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7"/>
      <c r="D12" s="287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43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43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43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43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43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15.8</v>
      </c>
      <c r="J21" s="81">
        <f t="shared" si="2"/>
        <v>1663</v>
      </c>
      <c r="K21" s="82">
        <f t="shared" ref="K21" si="3">J21/I21</f>
        <v>105.25316455696202</v>
      </c>
      <c r="L21" s="80">
        <f t="shared" ref="L21:M21" si="4">AVERAGE(L5:L20)</f>
        <v>15.8</v>
      </c>
      <c r="M21" s="81">
        <f t="shared" si="4"/>
        <v>1418.2154189599346</v>
      </c>
      <c r="N21" s="82">
        <f t="shared" ref="N21:N27" si="5">M21/L21</f>
        <v>89.760469554426237</v>
      </c>
      <c r="O21" s="83">
        <f t="shared" ref="O21:O27" si="6">L21-I21</f>
        <v>0</v>
      </c>
      <c r="P21" s="84">
        <f t="shared" ref="P21:P27" si="7">N21-K21</f>
        <v>-15.492695002535783</v>
      </c>
      <c r="Q21" s="85">
        <f t="shared" ref="Q21:Q27" si="8">N21/K21</f>
        <v>0.85280542330723674</v>
      </c>
      <c r="R21" s="275"/>
      <c r="S21" s="182">
        <f>S5</f>
        <v>0.25008101851851849</v>
      </c>
      <c r="T21" s="183">
        <f>INDEX(T5:T20,COUNTA(T5:T20))</f>
        <v>0.61892361111111116</v>
      </c>
      <c r="U21" s="86"/>
      <c r="V21" s="86"/>
      <c r="W21" s="87"/>
      <c r="X21" s="179"/>
      <c r="Y21" s="262"/>
      <c r="Z21" s="263"/>
      <c r="AA21" s="88">
        <f t="shared" ref="AA21:AA27" si="9">M21-J21</f>
        <v>-244.7845810400654</v>
      </c>
      <c r="AB21" s="89">
        <f t="shared" ref="AB21:AB27" si="10">M21/J21</f>
        <v>0.85280542330723663</v>
      </c>
      <c r="AC21" s="295"/>
    </row>
    <row r="22" spans="1:43" ht="15.75" customHeight="1">
      <c r="A22" s="268" t="s">
        <v>36</v>
      </c>
      <c r="B22" s="16" t="s">
        <v>70</v>
      </c>
      <c r="C22" s="349" t="s">
        <v>71</v>
      </c>
      <c r="D22" s="349"/>
      <c r="E22" s="21">
        <v>56.43</v>
      </c>
      <c r="F22" s="25">
        <v>2323</v>
      </c>
      <c r="G22" s="22">
        <f t="shared" ref="G22:G27" si="11">E22*F22</f>
        <v>131086.88999999998</v>
      </c>
      <c r="H22" s="23"/>
      <c r="I22" s="24">
        <v>24</v>
      </c>
      <c r="J22" s="25">
        <v>2000</v>
      </c>
      <c r="K22" s="26">
        <f>J22/I22</f>
        <v>83.333333333333329</v>
      </c>
      <c r="L22" s="27">
        <v>24</v>
      </c>
      <c r="M22" s="25">
        <f t="shared" ref="M22:M27" si="12">F22/V22*60</f>
        <v>1687.7497477295658</v>
      </c>
      <c r="N22" s="26">
        <f t="shared" si="5"/>
        <v>70.32290615539857</v>
      </c>
      <c r="O22" s="91">
        <f t="shared" si="6"/>
        <v>0</v>
      </c>
      <c r="P22" s="92">
        <f t="shared" si="7"/>
        <v>-13.010427177934758</v>
      </c>
      <c r="Q22" s="31">
        <f t="shared" si="8"/>
        <v>0.84387487386478288</v>
      </c>
      <c r="R22" s="273">
        <f>Q38</f>
        <v>0.84173913907810916</v>
      </c>
      <c r="S22" s="32">
        <v>0.16695601851851852</v>
      </c>
      <c r="T22" s="33">
        <v>0.22430555555555556</v>
      </c>
      <c r="U22" s="34"/>
      <c r="V22" s="35">
        <v>82.583333333333343</v>
      </c>
      <c r="W22" s="93"/>
      <c r="X22" s="26"/>
      <c r="Y22" s="276"/>
      <c r="Z22" s="277"/>
      <c r="AA22" s="36">
        <f t="shared" si="9"/>
        <v>-312.2502522704342</v>
      </c>
      <c r="AB22" s="31">
        <f t="shared" si="10"/>
        <v>0.84387487386478288</v>
      </c>
      <c r="AC22" s="348">
        <f>AB38</f>
        <v>0.84173913907810916</v>
      </c>
    </row>
    <row r="23" spans="1:43" ht="15.75" customHeight="1">
      <c r="A23" s="269"/>
      <c r="B23" s="38" t="s">
        <v>74</v>
      </c>
      <c r="C23" s="287" t="s">
        <v>234</v>
      </c>
      <c r="D23" s="287"/>
      <c r="E23" s="39">
        <v>51.01</v>
      </c>
      <c r="F23" s="40">
        <v>3513</v>
      </c>
      <c r="G23" s="41">
        <f t="shared" si="11"/>
        <v>179198.13</v>
      </c>
      <c r="H23" s="42"/>
      <c r="I23" s="43">
        <v>26</v>
      </c>
      <c r="J23" s="44">
        <v>2000</v>
      </c>
      <c r="K23" s="45">
        <f t="shared" ref="K23:K62" si="13">J23/I23</f>
        <v>76.92307692307692</v>
      </c>
      <c r="L23" s="46">
        <v>26</v>
      </c>
      <c r="M23" s="44">
        <f t="shared" si="12"/>
        <v>1659.685039370079</v>
      </c>
      <c r="N23" s="45">
        <f t="shared" si="5"/>
        <v>63.834039975772271</v>
      </c>
      <c r="O23" s="47">
        <f t="shared" si="6"/>
        <v>0</v>
      </c>
      <c r="P23" s="48">
        <f t="shared" si="7"/>
        <v>-13.089036947304649</v>
      </c>
      <c r="Q23" s="49">
        <f t="shared" si="8"/>
        <v>0.82984251968503953</v>
      </c>
      <c r="R23" s="274"/>
      <c r="S23" s="50">
        <v>0.22708333333333333</v>
      </c>
      <c r="T23" s="51">
        <v>0.31527777777777777</v>
      </c>
      <c r="U23" s="52">
        <v>3.9999999999999858</v>
      </c>
      <c r="V23" s="53">
        <v>126.99999999999997</v>
      </c>
      <c r="W23" s="54"/>
      <c r="X23" s="94"/>
      <c r="Y23" s="266"/>
      <c r="Z23" s="267"/>
      <c r="AA23" s="55">
        <f t="shared" si="9"/>
        <v>-340.31496062992096</v>
      </c>
      <c r="AB23" s="49">
        <f t="shared" si="10"/>
        <v>0.82984251968503953</v>
      </c>
      <c r="AC23" s="294"/>
    </row>
    <row r="24" spans="1:43" ht="15.75" customHeight="1">
      <c r="A24" s="269"/>
      <c r="B24" s="38" t="s">
        <v>70</v>
      </c>
      <c r="C24" s="287" t="s">
        <v>73</v>
      </c>
      <c r="D24" s="287"/>
      <c r="E24" s="39">
        <v>51.86</v>
      </c>
      <c r="F24" s="40">
        <v>1451</v>
      </c>
      <c r="G24" s="41">
        <f t="shared" si="11"/>
        <v>75248.86</v>
      </c>
      <c r="H24" s="42"/>
      <c r="I24" s="43">
        <v>26</v>
      </c>
      <c r="J24" s="44">
        <v>2000</v>
      </c>
      <c r="K24" s="45">
        <f t="shared" si="13"/>
        <v>76.92307692307692</v>
      </c>
      <c r="L24" s="46">
        <v>26</v>
      </c>
      <c r="M24" s="44">
        <f t="shared" si="12"/>
        <v>1644.7103274559188</v>
      </c>
      <c r="N24" s="45">
        <f t="shared" si="5"/>
        <v>63.258089517535339</v>
      </c>
      <c r="O24" s="47">
        <f t="shared" si="6"/>
        <v>0</v>
      </c>
      <c r="P24" s="48">
        <f t="shared" si="7"/>
        <v>-13.664987405541581</v>
      </c>
      <c r="Q24" s="49">
        <f t="shared" si="8"/>
        <v>0.82235516372795947</v>
      </c>
      <c r="R24" s="274"/>
      <c r="S24" s="50">
        <v>0.3187962962962963</v>
      </c>
      <c r="T24" s="51">
        <v>0.35555555555555557</v>
      </c>
      <c r="U24" s="52">
        <v>5.066666666666686</v>
      </c>
      <c r="V24" s="53">
        <v>52.933333333333351</v>
      </c>
      <c r="W24" s="54"/>
      <c r="X24" s="94"/>
      <c r="Y24" s="266"/>
      <c r="Z24" s="267"/>
      <c r="AA24" s="55">
        <f t="shared" si="9"/>
        <v>-355.28967254408121</v>
      </c>
      <c r="AB24" s="49">
        <f t="shared" si="10"/>
        <v>0.82235516372795936</v>
      </c>
      <c r="AC24" s="294"/>
    </row>
    <row r="25" spans="1:43" ht="15.75" customHeight="1">
      <c r="A25" s="269"/>
      <c r="B25" s="38" t="s">
        <v>70</v>
      </c>
      <c r="C25" s="287" t="s">
        <v>72</v>
      </c>
      <c r="D25" s="287"/>
      <c r="E25" s="39">
        <v>56.77</v>
      </c>
      <c r="F25" s="40">
        <v>4112</v>
      </c>
      <c r="G25" s="41">
        <f t="shared" si="11"/>
        <v>233438.24000000002</v>
      </c>
      <c r="H25" s="42"/>
      <c r="I25" s="43">
        <v>26</v>
      </c>
      <c r="J25" s="44">
        <v>2000</v>
      </c>
      <c r="K25" s="45">
        <f t="shared" si="13"/>
        <v>76.92307692307692</v>
      </c>
      <c r="L25" s="46">
        <v>26</v>
      </c>
      <c r="M25" s="44">
        <f t="shared" si="12"/>
        <v>1724.5107176141648</v>
      </c>
      <c r="N25" s="45">
        <f t="shared" si="5"/>
        <v>66.327335292852496</v>
      </c>
      <c r="O25" s="47">
        <f t="shared" si="6"/>
        <v>0</v>
      </c>
      <c r="P25" s="48">
        <f t="shared" si="7"/>
        <v>-10.595741630224424</v>
      </c>
      <c r="Q25" s="49">
        <f t="shared" si="8"/>
        <v>0.86225535880708248</v>
      </c>
      <c r="R25" s="274"/>
      <c r="S25" s="50">
        <v>0.35763888888888884</v>
      </c>
      <c r="T25" s="51">
        <v>0.45699074074074075</v>
      </c>
      <c r="U25" s="52">
        <v>2.9999999999999094</v>
      </c>
      <c r="V25" s="53">
        <v>143.06666666666675</v>
      </c>
      <c r="W25" s="54">
        <v>0.45699074074074075</v>
      </c>
      <c r="X25" s="94">
        <v>0.49652777777777768</v>
      </c>
      <c r="Y25" s="266"/>
      <c r="Z25" s="267"/>
      <c r="AA25" s="55">
        <f t="shared" si="9"/>
        <v>-275.48928238583517</v>
      </c>
      <c r="AB25" s="49">
        <f t="shared" si="10"/>
        <v>0.86225535880708237</v>
      </c>
      <c r="AC25" s="294"/>
    </row>
    <row r="26" spans="1:43" ht="15.75" customHeight="1">
      <c r="A26" s="269"/>
      <c r="B26" s="38" t="s">
        <v>74</v>
      </c>
      <c r="C26" s="287" t="s">
        <v>213</v>
      </c>
      <c r="D26" s="287"/>
      <c r="E26" s="39">
        <v>77.34</v>
      </c>
      <c r="F26" s="40">
        <v>2768</v>
      </c>
      <c r="G26" s="41">
        <f t="shared" si="11"/>
        <v>214077.12</v>
      </c>
      <c r="H26" s="58"/>
      <c r="I26" s="43">
        <v>25</v>
      </c>
      <c r="J26" s="44">
        <v>2000</v>
      </c>
      <c r="K26" s="45">
        <f t="shared" si="13"/>
        <v>80</v>
      </c>
      <c r="L26" s="59">
        <v>25</v>
      </c>
      <c r="M26" s="44">
        <f t="shared" si="12"/>
        <v>1674.7563025210068</v>
      </c>
      <c r="N26" s="45">
        <f t="shared" si="5"/>
        <v>66.990252100840266</v>
      </c>
      <c r="O26" s="47">
        <f t="shared" si="6"/>
        <v>0</v>
      </c>
      <c r="P26" s="48">
        <f t="shared" si="7"/>
        <v>-13.009747899159734</v>
      </c>
      <c r="Q26" s="49">
        <f t="shared" si="8"/>
        <v>0.8373781512605033</v>
      </c>
      <c r="R26" s="274"/>
      <c r="S26" s="50">
        <v>0.49652777777777768</v>
      </c>
      <c r="T26" s="51">
        <v>0.56539351851851849</v>
      </c>
      <c r="U26" s="52">
        <v>56.933333333333174</v>
      </c>
      <c r="V26" s="53">
        <v>99.166666666666771</v>
      </c>
      <c r="W26" s="54"/>
      <c r="X26" s="94"/>
      <c r="Y26" s="266"/>
      <c r="Z26" s="267"/>
      <c r="AA26" s="55">
        <f t="shared" si="9"/>
        <v>-325.24369747899323</v>
      </c>
      <c r="AB26" s="49">
        <f t="shared" si="10"/>
        <v>0.83737815126050341</v>
      </c>
      <c r="AC26" s="294"/>
    </row>
    <row r="27" spans="1:43" ht="15.75" customHeight="1">
      <c r="A27" s="269"/>
      <c r="B27" s="38" t="s">
        <v>74</v>
      </c>
      <c r="C27" s="287" t="s">
        <v>81</v>
      </c>
      <c r="D27" s="287"/>
      <c r="E27" s="39">
        <v>58.67</v>
      </c>
      <c r="F27" s="40">
        <v>4333</v>
      </c>
      <c r="G27" s="60">
        <f t="shared" si="11"/>
        <v>254217.11000000002</v>
      </c>
      <c r="H27" s="61"/>
      <c r="I27" s="43">
        <v>25</v>
      </c>
      <c r="J27" s="44">
        <v>2000</v>
      </c>
      <c r="K27" s="45">
        <f t="shared" si="13"/>
        <v>80</v>
      </c>
      <c r="L27" s="46">
        <v>25</v>
      </c>
      <c r="M27" s="44">
        <f t="shared" si="12"/>
        <v>1709.4575342465737</v>
      </c>
      <c r="N27" s="45">
        <f t="shared" si="5"/>
        <v>68.378301369862953</v>
      </c>
      <c r="O27" s="47">
        <f t="shared" si="6"/>
        <v>0</v>
      </c>
      <c r="P27" s="48">
        <f t="shared" si="7"/>
        <v>-11.621698630137047</v>
      </c>
      <c r="Q27" s="49">
        <f t="shared" si="8"/>
        <v>0.85472876712328694</v>
      </c>
      <c r="R27" s="274"/>
      <c r="S27" s="50">
        <v>0.57083333333333319</v>
      </c>
      <c r="T27" s="51">
        <v>0.67644675925925923</v>
      </c>
      <c r="U27" s="52">
        <v>7.8333333333331723</v>
      </c>
      <c r="V27" s="53">
        <v>152.08333333333348</v>
      </c>
      <c r="W27" s="54"/>
      <c r="X27" s="94"/>
      <c r="Y27" s="266"/>
      <c r="Z27" s="267"/>
      <c r="AA27" s="55">
        <f t="shared" si="9"/>
        <v>-290.54246575342631</v>
      </c>
      <c r="AB27" s="49">
        <f t="shared" si="10"/>
        <v>0.85472876712328683</v>
      </c>
      <c r="AC27" s="294"/>
    </row>
    <row r="28" spans="1:43" ht="15.75" customHeight="1">
      <c r="A28" s="269"/>
      <c r="B28" s="38"/>
      <c r="C28" s="287"/>
      <c r="D28" s="287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94"/>
    </row>
    <row r="29" spans="1:43" ht="15.75" customHeight="1">
      <c r="A29" s="269"/>
      <c r="B29" s="38"/>
      <c r="C29" s="287"/>
      <c r="D29" s="287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  <c r="AQ29" s="9">
        <f>AI8</f>
        <v>0</v>
      </c>
    </row>
    <row r="30" spans="1:43" ht="15.75" customHeight="1">
      <c r="A30" s="269"/>
      <c r="B30" s="38"/>
      <c r="C30" s="287"/>
      <c r="D30" s="287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43" ht="15.75" customHeight="1">
      <c r="A31" s="269"/>
      <c r="B31" s="38"/>
      <c r="C31" s="287"/>
      <c r="D31" s="287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43" ht="15.75" customHeight="1">
      <c r="A32" s="269"/>
      <c r="B32" s="38"/>
      <c r="C32" s="287"/>
      <c r="D32" s="287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38"/>
      <c r="C33" s="287"/>
      <c r="D33" s="287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38"/>
      <c r="C34" s="287"/>
      <c r="D34" s="287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38"/>
      <c r="C35" s="287"/>
      <c r="D35" s="287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94"/>
      <c r="Y35" s="266"/>
      <c r="Z35" s="267"/>
      <c r="AA35" s="55"/>
      <c r="AB35" s="49"/>
      <c r="AC35" s="294"/>
    </row>
    <row r="36" spans="1:29" ht="15.75" customHeight="1">
      <c r="A36" s="269"/>
      <c r="B36" s="38"/>
      <c r="C36" s="287"/>
      <c r="D36" s="287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94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87"/>
      <c r="D37" s="287"/>
      <c r="E37" s="95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54"/>
      <c r="X37" s="94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14">AVERAGE(I22:I37)</f>
        <v>25.333333333333332</v>
      </c>
      <c r="J38" s="81">
        <f t="shared" si="14"/>
        <v>2000</v>
      </c>
      <c r="K38" s="82">
        <f t="shared" ref="K38" si="15">J38/I38</f>
        <v>78.94736842105263</v>
      </c>
      <c r="L38" s="80">
        <f t="shared" ref="L38:M38" si="16">AVERAGE(L22:L37)</f>
        <v>25.333333333333332</v>
      </c>
      <c r="M38" s="81">
        <f t="shared" si="16"/>
        <v>1683.4782781562183</v>
      </c>
      <c r="N38" s="82">
        <f t="shared" ref="N38:N44" si="17">M38/L38</f>
        <v>66.453089927219139</v>
      </c>
      <c r="O38" s="83">
        <f t="shared" ref="O38:O44" si="18">L38-I38</f>
        <v>0</v>
      </c>
      <c r="P38" s="84">
        <f t="shared" ref="P38:P44" si="19">N38-K38</f>
        <v>-12.494278493833491</v>
      </c>
      <c r="Q38" s="85">
        <f t="shared" ref="Q38:Q44" si="20">N38/K38</f>
        <v>0.84173913907810916</v>
      </c>
      <c r="R38" s="275"/>
      <c r="S38" s="182">
        <f>S22</f>
        <v>0.16695601851851852</v>
      </c>
      <c r="T38" s="183">
        <f>INDEX(T22:T37,COUNTA(T22:T37))</f>
        <v>0.67644675925925923</v>
      </c>
      <c r="U38" s="86"/>
      <c r="V38" s="96"/>
      <c r="W38" s="78"/>
      <c r="X38" s="82"/>
      <c r="Y38" s="262"/>
      <c r="Z38" s="263"/>
      <c r="AA38" s="97">
        <f t="shared" ref="AA38:AA44" si="21">M38-J38</f>
        <v>-316.52172184378173</v>
      </c>
      <c r="AB38" s="85">
        <f t="shared" ref="AB38:AB44" si="22">M38/J38</f>
        <v>0.84173913907810916</v>
      </c>
      <c r="AC38" s="295"/>
    </row>
    <row r="39" spans="1:29" ht="15.75" customHeight="1">
      <c r="A39" s="281" t="s">
        <v>37</v>
      </c>
      <c r="B39" s="98" t="s">
        <v>79</v>
      </c>
      <c r="C39" s="271" t="s">
        <v>80</v>
      </c>
      <c r="D39" s="272"/>
      <c r="E39" s="21">
        <v>56.43</v>
      </c>
      <c r="F39" s="34">
        <v>1295</v>
      </c>
      <c r="G39" s="22">
        <f t="shared" ref="G39:G44" si="23">E39*F39</f>
        <v>73076.850000000006</v>
      </c>
      <c r="H39" s="23"/>
      <c r="I39" s="24">
        <v>23</v>
      </c>
      <c r="J39" s="25">
        <v>2000</v>
      </c>
      <c r="K39" s="26">
        <f>J39/I39</f>
        <v>86.956521739130437</v>
      </c>
      <c r="L39" s="27">
        <v>23</v>
      </c>
      <c r="M39" s="25">
        <f t="shared" ref="M39:M44" si="24">F39/V39*60</f>
        <v>1662.0320855614987</v>
      </c>
      <c r="N39" s="26">
        <f t="shared" si="17"/>
        <v>72.262264589630377</v>
      </c>
      <c r="O39" s="91">
        <f t="shared" si="18"/>
        <v>0</v>
      </c>
      <c r="P39" s="92">
        <f t="shared" si="19"/>
        <v>-14.694257149500061</v>
      </c>
      <c r="Q39" s="31">
        <f t="shared" si="20"/>
        <v>0.83101604278074925</v>
      </c>
      <c r="R39" s="273">
        <f>Q55</f>
        <v>0.83190724007269601</v>
      </c>
      <c r="S39" s="32">
        <v>0.25019675925925927</v>
      </c>
      <c r="T39" s="33">
        <v>0.28266203703703702</v>
      </c>
      <c r="U39" s="34"/>
      <c r="V39" s="35">
        <v>46.749999999999957</v>
      </c>
      <c r="W39" s="15"/>
      <c r="X39" s="17"/>
      <c r="Y39" s="276"/>
      <c r="Z39" s="277"/>
      <c r="AA39" s="36">
        <f t="shared" si="21"/>
        <v>-337.96791443850134</v>
      </c>
      <c r="AB39" s="31">
        <f t="shared" si="22"/>
        <v>0.83101604278074936</v>
      </c>
      <c r="AC39" s="348">
        <f>AB55</f>
        <v>0.83190724007269601</v>
      </c>
    </row>
    <row r="40" spans="1:29" ht="15.75" customHeight="1">
      <c r="A40" s="282"/>
      <c r="B40" s="99" t="s">
        <v>79</v>
      </c>
      <c r="C40" s="264" t="s">
        <v>227</v>
      </c>
      <c r="D40" s="265"/>
      <c r="E40" s="39">
        <v>49.9</v>
      </c>
      <c r="F40" s="52">
        <v>3448</v>
      </c>
      <c r="G40" s="41">
        <f t="shared" si="23"/>
        <v>172055.19999999998</v>
      </c>
      <c r="H40" s="42"/>
      <c r="I40" s="43">
        <v>22</v>
      </c>
      <c r="J40" s="44">
        <v>2000</v>
      </c>
      <c r="K40" s="45">
        <f t="shared" si="13"/>
        <v>90.909090909090907</v>
      </c>
      <c r="L40" s="46">
        <v>22</v>
      </c>
      <c r="M40" s="44">
        <f t="shared" si="24"/>
        <v>1705.0549450549452</v>
      </c>
      <c r="N40" s="45">
        <f t="shared" si="17"/>
        <v>77.502497502497505</v>
      </c>
      <c r="O40" s="47">
        <f t="shared" si="18"/>
        <v>0</v>
      </c>
      <c r="P40" s="48">
        <f t="shared" si="19"/>
        <v>-13.406593406593402</v>
      </c>
      <c r="Q40" s="49">
        <f t="shared" si="20"/>
        <v>0.85252747252747263</v>
      </c>
      <c r="R40" s="274"/>
      <c r="S40" s="50">
        <v>0.28680555555555554</v>
      </c>
      <c r="T40" s="51">
        <v>0.37106481481481479</v>
      </c>
      <c r="U40" s="52">
        <v>5.9666666666666668</v>
      </c>
      <c r="V40" s="53">
        <v>121.33333333333333</v>
      </c>
      <c r="W40" s="54"/>
      <c r="X40" s="94"/>
      <c r="Y40" s="266"/>
      <c r="Z40" s="267"/>
      <c r="AA40" s="55">
        <f t="shared" si="21"/>
        <v>-294.94505494505484</v>
      </c>
      <c r="AB40" s="49">
        <f t="shared" si="22"/>
        <v>0.85252747252747263</v>
      </c>
      <c r="AC40" s="294"/>
    </row>
    <row r="41" spans="1:29" ht="15.75" customHeight="1">
      <c r="A41" s="282"/>
      <c r="B41" s="99" t="s">
        <v>74</v>
      </c>
      <c r="C41" s="264" t="s">
        <v>206</v>
      </c>
      <c r="D41" s="265"/>
      <c r="E41" s="39">
        <v>59.8</v>
      </c>
      <c r="F41" s="52">
        <v>849</v>
      </c>
      <c r="G41" s="41">
        <f t="shared" si="23"/>
        <v>50770.2</v>
      </c>
      <c r="H41" s="42"/>
      <c r="I41" s="43">
        <v>16</v>
      </c>
      <c r="J41" s="44">
        <v>2000</v>
      </c>
      <c r="K41" s="45">
        <f t="shared" si="13"/>
        <v>125</v>
      </c>
      <c r="L41" s="46">
        <v>16</v>
      </c>
      <c r="M41" s="44">
        <f t="shared" si="24"/>
        <v>1648.5436893203866</v>
      </c>
      <c r="N41" s="45">
        <f t="shared" si="17"/>
        <v>103.03398058252417</v>
      </c>
      <c r="O41" s="47">
        <f t="shared" si="18"/>
        <v>0</v>
      </c>
      <c r="P41" s="48">
        <f t="shared" si="19"/>
        <v>-21.966019417475835</v>
      </c>
      <c r="Q41" s="49">
        <f t="shared" si="20"/>
        <v>0.82427184466019332</v>
      </c>
      <c r="R41" s="274"/>
      <c r="S41" s="50">
        <v>0.37648148148148147</v>
      </c>
      <c r="T41" s="51">
        <v>0.39793981481481483</v>
      </c>
      <c r="U41" s="52">
        <v>7.8000000000000203</v>
      </c>
      <c r="V41" s="53">
        <v>30.900000000000034</v>
      </c>
      <c r="W41" s="54"/>
      <c r="X41" s="94"/>
      <c r="Y41" s="266"/>
      <c r="Z41" s="267"/>
      <c r="AA41" s="55">
        <f t="shared" si="21"/>
        <v>-351.45631067961335</v>
      </c>
      <c r="AB41" s="49">
        <f t="shared" si="22"/>
        <v>0.82427184466019332</v>
      </c>
      <c r="AC41" s="294"/>
    </row>
    <row r="42" spans="1:29" ht="15.75" customHeight="1">
      <c r="A42" s="282"/>
      <c r="B42" s="99" t="s">
        <v>74</v>
      </c>
      <c r="C42" s="264" t="s">
        <v>212</v>
      </c>
      <c r="D42" s="265"/>
      <c r="E42" s="39">
        <v>59.8</v>
      </c>
      <c r="F42" s="52">
        <v>1239</v>
      </c>
      <c r="G42" s="41">
        <f t="shared" si="23"/>
        <v>74092.2</v>
      </c>
      <c r="H42" s="42"/>
      <c r="I42" s="43">
        <v>14</v>
      </c>
      <c r="J42" s="44">
        <v>2000</v>
      </c>
      <c r="K42" s="45">
        <f t="shared" si="13"/>
        <v>142.85714285714286</v>
      </c>
      <c r="L42" s="46">
        <v>14</v>
      </c>
      <c r="M42" s="44">
        <f t="shared" si="24"/>
        <v>1668.6868686868684</v>
      </c>
      <c r="N42" s="45">
        <f t="shared" si="17"/>
        <v>119.19191919191917</v>
      </c>
      <c r="O42" s="47">
        <f t="shared" si="18"/>
        <v>0</v>
      </c>
      <c r="P42" s="48">
        <f t="shared" si="19"/>
        <v>-23.665223665223692</v>
      </c>
      <c r="Q42" s="49">
        <f t="shared" si="20"/>
        <v>0.83434343434343416</v>
      </c>
      <c r="R42" s="274"/>
      <c r="S42" s="50">
        <v>0.40100694444444446</v>
      </c>
      <c r="T42" s="51">
        <v>0.43194444444444446</v>
      </c>
      <c r="U42" s="52">
        <v>4.4166666666666643</v>
      </c>
      <c r="V42" s="53">
        <v>44.550000000000011</v>
      </c>
      <c r="W42" s="54"/>
      <c r="X42" s="94"/>
      <c r="Y42" s="266"/>
      <c r="Z42" s="267"/>
      <c r="AA42" s="55">
        <f t="shared" si="21"/>
        <v>-331.31313131313163</v>
      </c>
      <c r="AB42" s="49">
        <f t="shared" si="22"/>
        <v>0.83434343434343416</v>
      </c>
      <c r="AC42" s="294"/>
    </row>
    <row r="43" spans="1:29" ht="15.75" customHeight="1">
      <c r="A43" s="283"/>
      <c r="B43" s="99" t="s">
        <v>85</v>
      </c>
      <c r="C43" s="264" t="s">
        <v>87</v>
      </c>
      <c r="D43" s="265"/>
      <c r="E43" s="39">
        <v>38.99</v>
      </c>
      <c r="F43" s="52">
        <v>2155</v>
      </c>
      <c r="G43" s="41">
        <f t="shared" si="23"/>
        <v>84023.45</v>
      </c>
      <c r="H43" s="58"/>
      <c r="I43" s="43">
        <v>16</v>
      </c>
      <c r="J43" s="44">
        <v>2000</v>
      </c>
      <c r="K43" s="45">
        <f t="shared" si="13"/>
        <v>125</v>
      </c>
      <c r="L43" s="59">
        <v>16</v>
      </c>
      <c r="M43" s="44">
        <f t="shared" si="24"/>
        <v>1640.1691331923894</v>
      </c>
      <c r="N43" s="45">
        <f t="shared" si="17"/>
        <v>102.51057082452434</v>
      </c>
      <c r="O43" s="47">
        <f t="shared" si="18"/>
        <v>0</v>
      </c>
      <c r="P43" s="48">
        <f t="shared" si="19"/>
        <v>-22.489429175475664</v>
      </c>
      <c r="Q43" s="49">
        <f t="shared" si="20"/>
        <v>0.82008456659619466</v>
      </c>
      <c r="R43" s="274"/>
      <c r="S43" s="50">
        <v>0.43622685185185184</v>
      </c>
      <c r="T43" s="51">
        <v>0.4909722222222222</v>
      </c>
      <c r="U43" s="52">
        <v>6.1666666666666181</v>
      </c>
      <c r="V43" s="53">
        <v>78.833333333333314</v>
      </c>
      <c r="W43" s="54">
        <v>0.4909722222222222</v>
      </c>
      <c r="X43" s="94">
        <v>0.52777777777777779</v>
      </c>
      <c r="Y43" s="266"/>
      <c r="Z43" s="267"/>
      <c r="AA43" s="55">
        <f t="shared" si="21"/>
        <v>-359.83086680761062</v>
      </c>
      <c r="AB43" s="49">
        <f t="shared" si="22"/>
        <v>0.82008456659619466</v>
      </c>
      <c r="AC43" s="294"/>
    </row>
    <row r="44" spans="1:29" ht="15.75" customHeight="1">
      <c r="A44" s="283"/>
      <c r="B44" s="99" t="s">
        <v>85</v>
      </c>
      <c r="C44" s="264" t="s">
        <v>86</v>
      </c>
      <c r="D44" s="265"/>
      <c r="E44" s="39">
        <v>37.94</v>
      </c>
      <c r="F44" s="52">
        <v>6951</v>
      </c>
      <c r="G44" s="60">
        <f t="shared" si="23"/>
        <v>263720.94</v>
      </c>
      <c r="H44" s="61"/>
      <c r="I44" s="43">
        <v>21</v>
      </c>
      <c r="J44" s="44">
        <v>2000</v>
      </c>
      <c r="K44" s="45">
        <f t="shared" si="13"/>
        <v>95.238095238095241</v>
      </c>
      <c r="L44" s="46">
        <v>21</v>
      </c>
      <c r="M44" s="44">
        <f t="shared" si="24"/>
        <v>1658.4001590562657</v>
      </c>
      <c r="N44" s="45">
        <f t="shared" si="17"/>
        <v>78.971436145536458</v>
      </c>
      <c r="O44" s="47">
        <f t="shared" si="18"/>
        <v>0</v>
      </c>
      <c r="P44" s="48">
        <f t="shared" si="19"/>
        <v>-16.266659092558783</v>
      </c>
      <c r="Q44" s="49">
        <f t="shared" si="20"/>
        <v>0.82920007952813279</v>
      </c>
      <c r="R44" s="274"/>
      <c r="S44" s="50">
        <v>0.52777777777777779</v>
      </c>
      <c r="T44" s="51">
        <v>0.70241898148148152</v>
      </c>
      <c r="U44" s="52">
        <v>53.00000000000005</v>
      </c>
      <c r="V44" s="53">
        <v>251.48333333333338</v>
      </c>
      <c r="W44" s="54"/>
      <c r="X44" s="94"/>
      <c r="Y44" s="266"/>
      <c r="Z44" s="267"/>
      <c r="AA44" s="55">
        <f t="shared" si="21"/>
        <v>-341.59984094373431</v>
      </c>
      <c r="AB44" s="49">
        <f t="shared" si="22"/>
        <v>0.82920007952813279</v>
      </c>
      <c r="AC44" s="294"/>
    </row>
    <row r="45" spans="1:29" ht="15.75" customHeight="1">
      <c r="A45" s="283"/>
      <c r="B45" s="99"/>
      <c r="C45" s="264"/>
      <c r="D45" s="265"/>
      <c r="E45" s="39"/>
      <c r="F45" s="52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94"/>
    </row>
    <row r="46" spans="1:29" ht="15.75" customHeight="1">
      <c r="A46" s="283"/>
      <c r="B46" s="99"/>
      <c r="C46" s="264"/>
      <c r="D46" s="265"/>
      <c r="E46" s="39"/>
      <c r="F46" s="52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94"/>
    </row>
    <row r="47" spans="1:29" ht="15.75" customHeight="1">
      <c r="A47" s="283"/>
      <c r="B47" s="99"/>
      <c r="C47" s="264"/>
      <c r="D47" s="265"/>
      <c r="E47" s="39"/>
      <c r="F47" s="52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94"/>
      <c r="Y47" s="266"/>
      <c r="Z47" s="267"/>
      <c r="AA47" s="55"/>
      <c r="AB47" s="49"/>
      <c r="AC47" s="294"/>
    </row>
    <row r="48" spans="1:29" ht="15.75" customHeight="1">
      <c r="A48" s="283"/>
      <c r="B48" s="99"/>
      <c r="C48" s="264"/>
      <c r="D48" s="265"/>
      <c r="E48" s="39"/>
      <c r="F48" s="52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94"/>
      <c r="Y48" s="266"/>
      <c r="Z48" s="267"/>
      <c r="AA48" s="55"/>
      <c r="AB48" s="49"/>
      <c r="AC48" s="294"/>
    </row>
    <row r="49" spans="1:29" ht="15.75" customHeight="1">
      <c r="A49" s="283"/>
      <c r="B49" s="99"/>
      <c r="C49" s="264"/>
      <c r="D49" s="265"/>
      <c r="E49" s="39"/>
      <c r="F49" s="52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94"/>
      <c r="Y49" s="266"/>
      <c r="Z49" s="267"/>
      <c r="AA49" s="55"/>
      <c r="AB49" s="49"/>
      <c r="AC49" s="294"/>
    </row>
    <row r="50" spans="1:29" ht="15.75" customHeight="1">
      <c r="A50" s="283"/>
      <c r="B50" s="99"/>
      <c r="C50" s="264"/>
      <c r="D50" s="265"/>
      <c r="E50" s="39"/>
      <c r="F50" s="52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94"/>
      <c r="Y50" s="266"/>
      <c r="Z50" s="267"/>
      <c r="AA50" s="55"/>
      <c r="AB50" s="49"/>
      <c r="AC50" s="294"/>
    </row>
    <row r="51" spans="1:29" ht="15.75" customHeight="1">
      <c r="A51" s="283"/>
      <c r="B51" s="99"/>
      <c r="C51" s="264"/>
      <c r="D51" s="265"/>
      <c r="E51" s="39"/>
      <c r="F51" s="52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94"/>
      <c r="Y51" s="266"/>
      <c r="Z51" s="267"/>
      <c r="AA51" s="55"/>
      <c r="AB51" s="49"/>
      <c r="AC51" s="294"/>
    </row>
    <row r="52" spans="1:29" ht="15.75" customHeight="1">
      <c r="A52" s="283"/>
      <c r="B52" s="99"/>
      <c r="C52" s="264"/>
      <c r="D52" s="265"/>
      <c r="E52" s="39"/>
      <c r="F52" s="52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100"/>
      <c r="X52" s="101"/>
      <c r="Y52" s="266"/>
      <c r="Z52" s="267"/>
      <c r="AA52" s="55"/>
      <c r="AB52" s="49"/>
      <c r="AC52" s="294"/>
    </row>
    <row r="53" spans="1:29" ht="15.75" customHeight="1">
      <c r="A53" s="283"/>
      <c r="B53" s="99"/>
      <c r="C53" s="264"/>
      <c r="D53" s="265"/>
      <c r="E53" s="39"/>
      <c r="F53" s="52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102"/>
      <c r="X53" s="103"/>
      <c r="Y53" s="266"/>
      <c r="Z53" s="267"/>
      <c r="AA53" s="55"/>
      <c r="AB53" s="49"/>
      <c r="AC53" s="294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50"/>
      <c r="T54" s="51"/>
      <c r="U54" s="73"/>
      <c r="V54" s="53"/>
      <c r="W54" s="102"/>
      <c r="X54" s="103"/>
      <c r="Y54" s="266"/>
      <c r="Z54" s="267"/>
      <c r="AA54" s="55"/>
      <c r="AB54" s="49"/>
      <c r="AC54" s="294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25">AVERAGE(I39:I54)</f>
        <v>18.666666666666668</v>
      </c>
      <c r="J55" s="81">
        <f t="shared" si="25"/>
        <v>2000</v>
      </c>
      <c r="K55" s="82">
        <f t="shared" ref="K55" si="26">J55/I55</f>
        <v>107.14285714285714</v>
      </c>
      <c r="L55" s="80">
        <f t="shared" ref="L55:M55" si="27">AVERAGE(L39:L54)</f>
        <v>18.666666666666668</v>
      </c>
      <c r="M55" s="81">
        <f t="shared" si="27"/>
        <v>1663.8144801453921</v>
      </c>
      <c r="N55" s="82">
        <f t="shared" ref="N55:N62" si="28">M55/L55</f>
        <v>89.132918579217431</v>
      </c>
      <c r="O55" s="83">
        <f t="shared" ref="O55:O62" si="29">L55-I55</f>
        <v>0</v>
      </c>
      <c r="P55" s="84">
        <f t="shared" ref="P55:P62" si="30">N55-K55</f>
        <v>-18.009938563639707</v>
      </c>
      <c r="Q55" s="85">
        <f t="shared" ref="Q55:Q62" si="31">N55/K55</f>
        <v>0.83190724007269601</v>
      </c>
      <c r="R55" s="275"/>
      <c r="S55" s="182">
        <f>S39</f>
        <v>0.25019675925925927</v>
      </c>
      <c r="T55" s="183">
        <f>INDEX(T39:T54,COUNTA(T39:T54))</f>
        <v>0.70241898148148152</v>
      </c>
      <c r="U55" s="86"/>
      <c r="V55" s="96"/>
      <c r="W55" s="105"/>
      <c r="X55" s="106"/>
      <c r="Y55" s="262"/>
      <c r="Z55" s="263"/>
      <c r="AA55" s="97">
        <f t="shared" ref="AA55:AA62" si="32">M55-J55</f>
        <v>-336.18551985460795</v>
      </c>
      <c r="AB55" s="85">
        <f t="shared" ref="AB55:AB62" si="33">M55/J55</f>
        <v>0.83190724007269601</v>
      </c>
      <c r="AC55" s="295"/>
    </row>
    <row r="56" spans="1:29" ht="15.75" customHeight="1">
      <c r="A56" s="268" t="s">
        <v>38</v>
      </c>
      <c r="B56" s="98" t="s">
        <v>74</v>
      </c>
      <c r="C56" s="271" t="s">
        <v>228</v>
      </c>
      <c r="D56" s="272"/>
      <c r="E56" s="21">
        <v>59.36</v>
      </c>
      <c r="F56" s="15">
        <v>2721</v>
      </c>
      <c r="G56" s="22">
        <f t="shared" ref="G56:G62" si="34">E56*F56</f>
        <v>161518.56</v>
      </c>
      <c r="H56" s="23"/>
      <c r="I56" s="24">
        <v>25</v>
      </c>
      <c r="J56" s="25">
        <v>2000</v>
      </c>
      <c r="K56" s="26">
        <f>J56/I56</f>
        <v>80</v>
      </c>
      <c r="L56" s="27">
        <v>25</v>
      </c>
      <c r="M56" s="25">
        <f t="shared" ref="M56:M62" si="35">F56/V56*60</f>
        <v>1693.2757130509935</v>
      </c>
      <c r="N56" s="26">
        <f t="shared" si="28"/>
        <v>67.731028522039736</v>
      </c>
      <c r="O56" s="91">
        <f t="shared" si="29"/>
        <v>0</v>
      </c>
      <c r="P56" s="92">
        <f t="shared" si="30"/>
        <v>-12.268971477960264</v>
      </c>
      <c r="Q56" s="31">
        <f t="shared" si="31"/>
        <v>0.84663785652549672</v>
      </c>
      <c r="R56" s="273">
        <f>Q72</f>
        <v>0.84358124906796439</v>
      </c>
      <c r="S56" s="32">
        <v>0.16666666666666666</v>
      </c>
      <c r="T56" s="33">
        <v>0.2336226851851852</v>
      </c>
      <c r="U56" s="34"/>
      <c r="V56" s="35">
        <v>96.4166666666667</v>
      </c>
      <c r="W56" s="33"/>
      <c r="X56" s="107"/>
      <c r="Y56" s="276"/>
      <c r="Z56" s="277"/>
      <c r="AA56" s="36">
        <f t="shared" si="32"/>
        <v>-306.72428694900645</v>
      </c>
      <c r="AB56" s="31">
        <f t="shared" si="33"/>
        <v>0.84663785652549672</v>
      </c>
      <c r="AC56" s="278">
        <f>AB72</f>
        <v>0.84358124906796439</v>
      </c>
    </row>
    <row r="57" spans="1:29" ht="15.75" customHeight="1">
      <c r="A57" s="269"/>
      <c r="B57" s="99" t="s">
        <v>74</v>
      </c>
      <c r="C57" s="264" t="s">
        <v>223</v>
      </c>
      <c r="D57" s="265"/>
      <c r="E57" s="39">
        <v>59.36</v>
      </c>
      <c r="F57" s="40">
        <v>2533</v>
      </c>
      <c r="G57" s="41">
        <f t="shared" si="34"/>
        <v>150358.88</v>
      </c>
      <c r="H57" s="42"/>
      <c r="I57" s="43">
        <v>23</v>
      </c>
      <c r="J57" s="44">
        <v>2000</v>
      </c>
      <c r="K57" s="45">
        <f t="shared" si="13"/>
        <v>86.956521739130437</v>
      </c>
      <c r="L57" s="46">
        <v>23</v>
      </c>
      <c r="M57" s="44">
        <f t="shared" si="35"/>
        <v>1698.416837399888</v>
      </c>
      <c r="N57" s="45">
        <f t="shared" si="28"/>
        <v>73.844210321734266</v>
      </c>
      <c r="O57" s="47">
        <f t="shared" si="29"/>
        <v>0</v>
      </c>
      <c r="P57" s="48">
        <f t="shared" si="30"/>
        <v>-13.112311417396171</v>
      </c>
      <c r="Q57" s="49">
        <f t="shared" si="31"/>
        <v>0.84920841869994401</v>
      </c>
      <c r="R57" s="274"/>
      <c r="S57" s="50">
        <v>0.2388888888888889</v>
      </c>
      <c r="T57" s="51">
        <v>0.30103009259259261</v>
      </c>
      <c r="U57" s="52">
        <v>7.583333333333333</v>
      </c>
      <c r="V57" s="53">
        <v>89.483333333333348</v>
      </c>
      <c r="W57" s="54"/>
      <c r="X57" s="94"/>
      <c r="Y57" s="266"/>
      <c r="Z57" s="267"/>
      <c r="AA57" s="55">
        <f t="shared" si="32"/>
        <v>-301.58316260011202</v>
      </c>
      <c r="AB57" s="49">
        <f t="shared" si="33"/>
        <v>0.84920841869994401</v>
      </c>
      <c r="AC57" s="279"/>
    </row>
    <row r="58" spans="1:29" ht="15.75" customHeight="1">
      <c r="A58" s="269"/>
      <c r="B58" s="99" t="s">
        <v>74</v>
      </c>
      <c r="C58" s="264" t="s">
        <v>220</v>
      </c>
      <c r="D58" s="265"/>
      <c r="E58" s="39">
        <v>65.55</v>
      </c>
      <c r="F58" s="40">
        <v>1396</v>
      </c>
      <c r="G58" s="41">
        <f t="shared" si="34"/>
        <v>91507.8</v>
      </c>
      <c r="H58" s="42"/>
      <c r="I58" s="43">
        <v>22</v>
      </c>
      <c r="J58" s="44">
        <v>2000</v>
      </c>
      <c r="K58" s="45">
        <f t="shared" si="13"/>
        <v>90.909090909090907</v>
      </c>
      <c r="L58" s="46">
        <v>22</v>
      </c>
      <c r="M58" s="44">
        <f t="shared" si="35"/>
        <v>1697.8378378378402</v>
      </c>
      <c r="N58" s="45">
        <f t="shared" si="28"/>
        <v>77.17444717444728</v>
      </c>
      <c r="O58" s="47">
        <f t="shared" si="29"/>
        <v>0</v>
      </c>
      <c r="P58" s="48">
        <f t="shared" si="30"/>
        <v>-13.734643734643626</v>
      </c>
      <c r="Q58" s="49">
        <f t="shared" si="31"/>
        <v>0.84891891891892013</v>
      </c>
      <c r="R58" s="274"/>
      <c r="S58" s="50">
        <v>0.30486111111111114</v>
      </c>
      <c r="T58" s="51">
        <v>0.33912037037037035</v>
      </c>
      <c r="U58" s="52">
        <v>5.5166666666666764</v>
      </c>
      <c r="V58" s="53">
        <v>49.333333333333265</v>
      </c>
      <c r="W58" s="54"/>
      <c r="X58" s="94"/>
      <c r="Y58" s="266"/>
      <c r="Z58" s="267"/>
      <c r="AA58" s="55">
        <f t="shared" si="32"/>
        <v>-302.1621621621598</v>
      </c>
      <c r="AB58" s="49">
        <f t="shared" si="33"/>
        <v>0.84891891891892013</v>
      </c>
      <c r="AC58" s="279"/>
    </row>
    <row r="59" spans="1:29" ht="15.75" customHeight="1">
      <c r="A59" s="269"/>
      <c r="B59" s="99" t="s">
        <v>70</v>
      </c>
      <c r="C59" s="264" t="s">
        <v>83</v>
      </c>
      <c r="D59" s="265"/>
      <c r="E59" s="39">
        <v>56.85</v>
      </c>
      <c r="F59" s="40">
        <v>1127</v>
      </c>
      <c r="G59" s="41">
        <f t="shared" si="34"/>
        <v>64069.950000000004</v>
      </c>
      <c r="H59" s="42"/>
      <c r="I59" s="43">
        <v>21</v>
      </c>
      <c r="J59" s="44">
        <v>2000</v>
      </c>
      <c r="K59" s="45">
        <f t="shared" si="13"/>
        <v>95.238095238095241</v>
      </c>
      <c r="L59" s="46">
        <v>21</v>
      </c>
      <c r="M59" s="44">
        <f t="shared" si="35"/>
        <v>1637.9491320145326</v>
      </c>
      <c r="N59" s="45">
        <f t="shared" si="28"/>
        <v>77.997577714977737</v>
      </c>
      <c r="O59" s="47">
        <f t="shared" si="29"/>
        <v>0</v>
      </c>
      <c r="P59" s="48">
        <f t="shared" si="30"/>
        <v>-17.240517523117504</v>
      </c>
      <c r="Q59" s="49">
        <f t="shared" si="31"/>
        <v>0.81897456600726626</v>
      </c>
      <c r="R59" s="274"/>
      <c r="S59" s="50">
        <v>0.34305555555555556</v>
      </c>
      <c r="T59" s="51">
        <v>0.37172453703703706</v>
      </c>
      <c r="U59" s="52">
        <v>5.6666666666666998</v>
      </c>
      <c r="V59" s="53">
        <v>41.283333333333367</v>
      </c>
      <c r="W59" s="54"/>
      <c r="X59" s="94"/>
      <c r="Y59" s="266"/>
      <c r="Z59" s="267"/>
      <c r="AA59" s="55">
        <f t="shared" si="32"/>
        <v>-362.05086798546745</v>
      </c>
      <c r="AB59" s="49">
        <f t="shared" si="33"/>
        <v>0.81897456600726626</v>
      </c>
      <c r="AC59" s="279"/>
    </row>
    <row r="60" spans="1:29" ht="15.75" customHeight="1">
      <c r="A60" s="269"/>
      <c r="B60" s="99" t="s">
        <v>74</v>
      </c>
      <c r="C60" s="264" t="s">
        <v>82</v>
      </c>
      <c r="D60" s="265"/>
      <c r="E60" s="39">
        <v>47.37</v>
      </c>
      <c r="F60" s="40">
        <v>1895</v>
      </c>
      <c r="G60" s="41">
        <f t="shared" si="34"/>
        <v>89766.15</v>
      </c>
      <c r="H60" s="58"/>
      <c r="I60" s="43">
        <v>21</v>
      </c>
      <c r="J60" s="44">
        <v>2000</v>
      </c>
      <c r="K60" s="45">
        <f t="shared" si="13"/>
        <v>95.238095238095241</v>
      </c>
      <c r="L60" s="59">
        <v>21</v>
      </c>
      <c r="M60" s="44">
        <f t="shared" si="35"/>
        <v>1667.9706601466999</v>
      </c>
      <c r="N60" s="45">
        <f t="shared" si="28"/>
        <v>79.427174292699988</v>
      </c>
      <c r="O60" s="47">
        <f t="shared" si="29"/>
        <v>0</v>
      </c>
      <c r="P60" s="48">
        <f t="shared" si="30"/>
        <v>-15.810920945395253</v>
      </c>
      <c r="Q60" s="49">
        <f t="shared" si="31"/>
        <v>0.83398533007334985</v>
      </c>
      <c r="R60" s="274"/>
      <c r="S60" s="50">
        <v>0.37569444444444444</v>
      </c>
      <c r="T60" s="51">
        <v>0.42303240740740738</v>
      </c>
      <c r="U60" s="52">
        <v>5.7166666666666277</v>
      </c>
      <c r="V60" s="53">
        <v>68.166666666666643</v>
      </c>
      <c r="W60" s="54"/>
      <c r="X60" s="94"/>
      <c r="Y60" s="266"/>
      <c r="Z60" s="267"/>
      <c r="AA60" s="55">
        <f t="shared" si="32"/>
        <v>-332.02933985330014</v>
      </c>
      <c r="AB60" s="49">
        <f t="shared" si="33"/>
        <v>0.83398533007334996</v>
      </c>
      <c r="AC60" s="279"/>
    </row>
    <row r="61" spans="1:29" ht="15.75" customHeight="1">
      <c r="A61" s="269"/>
      <c r="B61" s="99" t="s">
        <v>74</v>
      </c>
      <c r="C61" s="264" t="s">
        <v>75</v>
      </c>
      <c r="D61" s="265"/>
      <c r="E61" s="39">
        <v>59.34</v>
      </c>
      <c r="F61" s="40">
        <v>2270</v>
      </c>
      <c r="G61" s="60">
        <f t="shared" si="34"/>
        <v>134701.80000000002</v>
      </c>
      <c r="H61" s="61"/>
      <c r="I61" s="43">
        <v>25</v>
      </c>
      <c r="J61" s="44">
        <v>2000</v>
      </c>
      <c r="K61" s="45">
        <f t="shared" si="13"/>
        <v>80</v>
      </c>
      <c r="L61" s="46">
        <v>25</v>
      </c>
      <c r="M61" s="44">
        <f t="shared" si="35"/>
        <v>1686.6873065015482</v>
      </c>
      <c r="N61" s="45">
        <f t="shared" si="28"/>
        <v>67.467492260061931</v>
      </c>
      <c r="O61" s="47">
        <f t="shared" si="29"/>
        <v>0</v>
      </c>
      <c r="P61" s="48">
        <f t="shared" si="30"/>
        <v>-12.532507739938069</v>
      </c>
      <c r="Q61" s="49">
        <f t="shared" si="31"/>
        <v>0.84334365325077409</v>
      </c>
      <c r="R61" s="274"/>
      <c r="S61" s="50">
        <v>0.42864583333333334</v>
      </c>
      <c r="T61" s="51">
        <v>0.48472222222222222</v>
      </c>
      <c r="U61" s="52">
        <v>8.0833333333333712</v>
      </c>
      <c r="V61" s="53">
        <v>80.75</v>
      </c>
      <c r="W61" s="54">
        <v>0.48472222222222222</v>
      </c>
      <c r="X61" s="94">
        <v>0.52499999999999991</v>
      </c>
      <c r="Y61" s="266"/>
      <c r="Z61" s="267"/>
      <c r="AA61" s="55">
        <f t="shared" si="32"/>
        <v>-313.31269349845184</v>
      </c>
      <c r="AB61" s="49">
        <f t="shared" si="33"/>
        <v>0.84334365325077409</v>
      </c>
      <c r="AC61" s="279"/>
    </row>
    <row r="62" spans="1:29" ht="15.75" customHeight="1">
      <c r="A62" s="269"/>
      <c r="B62" s="99" t="s">
        <v>74</v>
      </c>
      <c r="C62" s="264" t="s">
        <v>84</v>
      </c>
      <c r="D62" s="265"/>
      <c r="E62" s="39">
        <v>59.52</v>
      </c>
      <c r="F62" s="40">
        <v>5712</v>
      </c>
      <c r="G62" s="60">
        <f t="shared" si="34"/>
        <v>339978.23999999999</v>
      </c>
      <c r="H62" s="64"/>
      <c r="I62" s="43">
        <v>26</v>
      </c>
      <c r="J62" s="44">
        <v>2000</v>
      </c>
      <c r="K62" s="45">
        <f t="shared" si="13"/>
        <v>76.92307692307692</v>
      </c>
      <c r="L62" s="59">
        <v>26</v>
      </c>
      <c r="M62" s="44">
        <f t="shared" si="35"/>
        <v>1727.9999999999982</v>
      </c>
      <c r="N62" s="45">
        <f t="shared" si="28"/>
        <v>66.461538461538396</v>
      </c>
      <c r="O62" s="65">
        <f t="shared" si="29"/>
        <v>0</v>
      </c>
      <c r="P62" s="66">
        <f t="shared" si="30"/>
        <v>-10.461538461538524</v>
      </c>
      <c r="Q62" s="67">
        <f t="shared" si="31"/>
        <v>0.86399999999999921</v>
      </c>
      <c r="R62" s="274"/>
      <c r="S62" s="62">
        <v>0.52499999999999991</v>
      </c>
      <c r="T62" s="63">
        <v>0.66273148148148153</v>
      </c>
      <c r="U62" s="52">
        <v>57.999999999999872</v>
      </c>
      <c r="V62" s="53">
        <v>198.33333333333354</v>
      </c>
      <c r="W62" s="63"/>
      <c r="X62" s="108"/>
      <c r="Y62" s="266"/>
      <c r="Z62" s="267"/>
      <c r="AA62" s="55">
        <f t="shared" si="32"/>
        <v>-272.00000000000182</v>
      </c>
      <c r="AB62" s="49">
        <f t="shared" si="33"/>
        <v>0.8639999999999991</v>
      </c>
      <c r="AC62" s="279"/>
    </row>
    <row r="63" spans="1:29" ht="15.75" customHeight="1">
      <c r="A63" s="269"/>
      <c r="B63" s="99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62"/>
      <c r="T63" s="63"/>
      <c r="U63" s="52"/>
      <c r="V63" s="53"/>
      <c r="W63" s="63"/>
      <c r="X63" s="108"/>
      <c r="Y63" s="266"/>
      <c r="Z63" s="267"/>
      <c r="AA63" s="55"/>
      <c r="AB63" s="49"/>
      <c r="AC63" s="279"/>
    </row>
    <row r="64" spans="1:29" ht="15.75" customHeight="1">
      <c r="A64" s="269"/>
      <c r="B64" s="99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53"/>
      <c r="W64" s="63"/>
      <c r="X64" s="108"/>
      <c r="Y64" s="266"/>
      <c r="Z64" s="267"/>
      <c r="AA64" s="55"/>
      <c r="AB64" s="49"/>
      <c r="AC64" s="279"/>
    </row>
    <row r="65" spans="1:29" ht="15.75" customHeight="1">
      <c r="A65" s="269"/>
      <c r="B65" s="99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53"/>
      <c r="W65" s="63"/>
      <c r="X65" s="108"/>
      <c r="Y65" s="266"/>
      <c r="Z65" s="267"/>
      <c r="AA65" s="55"/>
      <c r="AB65" s="49"/>
      <c r="AC65" s="279"/>
    </row>
    <row r="66" spans="1:29" ht="15.75" customHeight="1">
      <c r="A66" s="269"/>
      <c r="B66" s="99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53"/>
      <c r="W66" s="63"/>
      <c r="X66" s="108"/>
      <c r="Y66" s="266"/>
      <c r="Z66" s="267"/>
      <c r="AA66" s="55"/>
      <c r="AB66" s="49"/>
      <c r="AC66" s="279"/>
    </row>
    <row r="67" spans="1:29" ht="15.75" customHeight="1">
      <c r="A67" s="269"/>
      <c r="B67" s="99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53"/>
      <c r="W67" s="63"/>
      <c r="X67" s="108"/>
      <c r="Y67" s="266"/>
      <c r="Z67" s="267"/>
      <c r="AA67" s="55"/>
      <c r="AB67" s="49"/>
      <c r="AC67" s="279"/>
    </row>
    <row r="68" spans="1:29" ht="15.75" customHeight="1">
      <c r="A68" s="269"/>
      <c r="B68" s="99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53"/>
      <c r="W68" s="63"/>
      <c r="X68" s="108"/>
      <c r="Y68" s="266"/>
      <c r="Z68" s="267"/>
      <c r="AA68" s="55"/>
      <c r="AB68" s="49"/>
      <c r="AC68" s="279"/>
    </row>
    <row r="69" spans="1:29" ht="15.75" customHeight="1">
      <c r="A69" s="269"/>
      <c r="B69" s="99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53"/>
      <c r="W69" s="63"/>
      <c r="X69" s="108"/>
      <c r="Y69" s="266"/>
      <c r="Z69" s="267"/>
      <c r="AA69" s="55"/>
      <c r="AB69" s="49"/>
      <c r="AC69" s="279"/>
    </row>
    <row r="70" spans="1:29" ht="15.75" customHeight="1">
      <c r="A70" s="269"/>
      <c r="B70" s="99"/>
      <c r="C70" s="264"/>
      <c r="D70" s="265"/>
      <c r="E70" s="39"/>
      <c r="F70" s="71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53"/>
      <c r="W70" s="63"/>
      <c r="X70" s="108"/>
      <c r="Y70" s="266"/>
      <c r="Z70" s="267"/>
      <c r="AA70" s="55"/>
      <c r="AB70" s="49"/>
      <c r="AC70" s="279"/>
    </row>
    <row r="71" spans="1:29" ht="15.75" customHeight="1">
      <c r="A71" s="269"/>
      <c r="B71" s="99"/>
      <c r="C71" s="264"/>
      <c r="D71" s="265"/>
      <c r="E71" s="109"/>
      <c r="F71" s="71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36">AVERAGE(I56:I71)</f>
        <v>23.285714285714285</v>
      </c>
      <c r="J72" s="81">
        <f t="shared" si="36"/>
        <v>2000</v>
      </c>
      <c r="K72" s="82">
        <f t="shared" ref="K72" si="37">J72/I72</f>
        <v>85.889570552147248</v>
      </c>
      <c r="L72" s="80">
        <f t="shared" ref="L72:M72" si="38">AVERAGE(L56:L71)</f>
        <v>23.285714285714285</v>
      </c>
      <c r="M72" s="81">
        <f t="shared" si="38"/>
        <v>1687.1624981359287</v>
      </c>
      <c r="N72" s="82">
        <f t="shared" ref="N72:N81" si="39">M72/L72</f>
        <v>72.454831208291424</v>
      </c>
      <c r="O72" s="83">
        <f t="shared" ref="O72:O81" si="40">L72-I72</f>
        <v>0</v>
      </c>
      <c r="P72" s="84">
        <f t="shared" ref="P72:P81" si="41">N72-K72</f>
        <v>-13.434739343855824</v>
      </c>
      <c r="Q72" s="85">
        <f t="shared" ref="Q72:Q81" si="42">N72/K72</f>
        <v>0.84358124906796439</v>
      </c>
      <c r="R72" s="275"/>
      <c r="S72" s="182">
        <f>S56</f>
        <v>0.16666666666666666</v>
      </c>
      <c r="T72" s="183">
        <f>INDEX(T56:T71,COUNTA(T56:T71))</f>
        <v>0.66273148148148153</v>
      </c>
      <c r="U72" s="86"/>
      <c r="V72" s="96"/>
      <c r="W72" s="78"/>
      <c r="X72" s="82"/>
      <c r="Y72" s="262"/>
      <c r="Z72" s="263"/>
      <c r="AA72" s="97">
        <f t="shared" ref="AA72:AA81" si="43">M72-J72</f>
        <v>-312.83750186407133</v>
      </c>
      <c r="AB72" s="85">
        <f t="shared" ref="AB72:AB81" si="44">M72/J72</f>
        <v>0.84358124906796439</v>
      </c>
      <c r="AC72" s="280"/>
    </row>
    <row r="73" spans="1:29" ht="15.75" customHeight="1">
      <c r="A73" s="281" t="s">
        <v>39</v>
      </c>
      <c r="B73" s="16" t="s">
        <v>85</v>
      </c>
      <c r="C73" s="349" t="s">
        <v>88</v>
      </c>
      <c r="D73" s="349"/>
      <c r="E73" s="21">
        <v>31.27</v>
      </c>
      <c r="F73" s="15">
        <v>4921</v>
      </c>
      <c r="G73" s="22">
        <f t="shared" ref="G73:G81" si="45">E73*F73</f>
        <v>153879.66999999998</v>
      </c>
      <c r="H73" s="23"/>
      <c r="I73" s="24">
        <v>19</v>
      </c>
      <c r="J73" s="25">
        <v>3600</v>
      </c>
      <c r="K73" s="26">
        <f>J73/I73</f>
        <v>189.47368421052633</v>
      </c>
      <c r="L73" s="27">
        <v>19</v>
      </c>
      <c r="M73" s="25">
        <f t="shared" ref="M73:M81" si="46">F73/V73*60</f>
        <v>2987.4536256323781</v>
      </c>
      <c r="N73" s="26">
        <f t="shared" si="39"/>
        <v>157.23440134907253</v>
      </c>
      <c r="O73" s="91">
        <f t="shared" si="40"/>
        <v>0</v>
      </c>
      <c r="P73" s="92">
        <f t="shared" si="41"/>
        <v>-32.239282861453802</v>
      </c>
      <c r="Q73" s="31">
        <f t="shared" si="42"/>
        <v>0.82984822934232716</v>
      </c>
      <c r="R73" s="273">
        <f>Q89</f>
        <v>0.85330030417965819</v>
      </c>
      <c r="S73" s="32">
        <v>0.16678240740740741</v>
      </c>
      <c r="T73" s="33">
        <v>0.23541666666666666</v>
      </c>
      <c r="U73" s="34"/>
      <c r="V73" s="35">
        <v>98.833333333333329</v>
      </c>
      <c r="W73" s="33"/>
      <c r="X73" s="107"/>
      <c r="Y73" s="276"/>
      <c r="Z73" s="277"/>
      <c r="AA73" s="36">
        <f t="shared" si="43"/>
        <v>-612.54637436762187</v>
      </c>
      <c r="AB73" s="31">
        <f t="shared" si="44"/>
        <v>0.82984822934232727</v>
      </c>
      <c r="AC73" s="278">
        <f>AB89</f>
        <v>0.85330030417965819</v>
      </c>
    </row>
    <row r="74" spans="1:29" ht="15.75" customHeight="1">
      <c r="A74" s="282"/>
      <c r="B74" s="38" t="s">
        <v>85</v>
      </c>
      <c r="C74" s="287" t="s">
        <v>207</v>
      </c>
      <c r="D74" s="287"/>
      <c r="E74" s="39">
        <v>28.29</v>
      </c>
      <c r="F74" s="40">
        <v>3347</v>
      </c>
      <c r="G74" s="41">
        <f t="shared" si="45"/>
        <v>94686.62999999999</v>
      </c>
      <c r="H74" s="42"/>
      <c r="I74" s="43">
        <v>19</v>
      </c>
      <c r="J74" s="44">
        <v>3600</v>
      </c>
      <c r="K74" s="45">
        <f t="shared" ref="K74:K110" si="47">J74/I74</f>
        <v>189.47368421052633</v>
      </c>
      <c r="L74" s="46">
        <v>19</v>
      </c>
      <c r="M74" s="44">
        <f t="shared" si="46"/>
        <v>2977.3165307635313</v>
      </c>
      <c r="N74" s="45">
        <f t="shared" si="39"/>
        <v>156.70087004018586</v>
      </c>
      <c r="O74" s="47">
        <f t="shared" si="40"/>
        <v>0</v>
      </c>
      <c r="P74" s="48">
        <f t="shared" si="41"/>
        <v>-32.772814170340467</v>
      </c>
      <c r="Q74" s="49">
        <f t="shared" si="42"/>
        <v>0.82703236965653648</v>
      </c>
      <c r="R74" s="274"/>
      <c r="S74" s="50">
        <v>0.2388888888888889</v>
      </c>
      <c r="T74" s="51">
        <v>0.28572916666666665</v>
      </c>
      <c r="U74" s="52">
        <v>5.0000000000000222</v>
      </c>
      <c r="V74" s="53">
        <v>67.449999999999946</v>
      </c>
      <c r="W74" s="54"/>
      <c r="X74" s="94"/>
      <c r="Y74" s="266"/>
      <c r="Z74" s="267"/>
      <c r="AA74" s="55">
        <f t="shared" si="43"/>
        <v>-622.68346923646868</v>
      </c>
      <c r="AB74" s="49">
        <f t="shared" si="44"/>
        <v>0.82703236965653648</v>
      </c>
      <c r="AC74" s="279"/>
    </row>
    <row r="75" spans="1:29" ht="15.75" customHeight="1">
      <c r="A75" s="282"/>
      <c r="B75" s="38" t="s">
        <v>85</v>
      </c>
      <c r="C75" s="287" t="s">
        <v>221</v>
      </c>
      <c r="D75" s="287"/>
      <c r="E75" s="39">
        <v>38.1</v>
      </c>
      <c r="F75" s="40">
        <v>1202</v>
      </c>
      <c r="G75" s="41">
        <f t="shared" si="45"/>
        <v>45796.200000000004</v>
      </c>
      <c r="H75" s="42"/>
      <c r="I75" s="43">
        <v>21</v>
      </c>
      <c r="J75" s="44">
        <v>3600</v>
      </c>
      <c r="K75" s="45">
        <f t="shared" si="47"/>
        <v>171.42857142857142</v>
      </c>
      <c r="L75" s="46">
        <v>21</v>
      </c>
      <c r="M75" s="44">
        <f t="shared" si="46"/>
        <v>2941.6723317471083</v>
      </c>
      <c r="N75" s="45">
        <f t="shared" si="39"/>
        <v>140.0796348451004</v>
      </c>
      <c r="O75" s="47">
        <f t="shared" si="40"/>
        <v>0</v>
      </c>
      <c r="P75" s="48">
        <f t="shared" si="41"/>
        <v>-31.348936583471016</v>
      </c>
      <c r="Q75" s="49">
        <f t="shared" si="42"/>
        <v>0.81713120326308575</v>
      </c>
      <c r="R75" s="274"/>
      <c r="S75" s="50">
        <v>0.28991898148148149</v>
      </c>
      <c r="T75" s="51">
        <v>0.30694444444444446</v>
      </c>
      <c r="U75" s="52">
        <v>6.0333333333333705</v>
      </c>
      <c r="V75" s="53">
        <v>24.516666666666687</v>
      </c>
      <c r="W75" s="54"/>
      <c r="X75" s="94"/>
      <c r="Y75" s="266"/>
      <c r="Z75" s="267"/>
      <c r="AA75" s="55">
        <f t="shared" si="43"/>
        <v>-658.32766825289173</v>
      </c>
      <c r="AB75" s="49">
        <f t="shared" si="44"/>
        <v>0.81713120326308564</v>
      </c>
      <c r="AC75" s="279"/>
    </row>
    <row r="76" spans="1:29" ht="15.75" customHeight="1">
      <c r="A76" s="282"/>
      <c r="B76" s="38" t="s">
        <v>85</v>
      </c>
      <c r="C76" s="287" t="s">
        <v>235</v>
      </c>
      <c r="D76" s="287"/>
      <c r="E76" s="39">
        <v>41.57</v>
      </c>
      <c r="F76" s="40">
        <v>4971</v>
      </c>
      <c r="G76" s="41">
        <f t="shared" si="45"/>
        <v>206644.47</v>
      </c>
      <c r="H76" s="42"/>
      <c r="I76" s="43">
        <v>22</v>
      </c>
      <c r="J76" s="44">
        <v>3600</v>
      </c>
      <c r="K76" s="45">
        <f t="shared" si="47"/>
        <v>163.63636363636363</v>
      </c>
      <c r="L76" s="46">
        <v>22</v>
      </c>
      <c r="M76" s="44">
        <f t="shared" si="46"/>
        <v>3017.8077571669482</v>
      </c>
      <c r="N76" s="45">
        <f t="shared" si="39"/>
        <v>137.17307987122493</v>
      </c>
      <c r="O76" s="47">
        <f t="shared" si="40"/>
        <v>0</v>
      </c>
      <c r="P76" s="48">
        <f t="shared" si="41"/>
        <v>-26.463283765138698</v>
      </c>
      <c r="Q76" s="49">
        <f t="shared" si="42"/>
        <v>0.83827993254637456</v>
      </c>
      <c r="R76" s="274"/>
      <c r="S76" s="50">
        <v>0.3105324074074074</v>
      </c>
      <c r="T76" s="51">
        <v>0.37916666666666665</v>
      </c>
      <c r="U76" s="52">
        <v>5.1666666666666217</v>
      </c>
      <c r="V76" s="53">
        <v>98.833333333333329</v>
      </c>
      <c r="W76" s="54"/>
      <c r="X76" s="94"/>
      <c r="Y76" s="266"/>
      <c r="Z76" s="267"/>
      <c r="AA76" s="112">
        <f t="shared" si="43"/>
        <v>-582.19224283305175</v>
      </c>
      <c r="AB76" s="113">
        <f t="shared" si="44"/>
        <v>0.83827993254637456</v>
      </c>
      <c r="AC76" s="279"/>
    </row>
    <row r="77" spans="1:29" ht="15.75" customHeight="1">
      <c r="A77" s="283"/>
      <c r="B77" s="38" t="s">
        <v>85</v>
      </c>
      <c r="C77" s="287" t="s">
        <v>236</v>
      </c>
      <c r="D77" s="287"/>
      <c r="E77" s="39">
        <v>44.73</v>
      </c>
      <c r="F77" s="44">
        <v>4956</v>
      </c>
      <c r="G77" s="41">
        <f t="shared" si="45"/>
        <v>221681.87999999998</v>
      </c>
      <c r="H77" s="58"/>
      <c r="I77" s="43">
        <v>26</v>
      </c>
      <c r="J77" s="44">
        <v>3600</v>
      </c>
      <c r="K77" s="45">
        <f t="shared" si="47"/>
        <v>138.46153846153845</v>
      </c>
      <c r="L77" s="59">
        <v>26</v>
      </c>
      <c r="M77" s="44">
        <f t="shared" si="46"/>
        <v>3003.6363636363626</v>
      </c>
      <c r="N77" s="45">
        <f t="shared" si="39"/>
        <v>115.52447552447549</v>
      </c>
      <c r="O77" s="47">
        <f t="shared" si="40"/>
        <v>0</v>
      </c>
      <c r="P77" s="48">
        <f t="shared" si="41"/>
        <v>-22.937062937062962</v>
      </c>
      <c r="Q77" s="49">
        <f t="shared" si="42"/>
        <v>0.83434343434343416</v>
      </c>
      <c r="R77" s="274"/>
      <c r="S77" s="50">
        <v>0.38263888888888886</v>
      </c>
      <c r="T77" s="51">
        <v>0.4513888888888889</v>
      </c>
      <c r="U77" s="52">
        <v>4.9999999999999822</v>
      </c>
      <c r="V77" s="53">
        <v>99.000000000000043</v>
      </c>
      <c r="W77" s="54"/>
      <c r="X77" s="94"/>
      <c r="Y77" s="266"/>
      <c r="Z77" s="267"/>
      <c r="AA77" s="112">
        <f t="shared" si="43"/>
        <v>-596.3636363636374</v>
      </c>
      <c r="AB77" s="113">
        <f t="shared" si="44"/>
        <v>0.83434343434343405</v>
      </c>
      <c r="AC77" s="279"/>
    </row>
    <row r="78" spans="1:29" ht="15.75" customHeight="1">
      <c r="A78" s="283"/>
      <c r="B78" s="38" t="s">
        <v>85</v>
      </c>
      <c r="C78" s="287" t="s">
        <v>90</v>
      </c>
      <c r="D78" s="287"/>
      <c r="E78" s="39">
        <v>38</v>
      </c>
      <c r="F78" s="44">
        <v>1850</v>
      </c>
      <c r="G78" s="60">
        <f t="shared" si="45"/>
        <v>70300</v>
      </c>
      <c r="H78" s="61">
        <v>2</v>
      </c>
      <c r="I78" s="43">
        <v>21</v>
      </c>
      <c r="J78" s="44">
        <v>3600</v>
      </c>
      <c r="K78" s="45">
        <f t="shared" si="47"/>
        <v>171.42857142857142</v>
      </c>
      <c r="L78" s="46">
        <v>21</v>
      </c>
      <c r="M78" s="44">
        <f t="shared" si="46"/>
        <v>3171.4285714285684</v>
      </c>
      <c r="N78" s="45">
        <f t="shared" si="39"/>
        <v>151.02040816326516</v>
      </c>
      <c r="O78" s="47">
        <f t="shared" si="40"/>
        <v>0</v>
      </c>
      <c r="P78" s="48">
        <f t="shared" si="41"/>
        <v>-20.408163265306257</v>
      </c>
      <c r="Q78" s="49">
        <f t="shared" si="42"/>
        <v>0.88095238095238015</v>
      </c>
      <c r="R78" s="274"/>
      <c r="S78" s="50">
        <v>0.4548611111111111</v>
      </c>
      <c r="T78" s="51">
        <v>0.47916666666666669</v>
      </c>
      <c r="U78" s="52">
        <v>4.9999999999999822</v>
      </c>
      <c r="V78" s="53">
        <v>35.000000000000036</v>
      </c>
      <c r="W78" s="54">
        <v>0.47916666666666669</v>
      </c>
      <c r="X78" s="94">
        <v>0.51817129629629632</v>
      </c>
      <c r="Y78" s="266"/>
      <c r="Z78" s="267"/>
      <c r="AA78" s="112">
        <f t="shared" si="43"/>
        <v>-428.57142857143162</v>
      </c>
      <c r="AB78" s="113">
        <f t="shared" si="44"/>
        <v>0.88095238095238015</v>
      </c>
      <c r="AC78" s="279"/>
    </row>
    <row r="79" spans="1:29" ht="15.75" customHeight="1">
      <c r="A79" s="283"/>
      <c r="B79" s="38" t="s">
        <v>85</v>
      </c>
      <c r="C79" s="287" t="s">
        <v>208</v>
      </c>
      <c r="D79" s="287"/>
      <c r="E79" s="39">
        <v>36.86</v>
      </c>
      <c r="F79" s="44">
        <v>3872</v>
      </c>
      <c r="G79" s="60">
        <f t="shared" si="45"/>
        <v>142721.91999999998</v>
      </c>
      <c r="H79" s="64"/>
      <c r="I79" s="43">
        <v>21</v>
      </c>
      <c r="J79" s="44">
        <v>3600</v>
      </c>
      <c r="K79" s="45">
        <f t="shared" si="47"/>
        <v>171.42857142857142</v>
      </c>
      <c r="L79" s="59">
        <v>21</v>
      </c>
      <c r="M79" s="44">
        <f t="shared" si="46"/>
        <v>3189.7482837528705</v>
      </c>
      <c r="N79" s="45">
        <f t="shared" si="39"/>
        <v>151.89277541680335</v>
      </c>
      <c r="O79" s="65">
        <f t="shared" si="40"/>
        <v>0</v>
      </c>
      <c r="P79" s="66">
        <f t="shared" si="41"/>
        <v>-19.53579601176807</v>
      </c>
      <c r="Q79" s="67">
        <f t="shared" si="42"/>
        <v>0.88604118993135295</v>
      </c>
      <c r="R79" s="274"/>
      <c r="S79" s="50">
        <v>0.51817129629629632</v>
      </c>
      <c r="T79" s="51">
        <v>0.56874999999999987</v>
      </c>
      <c r="U79" s="52">
        <v>56.166666666666679</v>
      </c>
      <c r="V79" s="53">
        <v>72.833333333333101</v>
      </c>
      <c r="W79" s="54"/>
      <c r="X79" s="94"/>
      <c r="Y79" s="266"/>
      <c r="Z79" s="267"/>
      <c r="AA79" s="112">
        <f t="shared" si="43"/>
        <v>-410.25171624712948</v>
      </c>
      <c r="AB79" s="113">
        <f t="shared" si="44"/>
        <v>0.88604118993135295</v>
      </c>
      <c r="AC79" s="279"/>
    </row>
    <row r="80" spans="1:29" ht="15.75" customHeight="1">
      <c r="A80" s="283"/>
      <c r="B80" s="38" t="s">
        <v>85</v>
      </c>
      <c r="C80" s="287" t="s">
        <v>89</v>
      </c>
      <c r="D80" s="287"/>
      <c r="E80" s="39">
        <v>38.630000000000003</v>
      </c>
      <c r="F80" s="44">
        <v>7812</v>
      </c>
      <c r="G80" s="60">
        <f t="shared" si="45"/>
        <v>301777.56</v>
      </c>
      <c r="H80" s="64"/>
      <c r="I80" s="43">
        <v>20</v>
      </c>
      <c r="J80" s="44">
        <v>3600</v>
      </c>
      <c r="K80" s="45">
        <f t="shared" si="47"/>
        <v>180</v>
      </c>
      <c r="L80" s="59">
        <v>20</v>
      </c>
      <c r="M80" s="44">
        <f t="shared" si="46"/>
        <v>3186.0428231562205</v>
      </c>
      <c r="N80" s="45">
        <f t="shared" si="39"/>
        <v>159.30214115781104</v>
      </c>
      <c r="O80" s="65">
        <f t="shared" si="40"/>
        <v>0</v>
      </c>
      <c r="P80" s="66">
        <f t="shared" si="41"/>
        <v>-20.697858842188964</v>
      </c>
      <c r="Q80" s="67">
        <f t="shared" si="42"/>
        <v>0.88501189532117241</v>
      </c>
      <c r="R80" s="274"/>
      <c r="S80" s="50">
        <v>0.57291666666666652</v>
      </c>
      <c r="T80" s="51">
        <v>0.67508101851851854</v>
      </c>
      <c r="U80" s="52">
        <v>5.9999999999999787</v>
      </c>
      <c r="V80" s="53">
        <v>147.1166666666669</v>
      </c>
      <c r="W80" s="54"/>
      <c r="X80" s="94"/>
      <c r="Y80" s="266"/>
      <c r="Z80" s="267"/>
      <c r="AA80" s="112">
        <f t="shared" si="43"/>
        <v>-413.95717684377951</v>
      </c>
      <c r="AB80" s="113">
        <f t="shared" si="44"/>
        <v>0.8850118953211723</v>
      </c>
      <c r="AC80" s="279"/>
    </row>
    <row r="81" spans="1:29" ht="15.75" customHeight="1">
      <c r="A81" s="283"/>
      <c r="B81" s="38" t="s">
        <v>85</v>
      </c>
      <c r="C81" s="287" t="s">
        <v>90</v>
      </c>
      <c r="D81" s="287"/>
      <c r="E81" s="39">
        <v>38</v>
      </c>
      <c r="F81" s="44">
        <v>8030</v>
      </c>
      <c r="G81" s="60">
        <f t="shared" si="45"/>
        <v>305140</v>
      </c>
      <c r="H81" s="64"/>
      <c r="I81" s="43">
        <v>21</v>
      </c>
      <c r="J81" s="44">
        <v>3600</v>
      </c>
      <c r="K81" s="45">
        <f t="shared" si="47"/>
        <v>171.42857142857142</v>
      </c>
      <c r="L81" s="59">
        <v>21</v>
      </c>
      <c r="M81" s="44">
        <f t="shared" si="46"/>
        <v>3171.8235681369401</v>
      </c>
      <c r="N81" s="45">
        <f t="shared" si="39"/>
        <v>151.03921753033049</v>
      </c>
      <c r="O81" s="65">
        <f t="shared" si="40"/>
        <v>0</v>
      </c>
      <c r="P81" s="66">
        <f t="shared" si="41"/>
        <v>-20.389353898240927</v>
      </c>
      <c r="Q81" s="67">
        <f t="shared" si="42"/>
        <v>0.88106210226026127</v>
      </c>
      <c r="R81" s="274"/>
      <c r="S81" s="50">
        <v>0.67923611111111115</v>
      </c>
      <c r="T81" s="51">
        <v>0.78472222222222199</v>
      </c>
      <c r="U81" s="52">
        <v>5.9833333333333627</v>
      </c>
      <c r="V81" s="53">
        <v>151.89999999999961</v>
      </c>
      <c r="W81" s="54"/>
      <c r="X81" s="94"/>
      <c r="Y81" s="266"/>
      <c r="Z81" s="267"/>
      <c r="AA81" s="112">
        <f t="shared" si="43"/>
        <v>-428.17643186305986</v>
      </c>
      <c r="AB81" s="113">
        <f t="shared" si="44"/>
        <v>0.88106210226026116</v>
      </c>
      <c r="AC81" s="279"/>
    </row>
    <row r="82" spans="1:29" ht="15.75" customHeight="1">
      <c r="A82" s="283"/>
      <c r="B82" s="38"/>
      <c r="C82" s="287"/>
      <c r="D82" s="287"/>
      <c r="E82" s="39"/>
      <c r="F82" s="44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112"/>
      <c r="AB82" s="113"/>
      <c r="AC82" s="279"/>
    </row>
    <row r="83" spans="1:29" ht="15.75" customHeight="1">
      <c r="A83" s="283"/>
      <c r="B83" s="38"/>
      <c r="C83" s="287"/>
      <c r="D83" s="287"/>
      <c r="E83" s="39"/>
      <c r="F83" s="44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112"/>
      <c r="AB83" s="113"/>
      <c r="AC83" s="279"/>
    </row>
    <row r="84" spans="1:29" ht="15.75" customHeight="1">
      <c r="A84" s="283"/>
      <c r="B84" s="38"/>
      <c r="C84" s="287"/>
      <c r="D84" s="287"/>
      <c r="E84" s="39"/>
      <c r="F84" s="44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112"/>
      <c r="AB84" s="113"/>
      <c r="AC84" s="279"/>
    </row>
    <row r="85" spans="1:29" ht="15.75" customHeight="1">
      <c r="A85" s="283"/>
      <c r="B85" s="38"/>
      <c r="C85" s="287"/>
      <c r="D85" s="287"/>
      <c r="E85" s="39"/>
      <c r="F85" s="44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112"/>
      <c r="AB85" s="113"/>
      <c r="AC85" s="279"/>
    </row>
    <row r="86" spans="1:29" ht="15.75" customHeight="1">
      <c r="A86" s="283"/>
      <c r="B86" s="38"/>
      <c r="C86" s="287"/>
      <c r="D86" s="287"/>
      <c r="E86" s="39"/>
      <c r="F86" s="44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112"/>
      <c r="AB86" s="113"/>
      <c r="AC86" s="279"/>
    </row>
    <row r="87" spans="1:29" ht="15.75" customHeight="1">
      <c r="A87" s="283"/>
      <c r="B87" s="38"/>
      <c r="C87" s="287"/>
      <c r="D87" s="287"/>
      <c r="E87" s="39"/>
      <c r="F87" s="44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112"/>
      <c r="AB87" s="113"/>
      <c r="AC87" s="279"/>
    </row>
    <row r="88" spans="1:29" ht="15.75" customHeight="1">
      <c r="A88" s="283"/>
      <c r="B88" s="38"/>
      <c r="C88" s="287"/>
      <c r="D88" s="287"/>
      <c r="E88" s="95"/>
      <c r="F88" s="44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48">AVERAGE(I73:I88)</f>
        <v>21.111111111111111</v>
      </c>
      <c r="J89" s="81">
        <f t="shared" si="48"/>
        <v>3600</v>
      </c>
      <c r="K89" s="82">
        <f t="shared" ref="K89" si="49">J89/I89</f>
        <v>170.5263157894737</v>
      </c>
      <c r="L89" s="80">
        <f t="shared" ref="L89:M89" si="50">AVERAGE(L73:L88)</f>
        <v>21.111111111111111</v>
      </c>
      <c r="M89" s="81">
        <f t="shared" si="50"/>
        <v>3071.8810950467696</v>
      </c>
      <c r="N89" s="82">
        <f>M89/L89</f>
        <v>145.51015713379437</v>
      </c>
      <c r="O89" s="83">
        <f>L89-I89</f>
        <v>0</v>
      </c>
      <c r="P89" s="84">
        <f>N89-K89</f>
        <v>-25.016158655679334</v>
      </c>
      <c r="Q89" s="85">
        <f>N89/K89</f>
        <v>0.85330030417965819</v>
      </c>
      <c r="R89" s="275"/>
      <c r="S89" s="182">
        <f>S73</f>
        <v>0.16678240740740741</v>
      </c>
      <c r="T89" s="183">
        <f>INDEX(T73:T88,COUNTA(T73:T88))</f>
        <v>0.78472222222222199</v>
      </c>
      <c r="U89" s="86"/>
      <c r="V89" s="96"/>
      <c r="W89" s="78"/>
      <c r="X89" s="82"/>
      <c r="Y89" s="262"/>
      <c r="Z89" s="263"/>
      <c r="AA89" s="97">
        <f>M89-J89</f>
        <v>-528.11890495323041</v>
      </c>
      <c r="AB89" s="85">
        <f>M89/J89</f>
        <v>0.85330030417965819</v>
      </c>
      <c r="AC89" s="280"/>
    </row>
    <row r="90" spans="1:29" ht="15.75" customHeight="1">
      <c r="A90" s="268" t="s">
        <v>40</v>
      </c>
      <c r="B90" s="98" t="s">
        <v>76</v>
      </c>
      <c r="C90" s="271" t="s">
        <v>91</v>
      </c>
      <c r="D90" s="272"/>
      <c r="E90" s="21">
        <v>34.229999999999997</v>
      </c>
      <c r="F90" s="15">
        <v>1981</v>
      </c>
      <c r="G90" s="22">
        <f t="shared" ref="G90:G93" si="51">E90*F90</f>
        <v>67809.62999999999</v>
      </c>
      <c r="H90" s="23"/>
      <c r="I90" s="24">
        <v>16</v>
      </c>
      <c r="J90" s="25">
        <v>3000</v>
      </c>
      <c r="K90" s="26">
        <f>J90/I90</f>
        <v>187.5</v>
      </c>
      <c r="L90" s="27">
        <v>16</v>
      </c>
      <c r="M90" s="25">
        <f>F90/V90*60</f>
        <v>2536.1308677098154</v>
      </c>
      <c r="N90" s="26">
        <f>M90/L90</f>
        <v>158.50817923186347</v>
      </c>
      <c r="O90" s="91">
        <f>L90-I90</f>
        <v>0</v>
      </c>
      <c r="P90" s="92">
        <f>N90-K90</f>
        <v>-28.991820768136535</v>
      </c>
      <c r="Q90" s="31">
        <f>N90/K90</f>
        <v>0.84537695590327178</v>
      </c>
      <c r="R90" s="273">
        <f>Q106</f>
        <v>0.85220740010630469</v>
      </c>
      <c r="S90" s="32">
        <v>0.25009259259259259</v>
      </c>
      <c r="T90" s="33">
        <v>0.28263888888888888</v>
      </c>
      <c r="U90" s="34"/>
      <c r="V90" s="35">
        <v>46.866666666666667</v>
      </c>
      <c r="W90" s="114"/>
      <c r="X90" s="115"/>
      <c r="Y90" s="276"/>
      <c r="Z90" s="277"/>
      <c r="AA90" s="36">
        <f>M90-J90</f>
        <v>-463.86913229018455</v>
      </c>
      <c r="AB90" s="31">
        <f>M90/J90</f>
        <v>0.84537695590327178</v>
      </c>
      <c r="AC90" s="278">
        <f>AB106</f>
        <v>0.85220740010630458</v>
      </c>
    </row>
    <row r="91" spans="1:29" ht="15.75" customHeight="1">
      <c r="A91" s="269"/>
      <c r="B91" s="38" t="s">
        <v>76</v>
      </c>
      <c r="C91" s="264" t="s">
        <v>92</v>
      </c>
      <c r="D91" s="265"/>
      <c r="E91" s="39">
        <v>34.770000000000003</v>
      </c>
      <c r="F91" s="40">
        <v>1597</v>
      </c>
      <c r="G91" s="41">
        <f t="shared" si="51"/>
        <v>55527.69</v>
      </c>
      <c r="H91" s="42"/>
      <c r="I91" s="43">
        <v>11</v>
      </c>
      <c r="J91" s="44">
        <v>3000</v>
      </c>
      <c r="K91" s="45">
        <f t="shared" si="47"/>
        <v>272.72727272727275</v>
      </c>
      <c r="L91" s="46">
        <v>11</v>
      </c>
      <c r="M91" s="44">
        <f>F91/V91*60</f>
        <v>2526.0105448154663</v>
      </c>
      <c r="N91" s="45">
        <f>M91/L91</f>
        <v>229.63732225595149</v>
      </c>
      <c r="O91" s="47">
        <f>L91-I91</f>
        <v>0</v>
      </c>
      <c r="P91" s="48">
        <f>N91-K91</f>
        <v>-43.089950471321259</v>
      </c>
      <c r="Q91" s="49">
        <f>N91/K91</f>
        <v>0.84200351493848868</v>
      </c>
      <c r="R91" s="274"/>
      <c r="S91" s="50">
        <v>0.28615740740740742</v>
      </c>
      <c r="T91" s="51">
        <v>0.3125</v>
      </c>
      <c r="U91" s="52">
        <v>5.066666666666686</v>
      </c>
      <c r="V91" s="53">
        <v>37.933333333333323</v>
      </c>
      <c r="W91" s="54"/>
      <c r="X91" s="94"/>
      <c r="Y91" s="266"/>
      <c r="Z91" s="267"/>
      <c r="AA91" s="55">
        <f>M91-J91</f>
        <v>-473.98945518453365</v>
      </c>
      <c r="AB91" s="49">
        <f>M91/J91</f>
        <v>0.8420035149384888</v>
      </c>
      <c r="AC91" s="279"/>
    </row>
    <row r="92" spans="1:29" ht="15.75" customHeight="1">
      <c r="A92" s="269"/>
      <c r="B92" s="38" t="s">
        <v>76</v>
      </c>
      <c r="C92" s="264" t="s">
        <v>94</v>
      </c>
      <c r="D92" s="265"/>
      <c r="E92" s="39">
        <v>35.83</v>
      </c>
      <c r="F92" s="40">
        <v>5215</v>
      </c>
      <c r="G92" s="41">
        <f t="shared" si="51"/>
        <v>186853.44999999998</v>
      </c>
      <c r="H92" s="42"/>
      <c r="I92" s="43">
        <v>12</v>
      </c>
      <c r="J92" s="44">
        <v>3273</v>
      </c>
      <c r="K92" s="45">
        <f t="shared" si="47"/>
        <v>272.75</v>
      </c>
      <c r="L92" s="46">
        <v>12</v>
      </c>
      <c r="M92" s="44">
        <f>F92/V92*60</f>
        <v>2827.4096385542152</v>
      </c>
      <c r="N92" s="45">
        <f>M92/L92</f>
        <v>235.61746987951793</v>
      </c>
      <c r="O92" s="47">
        <f>L92-I92</f>
        <v>0</v>
      </c>
      <c r="P92" s="48">
        <f>N92-K92</f>
        <v>-37.132530120482073</v>
      </c>
      <c r="Q92" s="49">
        <f>N92/K92</f>
        <v>0.86385873466367713</v>
      </c>
      <c r="R92" s="274"/>
      <c r="S92" s="50">
        <v>0.35439814814814813</v>
      </c>
      <c r="T92" s="51">
        <v>0.43125000000000002</v>
      </c>
      <c r="U92" s="52">
        <v>5.2999999999999492</v>
      </c>
      <c r="V92" s="53">
        <v>110.66666666666673</v>
      </c>
      <c r="W92" s="54">
        <v>0.43125000000000002</v>
      </c>
      <c r="X92" s="94">
        <v>0.47013888888888883</v>
      </c>
      <c r="Y92" s="266"/>
      <c r="Z92" s="267"/>
      <c r="AA92" s="55">
        <f>M92-J92</f>
        <v>-445.59036144578477</v>
      </c>
      <c r="AB92" s="49">
        <f>M92/J92</f>
        <v>0.86385873466367713</v>
      </c>
      <c r="AC92" s="279"/>
    </row>
    <row r="93" spans="1:29" ht="15.75" customHeight="1">
      <c r="A93" s="269"/>
      <c r="B93" s="38" t="s">
        <v>76</v>
      </c>
      <c r="C93" s="264" t="s">
        <v>95</v>
      </c>
      <c r="D93" s="265"/>
      <c r="E93" s="39">
        <v>36.409999999999997</v>
      </c>
      <c r="F93" s="40">
        <v>3748</v>
      </c>
      <c r="G93" s="41">
        <f t="shared" si="51"/>
        <v>136464.68</v>
      </c>
      <c r="H93" s="58"/>
      <c r="I93" s="43">
        <v>11</v>
      </c>
      <c r="J93" s="44">
        <v>3273</v>
      </c>
      <c r="K93" s="45">
        <f t="shared" si="47"/>
        <v>297.54545454545456</v>
      </c>
      <c r="L93" s="59">
        <v>11</v>
      </c>
      <c r="M93" s="44">
        <f>F93/V93*60</f>
        <v>2802.2429906542002</v>
      </c>
      <c r="N93" s="45">
        <f>M93/L93</f>
        <v>254.74936278674548</v>
      </c>
      <c r="O93" s="47">
        <f>L93-I93</f>
        <v>0</v>
      </c>
      <c r="P93" s="48">
        <f>N93-K93</f>
        <v>-42.796091758709082</v>
      </c>
      <c r="Q93" s="49">
        <f>N93/K93</f>
        <v>0.85616956634714336</v>
      </c>
      <c r="R93" s="274"/>
      <c r="S93" s="50">
        <v>0.47013888888888883</v>
      </c>
      <c r="T93" s="51">
        <v>0.5258680555555556</v>
      </c>
      <c r="U93" s="52">
        <v>55.999999999999879</v>
      </c>
      <c r="V93" s="53">
        <v>80.250000000000156</v>
      </c>
      <c r="W93" s="54"/>
      <c r="X93" s="94"/>
      <c r="Y93" s="266"/>
      <c r="Z93" s="267"/>
      <c r="AA93" s="55">
        <f>M93-J93</f>
        <v>-470.75700934579982</v>
      </c>
      <c r="AB93" s="49">
        <f>M93/J93</f>
        <v>0.85616956634714336</v>
      </c>
      <c r="AC93" s="279"/>
    </row>
    <row r="94" spans="1:29" ht="15.75" customHeight="1">
      <c r="A94" s="269"/>
      <c r="B94" s="38"/>
      <c r="C94" s="264"/>
      <c r="D94" s="265"/>
      <c r="E94" s="39"/>
      <c r="F94" s="40"/>
      <c r="G94" s="60"/>
      <c r="H94" s="61"/>
      <c r="I94" s="43"/>
      <c r="J94" s="44"/>
      <c r="K94" s="45"/>
      <c r="L94" s="46"/>
      <c r="M94" s="44"/>
      <c r="N94" s="45"/>
      <c r="O94" s="47"/>
      <c r="P94" s="48"/>
      <c r="Q94" s="49"/>
      <c r="R94" s="274"/>
      <c r="S94" s="50"/>
      <c r="T94" s="51"/>
      <c r="U94" s="52"/>
      <c r="V94" s="53"/>
      <c r="W94" s="54"/>
      <c r="X94" s="94"/>
      <c r="Y94" s="266"/>
      <c r="Z94" s="267"/>
      <c r="AA94" s="55"/>
      <c r="AB94" s="49"/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4"/>
      <c r="I95" s="43"/>
      <c r="J95" s="44"/>
      <c r="K95" s="45"/>
      <c r="L95" s="59"/>
      <c r="M95" s="44"/>
      <c r="N95" s="45"/>
      <c r="O95" s="65"/>
      <c r="P95" s="66"/>
      <c r="Q95" s="67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110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110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110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110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110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110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110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110"/>
      <c r="Y104" s="266"/>
      <c r="Z104" s="267"/>
      <c r="AA104" s="55"/>
      <c r="AB104" s="49"/>
      <c r="AC104" s="279"/>
    </row>
    <row r="105" spans="1:29" ht="15.75" customHeight="1">
      <c r="A105" s="269"/>
      <c r="B105" s="99"/>
      <c r="C105" s="264"/>
      <c r="D105" s="265"/>
      <c r="E105" s="109"/>
      <c r="F105" s="71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52">AVERAGE(I90:I105)</f>
        <v>12.5</v>
      </c>
      <c r="J106" s="81">
        <f t="shared" si="52"/>
        <v>3136.5</v>
      </c>
      <c r="K106" s="82">
        <f t="shared" ref="K106" si="53">J106/I106</f>
        <v>250.92</v>
      </c>
      <c r="L106" s="80">
        <f t="shared" ref="L106:M106" si="54">AVERAGE(L90:L105)</f>
        <v>12.5</v>
      </c>
      <c r="M106" s="81">
        <f t="shared" si="54"/>
        <v>2672.9485104334244</v>
      </c>
      <c r="N106" s="82">
        <f>M106/L106</f>
        <v>213.83588083467396</v>
      </c>
      <c r="O106" s="83">
        <f>L106-I106</f>
        <v>0</v>
      </c>
      <c r="P106" s="84">
        <f>N106-K106</f>
        <v>-37.08411916532603</v>
      </c>
      <c r="Q106" s="85">
        <f>N106/K106</f>
        <v>0.85220740010630469</v>
      </c>
      <c r="R106" s="275"/>
      <c r="S106" s="182">
        <f>S90</f>
        <v>0.25009259259259259</v>
      </c>
      <c r="T106" s="183">
        <f>INDEX(T90:T105,COUNTA(T90:T105))</f>
        <v>0.5258680555555556</v>
      </c>
      <c r="U106" s="86"/>
      <c r="V106" s="96"/>
      <c r="W106" s="78"/>
      <c r="X106" s="82"/>
      <c r="Y106" s="262"/>
      <c r="Z106" s="263"/>
      <c r="AA106" s="97">
        <f>M106-J106</f>
        <v>-463.55148956657558</v>
      </c>
      <c r="AB106" s="85">
        <f>M106/J106</f>
        <v>0.85220740010630458</v>
      </c>
      <c r="AC106" s="280"/>
    </row>
    <row r="107" spans="1:29" ht="15.75" customHeight="1">
      <c r="A107" s="281" t="s">
        <v>42</v>
      </c>
      <c r="B107" s="16" t="s">
        <v>69</v>
      </c>
      <c r="C107" s="271" t="s">
        <v>102</v>
      </c>
      <c r="D107" s="272"/>
      <c r="E107" s="21">
        <v>26.63</v>
      </c>
      <c r="F107" s="15">
        <v>783</v>
      </c>
      <c r="G107" s="22">
        <f t="shared" ref="G107:G110" si="55">E107*F107</f>
        <v>20851.29</v>
      </c>
      <c r="H107" s="23"/>
      <c r="I107" s="24">
        <v>6</v>
      </c>
      <c r="J107" s="25">
        <v>2600</v>
      </c>
      <c r="K107" s="26">
        <f>J107/I107</f>
        <v>433.33333333333331</v>
      </c>
      <c r="L107" s="27">
        <v>6</v>
      </c>
      <c r="M107" s="25">
        <f>F107/V107*60</f>
        <v>2119.3984962405884</v>
      </c>
      <c r="N107" s="26">
        <f>M107/L107</f>
        <v>353.23308270676472</v>
      </c>
      <c r="O107" s="91">
        <f>L107-I107</f>
        <v>0</v>
      </c>
      <c r="P107" s="92">
        <f>N107-K107</f>
        <v>-80.100250626568595</v>
      </c>
      <c r="Q107" s="31">
        <f>N107/K107</f>
        <v>0.81515326778484165</v>
      </c>
      <c r="R107" s="273">
        <f>Q123</f>
        <v>0.83025107639433604</v>
      </c>
      <c r="S107" s="117">
        <v>0.33541666666666659</v>
      </c>
      <c r="T107" s="118">
        <v>0.3508101851851852</v>
      </c>
      <c r="U107" s="34"/>
      <c r="V107" s="35">
        <v>22.166666666666799</v>
      </c>
      <c r="W107" s="33"/>
      <c r="X107" s="107"/>
      <c r="Y107" s="276"/>
      <c r="Z107" s="277"/>
      <c r="AA107" s="36">
        <f>M107-J107</f>
        <v>-480.60150375941157</v>
      </c>
      <c r="AB107" s="31">
        <f>M107/J107</f>
        <v>0.81515326778484165</v>
      </c>
      <c r="AC107" s="278">
        <f>AB123</f>
        <v>0.83025107639433604</v>
      </c>
    </row>
    <row r="108" spans="1:29" ht="15.75" customHeight="1">
      <c r="A108" s="282"/>
      <c r="B108" s="38" t="s">
        <v>76</v>
      </c>
      <c r="C108" s="264" t="s">
        <v>99</v>
      </c>
      <c r="D108" s="265"/>
      <c r="E108" s="39">
        <v>24.73</v>
      </c>
      <c r="F108" s="40">
        <v>1275</v>
      </c>
      <c r="G108" s="41">
        <f t="shared" si="55"/>
        <v>31530.75</v>
      </c>
      <c r="H108" s="42"/>
      <c r="I108" s="43">
        <v>6</v>
      </c>
      <c r="J108" s="44">
        <v>2600</v>
      </c>
      <c r="K108" s="45">
        <f t="shared" si="47"/>
        <v>433.33333333333331</v>
      </c>
      <c r="L108" s="46">
        <v>6</v>
      </c>
      <c r="M108" s="44">
        <f>F108/V108*60</f>
        <v>2175.3554502369566</v>
      </c>
      <c r="N108" s="45">
        <f>M108/L108</f>
        <v>362.55924170615941</v>
      </c>
      <c r="O108" s="47">
        <f>L108-I108</f>
        <v>0</v>
      </c>
      <c r="P108" s="48">
        <f>N108-K108</f>
        <v>-70.774091627173902</v>
      </c>
      <c r="Q108" s="49">
        <f>N108/K108</f>
        <v>0.83667517316806017</v>
      </c>
      <c r="R108" s="274"/>
      <c r="S108" s="50">
        <v>0.3562499999999999</v>
      </c>
      <c r="T108" s="51">
        <v>0.38067129629629631</v>
      </c>
      <c r="U108" s="52">
        <v>7.8333333333331723</v>
      </c>
      <c r="V108" s="53">
        <v>35.166666666666835</v>
      </c>
      <c r="W108" s="54"/>
      <c r="X108" s="58"/>
      <c r="Y108" s="266"/>
      <c r="Z108" s="267"/>
      <c r="AA108" s="55">
        <f>M108-J108</f>
        <v>-424.64454976304341</v>
      </c>
      <c r="AB108" s="49">
        <f>M108/J108</f>
        <v>0.83667517316806017</v>
      </c>
      <c r="AC108" s="279"/>
    </row>
    <row r="109" spans="1:29" ht="15.75" customHeight="1">
      <c r="A109" s="282"/>
      <c r="B109" s="38" t="s">
        <v>76</v>
      </c>
      <c r="C109" s="264" t="s">
        <v>101</v>
      </c>
      <c r="D109" s="265"/>
      <c r="E109" s="39">
        <v>24.73</v>
      </c>
      <c r="F109" s="40">
        <v>1810</v>
      </c>
      <c r="G109" s="41">
        <f t="shared" si="55"/>
        <v>44761.3</v>
      </c>
      <c r="H109" s="42"/>
      <c r="I109" s="43">
        <v>6</v>
      </c>
      <c r="J109" s="44">
        <v>2600</v>
      </c>
      <c r="K109" s="45">
        <f t="shared" si="47"/>
        <v>433.33333333333331</v>
      </c>
      <c r="L109" s="46">
        <v>6</v>
      </c>
      <c r="M109" s="44">
        <f>F109/V109*60</f>
        <v>2182.9145728643207</v>
      </c>
      <c r="N109" s="45">
        <f>M109/L109</f>
        <v>363.81909547738678</v>
      </c>
      <c r="O109" s="47">
        <f>L109-I109</f>
        <v>0</v>
      </c>
      <c r="P109" s="48">
        <f>N109-K109</f>
        <v>-69.514237855946533</v>
      </c>
      <c r="Q109" s="49">
        <f>N109/K109</f>
        <v>0.83958252802473876</v>
      </c>
      <c r="R109" s="274"/>
      <c r="S109" s="50">
        <v>0.38628472222222221</v>
      </c>
      <c r="T109" s="51">
        <v>0.42083333333333334</v>
      </c>
      <c r="U109" s="52">
        <v>8.0833333333332913</v>
      </c>
      <c r="V109" s="53">
        <v>49.750000000000021</v>
      </c>
      <c r="W109" s="54"/>
      <c r="X109" s="94"/>
      <c r="Y109" s="266"/>
      <c r="Z109" s="267"/>
      <c r="AA109" s="55">
        <f>M109-J109</f>
        <v>-417.08542713567931</v>
      </c>
      <c r="AB109" s="49">
        <f>M109/J109</f>
        <v>0.83958252802473876</v>
      </c>
      <c r="AC109" s="279"/>
    </row>
    <row r="110" spans="1:29" ht="15.75" customHeight="1">
      <c r="A110" s="282"/>
      <c r="B110" s="38" t="s">
        <v>76</v>
      </c>
      <c r="C110" s="264" t="s">
        <v>100</v>
      </c>
      <c r="D110" s="265"/>
      <c r="E110" s="39">
        <v>24.94</v>
      </c>
      <c r="F110" s="40">
        <v>1411</v>
      </c>
      <c r="G110" s="41">
        <f t="shared" si="55"/>
        <v>35190.340000000004</v>
      </c>
      <c r="H110" s="42"/>
      <c r="I110" s="43">
        <v>6</v>
      </c>
      <c r="J110" s="44">
        <v>2600</v>
      </c>
      <c r="K110" s="45">
        <f t="shared" si="47"/>
        <v>433.33333333333331</v>
      </c>
      <c r="L110" s="46">
        <v>6</v>
      </c>
      <c r="M110" s="44">
        <f>F110/V110*60</f>
        <v>2156.9426751592277</v>
      </c>
      <c r="N110" s="45">
        <f>M110/L110</f>
        <v>359.49044585987127</v>
      </c>
      <c r="O110" s="47">
        <f>L110-I110</f>
        <v>0</v>
      </c>
      <c r="P110" s="48">
        <f>N110-K110</f>
        <v>-73.842887473462042</v>
      </c>
      <c r="Q110" s="49">
        <f>N110/K110</f>
        <v>0.82959333659970302</v>
      </c>
      <c r="R110" s="274"/>
      <c r="S110" s="50">
        <v>0.42569444444444432</v>
      </c>
      <c r="T110" s="51">
        <v>0.45295138888888886</v>
      </c>
      <c r="U110" s="52">
        <v>6.9999999999998153</v>
      </c>
      <c r="V110" s="53">
        <v>39.250000000000142</v>
      </c>
      <c r="W110" s="54"/>
      <c r="X110" s="58"/>
      <c r="Y110" s="266"/>
      <c r="Z110" s="267"/>
      <c r="AA110" s="55">
        <f>M110-J110</f>
        <v>-443.05732484077225</v>
      </c>
      <c r="AB110" s="49">
        <f>M110/J110</f>
        <v>0.82959333659970302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58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58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58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58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58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58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58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58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58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58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78"/>
      <c r="G123" s="79"/>
      <c r="H123" s="20"/>
      <c r="I123" s="80">
        <f t="shared" ref="I123:J123" si="56">AVERAGE(I107:I122)</f>
        <v>6</v>
      </c>
      <c r="J123" s="81">
        <f t="shared" si="56"/>
        <v>2600</v>
      </c>
      <c r="K123" s="82">
        <f t="shared" ref="K123" si="57">J123/I123</f>
        <v>433.33333333333331</v>
      </c>
      <c r="L123" s="80">
        <f t="shared" ref="L123:M123" si="58">AVERAGE(L107:L122)</f>
        <v>6</v>
      </c>
      <c r="M123" s="81">
        <f t="shared" si="58"/>
        <v>2158.6527986252736</v>
      </c>
      <c r="N123" s="82">
        <f>M123/L123</f>
        <v>359.77546643754562</v>
      </c>
      <c r="O123" s="83">
        <f>L123-I123</f>
        <v>0</v>
      </c>
      <c r="P123" s="84">
        <f>N123-K123</f>
        <v>-73.557866895787697</v>
      </c>
      <c r="Q123" s="85">
        <f>N123/K123</f>
        <v>0.83025107639433604</v>
      </c>
      <c r="R123" s="275"/>
      <c r="S123" s="182">
        <f>S107</f>
        <v>0.33541666666666659</v>
      </c>
      <c r="T123" s="183">
        <f>INDEX(T107:T122,COUNTA(T107:T122))</f>
        <v>0.45295138888888886</v>
      </c>
      <c r="U123" s="86"/>
      <c r="V123" s="96"/>
      <c r="W123" s="78"/>
      <c r="X123" s="82"/>
      <c r="Y123" s="262"/>
      <c r="Z123" s="263"/>
      <c r="AA123" s="97">
        <f>M123-J123</f>
        <v>-441.34720137472641</v>
      </c>
      <c r="AB123" s="85">
        <f>M123/J123</f>
        <v>0.83025107639433604</v>
      </c>
      <c r="AC123" s="280"/>
    </row>
    <row r="124" spans="1:29" ht="15.75" customHeight="1">
      <c r="A124" s="268" t="s">
        <v>214</v>
      </c>
      <c r="B124" s="98" t="s">
        <v>70</v>
      </c>
      <c r="C124" s="271" t="s">
        <v>203</v>
      </c>
      <c r="D124" s="272"/>
      <c r="E124" s="21">
        <v>49.91</v>
      </c>
      <c r="F124" s="15">
        <v>1826</v>
      </c>
      <c r="G124" s="22">
        <f t="shared" ref="G124:G125" si="59">E124*F124</f>
        <v>91135.659999999989</v>
      </c>
      <c r="H124" s="23"/>
      <c r="I124" s="24">
        <v>26</v>
      </c>
      <c r="J124" s="25">
        <v>2000</v>
      </c>
      <c r="K124" s="26">
        <f>J124/I124</f>
        <v>76.92307692307692</v>
      </c>
      <c r="L124" s="27">
        <v>26</v>
      </c>
      <c r="M124" s="25">
        <f>F124/V124*60</f>
        <v>1705.2140077821018</v>
      </c>
      <c r="N124" s="26">
        <f>M124/L124</f>
        <v>65.585154145465452</v>
      </c>
      <c r="O124" s="91">
        <f>L124-I124</f>
        <v>0</v>
      </c>
      <c r="P124" s="92">
        <f>N124-K124</f>
        <v>-11.337922777611467</v>
      </c>
      <c r="Q124" s="31">
        <f>N124/K124</f>
        <v>0.85260700389105093</v>
      </c>
      <c r="R124" s="273">
        <f>Q140</f>
        <v>0.85234256053340762</v>
      </c>
      <c r="S124" s="32">
        <v>0.70833333333333337</v>
      </c>
      <c r="T124" s="33">
        <v>0.75295138888888891</v>
      </c>
      <c r="U124" s="34"/>
      <c r="V124" s="35">
        <v>64.249999999999972</v>
      </c>
      <c r="W124" s="33"/>
      <c r="X124" s="107"/>
      <c r="Y124" s="276"/>
      <c r="Z124" s="277"/>
      <c r="AA124" s="36">
        <f>M124-J124</f>
        <v>-294.78599221789818</v>
      </c>
      <c r="AB124" s="31">
        <f>M124/J124</f>
        <v>0.85260700389105093</v>
      </c>
      <c r="AC124" s="278">
        <f>AB140</f>
        <v>0.85234256053340751</v>
      </c>
    </row>
    <row r="125" spans="1:29" ht="15.75" customHeight="1">
      <c r="A125" s="269"/>
      <c r="B125" s="99" t="s">
        <v>70</v>
      </c>
      <c r="C125" s="264" t="s">
        <v>224</v>
      </c>
      <c r="D125" s="265"/>
      <c r="E125" s="39">
        <v>50.67</v>
      </c>
      <c r="F125" s="40">
        <v>2836</v>
      </c>
      <c r="G125" s="41">
        <f t="shared" si="59"/>
        <v>143700.12</v>
      </c>
      <c r="H125" s="42"/>
      <c r="I125" s="43">
        <v>22</v>
      </c>
      <c r="J125" s="44">
        <v>2000</v>
      </c>
      <c r="K125" s="45">
        <f t="shared" ref="K125" si="60">J125/I125</f>
        <v>90.909090909090907</v>
      </c>
      <c r="L125" s="46">
        <v>22</v>
      </c>
      <c r="M125" s="44">
        <f>F125/V125*60</f>
        <v>1704.1562343515284</v>
      </c>
      <c r="N125" s="45">
        <f>M125/L125</f>
        <v>77.461647015978556</v>
      </c>
      <c r="O125" s="47">
        <f>L125-I125</f>
        <v>0</v>
      </c>
      <c r="P125" s="48">
        <f>N125-K125</f>
        <v>-13.44744389311235</v>
      </c>
      <c r="Q125" s="49">
        <f>N125/K125</f>
        <v>0.85207811717576409</v>
      </c>
      <c r="R125" s="274"/>
      <c r="S125" s="50">
        <v>0.75774305555555554</v>
      </c>
      <c r="T125" s="51">
        <v>0.82708333333333328</v>
      </c>
      <c r="U125" s="52">
        <v>6.8999999999999595</v>
      </c>
      <c r="V125" s="53">
        <v>99.849999999999937</v>
      </c>
      <c r="W125" s="54"/>
      <c r="X125" s="94"/>
      <c r="Y125" s="266"/>
      <c r="Z125" s="267"/>
      <c r="AA125" s="55">
        <f>M125-J125</f>
        <v>-295.84376564847162</v>
      </c>
      <c r="AB125" s="49">
        <f>M125/J125</f>
        <v>0.8520781171757642</v>
      </c>
      <c r="AC125" s="279"/>
    </row>
    <row r="126" spans="1:29" ht="15.75" customHeight="1">
      <c r="A126" s="269"/>
      <c r="B126" s="99"/>
      <c r="C126" s="264"/>
      <c r="D126" s="265"/>
      <c r="E126" s="39"/>
      <c r="F126" s="40"/>
      <c r="G126" s="41"/>
      <c r="H126" s="42"/>
      <c r="I126" s="43"/>
      <c r="J126" s="44"/>
      <c r="K126" s="45"/>
      <c r="L126" s="46"/>
      <c r="M126" s="44"/>
      <c r="N126" s="45"/>
      <c r="O126" s="47"/>
      <c r="P126" s="48"/>
      <c r="Q126" s="49"/>
      <c r="R126" s="274"/>
      <c r="S126" s="50"/>
      <c r="T126" s="51"/>
      <c r="U126" s="52"/>
      <c r="V126" s="53"/>
      <c r="W126" s="54"/>
      <c r="X126" s="94"/>
      <c r="Y126" s="266"/>
      <c r="Z126" s="267"/>
      <c r="AA126" s="55"/>
      <c r="AB126" s="49"/>
      <c r="AC126" s="279"/>
    </row>
    <row r="127" spans="1:29" ht="15.75" customHeight="1">
      <c r="A127" s="269"/>
      <c r="B127" s="99"/>
      <c r="C127" s="264"/>
      <c r="D127" s="265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79"/>
    </row>
    <row r="128" spans="1:29" ht="15.75" customHeight="1">
      <c r="A128" s="269"/>
      <c r="B128" s="99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99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94"/>
      <c r="Y129" s="266"/>
      <c r="Z129" s="267"/>
      <c r="AA129" s="55"/>
      <c r="AB129" s="49"/>
      <c r="AC129" s="279"/>
    </row>
    <row r="130" spans="1:29" ht="15.75" customHeight="1">
      <c r="A130" s="269"/>
      <c r="B130" s="99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62"/>
      <c r="T130" s="63"/>
      <c r="U130" s="52"/>
      <c r="V130" s="53"/>
      <c r="W130" s="63"/>
      <c r="X130" s="108"/>
      <c r="Y130" s="266"/>
      <c r="Z130" s="267"/>
      <c r="AA130" s="55"/>
      <c r="AB130" s="49"/>
      <c r="AC130" s="279"/>
    </row>
    <row r="131" spans="1:29" ht="15.75" customHeight="1">
      <c r="A131" s="269"/>
      <c r="B131" s="99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62"/>
      <c r="T131" s="63"/>
      <c r="U131" s="52"/>
      <c r="V131" s="53"/>
      <c r="W131" s="63"/>
      <c r="X131" s="108"/>
      <c r="Y131" s="266"/>
      <c r="Z131" s="267"/>
      <c r="AA131" s="55"/>
      <c r="AB131" s="49"/>
      <c r="AC131" s="279"/>
    </row>
    <row r="132" spans="1:29" ht="15.75" customHeight="1">
      <c r="A132" s="269"/>
      <c r="B132" s="99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62"/>
      <c r="T132" s="63"/>
      <c r="U132" s="52"/>
      <c r="V132" s="53"/>
      <c r="W132" s="63"/>
      <c r="X132" s="108"/>
      <c r="Y132" s="266"/>
      <c r="Z132" s="267"/>
      <c r="AA132" s="55"/>
      <c r="AB132" s="49"/>
      <c r="AC132" s="279"/>
    </row>
    <row r="133" spans="1:29" ht="15.75" customHeight="1">
      <c r="A133" s="269"/>
      <c r="B133" s="99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62"/>
      <c r="T133" s="63"/>
      <c r="U133" s="52"/>
      <c r="V133" s="53"/>
      <c r="W133" s="63"/>
      <c r="X133" s="108"/>
      <c r="Y133" s="266"/>
      <c r="Z133" s="267"/>
      <c r="AA133" s="55"/>
      <c r="AB133" s="49"/>
      <c r="AC133" s="279"/>
    </row>
    <row r="134" spans="1:29" ht="15.75" customHeight="1">
      <c r="A134" s="269"/>
      <c r="B134" s="99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62"/>
      <c r="T134" s="63"/>
      <c r="U134" s="52"/>
      <c r="V134" s="53"/>
      <c r="W134" s="63"/>
      <c r="X134" s="108"/>
      <c r="Y134" s="266"/>
      <c r="Z134" s="267"/>
      <c r="AA134" s="55"/>
      <c r="AB134" s="49"/>
      <c r="AC134" s="279"/>
    </row>
    <row r="135" spans="1:29" ht="15.75" customHeight="1">
      <c r="A135" s="269"/>
      <c r="B135" s="99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62"/>
      <c r="T135" s="63"/>
      <c r="U135" s="52"/>
      <c r="V135" s="53"/>
      <c r="W135" s="63"/>
      <c r="X135" s="108"/>
      <c r="Y135" s="266"/>
      <c r="Z135" s="267"/>
      <c r="AA135" s="55"/>
      <c r="AB135" s="49"/>
      <c r="AC135" s="279"/>
    </row>
    <row r="136" spans="1:29" ht="15.75" customHeight="1">
      <c r="A136" s="269"/>
      <c r="B136" s="99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62"/>
      <c r="T136" s="63"/>
      <c r="U136" s="52"/>
      <c r="V136" s="53"/>
      <c r="W136" s="63"/>
      <c r="X136" s="108"/>
      <c r="Y136" s="266"/>
      <c r="Z136" s="267"/>
      <c r="AA136" s="55"/>
      <c r="AB136" s="49"/>
      <c r="AC136" s="279"/>
    </row>
    <row r="137" spans="1:29" ht="15.75" customHeight="1">
      <c r="A137" s="269"/>
      <c r="B137" s="99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62"/>
      <c r="T137" s="63"/>
      <c r="U137" s="52"/>
      <c r="V137" s="53"/>
      <c r="W137" s="63"/>
      <c r="X137" s="108"/>
      <c r="Y137" s="266"/>
      <c r="Z137" s="267"/>
      <c r="AA137" s="55"/>
      <c r="AB137" s="49"/>
      <c r="AC137" s="279"/>
    </row>
    <row r="138" spans="1:29" ht="15.75" customHeight="1">
      <c r="A138" s="269"/>
      <c r="B138" s="99"/>
      <c r="C138" s="264"/>
      <c r="D138" s="265"/>
      <c r="E138" s="39"/>
      <c r="F138" s="71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62"/>
      <c r="T138" s="63"/>
      <c r="U138" s="52"/>
      <c r="V138" s="53"/>
      <c r="W138" s="63"/>
      <c r="X138" s="108"/>
      <c r="Y138" s="266"/>
      <c r="Z138" s="267"/>
      <c r="AA138" s="55"/>
      <c r="AB138" s="49"/>
      <c r="AC138" s="279"/>
    </row>
    <row r="139" spans="1:29" ht="15.75" customHeight="1">
      <c r="A139" s="269"/>
      <c r="B139" s="99"/>
      <c r="C139" s="264"/>
      <c r="D139" s="265"/>
      <c r="E139" s="109"/>
      <c r="F139" s="71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61">AVERAGE(I124:I139)</f>
        <v>24</v>
      </c>
      <c r="J140" s="81">
        <f t="shared" si="61"/>
        <v>2000</v>
      </c>
      <c r="K140" s="82">
        <f t="shared" ref="K140" si="62">J140/I140</f>
        <v>83.333333333333329</v>
      </c>
      <c r="L140" s="80">
        <f t="shared" ref="L140:M140" si="63">AVERAGE(L124:L139)</f>
        <v>24</v>
      </c>
      <c r="M140" s="81">
        <f t="shared" si="63"/>
        <v>1704.6851210668151</v>
      </c>
      <c r="N140" s="82">
        <f>M140/L140</f>
        <v>71.028546711117301</v>
      </c>
      <c r="O140" s="83">
        <f>L140-I140</f>
        <v>0</v>
      </c>
      <c r="P140" s="84">
        <f>N140-K140</f>
        <v>-12.304786622216028</v>
      </c>
      <c r="Q140" s="85">
        <f>N140/K140</f>
        <v>0.85234256053340762</v>
      </c>
      <c r="R140" s="275"/>
      <c r="S140" s="182">
        <f>S124</f>
        <v>0.70833333333333337</v>
      </c>
      <c r="T140" s="183">
        <f>INDEX(T124:T139,COUNTA(T124:T139))</f>
        <v>0.82708333333333328</v>
      </c>
      <c r="U140" s="86"/>
      <c r="V140" s="96"/>
      <c r="W140" s="78"/>
      <c r="X140" s="82"/>
      <c r="Y140" s="262"/>
      <c r="Z140" s="263"/>
      <c r="AA140" s="97">
        <f>M140-J140</f>
        <v>-295.3148789331849</v>
      </c>
      <c r="AB140" s="85">
        <f>M140/J140</f>
        <v>0.85234256053340751</v>
      </c>
      <c r="AC140" s="280"/>
    </row>
    <row r="141" spans="1:29" ht="15.75" customHeight="1">
      <c r="A141" s="281" t="s">
        <v>47</v>
      </c>
      <c r="B141" s="98" t="s">
        <v>70</v>
      </c>
      <c r="C141" s="271" t="s">
        <v>116</v>
      </c>
      <c r="D141" s="272"/>
      <c r="E141" s="21">
        <v>56.79</v>
      </c>
      <c r="F141" s="34">
        <v>2226</v>
      </c>
      <c r="G141" s="22">
        <f t="shared" ref="G141:G142" si="64">E141*F141</f>
        <v>126414.54</v>
      </c>
      <c r="H141" s="23"/>
      <c r="I141" s="24">
        <v>23</v>
      </c>
      <c r="J141" s="25">
        <v>2000</v>
      </c>
      <c r="K141" s="26">
        <f>J141/I141</f>
        <v>86.956521739130437</v>
      </c>
      <c r="L141" s="27">
        <v>23</v>
      </c>
      <c r="M141" s="25">
        <f>F141/V141*60</f>
        <v>1715.974304068521</v>
      </c>
      <c r="N141" s="26">
        <f>M141/L141</f>
        <v>74.607578437761774</v>
      </c>
      <c r="O141" s="91">
        <f>L141-I141</f>
        <v>0</v>
      </c>
      <c r="P141" s="92">
        <f>N141-K141</f>
        <v>-12.348943301368664</v>
      </c>
      <c r="Q141" s="31">
        <f>N141/K141</f>
        <v>0.85798715203426035</v>
      </c>
      <c r="R141" s="273">
        <f>Q157</f>
        <v>0.85665964880918688</v>
      </c>
      <c r="S141" s="32">
        <v>0.72233796296296293</v>
      </c>
      <c r="T141" s="33">
        <v>0.77638888888888891</v>
      </c>
      <c r="U141" s="34"/>
      <c r="V141" s="35">
        <v>77.8333333333334</v>
      </c>
      <c r="W141" s="15"/>
      <c r="X141" s="17"/>
      <c r="Y141" s="276"/>
      <c r="Z141" s="277"/>
      <c r="AA141" s="36">
        <f>M141-J141</f>
        <v>-284.02569593147905</v>
      </c>
      <c r="AB141" s="31">
        <f>M141/J141</f>
        <v>0.85798715203426046</v>
      </c>
      <c r="AC141" s="348">
        <f>AB157</f>
        <v>0.85665964880918677</v>
      </c>
    </row>
    <row r="142" spans="1:29" ht="15.75" customHeight="1">
      <c r="A142" s="282"/>
      <c r="B142" s="99" t="s">
        <v>70</v>
      </c>
      <c r="C142" s="264" t="s">
        <v>115</v>
      </c>
      <c r="D142" s="265"/>
      <c r="E142" s="39">
        <v>56.87</v>
      </c>
      <c r="F142" s="52">
        <v>1867</v>
      </c>
      <c r="G142" s="41">
        <f t="shared" si="64"/>
        <v>106176.29</v>
      </c>
      <c r="H142" s="42"/>
      <c r="I142" s="43">
        <v>23</v>
      </c>
      <c r="J142" s="44">
        <v>2000</v>
      </c>
      <c r="K142" s="45">
        <f t="shared" ref="K142" si="65">J142/I142</f>
        <v>86.956521739130437</v>
      </c>
      <c r="L142" s="46">
        <v>23</v>
      </c>
      <c r="M142" s="44">
        <f>F142/V142*60</f>
        <v>1710.6642911682261</v>
      </c>
      <c r="N142" s="45">
        <f>M142/L142</f>
        <v>74.376708311662</v>
      </c>
      <c r="O142" s="47">
        <f>L142-I142</f>
        <v>0</v>
      </c>
      <c r="P142" s="48">
        <f>N142-K142</f>
        <v>-12.579813427468437</v>
      </c>
      <c r="Q142" s="49">
        <f>N142/K142</f>
        <v>0.85533214558411297</v>
      </c>
      <c r="R142" s="274"/>
      <c r="S142" s="50">
        <v>0.78124999999999978</v>
      </c>
      <c r="T142" s="51">
        <v>0.82672453703703708</v>
      </c>
      <c r="U142" s="52">
        <v>6.9999999999996554</v>
      </c>
      <c r="V142" s="53">
        <v>65.483333333333718</v>
      </c>
      <c r="W142" s="54"/>
      <c r="X142" s="94"/>
      <c r="Y142" s="266"/>
      <c r="Z142" s="267"/>
      <c r="AA142" s="55">
        <f>M142-J142</f>
        <v>-289.3357088317739</v>
      </c>
      <c r="AB142" s="49">
        <f>M142/J142</f>
        <v>0.85533214558411308</v>
      </c>
      <c r="AC142" s="294"/>
    </row>
    <row r="143" spans="1:29" ht="15.75" customHeight="1">
      <c r="A143" s="282"/>
      <c r="B143" s="99"/>
      <c r="C143" s="264"/>
      <c r="D143" s="265"/>
      <c r="E143" s="39"/>
      <c r="F143" s="52"/>
      <c r="G143" s="41"/>
      <c r="H143" s="42"/>
      <c r="I143" s="43"/>
      <c r="J143" s="44"/>
      <c r="K143" s="45"/>
      <c r="L143" s="46"/>
      <c r="M143" s="44"/>
      <c r="N143" s="45"/>
      <c r="O143" s="47"/>
      <c r="P143" s="48"/>
      <c r="Q143" s="49"/>
      <c r="R143" s="274"/>
      <c r="S143" s="50"/>
      <c r="T143" s="51"/>
      <c r="U143" s="52"/>
      <c r="V143" s="53"/>
      <c r="W143" s="54"/>
      <c r="X143" s="94"/>
      <c r="Y143" s="266"/>
      <c r="Z143" s="267"/>
      <c r="AA143" s="55"/>
      <c r="AB143" s="49"/>
      <c r="AC143" s="294"/>
    </row>
    <row r="144" spans="1:29" ht="15.75" customHeight="1">
      <c r="A144" s="282"/>
      <c r="B144" s="99"/>
      <c r="C144" s="264"/>
      <c r="D144" s="265"/>
      <c r="E144" s="39"/>
      <c r="F144" s="52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94"/>
    </row>
    <row r="145" spans="1:29" ht="15.75" customHeight="1">
      <c r="A145" s="283"/>
      <c r="B145" s="99"/>
      <c r="C145" s="264"/>
      <c r="D145" s="265"/>
      <c r="E145" s="39"/>
      <c r="F145" s="52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94"/>
    </row>
    <row r="146" spans="1:29" ht="15.75" customHeight="1">
      <c r="A146" s="283"/>
      <c r="B146" s="99"/>
      <c r="C146" s="264"/>
      <c r="D146" s="265"/>
      <c r="E146" s="39"/>
      <c r="F146" s="52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94"/>
      <c r="Y146" s="266"/>
      <c r="Z146" s="267"/>
      <c r="AA146" s="55"/>
      <c r="AB146" s="49"/>
      <c r="AC146" s="294"/>
    </row>
    <row r="147" spans="1:29" ht="15.75" customHeight="1">
      <c r="A147" s="283"/>
      <c r="B147" s="99"/>
      <c r="C147" s="264"/>
      <c r="D147" s="265"/>
      <c r="E147" s="39"/>
      <c r="F147" s="52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94"/>
    </row>
    <row r="148" spans="1:29" ht="15.75" customHeight="1">
      <c r="A148" s="283"/>
      <c r="B148" s="99"/>
      <c r="C148" s="264"/>
      <c r="D148" s="265"/>
      <c r="E148" s="39"/>
      <c r="F148" s="52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94"/>
    </row>
    <row r="149" spans="1:29" ht="15.75" customHeight="1">
      <c r="A149" s="283"/>
      <c r="B149" s="99"/>
      <c r="C149" s="264"/>
      <c r="D149" s="265"/>
      <c r="E149" s="39"/>
      <c r="F149" s="52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54"/>
      <c r="X149" s="94"/>
      <c r="Y149" s="266"/>
      <c r="Z149" s="267"/>
      <c r="AA149" s="55"/>
      <c r="AB149" s="49"/>
      <c r="AC149" s="294"/>
    </row>
    <row r="150" spans="1:29" ht="15.75" customHeight="1">
      <c r="A150" s="283"/>
      <c r="B150" s="99"/>
      <c r="C150" s="264"/>
      <c r="D150" s="265"/>
      <c r="E150" s="39"/>
      <c r="F150" s="52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54"/>
      <c r="X150" s="94"/>
      <c r="Y150" s="266"/>
      <c r="Z150" s="267"/>
      <c r="AA150" s="55"/>
      <c r="AB150" s="49"/>
      <c r="AC150" s="294"/>
    </row>
    <row r="151" spans="1:29" ht="15.75" customHeight="1">
      <c r="A151" s="283"/>
      <c r="B151" s="99"/>
      <c r="C151" s="264"/>
      <c r="D151" s="265"/>
      <c r="E151" s="39"/>
      <c r="F151" s="52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54"/>
      <c r="X151" s="94"/>
      <c r="Y151" s="266"/>
      <c r="Z151" s="267"/>
      <c r="AA151" s="55"/>
      <c r="AB151" s="49"/>
      <c r="AC151" s="294"/>
    </row>
    <row r="152" spans="1:29" ht="15.75" customHeight="1">
      <c r="A152" s="283"/>
      <c r="B152" s="99"/>
      <c r="C152" s="264"/>
      <c r="D152" s="265"/>
      <c r="E152" s="39"/>
      <c r="F152" s="52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54"/>
      <c r="X152" s="94"/>
      <c r="Y152" s="266"/>
      <c r="Z152" s="267"/>
      <c r="AA152" s="55"/>
      <c r="AB152" s="49"/>
      <c r="AC152" s="294"/>
    </row>
    <row r="153" spans="1:29" ht="15.75" customHeight="1">
      <c r="A153" s="283"/>
      <c r="B153" s="99"/>
      <c r="C153" s="264"/>
      <c r="D153" s="265"/>
      <c r="E153" s="39"/>
      <c r="F153" s="52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54"/>
      <c r="X153" s="94"/>
      <c r="Y153" s="266"/>
      <c r="Z153" s="267"/>
      <c r="AA153" s="55"/>
      <c r="AB153" s="49"/>
      <c r="AC153" s="294"/>
    </row>
    <row r="154" spans="1:29" ht="15.75" customHeight="1">
      <c r="A154" s="283"/>
      <c r="B154" s="99"/>
      <c r="C154" s="264"/>
      <c r="D154" s="265"/>
      <c r="E154" s="39"/>
      <c r="F154" s="52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100"/>
      <c r="X154" s="101"/>
      <c r="Y154" s="266"/>
      <c r="Z154" s="267"/>
      <c r="AA154" s="55"/>
      <c r="AB154" s="49"/>
      <c r="AC154" s="294"/>
    </row>
    <row r="155" spans="1:29" ht="15.75" customHeight="1">
      <c r="A155" s="283"/>
      <c r="B155" s="99"/>
      <c r="C155" s="264"/>
      <c r="D155" s="265"/>
      <c r="E155" s="39"/>
      <c r="F155" s="52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102"/>
      <c r="X155" s="103"/>
      <c r="Y155" s="266"/>
      <c r="Z155" s="267"/>
      <c r="AA155" s="55"/>
      <c r="AB155" s="49"/>
      <c r="AC155" s="294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50"/>
      <c r="T156" s="51"/>
      <c r="U156" s="73"/>
      <c r="V156" s="53"/>
      <c r="W156" s="102"/>
      <c r="X156" s="103"/>
      <c r="Y156" s="266"/>
      <c r="Z156" s="267"/>
      <c r="AA156" s="55"/>
      <c r="AB156" s="49"/>
      <c r="AC156" s="294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66">AVERAGE(I141:I156)</f>
        <v>23</v>
      </c>
      <c r="J157" s="81">
        <f t="shared" si="66"/>
        <v>2000</v>
      </c>
      <c r="K157" s="82">
        <f t="shared" ref="K157" si="67">J157/I157</f>
        <v>86.956521739130437</v>
      </c>
      <c r="L157" s="80">
        <f t="shared" ref="L157:M157" si="68">AVERAGE(L141:L156)</f>
        <v>23</v>
      </c>
      <c r="M157" s="81">
        <f t="shared" si="68"/>
        <v>1713.3192976183736</v>
      </c>
      <c r="N157" s="82">
        <f>M157/L157</f>
        <v>74.492143374711901</v>
      </c>
      <c r="O157" s="83">
        <f>L157-I157</f>
        <v>0</v>
      </c>
      <c r="P157" s="84">
        <f>N157-K157</f>
        <v>-12.464378364418536</v>
      </c>
      <c r="Q157" s="85">
        <f>N157/K157</f>
        <v>0.85665964880918688</v>
      </c>
      <c r="R157" s="275"/>
      <c r="S157" s="182">
        <f>S141</f>
        <v>0.72233796296296293</v>
      </c>
      <c r="T157" s="183">
        <f>INDEX(T141:T156,COUNTA(T141:T156))</f>
        <v>0.82672453703703708</v>
      </c>
      <c r="U157" s="86"/>
      <c r="V157" s="96"/>
      <c r="W157" s="105"/>
      <c r="X157" s="106"/>
      <c r="Y157" s="262"/>
      <c r="Z157" s="263"/>
      <c r="AA157" s="97">
        <f>M157-J157</f>
        <v>-286.68070238162636</v>
      </c>
      <c r="AB157" s="85">
        <f>M157/J157</f>
        <v>0.85665964880918677</v>
      </c>
      <c r="AC157" s="295"/>
    </row>
    <row r="158" spans="1:29" ht="15.75" customHeight="1">
      <c r="A158" s="268" t="s">
        <v>246</v>
      </c>
      <c r="B158" s="98" t="s">
        <v>70</v>
      </c>
      <c r="C158" s="271" t="s">
        <v>219</v>
      </c>
      <c r="D158" s="272"/>
      <c r="E158" s="21">
        <v>44.3</v>
      </c>
      <c r="F158" s="15">
        <v>2387</v>
      </c>
      <c r="G158" s="22">
        <f t="shared" ref="G158:G159" si="69">E158*F158</f>
        <v>105744.09999999999</v>
      </c>
      <c r="H158" s="23"/>
      <c r="I158" s="24">
        <v>17</v>
      </c>
      <c r="J158" s="25">
        <v>2000</v>
      </c>
      <c r="K158" s="26">
        <f>J158/I158</f>
        <v>117.64705882352941</v>
      </c>
      <c r="L158" s="27">
        <v>17</v>
      </c>
      <c r="M158" s="25">
        <f>F158/V158*60</f>
        <v>1715.552006388501</v>
      </c>
      <c r="N158" s="26">
        <f>M158/L158</f>
        <v>100.91482390520594</v>
      </c>
      <c r="O158" s="91">
        <f>L158-I158</f>
        <v>0</v>
      </c>
      <c r="P158" s="92">
        <f>N158-K158</f>
        <v>-16.732234918323471</v>
      </c>
      <c r="Q158" s="31">
        <f>N158/K158</f>
        <v>0.85777600319425051</v>
      </c>
      <c r="R158" s="273">
        <f>Q174</f>
        <v>0.85650378204309474</v>
      </c>
      <c r="S158" s="32">
        <v>0.70833333333333337</v>
      </c>
      <c r="T158" s="33">
        <v>0.7663078703703704</v>
      </c>
      <c r="U158" s="34"/>
      <c r="V158" s="35">
        <v>83.48333333333332</v>
      </c>
      <c r="W158" s="33"/>
      <c r="X158" s="107"/>
      <c r="Y158" s="276"/>
      <c r="Z158" s="277"/>
      <c r="AA158" s="36">
        <f>M158-J158</f>
        <v>-284.44799361149899</v>
      </c>
      <c r="AB158" s="31">
        <f>M158/J158</f>
        <v>0.85777600319425051</v>
      </c>
      <c r="AC158" s="278">
        <f>AB174</f>
        <v>0.85650378204309485</v>
      </c>
    </row>
    <row r="159" spans="1:29" ht="15.75" customHeight="1">
      <c r="A159" s="269"/>
      <c r="B159" s="99" t="s">
        <v>70</v>
      </c>
      <c r="C159" s="264" t="s">
        <v>211</v>
      </c>
      <c r="D159" s="265"/>
      <c r="E159" s="39">
        <v>47.6</v>
      </c>
      <c r="F159" s="40">
        <v>2493</v>
      </c>
      <c r="G159" s="41">
        <f t="shared" si="69"/>
        <v>118666.8</v>
      </c>
      <c r="H159" s="42"/>
      <c r="I159" s="43">
        <v>23</v>
      </c>
      <c r="J159" s="44">
        <v>2000</v>
      </c>
      <c r="K159" s="45">
        <f t="shared" ref="K159" si="70">J159/I159</f>
        <v>86.956521739130437</v>
      </c>
      <c r="L159" s="46">
        <v>23</v>
      </c>
      <c r="M159" s="44">
        <f>F159/V159*60</f>
        <v>1710.4631217838783</v>
      </c>
      <c r="N159" s="45">
        <f>M159/L159</f>
        <v>74.367961816690354</v>
      </c>
      <c r="O159" s="47">
        <f>L159-I159</f>
        <v>0</v>
      </c>
      <c r="P159" s="48">
        <f>N159-K159</f>
        <v>-12.588559922440083</v>
      </c>
      <c r="Q159" s="49">
        <f>N159/K159</f>
        <v>0.85523156089193908</v>
      </c>
      <c r="R159" s="274"/>
      <c r="S159" s="50">
        <v>0.76944444444444449</v>
      </c>
      <c r="T159" s="51">
        <v>0.8301736111111111</v>
      </c>
      <c r="U159" s="52">
        <v>4.5166666666666799</v>
      </c>
      <c r="V159" s="53">
        <v>87.449999999999918</v>
      </c>
      <c r="W159" s="54"/>
      <c r="X159" s="94"/>
      <c r="Y159" s="266"/>
      <c r="Z159" s="267"/>
      <c r="AA159" s="55">
        <f>M159-J159</f>
        <v>-289.53687821612175</v>
      </c>
      <c r="AB159" s="49">
        <f>M159/J159</f>
        <v>0.85523156089193908</v>
      </c>
      <c r="AC159" s="279"/>
    </row>
    <row r="160" spans="1:29" ht="15.75" customHeight="1">
      <c r="A160" s="269"/>
      <c r="B160" s="99"/>
      <c r="C160" s="264"/>
      <c r="D160" s="265"/>
      <c r="E160" s="39"/>
      <c r="F160" s="40"/>
      <c r="G160" s="41"/>
      <c r="H160" s="42"/>
      <c r="I160" s="43"/>
      <c r="J160" s="44"/>
      <c r="K160" s="45"/>
      <c r="L160" s="46"/>
      <c r="M160" s="44"/>
      <c r="N160" s="45"/>
      <c r="O160" s="47"/>
      <c r="P160" s="48"/>
      <c r="Q160" s="49"/>
      <c r="R160" s="274"/>
      <c r="S160" s="50"/>
      <c r="T160" s="51"/>
      <c r="U160" s="52"/>
      <c r="V160" s="53"/>
      <c r="W160" s="54"/>
      <c r="X160" s="94"/>
      <c r="Y160" s="266"/>
      <c r="Z160" s="267"/>
      <c r="AA160" s="55"/>
      <c r="AB160" s="49"/>
      <c r="AC160" s="279"/>
    </row>
    <row r="161" spans="1:29" ht="15.75" customHeight="1">
      <c r="A161" s="269"/>
      <c r="B161" s="99"/>
      <c r="C161" s="264"/>
      <c r="D161" s="265"/>
      <c r="E161" s="39"/>
      <c r="F161" s="40"/>
      <c r="G161" s="41"/>
      <c r="H161" s="42"/>
      <c r="I161" s="43"/>
      <c r="J161" s="44"/>
      <c r="K161" s="45"/>
      <c r="L161" s="46"/>
      <c r="M161" s="44"/>
      <c r="N161" s="45"/>
      <c r="O161" s="47"/>
      <c r="P161" s="48"/>
      <c r="Q161" s="49"/>
      <c r="R161" s="274"/>
      <c r="S161" s="50"/>
      <c r="T161" s="51"/>
      <c r="U161" s="52"/>
      <c r="V161" s="53"/>
      <c r="W161" s="54"/>
      <c r="X161" s="94"/>
      <c r="Y161" s="266"/>
      <c r="Z161" s="267"/>
      <c r="AA161" s="55"/>
      <c r="AB161" s="49"/>
      <c r="AC161" s="279"/>
    </row>
    <row r="162" spans="1:29" ht="15.75" customHeight="1">
      <c r="A162" s="269"/>
      <c r="B162" s="99"/>
      <c r="C162" s="264"/>
      <c r="D162" s="265"/>
      <c r="E162" s="39"/>
      <c r="F162" s="40"/>
      <c r="G162" s="41"/>
      <c r="H162" s="58"/>
      <c r="I162" s="43"/>
      <c r="J162" s="44"/>
      <c r="K162" s="45"/>
      <c r="L162" s="59"/>
      <c r="M162" s="44"/>
      <c r="N162" s="45"/>
      <c r="O162" s="47"/>
      <c r="P162" s="48"/>
      <c r="Q162" s="49"/>
      <c r="R162" s="274"/>
      <c r="S162" s="50"/>
      <c r="T162" s="51"/>
      <c r="U162" s="52"/>
      <c r="V162" s="53"/>
      <c r="W162" s="54"/>
      <c r="X162" s="94"/>
      <c r="Y162" s="266"/>
      <c r="Z162" s="267"/>
      <c r="AA162" s="55"/>
      <c r="AB162" s="49"/>
      <c r="AC162" s="279"/>
    </row>
    <row r="163" spans="1:29" ht="15.75" customHeight="1">
      <c r="A163" s="269"/>
      <c r="B163" s="99"/>
      <c r="C163" s="264"/>
      <c r="D163" s="265"/>
      <c r="E163" s="39"/>
      <c r="F163" s="40"/>
      <c r="G163" s="60"/>
      <c r="H163" s="61"/>
      <c r="I163" s="43"/>
      <c r="J163" s="44"/>
      <c r="K163" s="45"/>
      <c r="L163" s="46"/>
      <c r="M163" s="44"/>
      <c r="N163" s="45"/>
      <c r="O163" s="47"/>
      <c r="P163" s="48"/>
      <c r="Q163" s="49"/>
      <c r="R163" s="274"/>
      <c r="S163" s="50"/>
      <c r="T163" s="51"/>
      <c r="U163" s="52"/>
      <c r="V163" s="53"/>
      <c r="W163" s="54"/>
      <c r="X163" s="94"/>
      <c r="Y163" s="266"/>
      <c r="Z163" s="267"/>
      <c r="AA163" s="55"/>
      <c r="AB163" s="49"/>
      <c r="AC163" s="279"/>
    </row>
    <row r="164" spans="1:29" ht="15.75" customHeight="1">
      <c r="A164" s="269"/>
      <c r="B164" s="99"/>
      <c r="C164" s="264"/>
      <c r="D164" s="265"/>
      <c r="E164" s="39"/>
      <c r="F164" s="40"/>
      <c r="G164" s="60"/>
      <c r="H164" s="64"/>
      <c r="I164" s="43"/>
      <c r="J164" s="44"/>
      <c r="K164" s="45"/>
      <c r="L164" s="59"/>
      <c r="M164" s="44"/>
      <c r="N164" s="45"/>
      <c r="O164" s="65"/>
      <c r="P164" s="66"/>
      <c r="Q164" s="67"/>
      <c r="R164" s="274"/>
      <c r="S164" s="62"/>
      <c r="T164" s="63"/>
      <c r="U164" s="52"/>
      <c r="V164" s="53"/>
      <c r="W164" s="63"/>
      <c r="X164" s="108"/>
      <c r="Y164" s="266"/>
      <c r="Z164" s="267"/>
      <c r="AA164" s="55"/>
      <c r="AB164" s="49"/>
      <c r="AC164" s="279"/>
    </row>
    <row r="165" spans="1:29" ht="15.75" customHeight="1">
      <c r="A165" s="269"/>
      <c r="B165" s="99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62"/>
      <c r="T165" s="63"/>
      <c r="U165" s="52"/>
      <c r="V165" s="53"/>
      <c r="W165" s="63"/>
      <c r="X165" s="108"/>
      <c r="Y165" s="266"/>
      <c r="Z165" s="267"/>
      <c r="AA165" s="55"/>
      <c r="AB165" s="49"/>
      <c r="AC165" s="279"/>
    </row>
    <row r="166" spans="1:29" ht="15.75" customHeight="1">
      <c r="A166" s="269"/>
      <c r="B166" s="99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62"/>
      <c r="T166" s="63"/>
      <c r="U166" s="52"/>
      <c r="V166" s="53"/>
      <c r="W166" s="63"/>
      <c r="X166" s="108"/>
      <c r="Y166" s="266"/>
      <c r="Z166" s="267"/>
      <c r="AA166" s="55"/>
      <c r="AB166" s="49"/>
      <c r="AC166" s="279"/>
    </row>
    <row r="167" spans="1:29" ht="15.75" customHeight="1">
      <c r="A167" s="269"/>
      <c r="B167" s="99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62"/>
      <c r="T167" s="63"/>
      <c r="U167" s="52"/>
      <c r="V167" s="53"/>
      <c r="W167" s="63"/>
      <c r="X167" s="108"/>
      <c r="Y167" s="266"/>
      <c r="Z167" s="267"/>
      <c r="AA167" s="55"/>
      <c r="AB167" s="49"/>
      <c r="AC167" s="279"/>
    </row>
    <row r="168" spans="1:29" ht="15.75" customHeight="1">
      <c r="A168" s="269"/>
      <c r="B168" s="99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62"/>
      <c r="T168" s="63"/>
      <c r="U168" s="52"/>
      <c r="V168" s="53"/>
      <c r="W168" s="63"/>
      <c r="X168" s="108"/>
      <c r="Y168" s="266"/>
      <c r="Z168" s="267"/>
      <c r="AA168" s="55"/>
      <c r="AB168" s="49"/>
      <c r="AC168" s="279"/>
    </row>
    <row r="169" spans="1:29" ht="15.75" customHeight="1">
      <c r="A169" s="269"/>
      <c r="B169" s="99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62"/>
      <c r="T169" s="63"/>
      <c r="U169" s="52"/>
      <c r="V169" s="53"/>
      <c r="W169" s="63"/>
      <c r="X169" s="108"/>
      <c r="Y169" s="266"/>
      <c r="Z169" s="267"/>
      <c r="AA169" s="55"/>
      <c r="AB169" s="49"/>
      <c r="AC169" s="279"/>
    </row>
    <row r="170" spans="1:29" ht="15.75" customHeight="1">
      <c r="A170" s="269"/>
      <c r="B170" s="99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62"/>
      <c r="T170" s="63"/>
      <c r="U170" s="52"/>
      <c r="V170" s="53"/>
      <c r="W170" s="63"/>
      <c r="X170" s="108"/>
      <c r="Y170" s="266"/>
      <c r="Z170" s="267"/>
      <c r="AA170" s="55"/>
      <c r="AB170" s="49"/>
      <c r="AC170" s="279"/>
    </row>
    <row r="171" spans="1:29" ht="15.75" customHeight="1">
      <c r="A171" s="269"/>
      <c r="B171" s="99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62"/>
      <c r="T171" s="63"/>
      <c r="U171" s="52"/>
      <c r="V171" s="53"/>
      <c r="W171" s="63"/>
      <c r="X171" s="108"/>
      <c r="Y171" s="266"/>
      <c r="Z171" s="267"/>
      <c r="AA171" s="55"/>
      <c r="AB171" s="49"/>
      <c r="AC171" s="279"/>
    </row>
    <row r="172" spans="1:29" ht="15.75" customHeight="1">
      <c r="A172" s="269"/>
      <c r="B172" s="99"/>
      <c r="C172" s="264"/>
      <c r="D172" s="265"/>
      <c r="E172" s="39"/>
      <c r="F172" s="71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62"/>
      <c r="T172" s="63"/>
      <c r="U172" s="52"/>
      <c r="V172" s="53"/>
      <c r="W172" s="63"/>
      <c r="X172" s="108"/>
      <c r="Y172" s="266"/>
      <c r="Z172" s="267"/>
      <c r="AA172" s="55"/>
      <c r="AB172" s="49"/>
      <c r="AC172" s="279"/>
    </row>
    <row r="173" spans="1:29" ht="15.75" customHeight="1">
      <c r="A173" s="269"/>
      <c r="B173" s="99"/>
      <c r="C173" s="264"/>
      <c r="D173" s="265"/>
      <c r="E173" s="109"/>
      <c r="F173" s="71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71">AVERAGE(I158:I173)</f>
        <v>20</v>
      </c>
      <c r="J174" s="81">
        <f t="shared" si="71"/>
        <v>2000</v>
      </c>
      <c r="K174" s="82">
        <f t="shared" ref="K174" si="72">J174/I174</f>
        <v>100</v>
      </c>
      <c r="L174" s="80">
        <f t="shared" ref="L174:M174" si="73">AVERAGE(L158:L173)</f>
        <v>20</v>
      </c>
      <c r="M174" s="81">
        <f t="shared" si="73"/>
        <v>1713.0075640861896</v>
      </c>
      <c r="N174" s="82">
        <f>M174/L174</f>
        <v>85.650378204309476</v>
      </c>
      <c r="O174" s="83">
        <f>L174-I174</f>
        <v>0</v>
      </c>
      <c r="P174" s="84">
        <f>N174-K174</f>
        <v>-14.349621795690524</v>
      </c>
      <c r="Q174" s="85">
        <f>N174/K174</f>
        <v>0.85650378204309474</v>
      </c>
      <c r="R174" s="275"/>
      <c r="S174" s="182">
        <f>S158</f>
        <v>0.70833333333333337</v>
      </c>
      <c r="T174" s="183">
        <f>INDEX(T158:T173,COUNTA(T158:T173))</f>
        <v>0.8301736111111111</v>
      </c>
      <c r="U174" s="86"/>
      <c r="V174" s="96"/>
      <c r="W174" s="78"/>
      <c r="X174" s="82"/>
      <c r="Y174" s="262"/>
      <c r="Z174" s="263"/>
      <c r="AA174" s="97">
        <f>M174-J174</f>
        <v>-286.99243591381037</v>
      </c>
      <c r="AB174" s="85">
        <f>M174/J174</f>
        <v>0.85650378204309485</v>
      </c>
      <c r="AC174" s="280"/>
    </row>
    <row r="176" spans="1:29">
      <c r="Y176" s="260" t="s">
        <v>54</v>
      </c>
      <c r="Z176" s="260"/>
    </row>
    <row r="177" spans="25:26">
      <c r="Y177" s="260" t="s">
        <v>55</v>
      </c>
      <c r="Z177" s="260"/>
    </row>
    <row r="178" spans="25:26">
      <c r="Y178" s="260" t="s">
        <v>56</v>
      </c>
      <c r="Z178" s="260"/>
    </row>
    <row r="179" spans="25:26">
      <c r="Y179" s="260" t="s">
        <v>57</v>
      </c>
      <c r="Z179" s="260"/>
    </row>
    <row r="180" spans="25:26">
      <c r="Y180" s="260" t="s">
        <v>58</v>
      </c>
      <c r="Z180" s="260"/>
    </row>
    <row r="181" spans="25:26">
      <c r="Y181" s="260" t="s">
        <v>59</v>
      </c>
      <c r="Z181" s="260"/>
    </row>
    <row r="182" spans="25:26">
      <c r="Y182" s="260" t="s">
        <v>60</v>
      </c>
      <c r="Z182" s="260"/>
    </row>
    <row r="183" spans="25:26">
      <c r="Y183" s="260" t="s">
        <v>61</v>
      </c>
      <c r="Z183" s="260"/>
    </row>
    <row r="184" spans="25:26">
      <c r="Y184" s="260" t="s">
        <v>62</v>
      </c>
      <c r="Z184" s="260"/>
    </row>
    <row r="185" spans="25:26">
      <c r="Y185" s="260" t="s">
        <v>63</v>
      </c>
      <c r="Z185" s="260"/>
    </row>
    <row r="186" spans="25:26">
      <c r="Y186" s="260" t="s">
        <v>64</v>
      </c>
      <c r="Z186" s="260"/>
    </row>
    <row r="187" spans="25:26">
      <c r="Y187" s="260" t="s">
        <v>65</v>
      </c>
      <c r="Z187" s="260"/>
    </row>
    <row r="188" spans="25:26">
      <c r="Y188" s="260" t="s">
        <v>66</v>
      </c>
      <c r="Z188" s="260"/>
    </row>
  </sheetData>
  <mergeCells count="415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</mergeCells>
  <phoneticPr fontId="4" type="noConversion"/>
  <conditionalFormatting sqref="O5:O174">
    <cfRule type="cellIs" dxfId="40" priority="4" operator="greaterThan">
      <formula>0</formula>
    </cfRule>
  </conditionalFormatting>
  <conditionalFormatting sqref="P5:P174 AA5:AA174">
    <cfRule type="cellIs" dxfId="39" priority="8" operator="lessThan">
      <formula>0</formula>
    </cfRule>
  </conditionalFormatting>
  <conditionalFormatting sqref="Q5:Q174 AB5:AB174">
    <cfRule type="cellIs" dxfId="38" priority="6" operator="greaterThan">
      <formula>1</formula>
    </cfRule>
    <cfRule type="cellIs" dxfId="37" priority="7" operator="lessThan">
      <formula>0.8</formula>
    </cfRule>
  </conditionalFormatting>
  <conditionalFormatting sqref="AC5:AC22 R5:R174 AC56:AC91">
    <cfRule type="cellIs" dxfId="36" priority="9" operator="lessThan">
      <formula>0.8</formula>
    </cfRule>
  </conditionalFormatting>
  <conditionalFormatting sqref="AC39">
    <cfRule type="cellIs" dxfId="35" priority="12" operator="lessThan">
      <formula>0.8</formula>
    </cfRule>
  </conditionalFormatting>
  <conditionalFormatting sqref="AC54">
    <cfRule type="cellIs" dxfId="34" priority="11" operator="lessThan">
      <formula>0.8</formula>
    </cfRule>
  </conditionalFormatting>
  <conditionalFormatting sqref="AC97:AC105">
    <cfRule type="cellIs" dxfId="33" priority="10" operator="lessThan">
      <formula>0.8</formula>
    </cfRule>
  </conditionalFormatting>
  <conditionalFormatting sqref="AC107:AC112">
    <cfRule type="cellIs" dxfId="32" priority="5" operator="lessThan">
      <formula>0.8</formula>
    </cfRule>
  </conditionalFormatting>
  <conditionalFormatting sqref="AC124:AC141">
    <cfRule type="cellIs" dxfId="31" priority="1" operator="lessThan">
      <formula>0.8</formula>
    </cfRule>
  </conditionalFormatting>
  <conditionalFormatting sqref="AC156">
    <cfRule type="cellIs" dxfId="30" priority="3" operator="lessThan">
      <formula>0.8</formula>
    </cfRule>
  </conditionalFormatting>
  <conditionalFormatting sqref="AC158:AC174">
    <cfRule type="cellIs" dxfId="29" priority="2" operator="lessThan">
      <formula>0.8</formula>
    </cfRule>
  </conditionalFormatting>
  <dataValidations count="1">
    <dataValidation type="list" allowBlank="1" showInputMessage="1" showErrorMessage="1" sqref="Y5:Z174" xr:uid="{D9D6C62D-D47A-4CB4-9A8A-708C7258D653}">
      <formula1>$Y$176:$Y$204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2D907-80CC-47E1-A773-493C41116F5F}">
  <sheetPr>
    <tabColor theme="8" tint="0.59999389629810485"/>
  </sheetPr>
  <dimension ref="B1:AR36"/>
  <sheetViews>
    <sheetView zoomScale="70" zoomScaleNormal="70" workbookViewId="0">
      <selection activeCell="V42" sqref="V42"/>
    </sheetView>
  </sheetViews>
  <sheetFormatPr defaultColWidth="7.6640625" defaultRowHeight="15.75"/>
  <cols>
    <col min="1" max="1" width="7.6640625" style="125"/>
    <col min="2" max="2" width="15.6640625" style="125" customWidth="1"/>
    <col min="3" max="3" width="8.109375" style="131" customWidth="1"/>
    <col min="4" max="34" width="11.109375" style="125" customWidth="1"/>
    <col min="35" max="16384" width="7.6640625" style="125"/>
  </cols>
  <sheetData>
    <row r="1" spans="2:44" ht="27.75" customHeight="1">
      <c r="B1" s="247" t="s">
        <v>132</v>
      </c>
      <c r="C1" s="247"/>
      <c r="D1" s="247"/>
      <c r="E1" s="247"/>
      <c r="F1" s="247"/>
      <c r="G1" s="247"/>
      <c r="H1" s="247"/>
      <c r="I1" s="247"/>
      <c r="J1" s="247"/>
      <c r="K1" s="124"/>
      <c r="L1" s="124"/>
      <c r="M1" s="124"/>
      <c r="N1" s="124"/>
      <c r="O1" s="124"/>
      <c r="P1" s="124"/>
    </row>
    <row r="2" spans="2:44" ht="27.75" customHeight="1">
      <c r="B2" s="248"/>
      <c r="C2" s="248"/>
      <c r="D2" s="248"/>
      <c r="E2" s="248"/>
      <c r="F2" s="248"/>
      <c r="G2" s="248"/>
      <c r="H2" s="248"/>
      <c r="I2" s="248"/>
      <c r="J2" s="248"/>
      <c r="K2" s="124"/>
      <c r="L2" s="124"/>
      <c r="M2" s="124"/>
      <c r="N2" s="124"/>
      <c r="O2" s="124"/>
      <c r="P2" s="124"/>
    </row>
    <row r="3" spans="2:44" ht="46.5" customHeight="1">
      <c r="B3" s="126" t="s">
        <v>133</v>
      </c>
      <c r="C3" s="249" t="s">
        <v>232</v>
      </c>
      <c r="D3" s="250"/>
      <c r="E3" s="126" t="s">
        <v>134</v>
      </c>
      <c r="F3" s="251">
        <f>'0701(18度C)'!D1+'0701(4度C)'!D1</f>
        <v>251708</v>
      </c>
      <c r="G3" s="252"/>
      <c r="H3" s="126" t="s">
        <v>2</v>
      </c>
      <c r="I3" s="253">
        <f>'0701(18度C)'!F1+'0701(4度C)'!F1</f>
        <v>8307355.0899999999</v>
      </c>
      <c r="J3" s="254"/>
      <c r="K3" s="127"/>
      <c r="L3" s="128"/>
      <c r="M3" s="124"/>
      <c r="N3" s="124"/>
      <c r="O3" s="124"/>
      <c r="P3" s="124"/>
    </row>
    <row r="4" spans="2:44" ht="28.5" customHeight="1">
      <c r="B4" s="255" t="s">
        <v>135</v>
      </c>
      <c r="C4" s="235" t="s">
        <v>136</v>
      </c>
      <c r="D4" s="236"/>
      <c r="E4" s="258" t="s">
        <v>137</v>
      </c>
      <c r="F4" s="259"/>
      <c r="G4" s="258" t="s">
        <v>138</v>
      </c>
      <c r="H4" s="259"/>
      <c r="I4" s="258" t="s">
        <v>139</v>
      </c>
      <c r="J4" s="259"/>
      <c r="K4" s="233" t="s">
        <v>140</v>
      </c>
      <c r="L4" s="234"/>
      <c r="M4" s="233" t="s">
        <v>141</v>
      </c>
      <c r="N4" s="234"/>
      <c r="P4" s="128"/>
      <c r="Q4" s="124"/>
      <c r="R4" s="124"/>
    </row>
    <row r="5" spans="2:44" ht="28.5" customHeight="1">
      <c r="B5" s="256"/>
      <c r="C5" s="235" t="s">
        <v>142</v>
      </c>
      <c r="D5" s="236"/>
      <c r="E5" s="237" t="s">
        <v>143</v>
      </c>
      <c r="F5" s="238"/>
      <c r="G5" s="239" t="s">
        <v>144</v>
      </c>
      <c r="H5" s="240"/>
      <c r="I5" s="241" t="s">
        <v>145</v>
      </c>
      <c r="J5" s="242"/>
      <c r="K5" s="243" t="s">
        <v>146</v>
      </c>
      <c r="L5" s="244"/>
      <c r="M5" s="245" t="s">
        <v>147</v>
      </c>
      <c r="N5" s="246"/>
      <c r="O5" s="128"/>
      <c r="P5" s="128"/>
      <c r="Q5" s="128"/>
      <c r="R5" s="128"/>
    </row>
    <row r="6" spans="2:44" ht="28.5" customHeight="1">
      <c r="B6" s="256"/>
      <c r="C6" s="235" t="s">
        <v>148</v>
      </c>
      <c r="D6" s="236"/>
      <c r="E6" s="227">
        <f>AVERAGE(D13:O13,D27:X27)</f>
        <v>462.46446502873761</v>
      </c>
      <c r="F6" s="228" t="e">
        <f>AVERAGE(#REF!,D13:K13)</f>
        <v>#REF!</v>
      </c>
      <c r="G6" s="229">
        <f>AVERAGE(D13:K13)</f>
        <v>178.42935957927506</v>
      </c>
      <c r="H6" s="230"/>
      <c r="I6" s="229">
        <f>AVERAGE(L13:O13)</f>
        <v>90.096618357487912</v>
      </c>
      <c r="J6" s="230"/>
      <c r="K6" s="229">
        <f>AVERAGE(D27:O27)</f>
        <v>631.42833185905931</v>
      </c>
      <c r="L6" s="230"/>
      <c r="M6" s="229">
        <f>AVERAGE(P27:X27)</f>
        <v>754.73752228163994</v>
      </c>
      <c r="N6" s="230"/>
      <c r="O6" s="128"/>
      <c r="P6" s="128"/>
      <c r="Q6" s="128"/>
      <c r="R6" s="128"/>
    </row>
    <row r="7" spans="2:44" ht="28.5" customHeight="1">
      <c r="B7" s="256"/>
      <c r="C7" s="221" t="s">
        <v>149</v>
      </c>
      <c r="D7" s="222"/>
      <c r="E7" s="231">
        <f>AVERAGE(D14:O14,D28:X28)</f>
        <v>387.97238376892028</v>
      </c>
      <c r="F7" s="232" t="e">
        <f>AVERAGE(#REF!,D14:K14)</f>
        <v>#REF!</v>
      </c>
      <c r="G7" s="219">
        <f>AVERAGE(D14:K14)</f>
        <v>150.05732356693846</v>
      </c>
      <c r="H7" s="220"/>
      <c r="I7" s="219">
        <f>AVERAGE(L14:O14)</f>
        <v>77.058441218061702</v>
      </c>
      <c r="J7" s="220"/>
      <c r="K7" s="219">
        <f>AVERAGE(D28:O28)</f>
        <v>529.42069747547635</v>
      </c>
      <c r="L7" s="220"/>
      <c r="M7" s="219">
        <f>AVERAGE(P28:X28)</f>
        <v>632.39917367125361</v>
      </c>
      <c r="N7" s="220"/>
      <c r="O7" s="128"/>
      <c r="P7" s="128"/>
      <c r="Q7" s="128"/>
      <c r="R7" s="128"/>
    </row>
    <row r="8" spans="2:44" ht="28.5" customHeight="1">
      <c r="B8" s="257"/>
      <c r="C8" s="221" t="s">
        <v>150</v>
      </c>
      <c r="D8" s="222"/>
      <c r="E8" s="223">
        <f>AVERAGE(D15:O15,D29:X29)</f>
        <v>0.84358942332734399</v>
      </c>
      <c r="F8" s="224" t="e">
        <f>AVERAGE(D15:K15,#REF!)</f>
        <v>#REF!</v>
      </c>
      <c r="G8" s="225">
        <f>AVERAGE(D15:K15)</f>
        <v>0.84422297190206774</v>
      </c>
      <c r="H8" s="226"/>
      <c r="I8" s="225">
        <f>AVERAGE(L15:O15)</f>
        <v>0.8551818323923065</v>
      </c>
      <c r="J8" s="226"/>
      <c r="K8" s="225">
        <f>AVERAGE(D29:O29)</f>
        <v>0.84129979564238799</v>
      </c>
      <c r="L8" s="226"/>
      <c r="M8" s="225">
        <f>AVERAGE(P29:X29)</f>
        <v>0.84010691570429286</v>
      </c>
      <c r="N8" s="226"/>
      <c r="O8" s="130" t="s">
        <v>151</v>
      </c>
      <c r="P8" s="128"/>
      <c r="Q8" s="128"/>
      <c r="R8" s="128"/>
    </row>
    <row r="9" spans="2:44" ht="28.5" customHeight="1" thickBot="1">
      <c r="H9" s="132"/>
      <c r="N9" s="128"/>
      <c r="O9" s="128"/>
      <c r="P9" s="128"/>
    </row>
    <row r="10" spans="2:44" ht="30" customHeight="1">
      <c r="B10" s="209" t="s">
        <v>152</v>
      </c>
      <c r="C10" s="210"/>
      <c r="D10" s="214" t="s">
        <v>153</v>
      </c>
      <c r="E10" s="215"/>
      <c r="F10" s="215"/>
      <c r="G10" s="215"/>
      <c r="H10" s="215"/>
      <c r="I10" s="215"/>
      <c r="J10" s="215"/>
      <c r="K10" s="215"/>
      <c r="L10" s="216" t="s">
        <v>154</v>
      </c>
      <c r="M10" s="217"/>
      <c r="N10" s="217"/>
      <c r="O10" s="218"/>
    </row>
    <row r="11" spans="2:44" ht="17.25" customHeight="1">
      <c r="B11" s="205" t="s">
        <v>155</v>
      </c>
      <c r="C11" s="206"/>
      <c r="D11" s="135">
        <v>1</v>
      </c>
      <c r="E11" s="136">
        <v>2</v>
      </c>
      <c r="F11" s="136">
        <v>3</v>
      </c>
      <c r="G11" s="136">
        <v>4</v>
      </c>
      <c r="H11" s="136">
        <v>5</v>
      </c>
      <c r="I11" s="136">
        <v>6</v>
      </c>
      <c r="J11" s="136">
        <v>7</v>
      </c>
      <c r="K11" s="171">
        <v>8</v>
      </c>
      <c r="L11" s="135">
        <v>1</v>
      </c>
      <c r="M11" s="164">
        <v>2</v>
      </c>
      <c r="N11" s="136">
        <v>3</v>
      </c>
      <c r="O11" s="137">
        <v>4</v>
      </c>
    </row>
    <row r="12" spans="2:44" ht="46.5" customHeight="1">
      <c r="B12" s="205"/>
      <c r="C12" s="206"/>
      <c r="D12" s="138" t="s">
        <v>156</v>
      </c>
      <c r="E12" s="139" t="s">
        <v>157</v>
      </c>
      <c r="F12" s="139" t="s">
        <v>158</v>
      </c>
      <c r="G12" s="139" t="s">
        <v>159</v>
      </c>
      <c r="H12" s="139" t="s">
        <v>160</v>
      </c>
      <c r="I12" s="139" t="s">
        <v>161</v>
      </c>
      <c r="J12" s="139" t="s">
        <v>162</v>
      </c>
      <c r="K12" s="172" t="s">
        <v>163</v>
      </c>
      <c r="L12" s="180" t="s">
        <v>225</v>
      </c>
      <c r="M12" s="187" t="s">
        <v>157</v>
      </c>
      <c r="N12" s="139" t="s">
        <v>164</v>
      </c>
      <c r="O12" s="140" t="s">
        <v>159</v>
      </c>
    </row>
    <row r="13" spans="2:44" ht="40.15" customHeight="1">
      <c r="B13" s="207" t="s">
        <v>10</v>
      </c>
      <c r="C13" s="141" t="s">
        <v>165</v>
      </c>
      <c r="D13" s="142">
        <v>112.98165137614679</v>
      </c>
      <c r="E13" s="143">
        <v>77.777777777777771</v>
      </c>
      <c r="F13" s="143">
        <v>98.360655737704917</v>
      </c>
      <c r="G13" s="143">
        <v>85.561497326203209</v>
      </c>
      <c r="H13" s="143">
        <v>170.5263157894737</v>
      </c>
      <c r="I13" s="143">
        <v>270.46428571428572</v>
      </c>
      <c r="J13" s="143" t="s">
        <v>77</v>
      </c>
      <c r="K13" s="173">
        <v>433.33333333333331</v>
      </c>
      <c r="L13" s="142">
        <v>100</v>
      </c>
      <c r="M13" s="188">
        <v>83.333333333333329</v>
      </c>
      <c r="N13" s="143">
        <v>86.956521739130437</v>
      </c>
      <c r="O13" s="144" t="s">
        <v>77</v>
      </c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</row>
    <row r="14" spans="2:44" ht="39.6" customHeight="1">
      <c r="B14" s="207"/>
      <c r="C14" s="145" t="s">
        <v>166</v>
      </c>
      <c r="D14" s="146">
        <v>95.496818205058034</v>
      </c>
      <c r="E14" s="147">
        <v>65.910891744399365</v>
      </c>
      <c r="F14" s="147">
        <v>82.963282870386053</v>
      </c>
      <c r="G14" s="147">
        <v>72.101668639531766</v>
      </c>
      <c r="H14" s="147">
        <v>145.54059693604717</v>
      </c>
      <c r="I14" s="147">
        <v>229.87574367596241</v>
      </c>
      <c r="J14" s="147" t="s">
        <v>77</v>
      </c>
      <c r="K14" s="174">
        <v>358.51226289718448</v>
      </c>
      <c r="L14" s="146">
        <v>85.655328483352392</v>
      </c>
      <c r="M14" s="189">
        <v>71.024535757638048</v>
      </c>
      <c r="N14" s="147">
        <v>74.495459413194666</v>
      </c>
      <c r="O14" s="148" t="s">
        <v>77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</row>
    <row r="15" spans="2:44" ht="40.15" customHeight="1">
      <c r="B15" s="207"/>
      <c r="C15" s="149" t="s">
        <v>167</v>
      </c>
      <c r="D15" s="150">
        <f t="shared" ref="D15:I15" si="0">D14/D13</f>
        <v>0.84524183388967322</v>
      </c>
      <c r="E15" s="151">
        <f t="shared" si="0"/>
        <v>0.84742575099942052</v>
      </c>
      <c r="F15" s="151">
        <f t="shared" si="0"/>
        <v>0.84346004251559159</v>
      </c>
      <c r="G15" s="151">
        <f t="shared" si="0"/>
        <v>0.84268825222452748</v>
      </c>
      <c r="H15" s="151">
        <f t="shared" si="0"/>
        <v>0.85347880919286911</v>
      </c>
      <c r="I15" s="151">
        <f t="shared" si="0"/>
        <v>0.84993012319119865</v>
      </c>
      <c r="J15" s="151" t="s">
        <v>77</v>
      </c>
      <c r="K15" s="175">
        <f t="shared" ref="K15" si="1">K14/K13</f>
        <v>0.82733599130119495</v>
      </c>
      <c r="L15" s="150">
        <f>L14/L13</f>
        <v>0.85655328483352389</v>
      </c>
      <c r="M15" s="190">
        <f>M14/M13</f>
        <v>0.85229442909165665</v>
      </c>
      <c r="N15" s="151">
        <f>N14/N13</f>
        <v>0.85669778325173862</v>
      </c>
      <c r="O15" s="152" t="s">
        <v>77</v>
      </c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</row>
    <row r="16" spans="2:44" ht="17.25" customHeight="1">
      <c r="B16" s="208" t="s">
        <v>168</v>
      </c>
      <c r="C16" s="134" t="s">
        <v>169</v>
      </c>
      <c r="D16" s="50">
        <v>0.25011574074074072</v>
      </c>
      <c r="E16" s="51">
        <v>0.16667824074074075</v>
      </c>
      <c r="F16" s="51">
        <v>0.16666666666666666</v>
      </c>
      <c r="G16" s="51">
        <v>0.16666666666666666</v>
      </c>
      <c r="H16" s="51">
        <v>0.16666666666666666</v>
      </c>
      <c r="I16" s="51">
        <v>0.25</v>
      </c>
      <c r="J16" s="51" t="s">
        <v>77</v>
      </c>
      <c r="K16" s="57">
        <v>0.25347222222222221</v>
      </c>
      <c r="L16" s="50">
        <v>0.70833333333333337</v>
      </c>
      <c r="M16" s="191">
        <v>0.71666666666666645</v>
      </c>
      <c r="N16" s="51">
        <v>0.70833333333333337</v>
      </c>
      <c r="O16" s="116" t="s">
        <v>77</v>
      </c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</row>
    <row r="17" spans="2:44" ht="17.25" customHeight="1">
      <c r="B17" s="205"/>
      <c r="C17" s="134" t="s">
        <v>170</v>
      </c>
      <c r="D17" s="50">
        <v>0.6758912037037037</v>
      </c>
      <c r="E17" s="51">
        <v>0.69755787037037043</v>
      </c>
      <c r="F17" s="51">
        <v>0.60833333333333328</v>
      </c>
      <c r="G17" s="51">
        <v>0.64027777777777772</v>
      </c>
      <c r="H17" s="51">
        <v>0.77017361111111116</v>
      </c>
      <c r="I17" s="51">
        <v>0.57986111111111116</v>
      </c>
      <c r="J17" s="51" t="s">
        <v>77</v>
      </c>
      <c r="K17" s="57">
        <v>0.32644675925925926</v>
      </c>
      <c r="L17" s="50">
        <v>0.8354166666666667</v>
      </c>
      <c r="M17" s="191">
        <v>0.83564814814814814</v>
      </c>
      <c r="N17" s="51">
        <v>0.81666666666666665</v>
      </c>
      <c r="O17" s="116" t="s">
        <v>77</v>
      </c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</row>
    <row r="18" spans="2:44" ht="17.25" customHeight="1">
      <c r="B18" s="205" t="s">
        <v>171</v>
      </c>
      <c r="C18" s="206"/>
      <c r="D18" s="153">
        <v>15.571428571428571</v>
      </c>
      <c r="E18" s="154">
        <v>25.714285714285715</v>
      </c>
      <c r="F18" s="154">
        <v>20.333333333333332</v>
      </c>
      <c r="G18" s="154">
        <v>23.375</v>
      </c>
      <c r="H18" s="154">
        <v>21.111111111111111</v>
      </c>
      <c r="I18" s="154">
        <v>11.2</v>
      </c>
      <c r="J18" s="154" t="s">
        <v>77</v>
      </c>
      <c r="K18" s="176">
        <v>6</v>
      </c>
      <c r="L18" s="153">
        <v>20</v>
      </c>
      <c r="M18" s="192">
        <v>24</v>
      </c>
      <c r="N18" s="154">
        <v>23</v>
      </c>
      <c r="O18" s="155" t="s">
        <v>77</v>
      </c>
    </row>
    <row r="19" spans="2:44" ht="17.25" customHeight="1">
      <c r="B19" s="198" t="s">
        <v>172</v>
      </c>
      <c r="C19" s="199"/>
      <c r="D19" s="156" t="s">
        <v>173</v>
      </c>
      <c r="E19" s="157" t="s">
        <v>174</v>
      </c>
      <c r="F19" s="157" t="s">
        <v>174</v>
      </c>
      <c r="G19" s="157" t="s">
        <v>174</v>
      </c>
      <c r="H19" s="157" t="s">
        <v>175</v>
      </c>
      <c r="I19" s="157" t="s">
        <v>176</v>
      </c>
      <c r="J19" s="157" t="s">
        <v>176</v>
      </c>
      <c r="K19" s="177" t="s">
        <v>176</v>
      </c>
      <c r="L19" s="156" t="s">
        <v>173</v>
      </c>
      <c r="M19" s="193" t="s">
        <v>174</v>
      </c>
      <c r="N19" s="157" t="s">
        <v>174</v>
      </c>
      <c r="O19" s="158" t="s">
        <v>174</v>
      </c>
    </row>
    <row r="20" spans="2:44" ht="17.25" customHeight="1">
      <c r="B20" s="198" t="s">
        <v>177</v>
      </c>
      <c r="C20" s="199"/>
      <c r="D20" s="156" t="s">
        <v>176</v>
      </c>
      <c r="E20" s="157"/>
      <c r="F20" s="157"/>
      <c r="G20" s="157"/>
      <c r="H20" s="157" t="s">
        <v>176</v>
      </c>
      <c r="I20" s="157"/>
      <c r="J20" s="157"/>
      <c r="K20" s="177"/>
      <c r="L20" s="135"/>
      <c r="M20" s="164"/>
      <c r="N20" s="157"/>
      <c r="O20" s="158"/>
    </row>
    <row r="21" spans="2:44" ht="17.25" customHeight="1" thickBot="1">
      <c r="B21" s="200" t="s">
        <v>178</v>
      </c>
      <c r="C21" s="201"/>
      <c r="D21" s="160"/>
      <c r="E21" s="161"/>
      <c r="F21" s="162"/>
      <c r="G21" s="162"/>
      <c r="H21" s="161" t="s">
        <v>179</v>
      </c>
      <c r="I21" s="161" t="s">
        <v>180</v>
      </c>
      <c r="J21" s="161"/>
      <c r="K21" s="178" t="s">
        <v>181</v>
      </c>
      <c r="L21" s="181"/>
      <c r="M21" s="194"/>
      <c r="N21" s="161"/>
      <c r="O21" s="163"/>
    </row>
    <row r="23" spans="2:44" ht="16.5" thickBot="1"/>
    <row r="24" spans="2:44" ht="30" customHeight="1">
      <c r="B24" s="209" t="s">
        <v>152</v>
      </c>
      <c r="C24" s="210"/>
      <c r="D24" s="211" t="s">
        <v>182</v>
      </c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3"/>
      <c r="P24" s="202" t="s">
        <v>183</v>
      </c>
      <c r="Q24" s="203"/>
      <c r="R24" s="203"/>
      <c r="S24" s="203"/>
      <c r="T24" s="203"/>
      <c r="U24" s="203"/>
      <c r="V24" s="203"/>
      <c r="W24" s="203"/>
      <c r="X24" s="204"/>
    </row>
    <row r="25" spans="2:44" ht="17.25" customHeight="1">
      <c r="B25" s="205" t="s">
        <v>155</v>
      </c>
      <c r="C25" s="206"/>
      <c r="D25" s="135">
        <v>1</v>
      </c>
      <c r="E25" s="164">
        <v>2</v>
      </c>
      <c r="F25" s="136">
        <v>3</v>
      </c>
      <c r="G25" s="136">
        <v>4</v>
      </c>
      <c r="H25" s="164">
        <v>5</v>
      </c>
      <c r="I25" s="136">
        <v>6</v>
      </c>
      <c r="J25" s="136">
        <v>7</v>
      </c>
      <c r="K25" s="164">
        <v>8</v>
      </c>
      <c r="L25" s="136">
        <v>9</v>
      </c>
      <c r="M25" s="136">
        <v>10</v>
      </c>
      <c r="N25" s="164">
        <v>11</v>
      </c>
      <c r="O25" s="136">
        <v>12</v>
      </c>
      <c r="P25" s="135">
        <v>1</v>
      </c>
      <c r="Q25" s="136">
        <v>2</v>
      </c>
      <c r="R25" s="136">
        <v>3</v>
      </c>
      <c r="S25" s="136">
        <v>4</v>
      </c>
      <c r="T25" s="136">
        <v>5</v>
      </c>
      <c r="U25" s="136">
        <v>6</v>
      </c>
      <c r="V25" s="136">
        <v>7</v>
      </c>
      <c r="W25" s="136">
        <v>8</v>
      </c>
      <c r="X25" s="137">
        <v>9</v>
      </c>
    </row>
    <row r="26" spans="2:44" ht="46.5" customHeight="1">
      <c r="B26" s="205"/>
      <c r="C26" s="206"/>
      <c r="D26" s="165" t="s">
        <v>156</v>
      </c>
      <c r="E26" s="166" t="s">
        <v>164</v>
      </c>
      <c r="F26" s="139" t="s">
        <v>160</v>
      </c>
      <c r="G26" s="139" t="s">
        <v>161</v>
      </c>
      <c r="H26" s="139" t="s">
        <v>184</v>
      </c>
      <c r="I26" s="139" t="s">
        <v>163</v>
      </c>
      <c r="J26" s="139" t="s">
        <v>185</v>
      </c>
      <c r="K26" s="139" t="s">
        <v>186</v>
      </c>
      <c r="L26" s="139" t="s">
        <v>187</v>
      </c>
      <c r="M26" s="139" t="s">
        <v>188</v>
      </c>
      <c r="N26" s="167" t="s">
        <v>45</v>
      </c>
      <c r="O26" s="168" t="s">
        <v>189</v>
      </c>
      <c r="P26" s="138" t="s">
        <v>190</v>
      </c>
      <c r="Q26" s="139" t="s">
        <v>162</v>
      </c>
      <c r="R26" s="139" t="s">
        <v>191</v>
      </c>
      <c r="S26" s="139" t="s">
        <v>192</v>
      </c>
      <c r="T26" s="139" t="s">
        <v>193</v>
      </c>
      <c r="U26" s="139" t="s">
        <v>187</v>
      </c>
      <c r="V26" s="139" t="s">
        <v>194</v>
      </c>
      <c r="W26" s="167" t="s">
        <v>45</v>
      </c>
      <c r="X26" s="168" t="s">
        <v>46</v>
      </c>
    </row>
    <row r="27" spans="2:44" ht="40.15" customHeight="1">
      <c r="B27" s="207" t="s">
        <v>10</v>
      </c>
      <c r="C27" s="141" t="s">
        <v>165</v>
      </c>
      <c r="D27" s="143">
        <v>192.52941176470588</v>
      </c>
      <c r="E27" s="143" t="s">
        <v>77</v>
      </c>
      <c r="F27" s="143" t="s">
        <v>77</v>
      </c>
      <c r="G27" s="143">
        <v>214.28571428571428</v>
      </c>
      <c r="H27" s="143">
        <v>433.33333333333331</v>
      </c>
      <c r="I27" s="143" t="s">
        <v>77</v>
      </c>
      <c r="J27" s="143">
        <v>675</v>
      </c>
      <c r="K27" s="143">
        <v>825</v>
      </c>
      <c r="L27" s="143" t="s">
        <v>77</v>
      </c>
      <c r="M27" s="143">
        <v>868.42105263157896</v>
      </c>
      <c r="N27" s="143">
        <v>985.71428571428567</v>
      </c>
      <c r="O27" s="143">
        <v>857.14285714285711</v>
      </c>
      <c r="P27" s="142">
        <v>231.5</v>
      </c>
      <c r="Q27" s="143" t="s">
        <v>77</v>
      </c>
      <c r="R27" s="143" t="s">
        <v>77</v>
      </c>
      <c r="S27" s="143">
        <v>675</v>
      </c>
      <c r="T27" s="143">
        <v>845.4545454545455</v>
      </c>
      <c r="U27" s="143" t="s">
        <v>77</v>
      </c>
      <c r="V27" s="143">
        <v>776.47058823529414</v>
      </c>
      <c r="W27" s="143">
        <v>1200</v>
      </c>
      <c r="X27" s="144">
        <v>800</v>
      </c>
    </row>
    <row r="28" spans="2:44" ht="39.6" customHeight="1">
      <c r="B28" s="207"/>
      <c r="C28" s="145" t="s">
        <v>166</v>
      </c>
      <c r="D28" s="147">
        <v>163.77764940840601</v>
      </c>
      <c r="E28" s="147" t="s">
        <v>77</v>
      </c>
      <c r="F28" s="147" t="s">
        <v>77</v>
      </c>
      <c r="G28" s="147">
        <v>182.77005294670678</v>
      </c>
      <c r="H28" s="147">
        <v>356.5004421661809</v>
      </c>
      <c r="I28" s="147" t="s">
        <v>77</v>
      </c>
      <c r="J28" s="147">
        <v>590.17605633802839</v>
      </c>
      <c r="K28" s="147">
        <v>702.68542199488525</v>
      </c>
      <c r="L28" s="147" t="s">
        <v>77</v>
      </c>
      <c r="M28" s="147">
        <v>727.41446541980588</v>
      </c>
      <c r="N28" s="147">
        <v>812.47091303902448</v>
      </c>
      <c r="O28" s="147">
        <v>699.57057849077319</v>
      </c>
      <c r="P28" s="146">
        <v>193.84454822252692</v>
      </c>
      <c r="Q28" s="147" t="s">
        <v>77</v>
      </c>
      <c r="R28" s="147" t="s">
        <v>77</v>
      </c>
      <c r="S28" s="147">
        <v>598.92318736539858</v>
      </c>
      <c r="T28" s="147">
        <v>695.44159427297666</v>
      </c>
      <c r="U28" s="147" t="s">
        <v>77</v>
      </c>
      <c r="V28" s="147">
        <v>650.96417296596508</v>
      </c>
      <c r="W28" s="147">
        <v>993.47706787813934</v>
      </c>
      <c r="X28" s="148">
        <v>661.74447132251555</v>
      </c>
    </row>
    <row r="29" spans="2:44" ht="40.15" customHeight="1">
      <c r="B29" s="207"/>
      <c r="C29" s="149" t="s">
        <v>167</v>
      </c>
      <c r="D29" s="151">
        <f>D28/D27</f>
        <v>0.85066301250928877</v>
      </c>
      <c r="E29" s="151" t="s">
        <v>77</v>
      </c>
      <c r="F29" s="151" t="s">
        <v>77</v>
      </c>
      <c r="G29" s="151">
        <f>G28/G27</f>
        <v>0.85292691375129837</v>
      </c>
      <c r="H29" s="151">
        <f>H28/H27</f>
        <v>0.82269332807580209</v>
      </c>
      <c r="I29" s="151" t="s">
        <v>77</v>
      </c>
      <c r="J29" s="151">
        <f>J28/J27</f>
        <v>0.87433489827856059</v>
      </c>
      <c r="K29" s="151">
        <f>K28/K27</f>
        <v>0.85173990544834577</v>
      </c>
      <c r="L29" s="151" t="s">
        <v>77</v>
      </c>
      <c r="M29" s="151">
        <f>M28/M27</f>
        <v>0.83762877836220073</v>
      </c>
      <c r="N29" s="151">
        <f>N28/N27</f>
        <v>0.82424585380770599</v>
      </c>
      <c r="O29" s="151">
        <f>O28/O27</f>
        <v>0.81616567490590208</v>
      </c>
      <c r="P29" s="150">
        <f>P28/P27</f>
        <v>0.83734146100443596</v>
      </c>
      <c r="Q29" s="151" t="s">
        <v>77</v>
      </c>
      <c r="R29" s="151" t="s">
        <v>77</v>
      </c>
      <c r="S29" s="151">
        <f>S28/S27</f>
        <v>0.88729361091170156</v>
      </c>
      <c r="T29" s="151">
        <f>T28/T27</f>
        <v>0.82256532655943471</v>
      </c>
      <c r="U29" s="151" t="s">
        <v>77</v>
      </c>
      <c r="V29" s="151">
        <f>V28/V27</f>
        <v>0.83836295003192474</v>
      </c>
      <c r="W29" s="151">
        <f>W28/W27</f>
        <v>0.8278975565651161</v>
      </c>
      <c r="X29" s="152">
        <f>X28/X27</f>
        <v>0.82718058915314441</v>
      </c>
    </row>
    <row r="30" spans="2:44" ht="17.25" customHeight="1">
      <c r="B30" s="208" t="s">
        <v>168</v>
      </c>
      <c r="C30" s="134" t="s">
        <v>169</v>
      </c>
      <c r="D30" s="51">
        <v>0.29374999999999996</v>
      </c>
      <c r="E30" s="51" t="s">
        <v>77</v>
      </c>
      <c r="F30" s="51" t="s">
        <v>77</v>
      </c>
      <c r="G30" s="51">
        <v>0.32222222222222219</v>
      </c>
      <c r="H30" s="51">
        <v>0.16685185185185186</v>
      </c>
      <c r="I30" s="51" t="s">
        <v>77</v>
      </c>
      <c r="J30" s="51">
        <v>0.25</v>
      </c>
      <c r="K30" s="51">
        <v>0.35416666666666669</v>
      </c>
      <c r="L30" s="51" t="s">
        <v>77</v>
      </c>
      <c r="M30" s="51">
        <v>0.25020833333333331</v>
      </c>
      <c r="N30" s="51">
        <v>0.25</v>
      </c>
      <c r="O30" s="51">
        <v>0.35833333333333334</v>
      </c>
      <c r="P30" s="50">
        <v>0.70844907407407409</v>
      </c>
      <c r="Q30" s="51" t="s">
        <v>77</v>
      </c>
      <c r="R30" s="51" t="s">
        <v>77</v>
      </c>
      <c r="S30" s="51">
        <v>0.70833333333333337</v>
      </c>
      <c r="T30" s="51">
        <v>0.70833333333333337</v>
      </c>
      <c r="U30" s="51" t="s">
        <v>77</v>
      </c>
      <c r="V30" s="51">
        <v>0.70833333333333337</v>
      </c>
      <c r="W30" s="51">
        <v>0.70833333333333337</v>
      </c>
      <c r="X30" s="116">
        <v>0.70865740740740746</v>
      </c>
    </row>
    <row r="31" spans="2:44" ht="17.25" customHeight="1">
      <c r="B31" s="205"/>
      <c r="C31" s="134" t="s">
        <v>170</v>
      </c>
      <c r="D31" s="51">
        <v>0.36875000000000002</v>
      </c>
      <c r="E31" s="51" t="s">
        <v>77</v>
      </c>
      <c r="F31" s="51" t="s">
        <v>77</v>
      </c>
      <c r="G31" s="51">
        <v>0.35563657407407406</v>
      </c>
      <c r="H31" s="51">
        <v>0.23543981481481482</v>
      </c>
      <c r="I31" s="51" t="s">
        <v>77</v>
      </c>
      <c r="J31" s="51">
        <v>0.34861111111111109</v>
      </c>
      <c r="K31" s="51">
        <v>0.43562499999999998</v>
      </c>
      <c r="L31" s="51" t="s">
        <v>77</v>
      </c>
      <c r="M31" s="51">
        <v>0.47738425925925926</v>
      </c>
      <c r="N31" s="51">
        <v>0.46814814814814815</v>
      </c>
      <c r="O31" s="51">
        <v>0.45833333333333331</v>
      </c>
      <c r="P31" s="50">
        <v>0.92508101851851854</v>
      </c>
      <c r="Q31" s="51" t="s">
        <v>77</v>
      </c>
      <c r="R31" s="51" t="s">
        <v>77</v>
      </c>
      <c r="S31" s="51">
        <v>0.86956018518518519</v>
      </c>
      <c r="T31" s="51">
        <v>0.9349884259259259</v>
      </c>
      <c r="U31" s="51" t="s">
        <v>77</v>
      </c>
      <c r="V31" s="51">
        <v>0.99097222222222225</v>
      </c>
      <c r="W31" s="51">
        <v>0.8896412037037037</v>
      </c>
      <c r="X31" s="116">
        <v>0.85972222222222228</v>
      </c>
    </row>
    <row r="32" spans="2:44" ht="17.25" customHeight="1">
      <c r="B32" s="205" t="s">
        <v>171</v>
      </c>
      <c r="C32" s="206"/>
      <c r="D32" s="154">
        <v>17</v>
      </c>
      <c r="E32" s="154" t="s">
        <v>77</v>
      </c>
      <c r="F32" s="154" t="s">
        <v>77</v>
      </c>
      <c r="G32" s="154">
        <v>14</v>
      </c>
      <c r="H32" s="154">
        <v>6</v>
      </c>
      <c r="I32" s="154" t="s">
        <v>77</v>
      </c>
      <c r="J32" s="154">
        <v>4</v>
      </c>
      <c r="K32" s="154">
        <v>4</v>
      </c>
      <c r="L32" s="154" t="s">
        <v>77</v>
      </c>
      <c r="M32" s="154">
        <v>3.8</v>
      </c>
      <c r="N32" s="154">
        <v>3.5</v>
      </c>
      <c r="O32" s="154">
        <v>3.5</v>
      </c>
      <c r="P32" s="153">
        <v>14</v>
      </c>
      <c r="Q32" s="154" t="s">
        <v>77</v>
      </c>
      <c r="R32" s="154" t="s">
        <v>77</v>
      </c>
      <c r="S32" s="154">
        <v>4</v>
      </c>
      <c r="T32" s="154">
        <v>3.6666666666666665</v>
      </c>
      <c r="U32" s="51" t="s">
        <v>77</v>
      </c>
      <c r="V32" s="154">
        <v>4.25</v>
      </c>
      <c r="W32" s="154">
        <v>3</v>
      </c>
      <c r="X32" s="155">
        <v>4</v>
      </c>
    </row>
    <row r="33" spans="2:24" ht="17.25" customHeight="1">
      <c r="B33" s="198" t="s">
        <v>172</v>
      </c>
      <c r="C33" s="199"/>
      <c r="D33" s="133" t="s">
        <v>176</v>
      </c>
      <c r="E33" s="157" t="s">
        <v>174</v>
      </c>
      <c r="F33" s="157" t="s">
        <v>175</v>
      </c>
      <c r="G33" s="157" t="s">
        <v>195</v>
      </c>
      <c r="H33" s="157" t="s">
        <v>176</v>
      </c>
      <c r="I33" s="157" t="s">
        <v>176</v>
      </c>
      <c r="J33" s="157" t="s">
        <v>195</v>
      </c>
      <c r="K33" s="157" t="s">
        <v>196</v>
      </c>
      <c r="L33" s="157" t="s">
        <v>196</v>
      </c>
      <c r="M33" s="157" t="s">
        <v>196</v>
      </c>
      <c r="N33" s="157" t="s">
        <v>109</v>
      </c>
      <c r="O33" s="158" t="s">
        <v>109</v>
      </c>
      <c r="P33" s="156" t="s">
        <v>195</v>
      </c>
      <c r="Q33" s="157" t="s">
        <v>176</v>
      </c>
      <c r="R33" s="157" t="s">
        <v>176</v>
      </c>
      <c r="S33" s="157" t="s">
        <v>195</v>
      </c>
      <c r="T33" s="157" t="s">
        <v>196</v>
      </c>
      <c r="U33" s="157" t="s">
        <v>196</v>
      </c>
      <c r="V33" s="157" t="s">
        <v>196</v>
      </c>
      <c r="W33" s="157" t="s">
        <v>109</v>
      </c>
      <c r="X33" s="158" t="s">
        <v>109</v>
      </c>
    </row>
    <row r="34" spans="2:24" ht="17.25" customHeight="1">
      <c r="B34" s="198" t="s">
        <v>177</v>
      </c>
      <c r="C34" s="199"/>
      <c r="D34" s="133"/>
      <c r="E34" s="129"/>
      <c r="F34" s="157"/>
      <c r="G34" s="157"/>
      <c r="H34" s="157"/>
      <c r="I34" s="157"/>
      <c r="J34" s="157"/>
      <c r="K34" s="157"/>
      <c r="L34" s="157"/>
      <c r="M34" s="157"/>
      <c r="N34" s="157"/>
      <c r="O34" s="158"/>
      <c r="P34" s="156"/>
      <c r="Q34" s="157"/>
      <c r="R34" s="157"/>
      <c r="S34" s="157"/>
      <c r="T34" s="157"/>
      <c r="U34" s="157"/>
      <c r="V34" s="157"/>
      <c r="W34" s="157"/>
      <c r="X34" s="158"/>
    </row>
    <row r="35" spans="2:24" ht="17.25" customHeight="1" thickBot="1">
      <c r="B35" s="200" t="s">
        <v>178</v>
      </c>
      <c r="C35" s="201"/>
      <c r="D35" s="159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3"/>
      <c r="P35" s="170"/>
      <c r="Q35" s="161"/>
      <c r="R35" s="161"/>
      <c r="S35" s="161"/>
      <c r="T35" s="161"/>
      <c r="U35" s="161"/>
      <c r="V35" s="161"/>
      <c r="W35" s="161"/>
      <c r="X35" s="163"/>
    </row>
    <row r="36" spans="2:24">
      <c r="T36" s="131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6C52A-B907-485A-B165-FF17D838F6D3}">
  <sheetPr>
    <tabColor theme="8" tint="0.59999389629810485"/>
    <pageSetUpPr fitToPage="1"/>
  </sheetPr>
  <dimension ref="A1:AC260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SUM(F5:F242)</f>
        <v>119041</v>
      </c>
      <c r="E1" s="5" t="s">
        <v>2</v>
      </c>
      <c r="F1" s="6">
        <f>SUM(G5:G242)</f>
        <v>2381500.3800000004</v>
      </c>
      <c r="G1" s="7" t="s">
        <v>3</v>
      </c>
      <c r="H1" s="8">
        <f>L21+L38+L55+L72+L89+L106+L123+L140+L157+L174+L191+L208+L225+L242</f>
        <v>88.716666666666669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45839</v>
      </c>
      <c r="B2" s="326"/>
      <c r="C2" s="10" t="s">
        <v>10</v>
      </c>
      <c r="D2" s="11">
        <f>AVERAGE(N21,N38,N55,N72,N89,N106,N123,N140,N157,N174,N191,N208,N225,N242)</f>
        <v>573.5543301308096</v>
      </c>
      <c r="E2" s="11" t="s">
        <v>11</v>
      </c>
      <c r="F2" s="12">
        <f>F1/D1</f>
        <v>20.005715509782348</v>
      </c>
      <c r="G2" s="13" t="s">
        <v>12</v>
      </c>
      <c r="H2" s="14">
        <f>COUNT(H5:H242)</f>
        <v>3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38" t="s">
        <v>69</v>
      </c>
      <c r="C5" s="287" t="s">
        <v>205</v>
      </c>
      <c r="D5" s="287"/>
      <c r="E5" s="39">
        <v>29.52</v>
      </c>
      <c r="F5" s="40">
        <v>2465</v>
      </c>
      <c r="G5" s="41">
        <f t="shared" ref="G5:G6" si="0">E5*F5</f>
        <v>72766.8</v>
      </c>
      <c r="H5" s="42"/>
      <c r="I5" s="43">
        <v>17</v>
      </c>
      <c r="J5" s="44">
        <v>3273</v>
      </c>
      <c r="K5" s="45">
        <f t="shared" ref="K5:K6" si="1">J5/I5</f>
        <v>192.52941176470588</v>
      </c>
      <c r="L5" s="46">
        <v>17</v>
      </c>
      <c r="M5" s="44">
        <f>F5/V5*60</f>
        <v>2786.1852433280987</v>
      </c>
      <c r="N5" s="45">
        <f>M5/L5</f>
        <v>163.89324960753521</v>
      </c>
      <c r="O5" s="47">
        <f>L5-I5</f>
        <v>0</v>
      </c>
      <c r="P5" s="48">
        <f>N5-K5</f>
        <v>-28.636162157170673</v>
      </c>
      <c r="Q5" s="49">
        <f>N5/K5</f>
        <v>0.85126344128570075</v>
      </c>
      <c r="R5" s="274">
        <f>Q21</f>
        <v>0.85066301250928877</v>
      </c>
      <c r="S5" s="50">
        <v>0.29374999999999996</v>
      </c>
      <c r="T5" s="51">
        <v>0.33061342592592591</v>
      </c>
      <c r="U5" s="52">
        <v>5.9999999999998987</v>
      </c>
      <c r="V5" s="53">
        <v>53.083333333333371</v>
      </c>
      <c r="W5" s="54"/>
      <c r="X5" s="17"/>
      <c r="Y5" s="276"/>
      <c r="Z5" s="277"/>
      <c r="AA5" s="36">
        <f>M5-J5</f>
        <v>-486.81475667190125</v>
      </c>
      <c r="AB5" s="37">
        <f>M5/J5</f>
        <v>0.85126344128570086</v>
      </c>
      <c r="AC5" s="292">
        <f>AB21</f>
        <v>0.85066301250928877</v>
      </c>
    </row>
    <row r="6" spans="1:29" ht="15.75" customHeight="1">
      <c r="A6" s="282"/>
      <c r="B6" s="38" t="s">
        <v>69</v>
      </c>
      <c r="C6" s="287" t="s">
        <v>204</v>
      </c>
      <c r="D6" s="287"/>
      <c r="E6" s="39">
        <v>29.85</v>
      </c>
      <c r="F6" s="40">
        <v>2317</v>
      </c>
      <c r="G6" s="41">
        <f t="shared" si="0"/>
        <v>69162.45</v>
      </c>
      <c r="H6" s="42"/>
      <c r="I6" s="43">
        <v>17</v>
      </c>
      <c r="J6" s="44">
        <v>3273</v>
      </c>
      <c r="K6" s="45">
        <f t="shared" si="1"/>
        <v>192.52941176470588</v>
      </c>
      <c r="L6" s="46">
        <v>17</v>
      </c>
      <c r="M6" s="44">
        <f>F6/V6*60</f>
        <v>2782.2548365577049</v>
      </c>
      <c r="N6" s="45">
        <f>M6/L6</f>
        <v>163.66204920927677</v>
      </c>
      <c r="O6" s="47">
        <f>L6-I6</f>
        <v>0</v>
      </c>
      <c r="P6" s="48">
        <f>N6-K6</f>
        <v>-28.867362555429111</v>
      </c>
      <c r="Q6" s="49">
        <f>N6/K6</f>
        <v>0.85006258373287658</v>
      </c>
      <c r="R6" s="274"/>
      <c r="S6" s="50">
        <v>0.33405092592592595</v>
      </c>
      <c r="T6" s="51">
        <v>0.36875000000000002</v>
      </c>
      <c r="U6" s="52">
        <v>4.9500000000000544</v>
      </c>
      <c r="V6" s="53">
        <v>49.966666666666669</v>
      </c>
      <c r="W6" s="54"/>
      <c r="X6" s="94"/>
      <c r="Y6" s="266"/>
      <c r="Z6" s="267"/>
      <c r="AA6" s="55">
        <f>M6-J6</f>
        <v>-490.74516344229505</v>
      </c>
      <c r="AB6" s="56">
        <f>M6/J6</f>
        <v>0.85006258373287658</v>
      </c>
      <c r="AC6" s="293"/>
    </row>
    <row r="7" spans="1:29" ht="15.75" customHeight="1">
      <c r="A7" s="282"/>
      <c r="B7" s="38"/>
      <c r="C7" s="287"/>
      <c r="D7" s="287"/>
      <c r="E7" s="39"/>
      <c r="F7" s="40"/>
      <c r="G7" s="41"/>
      <c r="H7" s="42"/>
      <c r="I7" s="43"/>
      <c r="J7" s="44"/>
      <c r="K7" s="45"/>
      <c r="L7" s="46"/>
      <c r="M7" s="44"/>
      <c r="N7" s="45"/>
      <c r="O7" s="47"/>
      <c r="P7" s="48"/>
      <c r="Q7" s="49"/>
      <c r="R7" s="274"/>
      <c r="S7" s="50"/>
      <c r="T7" s="51"/>
      <c r="U7" s="52"/>
      <c r="V7" s="53"/>
      <c r="W7" s="51"/>
      <c r="X7" s="94"/>
      <c r="Y7" s="266"/>
      <c r="Z7" s="267"/>
      <c r="AA7" s="55"/>
      <c r="AB7" s="56"/>
      <c r="AC7" s="293"/>
    </row>
    <row r="8" spans="1:29" ht="15.75" customHeight="1">
      <c r="A8" s="282"/>
      <c r="B8" s="38"/>
      <c r="C8" s="287"/>
      <c r="D8" s="287"/>
      <c r="E8" s="39"/>
      <c r="F8" s="40"/>
      <c r="G8" s="41"/>
      <c r="H8" s="58"/>
      <c r="I8" s="43"/>
      <c r="J8" s="44"/>
      <c r="K8" s="45"/>
      <c r="L8" s="59"/>
      <c r="M8" s="44"/>
      <c r="N8" s="45"/>
      <c r="O8" s="47"/>
      <c r="P8" s="48"/>
      <c r="Q8" s="49"/>
      <c r="R8" s="274"/>
      <c r="S8" s="50"/>
      <c r="T8" s="51"/>
      <c r="U8" s="52"/>
      <c r="V8" s="53"/>
      <c r="W8" s="54"/>
      <c r="X8" s="116"/>
      <c r="Y8" s="266"/>
      <c r="Z8" s="267"/>
      <c r="AA8" s="55"/>
      <c r="AB8" s="56"/>
      <c r="AC8" s="293"/>
    </row>
    <row r="9" spans="1:29" ht="15.75" customHeight="1">
      <c r="A9" s="283"/>
      <c r="B9" s="38"/>
      <c r="C9" s="287"/>
      <c r="D9" s="287"/>
      <c r="E9" s="39"/>
      <c r="F9" s="40"/>
      <c r="G9" s="60"/>
      <c r="H9" s="61"/>
      <c r="I9" s="43"/>
      <c r="J9" s="44"/>
      <c r="K9" s="45"/>
      <c r="L9" s="46"/>
      <c r="M9" s="44"/>
      <c r="N9" s="45"/>
      <c r="O9" s="47"/>
      <c r="P9" s="48"/>
      <c r="Q9" s="49"/>
      <c r="R9" s="274"/>
      <c r="S9" s="62"/>
      <c r="T9" s="63"/>
      <c r="U9" s="52"/>
      <c r="V9" s="53"/>
      <c r="W9" s="54"/>
      <c r="X9" s="94"/>
      <c r="Y9" s="266"/>
      <c r="Z9" s="267"/>
      <c r="AA9" s="55"/>
      <c r="AB9" s="56"/>
      <c r="AC9" s="293"/>
    </row>
    <row r="10" spans="1:29" ht="15.75" customHeight="1">
      <c r="A10" s="283"/>
      <c r="B10" s="38"/>
      <c r="C10" s="287"/>
      <c r="D10" s="287"/>
      <c r="E10" s="39"/>
      <c r="F10" s="40"/>
      <c r="G10" s="60"/>
      <c r="H10" s="64"/>
      <c r="I10" s="43"/>
      <c r="J10" s="44"/>
      <c r="K10" s="45"/>
      <c r="L10" s="59"/>
      <c r="M10" s="44"/>
      <c r="N10" s="45"/>
      <c r="O10" s="65"/>
      <c r="P10" s="66"/>
      <c r="Q10" s="67"/>
      <c r="R10" s="274"/>
      <c r="S10" s="62"/>
      <c r="T10" s="63"/>
      <c r="U10" s="52"/>
      <c r="V10" s="53"/>
      <c r="W10" s="54"/>
      <c r="X10" s="94"/>
      <c r="Y10" s="266"/>
      <c r="Z10" s="267"/>
      <c r="AA10" s="55"/>
      <c r="AB10" s="56"/>
      <c r="AC10" s="293"/>
    </row>
    <row r="11" spans="1:29" ht="15.75" customHeight="1">
      <c r="A11" s="283"/>
      <c r="B11" s="38"/>
      <c r="C11" s="285"/>
      <c r="D11" s="286"/>
      <c r="E11" s="39"/>
      <c r="F11" s="40"/>
      <c r="G11" s="60"/>
      <c r="H11" s="64"/>
      <c r="I11" s="43"/>
      <c r="J11" s="44"/>
      <c r="K11" s="45"/>
      <c r="L11" s="59"/>
      <c r="M11" s="44"/>
      <c r="N11" s="45"/>
      <c r="O11" s="65"/>
      <c r="P11" s="66"/>
      <c r="Q11" s="67"/>
      <c r="R11" s="274"/>
      <c r="S11" s="62"/>
      <c r="T11" s="63"/>
      <c r="U11" s="52"/>
      <c r="V11" s="53"/>
      <c r="W11" s="54"/>
      <c r="X11" s="94"/>
      <c r="Y11" s="266"/>
      <c r="Z11" s="267"/>
      <c r="AA11" s="55"/>
      <c r="AB11" s="56"/>
      <c r="AC11" s="293"/>
    </row>
    <row r="12" spans="1:29" ht="15.75" customHeight="1">
      <c r="A12" s="283"/>
      <c r="B12" s="38"/>
      <c r="C12" s="285"/>
      <c r="D12" s="286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29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29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29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29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29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2">AVERAGE(I5:I20)</f>
        <v>17</v>
      </c>
      <c r="J21" s="81">
        <f t="shared" si="2"/>
        <v>3273</v>
      </c>
      <c r="K21" s="82">
        <f t="shared" ref="K21:K22" si="3">J21/I21</f>
        <v>192.52941176470588</v>
      </c>
      <c r="L21" s="80">
        <f t="shared" ref="L21:M21" si="4">AVERAGE(L5:L20)</f>
        <v>17</v>
      </c>
      <c r="M21" s="81">
        <f t="shared" si="4"/>
        <v>2784.2200399429021</v>
      </c>
      <c r="N21" s="82">
        <f>M21/L21</f>
        <v>163.77764940840601</v>
      </c>
      <c r="O21" s="83">
        <f>L21-I21</f>
        <v>0</v>
      </c>
      <c r="P21" s="84">
        <f>N21-K21</f>
        <v>-28.751762356299878</v>
      </c>
      <c r="Q21" s="85">
        <f>N21/K21</f>
        <v>0.85066301250928877</v>
      </c>
      <c r="R21" s="275"/>
      <c r="S21" s="182">
        <f>S5</f>
        <v>0.29374999999999996</v>
      </c>
      <c r="T21" s="183">
        <f>INDEX(T5:T20,COUNTA(T5:T20))</f>
        <v>0.36875000000000002</v>
      </c>
      <c r="U21" s="86"/>
      <c r="V21" s="86"/>
      <c r="W21" s="87"/>
      <c r="X21" s="179"/>
      <c r="Y21" s="262"/>
      <c r="Z21" s="263"/>
      <c r="AA21" s="88">
        <f>M21-J21</f>
        <v>-488.77996005709792</v>
      </c>
      <c r="AB21" s="89">
        <f>M21/J21</f>
        <v>0.85066301250928877</v>
      </c>
      <c r="AC21" s="295"/>
    </row>
    <row r="22" spans="1:29" ht="15.75" customHeight="1">
      <c r="A22" s="268" t="s">
        <v>40</v>
      </c>
      <c r="B22" s="38" t="s">
        <v>69</v>
      </c>
      <c r="C22" s="264" t="s">
        <v>93</v>
      </c>
      <c r="D22" s="265"/>
      <c r="E22" s="39">
        <v>25.64</v>
      </c>
      <c r="F22" s="40">
        <v>2052</v>
      </c>
      <c r="G22" s="41">
        <f t="shared" ref="G22" si="5">E22*F22</f>
        <v>52613.279999999999</v>
      </c>
      <c r="H22" s="42"/>
      <c r="I22" s="43">
        <v>14</v>
      </c>
      <c r="J22" s="44">
        <v>3000</v>
      </c>
      <c r="K22" s="45">
        <f t="shared" si="3"/>
        <v>214.28571428571428</v>
      </c>
      <c r="L22" s="46">
        <v>14</v>
      </c>
      <c r="M22" s="44">
        <f>F22/V22*60</f>
        <v>2558.780741253895</v>
      </c>
      <c r="N22" s="45">
        <f>M22/L22</f>
        <v>182.77005294670678</v>
      </c>
      <c r="O22" s="47">
        <f>L22-I22</f>
        <v>0</v>
      </c>
      <c r="P22" s="48">
        <f>N22-K22</f>
        <v>-31.515661339007494</v>
      </c>
      <c r="Q22" s="49">
        <f>N22/K22</f>
        <v>0.85292691375129837</v>
      </c>
      <c r="R22" s="273">
        <f>Q38</f>
        <v>0.85292691375129837</v>
      </c>
      <c r="S22" s="50">
        <v>0.32222222222222219</v>
      </c>
      <c r="T22" s="51">
        <v>0.35563657407407406</v>
      </c>
      <c r="U22" s="52">
        <v>9.7499999999999254</v>
      </c>
      <c r="V22" s="53">
        <v>48.116666666666703</v>
      </c>
      <c r="W22" s="54"/>
      <c r="X22" s="94"/>
      <c r="Y22" s="276"/>
      <c r="Z22" s="277"/>
      <c r="AA22" s="36">
        <f>M22-J22</f>
        <v>-441.21925874610497</v>
      </c>
      <c r="AB22" s="31">
        <f>M22/J22</f>
        <v>0.85292691375129837</v>
      </c>
      <c r="AC22" s="278">
        <f>AB38</f>
        <v>0.85292691375129837</v>
      </c>
    </row>
    <row r="23" spans="1:29" ht="15.75" customHeight="1">
      <c r="A23" s="269"/>
      <c r="B23" s="38"/>
      <c r="C23" s="264"/>
      <c r="D23" s="265"/>
      <c r="E23" s="39"/>
      <c r="F23" s="40"/>
      <c r="G23" s="41"/>
      <c r="H23" s="42"/>
      <c r="I23" s="43"/>
      <c r="J23" s="44"/>
      <c r="K23" s="45"/>
      <c r="L23" s="46"/>
      <c r="M23" s="44"/>
      <c r="N23" s="45"/>
      <c r="O23" s="47"/>
      <c r="P23" s="48"/>
      <c r="Q23" s="49"/>
      <c r="R23" s="274"/>
      <c r="S23" s="50"/>
      <c r="T23" s="51"/>
      <c r="U23" s="52"/>
      <c r="V23" s="53"/>
      <c r="W23" s="54"/>
      <c r="X23" s="94"/>
      <c r="Y23" s="266"/>
      <c r="Z23" s="267"/>
      <c r="AA23" s="55"/>
      <c r="AB23" s="49"/>
      <c r="AC23" s="279"/>
    </row>
    <row r="24" spans="1:29" ht="15.75" customHeight="1">
      <c r="A24" s="269"/>
      <c r="B24" s="38"/>
      <c r="C24" s="264"/>
      <c r="D24" s="265"/>
      <c r="E24" s="39"/>
      <c r="F24" s="40"/>
      <c r="G24" s="41"/>
      <c r="H24" s="42"/>
      <c r="I24" s="43"/>
      <c r="J24" s="44"/>
      <c r="K24" s="45"/>
      <c r="L24" s="46"/>
      <c r="M24" s="44"/>
      <c r="N24" s="45"/>
      <c r="O24" s="47"/>
      <c r="P24" s="48"/>
      <c r="Q24" s="49"/>
      <c r="R24" s="274"/>
      <c r="S24" s="50"/>
      <c r="T24" s="51"/>
      <c r="U24" s="52"/>
      <c r="V24" s="53"/>
      <c r="W24" s="54"/>
      <c r="X24" s="94"/>
      <c r="Y24" s="266"/>
      <c r="Z24" s="267"/>
      <c r="AA24" s="55"/>
      <c r="AB24" s="49"/>
      <c r="AC24" s="279"/>
    </row>
    <row r="25" spans="1:29" ht="15.75" customHeight="1">
      <c r="A25" s="269"/>
      <c r="B25" s="38"/>
      <c r="C25" s="264"/>
      <c r="D25" s="265"/>
      <c r="E25" s="39"/>
      <c r="F25" s="40"/>
      <c r="G25" s="41"/>
      <c r="H25" s="42"/>
      <c r="I25" s="43"/>
      <c r="J25" s="44"/>
      <c r="K25" s="45"/>
      <c r="L25" s="46"/>
      <c r="M25" s="44"/>
      <c r="N25" s="45"/>
      <c r="O25" s="47"/>
      <c r="P25" s="48"/>
      <c r="Q25" s="49"/>
      <c r="R25" s="274"/>
      <c r="S25" s="50"/>
      <c r="T25" s="51"/>
      <c r="U25" s="52"/>
      <c r="V25" s="53"/>
      <c r="W25" s="54"/>
      <c r="X25" s="94"/>
      <c r="Y25" s="266"/>
      <c r="Z25" s="267"/>
      <c r="AA25" s="55"/>
      <c r="AB25" s="49"/>
      <c r="AC25" s="279"/>
    </row>
    <row r="26" spans="1:29" ht="15.75" customHeight="1">
      <c r="A26" s="269"/>
      <c r="B26" s="38"/>
      <c r="C26" s="264"/>
      <c r="D26" s="265"/>
      <c r="E26" s="39"/>
      <c r="F26" s="40"/>
      <c r="G26" s="41"/>
      <c r="H26" s="58"/>
      <c r="I26" s="43"/>
      <c r="J26" s="44"/>
      <c r="K26" s="45"/>
      <c r="L26" s="59"/>
      <c r="M26" s="44"/>
      <c r="N26" s="45"/>
      <c r="O26" s="47"/>
      <c r="P26" s="48"/>
      <c r="Q26" s="49"/>
      <c r="R26" s="274"/>
      <c r="S26" s="50"/>
      <c r="T26" s="51"/>
      <c r="U26" s="52"/>
      <c r="V26" s="53"/>
      <c r="W26" s="54"/>
      <c r="X26" s="94"/>
      <c r="Y26" s="266"/>
      <c r="Z26" s="267"/>
      <c r="AA26" s="55"/>
      <c r="AB26" s="49"/>
      <c r="AC26" s="279"/>
    </row>
    <row r="27" spans="1:29" ht="15.75" customHeight="1">
      <c r="A27" s="269"/>
      <c r="B27" s="38"/>
      <c r="C27" s="264"/>
      <c r="D27" s="265"/>
      <c r="E27" s="39"/>
      <c r="F27" s="40"/>
      <c r="G27" s="60"/>
      <c r="H27" s="61"/>
      <c r="I27" s="43"/>
      <c r="J27" s="44"/>
      <c r="K27" s="45"/>
      <c r="L27" s="46"/>
      <c r="M27" s="44"/>
      <c r="N27" s="45"/>
      <c r="O27" s="47"/>
      <c r="P27" s="48"/>
      <c r="Q27" s="49"/>
      <c r="R27" s="274"/>
      <c r="S27" s="50"/>
      <c r="T27" s="51"/>
      <c r="U27" s="52"/>
      <c r="V27" s="53"/>
      <c r="W27" s="54"/>
      <c r="X27" s="94"/>
      <c r="Y27" s="266"/>
      <c r="Z27" s="267"/>
      <c r="AA27" s="55"/>
      <c r="AB27" s="49"/>
      <c r="AC27" s="279"/>
    </row>
    <row r="28" spans="1:29" ht="15.75" customHeight="1">
      <c r="A28" s="269"/>
      <c r="B28" s="38"/>
      <c r="C28" s="264"/>
      <c r="D28" s="265"/>
      <c r="E28" s="39"/>
      <c r="F28" s="40"/>
      <c r="G28" s="60"/>
      <c r="H28" s="64"/>
      <c r="I28" s="43"/>
      <c r="J28" s="44"/>
      <c r="K28" s="45"/>
      <c r="L28" s="59"/>
      <c r="M28" s="44"/>
      <c r="N28" s="45"/>
      <c r="O28" s="65"/>
      <c r="P28" s="66"/>
      <c r="Q28" s="67"/>
      <c r="R28" s="274"/>
      <c r="S28" s="50"/>
      <c r="T28" s="51"/>
      <c r="U28" s="52"/>
      <c r="V28" s="53"/>
      <c r="W28" s="54"/>
      <c r="X28" s="94"/>
      <c r="Y28" s="266"/>
      <c r="Z28" s="267"/>
      <c r="AA28" s="55"/>
      <c r="AB28" s="49"/>
      <c r="AC28" s="279"/>
    </row>
    <row r="29" spans="1:29" ht="15.75" customHeight="1">
      <c r="A29" s="269"/>
      <c r="B29" s="38"/>
      <c r="C29" s="264"/>
      <c r="D29" s="265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79"/>
    </row>
    <row r="30" spans="1:29" ht="15.75" customHeight="1">
      <c r="A30" s="269"/>
      <c r="B30" s="38"/>
      <c r="C30" s="264"/>
      <c r="D30" s="265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110"/>
      <c r="Y30" s="266"/>
      <c r="Z30" s="267"/>
      <c r="AA30" s="55"/>
      <c r="AB30" s="49"/>
      <c r="AC30" s="279"/>
    </row>
    <row r="31" spans="1:29" ht="15.75" customHeight="1">
      <c r="A31" s="269"/>
      <c r="B31" s="38"/>
      <c r="C31" s="264"/>
      <c r="D31" s="265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110"/>
      <c r="Y31" s="266"/>
      <c r="Z31" s="267"/>
      <c r="AA31" s="55"/>
      <c r="AB31" s="49"/>
      <c r="AC31" s="279"/>
    </row>
    <row r="32" spans="1:29" ht="15.75" customHeight="1">
      <c r="A32" s="269"/>
      <c r="B32" s="38"/>
      <c r="C32" s="264"/>
      <c r="D32" s="265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110"/>
      <c r="Y32" s="266"/>
      <c r="Z32" s="267"/>
      <c r="AA32" s="55"/>
      <c r="AB32" s="49"/>
      <c r="AC32" s="279"/>
    </row>
    <row r="33" spans="1:29" ht="15.75" customHeight="1">
      <c r="A33" s="269"/>
      <c r="B33" s="38"/>
      <c r="C33" s="264"/>
      <c r="D33" s="265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110"/>
      <c r="Y33" s="266"/>
      <c r="Z33" s="267"/>
      <c r="AA33" s="55"/>
      <c r="AB33" s="49"/>
      <c r="AC33" s="279"/>
    </row>
    <row r="34" spans="1:29" ht="15.75" customHeight="1">
      <c r="A34" s="269"/>
      <c r="B34" s="38"/>
      <c r="C34" s="264"/>
      <c r="D34" s="265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110"/>
      <c r="Y34" s="266"/>
      <c r="Z34" s="267"/>
      <c r="AA34" s="55"/>
      <c r="AB34" s="49"/>
      <c r="AC34" s="279"/>
    </row>
    <row r="35" spans="1:29" ht="15.75" customHeight="1">
      <c r="A35" s="269"/>
      <c r="B35" s="38"/>
      <c r="C35" s="264"/>
      <c r="D35" s="265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110"/>
      <c r="Y35" s="266"/>
      <c r="Z35" s="267"/>
      <c r="AA35" s="55"/>
      <c r="AB35" s="49"/>
      <c r="AC35" s="279"/>
    </row>
    <row r="36" spans="1:29" ht="15.75" customHeight="1">
      <c r="A36" s="269"/>
      <c r="B36" s="38"/>
      <c r="C36" s="264"/>
      <c r="D36" s="265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110"/>
      <c r="Y36" s="266"/>
      <c r="Z36" s="267"/>
      <c r="AA36" s="55"/>
      <c r="AB36" s="49"/>
      <c r="AC36" s="279"/>
    </row>
    <row r="37" spans="1:29" ht="15.75" customHeight="1">
      <c r="A37" s="269"/>
      <c r="B37" s="99"/>
      <c r="C37" s="264"/>
      <c r="D37" s="265"/>
      <c r="E37" s="109"/>
      <c r="F37" s="71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62"/>
      <c r="T37" s="63"/>
      <c r="U37" s="73"/>
      <c r="V37" s="74"/>
      <c r="W37" s="68"/>
      <c r="X37" s="110"/>
      <c r="Y37" s="266"/>
      <c r="Z37" s="267"/>
      <c r="AA37" s="111"/>
      <c r="AB37" s="67"/>
      <c r="AC37" s="279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6">AVERAGE(I22:I37)</f>
        <v>14</v>
      </c>
      <c r="J38" s="81">
        <f t="shared" si="6"/>
        <v>3000</v>
      </c>
      <c r="K38" s="82">
        <f t="shared" ref="K38" si="7">J38/I38</f>
        <v>214.28571428571428</v>
      </c>
      <c r="L38" s="80">
        <f t="shared" ref="L38:M38" si="8">AVERAGE(L22:L37)</f>
        <v>14</v>
      </c>
      <c r="M38" s="81">
        <f t="shared" si="8"/>
        <v>2558.780741253895</v>
      </c>
      <c r="N38" s="82">
        <f>M38/L38</f>
        <v>182.77005294670678</v>
      </c>
      <c r="O38" s="83">
        <f>L38-I38</f>
        <v>0</v>
      </c>
      <c r="P38" s="84">
        <f>N38-K38</f>
        <v>-31.515661339007494</v>
      </c>
      <c r="Q38" s="85">
        <f>N38/K38</f>
        <v>0.85292691375129837</v>
      </c>
      <c r="R38" s="275"/>
      <c r="S38" s="182">
        <f>S22</f>
        <v>0.32222222222222219</v>
      </c>
      <c r="T38" s="183">
        <f>INDEX(T22:T37,COUNTA(T22:T37))</f>
        <v>0.35563657407407406</v>
      </c>
      <c r="U38" s="86"/>
      <c r="V38" s="96"/>
      <c r="W38" s="78"/>
      <c r="X38" s="82"/>
      <c r="Y38" s="262"/>
      <c r="Z38" s="263"/>
      <c r="AA38" s="97">
        <f>M38-J38</f>
        <v>-441.21925874610497</v>
      </c>
      <c r="AB38" s="85">
        <f>M38/J38</f>
        <v>0.85292691375129837</v>
      </c>
      <c r="AC38" s="280"/>
    </row>
    <row r="39" spans="1:29" ht="15.75" customHeight="1">
      <c r="A39" s="281" t="s">
        <v>41</v>
      </c>
      <c r="B39" s="16" t="s">
        <v>69</v>
      </c>
      <c r="C39" s="271" t="s">
        <v>96</v>
      </c>
      <c r="D39" s="272"/>
      <c r="E39" s="21">
        <v>14.06</v>
      </c>
      <c r="F39" s="15">
        <v>1097</v>
      </c>
      <c r="G39" s="22">
        <f t="shared" ref="G39:G41" si="9">E39*F39</f>
        <v>15423.82</v>
      </c>
      <c r="H39" s="23"/>
      <c r="I39" s="24">
        <v>6</v>
      </c>
      <c r="J39" s="25">
        <v>2600</v>
      </c>
      <c r="K39" s="26">
        <f>J39/I39</f>
        <v>433.33333333333331</v>
      </c>
      <c r="L39" s="27">
        <v>6</v>
      </c>
      <c r="M39" s="25">
        <f>F39/V39*60</f>
        <v>2141.6485900216935</v>
      </c>
      <c r="N39" s="26">
        <f>M39/L39</f>
        <v>356.94143167028227</v>
      </c>
      <c r="O39" s="91">
        <f>L39-I39</f>
        <v>0</v>
      </c>
      <c r="P39" s="92">
        <f>N39-K39</f>
        <v>-76.391901663051044</v>
      </c>
      <c r="Q39" s="31">
        <f>N39/K39</f>
        <v>0.8237109961621899</v>
      </c>
      <c r="R39" s="273">
        <f>Q55</f>
        <v>0.82269332807580209</v>
      </c>
      <c r="S39" s="32">
        <v>0.16685185185185186</v>
      </c>
      <c r="T39" s="33">
        <v>0.18819444444444444</v>
      </c>
      <c r="U39" s="34"/>
      <c r="V39" s="35">
        <v>30.733333333333313</v>
      </c>
      <c r="W39" s="33"/>
      <c r="X39" s="107"/>
      <c r="Y39" s="276"/>
      <c r="Z39" s="277"/>
      <c r="AA39" s="36">
        <f>M39-J39</f>
        <v>-458.35140997830649</v>
      </c>
      <c r="AB39" s="31">
        <f>M39/J39</f>
        <v>0.82371099616218979</v>
      </c>
      <c r="AC39" s="278">
        <f>AB55</f>
        <v>0.82269332807580209</v>
      </c>
    </row>
    <row r="40" spans="1:29" ht="15.75" customHeight="1">
      <c r="A40" s="282"/>
      <c r="B40" s="38" t="s">
        <v>69</v>
      </c>
      <c r="C40" s="264" t="s">
        <v>97</v>
      </c>
      <c r="D40" s="265"/>
      <c r="E40" s="39">
        <v>14.81</v>
      </c>
      <c r="F40" s="40">
        <v>1212</v>
      </c>
      <c r="G40" s="41">
        <f t="shared" si="9"/>
        <v>17949.72</v>
      </c>
      <c r="H40" s="42"/>
      <c r="I40" s="43">
        <v>6</v>
      </c>
      <c r="J40" s="44">
        <v>2600</v>
      </c>
      <c r="K40" s="45">
        <f t="shared" ref="K40:K41" si="10">J40/I40</f>
        <v>433.33333333333331</v>
      </c>
      <c r="L40" s="46">
        <v>6</v>
      </c>
      <c r="M40" s="44">
        <f>F40/V40*60</f>
        <v>2163.2126921170047</v>
      </c>
      <c r="N40" s="45">
        <f>M40/L40</f>
        <v>360.53544868616746</v>
      </c>
      <c r="O40" s="47">
        <f>L40-I40</f>
        <v>0</v>
      </c>
      <c r="P40" s="48">
        <f>N40-K40</f>
        <v>-72.797884647165858</v>
      </c>
      <c r="Q40" s="49">
        <f>N40/K40</f>
        <v>0.83200488158346342</v>
      </c>
      <c r="R40" s="274"/>
      <c r="S40" s="50">
        <v>0.19193287037037038</v>
      </c>
      <c r="T40" s="51">
        <v>0.21527777777777779</v>
      </c>
      <c r="U40" s="52">
        <v>5.3833333333333488</v>
      </c>
      <c r="V40" s="53">
        <v>33.616666666666674</v>
      </c>
      <c r="W40" s="54"/>
      <c r="X40" s="58"/>
      <c r="Y40" s="266"/>
      <c r="Z40" s="267"/>
      <c r="AA40" s="55">
        <f>M40-J40</f>
        <v>-436.78730788299526</v>
      </c>
      <c r="AB40" s="49">
        <f>M40/J40</f>
        <v>0.83200488158346331</v>
      </c>
      <c r="AC40" s="279"/>
    </row>
    <row r="41" spans="1:29" ht="15.75" customHeight="1">
      <c r="A41" s="282"/>
      <c r="B41" s="38" t="s">
        <v>69</v>
      </c>
      <c r="C41" s="264" t="s">
        <v>98</v>
      </c>
      <c r="D41" s="265"/>
      <c r="E41" s="39">
        <v>17.87</v>
      </c>
      <c r="F41" s="40">
        <v>768</v>
      </c>
      <c r="G41" s="41">
        <f t="shared" si="9"/>
        <v>13724.16</v>
      </c>
      <c r="H41" s="42"/>
      <c r="I41" s="43">
        <v>6</v>
      </c>
      <c r="J41" s="44">
        <v>2600</v>
      </c>
      <c r="K41" s="45">
        <f t="shared" si="10"/>
        <v>433.33333333333331</v>
      </c>
      <c r="L41" s="46">
        <v>6</v>
      </c>
      <c r="M41" s="44">
        <f>F41/V41*60</f>
        <v>2112.1466768525593</v>
      </c>
      <c r="N41" s="45">
        <f>M41/L41</f>
        <v>352.02444614209321</v>
      </c>
      <c r="O41" s="47">
        <f>L41-I41</f>
        <v>0</v>
      </c>
      <c r="P41" s="48">
        <f>N41-K41</f>
        <v>-81.308887191240103</v>
      </c>
      <c r="Q41" s="49">
        <f>N41/K41</f>
        <v>0.81236410648175361</v>
      </c>
      <c r="R41" s="274"/>
      <c r="S41" s="50">
        <v>0.22028935185185186</v>
      </c>
      <c r="T41" s="51">
        <v>0.23543981481481482</v>
      </c>
      <c r="U41" s="52">
        <v>7.2166666666666623</v>
      </c>
      <c r="V41" s="53">
        <v>21.816666666666666</v>
      </c>
      <c r="W41" s="54"/>
      <c r="X41" s="58"/>
      <c r="Y41" s="266"/>
      <c r="Z41" s="267"/>
      <c r="AA41" s="55">
        <f>M41-J41</f>
        <v>-487.85332314744073</v>
      </c>
      <c r="AB41" s="49">
        <f>M41/J41</f>
        <v>0.81236410648175361</v>
      </c>
      <c r="AC41" s="279"/>
    </row>
    <row r="42" spans="1:29" ht="15.75" customHeight="1">
      <c r="A42" s="282"/>
      <c r="B42" s="38"/>
      <c r="C42" s="264"/>
      <c r="D42" s="265"/>
      <c r="E42" s="39"/>
      <c r="F42" s="40"/>
      <c r="G42" s="41"/>
      <c r="H42" s="42"/>
      <c r="I42" s="43"/>
      <c r="J42" s="44"/>
      <c r="K42" s="45"/>
      <c r="L42" s="46"/>
      <c r="M42" s="44"/>
      <c r="N42" s="45"/>
      <c r="O42" s="47"/>
      <c r="P42" s="48"/>
      <c r="Q42" s="49"/>
      <c r="R42" s="274"/>
      <c r="S42" s="50"/>
      <c r="T42" s="51"/>
      <c r="U42" s="52"/>
      <c r="V42" s="53"/>
      <c r="W42" s="54"/>
      <c r="X42" s="94"/>
      <c r="Y42" s="266"/>
      <c r="Z42" s="267"/>
      <c r="AA42" s="55"/>
      <c r="AB42" s="49"/>
      <c r="AC42" s="279"/>
    </row>
    <row r="43" spans="1:29" ht="15.75" customHeight="1">
      <c r="A43" s="283"/>
      <c r="B43" s="38"/>
      <c r="C43" s="264"/>
      <c r="D43" s="265"/>
      <c r="E43" s="39"/>
      <c r="F43" s="40"/>
      <c r="G43" s="41"/>
      <c r="H43" s="58"/>
      <c r="I43" s="43"/>
      <c r="J43" s="44"/>
      <c r="K43" s="45"/>
      <c r="L43" s="59"/>
      <c r="M43" s="44"/>
      <c r="N43" s="45"/>
      <c r="O43" s="47"/>
      <c r="P43" s="48"/>
      <c r="Q43" s="49"/>
      <c r="R43" s="274"/>
      <c r="S43" s="50"/>
      <c r="T43" s="51"/>
      <c r="U43" s="52"/>
      <c r="V43" s="53"/>
      <c r="W43" s="54"/>
      <c r="X43" s="58"/>
      <c r="Y43" s="266"/>
      <c r="Z43" s="267"/>
      <c r="AA43" s="55"/>
      <c r="AB43" s="49"/>
      <c r="AC43" s="279"/>
    </row>
    <row r="44" spans="1:29" ht="15.75" customHeight="1">
      <c r="A44" s="283"/>
      <c r="B44" s="38"/>
      <c r="C44" s="264"/>
      <c r="D44" s="265"/>
      <c r="E44" s="39"/>
      <c r="F44" s="40"/>
      <c r="G44" s="60"/>
      <c r="H44" s="61"/>
      <c r="I44" s="43"/>
      <c r="J44" s="44"/>
      <c r="K44" s="45"/>
      <c r="L44" s="46"/>
      <c r="M44" s="44"/>
      <c r="N44" s="45"/>
      <c r="O44" s="47"/>
      <c r="P44" s="48"/>
      <c r="Q44" s="49"/>
      <c r="R44" s="274"/>
      <c r="S44" s="50"/>
      <c r="T44" s="51"/>
      <c r="U44" s="52"/>
      <c r="V44" s="53"/>
      <c r="W44" s="54"/>
      <c r="X44" s="116"/>
      <c r="Y44" s="266"/>
      <c r="Z44" s="267"/>
      <c r="AA44" s="55"/>
      <c r="AB44" s="49"/>
      <c r="AC44" s="279"/>
    </row>
    <row r="45" spans="1:29" ht="15.75" customHeight="1">
      <c r="A45" s="283"/>
      <c r="B45" s="38"/>
      <c r="C45" s="264"/>
      <c r="D45" s="265"/>
      <c r="E45" s="39"/>
      <c r="F45" s="40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79"/>
    </row>
    <row r="46" spans="1:29" ht="15.75" customHeight="1">
      <c r="A46" s="283"/>
      <c r="B46" s="38"/>
      <c r="C46" s="264"/>
      <c r="D46" s="265"/>
      <c r="E46" s="39"/>
      <c r="F46" s="40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79"/>
    </row>
    <row r="47" spans="1:29" ht="15.75" customHeight="1">
      <c r="A47" s="283"/>
      <c r="B47" s="38"/>
      <c r="C47" s="264"/>
      <c r="D47" s="265"/>
      <c r="E47" s="39"/>
      <c r="F47" s="40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62"/>
      <c r="T47" s="63"/>
      <c r="U47" s="52"/>
      <c r="V47" s="74"/>
      <c r="W47" s="54"/>
      <c r="X47" s="94"/>
      <c r="Y47" s="266"/>
      <c r="Z47" s="267"/>
      <c r="AA47" s="55"/>
      <c r="AB47" s="49"/>
      <c r="AC47" s="279"/>
    </row>
    <row r="48" spans="1:29" ht="15.75" customHeight="1">
      <c r="A48" s="283"/>
      <c r="B48" s="38"/>
      <c r="C48" s="264"/>
      <c r="D48" s="265"/>
      <c r="E48" s="39"/>
      <c r="F48" s="40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62"/>
      <c r="T48" s="63"/>
      <c r="U48" s="52"/>
      <c r="V48" s="74"/>
      <c r="W48" s="68"/>
      <c r="X48" s="110"/>
      <c r="Y48" s="266"/>
      <c r="Z48" s="267"/>
      <c r="AA48" s="55"/>
      <c r="AB48" s="49"/>
      <c r="AC48" s="279"/>
    </row>
    <row r="49" spans="1:29" ht="15.75" customHeight="1">
      <c r="A49" s="283"/>
      <c r="B49" s="38"/>
      <c r="C49" s="264"/>
      <c r="D49" s="265"/>
      <c r="E49" s="39"/>
      <c r="F49" s="40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62"/>
      <c r="T49" s="63"/>
      <c r="U49" s="52"/>
      <c r="V49" s="74"/>
      <c r="W49" s="68"/>
      <c r="X49" s="110"/>
      <c r="Y49" s="266"/>
      <c r="Z49" s="267"/>
      <c r="AA49" s="55"/>
      <c r="AB49" s="49"/>
      <c r="AC49" s="279"/>
    </row>
    <row r="50" spans="1:29" ht="15.75" customHeight="1">
      <c r="A50" s="283"/>
      <c r="B50" s="38"/>
      <c r="C50" s="264"/>
      <c r="D50" s="265"/>
      <c r="E50" s="39"/>
      <c r="F50" s="40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62"/>
      <c r="T50" s="63"/>
      <c r="U50" s="52"/>
      <c r="V50" s="74"/>
      <c r="W50" s="68"/>
      <c r="X50" s="110"/>
      <c r="Y50" s="266"/>
      <c r="Z50" s="267"/>
      <c r="AA50" s="55"/>
      <c r="AB50" s="49"/>
      <c r="AC50" s="279"/>
    </row>
    <row r="51" spans="1:29" ht="15.75" customHeight="1">
      <c r="A51" s="283"/>
      <c r="B51" s="38"/>
      <c r="C51" s="264"/>
      <c r="D51" s="265"/>
      <c r="E51" s="39"/>
      <c r="F51" s="40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62"/>
      <c r="T51" s="63"/>
      <c r="U51" s="52"/>
      <c r="V51" s="74"/>
      <c r="W51" s="68"/>
      <c r="X51" s="110"/>
      <c r="Y51" s="266"/>
      <c r="Z51" s="267"/>
      <c r="AA51" s="55"/>
      <c r="AB51" s="49"/>
      <c r="AC51" s="279"/>
    </row>
    <row r="52" spans="1:29" ht="15.75" customHeight="1">
      <c r="A52" s="283"/>
      <c r="B52" s="38"/>
      <c r="C52" s="264"/>
      <c r="D52" s="265"/>
      <c r="E52" s="39"/>
      <c r="F52" s="40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62"/>
      <c r="T52" s="63"/>
      <c r="U52" s="52"/>
      <c r="V52" s="74"/>
      <c r="W52" s="68"/>
      <c r="X52" s="110"/>
      <c r="Y52" s="266"/>
      <c r="Z52" s="267"/>
      <c r="AA52" s="55"/>
      <c r="AB52" s="49"/>
      <c r="AC52" s="279"/>
    </row>
    <row r="53" spans="1:29" ht="15.75" customHeight="1">
      <c r="A53" s="283"/>
      <c r="B53" s="38"/>
      <c r="C53" s="264"/>
      <c r="D53" s="265"/>
      <c r="E53" s="39"/>
      <c r="F53" s="40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62"/>
      <c r="T53" s="63"/>
      <c r="U53" s="52"/>
      <c r="V53" s="74"/>
      <c r="W53" s="68"/>
      <c r="X53" s="110"/>
      <c r="Y53" s="266"/>
      <c r="Z53" s="267"/>
      <c r="AA53" s="55"/>
      <c r="AB53" s="49"/>
      <c r="AC53" s="279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62"/>
      <c r="T54" s="63"/>
      <c r="U54" s="73"/>
      <c r="V54" s="74"/>
      <c r="W54" s="68"/>
      <c r="X54" s="110"/>
      <c r="Y54" s="266"/>
      <c r="Z54" s="267"/>
      <c r="AA54" s="111"/>
      <c r="AB54" s="67"/>
      <c r="AC54" s="279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11">AVERAGE(I39:I54)</f>
        <v>6</v>
      </c>
      <c r="J55" s="81">
        <f t="shared" si="11"/>
        <v>2600</v>
      </c>
      <c r="K55" s="82">
        <f t="shared" ref="K55" si="12">J55/I55</f>
        <v>433.33333333333331</v>
      </c>
      <c r="L55" s="80">
        <f t="shared" ref="L55:M55" si="13">AVERAGE(L39:L54)</f>
        <v>6</v>
      </c>
      <c r="M55" s="81">
        <f t="shared" si="13"/>
        <v>2139.0026529970855</v>
      </c>
      <c r="N55" s="82">
        <f>M55/L55</f>
        <v>356.5004421661809</v>
      </c>
      <c r="O55" s="83">
        <f>L55-I55</f>
        <v>0</v>
      </c>
      <c r="P55" s="84">
        <f>N55-K55</f>
        <v>-76.832891167152411</v>
      </c>
      <c r="Q55" s="85">
        <f>N55/K55</f>
        <v>0.82269332807580209</v>
      </c>
      <c r="R55" s="275"/>
      <c r="S55" s="182">
        <f>S39</f>
        <v>0.16685185185185186</v>
      </c>
      <c r="T55" s="183">
        <f>INDEX(T39:T54,COUNTA(T39:T54))</f>
        <v>0.23543981481481482</v>
      </c>
      <c r="U55" s="86"/>
      <c r="V55" s="96"/>
      <c r="W55" s="78"/>
      <c r="X55" s="82"/>
      <c r="Y55" s="262"/>
      <c r="Z55" s="263"/>
      <c r="AA55" s="97">
        <f>M55-J55</f>
        <v>-460.99734700291447</v>
      </c>
      <c r="AB55" s="85">
        <f>M55/J55</f>
        <v>0.82269332807580209</v>
      </c>
      <c r="AC55" s="280"/>
    </row>
    <row r="56" spans="1:29" ht="15.75" customHeight="1">
      <c r="A56" s="268" t="s">
        <v>43</v>
      </c>
      <c r="B56" s="16" t="s">
        <v>76</v>
      </c>
      <c r="C56" s="271" t="s">
        <v>103</v>
      </c>
      <c r="D56" s="272"/>
      <c r="E56" s="21">
        <v>14.03</v>
      </c>
      <c r="F56" s="15">
        <v>5587</v>
      </c>
      <c r="G56" s="22">
        <f t="shared" ref="G56" si="14">E56*F56</f>
        <v>78385.61</v>
      </c>
      <c r="H56" s="23"/>
      <c r="I56" s="24">
        <v>4</v>
      </c>
      <c r="J56" s="25">
        <v>2700</v>
      </c>
      <c r="K56" s="26">
        <f>J56/I56</f>
        <v>675</v>
      </c>
      <c r="L56" s="27">
        <v>4</v>
      </c>
      <c r="M56" s="25">
        <f>F56/V56*60</f>
        <v>2360.7042253521136</v>
      </c>
      <c r="N56" s="26">
        <f>M56/L56</f>
        <v>590.17605633802839</v>
      </c>
      <c r="O56" s="91">
        <f>L56-I56</f>
        <v>0</v>
      </c>
      <c r="P56" s="92">
        <f>N56-K56</f>
        <v>-84.823943661971612</v>
      </c>
      <c r="Q56" s="31">
        <f>N56/K56</f>
        <v>0.87433489827856059</v>
      </c>
      <c r="R56" s="273">
        <f>Q72</f>
        <v>0.87433489827856059</v>
      </c>
      <c r="S56" s="32">
        <v>0.25</v>
      </c>
      <c r="T56" s="33">
        <v>0.34861111111111109</v>
      </c>
      <c r="U56" s="34"/>
      <c r="V56" s="35">
        <v>141.99999999999997</v>
      </c>
      <c r="W56" s="114"/>
      <c r="X56" s="115"/>
      <c r="Y56" s="276"/>
      <c r="Z56" s="277"/>
      <c r="AA56" s="36">
        <f>M56-J56</f>
        <v>-339.29577464788645</v>
      </c>
      <c r="AB56" s="31">
        <f>M56/J56</f>
        <v>0.87433489827856059</v>
      </c>
      <c r="AC56" s="278">
        <f>AB72</f>
        <v>0.87433489827856059</v>
      </c>
    </row>
    <row r="57" spans="1:29" ht="15.75" customHeight="1">
      <c r="A57" s="269"/>
      <c r="B57" s="38"/>
      <c r="C57" s="264"/>
      <c r="D57" s="265"/>
      <c r="E57" s="39"/>
      <c r="F57" s="40"/>
      <c r="G57" s="41"/>
      <c r="H57" s="42"/>
      <c r="I57" s="43"/>
      <c r="J57" s="44"/>
      <c r="K57" s="45"/>
      <c r="L57" s="46"/>
      <c r="M57" s="44"/>
      <c r="N57" s="45"/>
      <c r="O57" s="47"/>
      <c r="P57" s="48"/>
      <c r="Q57" s="49"/>
      <c r="R57" s="274"/>
      <c r="S57" s="50"/>
      <c r="T57" s="51"/>
      <c r="U57" s="52"/>
      <c r="V57" s="53"/>
      <c r="W57" s="54"/>
      <c r="X57" s="94"/>
      <c r="Y57" s="266"/>
      <c r="Z57" s="267"/>
      <c r="AA57" s="55"/>
      <c r="AB57" s="49"/>
      <c r="AC57" s="279"/>
    </row>
    <row r="58" spans="1:29" ht="15.75" customHeight="1">
      <c r="A58" s="269"/>
      <c r="B58" s="38"/>
      <c r="C58" s="264"/>
      <c r="D58" s="265"/>
      <c r="E58" s="39"/>
      <c r="F58" s="40"/>
      <c r="G58" s="41"/>
      <c r="H58" s="42"/>
      <c r="I58" s="43"/>
      <c r="J58" s="44"/>
      <c r="K58" s="45"/>
      <c r="L58" s="46"/>
      <c r="M58" s="44"/>
      <c r="N58" s="45"/>
      <c r="O58" s="47"/>
      <c r="P58" s="48"/>
      <c r="Q58" s="49"/>
      <c r="R58" s="274"/>
      <c r="S58" s="50"/>
      <c r="T58" s="51"/>
      <c r="U58" s="52"/>
      <c r="V58" s="53"/>
      <c r="W58" s="54"/>
      <c r="X58" s="94"/>
      <c r="Y58" s="266"/>
      <c r="Z58" s="267"/>
      <c r="AA58" s="55"/>
      <c r="AB58" s="49"/>
      <c r="AC58" s="279"/>
    </row>
    <row r="59" spans="1:29" ht="15.75" customHeight="1">
      <c r="A59" s="269"/>
      <c r="B59" s="38"/>
      <c r="C59" s="264"/>
      <c r="D59" s="265"/>
      <c r="E59" s="39"/>
      <c r="F59" s="40"/>
      <c r="G59" s="41"/>
      <c r="H59" s="42"/>
      <c r="I59" s="43"/>
      <c r="J59" s="44"/>
      <c r="K59" s="45"/>
      <c r="L59" s="46"/>
      <c r="M59" s="44"/>
      <c r="N59" s="45"/>
      <c r="O59" s="47"/>
      <c r="P59" s="48"/>
      <c r="Q59" s="49"/>
      <c r="R59" s="274"/>
      <c r="S59" s="50"/>
      <c r="T59" s="51"/>
      <c r="U59" s="52"/>
      <c r="V59" s="53"/>
      <c r="W59" s="54"/>
      <c r="X59" s="94"/>
      <c r="Y59" s="266"/>
      <c r="Z59" s="267"/>
      <c r="AA59" s="55"/>
      <c r="AB59" s="49"/>
      <c r="AC59" s="279"/>
    </row>
    <row r="60" spans="1:29" ht="15.75" customHeight="1">
      <c r="A60" s="269"/>
      <c r="B60" s="38"/>
      <c r="C60" s="264"/>
      <c r="D60" s="265"/>
      <c r="E60" s="39"/>
      <c r="F60" s="40"/>
      <c r="G60" s="41"/>
      <c r="H60" s="58"/>
      <c r="I60" s="43"/>
      <c r="J60" s="44"/>
      <c r="K60" s="45"/>
      <c r="L60" s="59"/>
      <c r="M60" s="44"/>
      <c r="N60" s="45"/>
      <c r="O60" s="47"/>
      <c r="P60" s="48"/>
      <c r="Q60" s="49"/>
      <c r="R60" s="274"/>
      <c r="S60" s="50"/>
      <c r="T60" s="51"/>
      <c r="U60" s="52"/>
      <c r="V60" s="53"/>
      <c r="W60" s="54"/>
      <c r="X60" s="94"/>
      <c r="Y60" s="266"/>
      <c r="Z60" s="267"/>
      <c r="AA60" s="55"/>
      <c r="AB60" s="49"/>
      <c r="AC60" s="279"/>
    </row>
    <row r="61" spans="1:29" ht="15.75" customHeight="1">
      <c r="A61" s="269"/>
      <c r="B61" s="38"/>
      <c r="C61" s="264"/>
      <c r="D61" s="265"/>
      <c r="E61" s="39"/>
      <c r="F61" s="40"/>
      <c r="G61" s="60"/>
      <c r="H61" s="61"/>
      <c r="I61" s="43"/>
      <c r="J61" s="44"/>
      <c r="K61" s="45"/>
      <c r="L61" s="46"/>
      <c r="M61" s="44"/>
      <c r="N61" s="45"/>
      <c r="O61" s="47"/>
      <c r="P61" s="48"/>
      <c r="Q61" s="49"/>
      <c r="R61" s="274"/>
      <c r="S61" s="50"/>
      <c r="T61" s="51"/>
      <c r="U61" s="52"/>
      <c r="V61" s="53"/>
      <c r="W61" s="54"/>
      <c r="X61" s="94"/>
      <c r="Y61" s="266"/>
      <c r="Z61" s="267"/>
      <c r="AA61" s="55"/>
      <c r="AB61" s="49"/>
      <c r="AC61" s="279"/>
    </row>
    <row r="62" spans="1:29" ht="15.75" customHeight="1">
      <c r="A62" s="269"/>
      <c r="B62" s="38"/>
      <c r="C62" s="264"/>
      <c r="D62" s="265"/>
      <c r="E62" s="39"/>
      <c r="F62" s="40"/>
      <c r="G62" s="60"/>
      <c r="H62" s="64"/>
      <c r="I62" s="43"/>
      <c r="J62" s="44"/>
      <c r="K62" s="45"/>
      <c r="L62" s="59"/>
      <c r="M62" s="44"/>
      <c r="N62" s="45"/>
      <c r="O62" s="65"/>
      <c r="P62" s="66"/>
      <c r="Q62" s="67"/>
      <c r="R62" s="274"/>
      <c r="S62" s="50"/>
      <c r="T62" s="51"/>
      <c r="U62" s="52"/>
      <c r="V62" s="53"/>
      <c r="W62" s="54"/>
      <c r="X62" s="94"/>
      <c r="Y62" s="266"/>
      <c r="Z62" s="267"/>
      <c r="AA62" s="55"/>
      <c r="AB62" s="49"/>
      <c r="AC62" s="279"/>
    </row>
    <row r="63" spans="1:29" ht="15.75" customHeight="1">
      <c r="A63" s="269"/>
      <c r="B63" s="38"/>
      <c r="C63" s="264"/>
      <c r="D63" s="265"/>
      <c r="E63" s="39"/>
      <c r="F63" s="40"/>
      <c r="G63" s="60"/>
      <c r="H63" s="64"/>
      <c r="I63" s="43"/>
      <c r="J63" s="44"/>
      <c r="K63" s="45"/>
      <c r="L63" s="59"/>
      <c r="M63" s="44"/>
      <c r="N63" s="45"/>
      <c r="O63" s="65"/>
      <c r="P63" s="66"/>
      <c r="Q63" s="67"/>
      <c r="R63" s="274"/>
      <c r="S63" s="50"/>
      <c r="T63" s="51"/>
      <c r="U63" s="52"/>
      <c r="V63" s="53"/>
      <c r="W63" s="54"/>
      <c r="X63" s="94"/>
      <c r="Y63" s="266"/>
      <c r="Z63" s="267"/>
      <c r="AA63" s="55"/>
      <c r="AB63" s="49"/>
      <c r="AC63" s="279"/>
    </row>
    <row r="64" spans="1:29" ht="15.75" customHeight="1">
      <c r="A64" s="269"/>
      <c r="B64" s="38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50"/>
      <c r="T64" s="51"/>
      <c r="U64" s="52"/>
      <c r="V64" s="53"/>
      <c r="W64" s="54"/>
      <c r="X64" s="94"/>
      <c r="Y64" s="266"/>
      <c r="Z64" s="267"/>
      <c r="AA64" s="55"/>
      <c r="AB64" s="49"/>
      <c r="AC64" s="279"/>
    </row>
    <row r="65" spans="1:29" ht="15.75" customHeight="1">
      <c r="A65" s="269"/>
      <c r="B65" s="38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50"/>
      <c r="T65" s="51"/>
      <c r="U65" s="52"/>
      <c r="V65" s="53"/>
      <c r="W65" s="54"/>
      <c r="X65" s="94"/>
      <c r="Y65" s="266"/>
      <c r="Z65" s="267"/>
      <c r="AA65" s="55"/>
      <c r="AB65" s="49"/>
      <c r="AC65" s="279"/>
    </row>
    <row r="66" spans="1:29" ht="15.75" customHeight="1">
      <c r="A66" s="269"/>
      <c r="B66" s="38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50"/>
      <c r="T66" s="51"/>
      <c r="U66" s="52"/>
      <c r="V66" s="53"/>
      <c r="W66" s="54"/>
      <c r="X66" s="94"/>
      <c r="Y66" s="266"/>
      <c r="Z66" s="267"/>
      <c r="AA66" s="55"/>
      <c r="AB66" s="49"/>
      <c r="AC66" s="279"/>
    </row>
    <row r="67" spans="1:29" ht="15.75" customHeight="1">
      <c r="A67" s="269"/>
      <c r="B67" s="38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50"/>
      <c r="T67" s="51"/>
      <c r="U67" s="52"/>
      <c r="V67" s="53"/>
      <c r="W67" s="54"/>
      <c r="X67" s="94"/>
      <c r="Y67" s="266"/>
      <c r="Z67" s="267"/>
      <c r="AA67" s="55"/>
      <c r="AB67" s="49"/>
      <c r="AC67" s="279"/>
    </row>
    <row r="68" spans="1:29" ht="15.75" customHeight="1">
      <c r="A68" s="269"/>
      <c r="B68" s="38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50"/>
      <c r="T68" s="51"/>
      <c r="U68" s="52"/>
      <c r="V68" s="53"/>
      <c r="W68" s="54"/>
      <c r="X68" s="94"/>
      <c r="Y68" s="266"/>
      <c r="Z68" s="267"/>
      <c r="AA68" s="55"/>
      <c r="AB68" s="49"/>
      <c r="AC68" s="279"/>
    </row>
    <row r="69" spans="1:29" ht="15.75" customHeight="1">
      <c r="A69" s="269"/>
      <c r="B69" s="38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50"/>
      <c r="T69" s="51"/>
      <c r="U69" s="52"/>
      <c r="V69" s="53"/>
      <c r="W69" s="54"/>
      <c r="X69" s="94"/>
      <c r="Y69" s="266"/>
      <c r="Z69" s="267"/>
      <c r="AA69" s="55"/>
      <c r="AB69" s="49"/>
      <c r="AC69" s="279"/>
    </row>
    <row r="70" spans="1:29" ht="15.75" customHeight="1">
      <c r="A70" s="269"/>
      <c r="B70" s="38"/>
      <c r="C70" s="264"/>
      <c r="D70" s="265"/>
      <c r="E70" s="39"/>
      <c r="F70" s="40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50"/>
      <c r="T70" s="51"/>
      <c r="U70" s="52"/>
      <c r="V70" s="53"/>
      <c r="W70" s="54"/>
      <c r="X70" s="94"/>
      <c r="Y70" s="266"/>
      <c r="Z70" s="267"/>
      <c r="AA70" s="55"/>
      <c r="AB70" s="49"/>
      <c r="AC70" s="279"/>
    </row>
    <row r="71" spans="1:29" ht="15.75" customHeight="1">
      <c r="A71" s="269"/>
      <c r="B71" s="38"/>
      <c r="C71" s="264"/>
      <c r="D71" s="265"/>
      <c r="E71" s="104"/>
      <c r="F71" s="40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18"/>
      <c r="G72" s="79"/>
      <c r="H72" s="20"/>
      <c r="I72" s="80">
        <f t="shared" ref="I72:J72" si="15">AVERAGE(I56:I71)</f>
        <v>4</v>
      </c>
      <c r="J72" s="81">
        <f t="shared" si="15"/>
        <v>2700</v>
      </c>
      <c r="K72" s="82">
        <f t="shared" ref="K72" si="16">J72/I72</f>
        <v>675</v>
      </c>
      <c r="L72" s="80">
        <f t="shared" ref="L72:M72" si="17">AVERAGE(L56:L71)</f>
        <v>4</v>
      </c>
      <c r="M72" s="81">
        <f t="shared" si="17"/>
        <v>2360.7042253521136</v>
      </c>
      <c r="N72" s="82">
        <f>M72/L72</f>
        <v>590.17605633802839</v>
      </c>
      <c r="O72" s="83">
        <f>L72-I72</f>
        <v>0</v>
      </c>
      <c r="P72" s="84">
        <f>N72-K72</f>
        <v>-84.823943661971612</v>
      </c>
      <c r="Q72" s="85">
        <f>N72/K72</f>
        <v>0.87433489827856059</v>
      </c>
      <c r="R72" s="275"/>
      <c r="S72" s="182">
        <f>S56</f>
        <v>0.25</v>
      </c>
      <c r="T72" s="183">
        <f>INDEX(T56:T71,COUNTA(T56:T71))</f>
        <v>0.34861111111111109</v>
      </c>
      <c r="U72" s="86"/>
      <c r="V72" s="96"/>
      <c r="W72" s="18"/>
      <c r="X72" s="20"/>
      <c r="Y72" s="262"/>
      <c r="Z72" s="263"/>
      <c r="AA72" s="97">
        <f>M72-J72</f>
        <v>-339.29577464788645</v>
      </c>
      <c r="AB72" s="85">
        <f>M72/J72</f>
        <v>0.87433489827856059</v>
      </c>
      <c r="AC72" s="280"/>
    </row>
    <row r="73" spans="1:29" ht="15.75" customHeight="1">
      <c r="A73" s="281" t="s">
        <v>197</v>
      </c>
      <c r="B73" s="16" t="s">
        <v>76</v>
      </c>
      <c r="C73" s="271" t="s">
        <v>108</v>
      </c>
      <c r="D73" s="272"/>
      <c r="E73" s="21">
        <v>16.66</v>
      </c>
      <c r="F73" s="15">
        <v>5495</v>
      </c>
      <c r="G73" s="22">
        <f t="shared" ref="G73" si="18">E73*F73</f>
        <v>91546.7</v>
      </c>
      <c r="H73" s="23"/>
      <c r="I73" s="24">
        <v>4</v>
      </c>
      <c r="J73" s="25">
        <v>3300</v>
      </c>
      <c r="K73" s="26">
        <f>J73/I73</f>
        <v>825</v>
      </c>
      <c r="L73" s="27">
        <v>4</v>
      </c>
      <c r="M73" s="25">
        <f>F73/V73*60</f>
        <v>2810.741687979541</v>
      </c>
      <c r="N73" s="26">
        <f>M73/L73</f>
        <v>702.68542199488525</v>
      </c>
      <c r="O73" s="91">
        <f>L73-I73</f>
        <v>0</v>
      </c>
      <c r="P73" s="92">
        <f>N73-K73</f>
        <v>-122.31457800511475</v>
      </c>
      <c r="Q73" s="31">
        <f>N73/K73</f>
        <v>0.85173990544834577</v>
      </c>
      <c r="R73" s="273">
        <f>Q89</f>
        <v>0.85173990544834577</v>
      </c>
      <c r="S73" s="32">
        <v>0.35416666666666669</v>
      </c>
      <c r="T73" s="33">
        <v>0.43562499999999998</v>
      </c>
      <c r="U73" s="34"/>
      <c r="V73" s="35">
        <v>117.29999999999995</v>
      </c>
      <c r="W73" s="33"/>
      <c r="X73" s="107"/>
      <c r="Y73" s="276"/>
      <c r="Z73" s="277"/>
      <c r="AA73" s="36">
        <f>M73-J73</f>
        <v>-489.25831202045902</v>
      </c>
      <c r="AB73" s="31">
        <f>M73/J73</f>
        <v>0.85173990544834577</v>
      </c>
      <c r="AC73" s="278">
        <f>AB89</f>
        <v>0.85173990544834577</v>
      </c>
    </row>
    <row r="74" spans="1:29" ht="15.75" customHeight="1">
      <c r="A74" s="282"/>
      <c r="B74" s="38"/>
      <c r="C74" s="264"/>
      <c r="D74" s="265"/>
      <c r="E74" s="39"/>
      <c r="F74" s="40"/>
      <c r="G74" s="41"/>
      <c r="H74" s="42"/>
      <c r="I74" s="43"/>
      <c r="J74" s="44"/>
      <c r="K74" s="45"/>
      <c r="L74" s="46"/>
      <c r="M74" s="44"/>
      <c r="N74" s="45"/>
      <c r="O74" s="47"/>
      <c r="P74" s="48"/>
      <c r="Q74" s="49"/>
      <c r="R74" s="274"/>
      <c r="S74" s="50"/>
      <c r="T74" s="51"/>
      <c r="U74" s="52"/>
      <c r="V74" s="53"/>
      <c r="W74" s="54"/>
      <c r="X74" s="94"/>
      <c r="Y74" s="266"/>
      <c r="Z74" s="267"/>
      <c r="AA74" s="55"/>
      <c r="AB74" s="49"/>
      <c r="AC74" s="279"/>
    </row>
    <row r="75" spans="1:29" ht="15.75" customHeight="1">
      <c r="A75" s="282"/>
      <c r="B75" s="38"/>
      <c r="C75" s="264"/>
      <c r="D75" s="265"/>
      <c r="E75" s="39"/>
      <c r="F75" s="40"/>
      <c r="G75" s="41"/>
      <c r="H75" s="42"/>
      <c r="I75" s="43"/>
      <c r="J75" s="44"/>
      <c r="K75" s="45"/>
      <c r="L75" s="46"/>
      <c r="M75" s="44"/>
      <c r="N75" s="45"/>
      <c r="O75" s="47"/>
      <c r="P75" s="48"/>
      <c r="Q75" s="49"/>
      <c r="R75" s="274"/>
      <c r="S75" s="50"/>
      <c r="T75" s="51"/>
      <c r="U75" s="52"/>
      <c r="V75" s="53"/>
      <c r="W75" s="54"/>
      <c r="X75" s="58"/>
      <c r="Y75" s="266"/>
      <c r="Z75" s="267"/>
      <c r="AA75" s="55"/>
      <c r="AB75" s="49"/>
      <c r="AC75" s="279"/>
    </row>
    <row r="76" spans="1:29" ht="15.75" customHeight="1">
      <c r="A76" s="282"/>
      <c r="B76" s="38"/>
      <c r="C76" s="264"/>
      <c r="D76" s="265"/>
      <c r="E76" s="39"/>
      <c r="F76" s="40"/>
      <c r="G76" s="41"/>
      <c r="H76" s="42"/>
      <c r="I76" s="43"/>
      <c r="J76" s="44"/>
      <c r="K76" s="45"/>
      <c r="L76" s="46"/>
      <c r="M76" s="44"/>
      <c r="N76" s="45"/>
      <c r="O76" s="47"/>
      <c r="P76" s="48"/>
      <c r="Q76" s="49"/>
      <c r="R76" s="274"/>
      <c r="S76" s="50"/>
      <c r="T76" s="51"/>
      <c r="U76" s="52"/>
      <c r="V76" s="53"/>
      <c r="W76" s="54"/>
      <c r="X76" s="58"/>
      <c r="Y76" s="266"/>
      <c r="Z76" s="267"/>
      <c r="AA76" s="55"/>
      <c r="AB76" s="49"/>
      <c r="AC76" s="279"/>
    </row>
    <row r="77" spans="1:29" ht="15.75" customHeight="1">
      <c r="A77" s="283"/>
      <c r="B77" s="38"/>
      <c r="C77" s="264"/>
      <c r="D77" s="265"/>
      <c r="E77" s="39"/>
      <c r="F77" s="40"/>
      <c r="G77" s="41"/>
      <c r="H77" s="58"/>
      <c r="I77" s="43"/>
      <c r="J77" s="44"/>
      <c r="K77" s="45"/>
      <c r="L77" s="59"/>
      <c r="M77" s="44"/>
      <c r="N77" s="45"/>
      <c r="O77" s="47"/>
      <c r="P77" s="48"/>
      <c r="Q77" s="49"/>
      <c r="R77" s="274"/>
      <c r="S77" s="50"/>
      <c r="T77" s="51"/>
      <c r="U77" s="52"/>
      <c r="V77" s="53"/>
      <c r="W77" s="54"/>
      <c r="X77" s="58"/>
      <c r="Y77" s="266"/>
      <c r="Z77" s="267"/>
      <c r="AA77" s="55"/>
      <c r="AB77" s="49"/>
      <c r="AC77" s="279"/>
    </row>
    <row r="78" spans="1:29" ht="15.75" customHeight="1">
      <c r="A78" s="283"/>
      <c r="B78" s="38"/>
      <c r="C78" s="264"/>
      <c r="D78" s="265"/>
      <c r="E78" s="39"/>
      <c r="F78" s="40"/>
      <c r="G78" s="60"/>
      <c r="H78" s="61"/>
      <c r="I78" s="43"/>
      <c r="J78" s="44"/>
      <c r="K78" s="45"/>
      <c r="L78" s="46"/>
      <c r="M78" s="44"/>
      <c r="N78" s="45"/>
      <c r="O78" s="47"/>
      <c r="P78" s="48"/>
      <c r="Q78" s="49"/>
      <c r="R78" s="274"/>
      <c r="S78" s="50"/>
      <c r="T78" s="51"/>
      <c r="U78" s="52"/>
      <c r="V78" s="53"/>
      <c r="W78" s="54"/>
      <c r="X78" s="94"/>
      <c r="Y78" s="266"/>
      <c r="Z78" s="267"/>
      <c r="AA78" s="55"/>
      <c r="AB78" s="49"/>
      <c r="AC78" s="279"/>
    </row>
    <row r="79" spans="1:29" ht="15.75" customHeight="1">
      <c r="A79" s="283"/>
      <c r="B79" s="38"/>
      <c r="C79" s="264"/>
      <c r="D79" s="265"/>
      <c r="E79" s="39"/>
      <c r="F79" s="40"/>
      <c r="G79" s="60"/>
      <c r="H79" s="64"/>
      <c r="I79" s="43"/>
      <c r="J79" s="44"/>
      <c r="K79" s="45"/>
      <c r="L79" s="59"/>
      <c r="M79" s="44"/>
      <c r="N79" s="45"/>
      <c r="O79" s="65"/>
      <c r="P79" s="66"/>
      <c r="Q79" s="67"/>
      <c r="R79" s="274"/>
      <c r="S79" s="50"/>
      <c r="T79" s="51"/>
      <c r="U79" s="52"/>
      <c r="V79" s="53"/>
      <c r="W79" s="54"/>
      <c r="X79" s="94"/>
      <c r="Y79" s="266"/>
      <c r="Z79" s="267"/>
      <c r="AA79" s="55"/>
      <c r="AB79" s="49"/>
      <c r="AC79" s="279"/>
    </row>
    <row r="80" spans="1:29" ht="15.75" customHeight="1">
      <c r="A80" s="283"/>
      <c r="B80" s="38"/>
      <c r="C80" s="264"/>
      <c r="D80" s="265"/>
      <c r="E80" s="39"/>
      <c r="F80" s="40"/>
      <c r="G80" s="60"/>
      <c r="H80" s="64"/>
      <c r="I80" s="43"/>
      <c r="J80" s="44"/>
      <c r="K80" s="45"/>
      <c r="L80" s="59"/>
      <c r="M80" s="44"/>
      <c r="N80" s="45"/>
      <c r="O80" s="65"/>
      <c r="P80" s="66"/>
      <c r="Q80" s="67"/>
      <c r="R80" s="274"/>
      <c r="S80" s="50"/>
      <c r="T80" s="51"/>
      <c r="U80" s="52"/>
      <c r="V80" s="53"/>
      <c r="W80" s="54"/>
      <c r="X80" s="94"/>
      <c r="Y80" s="266"/>
      <c r="Z80" s="267"/>
      <c r="AA80" s="55"/>
      <c r="AB80" s="49"/>
      <c r="AC80" s="279"/>
    </row>
    <row r="81" spans="1:29" ht="15.75" customHeight="1">
      <c r="A81" s="283"/>
      <c r="B81" s="38"/>
      <c r="C81" s="264"/>
      <c r="D81" s="265"/>
      <c r="E81" s="39"/>
      <c r="F81" s="40"/>
      <c r="G81" s="60"/>
      <c r="H81" s="64"/>
      <c r="I81" s="43"/>
      <c r="J81" s="44"/>
      <c r="K81" s="45"/>
      <c r="L81" s="59"/>
      <c r="M81" s="44"/>
      <c r="N81" s="45"/>
      <c r="O81" s="65"/>
      <c r="P81" s="66"/>
      <c r="Q81" s="67"/>
      <c r="R81" s="274"/>
      <c r="S81" s="50"/>
      <c r="T81" s="51"/>
      <c r="U81" s="52"/>
      <c r="V81" s="53"/>
      <c r="W81" s="54"/>
      <c r="X81" s="94"/>
      <c r="Y81" s="266"/>
      <c r="Z81" s="267"/>
      <c r="AA81" s="55"/>
      <c r="AB81" s="49"/>
      <c r="AC81" s="279"/>
    </row>
    <row r="82" spans="1:29" ht="15.75" customHeight="1">
      <c r="A82" s="283"/>
      <c r="B82" s="38"/>
      <c r="C82" s="264"/>
      <c r="D82" s="265"/>
      <c r="E82" s="39"/>
      <c r="F82" s="40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55"/>
      <c r="AB82" s="49"/>
      <c r="AC82" s="279"/>
    </row>
    <row r="83" spans="1:29" ht="15.75" customHeight="1">
      <c r="A83" s="283"/>
      <c r="B83" s="38"/>
      <c r="C83" s="264"/>
      <c r="D83" s="265"/>
      <c r="E83" s="39"/>
      <c r="F83" s="40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55"/>
      <c r="AB83" s="49"/>
      <c r="AC83" s="279"/>
    </row>
    <row r="84" spans="1:29" ht="15.75" customHeight="1">
      <c r="A84" s="283"/>
      <c r="B84" s="38"/>
      <c r="C84" s="264"/>
      <c r="D84" s="265"/>
      <c r="E84" s="39"/>
      <c r="F84" s="40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55"/>
      <c r="AB84" s="49"/>
      <c r="AC84" s="279"/>
    </row>
    <row r="85" spans="1:29" ht="15.75" customHeight="1">
      <c r="A85" s="283"/>
      <c r="B85" s="38"/>
      <c r="C85" s="264"/>
      <c r="D85" s="265"/>
      <c r="E85" s="39"/>
      <c r="F85" s="40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55"/>
      <c r="AB85" s="49"/>
      <c r="AC85" s="279"/>
    </row>
    <row r="86" spans="1:29" ht="15.75" customHeight="1">
      <c r="A86" s="283"/>
      <c r="B86" s="38"/>
      <c r="C86" s="264"/>
      <c r="D86" s="265"/>
      <c r="E86" s="39"/>
      <c r="F86" s="40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55"/>
      <c r="AB86" s="49"/>
      <c r="AC86" s="279"/>
    </row>
    <row r="87" spans="1:29" ht="15.75" customHeight="1">
      <c r="A87" s="283"/>
      <c r="B87" s="38"/>
      <c r="C87" s="264"/>
      <c r="D87" s="265"/>
      <c r="E87" s="39"/>
      <c r="F87" s="40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55"/>
      <c r="AB87" s="49"/>
      <c r="AC87" s="279"/>
    </row>
    <row r="88" spans="1:29" ht="15.75" customHeight="1">
      <c r="A88" s="283"/>
      <c r="B88" s="38"/>
      <c r="C88" s="264"/>
      <c r="D88" s="265"/>
      <c r="E88" s="104"/>
      <c r="F88" s="40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19">AVERAGE(I73:I88)</f>
        <v>4</v>
      </c>
      <c r="J89" s="81">
        <f t="shared" si="19"/>
        <v>3300</v>
      </c>
      <c r="K89" s="82">
        <f t="shared" ref="K89" si="20">J89/I89</f>
        <v>825</v>
      </c>
      <c r="L89" s="80">
        <f t="shared" ref="L89:M89" si="21">AVERAGE(L73:L88)</f>
        <v>4</v>
      </c>
      <c r="M89" s="81">
        <f t="shared" si="21"/>
        <v>2810.741687979541</v>
      </c>
      <c r="N89" s="82">
        <f t="shared" ref="N89:N94" si="22">M89/L89</f>
        <v>702.68542199488525</v>
      </c>
      <c r="O89" s="83">
        <f t="shared" ref="O89:O94" si="23">L89-I89</f>
        <v>0</v>
      </c>
      <c r="P89" s="84">
        <f t="shared" ref="P89:P94" si="24">N89-K89</f>
        <v>-122.31457800511475</v>
      </c>
      <c r="Q89" s="85">
        <f t="shared" ref="Q89:Q94" si="25">N89/K89</f>
        <v>0.85173990544834577</v>
      </c>
      <c r="R89" s="275"/>
      <c r="S89" s="182">
        <f>S73</f>
        <v>0.35416666666666669</v>
      </c>
      <c r="T89" s="183">
        <f>INDEX(T73:T88,COUNTA(T73:T88))</f>
        <v>0.43562499999999998</v>
      </c>
      <c r="U89" s="86"/>
      <c r="V89" s="96"/>
      <c r="W89" s="78"/>
      <c r="X89" s="82"/>
      <c r="Y89" s="262"/>
      <c r="Z89" s="263"/>
      <c r="AA89" s="97">
        <f t="shared" ref="AA89:AA94" si="26">M89-J89</f>
        <v>-489.25831202045902</v>
      </c>
      <c r="AB89" s="85">
        <f t="shared" ref="AB89:AB94" si="27">M89/J89</f>
        <v>0.85173990544834577</v>
      </c>
      <c r="AC89" s="280"/>
    </row>
    <row r="90" spans="1:29" ht="15.75" customHeight="1">
      <c r="A90" s="268" t="s">
        <v>44</v>
      </c>
      <c r="B90" s="16" t="s">
        <v>76</v>
      </c>
      <c r="C90" s="271" t="s">
        <v>105</v>
      </c>
      <c r="D90" s="272"/>
      <c r="E90" s="21">
        <v>22.28</v>
      </c>
      <c r="F90" s="15">
        <v>1492</v>
      </c>
      <c r="G90" s="22">
        <f t="shared" ref="G90:G94" si="28">E90*F90</f>
        <v>33241.760000000002</v>
      </c>
      <c r="H90" s="23"/>
      <c r="I90" s="24">
        <v>5</v>
      </c>
      <c r="J90" s="25">
        <v>3300</v>
      </c>
      <c r="K90" s="26">
        <f>J90/I90</f>
        <v>660</v>
      </c>
      <c r="L90" s="27">
        <v>5</v>
      </c>
      <c r="M90" s="25">
        <f>F90/V90*60</f>
        <v>2737.6146788990832</v>
      </c>
      <c r="N90" s="26">
        <f t="shared" si="22"/>
        <v>547.52293577981663</v>
      </c>
      <c r="O90" s="91">
        <f t="shared" si="23"/>
        <v>0</v>
      </c>
      <c r="P90" s="92">
        <f t="shared" si="24"/>
        <v>-112.47706422018337</v>
      </c>
      <c r="Q90" s="31">
        <f t="shared" si="25"/>
        <v>0.82958020572699487</v>
      </c>
      <c r="R90" s="273">
        <f>Q106</f>
        <v>0.83762877836220073</v>
      </c>
      <c r="S90" s="32">
        <v>0.25020833333333331</v>
      </c>
      <c r="T90" s="33">
        <v>0.27291666666666664</v>
      </c>
      <c r="U90" s="34"/>
      <c r="V90" s="35">
        <v>32.699999999999996</v>
      </c>
      <c r="W90" s="114"/>
      <c r="X90" s="115"/>
      <c r="Y90" s="276"/>
      <c r="Z90" s="277"/>
      <c r="AA90" s="36">
        <f t="shared" si="26"/>
        <v>-562.38532110091683</v>
      </c>
      <c r="AB90" s="31">
        <f t="shared" si="27"/>
        <v>0.82958020572699487</v>
      </c>
      <c r="AC90" s="278">
        <f>AB106</f>
        <v>0.83762877836220073</v>
      </c>
    </row>
    <row r="91" spans="1:29" ht="15.75" customHeight="1">
      <c r="A91" s="269"/>
      <c r="B91" s="38" t="s">
        <v>76</v>
      </c>
      <c r="C91" s="264" t="s">
        <v>106</v>
      </c>
      <c r="D91" s="265"/>
      <c r="E91" s="39">
        <v>23.38</v>
      </c>
      <c r="F91" s="40">
        <v>1400</v>
      </c>
      <c r="G91" s="41">
        <f t="shared" si="28"/>
        <v>32732</v>
      </c>
      <c r="H91" s="42"/>
      <c r="I91" s="43">
        <v>4</v>
      </c>
      <c r="J91" s="44">
        <v>3300</v>
      </c>
      <c r="K91" s="45">
        <f t="shared" ref="K91:K94" si="29">J91/I91</f>
        <v>825</v>
      </c>
      <c r="L91" s="46">
        <v>4</v>
      </c>
      <c r="M91" s="44">
        <f>F91/V91*60</f>
        <v>2734.6717308735729</v>
      </c>
      <c r="N91" s="45">
        <f t="shared" si="22"/>
        <v>683.66793271839322</v>
      </c>
      <c r="O91" s="47">
        <f t="shared" si="23"/>
        <v>0</v>
      </c>
      <c r="P91" s="48">
        <f t="shared" si="24"/>
        <v>-141.33206728160678</v>
      </c>
      <c r="Q91" s="49">
        <f t="shared" si="25"/>
        <v>0.82868840329502214</v>
      </c>
      <c r="R91" s="274"/>
      <c r="S91" s="50">
        <v>0.27658564814814812</v>
      </c>
      <c r="T91" s="51">
        <v>0.29791666666666666</v>
      </c>
      <c r="U91" s="52">
        <v>5.2833333333333332</v>
      </c>
      <c r="V91" s="53">
        <v>30.716666666666697</v>
      </c>
      <c r="W91" s="54"/>
      <c r="X91" s="94"/>
      <c r="Y91" s="266"/>
      <c r="Z91" s="267"/>
      <c r="AA91" s="55">
        <f t="shared" si="26"/>
        <v>-565.32826912642713</v>
      </c>
      <c r="AB91" s="49">
        <f t="shared" si="27"/>
        <v>0.82868840329502214</v>
      </c>
      <c r="AC91" s="279"/>
    </row>
    <row r="92" spans="1:29" ht="15.75" customHeight="1">
      <c r="A92" s="269"/>
      <c r="B92" s="38" t="s">
        <v>76</v>
      </c>
      <c r="C92" s="264" t="s">
        <v>226</v>
      </c>
      <c r="D92" s="265"/>
      <c r="E92" s="39">
        <v>21.45</v>
      </c>
      <c r="F92" s="40">
        <v>4709</v>
      </c>
      <c r="G92" s="41">
        <f t="shared" si="28"/>
        <v>101008.05</v>
      </c>
      <c r="H92" s="42"/>
      <c r="I92" s="43">
        <v>3</v>
      </c>
      <c r="J92" s="44">
        <v>3300</v>
      </c>
      <c r="K92" s="45">
        <f t="shared" si="29"/>
        <v>1100</v>
      </c>
      <c r="L92" s="46">
        <v>3</v>
      </c>
      <c r="M92" s="44">
        <f>F92/V92*60</f>
        <v>2806.6887417218541</v>
      </c>
      <c r="N92" s="45">
        <f t="shared" si="22"/>
        <v>935.56291390728472</v>
      </c>
      <c r="O92" s="47">
        <f t="shared" si="23"/>
        <v>0</v>
      </c>
      <c r="P92" s="48">
        <f t="shared" si="24"/>
        <v>-164.43708609271528</v>
      </c>
      <c r="Q92" s="49">
        <f t="shared" si="25"/>
        <v>0.85051173991571338</v>
      </c>
      <c r="R92" s="274"/>
      <c r="S92" s="50">
        <v>0.30300925925925926</v>
      </c>
      <c r="T92" s="51">
        <v>0.37291666666666667</v>
      </c>
      <c r="U92" s="52">
        <v>7.3333333333333339</v>
      </c>
      <c r="V92" s="53">
        <v>100.66666666666669</v>
      </c>
      <c r="W92" s="54"/>
      <c r="X92" s="94"/>
      <c r="Y92" s="266"/>
      <c r="Z92" s="267"/>
      <c r="AA92" s="55">
        <f t="shared" si="26"/>
        <v>-493.31125827814594</v>
      </c>
      <c r="AB92" s="49">
        <f t="shared" si="27"/>
        <v>0.85051173991571338</v>
      </c>
      <c r="AC92" s="279"/>
    </row>
    <row r="93" spans="1:29" ht="15.75" customHeight="1">
      <c r="A93" s="269"/>
      <c r="B93" s="38" t="s">
        <v>76</v>
      </c>
      <c r="C93" s="264" t="s">
        <v>107</v>
      </c>
      <c r="D93" s="265"/>
      <c r="E93" s="39">
        <v>18.18</v>
      </c>
      <c r="F93" s="40">
        <v>3090</v>
      </c>
      <c r="G93" s="41">
        <f t="shared" si="28"/>
        <v>56176.2</v>
      </c>
      <c r="H93" s="42"/>
      <c r="I93" s="43">
        <v>3</v>
      </c>
      <c r="J93" s="44">
        <v>3300</v>
      </c>
      <c r="K93" s="45">
        <f t="shared" si="29"/>
        <v>1100</v>
      </c>
      <c r="L93" s="46">
        <v>3</v>
      </c>
      <c r="M93" s="44">
        <f>F93/V93*60</f>
        <v>2774.0648379052386</v>
      </c>
      <c r="N93" s="45">
        <f t="shared" si="22"/>
        <v>924.68827930174621</v>
      </c>
      <c r="O93" s="47">
        <f t="shared" si="23"/>
        <v>0</v>
      </c>
      <c r="P93" s="48">
        <f t="shared" si="24"/>
        <v>-175.31172069825379</v>
      </c>
      <c r="Q93" s="49">
        <f t="shared" si="25"/>
        <v>0.84062570845613294</v>
      </c>
      <c r="R93" s="274"/>
      <c r="S93" s="50">
        <v>0.37789351851851855</v>
      </c>
      <c r="T93" s="51">
        <v>0.42430555555555555</v>
      </c>
      <c r="U93" s="52">
        <v>7.1666666666666945</v>
      </c>
      <c r="V93" s="53">
        <v>66.833333333333286</v>
      </c>
      <c r="W93" s="54"/>
      <c r="X93" s="94"/>
      <c r="Y93" s="266"/>
      <c r="Z93" s="267"/>
      <c r="AA93" s="55">
        <f t="shared" si="26"/>
        <v>-525.93516209476138</v>
      </c>
      <c r="AB93" s="49">
        <f t="shared" si="27"/>
        <v>0.84062570845613294</v>
      </c>
      <c r="AC93" s="279"/>
    </row>
    <row r="94" spans="1:29" ht="15.75" customHeight="1">
      <c r="A94" s="269"/>
      <c r="B94" s="38" t="s">
        <v>76</v>
      </c>
      <c r="C94" s="264" t="s">
        <v>104</v>
      </c>
      <c r="D94" s="265"/>
      <c r="E94" s="39">
        <v>17.89</v>
      </c>
      <c r="F94" s="40">
        <v>3203</v>
      </c>
      <c r="G94" s="41">
        <f t="shared" si="28"/>
        <v>57301.67</v>
      </c>
      <c r="H94" s="58"/>
      <c r="I94" s="43">
        <v>4</v>
      </c>
      <c r="J94" s="44">
        <v>3300</v>
      </c>
      <c r="K94" s="45">
        <f t="shared" si="29"/>
        <v>825</v>
      </c>
      <c r="L94" s="59">
        <v>4</v>
      </c>
      <c r="M94" s="44">
        <f>F94/V94*60</f>
        <v>2767.8348535765645</v>
      </c>
      <c r="N94" s="45">
        <f t="shared" si="22"/>
        <v>691.95871339414111</v>
      </c>
      <c r="O94" s="47">
        <f t="shared" si="23"/>
        <v>0</v>
      </c>
      <c r="P94" s="48">
        <f t="shared" si="24"/>
        <v>-133.04128660585889</v>
      </c>
      <c r="Q94" s="49">
        <f t="shared" si="25"/>
        <v>0.83873783441714078</v>
      </c>
      <c r="R94" s="274"/>
      <c r="S94" s="50">
        <v>0.42916666666666653</v>
      </c>
      <c r="T94" s="51">
        <v>0.47738425925925926</v>
      </c>
      <c r="U94" s="52">
        <v>6.9999999999998153</v>
      </c>
      <c r="V94" s="53">
        <v>69.433333333333536</v>
      </c>
      <c r="W94" s="54"/>
      <c r="X94" s="94"/>
      <c r="Y94" s="266"/>
      <c r="Z94" s="267"/>
      <c r="AA94" s="55">
        <f t="shared" si="26"/>
        <v>-532.16514642343554</v>
      </c>
      <c r="AB94" s="49">
        <f t="shared" si="27"/>
        <v>0.83873783441714078</v>
      </c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1"/>
      <c r="I95" s="43"/>
      <c r="J95" s="44"/>
      <c r="K95" s="45"/>
      <c r="L95" s="46"/>
      <c r="M95" s="44"/>
      <c r="N95" s="45"/>
      <c r="O95" s="47"/>
      <c r="P95" s="48"/>
      <c r="Q95" s="49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94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94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94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94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94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94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94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94"/>
      <c r="Y104" s="266"/>
      <c r="Z104" s="267"/>
      <c r="AA104" s="55"/>
      <c r="AB104" s="49"/>
      <c r="AC104" s="279"/>
    </row>
    <row r="105" spans="1:29" ht="15.75" customHeight="1">
      <c r="A105" s="269"/>
      <c r="B105" s="38"/>
      <c r="C105" s="264"/>
      <c r="D105" s="265"/>
      <c r="E105" s="104"/>
      <c r="F105" s="40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18"/>
      <c r="G106" s="79"/>
      <c r="H106" s="20"/>
      <c r="I106" s="80">
        <f t="shared" ref="I106:J106" si="30">AVERAGE(I90:I105)</f>
        <v>3.8</v>
      </c>
      <c r="J106" s="81">
        <f t="shared" si="30"/>
        <v>3300</v>
      </c>
      <c r="K106" s="82">
        <f t="shared" ref="K106" si="31">J106/I106</f>
        <v>868.42105263157896</v>
      </c>
      <c r="L106" s="80">
        <f t="shared" ref="L106:M106" si="32">AVERAGE(L90:L105)</f>
        <v>3.8</v>
      </c>
      <c r="M106" s="81">
        <f t="shared" si="32"/>
        <v>2764.1749685952623</v>
      </c>
      <c r="N106" s="82">
        <f>M106/L106</f>
        <v>727.41446541980588</v>
      </c>
      <c r="O106" s="83">
        <f>L106-I106</f>
        <v>0</v>
      </c>
      <c r="P106" s="84">
        <f>N106-K106</f>
        <v>-141.00658721177308</v>
      </c>
      <c r="Q106" s="85">
        <f>N106/K106</f>
        <v>0.83762877836220073</v>
      </c>
      <c r="R106" s="275"/>
      <c r="S106" s="182">
        <f>S90</f>
        <v>0.25020833333333331</v>
      </c>
      <c r="T106" s="183">
        <f>INDEX(T90:T105,COUNTA(T90:T105))</f>
        <v>0.47738425925925926</v>
      </c>
      <c r="U106" s="86"/>
      <c r="V106" s="96"/>
      <c r="W106" s="18"/>
      <c r="X106" s="20"/>
      <c r="Y106" s="262"/>
      <c r="Z106" s="263"/>
      <c r="AA106" s="97">
        <f>M106-J106</f>
        <v>-535.82503140473773</v>
      </c>
      <c r="AB106" s="85">
        <f>M106/J106</f>
        <v>0.83762877836220073</v>
      </c>
      <c r="AC106" s="280"/>
    </row>
    <row r="107" spans="1:29" ht="15.75" customHeight="1">
      <c r="A107" s="281" t="s">
        <v>45</v>
      </c>
      <c r="B107" s="16" t="s">
        <v>76</v>
      </c>
      <c r="C107" s="271" t="s">
        <v>112</v>
      </c>
      <c r="D107" s="272"/>
      <c r="E107" s="21">
        <v>25.03</v>
      </c>
      <c r="F107" s="15">
        <v>2158</v>
      </c>
      <c r="G107" s="22">
        <f t="shared" ref="G107:G110" si="33">E107*F107</f>
        <v>54014.740000000005</v>
      </c>
      <c r="H107" s="23"/>
      <c r="I107" s="24">
        <v>4</v>
      </c>
      <c r="J107" s="25">
        <v>3300</v>
      </c>
      <c r="K107" s="26">
        <f>J107/I107</f>
        <v>825</v>
      </c>
      <c r="L107" s="27">
        <v>4</v>
      </c>
      <c r="M107" s="25">
        <f>F107/V107*60</f>
        <v>2726.8515268515293</v>
      </c>
      <c r="N107" s="26">
        <f>M107/L107</f>
        <v>681.71288171288234</v>
      </c>
      <c r="O107" s="91">
        <f>L107-I107</f>
        <v>0</v>
      </c>
      <c r="P107" s="92">
        <f>N107-K107</f>
        <v>-143.28711828711766</v>
      </c>
      <c r="Q107" s="31">
        <f>N107/K107</f>
        <v>0.82631864450046344</v>
      </c>
      <c r="R107" s="273">
        <f>Q123</f>
        <v>0.82424585380770599</v>
      </c>
      <c r="S107" s="32">
        <v>0.25</v>
      </c>
      <c r="T107" s="33">
        <v>0.28297453703703701</v>
      </c>
      <c r="U107" s="34"/>
      <c r="V107" s="35">
        <v>47.483333333333292</v>
      </c>
      <c r="W107" s="114"/>
      <c r="X107" s="115"/>
      <c r="Y107" s="276"/>
      <c r="Z107" s="277"/>
      <c r="AA107" s="36">
        <f>M107-J107</f>
        <v>-573.14847314847066</v>
      </c>
      <c r="AB107" s="31">
        <f>M107/J107</f>
        <v>0.82631864450046344</v>
      </c>
      <c r="AC107" s="278">
        <f>AB123</f>
        <v>0.82424585380770599</v>
      </c>
    </row>
    <row r="108" spans="1:29" ht="15.75" customHeight="1">
      <c r="A108" s="282"/>
      <c r="B108" s="38" t="s">
        <v>76</v>
      </c>
      <c r="C108" s="264" t="s">
        <v>110</v>
      </c>
      <c r="D108" s="265"/>
      <c r="E108" s="39">
        <v>24.83</v>
      </c>
      <c r="F108" s="40">
        <v>2443</v>
      </c>
      <c r="G108" s="41">
        <f t="shared" si="33"/>
        <v>60659.689999999995</v>
      </c>
      <c r="H108" s="42"/>
      <c r="I108" s="43">
        <v>4</v>
      </c>
      <c r="J108" s="44">
        <v>3300</v>
      </c>
      <c r="K108" s="45">
        <f t="shared" ref="K108:K146" si="34">J108/I108</f>
        <v>825</v>
      </c>
      <c r="L108" s="46">
        <v>4</v>
      </c>
      <c r="M108" s="44">
        <f>F108/V108*60</f>
        <v>2737.2549019607859</v>
      </c>
      <c r="N108" s="45">
        <f>M108/L108</f>
        <v>684.31372549019648</v>
      </c>
      <c r="O108" s="47">
        <f>L108-I108</f>
        <v>0</v>
      </c>
      <c r="P108" s="48">
        <f>N108-K108</f>
        <v>-140.68627450980352</v>
      </c>
      <c r="Q108" s="49">
        <f>N108/K108</f>
        <v>0.8294711824123594</v>
      </c>
      <c r="R108" s="274"/>
      <c r="S108" s="50">
        <v>0.29267361111111112</v>
      </c>
      <c r="T108" s="51">
        <v>0.3298611111111111</v>
      </c>
      <c r="U108" s="52">
        <v>13.966666666666718</v>
      </c>
      <c r="V108" s="53">
        <v>53.549999999999976</v>
      </c>
      <c r="W108" s="54"/>
      <c r="X108" s="94"/>
      <c r="Y108" s="266"/>
      <c r="Z108" s="267"/>
      <c r="AA108" s="55">
        <f>M108-J108</f>
        <v>-562.7450980392141</v>
      </c>
      <c r="AB108" s="49">
        <f>M108/J108</f>
        <v>0.8294711824123594</v>
      </c>
      <c r="AC108" s="279"/>
    </row>
    <row r="109" spans="1:29" ht="15.75" customHeight="1">
      <c r="A109" s="282"/>
      <c r="B109" s="38" t="s">
        <v>76</v>
      </c>
      <c r="C109" s="264" t="s">
        <v>111</v>
      </c>
      <c r="D109" s="265"/>
      <c r="E109" s="39">
        <v>18.18</v>
      </c>
      <c r="F109" s="40">
        <v>1610</v>
      </c>
      <c r="G109" s="41">
        <f t="shared" si="33"/>
        <v>29269.8</v>
      </c>
      <c r="H109" s="42"/>
      <c r="I109" s="43">
        <v>3</v>
      </c>
      <c r="J109" s="44">
        <v>3600</v>
      </c>
      <c r="K109" s="45">
        <f t="shared" si="34"/>
        <v>1200</v>
      </c>
      <c r="L109" s="46">
        <v>3</v>
      </c>
      <c r="M109" s="44">
        <f>F109/V109*60</f>
        <v>2933.1983805668015</v>
      </c>
      <c r="N109" s="45">
        <f>M109/L109</f>
        <v>977.73279352226712</v>
      </c>
      <c r="O109" s="47">
        <f>L109-I109</f>
        <v>0</v>
      </c>
      <c r="P109" s="48">
        <f>N109-K109</f>
        <v>-222.26720647773288</v>
      </c>
      <c r="Q109" s="49">
        <f>N109/K109</f>
        <v>0.81477732793522262</v>
      </c>
      <c r="R109" s="274"/>
      <c r="S109" s="50">
        <v>0.33894675925925927</v>
      </c>
      <c r="T109" s="51">
        <v>0.36181712962962964</v>
      </c>
      <c r="U109" s="52">
        <v>13.083333333333353</v>
      </c>
      <c r="V109" s="53">
        <v>32.933333333333337</v>
      </c>
      <c r="W109" s="54"/>
      <c r="X109" s="94"/>
      <c r="Y109" s="266"/>
      <c r="Z109" s="267"/>
      <c r="AA109" s="55">
        <f>M109-J109</f>
        <v>-666.80161943319854</v>
      </c>
      <c r="AB109" s="49">
        <f>M109/J109</f>
        <v>0.81477732793522262</v>
      </c>
      <c r="AC109" s="279"/>
    </row>
    <row r="110" spans="1:29" ht="15.75" customHeight="1">
      <c r="A110" s="282"/>
      <c r="B110" s="38" t="s">
        <v>76</v>
      </c>
      <c r="C110" s="264" t="s">
        <v>113</v>
      </c>
      <c r="D110" s="265"/>
      <c r="E110" s="39">
        <v>14.28</v>
      </c>
      <c r="F110" s="40">
        <v>6904</v>
      </c>
      <c r="G110" s="41">
        <f t="shared" si="33"/>
        <v>98589.119999999995</v>
      </c>
      <c r="H110" s="42"/>
      <c r="I110" s="43">
        <v>3</v>
      </c>
      <c r="J110" s="44">
        <v>3600</v>
      </c>
      <c r="K110" s="45">
        <f t="shared" si="34"/>
        <v>1200</v>
      </c>
      <c r="L110" s="46">
        <v>3</v>
      </c>
      <c r="M110" s="44">
        <f>F110/V110*60</f>
        <v>2977.287973167226</v>
      </c>
      <c r="N110" s="45">
        <f>M110/L110</f>
        <v>992.4293243890753</v>
      </c>
      <c r="O110" s="47">
        <f>L110-I110</f>
        <v>0</v>
      </c>
      <c r="P110" s="48">
        <f>N110-K110</f>
        <v>-207.5706756109247</v>
      </c>
      <c r="Q110" s="49">
        <f>N110/K110</f>
        <v>0.82702443699089612</v>
      </c>
      <c r="R110" s="274"/>
      <c r="S110" s="50">
        <v>0.37152777777777779</v>
      </c>
      <c r="T110" s="51">
        <v>0.46814814814814815</v>
      </c>
      <c r="U110" s="52">
        <v>13.983333333333334</v>
      </c>
      <c r="V110" s="53">
        <v>139.13333333333333</v>
      </c>
      <c r="W110" s="54"/>
      <c r="X110" s="94"/>
      <c r="Y110" s="266"/>
      <c r="Z110" s="267"/>
      <c r="AA110" s="55">
        <f>M110-J110</f>
        <v>-622.71202683277397</v>
      </c>
      <c r="AB110" s="49">
        <f>M110/J110</f>
        <v>0.82702443699089612</v>
      </c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94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94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94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94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94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68"/>
      <c r="X117" s="110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68"/>
      <c r="X118" s="110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68"/>
      <c r="X119" s="110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68"/>
      <c r="X120" s="110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68"/>
      <c r="X121" s="110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18"/>
      <c r="G123" s="79"/>
      <c r="H123" s="20"/>
      <c r="I123" s="80">
        <f t="shared" ref="I123:J123" si="35">AVERAGE(I107:I122)</f>
        <v>3.5</v>
      </c>
      <c r="J123" s="81">
        <f t="shared" si="35"/>
        <v>3450</v>
      </c>
      <c r="K123" s="82">
        <f t="shared" ref="K123" si="36">J123/I123</f>
        <v>985.71428571428567</v>
      </c>
      <c r="L123" s="80">
        <f t="shared" ref="L123:M123" si="37">AVERAGE(L107:L122)</f>
        <v>3.5</v>
      </c>
      <c r="M123" s="81">
        <f t="shared" si="37"/>
        <v>2843.6481956365856</v>
      </c>
      <c r="N123" s="82">
        <f>M123/L123</f>
        <v>812.47091303902448</v>
      </c>
      <c r="O123" s="83">
        <f>L123-I123</f>
        <v>0</v>
      </c>
      <c r="P123" s="84">
        <f>N123-K123</f>
        <v>-173.24337267526118</v>
      </c>
      <c r="Q123" s="85">
        <f>N123/K123</f>
        <v>0.82424585380770599</v>
      </c>
      <c r="R123" s="275"/>
      <c r="S123" s="182">
        <f>S107</f>
        <v>0.25</v>
      </c>
      <c r="T123" s="183">
        <f>INDEX(T107:T122,COUNTA(T107:T122))</f>
        <v>0.46814814814814815</v>
      </c>
      <c r="U123" s="86"/>
      <c r="V123" s="96"/>
      <c r="W123" s="18"/>
      <c r="X123" s="20"/>
      <c r="Y123" s="262"/>
      <c r="Z123" s="263"/>
      <c r="AA123" s="97">
        <f>M123-J123</f>
        <v>-606.35180436341443</v>
      </c>
      <c r="AB123" s="85">
        <f>M123/J123</f>
        <v>0.82424585380770599</v>
      </c>
      <c r="AC123" s="280"/>
    </row>
    <row r="124" spans="1:29" ht="15.75" customHeight="1">
      <c r="A124" s="268" t="s">
        <v>46</v>
      </c>
      <c r="B124" s="16" t="s">
        <v>76</v>
      </c>
      <c r="C124" s="271" t="s">
        <v>114</v>
      </c>
      <c r="D124" s="272"/>
      <c r="E124" s="21">
        <v>24.94</v>
      </c>
      <c r="F124" s="15">
        <v>648</v>
      </c>
      <c r="G124" s="22">
        <f t="shared" ref="G124:G125" si="38">E124*F124</f>
        <v>16161.12</v>
      </c>
      <c r="H124" s="23"/>
      <c r="I124" s="24">
        <v>4</v>
      </c>
      <c r="J124" s="25">
        <v>3000</v>
      </c>
      <c r="K124" s="26">
        <f>J124/I124</f>
        <v>750</v>
      </c>
      <c r="L124" s="27">
        <v>4</v>
      </c>
      <c r="M124" s="25">
        <f>F124/V124*60</f>
        <v>2424.9480249480248</v>
      </c>
      <c r="N124" s="26">
        <f>M124/L124</f>
        <v>606.2370062370062</v>
      </c>
      <c r="O124" s="91">
        <f>L124-I124</f>
        <v>0</v>
      </c>
      <c r="P124" s="92">
        <f>N124-K124</f>
        <v>-143.7629937629938</v>
      </c>
      <c r="Q124" s="31">
        <f>N124/K124</f>
        <v>0.80831600831600825</v>
      </c>
      <c r="R124" s="273">
        <f>Q140</f>
        <v>0.81616567490590208</v>
      </c>
      <c r="S124" s="32">
        <v>0.35833333333333334</v>
      </c>
      <c r="T124" s="33">
        <v>0.3694675925925926</v>
      </c>
      <c r="U124" s="34"/>
      <c r="V124" s="35">
        <v>16.033333333333335</v>
      </c>
      <c r="W124" s="33"/>
      <c r="X124" s="107"/>
      <c r="Y124" s="276" t="s">
        <v>198</v>
      </c>
      <c r="Z124" s="277"/>
      <c r="AA124" s="36">
        <f>M124-J124</f>
        <v>-575.05197505197521</v>
      </c>
      <c r="AB124" s="31">
        <f>M124/J124</f>
        <v>0.80831600831600825</v>
      </c>
      <c r="AC124" s="278">
        <f>AB140</f>
        <v>0.81616567490590208</v>
      </c>
    </row>
    <row r="125" spans="1:29" ht="15.75" customHeight="1">
      <c r="A125" s="269"/>
      <c r="B125" s="38" t="s">
        <v>76</v>
      </c>
      <c r="C125" s="264" t="s">
        <v>217</v>
      </c>
      <c r="D125" s="265"/>
      <c r="E125" s="39">
        <v>30</v>
      </c>
      <c r="F125" s="40">
        <v>4655</v>
      </c>
      <c r="G125" s="41">
        <f t="shared" si="38"/>
        <v>139650</v>
      </c>
      <c r="H125" s="42"/>
      <c r="I125" s="43">
        <v>3</v>
      </c>
      <c r="J125" s="44">
        <v>3000</v>
      </c>
      <c r="K125" s="45">
        <f t="shared" si="34"/>
        <v>1000</v>
      </c>
      <c r="L125" s="46">
        <v>3</v>
      </c>
      <c r="M125" s="44">
        <f>F125/V125*60</f>
        <v>2472.046024487388</v>
      </c>
      <c r="N125" s="45">
        <f>M125/L125</f>
        <v>824.01534149579595</v>
      </c>
      <c r="O125" s="47">
        <f>L125-I125</f>
        <v>0</v>
      </c>
      <c r="P125" s="48">
        <f>N125-K125</f>
        <v>-175.98465850420405</v>
      </c>
      <c r="Q125" s="49">
        <f>N125/K125</f>
        <v>0.82401534149579592</v>
      </c>
      <c r="R125" s="274"/>
      <c r="S125" s="50">
        <v>0.37987268518518519</v>
      </c>
      <c r="T125" s="51">
        <v>0.45833333333333331</v>
      </c>
      <c r="U125" s="52">
        <v>14.983333333333331</v>
      </c>
      <c r="V125" s="53">
        <v>112.98333333333331</v>
      </c>
      <c r="W125" s="54"/>
      <c r="X125" s="58"/>
      <c r="Y125" s="266" t="s">
        <v>230</v>
      </c>
      <c r="Z125" s="267"/>
      <c r="AA125" s="55">
        <f>M125-J125</f>
        <v>-527.95397551261203</v>
      </c>
      <c r="AB125" s="49">
        <f>M125/J125</f>
        <v>0.82401534149579603</v>
      </c>
      <c r="AC125" s="279"/>
    </row>
    <row r="126" spans="1:29" ht="15.75" customHeight="1">
      <c r="A126" s="269"/>
      <c r="B126" s="38"/>
      <c r="C126" s="264"/>
      <c r="D126" s="265"/>
      <c r="E126" s="39"/>
      <c r="F126" s="40"/>
      <c r="G126" s="41"/>
      <c r="H126" s="42"/>
      <c r="I126" s="43"/>
      <c r="J126" s="44"/>
      <c r="K126" s="45"/>
      <c r="L126" s="46"/>
      <c r="M126" s="44"/>
      <c r="N126" s="45"/>
      <c r="O126" s="47"/>
      <c r="P126" s="48"/>
      <c r="Q126" s="49"/>
      <c r="R126" s="274"/>
      <c r="S126" s="50"/>
      <c r="T126" s="51"/>
      <c r="U126" s="52"/>
      <c r="V126" s="53"/>
      <c r="W126" s="54"/>
      <c r="X126" s="58"/>
      <c r="Y126" s="266"/>
      <c r="Z126" s="267"/>
      <c r="AA126" s="55"/>
      <c r="AB126" s="49"/>
      <c r="AC126" s="279"/>
    </row>
    <row r="127" spans="1:29" ht="15.75" customHeight="1">
      <c r="A127" s="269"/>
      <c r="B127" s="38"/>
      <c r="C127" s="264"/>
      <c r="D127" s="265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4"/>
      <c r="X127" s="94"/>
      <c r="Y127" s="266"/>
      <c r="Z127" s="267"/>
      <c r="AA127" s="55"/>
      <c r="AB127" s="49"/>
      <c r="AC127" s="279"/>
    </row>
    <row r="128" spans="1:29" ht="15.75" customHeight="1">
      <c r="A128" s="269"/>
      <c r="B128" s="38"/>
      <c r="C128" s="264"/>
      <c r="D128" s="265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49"/>
      <c r="AC128" s="279"/>
    </row>
    <row r="129" spans="1:29" ht="15.75" customHeight="1">
      <c r="A129" s="269"/>
      <c r="B129" s="38"/>
      <c r="C129" s="264"/>
      <c r="D129" s="265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50"/>
      <c r="T129" s="51"/>
      <c r="U129" s="52"/>
      <c r="V129" s="53"/>
      <c r="W129" s="54"/>
      <c r="X129" s="116"/>
      <c r="Y129" s="266"/>
      <c r="Z129" s="267"/>
      <c r="AA129" s="55"/>
      <c r="AB129" s="49"/>
      <c r="AC129" s="279"/>
    </row>
    <row r="130" spans="1:29" ht="15.75" customHeight="1">
      <c r="A130" s="269"/>
      <c r="B130" s="38"/>
      <c r="C130" s="264"/>
      <c r="D130" s="265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50"/>
      <c r="T130" s="51"/>
      <c r="U130" s="52"/>
      <c r="V130" s="53"/>
      <c r="W130" s="54"/>
      <c r="X130" s="94"/>
      <c r="Y130" s="266"/>
      <c r="Z130" s="267"/>
      <c r="AA130" s="55"/>
      <c r="AB130" s="49"/>
      <c r="AC130" s="279"/>
    </row>
    <row r="131" spans="1:29" ht="15.75" customHeight="1">
      <c r="A131" s="269"/>
      <c r="B131" s="38"/>
      <c r="C131" s="264"/>
      <c r="D131" s="265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50"/>
      <c r="T131" s="51"/>
      <c r="U131" s="52"/>
      <c r="V131" s="53"/>
      <c r="W131" s="54"/>
      <c r="X131" s="94"/>
      <c r="Y131" s="266"/>
      <c r="Z131" s="267"/>
      <c r="AA131" s="55"/>
      <c r="AB131" s="49"/>
      <c r="AC131" s="279"/>
    </row>
    <row r="132" spans="1:29" ht="15.75" customHeight="1">
      <c r="A132" s="269"/>
      <c r="B132" s="38"/>
      <c r="C132" s="264"/>
      <c r="D132" s="265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50"/>
      <c r="T132" s="51"/>
      <c r="U132" s="52"/>
      <c r="V132" s="53"/>
      <c r="W132" s="68"/>
      <c r="X132" s="110"/>
      <c r="Y132" s="266"/>
      <c r="Z132" s="267"/>
      <c r="AA132" s="55"/>
      <c r="AB132" s="49"/>
      <c r="AC132" s="279"/>
    </row>
    <row r="133" spans="1:29" ht="15.75" customHeight="1">
      <c r="A133" s="269"/>
      <c r="B133" s="38"/>
      <c r="C133" s="264"/>
      <c r="D133" s="265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50"/>
      <c r="T133" s="51"/>
      <c r="U133" s="52"/>
      <c r="V133" s="53"/>
      <c r="W133" s="68"/>
      <c r="X133" s="110"/>
      <c r="Y133" s="266"/>
      <c r="Z133" s="267"/>
      <c r="AA133" s="55"/>
      <c r="AB133" s="49"/>
      <c r="AC133" s="279"/>
    </row>
    <row r="134" spans="1:29" ht="15.75" customHeight="1">
      <c r="A134" s="269"/>
      <c r="B134" s="38"/>
      <c r="C134" s="264"/>
      <c r="D134" s="265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50"/>
      <c r="T134" s="51"/>
      <c r="U134" s="52"/>
      <c r="V134" s="53"/>
      <c r="W134" s="68"/>
      <c r="X134" s="110"/>
      <c r="Y134" s="266"/>
      <c r="Z134" s="267"/>
      <c r="AA134" s="55"/>
      <c r="AB134" s="49"/>
      <c r="AC134" s="279"/>
    </row>
    <row r="135" spans="1:29" ht="15.75" customHeight="1">
      <c r="A135" s="269"/>
      <c r="B135" s="38"/>
      <c r="C135" s="264"/>
      <c r="D135" s="265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50"/>
      <c r="T135" s="51"/>
      <c r="U135" s="52"/>
      <c r="V135" s="53"/>
      <c r="W135" s="68"/>
      <c r="X135" s="110"/>
      <c r="Y135" s="266"/>
      <c r="Z135" s="267"/>
      <c r="AA135" s="55"/>
      <c r="AB135" s="49"/>
      <c r="AC135" s="279"/>
    </row>
    <row r="136" spans="1:29" ht="15.75" customHeight="1">
      <c r="A136" s="269"/>
      <c r="B136" s="38"/>
      <c r="C136" s="264"/>
      <c r="D136" s="265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50"/>
      <c r="T136" s="51"/>
      <c r="U136" s="52"/>
      <c r="V136" s="53"/>
      <c r="W136" s="68"/>
      <c r="X136" s="110"/>
      <c r="Y136" s="266"/>
      <c r="Z136" s="267"/>
      <c r="AA136" s="55"/>
      <c r="AB136" s="49"/>
      <c r="AC136" s="279"/>
    </row>
    <row r="137" spans="1:29" ht="15.75" customHeight="1">
      <c r="A137" s="269"/>
      <c r="B137" s="38"/>
      <c r="C137" s="264"/>
      <c r="D137" s="265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50"/>
      <c r="T137" s="51"/>
      <c r="U137" s="52"/>
      <c r="V137" s="53"/>
      <c r="W137" s="68"/>
      <c r="X137" s="110"/>
      <c r="Y137" s="266"/>
      <c r="Z137" s="267"/>
      <c r="AA137" s="55"/>
      <c r="AB137" s="49"/>
      <c r="AC137" s="279"/>
    </row>
    <row r="138" spans="1:29" ht="15.75" customHeight="1">
      <c r="A138" s="269"/>
      <c r="B138" s="38"/>
      <c r="C138" s="264"/>
      <c r="D138" s="265"/>
      <c r="E138" s="39"/>
      <c r="F138" s="40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50"/>
      <c r="T138" s="51"/>
      <c r="U138" s="52"/>
      <c r="V138" s="53"/>
      <c r="W138" s="68"/>
      <c r="X138" s="110"/>
      <c r="Y138" s="266"/>
      <c r="Z138" s="267"/>
      <c r="AA138" s="55"/>
      <c r="AB138" s="49"/>
      <c r="AC138" s="279"/>
    </row>
    <row r="139" spans="1:29" ht="15.75" customHeight="1">
      <c r="A139" s="269"/>
      <c r="B139" s="38"/>
      <c r="C139" s="264"/>
      <c r="D139" s="265"/>
      <c r="E139" s="104"/>
      <c r="F139" s="40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111"/>
      <c r="AB139" s="67"/>
      <c r="AC139" s="279"/>
    </row>
    <row r="140" spans="1:29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39">AVERAGE(I124:I139)</f>
        <v>3.5</v>
      </c>
      <c r="J140" s="81">
        <f t="shared" si="39"/>
        <v>3000</v>
      </c>
      <c r="K140" s="82">
        <f t="shared" ref="K140" si="40">J140/I140</f>
        <v>857.14285714285711</v>
      </c>
      <c r="L140" s="80">
        <f t="shared" ref="L140:M140" si="41">AVERAGE(L124:L139)</f>
        <v>3.5</v>
      </c>
      <c r="M140" s="81">
        <f t="shared" si="41"/>
        <v>2448.4970247177062</v>
      </c>
      <c r="N140" s="82">
        <f t="shared" ref="N140:N146" si="42">M140/L140</f>
        <v>699.57057849077319</v>
      </c>
      <c r="O140" s="83">
        <f t="shared" ref="O140:O146" si="43">L140-I140</f>
        <v>0</v>
      </c>
      <c r="P140" s="84">
        <f t="shared" ref="P140:P146" si="44">N140-K140</f>
        <v>-157.57227865208392</v>
      </c>
      <c r="Q140" s="85">
        <f t="shared" ref="Q140:Q146" si="45">N140/K140</f>
        <v>0.81616567490590208</v>
      </c>
      <c r="R140" s="275"/>
      <c r="S140" s="182">
        <f>S124</f>
        <v>0.35833333333333334</v>
      </c>
      <c r="T140" s="183">
        <f>INDEX(T124:T139,COUNTA(T124:T139))</f>
        <v>0.45833333333333331</v>
      </c>
      <c r="U140" s="86"/>
      <c r="V140" s="96"/>
      <c r="W140" s="78"/>
      <c r="X140" s="82"/>
      <c r="Y140" s="262"/>
      <c r="Z140" s="263"/>
      <c r="AA140" s="97">
        <f t="shared" ref="AA140:AA146" si="46">M140-J140</f>
        <v>-551.50297528229385</v>
      </c>
      <c r="AB140" s="85">
        <f t="shared" ref="AB140:AB146" si="47">M140/J140</f>
        <v>0.81616567490590208</v>
      </c>
      <c r="AC140" s="280"/>
    </row>
    <row r="141" spans="1:29" ht="15.75" customHeight="1">
      <c r="A141" s="281" t="s">
        <v>48</v>
      </c>
      <c r="B141" s="16" t="s">
        <v>76</v>
      </c>
      <c r="C141" s="271" t="s">
        <v>218</v>
      </c>
      <c r="D141" s="272"/>
      <c r="E141" s="21">
        <v>23.37</v>
      </c>
      <c r="F141" s="15">
        <v>823</v>
      </c>
      <c r="G141" s="22">
        <f t="shared" ref="G141:G146" si="48">E141*F141</f>
        <v>19233.510000000002</v>
      </c>
      <c r="H141" s="23"/>
      <c r="I141" s="24">
        <v>10</v>
      </c>
      <c r="J141" s="25">
        <v>2700</v>
      </c>
      <c r="K141" s="26">
        <f>J141/I141</f>
        <v>270</v>
      </c>
      <c r="L141" s="27">
        <v>10</v>
      </c>
      <c r="M141" s="25">
        <f t="shared" ref="M141:M146" si="49">F141/V141*60</f>
        <v>2261.679389312982</v>
      </c>
      <c r="N141" s="26">
        <f t="shared" si="42"/>
        <v>226.16793893129821</v>
      </c>
      <c r="O141" s="91">
        <f t="shared" si="43"/>
        <v>0</v>
      </c>
      <c r="P141" s="92">
        <f t="shared" si="44"/>
        <v>-43.83206106870179</v>
      </c>
      <c r="Q141" s="31">
        <f t="shared" si="45"/>
        <v>0.83765903307888223</v>
      </c>
      <c r="R141" s="273">
        <f>Q157</f>
        <v>0.83734146100443596</v>
      </c>
      <c r="S141" s="32">
        <v>0.70844907407407409</v>
      </c>
      <c r="T141" s="33">
        <v>0.72361111111111109</v>
      </c>
      <c r="U141" s="34"/>
      <c r="V141" s="35">
        <v>21.833333333333282</v>
      </c>
      <c r="W141" s="33"/>
      <c r="X141" s="107"/>
      <c r="Y141" s="276"/>
      <c r="Z141" s="277"/>
      <c r="AA141" s="36">
        <f t="shared" si="46"/>
        <v>-438.32061068701796</v>
      </c>
      <c r="AB141" s="31">
        <f t="shared" si="47"/>
        <v>0.83765903307888223</v>
      </c>
      <c r="AC141" s="278">
        <f>AB157</f>
        <v>0.83734146100443596</v>
      </c>
    </row>
    <row r="142" spans="1:29" ht="15.75" customHeight="1">
      <c r="A142" s="282"/>
      <c r="B142" s="38" t="s">
        <v>76</v>
      </c>
      <c r="C142" s="264" t="s">
        <v>117</v>
      </c>
      <c r="D142" s="265"/>
      <c r="E142" s="39">
        <v>28.57</v>
      </c>
      <c r="F142" s="40">
        <v>762</v>
      </c>
      <c r="G142" s="41">
        <f t="shared" si="48"/>
        <v>21770.34</v>
      </c>
      <c r="H142" s="42">
        <v>2</v>
      </c>
      <c r="I142" s="43">
        <v>13</v>
      </c>
      <c r="J142" s="44">
        <v>3600</v>
      </c>
      <c r="K142" s="45">
        <f t="shared" si="34"/>
        <v>276.92307692307691</v>
      </c>
      <c r="L142" s="46">
        <v>13</v>
      </c>
      <c r="M142" s="44">
        <f t="shared" si="49"/>
        <v>2912.1019108280148</v>
      </c>
      <c r="N142" s="45">
        <f t="shared" si="42"/>
        <v>224.00783929446268</v>
      </c>
      <c r="O142" s="47">
        <f t="shared" si="43"/>
        <v>0</v>
      </c>
      <c r="P142" s="48">
        <f t="shared" si="44"/>
        <v>-52.915237628614221</v>
      </c>
      <c r="Q142" s="49">
        <f t="shared" si="45"/>
        <v>0.80891719745222646</v>
      </c>
      <c r="R142" s="274"/>
      <c r="S142" s="50">
        <v>0.72659722222222223</v>
      </c>
      <c r="T142" s="51">
        <v>0.73750000000000004</v>
      </c>
      <c r="U142" s="52">
        <v>4.3000000000000327</v>
      </c>
      <c r="V142" s="53">
        <v>15.700000000000056</v>
      </c>
      <c r="W142" s="54"/>
      <c r="X142" s="58"/>
      <c r="Y142" s="266"/>
      <c r="Z142" s="267"/>
      <c r="AA142" s="55">
        <f t="shared" si="46"/>
        <v>-687.89808917198525</v>
      </c>
      <c r="AB142" s="49">
        <f t="shared" si="47"/>
        <v>0.80891719745222634</v>
      </c>
      <c r="AC142" s="279"/>
    </row>
    <row r="143" spans="1:29" ht="15.75" customHeight="1">
      <c r="A143" s="282"/>
      <c r="B143" s="38" t="s">
        <v>118</v>
      </c>
      <c r="C143" s="264" t="s">
        <v>119</v>
      </c>
      <c r="D143" s="265"/>
      <c r="E143" s="39">
        <v>25.64</v>
      </c>
      <c r="F143" s="40">
        <v>2113</v>
      </c>
      <c r="G143" s="41">
        <f t="shared" si="48"/>
        <v>54177.32</v>
      </c>
      <c r="H143" s="42"/>
      <c r="I143" s="43">
        <v>14</v>
      </c>
      <c r="J143" s="44">
        <v>3000</v>
      </c>
      <c r="K143" s="45">
        <f t="shared" si="34"/>
        <v>214.28571428571428</v>
      </c>
      <c r="L143" s="46">
        <v>14</v>
      </c>
      <c r="M143" s="44">
        <f t="shared" si="49"/>
        <v>2560.3500504880508</v>
      </c>
      <c r="N143" s="45">
        <f t="shared" si="42"/>
        <v>182.88214646343221</v>
      </c>
      <c r="O143" s="47">
        <f t="shared" si="43"/>
        <v>0</v>
      </c>
      <c r="P143" s="48">
        <f t="shared" si="44"/>
        <v>-31.403567822282071</v>
      </c>
      <c r="Q143" s="49">
        <f t="shared" si="45"/>
        <v>0.85345001682935029</v>
      </c>
      <c r="R143" s="274"/>
      <c r="S143" s="50">
        <v>0.74200231481481482</v>
      </c>
      <c r="T143" s="51">
        <v>0.77638888888888891</v>
      </c>
      <c r="U143" s="52">
        <v>6.483333333333281</v>
      </c>
      <c r="V143" s="53">
        <v>49.51666666666668</v>
      </c>
      <c r="W143" s="54"/>
      <c r="X143" s="58"/>
      <c r="Y143" s="266"/>
      <c r="Z143" s="267"/>
      <c r="AA143" s="55">
        <f t="shared" si="46"/>
        <v>-439.64994951194922</v>
      </c>
      <c r="AB143" s="49">
        <f t="shared" si="47"/>
        <v>0.85345001682935029</v>
      </c>
      <c r="AC143" s="279"/>
    </row>
    <row r="144" spans="1:29" ht="15.75" customHeight="1">
      <c r="A144" s="282"/>
      <c r="B144" s="38" t="s">
        <v>118</v>
      </c>
      <c r="C144" s="264" t="s">
        <v>201</v>
      </c>
      <c r="D144" s="265"/>
      <c r="E144" s="39">
        <v>29.85</v>
      </c>
      <c r="F144" s="40">
        <v>2472</v>
      </c>
      <c r="G144" s="41">
        <f t="shared" si="48"/>
        <v>73789.2</v>
      </c>
      <c r="H144" s="42"/>
      <c r="I144" s="43">
        <v>17</v>
      </c>
      <c r="J144" s="44">
        <v>3273</v>
      </c>
      <c r="K144" s="45">
        <f t="shared" si="34"/>
        <v>192.52941176470588</v>
      </c>
      <c r="L144" s="46">
        <v>17</v>
      </c>
      <c r="M144" s="44">
        <f t="shared" si="49"/>
        <v>2826.04001270244</v>
      </c>
      <c r="N144" s="45">
        <f t="shared" si="42"/>
        <v>166.23764780602588</v>
      </c>
      <c r="O144" s="47">
        <f t="shared" si="43"/>
        <v>0</v>
      </c>
      <c r="P144" s="48">
        <f t="shared" si="44"/>
        <v>-26.291763958680008</v>
      </c>
      <c r="Q144" s="49">
        <f t="shared" si="45"/>
        <v>0.86344027274746105</v>
      </c>
      <c r="R144" s="274"/>
      <c r="S144" s="50">
        <v>0.78055555555555545</v>
      </c>
      <c r="T144" s="51">
        <v>0.81700231481481478</v>
      </c>
      <c r="U144" s="52">
        <v>5.9999999999998188</v>
      </c>
      <c r="V144" s="53">
        <v>52.483333333333434</v>
      </c>
      <c r="W144" s="54"/>
      <c r="X144" s="94"/>
      <c r="Y144" s="266"/>
      <c r="Z144" s="267"/>
      <c r="AA144" s="55">
        <f t="shared" si="46"/>
        <v>-446.95998729756002</v>
      </c>
      <c r="AB144" s="49">
        <f t="shared" si="47"/>
        <v>0.86344027274746105</v>
      </c>
      <c r="AC144" s="279"/>
    </row>
    <row r="145" spans="1:29" ht="15.75" customHeight="1">
      <c r="A145" s="283"/>
      <c r="B145" s="38" t="s">
        <v>118</v>
      </c>
      <c r="C145" s="264" t="s">
        <v>202</v>
      </c>
      <c r="D145" s="265"/>
      <c r="E145" s="39">
        <v>29.52</v>
      </c>
      <c r="F145" s="40">
        <v>2409</v>
      </c>
      <c r="G145" s="41">
        <f t="shared" si="48"/>
        <v>71113.679999999993</v>
      </c>
      <c r="H145" s="58"/>
      <c r="I145" s="43">
        <v>17</v>
      </c>
      <c r="J145" s="44">
        <v>3273</v>
      </c>
      <c r="K145" s="45">
        <f t="shared" si="34"/>
        <v>192.52941176470588</v>
      </c>
      <c r="L145" s="59">
        <v>17</v>
      </c>
      <c r="M145" s="44">
        <f t="shared" si="49"/>
        <v>2807.5105212042586</v>
      </c>
      <c r="N145" s="45">
        <f t="shared" si="42"/>
        <v>165.14767771789755</v>
      </c>
      <c r="O145" s="47">
        <f t="shared" si="43"/>
        <v>0</v>
      </c>
      <c r="P145" s="48">
        <f t="shared" si="44"/>
        <v>-27.381734046808333</v>
      </c>
      <c r="Q145" s="49">
        <f t="shared" si="45"/>
        <v>0.85777895545501326</v>
      </c>
      <c r="R145" s="274"/>
      <c r="S145" s="50">
        <v>0.82152777777777763</v>
      </c>
      <c r="T145" s="51">
        <v>0.85728009259259264</v>
      </c>
      <c r="U145" s="52">
        <v>6.516666666666513</v>
      </c>
      <c r="V145" s="53">
        <v>51.483333333333604</v>
      </c>
      <c r="W145" s="54">
        <v>0.85728009259259264</v>
      </c>
      <c r="X145" s="94">
        <v>0.89861111111111092</v>
      </c>
      <c r="Y145" s="266"/>
      <c r="Z145" s="267"/>
      <c r="AA145" s="55">
        <f t="shared" si="46"/>
        <v>-465.48947879574143</v>
      </c>
      <c r="AB145" s="49">
        <f t="shared" si="47"/>
        <v>0.85777895545501326</v>
      </c>
      <c r="AC145" s="279"/>
    </row>
    <row r="146" spans="1:29" ht="15.75" customHeight="1">
      <c r="A146" s="283"/>
      <c r="B146" s="38" t="s">
        <v>76</v>
      </c>
      <c r="C146" s="264" t="s">
        <v>117</v>
      </c>
      <c r="D146" s="265"/>
      <c r="E146" s="39">
        <v>28.57</v>
      </c>
      <c r="F146" s="40">
        <v>1852</v>
      </c>
      <c r="G146" s="60">
        <f t="shared" si="48"/>
        <v>52911.64</v>
      </c>
      <c r="H146" s="61"/>
      <c r="I146" s="43">
        <v>13</v>
      </c>
      <c r="J146" s="44">
        <v>3600</v>
      </c>
      <c r="K146" s="45">
        <f t="shared" si="34"/>
        <v>276.92307692307691</v>
      </c>
      <c r="L146" s="46">
        <v>13</v>
      </c>
      <c r="M146" s="44">
        <f t="shared" si="49"/>
        <v>2915.2601661565136</v>
      </c>
      <c r="N146" s="45">
        <f t="shared" si="42"/>
        <v>224.25078201203951</v>
      </c>
      <c r="O146" s="47">
        <f t="shared" si="43"/>
        <v>0</v>
      </c>
      <c r="P146" s="48">
        <f t="shared" si="44"/>
        <v>-52.672294911037397</v>
      </c>
      <c r="Q146" s="49">
        <f t="shared" si="45"/>
        <v>0.80979449059903164</v>
      </c>
      <c r="R146" s="274"/>
      <c r="S146" s="50">
        <v>0.89861111111111092</v>
      </c>
      <c r="T146" s="51">
        <v>0.92508101851851854</v>
      </c>
      <c r="U146" s="52">
        <v>59.516666666666325</v>
      </c>
      <c r="V146" s="53">
        <v>38.116666666666973</v>
      </c>
      <c r="W146" s="54"/>
      <c r="X146" s="116"/>
      <c r="Y146" s="266"/>
      <c r="Z146" s="267"/>
      <c r="AA146" s="55">
        <f t="shared" si="46"/>
        <v>-684.73983384348639</v>
      </c>
      <c r="AB146" s="49">
        <f t="shared" si="47"/>
        <v>0.80979449059903152</v>
      </c>
      <c r="AC146" s="279"/>
    </row>
    <row r="147" spans="1:29" ht="15.75" customHeight="1">
      <c r="A147" s="283"/>
      <c r="B147" s="38"/>
      <c r="C147" s="264"/>
      <c r="D147" s="265"/>
      <c r="E147" s="39"/>
      <c r="F147" s="40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50"/>
      <c r="T147" s="51"/>
      <c r="U147" s="52"/>
      <c r="V147" s="53"/>
      <c r="W147" s="54"/>
      <c r="X147" s="94"/>
      <c r="Y147" s="266"/>
      <c r="Z147" s="267"/>
      <c r="AA147" s="55"/>
      <c r="AB147" s="49"/>
      <c r="AC147" s="279"/>
    </row>
    <row r="148" spans="1:29" ht="15.75" customHeight="1">
      <c r="A148" s="283"/>
      <c r="B148" s="38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50"/>
      <c r="T148" s="51"/>
      <c r="U148" s="52"/>
      <c r="V148" s="53"/>
      <c r="W148" s="54"/>
      <c r="X148" s="94"/>
      <c r="Y148" s="266"/>
      <c r="Z148" s="267"/>
      <c r="AA148" s="55"/>
      <c r="AB148" s="49"/>
      <c r="AC148" s="279"/>
    </row>
    <row r="149" spans="1:29" ht="15.75" customHeight="1">
      <c r="A149" s="283"/>
      <c r="B149" s="38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50"/>
      <c r="T149" s="51"/>
      <c r="U149" s="52"/>
      <c r="V149" s="53"/>
      <c r="W149" s="68"/>
      <c r="X149" s="110"/>
      <c r="Y149" s="266"/>
      <c r="Z149" s="267"/>
      <c r="AA149" s="55"/>
      <c r="AB149" s="49"/>
      <c r="AC149" s="279"/>
    </row>
    <row r="150" spans="1:29" ht="15.75" customHeight="1">
      <c r="A150" s="283"/>
      <c r="B150" s="38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50"/>
      <c r="T150" s="51"/>
      <c r="U150" s="52"/>
      <c r="V150" s="53"/>
      <c r="W150" s="68"/>
      <c r="X150" s="110"/>
      <c r="Y150" s="266"/>
      <c r="Z150" s="267"/>
      <c r="AA150" s="55"/>
      <c r="AB150" s="49"/>
      <c r="AC150" s="279"/>
    </row>
    <row r="151" spans="1:29" ht="15.75" customHeight="1">
      <c r="A151" s="283"/>
      <c r="B151" s="38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50"/>
      <c r="T151" s="51"/>
      <c r="U151" s="52"/>
      <c r="V151" s="53"/>
      <c r="W151" s="68"/>
      <c r="X151" s="110"/>
      <c r="Y151" s="266"/>
      <c r="Z151" s="267"/>
      <c r="AA151" s="55"/>
      <c r="AB151" s="49"/>
      <c r="AC151" s="279"/>
    </row>
    <row r="152" spans="1:29" ht="15.75" customHeight="1">
      <c r="A152" s="283"/>
      <c r="B152" s="38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50"/>
      <c r="T152" s="51"/>
      <c r="U152" s="52"/>
      <c r="V152" s="53"/>
      <c r="W152" s="68"/>
      <c r="X152" s="110"/>
      <c r="Y152" s="266"/>
      <c r="Z152" s="267"/>
      <c r="AA152" s="55"/>
      <c r="AB152" s="49"/>
      <c r="AC152" s="279"/>
    </row>
    <row r="153" spans="1:29" ht="15.75" customHeight="1">
      <c r="A153" s="283"/>
      <c r="B153" s="38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50"/>
      <c r="T153" s="51"/>
      <c r="U153" s="52"/>
      <c r="V153" s="53"/>
      <c r="W153" s="68"/>
      <c r="X153" s="110"/>
      <c r="Y153" s="266"/>
      <c r="Z153" s="267"/>
      <c r="AA153" s="55"/>
      <c r="AB153" s="49"/>
      <c r="AC153" s="279"/>
    </row>
    <row r="154" spans="1:29" ht="15.75" customHeight="1">
      <c r="A154" s="283"/>
      <c r="B154" s="38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50"/>
      <c r="T154" s="51"/>
      <c r="U154" s="52"/>
      <c r="V154" s="53"/>
      <c r="W154" s="68"/>
      <c r="X154" s="110"/>
      <c r="Y154" s="266"/>
      <c r="Z154" s="267"/>
      <c r="AA154" s="55"/>
      <c r="AB154" s="49"/>
      <c r="AC154" s="279"/>
    </row>
    <row r="155" spans="1:29" ht="15.75" customHeight="1">
      <c r="A155" s="283"/>
      <c r="B155" s="38"/>
      <c r="C155" s="264"/>
      <c r="D155" s="265"/>
      <c r="E155" s="39"/>
      <c r="F155" s="40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50"/>
      <c r="T155" s="51"/>
      <c r="U155" s="52"/>
      <c r="V155" s="53"/>
      <c r="W155" s="68"/>
      <c r="X155" s="110"/>
      <c r="Y155" s="266"/>
      <c r="Z155" s="267"/>
      <c r="AA155" s="55"/>
      <c r="AB155" s="49"/>
      <c r="AC155" s="279"/>
    </row>
    <row r="156" spans="1:29" ht="15.75" customHeight="1">
      <c r="A156" s="283"/>
      <c r="B156" s="38"/>
      <c r="C156" s="264"/>
      <c r="D156" s="265"/>
      <c r="E156" s="104"/>
      <c r="F156" s="40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50">AVERAGE(I141:I156)</f>
        <v>14</v>
      </c>
      <c r="J157" s="81">
        <f t="shared" si="50"/>
        <v>3241</v>
      </c>
      <c r="K157" s="82">
        <f t="shared" ref="K157" si="51">J157/I157</f>
        <v>231.5</v>
      </c>
      <c r="L157" s="80">
        <f t="shared" ref="L157:M157" si="52">AVERAGE(L141:L156)</f>
        <v>14</v>
      </c>
      <c r="M157" s="81">
        <f t="shared" si="52"/>
        <v>2713.8236751153768</v>
      </c>
      <c r="N157" s="82">
        <f>M157/L157</f>
        <v>193.84454822252692</v>
      </c>
      <c r="O157" s="83">
        <f>L157-I157</f>
        <v>0</v>
      </c>
      <c r="P157" s="84">
        <f>N157-K157</f>
        <v>-37.655451777473075</v>
      </c>
      <c r="Q157" s="85">
        <f>N157/K157</f>
        <v>0.83734146100443596</v>
      </c>
      <c r="R157" s="275"/>
      <c r="S157" s="182">
        <f>S141</f>
        <v>0.70844907407407409</v>
      </c>
      <c r="T157" s="183">
        <f>INDEX(T141:T156,COUNTA(T141:T156))</f>
        <v>0.92508101851851854</v>
      </c>
      <c r="U157" s="86"/>
      <c r="V157" s="96"/>
      <c r="W157" s="78"/>
      <c r="X157" s="82"/>
      <c r="Y157" s="262"/>
      <c r="Z157" s="263"/>
      <c r="AA157" s="97">
        <f>M157-J157</f>
        <v>-527.17632488462323</v>
      </c>
      <c r="AB157" s="85">
        <f>M157/J157</f>
        <v>0.83734146100443596</v>
      </c>
      <c r="AC157" s="280"/>
    </row>
    <row r="158" spans="1:29" ht="15.75" customHeight="1">
      <c r="A158" s="268" t="s">
        <v>49</v>
      </c>
      <c r="B158" s="16" t="s">
        <v>76</v>
      </c>
      <c r="C158" s="271" t="s">
        <v>120</v>
      </c>
      <c r="D158" s="272"/>
      <c r="E158" s="21">
        <v>14.03</v>
      </c>
      <c r="F158" s="15">
        <v>9270</v>
      </c>
      <c r="G158" s="22">
        <f t="shared" ref="G158" si="53">E158*F158</f>
        <v>130058.09999999999</v>
      </c>
      <c r="H158" s="23"/>
      <c r="I158" s="24">
        <v>4</v>
      </c>
      <c r="J158" s="25">
        <v>2700</v>
      </c>
      <c r="K158" s="26">
        <f>J158/I158</f>
        <v>675</v>
      </c>
      <c r="L158" s="27">
        <v>4</v>
      </c>
      <c r="M158" s="25">
        <f>F158/V158*60</f>
        <v>2395.6927494615943</v>
      </c>
      <c r="N158" s="26">
        <f>M158/L158</f>
        <v>598.92318736539858</v>
      </c>
      <c r="O158" s="91">
        <f>L158-I158</f>
        <v>0</v>
      </c>
      <c r="P158" s="92">
        <f>N158-K158</f>
        <v>-76.076812634601424</v>
      </c>
      <c r="Q158" s="31">
        <f>N158/K158</f>
        <v>0.88729361091170156</v>
      </c>
      <c r="R158" s="273">
        <f>Q174</f>
        <v>0.88729361091170156</v>
      </c>
      <c r="S158" s="32">
        <v>0.70833333333333337</v>
      </c>
      <c r="T158" s="33">
        <v>0.86956018518518519</v>
      </c>
      <c r="U158" s="34"/>
      <c r="V158" s="35">
        <v>232.16666666666663</v>
      </c>
      <c r="W158" s="33"/>
      <c r="X158" s="107"/>
      <c r="Y158" s="276"/>
      <c r="Z158" s="277"/>
      <c r="AA158" s="36">
        <f>M158-J158</f>
        <v>-304.3072505384057</v>
      </c>
      <c r="AB158" s="31">
        <f>M158/J158</f>
        <v>0.88729361091170156</v>
      </c>
      <c r="AC158" s="278">
        <f>AB174</f>
        <v>0.88729361091170156</v>
      </c>
    </row>
    <row r="159" spans="1:29" ht="15.75" customHeight="1">
      <c r="A159" s="269"/>
      <c r="B159" s="38"/>
      <c r="C159" s="264"/>
      <c r="D159" s="265"/>
      <c r="E159" s="39"/>
      <c r="F159" s="40"/>
      <c r="G159" s="41"/>
      <c r="H159" s="42"/>
      <c r="I159" s="43"/>
      <c r="J159" s="44"/>
      <c r="K159" s="45"/>
      <c r="L159" s="46"/>
      <c r="M159" s="44"/>
      <c r="N159" s="45"/>
      <c r="O159" s="47"/>
      <c r="P159" s="48"/>
      <c r="Q159" s="49"/>
      <c r="R159" s="274"/>
      <c r="S159" s="50"/>
      <c r="T159" s="51"/>
      <c r="U159" s="52"/>
      <c r="V159" s="53"/>
      <c r="W159" s="54"/>
      <c r="X159" s="94"/>
      <c r="Y159" s="266"/>
      <c r="Z159" s="267"/>
      <c r="AA159" s="55"/>
      <c r="AB159" s="49"/>
      <c r="AC159" s="279"/>
    </row>
    <row r="160" spans="1:29" ht="15.75" customHeight="1">
      <c r="A160" s="269"/>
      <c r="B160" s="38"/>
      <c r="C160" s="264"/>
      <c r="D160" s="265"/>
      <c r="E160" s="39"/>
      <c r="F160" s="40"/>
      <c r="G160" s="41"/>
      <c r="H160" s="42"/>
      <c r="I160" s="43"/>
      <c r="J160" s="44"/>
      <c r="K160" s="45"/>
      <c r="L160" s="46"/>
      <c r="M160" s="44"/>
      <c r="N160" s="45"/>
      <c r="O160" s="47"/>
      <c r="P160" s="48"/>
      <c r="Q160" s="49"/>
      <c r="R160" s="274"/>
      <c r="S160" s="50"/>
      <c r="T160" s="51"/>
      <c r="U160" s="52"/>
      <c r="V160" s="53"/>
      <c r="W160" s="54"/>
      <c r="X160" s="58"/>
      <c r="Y160" s="266"/>
      <c r="Z160" s="267"/>
      <c r="AA160" s="55"/>
      <c r="AB160" s="49"/>
      <c r="AC160" s="279"/>
    </row>
    <row r="161" spans="1:29" ht="15.75" customHeight="1">
      <c r="A161" s="269"/>
      <c r="B161" s="38"/>
      <c r="C161" s="264"/>
      <c r="D161" s="265"/>
      <c r="E161" s="39"/>
      <c r="F161" s="40"/>
      <c r="G161" s="41"/>
      <c r="H161" s="42"/>
      <c r="I161" s="43"/>
      <c r="J161" s="44"/>
      <c r="K161" s="45"/>
      <c r="L161" s="46"/>
      <c r="M161" s="44"/>
      <c r="N161" s="45"/>
      <c r="O161" s="47"/>
      <c r="P161" s="48"/>
      <c r="Q161" s="49"/>
      <c r="R161" s="274"/>
      <c r="S161" s="50"/>
      <c r="T161" s="51"/>
      <c r="U161" s="52"/>
      <c r="V161" s="53"/>
      <c r="W161" s="54"/>
      <c r="X161" s="58"/>
      <c r="Y161" s="266"/>
      <c r="Z161" s="267"/>
      <c r="AA161" s="55"/>
      <c r="AB161" s="49"/>
      <c r="AC161" s="279"/>
    </row>
    <row r="162" spans="1:29" ht="15.75" customHeight="1">
      <c r="A162" s="269"/>
      <c r="B162" s="38"/>
      <c r="C162" s="264"/>
      <c r="D162" s="265"/>
      <c r="E162" s="39"/>
      <c r="F162" s="40"/>
      <c r="G162" s="41"/>
      <c r="H162" s="58"/>
      <c r="I162" s="43"/>
      <c r="J162" s="44"/>
      <c r="K162" s="45"/>
      <c r="L162" s="59"/>
      <c r="M162" s="44"/>
      <c r="N162" s="45"/>
      <c r="O162" s="47"/>
      <c r="P162" s="48"/>
      <c r="Q162" s="49"/>
      <c r="R162" s="274"/>
      <c r="S162" s="50"/>
      <c r="T162" s="51"/>
      <c r="U162" s="52"/>
      <c r="V162" s="53"/>
      <c r="W162" s="54"/>
      <c r="X162" s="58"/>
      <c r="Y162" s="266"/>
      <c r="Z162" s="267"/>
      <c r="AA162" s="55"/>
      <c r="AB162" s="49"/>
      <c r="AC162" s="279"/>
    </row>
    <row r="163" spans="1:29" ht="15.75" customHeight="1">
      <c r="A163" s="269"/>
      <c r="B163" s="38"/>
      <c r="C163" s="264"/>
      <c r="D163" s="265"/>
      <c r="E163" s="39"/>
      <c r="F163" s="40"/>
      <c r="G163" s="60"/>
      <c r="H163" s="61"/>
      <c r="I163" s="43"/>
      <c r="J163" s="44"/>
      <c r="K163" s="45"/>
      <c r="L163" s="46"/>
      <c r="M163" s="44"/>
      <c r="N163" s="45"/>
      <c r="O163" s="47"/>
      <c r="P163" s="48"/>
      <c r="Q163" s="49"/>
      <c r="R163" s="274"/>
      <c r="S163" s="50"/>
      <c r="T163" s="51"/>
      <c r="U163" s="52"/>
      <c r="V163" s="53"/>
      <c r="W163" s="54"/>
      <c r="X163" s="58"/>
      <c r="Y163" s="266"/>
      <c r="Z163" s="267"/>
      <c r="AA163" s="55"/>
      <c r="AB163" s="49"/>
      <c r="AC163" s="279"/>
    </row>
    <row r="164" spans="1:29" ht="15.75" customHeight="1">
      <c r="A164" s="269"/>
      <c r="B164" s="38"/>
      <c r="C164" s="264"/>
      <c r="D164" s="265"/>
      <c r="E164" s="39"/>
      <c r="F164" s="40"/>
      <c r="G164" s="60"/>
      <c r="H164" s="64"/>
      <c r="I164" s="43"/>
      <c r="J164" s="44"/>
      <c r="K164" s="45"/>
      <c r="L164" s="59"/>
      <c r="M164" s="44"/>
      <c r="N164" s="45"/>
      <c r="O164" s="65"/>
      <c r="P164" s="66"/>
      <c r="Q164" s="67"/>
      <c r="R164" s="274"/>
      <c r="S164" s="50"/>
      <c r="T164" s="51"/>
      <c r="U164" s="52"/>
      <c r="V164" s="53"/>
      <c r="W164" s="54"/>
      <c r="X164" s="58"/>
      <c r="Y164" s="266"/>
      <c r="Z164" s="267"/>
      <c r="AA164" s="55"/>
      <c r="AB164" s="49"/>
      <c r="AC164" s="279"/>
    </row>
    <row r="165" spans="1:29" ht="15.75" customHeight="1">
      <c r="A165" s="269"/>
      <c r="B165" s="38"/>
      <c r="C165" s="264"/>
      <c r="D165" s="265"/>
      <c r="E165" s="39"/>
      <c r="F165" s="40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50"/>
      <c r="T165" s="51"/>
      <c r="U165" s="52"/>
      <c r="V165" s="53"/>
      <c r="W165" s="54"/>
      <c r="X165" s="58"/>
      <c r="Y165" s="266"/>
      <c r="Z165" s="267"/>
      <c r="AA165" s="55"/>
      <c r="AB165" s="49"/>
      <c r="AC165" s="279"/>
    </row>
    <row r="166" spans="1:29" ht="15.75" customHeight="1">
      <c r="A166" s="269"/>
      <c r="B166" s="38"/>
      <c r="C166" s="264"/>
      <c r="D166" s="265"/>
      <c r="E166" s="39"/>
      <c r="F166" s="40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50"/>
      <c r="T166" s="51"/>
      <c r="U166" s="52"/>
      <c r="V166" s="53"/>
      <c r="W166" s="54"/>
      <c r="X166" s="58"/>
      <c r="Y166" s="266"/>
      <c r="Z166" s="267"/>
      <c r="AA166" s="55"/>
      <c r="AB166" s="49"/>
      <c r="AC166" s="279"/>
    </row>
    <row r="167" spans="1:29" ht="15.75" customHeight="1">
      <c r="A167" s="269"/>
      <c r="B167" s="38"/>
      <c r="C167" s="264"/>
      <c r="D167" s="265"/>
      <c r="E167" s="39"/>
      <c r="F167" s="40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50"/>
      <c r="T167" s="51"/>
      <c r="U167" s="52"/>
      <c r="V167" s="53"/>
      <c r="W167" s="54"/>
      <c r="X167" s="58"/>
      <c r="Y167" s="266"/>
      <c r="Z167" s="267"/>
      <c r="AA167" s="55"/>
      <c r="AB167" s="49"/>
      <c r="AC167" s="279"/>
    </row>
    <row r="168" spans="1:29" ht="15.75" customHeight="1">
      <c r="A168" s="269"/>
      <c r="B168" s="38"/>
      <c r="C168" s="264"/>
      <c r="D168" s="265"/>
      <c r="E168" s="39"/>
      <c r="F168" s="40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50"/>
      <c r="T168" s="51"/>
      <c r="U168" s="52"/>
      <c r="V168" s="53"/>
      <c r="W168" s="54"/>
      <c r="X168" s="58"/>
      <c r="Y168" s="266"/>
      <c r="Z168" s="267"/>
      <c r="AA168" s="55"/>
      <c r="AB168" s="49"/>
      <c r="AC168" s="279"/>
    </row>
    <row r="169" spans="1:29" ht="15.75" customHeight="1">
      <c r="A169" s="269"/>
      <c r="B169" s="38"/>
      <c r="C169" s="264"/>
      <c r="D169" s="265"/>
      <c r="E169" s="39"/>
      <c r="F169" s="40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50"/>
      <c r="T169" s="51"/>
      <c r="U169" s="52"/>
      <c r="V169" s="53"/>
      <c r="W169" s="54"/>
      <c r="X169" s="58"/>
      <c r="Y169" s="266"/>
      <c r="Z169" s="267"/>
      <c r="AA169" s="55"/>
      <c r="AB169" s="49"/>
      <c r="AC169" s="279"/>
    </row>
    <row r="170" spans="1:29" ht="15.75" customHeight="1">
      <c r="A170" s="269"/>
      <c r="B170" s="38"/>
      <c r="C170" s="264"/>
      <c r="D170" s="265"/>
      <c r="E170" s="39"/>
      <c r="F170" s="40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50"/>
      <c r="T170" s="51"/>
      <c r="U170" s="52"/>
      <c r="V170" s="53"/>
      <c r="W170" s="54"/>
      <c r="X170" s="58"/>
      <c r="Y170" s="266"/>
      <c r="Z170" s="267"/>
      <c r="AA170" s="55"/>
      <c r="AB170" s="49"/>
      <c r="AC170" s="279"/>
    </row>
    <row r="171" spans="1:29" ht="15.75" customHeight="1">
      <c r="A171" s="269"/>
      <c r="B171" s="38"/>
      <c r="C171" s="264"/>
      <c r="D171" s="265"/>
      <c r="E171" s="39"/>
      <c r="F171" s="40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50"/>
      <c r="T171" s="51"/>
      <c r="U171" s="52"/>
      <c r="V171" s="53"/>
      <c r="W171" s="54"/>
      <c r="X171" s="58"/>
      <c r="Y171" s="266"/>
      <c r="Z171" s="267"/>
      <c r="AA171" s="55"/>
      <c r="AB171" s="49"/>
      <c r="AC171" s="279"/>
    </row>
    <row r="172" spans="1:29" ht="15.75" customHeight="1">
      <c r="A172" s="269"/>
      <c r="B172" s="38"/>
      <c r="C172" s="264"/>
      <c r="D172" s="265"/>
      <c r="E172" s="39"/>
      <c r="F172" s="40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50"/>
      <c r="T172" s="51"/>
      <c r="U172" s="52"/>
      <c r="V172" s="53"/>
      <c r="W172" s="54"/>
      <c r="X172" s="58"/>
      <c r="Y172" s="266"/>
      <c r="Z172" s="267"/>
      <c r="AA172" s="55"/>
      <c r="AB172" s="49"/>
      <c r="AC172" s="279"/>
    </row>
    <row r="173" spans="1:29" ht="15.75" customHeight="1">
      <c r="A173" s="269"/>
      <c r="B173" s="38"/>
      <c r="C173" s="264"/>
      <c r="D173" s="265"/>
      <c r="E173" s="104"/>
      <c r="F173" s="40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62"/>
      <c r="T173" s="63"/>
      <c r="U173" s="73"/>
      <c r="V173" s="74"/>
      <c r="W173" s="68"/>
      <c r="X173" s="110"/>
      <c r="Y173" s="266"/>
      <c r="Z173" s="267"/>
      <c r="AA173" s="111"/>
      <c r="AB173" s="67"/>
      <c r="AC173" s="279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54">AVERAGE(I158:I173)</f>
        <v>4</v>
      </c>
      <c r="J174" s="81">
        <f t="shared" si="54"/>
        <v>2700</v>
      </c>
      <c r="K174" s="82">
        <f t="shared" ref="K174" si="55">J174/I174</f>
        <v>675</v>
      </c>
      <c r="L174" s="80">
        <f t="shared" ref="L174:M174" si="56">AVERAGE(L158:L173)</f>
        <v>4</v>
      </c>
      <c r="M174" s="81">
        <f t="shared" si="56"/>
        <v>2395.6927494615943</v>
      </c>
      <c r="N174" s="82">
        <f t="shared" ref="N174:N180" si="57">M174/L174</f>
        <v>598.92318736539858</v>
      </c>
      <c r="O174" s="83">
        <f t="shared" ref="O174:O180" si="58">L174-I174</f>
        <v>0</v>
      </c>
      <c r="P174" s="84">
        <f t="shared" ref="P174:P180" si="59">N174-K174</f>
        <v>-76.076812634601424</v>
      </c>
      <c r="Q174" s="85">
        <f t="shared" ref="Q174:Q180" si="60">N174/K174</f>
        <v>0.88729361091170156</v>
      </c>
      <c r="R174" s="275"/>
      <c r="S174" s="182">
        <f>S158</f>
        <v>0.70833333333333337</v>
      </c>
      <c r="T174" s="183">
        <f>INDEX(T158:T173,COUNTA(T158:T173))</f>
        <v>0.86956018518518519</v>
      </c>
      <c r="U174" s="86"/>
      <c r="V174" s="96"/>
      <c r="W174" s="78"/>
      <c r="X174" s="82"/>
      <c r="Y174" s="262"/>
      <c r="Z174" s="263"/>
      <c r="AA174" s="97">
        <f t="shared" ref="AA174:AA180" si="61">M174-J174</f>
        <v>-304.3072505384057</v>
      </c>
      <c r="AB174" s="85">
        <f t="shared" ref="AB174:AB180" si="62">M174/J174</f>
        <v>0.88729361091170156</v>
      </c>
      <c r="AC174" s="280"/>
    </row>
    <row r="175" spans="1:29" ht="15.75" customHeight="1">
      <c r="A175" s="281" t="s">
        <v>50</v>
      </c>
      <c r="B175" s="16" t="s">
        <v>76</v>
      </c>
      <c r="C175" s="271" t="s">
        <v>122</v>
      </c>
      <c r="D175" s="272"/>
      <c r="E175" s="21">
        <v>18.18</v>
      </c>
      <c r="F175" s="15">
        <v>1666</v>
      </c>
      <c r="G175" s="22">
        <f t="shared" ref="G175:G180" si="63">E175*F175</f>
        <v>30287.88</v>
      </c>
      <c r="H175" s="23">
        <v>2</v>
      </c>
      <c r="I175" s="24">
        <v>3</v>
      </c>
      <c r="J175" s="25">
        <v>3300</v>
      </c>
      <c r="K175" s="26">
        <f>J175/I175</f>
        <v>1100</v>
      </c>
      <c r="L175" s="27">
        <v>3</v>
      </c>
      <c r="M175" s="25">
        <f t="shared" ref="M175:M180" si="64">F175/V175*60</f>
        <v>2677.5000000000018</v>
      </c>
      <c r="N175" s="26">
        <f t="shared" si="57"/>
        <v>892.50000000000057</v>
      </c>
      <c r="O175" s="91">
        <f t="shared" si="58"/>
        <v>0</v>
      </c>
      <c r="P175" s="92">
        <f t="shared" si="59"/>
        <v>-207.49999999999943</v>
      </c>
      <c r="Q175" s="31">
        <f t="shared" si="60"/>
        <v>0.81136363636363684</v>
      </c>
      <c r="R175" s="273">
        <f>Q191</f>
        <v>0.82256532655943471</v>
      </c>
      <c r="S175" s="32">
        <v>0.70833333333333337</v>
      </c>
      <c r="T175" s="33">
        <v>0.73425925925925928</v>
      </c>
      <c r="U175" s="34"/>
      <c r="V175" s="35">
        <v>37.333333333333307</v>
      </c>
      <c r="W175" s="114"/>
      <c r="X175" s="115"/>
      <c r="Y175" s="276"/>
      <c r="Z175" s="277"/>
      <c r="AA175" s="36">
        <f t="shared" si="61"/>
        <v>-622.49999999999818</v>
      </c>
      <c r="AB175" s="31">
        <f t="shared" si="62"/>
        <v>0.81136363636363695</v>
      </c>
      <c r="AC175" s="278">
        <f>AB191</f>
        <v>0.82256532655943482</v>
      </c>
    </row>
    <row r="176" spans="1:29" ht="15.75" customHeight="1">
      <c r="A176" s="282"/>
      <c r="B176" s="38" t="s">
        <v>76</v>
      </c>
      <c r="C176" s="264" t="s">
        <v>123</v>
      </c>
      <c r="D176" s="265"/>
      <c r="E176" s="39">
        <v>23.38</v>
      </c>
      <c r="F176" s="40">
        <v>918</v>
      </c>
      <c r="G176" s="41">
        <f t="shared" si="63"/>
        <v>21462.84</v>
      </c>
      <c r="H176" s="42"/>
      <c r="I176" s="43">
        <v>4</v>
      </c>
      <c r="J176" s="44">
        <v>3000</v>
      </c>
      <c r="K176" s="45">
        <f t="shared" ref="K176:K180" si="65">J176/I176</f>
        <v>750</v>
      </c>
      <c r="L176" s="46">
        <v>4</v>
      </c>
      <c r="M176" s="44">
        <f t="shared" si="64"/>
        <v>2468.1105302464616</v>
      </c>
      <c r="N176" s="45">
        <f t="shared" si="57"/>
        <v>617.02763256161541</v>
      </c>
      <c r="O176" s="47">
        <f t="shared" si="58"/>
        <v>0</v>
      </c>
      <c r="P176" s="48">
        <f t="shared" si="59"/>
        <v>-132.97236743838459</v>
      </c>
      <c r="Q176" s="49">
        <f t="shared" si="60"/>
        <v>0.82270351008215392</v>
      </c>
      <c r="R176" s="274"/>
      <c r="S176" s="50">
        <v>0.73958333333333337</v>
      </c>
      <c r="T176" s="51">
        <v>0.7550810185185185</v>
      </c>
      <c r="U176" s="52">
        <v>7.6666666666666927</v>
      </c>
      <c r="V176" s="53">
        <v>22.316666666666585</v>
      </c>
      <c r="W176" s="54"/>
      <c r="X176" s="94"/>
      <c r="Y176" s="266"/>
      <c r="Z176" s="267"/>
      <c r="AA176" s="55">
        <f t="shared" si="61"/>
        <v>-531.88946975353838</v>
      </c>
      <c r="AB176" s="49">
        <f t="shared" si="62"/>
        <v>0.82270351008215392</v>
      </c>
      <c r="AC176" s="279"/>
    </row>
    <row r="177" spans="1:29" ht="15.75" customHeight="1">
      <c r="A177" s="282"/>
      <c r="B177" s="38" t="s">
        <v>76</v>
      </c>
      <c r="C177" s="264" t="s">
        <v>124</v>
      </c>
      <c r="D177" s="265"/>
      <c r="E177" s="39">
        <v>24.15</v>
      </c>
      <c r="F177" s="40">
        <v>1153</v>
      </c>
      <c r="G177" s="41">
        <f t="shared" si="63"/>
        <v>27844.949999999997</v>
      </c>
      <c r="H177" s="42"/>
      <c r="I177" s="43">
        <v>4</v>
      </c>
      <c r="J177" s="44">
        <v>3000</v>
      </c>
      <c r="K177" s="45">
        <f t="shared" si="65"/>
        <v>750</v>
      </c>
      <c r="L177" s="46">
        <v>4</v>
      </c>
      <c r="M177" s="44">
        <f t="shared" si="64"/>
        <v>2494.471153846147</v>
      </c>
      <c r="N177" s="45">
        <f t="shared" si="57"/>
        <v>623.61778846153675</v>
      </c>
      <c r="O177" s="47">
        <f t="shared" si="58"/>
        <v>0</v>
      </c>
      <c r="P177" s="48">
        <f t="shared" si="59"/>
        <v>-126.38221153846325</v>
      </c>
      <c r="Q177" s="49">
        <f t="shared" si="60"/>
        <v>0.83149038461538238</v>
      </c>
      <c r="R177" s="274"/>
      <c r="S177" s="50">
        <v>0.75990740740740736</v>
      </c>
      <c r="T177" s="51">
        <v>0.77916666666666667</v>
      </c>
      <c r="U177" s="52">
        <v>6.9499999999999673</v>
      </c>
      <c r="V177" s="53">
        <v>27.733333333333405</v>
      </c>
      <c r="W177" s="54"/>
      <c r="X177" s="94"/>
      <c r="Y177" s="266"/>
      <c r="Z177" s="267"/>
      <c r="AA177" s="55">
        <f t="shared" si="61"/>
        <v>-505.52884615385301</v>
      </c>
      <c r="AB177" s="49">
        <f t="shared" si="62"/>
        <v>0.83149038461538238</v>
      </c>
      <c r="AC177" s="279"/>
    </row>
    <row r="178" spans="1:29" ht="15.75" customHeight="1">
      <c r="A178" s="282"/>
      <c r="B178" s="38" t="s">
        <v>76</v>
      </c>
      <c r="C178" s="264" t="s">
        <v>209</v>
      </c>
      <c r="D178" s="265"/>
      <c r="E178" s="39">
        <v>24.15</v>
      </c>
      <c r="F178" s="40">
        <v>1956</v>
      </c>
      <c r="G178" s="41">
        <f t="shared" si="63"/>
        <v>47237.399999999994</v>
      </c>
      <c r="H178" s="42"/>
      <c r="I178" s="43">
        <v>4</v>
      </c>
      <c r="J178" s="44">
        <v>3000</v>
      </c>
      <c r="K178" s="45">
        <f t="shared" si="65"/>
        <v>750</v>
      </c>
      <c r="L178" s="46">
        <v>4</v>
      </c>
      <c r="M178" s="44">
        <f t="shared" si="64"/>
        <v>2504.1251778093924</v>
      </c>
      <c r="N178" s="45">
        <f t="shared" si="57"/>
        <v>626.03129445234811</v>
      </c>
      <c r="O178" s="47">
        <f t="shared" si="58"/>
        <v>0</v>
      </c>
      <c r="P178" s="48">
        <f t="shared" si="59"/>
        <v>-123.96870554765189</v>
      </c>
      <c r="Q178" s="49">
        <f t="shared" si="60"/>
        <v>0.83470839260313079</v>
      </c>
      <c r="R178" s="274"/>
      <c r="S178" s="50">
        <v>0.78203703703703709</v>
      </c>
      <c r="T178" s="51">
        <v>0.81458333333333333</v>
      </c>
      <c r="U178" s="52">
        <v>4.1333333333333933</v>
      </c>
      <c r="V178" s="53">
        <v>46.866666666666589</v>
      </c>
      <c r="W178" s="54"/>
      <c r="X178" s="94"/>
      <c r="Y178" s="266"/>
      <c r="Z178" s="267"/>
      <c r="AA178" s="55">
        <f t="shared" si="61"/>
        <v>-495.87482219060757</v>
      </c>
      <c r="AB178" s="49">
        <f t="shared" si="62"/>
        <v>0.83470839260313079</v>
      </c>
      <c r="AC178" s="279"/>
    </row>
    <row r="179" spans="1:29" ht="15.75" customHeight="1">
      <c r="A179" s="283"/>
      <c r="B179" s="38" t="s">
        <v>76</v>
      </c>
      <c r="C179" s="264" t="s">
        <v>210</v>
      </c>
      <c r="D179" s="265"/>
      <c r="E179" s="39">
        <v>27.58</v>
      </c>
      <c r="F179" s="40">
        <v>2214</v>
      </c>
      <c r="G179" s="41">
        <f t="shared" si="63"/>
        <v>61062.119999999995</v>
      </c>
      <c r="H179" s="58"/>
      <c r="I179" s="43">
        <v>4</v>
      </c>
      <c r="J179" s="44">
        <v>3000</v>
      </c>
      <c r="K179" s="45">
        <f t="shared" si="65"/>
        <v>750</v>
      </c>
      <c r="L179" s="59">
        <v>4</v>
      </c>
      <c r="M179" s="44">
        <f t="shared" si="64"/>
        <v>2475.2795031055962</v>
      </c>
      <c r="N179" s="45">
        <f t="shared" si="57"/>
        <v>618.81987577639904</v>
      </c>
      <c r="O179" s="47">
        <f t="shared" si="58"/>
        <v>0</v>
      </c>
      <c r="P179" s="48">
        <f t="shared" si="59"/>
        <v>-131.18012422360096</v>
      </c>
      <c r="Q179" s="49">
        <f t="shared" si="60"/>
        <v>0.82509316770186536</v>
      </c>
      <c r="R179" s="274"/>
      <c r="S179" s="50">
        <v>0.81898148148148153</v>
      </c>
      <c r="T179" s="51">
        <v>0.85624999999999996</v>
      </c>
      <c r="U179" s="52">
        <v>6.3333333333334174</v>
      </c>
      <c r="V179" s="53">
        <v>53.666666666666529</v>
      </c>
      <c r="W179" s="54">
        <v>0.85624999999999996</v>
      </c>
      <c r="X179" s="94">
        <v>0.8965277777777777</v>
      </c>
      <c r="Y179" s="266"/>
      <c r="Z179" s="267"/>
      <c r="AA179" s="55">
        <f t="shared" si="61"/>
        <v>-524.72049689440382</v>
      </c>
      <c r="AB179" s="49">
        <f t="shared" si="62"/>
        <v>0.82509316770186536</v>
      </c>
      <c r="AC179" s="279"/>
    </row>
    <row r="180" spans="1:29" ht="15.75" customHeight="1">
      <c r="A180" s="283"/>
      <c r="B180" s="38" t="s">
        <v>76</v>
      </c>
      <c r="C180" s="264" t="s">
        <v>122</v>
      </c>
      <c r="D180" s="265"/>
      <c r="E180" s="39">
        <v>18.18</v>
      </c>
      <c r="F180" s="40">
        <v>2474</v>
      </c>
      <c r="G180" s="60">
        <f t="shared" si="63"/>
        <v>44977.32</v>
      </c>
      <c r="H180" s="61"/>
      <c r="I180" s="43">
        <v>3</v>
      </c>
      <c r="J180" s="44">
        <v>3300</v>
      </c>
      <c r="K180" s="45">
        <f t="shared" si="65"/>
        <v>1100</v>
      </c>
      <c r="L180" s="46">
        <v>3</v>
      </c>
      <c r="M180" s="44">
        <f t="shared" si="64"/>
        <v>2680.2287089978895</v>
      </c>
      <c r="N180" s="45">
        <f t="shared" si="57"/>
        <v>893.4095696659632</v>
      </c>
      <c r="O180" s="47">
        <f t="shared" si="58"/>
        <v>0</v>
      </c>
      <c r="P180" s="48">
        <f t="shared" si="59"/>
        <v>-206.5904303340368</v>
      </c>
      <c r="Q180" s="49">
        <f t="shared" si="60"/>
        <v>0.81219051787814833</v>
      </c>
      <c r="R180" s="274"/>
      <c r="S180" s="50">
        <v>0.8965277777777777</v>
      </c>
      <c r="T180" s="51">
        <v>0.9349884259259259</v>
      </c>
      <c r="U180" s="52">
        <v>57.999999999999957</v>
      </c>
      <c r="V180" s="53">
        <v>55.383333333333411</v>
      </c>
      <c r="W180" s="54"/>
      <c r="X180" s="94"/>
      <c r="Y180" s="266"/>
      <c r="Z180" s="267"/>
      <c r="AA180" s="55">
        <f t="shared" si="61"/>
        <v>-619.7712910021105</v>
      </c>
      <c r="AB180" s="49">
        <f t="shared" si="62"/>
        <v>0.81219051787814833</v>
      </c>
      <c r="AC180" s="279"/>
    </row>
    <row r="181" spans="1:29" ht="15.75" customHeight="1">
      <c r="A181" s="283"/>
      <c r="B181" s="38"/>
      <c r="C181" s="264"/>
      <c r="D181" s="265"/>
      <c r="E181" s="39"/>
      <c r="F181" s="40"/>
      <c r="G181" s="60"/>
      <c r="H181" s="64"/>
      <c r="I181" s="43"/>
      <c r="J181" s="44"/>
      <c r="K181" s="45"/>
      <c r="L181" s="59"/>
      <c r="M181" s="44"/>
      <c r="N181" s="45"/>
      <c r="O181" s="65"/>
      <c r="P181" s="66"/>
      <c r="Q181" s="67"/>
      <c r="R181" s="274"/>
      <c r="S181" s="50"/>
      <c r="T181" s="51"/>
      <c r="U181" s="52"/>
      <c r="V181" s="53"/>
      <c r="W181" s="54"/>
      <c r="X181" s="94"/>
      <c r="Y181" s="266"/>
      <c r="Z181" s="267"/>
      <c r="AA181" s="55"/>
      <c r="AB181" s="49"/>
      <c r="AC181" s="279"/>
    </row>
    <row r="182" spans="1:29" ht="15.75" customHeight="1">
      <c r="A182" s="283"/>
      <c r="B182" s="38"/>
      <c r="C182" s="264"/>
      <c r="D182" s="265"/>
      <c r="E182" s="39"/>
      <c r="F182" s="40"/>
      <c r="G182" s="60"/>
      <c r="H182" s="64"/>
      <c r="I182" s="43"/>
      <c r="J182" s="44"/>
      <c r="K182" s="45"/>
      <c r="L182" s="59"/>
      <c r="M182" s="44"/>
      <c r="N182" s="45"/>
      <c r="O182" s="65"/>
      <c r="P182" s="66"/>
      <c r="Q182" s="67"/>
      <c r="R182" s="274"/>
      <c r="S182" s="50"/>
      <c r="T182" s="51"/>
      <c r="U182" s="52"/>
      <c r="V182" s="53"/>
      <c r="W182" s="54"/>
      <c r="X182" s="94"/>
      <c r="Y182" s="266"/>
      <c r="Z182" s="267"/>
      <c r="AA182" s="55"/>
      <c r="AB182" s="49"/>
      <c r="AC182" s="279"/>
    </row>
    <row r="183" spans="1:29" ht="15.75" customHeight="1">
      <c r="A183" s="283"/>
      <c r="B183" s="38"/>
      <c r="C183" s="264"/>
      <c r="D183" s="265"/>
      <c r="E183" s="39"/>
      <c r="F183" s="40"/>
      <c r="G183" s="60"/>
      <c r="H183" s="64"/>
      <c r="I183" s="43"/>
      <c r="J183" s="44"/>
      <c r="K183" s="45"/>
      <c r="L183" s="59"/>
      <c r="M183" s="44"/>
      <c r="N183" s="45"/>
      <c r="O183" s="65"/>
      <c r="P183" s="66"/>
      <c r="Q183" s="67"/>
      <c r="R183" s="274"/>
      <c r="S183" s="50"/>
      <c r="T183" s="51"/>
      <c r="U183" s="52"/>
      <c r="V183" s="53"/>
      <c r="W183" s="54"/>
      <c r="X183" s="94"/>
      <c r="Y183" s="266"/>
      <c r="Z183" s="267"/>
      <c r="AA183" s="55"/>
      <c r="AB183" s="49"/>
      <c r="AC183" s="279"/>
    </row>
    <row r="184" spans="1:29" ht="15.75" customHeight="1">
      <c r="A184" s="283"/>
      <c r="B184" s="38"/>
      <c r="C184" s="264"/>
      <c r="D184" s="265"/>
      <c r="E184" s="39"/>
      <c r="F184" s="40"/>
      <c r="G184" s="60"/>
      <c r="H184" s="64"/>
      <c r="I184" s="43"/>
      <c r="J184" s="44"/>
      <c r="K184" s="45"/>
      <c r="L184" s="59"/>
      <c r="M184" s="44"/>
      <c r="N184" s="45"/>
      <c r="O184" s="65"/>
      <c r="P184" s="66"/>
      <c r="Q184" s="67"/>
      <c r="R184" s="274"/>
      <c r="S184" s="50"/>
      <c r="T184" s="51"/>
      <c r="U184" s="52"/>
      <c r="V184" s="53"/>
      <c r="W184" s="54"/>
      <c r="X184" s="94"/>
      <c r="Y184" s="266"/>
      <c r="Z184" s="267"/>
      <c r="AA184" s="55"/>
      <c r="AB184" s="49"/>
      <c r="AC184" s="279"/>
    </row>
    <row r="185" spans="1:29" ht="15.75" customHeight="1">
      <c r="A185" s="283"/>
      <c r="B185" s="38"/>
      <c r="C185" s="264"/>
      <c r="D185" s="265"/>
      <c r="E185" s="39"/>
      <c r="F185" s="40"/>
      <c r="G185" s="60"/>
      <c r="H185" s="64"/>
      <c r="I185" s="43"/>
      <c r="J185" s="44"/>
      <c r="K185" s="45"/>
      <c r="L185" s="59"/>
      <c r="M185" s="44"/>
      <c r="N185" s="45"/>
      <c r="O185" s="65"/>
      <c r="P185" s="66"/>
      <c r="Q185" s="67"/>
      <c r="R185" s="274"/>
      <c r="S185" s="50"/>
      <c r="T185" s="51"/>
      <c r="U185" s="52"/>
      <c r="V185" s="53"/>
      <c r="W185" s="54"/>
      <c r="X185" s="94"/>
      <c r="Y185" s="266"/>
      <c r="Z185" s="267"/>
      <c r="AA185" s="55"/>
      <c r="AB185" s="49"/>
      <c r="AC185" s="279"/>
    </row>
    <row r="186" spans="1:29" ht="15.75" customHeight="1">
      <c r="A186" s="283"/>
      <c r="B186" s="38"/>
      <c r="C186" s="264"/>
      <c r="D186" s="265"/>
      <c r="E186" s="39"/>
      <c r="F186" s="40"/>
      <c r="G186" s="60"/>
      <c r="H186" s="64"/>
      <c r="I186" s="43"/>
      <c r="J186" s="44"/>
      <c r="K186" s="45"/>
      <c r="L186" s="59"/>
      <c r="M186" s="44"/>
      <c r="N186" s="45"/>
      <c r="O186" s="65"/>
      <c r="P186" s="66"/>
      <c r="Q186" s="67"/>
      <c r="R186" s="274"/>
      <c r="S186" s="50"/>
      <c r="T186" s="51"/>
      <c r="U186" s="52"/>
      <c r="V186" s="53"/>
      <c r="W186" s="54"/>
      <c r="X186" s="94"/>
      <c r="Y186" s="266"/>
      <c r="Z186" s="267"/>
      <c r="AA186" s="55"/>
      <c r="AB186" s="49"/>
      <c r="AC186" s="279"/>
    </row>
    <row r="187" spans="1:29" ht="15.75" customHeight="1">
      <c r="A187" s="283"/>
      <c r="B187" s="38"/>
      <c r="C187" s="264"/>
      <c r="D187" s="265"/>
      <c r="E187" s="39"/>
      <c r="F187" s="40"/>
      <c r="G187" s="60"/>
      <c r="H187" s="64"/>
      <c r="I187" s="43"/>
      <c r="J187" s="44"/>
      <c r="K187" s="45"/>
      <c r="L187" s="59"/>
      <c r="M187" s="44"/>
      <c r="N187" s="45"/>
      <c r="O187" s="65"/>
      <c r="P187" s="66"/>
      <c r="Q187" s="67"/>
      <c r="R187" s="274"/>
      <c r="S187" s="50"/>
      <c r="T187" s="51"/>
      <c r="U187" s="52"/>
      <c r="V187" s="53"/>
      <c r="W187" s="54"/>
      <c r="X187" s="94"/>
      <c r="Y187" s="266"/>
      <c r="Z187" s="267"/>
      <c r="AA187" s="55"/>
      <c r="AB187" s="49"/>
      <c r="AC187" s="279"/>
    </row>
    <row r="188" spans="1:29" ht="15.75" customHeight="1">
      <c r="A188" s="283"/>
      <c r="B188" s="38"/>
      <c r="C188" s="264"/>
      <c r="D188" s="265"/>
      <c r="E188" s="39"/>
      <c r="F188" s="40"/>
      <c r="G188" s="60"/>
      <c r="H188" s="64"/>
      <c r="I188" s="43"/>
      <c r="J188" s="44"/>
      <c r="K188" s="45"/>
      <c r="L188" s="59"/>
      <c r="M188" s="44"/>
      <c r="N188" s="45"/>
      <c r="O188" s="65"/>
      <c r="P188" s="66"/>
      <c r="Q188" s="67"/>
      <c r="R188" s="274"/>
      <c r="S188" s="50"/>
      <c r="T188" s="51"/>
      <c r="U188" s="52"/>
      <c r="V188" s="53"/>
      <c r="W188" s="54"/>
      <c r="X188" s="94"/>
      <c r="Y188" s="266"/>
      <c r="Z188" s="267"/>
      <c r="AA188" s="55"/>
      <c r="AB188" s="49"/>
      <c r="AC188" s="279"/>
    </row>
    <row r="189" spans="1:29" ht="15.75" customHeight="1">
      <c r="A189" s="283"/>
      <c r="B189" s="38"/>
      <c r="C189" s="264"/>
      <c r="D189" s="265"/>
      <c r="E189" s="39"/>
      <c r="F189" s="40"/>
      <c r="G189" s="60"/>
      <c r="H189" s="64"/>
      <c r="I189" s="43"/>
      <c r="J189" s="44"/>
      <c r="K189" s="45"/>
      <c r="L189" s="59"/>
      <c r="M189" s="44"/>
      <c r="N189" s="45"/>
      <c r="O189" s="65"/>
      <c r="P189" s="66"/>
      <c r="Q189" s="67"/>
      <c r="R189" s="274"/>
      <c r="S189" s="50"/>
      <c r="T189" s="51"/>
      <c r="U189" s="52"/>
      <c r="V189" s="53"/>
      <c r="W189" s="54"/>
      <c r="X189" s="94"/>
      <c r="Y189" s="266"/>
      <c r="Z189" s="267"/>
      <c r="AA189" s="55"/>
      <c r="AB189" s="49"/>
      <c r="AC189" s="279"/>
    </row>
    <row r="190" spans="1:29" ht="15.75" customHeight="1">
      <c r="A190" s="283"/>
      <c r="B190" s="38"/>
      <c r="C190" s="264"/>
      <c r="D190" s="265"/>
      <c r="E190" s="104"/>
      <c r="F190" s="40"/>
      <c r="G190" s="72"/>
      <c r="H190" s="64"/>
      <c r="I190" s="43"/>
      <c r="J190" s="44"/>
      <c r="K190" s="45"/>
      <c r="L190" s="59"/>
      <c r="M190" s="44"/>
      <c r="N190" s="45"/>
      <c r="O190" s="65"/>
      <c r="P190" s="66"/>
      <c r="Q190" s="67"/>
      <c r="R190" s="274"/>
      <c r="S190" s="62"/>
      <c r="T190" s="63"/>
      <c r="U190" s="73"/>
      <c r="V190" s="74"/>
      <c r="W190" s="68"/>
      <c r="X190" s="110"/>
      <c r="Y190" s="266"/>
      <c r="Z190" s="267"/>
      <c r="AA190" s="111"/>
      <c r="AB190" s="67"/>
      <c r="AC190" s="279"/>
    </row>
    <row r="191" spans="1:29" ht="15.75" customHeight="1" thickBot="1">
      <c r="A191" s="284"/>
      <c r="B191" s="76" t="s">
        <v>35</v>
      </c>
      <c r="C191" s="261"/>
      <c r="D191" s="261"/>
      <c r="E191" s="77"/>
      <c r="F191" s="18"/>
      <c r="G191" s="79"/>
      <c r="H191" s="20"/>
      <c r="I191" s="80">
        <f t="shared" ref="I191:J191" si="66">AVERAGE(I175:I190)</f>
        <v>3.6666666666666665</v>
      </c>
      <c r="J191" s="81">
        <f t="shared" si="66"/>
        <v>3100</v>
      </c>
      <c r="K191" s="82">
        <f t="shared" ref="K191" si="67">J191/I191</f>
        <v>845.4545454545455</v>
      </c>
      <c r="L191" s="80">
        <f t="shared" ref="L191:M191" si="68">AVERAGE(L175:L190)</f>
        <v>3.6666666666666665</v>
      </c>
      <c r="M191" s="81">
        <f t="shared" si="68"/>
        <v>2549.9525123342478</v>
      </c>
      <c r="N191" s="82">
        <f>M191/L191</f>
        <v>695.44159427297666</v>
      </c>
      <c r="O191" s="83">
        <f>L191-I191</f>
        <v>0</v>
      </c>
      <c r="P191" s="84">
        <f>N191-K191</f>
        <v>-150.01295118156884</v>
      </c>
      <c r="Q191" s="85">
        <f>N191/K191</f>
        <v>0.82256532655943471</v>
      </c>
      <c r="R191" s="275"/>
      <c r="S191" s="182">
        <f>S175</f>
        <v>0.70833333333333337</v>
      </c>
      <c r="T191" s="183">
        <f>INDEX(T175:T190,COUNTA(T175:T190))</f>
        <v>0.9349884259259259</v>
      </c>
      <c r="U191" s="86"/>
      <c r="V191" s="96"/>
      <c r="W191" s="18"/>
      <c r="X191" s="20"/>
      <c r="Y191" s="262"/>
      <c r="Z191" s="263"/>
      <c r="AA191" s="97">
        <f>M191-J191</f>
        <v>-550.04748766575221</v>
      </c>
      <c r="AB191" s="85">
        <f>M191/J191</f>
        <v>0.82256532655943482</v>
      </c>
      <c r="AC191" s="280"/>
    </row>
    <row r="192" spans="1:29" ht="15.75" customHeight="1">
      <c r="A192" s="268" t="s">
        <v>51</v>
      </c>
      <c r="B192" s="16" t="s">
        <v>76</v>
      </c>
      <c r="C192" s="271" t="s">
        <v>121</v>
      </c>
      <c r="D192" s="272"/>
      <c r="E192" s="21">
        <v>22.28</v>
      </c>
      <c r="F192" s="15">
        <v>1759</v>
      </c>
      <c r="G192" s="22">
        <f t="shared" ref="G192:G195" si="69">E192*F192</f>
        <v>39190.520000000004</v>
      </c>
      <c r="H192" s="23"/>
      <c r="I192" s="24">
        <v>5</v>
      </c>
      <c r="J192" s="25">
        <v>3300</v>
      </c>
      <c r="K192" s="26">
        <f>J192/I192</f>
        <v>660</v>
      </c>
      <c r="L192" s="27">
        <v>5</v>
      </c>
      <c r="M192" s="25">
        <f>F192/V192*60</f>
        <v>2772.5043782837142</v>
      </c>
      <c r="N192" s="26">
        <f>M192/L192</f>
        <v>554.50087565674289</v>
      </c>
      <c r="O192" s="91">
        <f>L192-I192</f>
        <v>0</v>
      </c>
      <c r="P192" s="92">
        <f>N192-K192</f>
        <v>-105.49912434325711</v>
      </c>
      <c r="Q192" s="31">
        <f>N192/K192</f>
        <v>0.84015284190415584</v>
      </c>
      <c r="R192" s="273">
        <f>Q208</f>
        <v>0.83836295003192474</v>
      </c>
      <c r="S192" s="32">
        <v>0.70833333333333337</v>
      </c>
      <c r="T192" s="33">
        <v>0.73476851851851854</v>
      </c>
      <c r="U192" s="34"/>
      <c r="V192" s="35">
        <v>38.066666666666649</v>
      </c>
      <c r="W192" s="114"/>
      <c r="X192" s="115"/>
      <c r="Y192" s="276"/>
      <c r="Z192" s="277"/>
      <c r="AA192" s="36">
        <f>M192-J192</f>
        <v>-527.49562171628577</v>
      </c>
      <c r="AB192" s="31">
        <f>M192/J192</f>
        <v>0.84015284190415584</v>
      </c>
      <c r="AC192" s="278">
        <f>AB208</f>
        <v>0.83836295003192474</v>
      </c>
    </row>
    <row r="193" spans="1:29" ht="15.75" customHeight="1">
      <c r="A193" s="269"/>
      <c r="B193" s="38" t="s">
        <v>76</v>
      </c>
      <c r="C193" s="264" t="s">
        <v>125</v>
      </c>
      <c r="D193" s="265"/>
      <c r="E193" s="39">
        <v>17.89</v>
      </c>
      <c r="F193" s="40">
        <v>5172</v>
      </c>
      <c r="G193" s="41">
        <f t="shared" si="69"/>
        <v>92527.08</v>
      </c>
      <c r="H193" s="42"/>
      <c r="I193" s="43">
        <v>4</v>
      </c>
      <c r="J193" s="44">
        <v>3300</v>
      </c>
      <c r="K193" s="45">
        <f t="shared" ref="K193:K228" si="70">J193/I193</f>
        <v>825</v>
      </c>
      <c r="L193" s="46">
        <v>4</v>
      </c>
      <c r="M193" s="44">
        <f>F193/V193*60</f>
        <v>2795.2559675724397</v>
      </c>
      <c r="N193" s="45">
        <f>M193/L193</f>
        <v>698.81399189310991</v>
      </c>
      <c r="O193" s="47">
        <f>L193-I193</f>
        <v>0</v>
      </c>
      <c r="P193" s="48">
        <f>N193-K193</f>
        <v>-126.18600810689009</v>
      </c>
      <c r="Q193" s="49">
        <f>N193/K193</f>
        <v>0.84704726290073928</v>
      </c>
      <c r="R193" s="274"/>
      <c r="S193" s="50">
        <v>0.73958333333333337</v>
      </c>
      <c r="T193" s="51">
        <v>0.81667824074074069</v>
      </c>
      <c r="U193" s="52">
        <v>6.9333333333333513</v>
      </c>
      <c r="V193" s="53">
        <v>111.01666666666654</v>
      </c>
      <c r="W193" s="54"/>
      <c r="X193" s="94"/>
      <c r="Y193" s="266"/>
      <c r="Z193" s="267"/>
      <c r="AA193" s="55">
        <f>M193-J193</f>
        <v>-504.74403242756034</v>
      </c>
      <c r="AB193" s="49">
        <f>M193/J193</f>
        <v>0.84704726290073928</v>
      </c>
      <c r="AC193" s="279"/>
    </row>
    <row r="194" spans="1:29" ht="15.75" customHeight="1">
      <c r="A194" s="269"/>
      <c r="B194" s="38" t="s">
        <v>76</v>
      </c>
      <c r="C194" s="264" t="s">
        <v>126</v>
      </c>
      <c r="D194" s="265"/>
      <c r="E194" s="39">
        <v>16.66</v>
      </c>
      <c r="F194" s="40">
        <v>2446</v>
      </c>
      <c r="G194" s="41">
        <f t="shared" si="69"/>
        <v>40750.36</v>
      </c>
      <c r="H194" s="42">
        <v>2</v>
      </c>
      <c r="I194" s="43">
        <v>4</v>
      </c>
      <c r="J194" s="44">
        <v>3300</v>
      </c>
      <c r="K194" s="45">
        <f t="shared" si="70"/>
        <v>825</v>
      </c>
      <c r="L194" s="46">
        <v>4</v>
      </c>
      <c r="M194" s="44">
        <f>F194/V194*60</f>
        <v>2749.1726506400205</v>
      </c>
      <c r="N194" s="45">
        <f>M194/L194</f>
        <v>687.29316266000512</v>
      </c>
      <c r="O194" s="47">
        <f>L194-I194</f>
        <v>0</v>
      </c>
      <c r="P194" s="48">
        <f>N194-K194</f>
        <v>-137.70683733999488</v>
      </c>
      <c r="Q194" s="49">
        <f>N194/K194</f>
        <v>0.83308262140606681</v>
      </c>
      <c r="R194" s="274"/>
      <c r="S194" s="50">
        <v>0.82222222222222219</v>
      </c>
      <c r="T194" s="51">
        <v>0.85929398148148151</v>
      </c>
      <c r="U194" s="52">
        <v>7.9833333333333556</v>
      </c>
      <c r="V194" s="53">
        <v>53.383333333333418</v>
      </c>
      <c r="W194" s="54">
        <v>0.85929398148148151</v>
      </c>
      <c r="X194" s="94">
        <v>0.89809027777777772</v>
      </c>
      <c r="Y194" s="266"/>
      <c r="Z194" s="267"/>
      <c r="AA194" s="55">
        <f>M194-J194</f>
        <v>-550.82734935997951</v>
      </c>
      <c r="AB194" s="49">
        <f>M194/J194</f>
        <v>0.83308262140606681</v>
      </c>
      <c r="AC194" s="279"/>
    </row>
    <row r="195" spans="1:29" ht="15.75" customHeight="1">
      <c r="A195" s="269"/>
      <c r="B195" s="38" t="s">
        <v>76</v>
      </c>
      <c r="C195" s="264" t="s">
        <v>126</v>
      </c>
      <c r="D195" s="265"/>
      <c r="E195" s="39">
        <v>16.66</v>
      </c>
      <c r="F195" s="40">
        <v>6129</v>
      </c>
      <c r="G195" s="41">
        <f t="shared" si="69"/>
        <v>102109.14</v>
      </c>
      <c r="H195" s="42"/>
      <c r="I195" s="43">
        <v>4</v>
      </c>
      <c r="J195" s="44">
        <v>3300</v>
      </c>
      <c r="K195" s="45">
        <f t="shared" si="70"/>
        <v>825</v>
      </c>
      <c r="L195" s="46">
        <v>4</v>
      </c>
      <c r="M195" s="44">
        <f>F195/V195*60</f>
        <v>2749.4579439252311</v>
      </c>
      <c r="N195" s="45">
        <f>M195/L195</f>
        <v>687.36448598130778</v>
      </c>
      <c r="O195" s="47">
        <f>L195-I195</f>
        <v>0</v>
      </c>
      <c r="P195" s="48">
        <f>N195-K195</f>
        <v>-137.63551401869222</v>
      </c>
      <c r="Q195" s="49">
        <f>N195/K195</f>
        <v>0.83316907391673667</v>
      </c>
      <c r="R195" s="274"/>
      <c r="S195" s="50">
        <v>0.89809027777777772</v>
      </c>
      <c r="T195" s="51">
        <v>0.99097222222222225</v>
      </c>
      <c r="U195" s="52">
        <v>55.866666666666553</v>
      </c>
      <c r="V195" s="53">
        <v>133.75000000000011</v>
      </c>
      <c r="W195" s="54"/>
      <c r="X195" s="94"/>
      <c r="Y195" s="266"/>
      <c r="Z195" s="267"/>
      <c r="AA195" s="55">
        <f>M195-J195</f>
        <v>-550.54205607476888</v>
      </c>
      <c r="AB195" s="49">
        <f>M195/J195</f>
        <v>0.83316907391673667</v>
      </c>
      <c r="AC195" s="279"/>
    </row>
    <row r="196" spans="1:29" ht="15.75" customHeight="1">
      <c r="A196" s="269"/>
      <c r="B196" s="38"/>
      <c r="C196" s="264"/>
      <c r="D196" s="265"/>
      <c r="E196" s="39"/>
      <c r="F196" s="40"/>
      <c r="G196" s="41"/>
      <c r="H196" s="58"/>
      <c r="I196" s="43"/>
      <c r="J196" s="44"/>
      <c r="K196" s="45"/>
      <c r="L196" s="59"/>
      <c r="M196" s="44"/>
      <c r="N196" s="45"/>
      <c r="O196" s="47"/>
      <c r="P196" s="48"/>
      <c r="Q196" s="49"/>
      <c r="R196" s="274"/>
      <c r="S196" s="50"/>
      <c r="T196" s="51"/>
      <c r="U196" s="52"/>
      <c r="V196" s="53"/>
      <c r="W196" s="54"/>
      <c r="X196" s="94"/>
      <c r="Y196" s="266"/>
      <c r="Z196" s="267"/>
      <c r="AA196" s="55"/>
      <c r="AB196" s="49"/>
      <c r="AC196" s="279"/>
    </row>
    <row r="197" spans="1:29" ht="15.75" customHeight="1">
      <c r="A197" s="269"/>
      <c r="B197" s="38"/>
      <c r="C197" s="264"/>
      <c r="D197" s="265"/>
      <c r="E197" s="39"/>
      <c r="F197" s="40"/>
      <c r="G197" s="60"/>
      <c r="H197" s="61"/>
      <c r="I197" s="43"/>
      <c r="J197" s="44"/>
      <c r="K197" s="45"/>
      <c r="L197" s="46"/>
      <c r="M197" s="44"/>
      <c r="N197" s="45"/>
      <c r="O197" s="47"/>
      <c r="P197" s="48"/>
      <c r="Q197" s="49"/>
      <c r="R197" s="274"/>
      <c r="S197" s="50"/>
      <c r="T197" s="51"/>
      <c r="U197" s="52"/>
      <c r="V197" s="53"/>
      <c r="W197" s="54"/>
      <c r="X197" s="94"/>
      <c r="Y197" s="266"/>
      <c r="Z197" s="267"/>
      <c r="AA197" s="55"/>
      <c r="AB197" s="49"/>
      <c r="AC197" s="279"/>
    </row>
    <row r="198" spans="1:29" ht="15.75" customHeight="1">
      <c r="A198" s="269"/>
      <c r="B198" s="38"/>
      <c r="C198" s="264"/>
      <c r="D198" s="265"/>
      <c r="E198" s="39"/>
      <c r="F198" s="40"/>
      <c r="G198" s="60"/>
      <c r="H198" s="64"/>
      <c r="I198" s="43"/>
      <c r="J198" s="44"/>
      <c r="K198" s="45"/>
      <c r="L198" s="59"/>
      <c r="M198" s="44"/>
      <c r="N198" s="45"/>
      <c r="O198" s="65"/>
      <c r="P198" s="66"/>
      <c r="Q198" s="67"/>
      <c r="R198" s="274"/>
      <c r="S198" s="50"/>
      <c r="T198" s="51"/>
      <c r="U198" s="52"/>
      <c r="V198" s="53"/>
      <c r="W198" s="54"/>
      <c r="X198" s="94"/>
      <c r="Y198" s="266"/>
      <c r="Z198" s="267"/>
      <c r="AA198" s="55"/>
      <c r="AB198" s="49"/>
      <c r="AC198" s="279"/>
    </row>
    <row r="199" spans="1:29" ht="15.75" customHeight="1">
      <c r="A199" s="269"/>
      <c r="B199" s="38"/>
      <c r="C199" s="264"/>
      <c r="D199" s="265"/>
      <c r="E199" s="39"/>
      <c r="F199" s="40"/>
      <c r="G199" s="60"/>
      <c r="H199" s="64"/>
      <c r="I199" s="43"/>
      <c r="J199" s="44"/>
      <c r="K199" s="45"/>
      <c r="L199" s="59"/>
      <c r="M199" s="44"/>
      <c r="N199" s="45"/>
      <c r="O199" s="65"/>
      <c r="P199" s="66"/>
      <c r="Q199" s="67"/>
      <c r="R199" s="274"/>
      <c r="S199" s="50"/>
      <c r="T199" s="51"/>
      <c r="U199" s="52"/>
      <c r="V199" s="53"/>
      <c r="W199" s="54"/>
      <c r="X199" s="94"/>
      <c r="Y199" s="266"/>
      <c r="Z199" s="267"/>
      <c r="AA199" s="55"/>
      <c r="AB199" s="49"/>
      <c r="AC199" s="279"/>
    </row>
    <row r="200" spans="1:29" ht="15.75" customHeight="1">
      <c r="A200" s="269"/>
      <c r="B200" s="38"/>
      <c r="C200" s="264"/>
      <c r="D200" s="265"/>
      <c r="E200" s="39"/>
      <c r="F200" s="40"/>
      <c r="G200" s="60"/>
      <c r="H200" s="64"/>
      <c r="I200" s="43"/>
      <c r="J200" s="44"/>
      <c r="K200" s="45"/>
      <c r="L200" s="59"/>
      <c r="M200" s="44"/>
      <c r="N200" s="45"/>
      <c r="O200" s="65"/>
      <c r="P200" s="66"/>
      <c r="Q200" s="67"/>
      <c r="R200" s="274"/>
      <c r="S200" s="50"/>
      <c r="T200" s="51"/>
      <c r="U200" s="52"/>
      <c r="V200" s="53"/>
      <c r="W200" s="54"/>
      <c r="X200" s="94"/>
      <c r="Y200" s="266"/>
      <c r="Z200" s="267"/>
      <c r="AA200" s="55"/>
      <c r="AB200" s="49"/>
      <c r="AC200" s="279"/>
    </row>
    <row r="201" spans="1:29" ht="15.75" customHeight="1">
      <c r="A201" s="269"/>
      <c r="B201" s="38"/>
      <c r="C201" s="264"/>
      <c r="D201" s="265"/>
      <c r="E201" s="39"/>
      <c r="F201" s="40"/>
      <c r="G201" s="60"/>
      <c r="H201" s="64"/>
      <c r="I201" s="43"/>
      <c r="J201" s="44"/>
      <c r="K201" s="45"/>
      <c r="L201" s="59"/>
      <c r="M201" s="44"/>
      <c r="N201" s="45"/>
      <c r="O201" s="65"/>
      <c r="P201" s="66"/>
      <c r="Q201" s="67"/>
      <c r="R201" s="274"/>
      <c r="S201" s="50"/>
      <c r="T201" s="51"/>
      <c r="U201" s="52"/>
      <c r="V201" s="53"/>
      <c r="W201" s="54"/>
      <c r="X201" s="94"/>
      <c r="Y201" s="266"/>
      <c r="Z201" s="267"/>
      <c r="AA201" s="55"/>
      <c r="AB201" s="49"/>
      <c r="AC201" s="279"/>
    </row>
    <row r="202" spans="1:29" ht="15.75" customHeight="1">
      <c r="A202" s="269"/>
      <c r="B202" s="38"/>
      <c r="C202" s="264"/>
      <c r="D202" s="265"/>
      <c r="E202" s="39"/>
      <c r="F202" s="40"/>
      <c r="G202" s="60"/>
      <c r="H202" s="64"/>
      <c r="I202" s="43"/>
      <c r="J202" s="44"/>
      <c r="K202" s="45"/>
      <c r="L202" s="59"/>
      <c r="M202" s="44"/>
      <c r="N202" s="45"/>
      <c r="O202" s="65"/>
      <c r="P202" s="66"/>
      <c r="Q202" s="67"/>
      <c r="R202" s="274"/>
      <c r="S202" s="50"/>
      <c r="T202" s="51"/>
      <c r="U202" s="52"/>
      <c r="V202" s="53"/>
      <c r="W202" s="68"/>
      <c r="X202" s="110"/>
      <c r="Y202" s="266"/>
      <c r="Z202" s="267"/>
      <c r="AA202" s="55"/>
      <c r="AB202" s="49"/>
      <c r="AC202" s="279"/>
    </row>
    <row r="203" spans="1:29" ht="15.75" customHeight="1">
      <c r="A203" s="269"/>
      <c r="B203" s="38"/>
      <c r="C203" s="264"/>
      <c r="D203" s="265"/>
      <c r="E203" s="39"/>
      <c r="F203" s="40"/>
      <c r="G203" s="60"/>
      <c r="H203" s="64"/>
      <c r="I203" s="43"/>
      <c r="J203" s="44"/>
      <c r="K203" s="45"/>
      <c r="L203" s="59"/>
      <c r="M203" s="44"/>
      <c r="N203" s="45"/>
      <c r="O203" s="65"/>
      <c r="P203" s="66"/>
      <c r="Q203" s="67"/>
      <c r="R203" s="274"/>
      <c r="S203" s="50"/>
      <c r="T203" s="51"/>
      <c r="U203" s="52"/>
      <c r="V203" s="53"/>
      <c r="W203" s="68"/>
      <c r="X203" s="110"/>
      <c r="Y203" s="266"/>
      <c r="Z203" s="267"/>
      <c r="AA203" s="55"/>
      <c r="AB203" s="49"/>
      <c r="AC203" s="279"/>
    </row>
    <row r="204" spans="1:29" ht="15.75" customHeight="1">
      <c r="A204" s="269"/>
      <c r="B204" s="38"/>
      <c r="C204" s="264"/>
      <c r="D204" s="265"/>
      <c r="E204" s="39"/>
      <c r="F204" s="40"/>
      <c r="G204" s="60"/>
      <c r="H204" s="64"/>
      <c r="I204" s="43"/>
      <c r="J204" s="44"/>
      <c r="K204" s="45"/>
      <c r="L204" s="59"/>
      <c r="M204" s="44"/>
      <c r="N204" s="45"/>
      <c r="O204" s="65"/>
      <c r="P204" s="66"/>
      <c r="Q204" s="67"/>
      <c r="R204" s="274"/>
      <c r="S204" s="50"/>
      <c r="T204" s="51"/>
      <c r="U204" s="52"/>
      <c r="V204" s="53"/>
      <c r="W204" s="68"/>
      <c r="X204" s="110"/>
      <c r="Y204" s="266"/>
      <c r="Z204" s="267"/>
      <c r="AA204" s="55"/>
      <c r="AB204" s="49"/>
      <c r="AC204" s="279"/>
    </row>
    <row r="205" spans="1:29" ht="15.75" customHeight="1">
      <c r="A205" s="269"/>
      <c r="B205" s="38"/>
      <c r="C205" s="264"/>
      <c r="D205" s="265"/>
      <c r="E205" s="39"/>
      <c r="F205" s="40"/>
      <c r="G205" s="60"/>
      <c r="H205" s="64"/>
      <c r="I205" s="43"/>
      <c r="J205" s="44"/>
      <c r="K205" s="45"/>
      <c r="L205" s="59"/>
      <c r="M205" s="44"/>
      <c r="N205" s="45"/>
      <c r="O205" s="65"/>
      <c r="P205" s="66"/>
      <c r="Q205" s="67"/>
      <c r="R205" s="274"/>
      <c r="S205" s="50"/>
      <c r="T205" s="51"/>
      <c r="U205" s="52"/>
      <c r="V205" s="53"/>
      <c r="W205" s="68"/>
      <c r="X205" s="110"/>
      <c r="Y205" s="266"/>
      <c r="Z205" s="267"/>
      <c r="AA205" s="55"/>
      <c r="AB205" s="49"/>
      <c r="AC205" s="279"/>
    </row>
    <row r="206" spans="1:29" ht="15.75" customHeight="1">
      <c r="A206" s="269"/>
      <c r="B206" s="38"/>
      <c r="C206" s="264"/>
      <c r="D206" s="265"/>
      <c r="E206" s="39"/>
      <c r="F206" s="40"/>
      <c r="G206" s="60"/>
      <c r="H206" s="64"/>
      <c r="I206" s="43"/>
      <c r="J206" s="44"/>
      <c r="K206" s="45"/>
      <c r="L206" s="59"/>
      <c r="M206" s="44"/>
      <c r="N206" s="45"/>
      <c r="O206" s="65"/>
      <c r="P206" s="66"/>
      <c r="Q206" s="67"/>
      <c r="R206" s="274"/>
      <c r="S206" s="50"/>
      <c r="T206" s="51"/>
      <c r="U206" s="52"/>
      <c r="V206" s="53"/>
      <c r="W206" s="68"/>
      <c r="X206" s="110"/>
      <c r="Y206" s="266"/>
      <c r="Z206" s="267"/>
      <c r="AA206" s="55"/>
      <c r="AB206" s="49"/>
      <c r="AC206" s="279"/>
    </row>
    <row r="207" spans="1:29" ht="15.75" customHeight="1">
      <c r="A207" s="269"/>
      <c r="B207" s="38"/>
      <c r="C207" s="264"/>
      <c r="D207" s="265"/>
      <c r="E207" s="104"/>
      <c r="F207" s="40"/>
      <c r="G207" s="72"/>
      <c r="H207" s="64"/>
      <c r="I207" s="43"/>
      <c r="J207" s="44"/>
      <c r="K207" s="45"/>
      <c r="L207" s="59"/>
      <c r="M207" s="44"/>
      <c r="N207" s="45"/>
      <c r="O207" s="65"/>
      <c r="P207" s="66"/>
      <c r="Q207" s="67"/>
      <c r="R207" s="274"/>
      <c r="S207" s="62"/>
      <c r="T207" s="63"/>
      <c r="U207" s="73"/>
      <c r="V207" s="74"/>
      <c r="W207" s="68"/>
      <c r="X207" s="110"/>
      <c r="Y207" s="266"/>
      <c r="Z207" s="267"/>
      <c r="AA207" s="111"/>
      <c r="AB207" s="67"/>
      <c r="AC207" s="279"/>
    </row>
    <row r="208" spans="1:29" ht="15.75" customHeight="1" thickBot="1">
      <c r="A208" s="270"/>
      <c r="B208" s="76" t="s">
        <v>35</v>
      </c>
      <c r="C208" s="261"/>
      <c r="D208" s="261"/>
      <c r="E208" s="77"/>
      <c r="F208" s="18"/>
      <c r="G208" s="79"/>
      <c r="H208" s="20"/>
      <c r="I208" s="80">
        <f t="shared" ref="I208:J208" si="71">AVERAGE(I192:I207)</f>
        <v>4.25</v>
      </c>
      <c r="J208" s="81">
        <f t="shared" si="71"/>
        <v>3300</v>
      </c>
      <c r="K208" s="82">
        <f t="shared" ref="K208" si="72">J208/I208</f>
        <v>776.47058823529414</v>
      </c>
      <c r="L208" s="80">
        <f t="shared" ref="L208:M208" si="73">AVERAGE(L192:L207)</f>
        <v>4.25</v>
      </c>
      <c r="M208" s="81">
        <f t="shared" si="73"/>
        <v>2766.5977351053516</v>
      </c>
      <c r="N208" s="82">
        <f>M208/L208</f>
        <v>650.96417296596508</v>
      </c>
      <c r="O208" s="83">
        <f>L208-I208</f>
        <v>0</v>
      </c>
      <c r="P208" s="84">
        <f>N208-K208</f>
        <v>-125.50641526932907</v>
      </c>
      <c r="Q208" s="85">
        <f>N208/K208</f>
        <v>0.83836295003192474</v>
      </c>
      <c r="R208" s="275"/>
      <c r="S208" s="182">
        <f>S192</f>
        <v>0.70833333333333337</v>
      </c>
      <c r="T208" s="183">
        <f>INDEX(T192:T207,COUNTA(T192:T207))</f>
        <v>0.99097222222222225</v>
      </c>
      <c r="U208" s="86"/>
      <c r="V208" s="96"/>
      <c r="W208" s="18"/>
      <c r="X208" s="20"/>
      <c r="Y208" s="262"/>
      <c r="Z208" s="263"/>
      <c r="AA208" s="97">
        <f>M208-J208</f>
        <v>-533.4022648946484</v>
      </c>
      <c r="AB208" s="85">
        <f>M208/J208</f>
        <v>0.83836295003192474</v>
      </c>
      <c r="AC208" s="280"/>
    </row>
    <row r="209" spans="1:29" ht="15.75" customHeight="1">
      <c r="A209" s="281" t="s">
        <v>52</v>
      </c>
      <c r="B209" s="16" t="s">
        <v>76</v>
      </c>
      <c r="C209" s="271" t="s">
        <v>127</v>
      </c>
      <c r="D209" s="272"/>
      <c r="E209" s="21">
        <v>18.18</v>
      </c>
      <c r="F209" s="15">
        <v>1488</v>
      </c>
      <c r="G209" s="22">
        <f t="shared" ref="G209:G210" si="74">E209*F209</f>
        <v>27051.84</v>
      </c>
      <c r="H209" s="23"/>
      <c r="I209" s="24">
        <v>3</v>
      </c>
      <c r="J209" s="25">
        <v>3600</v>
      </c>
      <c r="K209" s="26">
        <f>J209/I209</f>
        <v>1200</v>
      </c>
      <c r="L209" s="27">
        <v>3</v>
      </c>
      <c r="M209" s="25">
        <f>F209/V209*60</f>
        <v>2961.1940298507543</v>
      </c>
      <c r="N209" s="26">
        <f>M209/L209</f>
        <v>987.06467661691806</v>
      </c>
      <c r="O209" s="91">
        <f>L209-I209</f>
        <v>0</v>
      </c>
      <c r="P209" s="92">
        <f>N209-K209</f>
        <v>-212.93532338308194</v>
      </c>
      <c r="Q209" s="31">
        <f>N209/K209</f>
        <v>0.8225538971807651</v>
      </c>
      <c r="R209" s="273">
        <f>Q225</f>
        <v>0.8278975565651161</v>
      </c>
      <c r="S209" s="32">
        <v>0.70833333333333337</v>
      </c>
      <c r="T209" s="33">
        <v>0.72927083333333331</v>
      </c>
      <c r="U209" s="34"/>
      <c r="V209" s="35">
        <v>30.149999999999917</v>
      </c>
      <c r="W209" s="114"/>
      <c r="X209" s="115"/>
      <c r="Y209" s="276"/>
      <c r="Z209" s="277"/>
      <c r="AA209" s="36">
        <f>M209-J209</f>
        <v>-638.8059701492457</v>
      </c>
      <c r="AB209" s="31">
        <f>M209/J209</f>
        <v>0.8225538971807651</v>
      </c>
      <c r="AC209" s="278">
        <f>AB225</f>
        <v>0.8278975565651161</v>
      </c>
    </row>
    <row r="210" spans="1:29" ht="15.75" customHeight="1">
      <c r="A210" s="282"/>
      <c r="B210" s="38" t="s">
        <v>76</v>
      </c>
      <c r="C210" s="264" t="s">
        <v>128</v>
      </c>
      <c r="D210" s="265"/>
      <c r="E210" s="39">
        <v>14.28</v>
      </c>
      <c r="F210" s="40">
        <v>10553</v>
      </c>
      <c r="G210" s="41">
        <f t="shared" si="74"/>
        <v>150696.84</v>
      </c>
      <c r="H210" s="42"/>
      <c r="I210" s="43">
        <v>3</v>
      </c>
      <c r="J210" s="44">
        <v>3600</v>
      </c>
      <c r="K210" s="45">
        <f t="shared" si="70"/>
        <v>1200</v>
      </c>
      <c r="L210" s="46">
        <v>3</v>
      </c>
      <c r="M210" s="44">
        <f>F210/V210*60</f>
        <v>2999.6683774180819</v>
      </c>
      <c r="N210" s="45">
        <f>M210/L210</f>
        <v>999.88945913936061</v>
      </c>
      <c r="O210" s="47">
        <f>L210-I210</f>
        <v>0</v>
      </c>
      <c r="P210" s="48">
        <f>N210-K210</f>
        <v>-200.11054086063939</v>
      </c>
      <c r="Q210" s="49">
        <f>N210/K210</f>
        <v>0.83324121594946721</v>
      </c>
      <c r="R210" s="274"/>
      <c r="S210" s="50">
        <v>0.74305555555555558</v>
      </c>
      <c r="T210" s="51">
        <v>0.8896412037037037</v>
      </c>
      <c r="U210" s="52">
        <v>19.850000000000065</v>
      </c>
      <c r="V210" s="53">
        <v>211.08333333333329</v>
      </c>
      <c r="W210" s="54"/>
      <c r="X210" s="94"/>
      <c r="Y210" s="266" t="s">
        <v>233</v>
      </c>
      <c r="Z210" s="267"/>
      <c r="AA210" s="55">
        <f>M210-J210</f>
        <v>-600.33162258191805</v>
      </c>
      <c r="AB210" s="49">
        <f>M210/J210</f>
        <v>0.83324121594946721</v>
      </c>
      <c r="AC210" s="279"/>
    </row>
    <row r="211" spans="1:29" ht="15.75" customHeight="1">
      <c r="A211" s="282"/>
      <c r="B211" s="38"/>
      <c r="C211" s="264"/>
      <c r="D211" s="265"/>
      <c r="E211" s="39"/>
      <c r="F211" s="40"/>
      <c r="G211" s="41"/>
      <c r="H211" s="42"/>
      <c r="I211" s="43"/>
      <c r="J211" s="44"/>
      <c r="K211" s="45"/>
      <c r="L211" s="46"/>
      <c r="M211" s="44"/>
      <c r="N211" s="45"/>
      <c r="O211" s="47"/>
      <c r="P211" s="48"/>
      <c r="Q211" s="49"/>
      <c r="R211" s="274"/>
      <c r="S211" s="50"/>
      <c r="T211" s="51"/>
      <c r="U211" s="52"/>
      <c r="V211" s="53"/>
      <c r="W211" s="54"/>
      <c r="X211" s="94"/>
      <c r="Y211" s="266"/>
      <c r="Z211" s="267"/>
      <c r="AA211" s="55"/>
      <c r="AB211" s="49"/>
      <c r="AC211" s="279"/>
    </row>
    <row r="212" spans="1:29" ht="15.75" customHeight="1">
      <c r="A212" s="282"/>
      <c r="B212" s="38"/>
      <c r="C212" s="264"/>
      <c r="D212" s="265"/>
      <c r="E212" s="39"/>
      <c r="F212" s="40"/>
      <c r="G212" s="41"/>
      <c r="H212" s="42"/>
      <c r="I212" s="43"/>
      <c r="J212" s="44"/>
      <c r="K212" s="45"/>
      <c r="L212" s="46"/>
      <c r="M212" s="44"/>
      <c r="N212" s="45"/>
      <c r="O212" s="47"/>
      <c r="P212" s="48"/>
      <c r="Q212" s="49"/>
      <c r="R212" s="274"/>
      <c r="S212" s="50"/>
      <c r="T212" s="51"/>
      <c r="U212" s="52"/>
      <c r="V212" s="53"/>
      <c r="W212" s="54"/>
      <c r="X212" s="94"/>
      <c r="Y212" s="266"/>
      <c r="Z212" s="267"/>
      <c r="AA212" s="55"/>
      <c r="AB212" s="49"/>
      <c r="AC212" s="279"/>
    </row>
    <row r="213" spans="1:29" ht="15.75" customHeight="1">
      <c r="A213" s="283"/>
      <c r="B213" s="38"/>
      <c r="C213" s="264"/>
      <c r="D213" s="265"/>
      <c r="E213" s="39"/>
      <c r="F213" s="40"/>
      <c r="G213" s="41"/>
      <c r="H213" s="58"/>
      <c r="I213" s="43"/>
      <c r="J213" s="44"/>
      <c r="K213" s="45"/>
      <c r="L213" s="59"/>
      <c r="M213" s="44"/>
      <c r="N213" s="45"/>
      <c r="O213" s="47"/>
      <c r="P213" s="48"/>
      <c r="Q213" s="49"/>
      <c r="R213" s="274"/>
      <c r="S213" s="50"/>
      <c r="T213" s="51"/>
      <c r="U213" s="52"/>
      <c r="V213" s="53"/>
      <c r="W213" s="54"/>
      <c r="X213" s="94"/>
      <c r="Y213" s="266"/>
      <c r="Z213" s="267"/>
      <c r="AA213" s="55"/>
      <c r="AB213" s="49"/>
      <c r="AC213" s="279"/>
    </row>
    <row r="214" spans="1:29" ht="15.75" customHeight="1">
      <c r="A214" s="283"/>
      <c r="B214" s="38"/>
      <c r="C214" s="264"/>
      <c r="D214" s="265"/>
      <c r="E214" s="39"/>
      <c r="F214" s="40"/>
      <c r="G214" s="60"/>
      <c r="H214" s="61"/>
      <c r="I214" s="43"/>
      <c r="J214" s="44"/>
      <c r="K214" s="45"/>
      <c r="L214" s="46"/>
      <c r="M214" s="44"/>
      <c r="N214" s="45"/>
      <c r="O214" s="47"/>
      <c r="P214" s="48"/>
      <c r="Q214" s="49"/>
      <c r="R214" s="274"/>
      <c r="S214" s="50"/>
      <c r="T214" s="51"/>
      <c r="U214" s="52"/>
      <c r="V214" s="53"/>
      <c r="W214" s="54"/>
      <c r="X214" s="94"/>
      <c r="Y214" s="266"/>
      <c r="Z214" s="267"/>
      <c r="AA214" s="55"/>
      <c r="AB214" s="49"/>
      <c r="AC214" s="279"/>
    </row>
    <row r="215" spans="1:29" ht="15.75" customHeight="1">
      <c r="A215" s="283"/>
      <c r="B215" s="38"/>
      <c r="C215" s="264"/>
      <c r="D215" s="265"/>
      <c r="E215" s="39"/>
      <c r="F215" s="40"/>
      <c r="G215" s="60"/>
      <c r="H215" s="64"/>
      <c r="I215" s="43"/>
      <c r="J215" s="44"/>
      <c r="K215" s="45"/>
      <c r="L215" s="59"/>
      <c r="M215" s="44"/>
      <c r="N215" s="45"/>
      <c r="O215" s="65"/>
      <c r="P215" s="66"/>
      <c r="Q215" s="67"/>
      <c r="R215" s="274"/>
      <c r="S215" s="50"/>
      <c r="T215" s="51"/>
      <c r="U215" s="52"/>
      <c r="V215" s="53"/>
      <c r="W215" s="54"/>
      <c r="X215" s="94"/>
      <c r="Y215" s="266"/>
      <c r="Z215" s="267"/>
      <c r="AA215" s="55"/>
      <c r="AB215" s="49"/>
      <c r="AC215" s="279"/>
    </row>
    <row r="216" spans="1:29" ht="15.75" customHeight="1">
      <c r="A216" s="283"/>
      <c r="B216" s="38"/>
      <c r="C216" s="264"/>
      <c r="D216" s="265"/>
      <c r="E216" s="39"/>
      <c r="F216" s="40"/>
      <c r="G216" s="60"/>
      <c r="H216" s="64"/>
      <c r="I216" s="43"/>
      <c r="J216" s="44"/>
      <c r="K216" s="45"/>
      <c r="L216" s="59"/>
      <c r="M216" s="44"/>
      <c r="N216" s="45"/>
      <c r="O216" s="65"/>
      <c r="P216" s="66"/>
      <c r="Q216" s="67"/>
      <c r="R216" s="274"/>
      <c r="S216" s="50"/>
      <c r="T216" s="51"/>
      <c r="U216" s="52"/>
      <c r="V216" s="53"/>
      <c r="W216" s="54"/>
      <c r="X216" s="94"/>
      <c r="Y216" s="266"/>
      <c r="Z216" s="267"/>
      <c r="AA216" s="55"/>
      <c r="AB216" s="49"/>
      <c r="AC216" s="279"/>
    </row>
    <row r="217" spans="1:29" ht="15.75" customHeight="1">
      <c r="A217" s="283"/>
      <c r="B217" s="38"/>
      <c r="C217" s="264"/>
      <c r="D217" s="265"/>
      <c r="E217" s="39"/>
      <c r="F217" s="40"/>
      <c r="G217" s="60"/>
      <c r="H217" s="64"/>
      <c r="I217" s="43"/>
      <c r="J217" s="44"/>
      <c r="K217" s="45"/>
      <c r="L217" s="59"/>
      <c r="M217" s="44"/>
      <c r="N217" s="45"/>
      <c r="O217" s="65"/>
      <c r="P217" s="66"/>
      <c r="Q217" s="67"/>
      <c r="R217" s="274"/>
      <c r="S217" s="50"/>
      <c r="T217" s="51"/>
      <c r="U217" s="52"/>
      <c r="V217" s="53"/>
      <c r="W217" s="54"/>
      <c r="X217" s="94"/>
      <c r="Y217" s="266"/>
      <c r="Z217" s="267"/>
      <c r="AA217" s="55"/>
      <c r="AB217" s="49"/>
      <c r="AC217" s="279"/>
    </row>
    <row r="218" spans="1:29" ht="15.75" customHeight="1">
      <c r="A218" s="283"/>
      <c r="B218" s="38"/>
      <c r="C218" s="264"/>
      <c r="D218" s="265"/>
      <c r="E218" s="39"/>
      <c r="F218" s="40"/>
      <c r="G218" s="60"/>
      <c r="H218" s="64"/>
      <c r="I218" s="43"/>
      <c r="J218" s="44"/>
      <c r="K218" s="45"/>
      <c r="L218" s="59"/>
      <c r="M218" s="44"/>
      <c r="N218" s="45"/>
      <c r="O218" s="65"/>
      <c r="P218" s="66"/>
      <c r="Q218" s="67"/>
      <c r="R218" s="274"/>
      <c r="S218" s="50"/>
      <c r="T218" s="51"/>
      <c r="U218" s="52"/>
      <c r="V218" s="53"/>
      <c r="W218" s="54"/>
      <c r="X218" s="94"/>
      <c r="Y218" s="266"/>
      <c r="Z218" s="267"/>
      <c r="AA218" s="55"/>
      <c r="AB218" s="49"/>
      <c r="AC218" s="279"/>
    </row>
    <row r="219" spans="1:29" ht="15.75" customHeight="1">
      <c r="A219" s="283"/>
      <c r="B219" s="38"/>
      <c r="C219" s="264"/>
      <c r="D219" s="265"/>
      <c r="E219" s="39"/>
      <c r="F219" s="40"/>
      <c r="G219" s="60"/>
      <c r="H219" s="64"/>
      <c r="I219" s="43"/>
      <c r="J219" s="44"/>
      <c r="K219" s="45"/>
      <c r="L219" s="59"/>
      <c r="M219" s="44"/>
      <c r="N219" s="45"/>
      <c r="O219" s="65"/>
      <c r="P219" s="66"/>
      <c r="Q219" s="67"/>
      <c r="R219" s="274"/>
      <c r="S219" s="50"/>
      <c r="T219" s="51"/>
      <c r="U219" s="52"/>
      <c r="V219" s="53"/>
      <c r="W219" s="68"/>
      <c r="X219" s="110"/>
      <c r="Y219" s="266"/>
      <c r="Z219" s="267"/>
      <c r="AA219" s="55"/>
      <c r="AB219" s="49"/>
      <c r="AC219" s="279"/>
    </row>
    <row r="220" spans="1:29" ht="15.75" customHeight="1">
      <c r="A220" s="283"/>
      <c r="B220" s="38"/>
      <c r="C220" s="264"/>
      <c r="D220" s="265"/>
      <c r="E220" s="39"/>
      <c r="F220" s="40"/>
      <c r="G220" s="60"/>
      <c r="H220" s="64"/>
      <c r="I220" s="43"/>
      <c r="J220" s="44"/>
      <c r="K220" s="45"/>
      <c r="L220" s="59"/>
      <c r="M220" s="44"/>
      <c r="N220" s="45"/>
      <c r="O220" s="65"/>
      <c r="P220" s="66"/>
      <c r="Q220" s="67"/>
      <c r="R220" s="274"/>
      <c r="S220" s="50"/>
      <c r="T220" s="51"/>
      <c r="U220" s="52"/>
      <c r="V220" s="53"/>
      <c r="W220" s="68"/>
      <c r="X220" s="110"/>
      <c r="Y220" s="266"/>
      <c r="Z220" s="267"/>
      <c r="AA220" s="55"/>
      <c r="AB220" s="49"/>
      <c r="AC220" s="279"/>
    </row>
    <row r="221" spans="1:29" ht="15.75" customHeight="1">
      <c r="A221" s="283"/>
      <c r="B221" s="38"/>
      <c r="C221" s="264"/>
      <c r="D221" s="265"/>
      <c r="E221" s="39"/>
      <c r="F221" s="40"/>
      <c r="G221" s="60"/>
      <c r="H221" s="64"/>
      <c r="I221" s="43"/>
      <c r="J221" s="44"/>
      <c r="K221" s="45"/>
      <c r="L221" s="59"/>
      <c r="M221" s="44"/>
      <c r="N221" s="45"/>
      <c r="O221" s="65"/>
      <c r="P221" s="66"/>
      <c r="Q221" s="67"/>
      <c r="R221" s="274"/>
      <c r="S221" s="50"/>
      <c r="T221" s="51"/>
      <c r="U221" s="52"/>
      <c r="V221" s="53"/>
      <c r="W221" s="68"/>
      <c r="X221" s="110"/>
      <c r="Y221" s="266"/>
      <c r="Z221" s="267"/>
      <c r="AA221" s="55"/>
      <c r="AB221" s="49"/>
      <c r="AC221" s="279"/>
    </row>
    <row r="222" spans="1:29" ht="15.75" customHeight="1">
      <c r="A222" s="283"/>
      <c r="B222" s="38"/>
      <c r="C222" s="264"/>
      <c r="D222" s="265"/>
      <c r="E222" s="39"/>
      <c r="F222" s="40"/>
      <c r="G222" s="60"/>
      <c r="H222" s="64"/>
      <c r="I222" s="43"/>
      <c r="J222" s="44"/>
      <c r="K222" s="45"/>
      <c r="L222" s="59"/>
      <c r="M222" s="44"/>
      <c r="N222" s="45"/>
      <c r="O222" s="65"/>
      <c r="P222" s="66"/>
      <c r="Q222" s="67"/>
      <c r="R222" s="274"/>
      <c r="S222" s="50"/>
      <c r="T222" s="51"/>
      <c r="U222" s="52"/>
      <c r="V222" s="53"/>
      <c r="W222" s="68"/>
      <c r="X222" s="110"/>
      <c r="Y222" s="266"/>
      <c r="Z222" s="267"/>
      <c r="AA222" s="55"/>
      <c r="AB222" s="49"/>
      <c r="AC222" s="279"/>
    </row>
    <row r="223" spans="1:29" ht="15.75" customHeight="1">
      <c r="A223" s="283"/>
      <c r="B223" s="38"/>
      <c r="C223" s="264"/>
      <c r="D223" s="265"/>
      <c r="E223" s="39"/>
      <c r="F223" s="40"/>
      <c r="G223" s="60"/>
      <c r="H223" s="64"/>
      <c r="I223" s="43"/>
      <c r="J223" s="44"/>
      <c r="K223" s="45"/>
      <c r="L223" s="59"/>
      <c r="M223" s="44"/>
      <c r="N223" s="45"/>
      <c r="O223" s="65"/>
      <c r="P223" s="66"/>
      <c r="Q223" s="67"/>
      <c r="R223" s="274"/>
      <c r="S223" s="50"/>
      <c r="T223" s="51"/>
      <c r="U223" s="52"/>
      <c r="V223" s="53"/>
      <c r="W223" s="68"/>
      <c r="X223" s="110"/>
      <c r="Y223" s="266"/>
      <c r="Z223" s="267"/>
      <c r="AA223" s="55"/>
      <c r="AB223" s="49"/>
      <c r="AC223" s="279"/>
    </row>
    <row r="224" spans="1:29" ht="15.75" customHeight="1">
      <c r="A224" s="283"/>
      <c r="B224" s="38"/>
      <c r="C224" s="264"/>
      <c r="D224" s="265"/>
      <c r="E224" s="104"/>
      <c r="F224" s="40"/>
      <c r="G224" s="72"/>
      <c r="H224" s="64"/>
      <c r="I224" s="43"/>
      <c r="J224" s="44"/>
      <c r="K224" s="45"/>
      <c r="L224" s="59"/>
      <c r="M224" s="44"/>
      <c r="N224" s="45"/>
      <c r="O224" s="65"/>
      <c r="P224" s="66"/>
      <c r="Q224" s="67"/>
      <c r="R224" s="274"/>
      <c r="S224" s="62"/>
      <c r="T224" s="63"/>
      <c r="U224" s="73"/>
      <c r="V224" s="74"/>
      <c r="W224" s="68"/>
      <c r="X224" s="110"/>
      <c r="Y224" s="266"/>
      <c r="Z224" s="267"/>
      <c r="AA224" s="111"/>
      <c r="AB224" s="67"/>
      <c r="AC224" s="279"/>
    </row>
    <row r="225" spans="1:29" ht="15.75" customHeight="1" thickBot="1">
      <c r="A225" s="284"/>
      <c r="B225" s="76" t="s">
        <v>35</v>
      </c>
      <c r="C225" s="261"/>
      <c r="D225" s="261"/>
      <c r="E225" s="77"/>
      <c r="F225" s="18"/>
      <c r="G225" s="79"/>
      <c r="H225" s="20"/>
      <c r="I225" s="80">
        <f t="shared" ref="I225:J225" si="75">AVERAGE(I209:I224)</f>
        <v>3</v>
      </c>
      <c r="J225" s="81">
        <f t="shared" si="75"/>
        <v>3600</v>
      </c>
      <c r="K225" s="82">
        <f t="shared" ref="K225" si="76">J225/I225</f>
        <v>1200</v>
      </c>
      <c r="L225" s="80">
        <f t="shared" ref="L225:M225" si="77">AVERAGE(L209:L224)</f>
        <v>3</v>
      </c>
      <c r="M225" s="81">
        <f t="shared" si="77"/>
        <v>2980.4312036344181</v>
      </c>
      <c r="N225" s="82">
        <f>M225/L225</f>
        <v>993.47706787813934</v>
      </c>
      <c r="O225" s="83">
        <f>L225-I225</f>
        <v>0</v>
      </c>
      <c r="P225" s="84">
        <f>N225-K225</f>
        <v>-206.52293212186066</v>
      </c>
      <c r="Q225" s="85">
        <f>N225/K225</f>
        <v>0.8278975565651161</v>
      </c>
      <c r="R225" s="275"/>
      <c r="S225" s="182">
        <f>S209</f>
        <v>0.70833333333333337</v>
      </c>
      <c r="T225" s="183">
        <f>INDEX(T209:T224,COUNTA(T209:T224))</f>
        <v>0.8896412037037037</v>
      </c>
      <c r="U225" s="86"/>
      <c r="V225" s="96"/>
      <c r="W225" s="18"/>
      <c r="X225" s="20"/>
      <c r="Y225" s="262"/>
      <c r="Z225" s="263"/>
      <c r="AA225" s="97">
        <f>M225-J225</f>
        <v>-619.56879636558187</v>
      </c>
      <c r="AB225" s="85">
        <f>M225/J225</f>
        <v>0.8278975565651161</v>
      </c>
      <c r="AC225" s="280"/>
    </row>
    <row r="226" spans="1:29" ht="15.75" customHeight="1">
      <c r="A226" s="268" t="s">
        <v>53</v>
      </c>
      <c r="B226" s="16" t="s">
        <v>76</v>
      </c>
      <c r="C226" s="271" t="s">
        <v>131</v>
      </c>
      <c r="D226" s="272"/>
      <c r="E226" s="21">
        <v>18.18</v>
      </c>
      <c r="F226" s="15">
        <v>2840</v>
      </c>
      <c r="G226" s="22">
        <f t="shared" ref="G226:G228" si="78">E226*F226</f>
        <v>51631.199999999997</v>
      </c>
      <c r="H226" s="23"/>
      <c r="I226" s="24">
        <v>4</v>
      </c>
      <c r="J226" s="25">
        <v>3000</v>
      </c>
      <c r="K226" s="26">
        <f>J226/I226</f>
        <v>750</v>
      </c>
      <c r="L226" s="27">
        <v>4</v>
      </c>
      <c r="M226" s="25">
        <f>F226/V226*60</f>
        <v>2486.381322957202</v>
      </c>
      <c r="N226" s="26">
        <f>M226/L226</f>
        <v>621.59533073930049</v>
      </c>
      <c r="O226" s="91">
        <f>L226-I226</f>
        <v>0</v>
      </c>
      <c r="P226" s="92">
        <f>N226-K226</f>
        <v>-128.40466926069951</v>
      </c>
      <c r="Q226" s="31">
        <f>N226/K226</f>
        <v>0.82879377431906731</v>
      </c>
      <c r="R226" s="273">
        <f>Q242</f>
        <v>0.82718058915314441</v>
      </c>
      <c r="S226" s="32">
        <v>0.70865740740740746</v>
      </c>
      <c r="T226" s="33">
        <v>0.75624999999999998</v>
      </c>
      <c r="U226" s="34"/>
      <c r="V226" s="35">
        <v>68.533333333333232</v>
      </c>
      <c r="W226" s="33"/>
      <c r="X226" s="107"/>
      <c r="Y226" s="276"/>
      <c r="Z226" s="277"/>
      <c r="AA226" s="119">
        <f>M226-J226</f>
        <v>-513.61867704279803</v>
      </c>
      <c r="AB226" s="31">
        <f>M226/J226</f>
        <v>0.82879377431906731</v>
      </c>
      <c r="AC226" s="278">
        <f>AB242</f>
        <v>0.82718058915314441</v>
      </c>
    </row>
    <row r="227" spans="1:29" ht="15.75" customHeight="1">
      <c r="A227" s="269"/>
      <c r="B227" s="38" t="s">
        <v>76</v>
      </c>
      <c r="C227" s="264" t="s">
        <v>129</v>
      </c>
      <c r="D227" s="265"/>
      <c r="E227" s="39">
        <v>25.03</v>
      </c>
      <c r="F227" s="40">
        <v>2304</v>
      </c>
      <c r="G227" s="41">
        <f t="shared" si="78"/>
        <v>57669.120000000003</v>
      </c>
      <c r="H227" s="42"/>
      <c r="I227" s="43">
        <v>4</v>
      </c>
      <c r="J227" s="44">
        <v>3300</v>
      </c>
      <c r="K227" s="45">
        <f t="shared" si="70"/>
        <v>825</v>
      </c>
      <c r="L227" s="46">
        <v>4</v>
      </c>
      <c r="M227" s="44">
        <f>F227/V227*60</f>
        <v>2719.475409836065</v>
      </c>
      <c r="N227" s="45">
        <f>M227/L227</f>
        <v>679.86885245901624</v>
      </c>
      <c r="O227" s="47">
        <f>L227-I227</f>
        <v>0</v>
      </c>
      <c r="P227" s="48">
        <f>N227-K227</f>
        <v>-145.13114754098376</v>
      </c>
      <c r="Q227" s="49">
        <f>N227/K227</f>
        <v>0.82408345752608025</v>
      </c>
      <c r="R227" s="274"/>
      <c r="S227" s="50">
        <v>0.766087962962963</v>
      </c>
      <c r="T227" s="51">
        <v>0.80138888888888893</v>
      </c>
      <c r="U227" s="52">
        <v>14.16666666666675</v>
      </c>
      <c r="V227" s="53">
        <v>50.833333333333343</v>
      </c>
      <c r="W227" s="54"/>
      <c r="X227" s="58"/>
      <c r="Y227" s="266"/>
      <c r="Z227" s="267"/>
      <c r="AA227" s="120">
        <f>M227-J227</f>
        <v>-580.52459016393504</v>
      </c>
      <c r="AB227" s="49">
        <f>M227/J227</f>
        <v>0.82408345752608025</v>
      </c>
      <c r="AC227" s="279"/>
    </row>
    <row r="228" spans="1:29" ht="15.75" customHeight="1">
      <c r="A228" s="269"/>
      <c r="B228" s="38" t="s">
        <v>76</v>
      </c>
      <c r="C228" s="264" t="s">
        <v>130</v>
      </c>
      <c r="D228" s="265"/>
      <c r="E228" s="39">
        <v>24.83</v>
      </c>
      <c r="F228" s="40">
        <v>2963</v>
      </c>
      <c r="G228" s="41">
        <f t="shared" si="78"/>
        <v>73571.289999999994</v>
      </c>
      <c r="H228" s="42"/>
      <c r="I228" s="43">
        <v>4</v>
      </c>
      <c r="J228" s="44">
        <v>3300</v>
      </c>
      <c r="K228" s="45">
        <f t="shared" si="70"/>
        <v>825</v>
      </c>
      <c r="L228" s="46">
        <v>4</v>
      </c>
      <c r="M228" s="44">
        <f>F228/V228*60</f>
        <v>2735.0769230769197</v>
      </c>
      <c r="N228" s="45">
        <f>M228/L228</f>
        <v>683.76923076922992</v>
      </c>
      <c r="O228" s="47">
        <f>L228-I228</f>
        <v>0</v>
      </c>
      <c r="P228" s="48">
        <f>N228-K228</f>
        <v>-141.23076923077008</v>
      </c>
      <c r="Q228" s="49">
        <f>N228/K228</f>
        <v>0.82881118881118776</v>
      </c>
      <c r="R228" s="274"/>
      <c r="S228" s="50">
        <v>0.81458333333333333</v>
      </c>
      <c r="T228" s="51">
        <v>0.85972222222222228</v>
      </c>
      <c r="U228" s="52">
        <v>18.999999999999932</v>
      </c>
      <c r="V228" s="53">
        <v>65.000000000000085</v>
      </c>
      <c r="W228" s="54"/>
      <c r="X228" s="58"/>
      <c r="Y228" s="266" t="s">
        <v>215</v>
      </c>
      <c r="Z228" s="267"/>
      <c r="AA228" s="120">
        <f>M228-J228</f>
        <v>-564.92307692308032</v>
      </c>
      <c r="AB228" s="49">
        <f>M228/J228</f>
        <v>0.82881118881118776</v>
      </c>
      <c r="AC228" s="279"/>
    </row>
    <row r="229" spans="1:29" ht="15.75" customHeight="1">
      <c r="A229" s="269"/>
      <c r="B229" s="38"/>
      <c r="C229" s="264"/>
      <c r="D229" s="265"/>
      <c r="E229" s="39"/>
      <c r="F229" s="40"/>
      <c r="G229" s="41"/>
      <c r="H229" s="42"/>
      <c r="I229" s="43"/>
      <c r="J229" s="44"/>
      <c r="K229" s="45"/>
      <c r="L229" s="46"/>
      <c r="M229" s="44"/>
      <c r="N229" s="45"/>
      <c r="O229" s="47"/>
      <c r="P229" s="48"/>
      <c r="Q229" s="49"/>
      <c r="R229" s="274"/>
      <c r="S229" s="50"/>
      <c r="T229" s="51"/>
      <c r="U229" s="52"/>
      <c r="V229" s="53"/>
      <c r="W229" s="54"/>
      <c r="X229" s="58"/>
      <c r="Y229" s="266"/>
      <c r="Z229" s="267"/>
      <c r="AA229" s="120"/>
      <c r="AB229" s="49"/>
      <c r="AC229" s="279"/>
    </row>
    <row r="230" spans="1:29" ht="15.75" customHeight="1">
      <c r="A230" s="269"/>
      <c r="B230" s="38"/>
      <c r="C230" s="264"/>
      <c r="D230" s="265"/>
      <c r="E230" s="39"/>
      <c r="F230" s="40"/>
      <c r="G230" s="41"/>
      <c r="H230" s="58"/>
      <c r="I230" s="43"/>
      <c r="J230" s="44"/>
      <c r="K230" s="45"/>
      <c r="L230" s="59"/>
      <c r="M230" s="44"/>
      <c r="N230" s="45"/>
      <c r="O230" s="47"/>
      <c r="P230" s="48"/>
      <c r="Q230" s="49"/>
      <c r="R230" s="274"/>
      <c r="S230" s="50"/>
      <c r="T230" s="51"/>
      <c r="U230" s="52"/>
      <c r="V230" s="53"/>
      <c r="W230" s="54"/>
      <c r="X230" s="94"/>
      <c r="Y230" s="266"/>
      <c r="Z230" s="267"/>
      <c r="AA230" s="120"/>
      <c r="AB230" s="49"/>
      <c r="AC230" s="279"/>
    </row>
    <row r="231" spans="1:29" ht="15.75" customHeight="1">
      <c r="A231" s="269"/>
      <c r="B231" s="38"/>
      <c r="C231" s="264"/>
      <c r="D231" s="265"/>
      <c r="E231" s="39"/>
      <c r="F231" s="40"/>
      <c r="G231" s="60"/>
      <c r="H231" s="61"/>
      <c r="I231" s="43"/>
      <c r="J231" s="44"/>
      <c r="K231" s="45"/>
      <c r="L231" s="46"/>
      <c r="M231" s="44"/>
      <c r="N231" s="45"/>
      <c r="O231" s="47"/>
      <c r="P231" s="48"/>
      <c r="Q231" s="49"/>
      <c r="R231" s="274"/>
      <c r="S231" s="50"/>
      <c r="T231" s="51"/>
      <c r="U231" s="52"/>
      <c r="V231" s="53"/>
      <c r="W231" s="54"/>
      <c r="X231" s="116"/>
      <c r="Y231" s="266"/>
      <c r="Z231" s="267"/>
      <c r="AA231" s="120"/>
      <c r="AB231" s="49"/>
      <c r="AC231" s="279"/>
    </row>
    <row r="232" spans="1:29" ht="15.75" customHeight="1">
      <c r="A232" s="269"/>
      <c r="B232" s="38"/>
      <c r="C232" s="264"/>
      <c r="D232" s="265"/>
      <c r="E232" s="39"/>
      <c r="F232" s="40"/>
      <c r="G232" s="60"/>
      <c r="H232" s="64"/>
      <c r="I232" s="43"/>
      <c r="J232" s="44"/>
      <c r="K232" s="45"/>
      <c r="L232" s="59"/>
      <c r="M232" s="44"/>
      <c r="N232" s="45"/>
      <c r="O232" s="65"/>
      <c r="P232" s="66"/>
      <c r="Q232" s="67"/>
      <c r="R232" s="274"/>
      <c r="S232" s="50"/>
      <c r="T232" s="51"/>
      <c r="U232" s="52"/>
      <c r="V232" s="53"/>
      <c r="W232" s="54"/>
      <c r="X232" s="94"/>
      <c r="Y232" s="266"/>
      <c r="Z232" s="267"/>
      <c r="AA232" s="120"/>
      <c r="AB232" s="49"/>
      <c r="AC232" s="279"/>
    </row>
    <row r="233" spans="1:29" ht="15.75" customHeight="1">
      <c r="A233" s="269"/>
      <c r="B233" s="38"/>
      <c r="C233" s="264"/>
      <c r="D233" s="265"/>
      <c r="E233" s="39"/>
      <c r="F233" s="40"/>
      <c r="G233" s="60"/>
      <c r="H233" s="64"/>
      <c r="I233" s="43"/>
      <c r="J233" s="44"/>
      <c r="K233" s="45"/>
      <c r="L233" s="59"/>
      <c r="M233" s="44"/>
      <c r="N233" s="45"/>
      <c r="O233" s="65"/>
      <c r="P233" s="66"/>
      <c r="Q233" s="67"/>
      <c r="R233" s="274"/>
      <c r="S233" s="50"/>
      <c r="T233" s="51"/>
      <c r="U233" s="52"/>
      <c r="V233" s="53"/>
      <c r="W233" s="54"/>
      <c r="X233" s="94"/>
      <c r="Y233" s="266"/>
      <c r="Z233" s="267"/>
      <c r="AA233" s="120"/>
      <c r="AB233" s="49"/>
      <c r="AC233" s="279"/>
    </row>
    <row r="234" spans="1:29" ht="15.75" customHeight="1">
      <c r="A234" s="269"/>
      <c r="B234" s="38"/>
      <c r="C234" s="264"/>
      <c r="D234" s="265"/>
      <c r="E234" s="39"/>
      <c r="F234" s="40"/>
      <c r="G234" s="60"/>
      <c r="H234" s="64"/>
      <c r="I234" s="43"/>
      <c r="J234" s="44"/>
      <c r="K234" s="45"/>
      <c r="L234" s="59"/>
      <c r="M234" s="44"/>
      <c r="N234" s="45"/>
      <c r="O234" s="65"/>
      <c r="P234" s="66"/>
      <c r="Q234" s="67"/>
      <c r="R234" s="274"/>
      <c r="S234" s="50"/>
      <c r="T234" s="51"/>
      <c r="U234" s="52"/>
      <c r="V234" s="53"/>
      <c r="W234" s="68"/>
      <c r="X234" s="110"/>
      <c r="Y234" s="266"/>
      <c r="Z234" s="267"/>
      <c r="AA234" s="120"/>
      <c r="AB234" s="49"/>
      <c r="AC234" s="279"/>
    </row>
    <row r="235" spans="1:29" ht="15.75" customHeight="1">
      <c r="A235" s="269"/>
      <c r="B235" s="38"/>
      <c r="C235" s="264"/>
      <c r="D235" s="265"/>
      <c r="E235" s="39"/>
      <c r="F235" s="40"/>
      <c r="G235" s="60"/>
      <c r="H235" s="64"/>
      <c r="I235" s="43"/>
      <c r="J235" s="44"/>
      <c r="K235" s="45"/>
      <c r="L235" s="59"/>
      <c r="M235" s="44"/>
      <c r="N235" s="45"/>
      <c r="O235" s="65"/>
      <c r="P235" s="66"/>
      <c r="Q235" s="67"/>
      <c r="R235" s="274"/>
      <c r="S235" s="50"/>
      <c r="T235" s="51"/>
      <c r="U235" s="52"/>
      <c r="V235" s="53"/>
      <c r="W235" s="68"/>
      <c r="X235" s="110"/>
      <c r="Y235" s="266"/>
      <c r="Z235" s="267"/>
      <c r="AA235" s="120"/>
      <c r="AB235" s="49"/>
      <c r="AC235" s="279"/>
    </row>
    <row r="236" spans="1:29" ht="15.75" customHeight="1">
      <c r="A236" s="269"/>
      <c r="B236" s="38"/>
      <c r="C236" s="264"/>
      <c r="D236" s="265"/>
      <c r="E236" s="39"/>
      <c r="F236" s="40"/>
      <c r="G236" s="60"/>
      <c r="H236" s="64"/>
      <c r="I236" s="43"/>
      <c r="J236" s="44"/>
      <c r="K236" s="45"/>
      <c r="L236" s="59"/>
      <c r="M236" s="44"/>
      <c r="N236" s="45"/>
      <c r="O236" s="65"/>
      <c r="P236" s="66"/>
      <c r="Q236" s="67"/>
      <c r="R236" s="274"/>
      <c r="S236" s="50"/>
      <c r="T236" s="51"/>
      <c r="U236" s="52"/>
      <c r="V236" s="53"/>
      <c r="W236" s="68"/>
      <c r="X236" s="110"/>
      <c r="Y236" s="266"/>
      <c r="Z236" s="267"/>
      <c r="AA236" s="120"/>
      <c r="AB236" s="49"/>
      <c r="AC236" s="279"/>
    </row>
    <row r="237" spans="1:29" ht="15.75" customHeight="1">
      <c r="A237" s="269"/>
      <c r="B237" s="38"/>
      <c r="C237" s="264"/>
      <c r="D237" s="265"/>
      <c r="E237" s="39"/>
      <c r="F237" s="40"/>
      <c r="G237" s="60"/>
      <c r="H237" s="64"/>
      <c r="I237" s="43"/>
      <c r="J237" s="44"/>
      <c r="K237" s="45"/>
      <c r="L237" s="59"/>
      <c r="M237" s="44"/>
      <c r="N237" s="45"/>
      <c r="O237" s="65"/>
      <c r="P237" s="66"/>
      <c r="Q237" s="67"/>
      <c r="R237" s="274"/>
      <c r="S237" s="50"/>
      <c r="T237" s="51"/>
      <c r="U237" s="52"/>
      <c r="V237" s="53"/>
      <c r="W237" s="68"/>
      <c r="X237" s="110"/>
      <c r="Y237" s="266"/>
      <c r="Z237" s="267"/>
      <c r="AA237" s="120"/>
      <c r="AB237" s="49"/>
      <c r="AC237" s="279"/>
    </row>
    <row r="238" spans="1:29" ht="15.75" customHeight="1">
      <c r="A238" s="269"/>
      <c r="B238" s="38"/>
      <c r="C238" s="264"/>
      <c r="D238" s="265"/>
      <c r="E238" s="39"/>
      <c r="F238" s="40"/>
      <c r="G238" s="60"/>
      <c r="H238" s="64"/>
      <c r="I238" s="43"/>
      <c r="J238" s="44"/>
      <c r="K238" s="45"/>
      <c r="L238" s="59"/>
      <c r="M238" s="44"/>
      <c r="N238" s="45"/>
      <c r="O238" s="65"/>
      <c r="P238" s="66"/>
      <c r="Q238" s="67"/>
      <c r="R238" s="274"/>
      <c r="S238" s="50"/>
      <c r="T238" s="51"/>
      <c r="U238" s="52"/>
      <c r="V238" s="53"/>
      <c r="W238" s="68"/>
      <c r="X238" s="110"/>
      <c r="Y238" s="266"/>
      <c r="Z238" s="267"/>
      <c r="AA238" s="120"/>
      <c r="AB238" s="49"/>
      <c r="AC238" s="279"/>
    </row>
    <row r="239" spans="1:29" ht="15.75" customHeight="1">
      <c r="A239" s="269"/>
      <c r="B239" s="38"/>
      <c r="C239" s="264"/>
      <c r="D239" s="265"/>
      <c r="E239" s="39"/>
      <c r="F239" s="40"/>
      <c r="G239" s="60"/>
      <c r="H239" s="64"/>
      <c r="I239" s="43"/>
      <c r="J239" s="44"/>
      <c r="K239" s="45"/>
      <c r="L239" s="59"/>
      <c r="M239" s="44"/>
      <c r="N239" s="45"/>
      <c r="O239" s="65"/>
      <c r="P239" s="66"/>
      <c r="Q239" s="67"/>
      <c r="R239" s="274"/>
      <c r="S239" s="50"/>
      <c r="T239" s="51"/>
      <c r="U239" s="52"/>
      <c r="V239" s="53"/>
      <c r="W239" s="54"/>
      <c r="X239" s="94"/>
      <c r="Y239" s="266"/>
      <c r="Z239" s="267"/>
      <c r="AA239" s="120"/>
      <c r="AB239" s="49"/>
      <c r="AC239" s="279"/>
    </row>
    <row r="240" spans="1:29" ht="15.75" customHeight="1">
      <c r="A240" s="269"/>
      <c r="B240" s="38"/>
      <c r="C240" s="264"/>
      <c r="D240" s="265"/>
      <c r="E240" s="39"/>
      <c r="F240" s="40"/>
      <c r="G240" s="60"/>
      <c r="H240" s="64"/>
      <c r="I240" s="43"/>
      <c r="J240" s="44"/>
      <c r="K240" s="45"/>
      <c r="L240" s="59"/>
      <c r="M240" s="44"/>
      <c r="N240" s="45"/>
      <c r="O240" s="65"/>
      <c r="P240" s="66"/>
      <c r="Q240" s="67"/>
      <c r="R240" s="274"/>
      <c r="S240" s="50"/>
      <c r="T240" s="51"/>
      <c r="U240" s="52"/>
      <c r="V240" s="53"/>
      <c r="W240" s="68"/>
      <c r="X240" s="110"/>
      <c r="Y240" s="266"/>
      <c r="Z240" s="267"/>
      <c r="AA240" s="120"/>
      <c r="AB240" s="49"/>
      <c r="AC240" s="279"/>
    </row>
    <row r="241" spans="1:29" ht="15.75" customHeight="1">
      <c r="A241" s="269"/>
      <c r="B241" s="38"/>
      <c r="C241" s="264"/>
      <c r="D241" s="265"/>
      <c r="E241" s="104"/>
      <c r="F241" s="40"/>
      <c r="G241" s="72"/>
      <c r="H241" s="64"/>
      <c r="I241" s="43"/>
      <c r="J241" s="44"/>
      <c r="K241" s="45"/>
      <c r="L241" s="59"/>
      <c r="M241" s="44"/>
      <c r="N241" s="45"/>
      <c r="O241" s="65"/>
      <c r="P241" s="66"/>
      <c r="Q241" s="67"/>
      <c r="R241" s="274"/>
      <c r="S241" s="62"/>
      <c r="T241" s="63"/>
      <c r="U241" s="73"/>
      <c r="V241" s="74"/>
      <c r="W241" s="68"/>
      <c r="X241" s="110"/>
      <c r="Y241" s="266"/>
      <c r="Z241" s="267"/>
      <c r="AA241" s="121"/>
      <c r="AB241" s="67"/>
      <c r="AC241" s="279"/>
    </row>
    <row r="242" spans="1:29" ht="15.75" customHeight="1" thickBot="1">
      <c r="A242" s="270"/>
      <c r="B242" s="76" t="s">
        <v>35</v>
      </c>
      <c r="C242" s="261"/>
      <c r="D242" s="261"/>
      <c r="E242" s="77"/>
      <c r="F242" s="78"/>
      <c r="G242" s="79"/>
      <c r="H242" s="20"/>
      <c r="I242" s="80">
        <f t="shared" ref="I242:J242" si="79">AVERAGE(I226:I241)</f>
        <v>4</v>
      </c>
      <c r="J242" s="81">
        <f t="shared" si="79"/>
        <v>3200</v>
      </c>
      <c r="K242" s="82">
        <f t="shared" ref="K242" si="80">J242/I242</f>
        <v>800</v>
      </c>
      <c r="L242" s="80">
        <f t="shared" ref="L242:M242" si="81">AVERAGE(L226:L241)</f>
        <v>4</v>
      </c>
      <c r="M242" s="81">
        <f t="shared" si="81"/>
        <v>2646.9778852900622</v>
      </c>
      <c r="N242" s="82">
        <f>M242/L242</f>
        <v>661.74447132251555</v>
      </c>
      <c r="O242" s="83">
        <f>L242-I242</f>
        <v>0</v>
      </c>
      <c r="P242" s="84">
        <f>N242-K242</f>
        <v>-138.25552867748445</v>
      </c>
      <c r="Q242" s="85">
        <f>N242/K242</f>
        <v>0.82718058915314441</v>
      </c>
      <c r="R242" s="275"/>
      <c r="S242" s="182">
        <f>S226</f>
        <v>0.70865740740740746</v>
      </c>
      <c r="T242" s="183">
        <f>INDEX(T226:T241,COUNTA(T226:T241))</f>
        <v>0.85972222222222228</v>
      </c>
      <c r="U242" s="86"/>
      <c r="V242" s="96"/>
      <c r="W242" s="78"/>
      <c r="X242" s="82"/>
      <c r="Y242" s="262"/>
      <c r="Z242" s="263"/>
      <c r="AA242" s="122">
        <f>M242-J242</f>
        <v>-553.0221147099378</v>
      </c>
      <c r="AB242" s="85">
        <f>M242/J242</f>
        <v>0.82718058915314441</v>
      </c>
      <c r="AC242" s="280"/>
    </row>
    <row r="244" spans="1:29">
      <c r="Y244" s="260" t="s">
        <v>54</v>
      </c>
      <c r="Z244" s="260"/>
    </row>
    <row r="245" spans="1:29">
      <c r="Y245" s="260" t="s">
        <v>55</v>
      </c>
      <c r="Z245" s="260"/>
    </row>
    <row r="246" spans="1:29">
      <c r="Y246" s="260" t="s">
        <v>56</v>
      </c>
      <c r="Z246" s="260"/>
    </row>
    <row r="247" spans="1:29">
      <c r="Y247" s="260" t="s">
        <v>57</v>
      </c>
      <c r="Z247" s="260"/>
    </row>
    <row r="248" spans="1:29">
      <c r="Y248" s="260" t="s">
        <v>58</v>
      </c>
      <c r="Z248" s="260"/>
    </row>
    <row r="249" spans="1:29">
      <c r="Y249" s="260" t="s">
        <v>59</v>
      </c>
      <c r="Z249" s="260"/>
    </row>
    <row r="250" spans="1:29">
      <c r="Y250" s="260" t="s">
        <v>60</v>
      </c>
      <c r="Z250" s="260"/>
    </row>
    <row r="251" spans="1:29">
      <c r="Y251" s="260" t="s">
        <v>61</v>
      </c>
      <c r="Z251" s="260"/>
    </row>
    <row r="252" spans="1:29">
      <c r="Y252" s="260" t="s">
        <v>62</v>
      </c>
      <c r="Z252" s="260"/>
    </row>
    <row r="253" spans="1:29">
      <c r="Y253" s="260" t="s">
        <v>63</v>
      </c>
      <c r="Z253" s="260"/>
    </row>
    <row r="254" spans="1:29">
      <c r="Y254" s="260" t="s">
        <v>64</v>
      </c>
      <c r="Z254" s="260"/>
    </row>
    <row r="255" spans="1:29">
      <c r="Y255" s="260" t="s">
        <v>65</v>
      </c>
      <c r="Z255" s="260"/>
    </row>
    <row r="256" spans="1:29">
      <c r="Y256" s="260" t="s">
        <v>66</v>
      </c>
      <c r="Z256" s="260"/>
    </row>
    <row r="257" spans="25:25">
      <c r="Y257" s="9" t="s">
        <v>199</v>
      </c>
    </row>
    <row r="258" spans="25:25">
      <c r="Y258" s="9" t="s">
        <v>233</v>
      </c>
    </row>
    <row r="259" spans="25:25">
      <c r="Y259" s="9" t="s">
        <v>216</v>
      </c>
    </row>
    <row r="260" spans="25:25">
      <c r="Y260" s="9" t="s">
        <v>231</v>
      </c>
    </row>
  </sheetData>
  <mergeCells count="563"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42">
    <cfRule type="cellIs" dxfId="28" priority="1" operator="greaterThan">
      <formula>0</formula>
    </cfRule>
  </conditionalFormatting>
  <conditionalFormatting sqref="P5:P242 AA5:AA242">
    <cfRule type="cellIs" dxfId="27" priority="14" operator="lessThan">
      <formula>0</formula>
    </cfRule>
  </conditionalFormatting>
  <conditionalFormatting sqref="Q5:Q242 AB5:AB242">
    <cfRule type="cellIs" dxfId="26" priority="12" operator="greaterThan">
      <formula>1</formula>
    </cfRule>
    <cfRule type="cellIs" dxfId="25" priority="13" operator="lessThan">
      <formula>0.8</formula>
    </cfRule>
  </conditionalFormatting>
  <conditionalFormatting sqref="AC5:AC23 R5:R242">
    <cfRule type="cellIs" dxfId="24" priority="16" operator="lessThan">
      <formula>0.8</formula>
    </cfRule>
  </conditionalFormatting>
  <conditionalFormatting sqref="AC29:AC37">
    <cfRule type="cellIs" dxfId="23" priority="17" operator="lessThan">
      <formula>0.8</formula>
    </cfRule>
  </conditionalFormatting>
  <conditionalFormatting sqref="AC39:AC44">
    <cfRule type="cellIs" dxfId="22" priority="15" operator="lessThan">
      <formula>0.8</formula>
    </cfRule>
  </conditionalFormatting>
  <conditionalFormatting sqref="AC56">
    <cfRule type="cellIs" dxfId="21" priority="18" operator="lessThan">
      <formula>0.8</formula>
    </cfRule>
  </conditionalFormatting>
  <conditionalFormatting sqref="AC73:AC78">
    <cfRule type="cellIs" dxfId="20" priority="10" operator="lessThan">
      <formula>0.8</formula>
    </cfRule>
  </conditionalFormatting>
  <conditionalFormatting sqref="AC90">
    <cfRule type="cellIs" dxfId="19" priority="11" operator="lessThan">
      <formula>0.8</formula>
    </cfRule>
  </conditionalFormatting>
  <conditionalFormatting sqref="AC107">
    <cfRule type="cellIs" dxfId="18" priority="3" operator="lessThan">
      <formula>0.8</formula>
    </cfRule>
  </conditionalFormatting>
  <conditionalFormatting sqref="AC124:AC129">
    <cfRule type="cellIs" dxfId="17" priority="2" operator="lessThan">
      <formula>0.8</formula>
    </cfRule>
  </conditionalFormatting>
  <conditionalFormatting sqref="AC141:AC146">
    <cfRule type="cellIs" dxfId="16" priority="6" operator="lessThan">
      <formula>0.8</formula>
    </cfRule>
  </conditionalFormatting>
  <conditionalFormatting sqref="AC158:AC163">
    <cfRule type="cellIs" dxfId="15" priority="9" operator="lessThan">
      <formula>0.8</formula>
    </cfRule>
  </conditionalFormatting>
  <conditionalFormatting sqref="AC175">
    <cfRule type="cellIs" dxfId="14" priority="8" operator="lessThan">
      <formula>0.8</formula>
    </cfRule>
  </conditionalFormatting>
  <conditionalFormatting sqref="AC192">
    <cfRule type="cellIs" dxfId="13" priority="7" operator="lessThan">
      <formula>0.8</formula>
    </cfRule>
  </conditionalFormatting>
  <conditionalFormatting sqref="AC209">
    <cfRule type="cellIs" dxfId="12" priority="5" operator="lessThan">
      <formula>0.8</formula>
    </cfRule>
  </conditionalFormatting>
  <conditionalFormatting sqref="AC226:AC231">
    <cfRule type="cellIs" dxfId="11" priority="4" operator="lessThan">
      <formula>0.8</formula>
    </cfRule>
  </conditionalFormatting>
  <dataValidations count="1">
    <dataValidation type="list" allowBlank="1" showInputMessage="1" showErrorMessage="1" sqref="Y5:Z242" xr:uid="{74451142-35D8-43CB-9769-26C34134ED65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345F5-C938-4D3A-A116-EB7D8035EC37}">
  <sheetPr>
    <tabColor theme="8" tint="0.59999389629810485"/>
    <pageSetUpPr fitToPage="1"/>
  </sheetPr>
  <dimension ref="A1:AQ188"/>
  <sheetViews>
    <sheetView zoomScale="85" zoomScaleNormal="85" workbookViewId="0">
      <pane ySplit="4" topLeftCell="A5" activePane="bottomLeft" state="frozen"/>
      <selection activeCell="V42" sqref="V42"/>
      <selection pane="bottomLeft" activeCell="V42" sqref="V42"/>
    </sheetView>
  </sheetViews>
  <sheetFormatPr defaultColWidth="7.109375" defaultRowHeight="15.75"/>
  <cols>
    <col min="1" max="1" width="13.44140625" style="9" customWidth="1"/>
    <col min="2" max="2" width="10.77734375" style="9" bestFit="1" customWidth="1"/>
    <col min="3" max="3" width="9.44140625" style="9" customWidth="1"/>
    <col min="4" max="4" width="14.77734375" style="9" customWidth="1"/>
    <col min="5" max="5" width="9.44140625" style="9" customWidth="1"/>
    <col min="6" max="6" width="14.77734375" style="9" customWidth="1"/>
    <col min="7" max="7" width="12.6640625" style="9" customWidth="1"/>
    <col min="8" max="8" width="7.109375" style="9" customWidth="1"/>
    <col min="9" max="9" width="5.21875" style="9" customWidth="1"/>
    <col min="10" max="11" width="9.44140625" style="9" customWidth="1"/>
    <col min="12" max="12" width="5.21875" style="9" customWidth="1"/>
    <col min="13" max="14" width="9.44140625" style="9" customWidth="1"/>
    <col min="15" max="15" width="5.21875" style="9" customWidth="1"/>
    <col min="16" max="17" width="9.44140625" style="9" customWidth="1"/>
    <col min="18" max="18" width="7.5546875" style="90" customWidth="1"/>
    <col min="19" max="20" width="6.77734375" style="9" customWidth="1"/>
    <col min="21" max="21" width="7.6640625" style="9" customWidth="1"/>
    <col min="22" max="22" width="7.6640625" style="123" customWidth="1"/>
    <col min="23" max="24" width="5.88671875" style="9" customWidth="1"/>
    <col min="25" max="26" width="14.5546875" style="9" customWidth="1"/>
    <col min="27" max="27" width="11.6640625" style="9" bestFit="1" customWidth="1"/>
    <col min="28" max="28" width="9.21875" style="9" customWidth="1"/>
    <col min="29" max="29" width="8.33203125" style="9" customWidth="1"/>
    <col min="30" max="30" width="7.109375" style="9"/>
    <col min="31" max="31" width="21.88671875" style="9" bestFit="1" customWidth="1"/>
    <col min="32" max="16384" width="7.109375" style="9"/>
  </cols>
  <sheetData>
    <row r="1" spans="1:29" ht="26.25" customHeight="1">
      <c r="A1" s="1" t="s">
        <v>0</v>
      </c>
      <c r="B1" s="2"/>
      <c r="C1" s="3" t="s">
        <v>1</v>
      </c>
      <c r="D1" s="4">
        <f>SUM(F5:F174)</f>
        <v>132667</v>
      </c>
      <c r="E1" s="5" t="s">
        <v>2</v>
      </c>
      <c r="F1" s="6">
        <f>SUM(G5:G174)</f>
        <v>5925854.709999999</v>
      </c>
      <c r="G1" s="7" t="s">
        <v>3</v>
      </c>
      <c r="H1" s="8">
        <f>L21+L38+L55+L72+L89+L106+L123+L157+L174</f>
        <v>170.30515873015872</v>
      </c>
      <c r="I1" s="332" t="s">
        <v>4</v>
      </c>
      <c r="J1" s="333"/>
      <c r="K1" s="333"/>
      <c r="L1" s="336" t="s">
        <v>5</v>
      </c>
      <c r="M1" s="337"/>
      <c r="N1" s="338"/>
      <c r="O1" s="333" t="s">
        <v>6</v>
      </c>
      <c r="P1" s="333"/>
      <c r="Q1" s="333"/>
      <c r="R1" s="341"/>
      <c r="S1" s="332" t="s">
        <v>7</v>
      </c>
      <c r="T1" s="333"/>
      <c r="U1" s="333"/>
      <c r="V1" s="333"/>
      <c r="W1" s="333"/>
      <c r="X1" s="341"/>
      <c r="Y1" s="333" t="s">
        <v>8</v>
      </c>
      <c r="Z1" s="333"/>
      <c r="AA1" s="332" t="s">
        <v>9</v>
      </c>
      <c r="AB1" s="343"/>
      <c r="AC1" s="344"/>
    </row>
    <row r="2" spans="1:29" ht="26.25" customHeight="1" thickBot="1">
      <c r="A2" s="325">
        <v>45839</v>
      </c>
      <c r="B2" s="326"/>
      <c r="C2" s="10" t="s">
        <v>10</v>
      </c>
      <c r="D2" s="11">
        <f>AVERAGE(N21,N38,N55,N72,N89,N106,N123,N157,N174)</f>
        <v>132.88014001548908</v>
      </c>
      <c r="E2" s="11" t="s">
        <v>11</v>
      </c>
      <c r="F2" s="12">
        <f>F1/D1</f>
        <v>44.66713432880821</v>
      </c>
      <c r="G2" s="13" t="s">
        <v>12</v>
      </c>
      <c r="H2" s="14">
        <f>COUNT(H5:H174)</f>
        <v>6</v>
      </c>
      <c r="I2" s="334"/>
      <c r="J2" s="335"/>
      <c r="K2" s="335"/>
      <c r="L2" s="339"/>
      <c r="M2" s="335"/>
      <c r="N2" s="340"/>
      <c r="O2" s="335"/>
      <c r="P2" s="335"/>
      <c r="Q2" s="335"/>
      <c r="R2" s="342"/>
      <c r="S2" s="334"/>
      <c r="T2" s="335"/>
      <c r="U2" s="335"/>
      <c r="V2" s="335"/>
      <c r="W2" s="335"/>
      <c r="X2" s="342"/>
      <c r="Y2" s="335"/>
      <c r="Z2" s="335"/>
      <c r="AA2" s="345"/>
      <c r="AB2" s="346"/>
      <c r="AC2" s="347"/>
    </row>
    <row r="3" spans="1:29" ht="23.25" customHeight="1">
      <c r="A3" s="327" t="s">
        <v>13</v>
      </c>
      <c r="B3" s="329" t="s">
        <v>14</v>
      </c>
      <c r="C3" s="297" t="s">
        <v>15</v>
      </c>
      <c r="D3" s="297"/>
      <c r="E3" s="319" t="s">
        <v>16</v>
      </c>
      <c r="F3" s="297" t="s">
        <v>17</v>
      </c>
      <c r="G3" s="319" t="s">
        <v>18</v>
      </c>
      <c r="H3" s="321" t="s">
        <v>19</v>
      </c>
      <c r="I3" s="311" t="s">
        <v>20</v>
      </c>
      <c r="J3" s="307" t="s">
        <v>21</v>
      </c>
      <c r="K3" s="309" t="s">
        <v>10</v>
      </c>
      <c r="L3" s="323" t="s">
        <v>20</v>
      </c>
      <c r="M3" s="307" t="s">
        <v>21</v>
      </c>
      <c r="N3" s="309" t="s">
        <v>10</v>
      </c>
      <c r="O3" s="311" t="s">
        <v>20</v>
      </c>
      <c r="P3" s="313" t="s">
        <v>10</v>
      </c>
      <c r="Q3" s="315" t="s">
        <v>22</v>
      </c>
      <c r="R3" s="317" t="s">
        <v>23</v>
      </c>
      <c r="S3" s="296" t="s">
        <v>24</v>
      </c>
      <c r="T3" s="297"/>
      <c r="U3" s="298" t="s">
        <v>25</v>
      </c>
      <c r="V3" s="298" t="s">
        <v>26</v>
      </c>
      <c r="W3" s="297" t="s">
        <v>27</v>
      </c>
      <c r="X3" s="300"/>
      <c r="Y3" s="301" t="s">
        <v>28</v>
      </c>
      <c r="Z3" s="302"/>
      <c r="AA3" s="305" t="s">
        <v>21</v>
      </c>
      <c r="AB3" s="288" t="s">
        <v>22</v>
      </c>
      <c r="AC3" s="290" t="s">
        <v>29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19" t="s">
        <v>30</v>
      </c>
      <c r="T4" s="18" t="s">
        <v>31</v>
      </c>
      <c r="U4" s="299"/>
      <c r="V4" s="299"/>
      <c r="W4" s="18" t="s">
        <v>32</v>
      </c>
      <c r="X4" s="20" t="s">
        <v>33</v>
      </c>
      <c r="Y4" s="303"/>
      <c r="Z4" s="304"/>
      <c r="AA4" s="306"/>
      <c r="AB4" s="289"/>
      <c r="AC4" s="291"/>
    </row>
    <row r="5" spans="1:29" ht="15.75" customHeight="1">
      <c r="A5" s="281" t="s">
        <v>34</v>
      </c>
      <c r="B5" s="16" t="s">
        <v>67</v>
      </c>
      <c r="C5" s="350" t="s">
        <v>68</v>
      </c>
      <c r="D5" s="351"/>
      <c r="E5" s="21">
        <v>19.7</v>
      </c>
      <c r="F5" s="15">
        <v>1000</v>
      </c>
      <c r="G5" s="22">
        <f t="shared" ref="G5:G11" si="0">E5*F5</f>
        <v>19700</v>
      </c>
      <c r="H5" s="23">
        <v>2</v>
      </c>
      <c r="I5" s="24">
        <v>13</v>
      </c>
      <c r="J5" s="25">
        <v>1200</v>
      </c>
      <c r="K5" s="26">
        <f>J5/I5</f>
        <v>92.307692307692307</v>
      </c>
      <c r="L5" s="27">
        <v>13</v>
      </c>
      <c r="M5" s="25">
        <f t="shared" ref="M5:M11" si="1">F5/V5*60</f>
        <v>1055.7184750733127</v>
      </c>
      <c r="N5" s="26">
        <f t="shared" ref="N5:N11" si="2">M5/L5</f>
        <v>81.2091134671779</v>
      </c>
      <c r="O5" s="28">
        <f t="shared" ref="O5:O11" si="3">L5-I5</f>
        <v>0</v>
      </c>
      <c r="P5" s="29">
        <f t="shared" ref="P5:P11" si="4">N5-K5</f>
        <v>-11.098578840514406</v>
      </c>
      <c r="Q5" s="30">
        <f t="shared" ref="Q5:Q11" si="5">N5/K5</f>
        <v>0.87976539589442726</v>
      </c>
      <c r="R5" s="274">
        <f>Q21</f>
        <v>0.84524183388967322</v>
      </c>
      <c r="S5" s="32">
        <v>0.25011574074074072</v>
      </c>
      <c r="T5" s="33">
        <v>0.28958333333333336</v>
      </c>
      <c r="U5" s="34"/>
      <c r="V5" s="35">
        <v>56.8333333333334</v>
      </c>
      <c r="W5" s="15"/>
      <c r="X5" s="17"/>
      <c r="Y5" s="276"/>
      <c r="Z5" s="277"/>
      <c r="AA5" s="36">
        <f t="shared" ref="AA5:AA11" si="6">M5-J5</f>
        <v>-144.28152492668733</v>
      </c>
      <c r="AB5" s="37">
        <f t="shared" ref="AB5:AB11" si="7">M5/J5</f>
        <v>0.87976539589442726</v>
      </c>
      <c r="AC5" s="292">
        <f>AB21</f>
        <v>0.84524183388967322</v>
      </c>
    </row>
    <row r="6" spans="1:29" ht="15.75" customHeight="1">
      <c r="A6" s="282"/>
      <c r="B6" s="38" t="s">
        <v>74</v>
      </c>
      <c r="C6" s="287" t="s">
        <v>200</v>
      </c>
      <c r="D6" s="287"/>
      <c r="E6" s="39">
        <v>59.36</v>
      </c>
      <c r="F6" s="40">
        <v>574</v>
      </c>
      <c r="G6" s="41">
        <f t="shared" si="0"/>
        <v>34072.639999999999</v>
      </c>
      <c r="H6" s="42"/>
      <c r="I6" s="43">
        <v>17</v>
      </c>
      <c r="J6" s="44">
        <v>1565</v>
      </c>
      <c r="K6" s="45">
        <f t="shared" ref="K6:K11" si="8">J6/I6</f>
        <v>92.058823529411768</v>
      </c>
      <c r="L6" s="46">
        <v>17</v>
      </c>
      <c r="M6" s="44">
        <f t="shared" si="1"/>
        <v>1289.8876404494374</v>
      </c>
      <c r="N6" s="45">
        <f t="shared" si="2"/>
        <v>75.875743555849255</v>
      </c>
      <c r="O6" s="47">
        <f t="shared" si="3"/>
        <v>0</v>
      </c>
      <c r="P6" s="48">
        <f t="shared" si="4"/>
        <v>-16.183079973562513</v>
      </c>
      <c r="Q6" s="49">
        <f t="shared" si="5"/>
        <v>0.82420935491976821</v>
      </c>
      <c r="R6" s="274"/>
      <c r="S6" s="50">
        <v>0.37312499999999998</v>
      </c>
      <c r="T6" s="51">
        <v>0.39166666666666666</v>
      </c>
      <c r="U6" s="52">
        <v>6.2999999999999456</v>
      </c>
      <c r="V6" s="53">
        <v>26.700000000000017</v>
      </c>
      <c r="W6" s="51"/>
      <c r="X6" s="116"/>
      <c r="Y6" s="266"/>
      <c r="Z6" s="267"/>
      <c r="AA6" s="55">
        <f t="shared" si="6"/>
        <v>-275.11235955056259</v>
      </c>
      <c r="AB6" s="56">
        <f t="shared" si="7"/>
        <v>0.82420935491976832</v>
      </c>
      <c r="AC6" s="293"/>
    </row>
    <row r="7" spans="1:29" ht="15.75" customHeight="1">
      <c r="A7" s="282"/>
      <c r="B7" s="38" t="s">
        <v>74</v>
      </c>
      <c r="C7" s="287" t="s">
        <v>206</v>
      </c>
      <c r="D7" s="287"/>
      <c r="E7" s="39">
        <v>59.8</v>
      </c>
      <c r="F7" s="40">
        <v>816</v>
      </c>
      <c r="G7" s="41">
        <f t="shared" si="0"/>
        <v>48796.799999999996</v>
      </c>
      <c r="H7" s="58"/>
      <c r="I7" s="43">
        <v>16</v>
      </c>
      <c r="J7" s="44">
        <v>2000</v>
      </c>
      <c r="K7" s="45">
        <f t="shared" si="8"/>
        <v>125</v>
      </c>
      <c r="L7" s="59">
        <v>16</v>
      </c>
      <c r="M7" s="44">
        <f t="shared" si="1"/>
        <v>1650.3370786516839</v>
      </c>
      <c r="N7" s="45">
        <f t="shared" si="2"/>
        <v>103.14606741573024</v>
      </c>
      <c r="O7" s="47">
        <f t="shared" si="3"/>
        <v>0</v>
      </c>
      <c r="P7" s="48">
        <f t="shared" si="4"/>
        <v>-21.853932584269756</v>
      </c>
      <c r="Q7" s="49">
        <f t="shared" si="5"/>
        <v>0.825168539325842</v>
      </c>
      <c r="R7" s="274"/>
      <c r="S7" s="50">
        <v>0.39675925925925926</v>
      </c>
      <c r="T7" s="51">
        <v>0.41736111111111113</v>
      </c>
      <c r="U7" s="52">
        <v>7.3333333333333339</v>
      </c>
      <c r="V7" s="53">
        <v>29.666666666666693</v>
      </c>
      <c r="W7" s="54">
        <v>0.41736111111111113</v>
      </c>
      <c r="X7" s="94">
        <v>0.45763888888888871</v>
      </c>
      <c r="Y7" s="266"/>
      <c r="Z7" s="267"/>
      <c r="AA7" s="55">
        <f t="shared" si="6"/>
        <v>-349.6629213483161</v>
      </c>
      <c r="AB7" s="56">
        <f t="shared" si="7"/>
        <v>0.825168539325842</v>
      </c>
      <c r="AC7" s="293"/>
    </row>
    <row r="8" spans="1:29" ht="15.75" customHeight="1">
      <c r="A8" s="282"/>
      <c r="B8" s="38" t="s">
        <v>69</v>
      </c>
      <c r="C8" s="287" t="s">
        <v>222</v>
      </c>
      <c r="D8" s="287"/>
      <c r="E8" s="39">
        <v>30.55</v>
      </c>
      <c r="F8" s="40">
        <v>1573</v>
      </c>
      <c r="G8" s="60">
        <f t="shared" si="0"/>
        <v>48055.15</v>
      </c>
      <c r="H8" s="61"/>
      <c r="I8" s="43">
        <v>16</v>
      </c>
      <c r="J8" s="44">
        <v>1750</v>
      </c>
      <c r="K8" s="45">
        <f t="shared" si="8"/>
        <v>109.375</v>
      </c>
      <c r="L8" s="46">
        <v>16</v>
      </c>
      <c r="M8" s="44">
        <f t="shared" si="1"/>
        <v>1449.7695852534503</v>
      </c>
      <c r="N8" s="45">
        <f t="shared" si="2"/>
        <v>90.610599078340641</v>
      </c>
      <c r="O8" s="47">
        <f t="shared" si="3"/>
        <v>0</v>
      </c>
      <c r="P8" s="48">
        <f t="shared" si="4"/>
        <v>-18.764400921659359</v>
      </c>
      <c r="Q8" s="49">
        <f t="shared" si="5"/>
        <v>0.82843976300197153</v>
      </c>
      <c r="R8" s="274"/>
      <c r="S8" s="62">
        <v>0.45763888888888871</v>
      </c>
      <c r="T8" s="63">
        <v>0.50284722222222222</v>
      </c>
      <c r="U8" s="52">
        <v>57.999999999999716</v>
      </c>
      <c r="V8" s="53">
        <v>65.100000000000264</v>
      </c>
      <c r="W8" s="54"/>
      <c r="X8" s="94"/>
      <c r="Y8" s="266"/>
      <c r="Z8" s="267"/>
      <c r="AA8" s="55">
        <f t="shared" si="6"/>
        <v>-300.23041474654974</v>
      </c>
      <c r="AB8" s="56">
        <f t="shared" si="7"/>
        <v>0.82843976300197153</v>
      </c>
      <c r="AC8" s="293"/>
    </row>
    <row r="9" spans="1:29" ht="15.75" customHeight="1">
      <c r="A9" s="283"/>
      <c r="B9" s="38" t="s">
        <v>74</v>
      </c>
      <c r="C9" s="287" t="s">
        <v>212</v>
      </c>
      <c r="D9" s="287"/>
      <c r="E9" s="39">
        <v>59.8</v>
      </c>
      <c r="F9" s="40">
        <v>1252</v>
      </c>
      <c r="G9" s="60">
        <f t="shared" si="0"/>
        <v>74869.599999999991</v>
      </c>
      <c r="H9" s="64"/>
      <c r="I9" s="43">
        <v>14</v>
      </c>
      <c r="J9" s="44">
        <v>2000</v>
      </c>
      <c r="K9" s="45">
        <f t="shared" si="8"/>
        <v>142.85714285714286</v>
      </c>
      <c r="L9" s="59">
        <v>14</v>
      </c>
      <c r="M9" s="44">
        <f t="shared" si="1"/>
        <v>1669.3333333333335</v>
      </c>
      <c r="N9" s="45">
        <f t="shared" si="2"/>
        <v>119.23809523809526</v>
      </c>
      <c r="O9" s="65">
        <f t="shared" si="3"/>
        <v>0</v>
      </c>
      <c r="P9" s="66">
        <f t="shared" si="4"/>
        <v>-23.619047619047606</v>
      </c>
      <c r="Q9" s="67">
        <f t="shared" si="5"/>
        <v>0.83466666666666678</v>
      </c>
      <c r="R9" s="274"/>
      <c r="S9" s="62">
        <v>0.50694444444444442</v>
      </c>
      <c r="T9" s="63">
        <v>0.53819444444444442</v>
      </c>
      <c r="U9" s="52">
        <v>5.8999999999999631</v>
      </c>
      <c r="V9" s="53">
        <v>45</v>
      </c>
      <c r="W9" s="54"/>
      <c r="X9" s="94"/>
      <c r="Y9" s="266"/>
      <c r="Z9" s="267"/>
      <c r="AA9" s="55">
        <f t="shared" si="6"/>
        <v>-330.66666666666652</v>
      </c>
      <c r="AB9" s="56">
        <f t="shared" si="7"/>
        <v>0.83466666666666678</v>
      </c>
      <c r="AC9" s="293"/>
    </row>
    <row r="10" spans="1:29" ht="15.75" customHeight="1">
      <c r="A10" s="283"/>
      <c r="B10" s="38" t="s">
        <v>76</v>
      </c>
      <c r="C10" s="287" t="s">
        <v>78</v>
      </c>
      <c r="D10" s="287"/>
      <c r="E10" s="39">
        <v>29.97</v>
      </c>
      <c r="F10" s="40">
        <v>2349</v>
      </c>
      <c r="G10" s="60">
        <f t="shared" si="0"/>
        <v>70399.53</v>
      </c>
      <c r="H10" s="64"/>
      <c r="I10" s="43">
        <v>20</v>
      </c>
      <c r="J10" s="44">
        <v>2600</v>
      </c>
      <c r="K10" s="45">
        <f t="shared" si="8"/>
        <v>130</v>
      </c>
      <c r="L10" s="59">
        <v>20</v>
      </c>
      <c r="M10" s="44">
        <f t="shared" si="1"/>
        <v>2237.1428571428592</v>
      </c>
      <c r="N10" s="45">
        <f t="shared" si="2"/>
        <v>111.85714285714296</v>
      </c>
      <c r="O10" s="65">
        <f t="shared" si="3"/>
        <v>0</v>
      </c>
      <c r="P10" s="66">
        <f t="shared" si="4"/>
        <v>-18.142857142857039</v>
      </c>
      <c r="Q10" s="67">
        <f t="shared" si="5"/>
        <v>0.86043956043956127</v>
      </c>
      <c r="R10" s="274"/>
      <c r="S10" s="62">
        <v>0.54166666666666641</v>
      </c>
      <c r="T10" s="63">
        <v>0.58541666666666636</v>
      </c>
      <c r="U10" s="52">
        <v>4.9999999999996625</v>
      </c>
      <c r="V10" s="53">
        <v>62.999999999999936</v>
      </c>
      <c r="W10" s="54"/>
      <c r="X10" s="94"/>
      <c r="Y10" s="266"/>
      <c r="Z10" s="267"/>
      <c r="AA10" s="55">
        <f t="shared" si="6"/>
        <v>-362.85714285714084</v>
      </c>
      <c r="AB10" s="56">
        <f t="shared" si="7"/>
        <v>0.86043956043956127</v>
      </c>
      <c r="AC10" s="293"/>
    </row>
    <row r="11" spans="1:29" ht="15.75" customHeight="1">
      <c r="A11" s="283"/>
      <c r="B11" s="38" t="s">
        <v>67</v>
      </c>
      <c r="C11" s="287" t="s">
        <v>68</v>
      </c>
      <c r="D11" s="287"/>
      <c r="E11" s="39">
        <v>19.7</v>
      </c>
      <c r="F11" s="40">
        <v>2207</v>
      </c>
      <c r="G11" s="60">
        <f t="shared" si="0"/>
        <v>43477.9</v>
      </c>
      <c r="H11" s="64"/>
      <c r="I11" s="43">
        <v>13</v>
      </c>
      <c r="J11" s="44">
        <v>1200</v>
      </c>
      <c r="K11" s="45">
        <f t="shared" si="8"/>
        <v>92.307692307692307</v>
      </c>
      <c r="L11" s="59">
        <v>13</v>
      </c>
      <c r="M11" s="44">
        <f t="shared" si="1"/>
        <v>1056.9642144472489</v>
      </c>
      <c r="N11" s="45">
        <f t="shared" si="2"/>
        <v>81.304939572865294</v>
      </c>
      <c r="O11" s="65">
        <f t="shared" si="3"/>
        <v>0</v>
      </c>
      <c r="P11" s="66">
        <f t="shared" si="4"/>
        <v>-11.002752734827013</v>
      </c>
      <c r="Q11" s="67">
        <f t="shared" si="5"/>
        <v>0.88080351203937401</v>
      </c>
      <c r="R11" s="274"/>
      <c r="S11" s="62">
        <v>0.58888888888888857</v>
      </c>
      <c r="T11" s="63">
        <v>0.6758912037037037</v>
      </c>
      <c r="U11" s="52">
        <v>4.9999999999999822</v>
      </c>
      <c r="V11" s="53">
        <v>125.28333333333379</v>
      </c>
      <c r="W11" s="54"/>
      <c r="X11" s="94"/>
      <c r="Y11" s="266"/>
      <c r="Z11" s="267"/>
      <c r="AA11" s="55">
        <f t="shared" si="6"/>
        <v>-143.03578555275112</v>
      </c>
      <c r="AB11" s="56">
        <f t="shared" si="7"/>
        <v>0.88080351203937401</v>
      </c>
      <c r="AC11" s="293"/>
    </row>
    <row r="12" spans="1:29" ht="15.75" customHeight="1">
      <c r="A12" s="283"/>
      <c r="B12" s="38"/>
      <c r="C12" s="287"/>
      <c r="D12" s="287"/>
      <c r="E12" s="39"/>
      <c r="F12" s="40"/>
      <c r="G12" s="60"/>
      <c r="H12" s="64"/>
      <c r="I12" s="43"/>
      <c r="J12" s="44"/>
      <c r="K12" s="45"/>
      <c r="L12" s="59"/>
      <c r="M12" s="44"/>
      <c r="N12" s="45"/>
      <c r="O12" s="65"/>
      <c r="P12" s="66"/>
      <c r="Q12" s="67"/>
      <c r="R12" s="274"/>
      <c r="S12" s="62"/>
      <c r="T12" s="63"/>
      <c r="U12" s="52"/>
      <c r="V12" s="53"/>
      <c r="W12" s="54"/>
      <c r="X12" s="94"/>
      <c r="Y12" s="266"/>
      <c r="Z12" s="267"/>
      <c r="AA12" s="55"/>
      <c r="AB12" s="56"/>
      <c r="AC12" s="293"/>
    </row>
    <row r="13" spans="1:29" ht="15.75" customHeight="1">
      <c r="A13" s="283"/>
      <c r="B13" s="38"/>
      <c r="C13" s="285"/>
      <c r="D13" s="286"/>
      <c r="E13" s="39"/>
      <c r="F13" s="40"/>
      <c r="G13" s="60"/>
      <c r="H13" s="64"/>
      <c r="I13" s="43"/>
      <c r="J13" s="44"/>
      <c r="K13" s="45"/>
      <c r="L13" s="59"/>
      <c r="M13" s="44"/>
      <c r="N13" s="45"/>
      <c r="O13" s="65"/>
      <c r="P13" s="66"/>
      <c r="Q13" s="67"/>
      <c r="R13" s="274"/>
      <c r="S13" s="62"/>
      <c r="T13" s="63"/>
      <c r="U13" s="52"/>
      <c r="V13" s="53"/>
      <c r="W13" s="54"/>
      <c r="X13" s="94"/>
      <c r="Y13" s="266"/>
      <c r="Z13" s="267"/>
      <c r="AA13" s="55"/>
      <c r="AB13" s="56"/>
      <c r="AC13" s="293"/>
    </row>
    <row r="14" spans="1:29" ht="15.75" customHeight="1">
      <c r="A14" s="283"/>
      <c r="B14" s="38"/>
      <c r="C14" s="285"/>
      <c r="D14" s="286"/>
      <c r="E14" s="39"/>
      <c r="F14" s="40"/>
      <c r="G14" s="60"/>
      <c r="H14" s="64"/>
      <c r="I14" s="43"/>
      <c r="J14" s="44"/>
      <c r="K14" s="45"/>
      <c r="L14" s="59"/>
      <c r="M14" s="44"/>
      <c r="N14" s="45"/>
      <c r="O14" s="65"/>
      <c r="P14" s="66"/>
      <c r="Q14" s="67"/>
      <c r="R14" s="274"/>
      <c r="S14" s="62"/>
      <c r="T14" s="63"/>
      <c r="U14" s="52"/>
      <c r="V14" s="53"/>
      <c r="W14" s="54"/>
      <c r="X14" s="94"/>
      <c r="Y14" s="266"/>
      <c r="Z14" s="267"/>
      <c r="AA14" s="55"/>
      <c r="AB14" s="56"/>
      <c r="AC14" s="293"/>
    </row>
    <row r="15" spans="1:29" ht="15.75" customHeight="1">
      <c r="A15" s="283"/>
      <c r="B15" s="38"/>
      <c r="C15" s="285"/>
      <c r="D15" s="286"/>
      <c r="E15" s="39"/>
      <c r="F15" s="40"/>
      <c r="G15" s="60"/>
      <c r="H15" s="64"/>
      <c r="I15" s="43"/>
      <c r="J15" s="44"/>
      <c r="K15" s="45"/>
      <c r="L15" s="59"/>
      <c r="M15" s="44"/>
      <c r="N15" s="45"/>
      <c r="O15" s="65"/>
      <c r="P15" s="66"/>
      <c r="Q15" s="67"/>
      <c r="R15" s="274"/>
      <c r="S15" s="62"/>
      <c r="T15" s="63"/>
      <c r="U15" s="52"/>
      <c r="V15" s="53"/>
      <c r="W15" s="54"/>
      <c r="X15" s="94"/>
      <c r="Y15" s="266"/>
      <c r="Z15" s="267"/>
      <c r="AA15" s="55"/>
      <c r="AB15" s="56"/>
      <c r="AC15" s="293"/>
    </row>
    <row r="16" spans="1:29" ht="15.75" customHeight="1">
      <c r="A16" s="283"/>
      <c r="B16" s="38"/>
      <c r="C16" s="285"/>
      <c r="D16" s="286"/>
      <c r="E16" s="39"/>
      <c r="F16" s="40"/>
      <c r="G16" s="60"/>
      <c r="H16" s="64"/>
      <c r="I16" s="43"/>
      <c r="J16" s="44"/>
      <c r="K16" s="45"/>
      <c r="L16" s="59"/>
      <c r="M16" s="44"/>
      <c r="N16" s="45"/>
      <c r="O16" s="65"/>
      <c r="P16" s="66"/>
      <c r="Q16" s="67"/>
      <c r="R16" s="274"/>
      <c r="S16" s="62"/>
      <c r="T16" s="63"/>
      <c r="U16" s="52"/>
      <c r="V16" s="53"/>
      <c r="W16" s="54"/>
      <c r="X16" s="94"/>
      <c r="Y16" s="266"/>
      <c r="Z16" s="267"/>
      <c r="AA16" s="55"/>
      <c r="AB16" s="56"/>
      <c r="AC16" s="293"/>
    </row>
    <row r="17" spans="1:43" ht="15.75" customHeight="1">
      <c r="A17" s="283"/>
      <c r="B17" s="38"/>
      <c r="C17" s="285"/>
      <c r="D17" s="286"/>
      <c r="E17" s="39"/>
      <c r="F17" s="40"/>
      <c r="G17" s="60"/>
      <c r="H17" s="64"/>
      <c r="I17" s="43"/>
      <c r="J17" s="44"/>
      <c r="K17" s="45"/>
      <c r="L17" s="59"/>
      <c r="M17" s="44"/>
      <c r="N17" s="45"/>
      <c r="O17" s="65"/>
      <c r="P17" s="66"/>
      <c r="Q17" s="67"/>
      <c r="R17" s="274"/>
      <c r="S17" s="62"/>
      <c r="T17" s="63"/>
      <c r="U17" s="52"/>
      <c r="V17" s="53"/>
      <c r="W17" s="54"/>
      <c r="X17" s="94"/>
      <c r="Y17" s="266"/>
      <c r="Z17" s="267"/>
      <c r="AA17" s="55"/>
      <c r="AB17" s="56"/>
      <c r="AC17" s="293"/>
    </row>
    <row r="18" spans="1:43" ht="15.75" customHeight="1">
      <c r="A18" s="283"/>
      <c r="B18" s="38"/>
      <c r="C18" s="285"/>
      <c r="D18" s="286"/>
      <c r="E18" s="39"/>
      <c r="F18" s="40"/>
      <c r="G18" s="60"/>
      <c r="H18" s="64"/>
      <c r="I18" s="43"/>
      <c r="J18" s="44"/>
      <c r="K18" s="45"/>
      <c r="L18" s="59"/>
      <c r="M18" s="44"/>
      <c r="N18" s="45"/>
      <c r="O18" s="65"/>
      <c r="P18" s="66"/>
      <c r="Q18" s="67"/>
      <c r="R18" s="274"/>
      <c r="S18" s="62"/>
      <c r="T18" s="63"/>
      <c r="U18" s="52"/>
      <c r="V18" s="53"/>
      <c r="W18" s="68"/>
      <c r="X18" s="110"/>
      <c r="Y18" s="266"/>
      <c r="Z18" s="267"/>
      <c r="AA18" s="55"/>
      <c r="AB18" s="56"/>
      <c r="AC18" s="293"/>
    </row>
    <row r="19" spans="1:43" ht="15.75" customHeight="1">
      <c r="A19" s="283"/>
      <c r="B19" s="38"/>
      <c r="C19" s="285"/>
      <c r="D19" s="286"/>
      <c r="E19" s="39"/>
      <c r="F19" s="40"/>
      <c r="G19" s="60"/>
      <c r="H19" s="64"/>
      <c r="I19" s="43"/>
      <c r="J19" s="44"/>
      <c r="K19" s="45"/>
      <c r="L19" s="59"/>
      <c r="M19" s="44"/>
      <c r="N19" s="45"/>
      <c r="O19" s="65"/>
      <c r="P19" s="66"/>
      <c r="Q19" s="67"/>
      <c r="R19" s="274"/>
      <c r="S19" s="62"/>
      <c r="T19" s="63"/>
      <c r="U19" s="52"/>
      <c r="V19" s="53"/>
      <c r="W19" s="68"/>
      <c r="X19" s="110"/>
      <c r="Y19" s="266"/>
      <c r="Z19" s="267"/>
      <c r="AA19" s="55"/>
      <c r="AB19" s="56"/>
      <c r="AC19" s="293"/>
    </row>
    <row r="20" spans="1:43" ht="15.75" customHeight="1">
      <c r="A20" s="283"/>
      <c r="B20" s="69"/>
      <c r="C20" s="285"/>
      <c r="D20" s="286"/>
      <c r="E20" s="70"/>
      <c r="F20" s="71"/>
      <c r="G20" s="72"/>
      <c r="H20" s="64"/>
      <c r="I20" s="43"/>
      <c r="J20" s="44"/>
      <c r="K20" s="45"/>
      <c r="L20" s="59"/>
      <c r="M20" s="44"/>
      <c r="N20" s="45"/>
      <c r="O20" s="65"/>
      <c r="P20" s="66"/>
      <c r="Q20" s="67"/>
      <c r="R20" s="274"/>
      <c r="S20" s="62"/>
      <c r="T20" s="63"/>
      <c r="U20" s="73"/>
      <c r="V20" s="74"/>
      <c r="W20" s="68"/>
      <c r="X20" s="110"/>
      <c r="Y20" s="266"/>
      <c r="Z20" s="267"/>
      <c r="AA20" s="75"/>
      <c r="AB20" s="30"/>
      <c r="AC20" s="294"/>
    </row>
    <row r="21" spans="1:43" s="90" customFormat="1" ht="15.75" customHeight="1" thickBot="1">
      <c r="A21" s="284"/>
      <c r="B21" s="76" t="s">
        <v>35</v>
      </c>
      <c r="C21" s="261"/>
      <c r="D21" s="261"/>
      <c r="E21" s="77"/>
      <c r="F21" s="78"/>
      <c r="G21" s="79"/>
      <c r="H21" s="20"/>
      <c r="I21" s="80">
        <f t="shared" ref="I21:J21" si="9">AVERAGE(I5:I20)</f>
        <v>15.571428571428571</v>
      </c>
      <c r="J21" s="81">
        <f t="shared" si="9"/>
        <v>1759.2857142857142</v>
      </c>
      <c r="K21" s="82">
        <f t="shared" ref="K21" si="10">J21/I21</f>
        <v>112.98165137614679</v>
      </c>
      <c r="L21" s="80">
        <f t="shared" ref="L21:M21" si="11">AVERAGE(L5:L20)</f>
        <v>15.571428571428571</v>
      </c>
      <c r="M21" s="81">
        <f t="shared" si="11"/>
        <v>1487.0218834787609</v>
      </c>
      <c r="N21" s="82">
        <f t="shared" ref="N21:N28" si="12">M21/L21</f>
        <v>95.496818205058034</v>
      </c>
      <c r="O21" s="83">
        <f t="shared" ref="O21:O28" si="13">L21-I21</f>
        <v>0</v>
      </c>
      <c r="P21" s="84">
        <f t="shared" ref="P21:P28" si="14">N21-K21</f>
        <v>-17.484833171088752</v>
      </c>
      <c r="Q21" s="85">
        <f t="shared" ref="Q21:Q28" si="15">N21/K21</f>
        <v>0.84524183388967322</v>
      </c>
      <c r="R21" s="275"/>
      <c r="S21" s="182">
        <f>S5</f>
        <v>0.25011574074074072</v>
      </c>
      <c r="T21" s="183">
        <f>INDEX(T5:T20,COUNTA(T5:T20))</f>
        <v>0.6758912037037037</v>
      </c>
      <c r="U21" s="86"/>
      <c r="V21" s="86"/>
      <c r="W21" s="87"/>
      <c r="X21" s="179"/>
      <c r="Y21" s="262"/>
      <c r="Z21" s="263"/>
      <c r="AA21" s="88">
        <f t="shared" ref="AA21:AA28" si="16">M21-J21</f>
        <v>-272.26383080695337</v>
      </c>
      <c r="AB21" s="89">
        <f t="shared" ref="AB21:AB28" si="17">M21/J21</f>
        <v>0.84524183388967322</v>
      </c>
      <c r="AC21" s="295"/>
    </row>
    <row r="22" spans="1:43" ht="15.75" customHeight="1">
      <c r="A22" s="268" t="s">
        <v>36</v>
      </c>
      <c r="B22" s="16" t="s">
        <v>70</v>
      </c>
      <c r="C22" s="349" t="s">
        <v>71</v>
      </c>
      <c r="D22" s="349"/>
      <c r="E22" s="21">
        <v>56.43</v>
      </c>
      <c r="F22" s="25">
        <v>2391</v>
      </c>
      <c r="G22" s="22">
        <f t="shared" ref="G22:G28" si="18">E22*F22</f>
        <v>134924.13</v>
      </c>
      <c r="H22" s="23"/>
      <c r="I22" s="24">
        <v>24</v>
      </c>
      <c r="J22" s="25">
        <v>2000</v>
      </c>
      <c r="K22" s="26">
        <f>J22/I22</f>
        <v>83.333333333333329</v>
      </c>
      <c r="L22" s="27">
        <v>24</v>
      </c>
      <c r="M22" s="25">
        <f t="shared" ref="M22:M28" si="19">F22/V22*60</f>
        <v>1688.0957050402044</v>
      </c>
      <c r="N22" s="26">
        <f t="shared" si="12"/>
        <v>70.337321043341845</v>
      </c>
      <c r="O22" s="91">
        <f t="shared" si="13"/>
        <v>0</v>
      </c>
      <c r="P22" s="92">
        <f t="shared" si="14"/>
        <v>-12.996012289991484</v>
      </c>
      <c r="Q22" s="31">
        <f t="shared" si="15"/>
        <v>0.84404785252010217</v>
      </c>
      <c r="R22" s="273">
        <f>Q38</f>
        <v>0.84742575099942052</v>
      </c>
      <c r="S22" s="32">
        <v>0.16667824074074075</v>
      </c>
      <c r="T22" s="33">
        <v>0.22569444444444445</v>
      </c>
      <c r="U22" s="34"/>
      <c r="V22" s="35">
        <v>84.98333333333332</v>
      </c>
      <c r="W22" s="93"/>
      <c r="X22" s="26"/>
      <c r="Y22" s="276"/>
      <c r="Z22" s="277"/>
      <c r="AA22" s="36">
        <f t="shared" si="16"/>
        <v>-311.90429495979561</v>
      </c>
      <c r="AB22" s="31">
        <f t="shared" si="17"/>
        <v>0.84404785252010217</v>
      </c>
      <c r="AC22" s="348">
        <f>AB38</f>
        <v>0.84742575099942041</v>
      </c>
    </row>
    <row r="23" spans="1:43" ht="15.75" customHeight="1">
      <c r="A23" s="269"/>
      <c r="B23" s="38" t="s">
        <v>74</v>
      </c>
      <c r="C23" s="287" t="s">
        <v>234</v>
      </c>
      <c r="D23" s="287"/>
      <c r="E23" s="39">
        <v>51.01</v>
      </c>
      <c r="F23" s="40">
        <v>5300</v>
      </c>
      <c r="G23" s="41">
        <f t="shared" si="18"/>
        <v>270353</v>
      </c>
      <c r="H23" s="42"/>
      <c r="I23" s="43">
        <v>26</v>
      </c>
      <c r="J23" s="44">
        <v>2000</v>
      </c>
      <c r="K23" s="45">
        <f t="shared" ref="K23:K63" si="20">J23/I23</f>
        <v>76.92307692307692</v>
      </c>
      <c r="L23" s="46">
        <v>26</v>
      </c>
      <c r="M23" s="44">
        <f t="shared" si="19"/>
        <v>1622.4489795918373</v>
      </c>
      <c r="N23" s="45">
        <f t="shared" si="12"/>
        <v>62.401883830455283</v>
      </c>
      <c r="O23" s="47">
        <f t="shared" si="13"/>
        <v>0</v>
      </c>
      <c r="P23" s="48">
        <f t="shared" si="14"/>
        <v>-14.521193092621637</v>
      </c>
      <c r="Q23" s="49">
        <f t="shared" si="15"/>
        <v>0.81122448979591877</v>
      </c>
      <c r="R23" s="274"/>
      <c r="S23" s="50">
        <v>0.22847222222222219</v>
      </c>
      <c r="T23" s="51">
        <v>0.36458333333333326</v>
      </c>
      <c r="U23" s="52">
        <v>3.9999999999999458</v>
      </c>
      <c r="V23" s="53">
        <v>195.99999999999994</v>
      </c>
      <c r="W23" s="54"/>
      <c r="X23" s="94"/>
      <c r="Y23" s="266"/>
      <c r="Z23" s="267"/>
      <c r="AA23" s="55">
        <f t="shared" si="16"/>
        <v>-377.55102040816269</v>
      </c>
      <c r="AB23" s="49">
        <f t="shared" si="17"/>
        <v>0.81122448979591866</v>
      </c>
      <c r="AC23" s="294"/>
    </row>
    <row r="24" spans="1:43" ht="15.75" customHeight="1">
      <c r="A24" s="269"/>
      <c r="B24" s="38" t="s">
        <v>70</v>
      </c>
      <c r="C24" s="287" t="s">
        <v>73</v>
      </c>
      <c r="D24" s="287"/>
      <c r="E24" s="39">
        <v>51.86</v>
      </c>
      <c r="F24" s="40">
        <v>1393</v>
      </c>
      <c r="G24" s="41">
        <f t="shared" si="18"/>
        <v>72240.98</v>
      </c>
      <c r="H24" s="42"/>
      <c r="I24" s="43">
        <v>26</v>
      </c>
      <c r="J24" s="44">
        <v>2000</v>
      </c>
      <c r="K24" s="45">
        <f t="shared" si="20"/>
        <v>76.92307692307692</v>
      </c>
      <c r="L24" s="46">
        <v>26</v>
      </c>
      <c r="M24" s="44">
        <f t="shared" si="19"/>
        <v>1646.8965517241372</v>
      </c>
      <c r="N24" s="45">
        <f t="shared" si="12"/>
        <v>63.342175066312969</v>
      </c>
      <c r="O24" s="47">
        <f t="shared" si="13"/>
        <v>0</v>
      </c>
      <c r="P24" s="48">
        <f t="shared" si="14"/>
        <v>-13.580901856763951</v>
      </c>
      <c r="Q24" s="49">
        <f t="shared" si="15"/>
        <v>0.82344827586206859</v>
      </c>
      <c r="R24" s="274"/>
      <c r="S24" s="50">
        <v>0.36822916666666666</v>
      </c>
      <c r="T24" s="51">
        <v>0.40347222222222223</v>
      </c>
      <c r="U24" s="52">
        <v>5.2500000000001013</v>
      </c>
      <c r="V24" s="53">
        <v>50.750000000000021</v>
      </c>
      <c r="W24" s="54"/>
      <c r="X24" s="94"/>
      <c r="Y24" s="266"/>
      <c r="Z24" s="267"/>
      <c r="AA24" s="55">
        <f t="shared" si="16"/>
        <v>-353.10344827586277</v>
      </c>
      <c r="AB24" s="49">
        <f t="shared" si="17"/>
        <v>0.82344827586206859</v>
      </c>
      <c r="AC24" s="294"/>
    </row>
    <row r="25" spans="1:43" ht="15.75" customHeight="1">
      <c r="A25" s="269"/>
      <c r="B25" s="38" t="s">
        <v>70</v>
      </c>
      <c r="C25" s="287" t="s">
        <v>72</v>
      </c>
      <c r="D25" s="287"/>
      <c r="E25" s="39">
        <v>56.77</v>
      </c>
      <c r="F25" s="40">
        <v>2000</v>
      </c>
      <c r="G25" s="41">
        <f t="shared" si="18"/>
        <v>113540</v>
      </c>
      <c r="H25" s="42">
        <v>2</v>
      </c>
      <c r="I25" s="43">
        <v>26</v>
      </c>
      <c r="J25" s="44">
        <v>2000</v>
      </c>
      <c r="K25" s="45">
        <f t="shared" si="20"/>
        <v>76.92307692307692</v>
      </c>
      <c r="L25" s="46">
        <v>26</v>
      </c>
      <c r="M25" s="44">
        <f t="shared" si="19"/>
        <v>1724.5508982035931</v>
      </c>
      <c r="N25" s="45">
        <f t="shared" si="12"/>
        <v>66.3288807001382</v>
      </c>
      <c r="O25" s="47">
        <f t="shared" si="13"/>
        <v>0</v>
      </c>
      <c r="P25" s="48">
        <f t="shared" si="14"/>
        <v>-10.59419622293872</v>
      </c>
      <c r="Q25" s="49">
        <f t="shared" si="15"/>
        <v>0.86227544910179665</v>
      </c>
      <c r="R25" s="274"/>
      <c r="S25" s="50">
        <v>0.41001157407407407</v>
      </c>
      <c r="T25" s="51">
        <v>0.45833333333333331</v>
      </c>
      <c r="U25" s="52">
        <v>9.4166666666666465</v>
      </c>
      <c r="V25" s="53">
        <v>69.583333333333314</v>
      </c>
      <c r="W25" s="54"/>
      <c r="X25" s="94"/>
      <c r="Y25" s="266"/>
      <c r="Z25" s="267"/>
      <c r="AA25" s="55">
        <f t="shared" si="16"/>
        <v>-275.44910179640692</v>
      </c>
      <c r="AB25" s="49">
        <f t="shared" si="17"/>
        <v>0.86227544910179654</v>
      </c>
      <c r="AC25" s="294"/>
    </row>
    <row r="26" spans="1:43" ht="15.75" customHeight="1">
      <c r="A26" s="269"/>
      <c r="B26" s="38" t="s">
        <v>74</v>
      </c>
      <c r="C26" s="287" t="s">
        <v>84</v>
      </c>
      <c r="D26" s="287"/>
      <c r="E26" s="39">
        <v>59.52</v>
      </c>
      <c r="F26" s="40">
        <v>2300</v>
      </c>
      <c r="G26" s="41">
        <f t="shared" si="18"/>
        <v>136896</v>
      </c>
      <c r="H26" s="58">
        <v>2</v>
      </c>
      <c r="I26" s="43">
        <v>26</v>
      </c>
      <c r="J26" s="44">
        <v>2000</v>
      </c>
      <c r="K26" s="45">
        <f t="shared" si="20"/>
        <v>76.92307692307692</v>
      </c>
      <c r="L26" s="59">
        <v>26</v>
      </c>
      <c r="M26" s="44">
        <f t="shared" si="19"/>
        <v>1727.519298977674</v>
      </c>
      <c r="N26" s="45">
        <f t="shared" si="12"/>
        <v>66.443049960679772</v>
      </c>
      <c r="O26" s="47">
        <f t="shared" si="13"/>
        <v>0</v>
      </c>
      <c r="P26" s="48">
        <f t="shared" si="14"/>
        <v>-10.480026962397147</v>
      </c>
      <c r="Q26" s="49">
        <f t="shared" si="15"/>
        <v>0.8637596494888371</v>
      </c>
      <c r="R26" s="274"/>
      <c r="S26" s="50">
        <v>0.46258101851851852</v>
      </c>
      <c r="T26" s="51">
        <v>0.5180555555555556</v>
      </c>
      <c r="U26" s="52">
        <v>6.1166666666666902</v>
      </c>
      <c r="V26" s="53">
        <v>79.883333333333411</v>
      </c>
      <c r="W26" s="54">
        <v>0.5180555555555556</v>
      </c>
      <c r="X26" s="94">
        <v>0.5571180555555556</v>
      </c>
      <c r="Y26" s="266"/>
      <c r="Z26" s="267"/>
      <c r="AA26" s="55">
        <f t="shared" si="16"/>
        <v>-272.480701022326</v>
      </c>
      <c r="AB26" s="49">
        <f t="shared" si="17"/>
        <v>0.86375964948883699</v>
      </c>
      <c r="AC26" s="294"/>
    </row>
    <row r="27" spans="1:43" ht="15.75" customHeight="1">
      <c r="A27" s="269"/>
      <c r="B27" s="38" t="s">
        <v>70</v>
      </c>
      <c r="C27" s="287" t="s">
        <v>72</v>
      </c>
      <c r="D27" s="287"/>
      <c r="E27" s="39">
        <v>56.77</v>
      </c>
      <c r="F27" s="40">
        <v>2235</v>
      </c>
      <c r="G27" s="60">
        <f t="shared" si="18"/>
        <v>126880.95000000001</v>
      </c>
      <c r="H27" s="61"/>
      <c r="I27" s="43">
        <v>26</v>
      </c>
      <c r="J27" s="44">
        <v>2000</v>
      </c>
      <c r="K27" s="45">
        <f t="shared" si="20"/>
        <v>76.92307692307692</v>
      </c>
      <c r="L27" s="46">
        <v>26</v>
      </c>
      <c r="M27" s="44">
        <f t="shared" si="19"/>
        <v>1723.6503856041129</v>
      </c>
      <c r="N27" s="45">
        <f t="shared" si="12"/>
        <v>66.294245600158192</v>
      </c>
      <c r="O27" s="47">
        <f t="shared" si="13"/>
        <v>0</v>
      </c>
      <c r="P27" s="48">
        <f t="shared" si="14"/>
        <v>-10.628831322918728</v>
      </c>
      <c r="Q27" s="49">
        <f t="shared" si="15"/>
        <v>0.86182519280205649</v>
      </c>
      <c r="R27" s="274"/>
      <c r="S27" s="50">
        <v>0.5571180555555556</v>
      </c>
      <c r="T27" s="51">
        <v>0.61114583333333339</v>
      </c>
      <c r="U27" s="52">
        <v>56.25</v>
      </c>
      <c r="V27" s="53">
        <v>77.800000000000011</v>
      </c>
      <c r="W27" s="54"/>
      <c r="X27" s="94"/>
      <c r="Y27" s="266"/>
      <c r="Z27" s="267"/>
      <c r="AA27" s="55">
        <f t="shared" si="16"/>
        <v>-276.3496143958871</v>
      </c>
      <c r="AB27" s="49">
        <f t="shared" si="17"/>
        <v>0.86182519280205649</v>
      </c>
      <c r="AC27" s="294"/>
    </row>
    <row r="28" spans="1:43" ht="15.75" customHeight="1">
      <c r="A28" s="269"/>
      <c r="B28" s="38" t="s">
        <v>74</v>
      </c>
      <c r="C28" s="287" t="s">
        <v>84</v>
      </c>
      <c r="D28" s="287"/>
      <c r="E28" s="39">
        <v>59.52</v>
      </c>
      <c r="F28" s="40">
        <v>3389</v>
      </c>
      <c r="G28" s="60">
        <f t="shared" si="18"/>
        <v>201713.28</v>
      </c>
      <c r="H28" s="64"/>
      <c r="I28" s="43">
        <v>26</v>
      </c>
      <c r="J28" s="44">
        <v>2000</v>
      </c>
      <c r="K28" s="45">
        <f t="shared" si="20"/>
        <v>76.92307692307692</v>
      </c>
      <c r="L28" s="59">
        <v>26</v>
      </c>
      <c r="M28" s="44">
        <f t="shared" si="19"/>
        <v>1730.798694850328</v>
      </c>
      <c r="N28" s="45">
        <f t="shared" si="12"/>
        <v>66.56918057116647</v>
      </c>
      <c r="O28" s="65">
        <f t="shared" si="13"/>
        <v>0</v>
      </c>
      <c r="P28" s="66">
        <f t="shared" si="14"/>
        <v>-10.35389635191045</v>
      </c>
      <c r="Q28" s="67">
        <f t="shared" si="15"/>
        <v>0.86539934742516411</v>
      </c>
      <c r="R28" s="274"/>
      <c r="S28" s="50">
        <v>0.61597222222222203</v>
      </c>
      <c r="T28" s="51">
        <v>0.69755787037037043</v>
      </c>
      <c r="U28" s="52">
        <v>6.9499999999996476</v>
      </c>
      <c r="V28" s="53">
        <v>117.48333333333369</v>
      </c>
      <c r="W28" s="54"/>
      <c r="X28" s="94"/>
      <c r="Y28" s="266"/>
      <c r="Z28" s="267"/>
      <c r="AA28" s="55">
        <f t="shared" si="16"/>
        <v>-269.20130514967195</v>
      </c>
      <c r="AB28" s="49">
        <f t="shared" si="17"/>
        <v>0.865399347425164</v>
      </c>
      <c r="AC28" s="294"/>
    </row>
    <row r="29" spans="1:43" ht="15.75" customHeight="1">
      <c r="A29" s="269"/>
      <c r="B29" s="38"/>
      <c r="C29" s="287"/>
      <c r="D29" s="287"/>
      <c r="E29" s="39"/>
      <c r="F29" s="40"/>
      <c r="G29" s="60"/>
      <c r="H29" s="64"/>
      <c r="I29" s="43"/>
      <c r="J29" s="44"/>
      <c r="K29" s="45"/>
      <c r="L29" s="59"/>
      <c r="M29" s="44"/>
      <c r="N29" s="45"/>
      <c r="O29" s="65"/>
      <c r="P29" s="66"/>
      <c r="Q29" s="67"/>
      <c r="R29" s="274"/>
      <c r="S29" s="50"/>
      <c r="T29" s="51"/>
      <c r="U29" s="52"/>
      <c r="V29" s="53"/>
      <c r="W29" s="54"/>
      <c r="X29" s="94"/>
      <c r="Y29" s="266"/>
      <c r="Z29" s="267"/>
      <c r="AA29" s="55"/>
      <c r="AB29" s="49"/>
      <c r="AC29" s="294"/>
      <c r="AQ29" s="9">
        <f>AI8</f>
        <v>0</v>
      </c>
    </row>
    <row r="30" spans="1:43" ht="15.75" customHeight="1">
      <c r="A30" s="269"/>
      <c r="B30" s="38"/>
      <c r="C30" s="287"/>
      <c r="D30" s="287"/>
      <c r="E30" s="39"/>
      <c r="F30" s="40"/>
      <c r="G30" s="60"/>
      <c r="H30" s="64"/>
      <c r="I30" s="43"/>
      <c r="J30" s="44"/>
      <c r="K30" s="45"/>
      <c r="L30" s="59"/>
      <c r="M30" s="44"/>
      <c r="N30" s="45"/>
      <c r="O30" s="65"/>
      <c r="P30" s="66"/>
      <c r="Q30" s="67"/>
      <c r="R30" s="274"/>
      <c r="S30" s="50"/>
      <c r="T30" s="51"/>
      <c r="U30" s="52"/>
      <c r="V30" s="53"/>
      <c r="W30" s="54"/>
      <c r="X30" s="94"/>
      <c r="Y30" s="266"/>
      <c r="Z30" s="267"/>
      <c r="AA30" s="55"/>
      <c r="AB30" s="49"/>
      <c r="AC30" s="294"/>
    </row>
    <row r="31" spans="1:43" ht="15.75" customHeight="1">
      <c r="A31" s="269"/>
      <c r="B31" s="38"/>
      <c r="C31" s="287"/>
      <c r="D31" s="287"/>
      <c r="E31" s="39"/>
      <c r="F31" s="40"/>
      <c r="G31" s="60"/>
      <c r="H31" s="64"/>
      <c r="I31" s="43"/>
      <c r="J31" s="44"/>
      <c r="K31" s="45"/>
      <c r="L31" s="59"/>
      <c r="M31" s="44"/>
      <c r="N31" s="45"/>
      <c r="O31" s="65"/>
      <c r="P31" s="66"/>
      <c r="Q31" s="67"/>
      <c r="R31" s="274"/>
      <c r="S31" s="50"/>
      <c r="T31" s="51"/>
      <c r="U31" s="52"/>
      <c r="V31" s="53"/>
      <c r="W31" s="54"/>
      <c r="X31" s="94"/>
      <c r="Y31" s="266"/>
      <c r="Z31" s="267"/>
      <c r="AA31" s="55"/>
      <c r="AB31" s="49"/>
      <c r="AC31" s="294"/>
    </row>
    <row r="32" spans="1:43" ht="15.75" customHeight="1">
      <c r="A32" s="269"/>
      <c r="B32" s="38"/>
      <c r="C32" s="287"/>
      <c r="D32" s="287"/>
      <c r="E32" s="39"/>
      <c r="F32" s="40"/>
      <c r="G32" s="60"/>
      <c r="H32" s="64"/>
      <c r="I32" s="43"/>
      <c r="J32" s="44"/>
      <c r="K32" s="45"/>
      <c r="L32" s="59"/>
      <c r="M32" s="44"/>
      <c r="N32" s="45"/>
      <c r="O32" s="65"/>
      <c r="P32" s="66"/>
      <c r="Q32" s="67"/>
      <c r="R32" s="274"/>
      <c r="S32" s="50"/>
      <c r="T32" s="51"/>
      <c r="U32" s="52"/>
      <c r="V32" s="53"/>
      <c r="W32" s="54"/>
      <c r="X32" s="94"/>
      <c r="Y32" s="266"/>
      <c r="Z32" s="267"/>
      <c r="AA32" s="55"/>
      <c r="AB32" s="49"/>
      <c r="AC32" s="294"/>
    </row>
    <row r="33" spans="1:29" ht="15.75" customHeight="1">
      <c r="A33" s="269"/>
      <c r="B33" s="38"/>
      <c r="C33" s="287"/>
      <c r="D33" s="287"/>
      <c r="E33" s="39"/>
      <c r="F33" s="40"/>
      <c r="G33" s="60"/>
      <c r="H33" s="64"/>
      <c r="I33" s="43"/>
      <c r="J33" s="44"/>
      <c r="K33" s="45"/>
      <c r="L33" s="59"/>
      <c r="M33" s="44"/>
      <c r="N33" s="45"/>
      <c r="O33" s="65"/>
      <c r="P33" s="66"/>
      <c r="Q33" s="67"/>
      <c r="R33" s="274"/>
      <c r="S33" s="50"/>
      <c r="T33" s="51"/>
      <c r="U33" s="52"/>
      <c r="V33" s="53"/>
      <c r="W33" s="54"/>
      <c r="X33" s="94"/>
      <c r="Y33" s="266"/>
      <c r="Z33" s="267"/>
      <c r="AA33" s="55"/>
      <c r="AB33" s="49"/>
      <c r="AC33" s="294"/>
    </row>
    <row r="34" spans="1:29" ht="15.75" customHeight="1">
      <c r="A34" s="269"/>
      <c r="B34" s="38"/>
      <c r="C34" s="287"/>
      <c r="D34" s="287"/>
      <c r="E34" s="39"/>
      <c r="F34" s="40"/>
      <c r="G34" s="60"/>
      <c r="H34" s="64"/>
      <c r="I34" s="43"/>
      <c r="J34" s="44"/>
      <c r="K34" s="45"/>
      <c r="L34" s="59"/>
      <c r="M34" s="44"/>
      <c r="N34" s="45"/>
      <c r="O34" s="65"/>
      <c r="P34" s="66"/>
      <c r="Q34" s="67"/>
      <c r="R34" s="274"/>
      <c r="S34" s="50"/>
      <c r="T34" s="51"/>
      <c r="U34" s="52"/>
      <c r="V34" s="53"/>
      <c r="W34" s="54"/>
      <c r="X34" s="94"/>
      <c r="Y34" s="266"/>
      <c r="Z34" s="267"/>
      <c r="AA34" s="55"/>
      <c r="AB34" s="49"/>
      <c r="AC34" s="294"/>
    </row>
    <row r="35" spans="1:29" ht="15.75" customHeight="1">
      <c r="A35" s="269"/>
      <c r="B35" s="38"/>
      <c r="C35" s="287"/>
      <c r="D35" s="287"/>
      <c r="E35" s="39"/>
      <c r="F35" s="40"/>
      <c r="G35" s="60"/>
      <c r="H35" s="64"/>
      <c r="I35" s="43"/>
      <c r="J35" s="44"/>
      <c r="K35" s="45"/>
      <c r="L35" s="59"/>
      <c r="M35" s="44"/>
      <c r="N35" s="45"/>
      <c r="O35" s="65"/>
      <c r="P35" s="66"/>
      <c r="Q35" s="67"/>
      <c r="R35" s="274"/>
      <c r="S35" s="50"/>
      <c r="T35" s="51"/>
      <c r="U35" s="52"/>
      <c r="V35" s="53"/>
      <c r="W35" s="54"/>
      <c r="X35" s="94"/>
      <c r="Y35" s="266"/>
      <c r="Z35" s="267"/>
      <c r="AA35" s="55"/>
      <c r="AB35" s="49"/>
      <c r="AC35" s="294"/>
    </row>
    <row r="36" spans="1:29" ht="15.75" customHeight="1">
      <c r="A36" s="269"/>
      <c r="B36" s="38"/>
      <c r="C36" s="287"/>
      <c r="D36" s="287"/>
      <c r="E36" s="39"/>
      <c r="F36" s="40"/>
      <c r="G36" s="60"/>
      <c r="H36" s="64"/>
      <c r="I36" s="43"/>
      <c r="J36" s="44"/>
      <c r="K36" s="45"/>
      <c r="L36" s="59"/>
      <c r="M36" s="44"/>
      <c r="N36" s="45"/>
      <c r="O36" s="65"/>
      <c r="P36" s="66"/>
      <c r="Q36" s="67"/>
      <c r="R36" s="274"/>
      <c r="S36" s="50"/>
      <c r="T36" s="51"/>
      <c r="U36" s="52"/>
      <c r="V36" s="53"/>
      <c r="W36" s="54"/>
      <c r="X36" s="94"/>
      <c r="Y36" s="266"/>
      <c r="Z36" s="267"/>
      <c r="AA36" s="55"/>
      <c r="AB36" s="49"/>
      <c r="AC36" s="294"/>
    </row>
    <row r="37" spans="1:29" ht="15.75" customHeight="1">
      <c r="A37" s="269"/>
      <c r="B37" s="38"/>
      <c r="C37" s="287"/>
      <c r="D37" s="287"/>
      <c r="E37" s="95"/>
      <c r="F37" s="40"/>
      <c r="G37" s="72"/>
      <c r="H37" s="64"/>
      <c r="I37" s="43"/>
      <c r="J37" s="44"/>
      <c r="K37" s="45"/>
      <c r="L37" s="59"/>
      <c r="M37" s="44"/>
      <c r="N37" s="45"/>
      <c r="O37" s="65"/>
      <c r="P37" s="66"/>
      <c r="Q37" s="67"/>
      <c r="R37" s="274"/>
      <c r="S37" s="50"/>
      <c r="T37" s="51"/>
      <c r="U37" s="73"/>
      <c r="V37" s="53"/>
      <c r="W37" s="54"/>
      <c r="X37" s="94"/>
      <c r="Y37" s="266"/>
      <c r="Z37" s="267"/>
      <c r="AA37" s="55"/>
      <c r="AB37" s="49"/>
      <c r="AC37" s="294"/>
    </row>
    <row r="38" spans="1:29" ht="15.75" customHeight="1" thickBot="1">
      <c r="A38" s="270"/>
      <c r="B38" s="76" t="s">
        <v>35</v>
      </c>
      <c r="C38" s="261"/>
      <c r="D38" s="261"/>
      <c r="E38" s="77"/>
      <c r="F38" s="78"/>
      <c r="G38" s="79"/>
      <c r="H38" s="20"/>
      <c r="I38" s="80">
        <f t="shared" ref="I38:J38" si="21">AVERAGE(I22:I37)</f>
        <v>25.714285714285715</v>
      </c>
      <c r="J38" s="81">
        <f t="shared" si="21"/>
        <v>2000</v>
      </c>
      <c r="K38" s="82">
        <f t="shared" ref="K38" si="22">J38/I38</f>
        <v>77.777777777777771</v>
      </c>
      <c r="L38" s="80">
        <f t="shared" ref="L38:M38" si="23">AVERAGE(L22:L37)</f>
        <v>25.714285714285715</v>
      </c>
      <c r="M38" s="81">
        <f t="shared" si="23"/>
        <v>1694.8515019988408</v>
      </c>
      <c r="N38" s="82">
        <f t="shared" ref="N38:N44" si="24">M38/L38</f>
        <v>65.910891744399365</v>
      </c>
      <c r="O38" s="83">
        <f t="shared" ref="O38:O44" si="25">L38-I38</f>
        <v>0</v>
      </c>
      <c r="P38" s="84">
        <f t="shared" ref="P38:P44" si="26">N38-K38</f>
        <v>-11.866886033378407</v>
      </c>
      <c r="Q38" s="85">
        <f t="shared" ref="Q38:Q44" si="27">N38/K38</f>
        <v>0.84742575099942052</v>
      </c>
      <c r="R38" s="275"/>
      <c r="S38" s="182">
        <f>S22</f>
        <v>0.16667824074074075</v>
      </c>
      <c r="T38" s="183">
        <f>INDEX(T22:T37,COUNTA(T22:T37))</f>
        <v>0.69755787037037043</v>
      </c>
      <c r="U38" s="86"/>
      <c r="V38" s="96"/>
      <c r="W38" s="78"/>
      <c r="X38" s="82"/>
      <c r="Y38" s="262"/>
      <c r="Z38" s="263"/>
      <c r="AA38" s="97">
        <f t="shared" ref="AA38:AA44" si="28">M38-J38</f>
        <v>-305.14849800115917</v>
      </c>
      <c r="AB38" s="85">
        <f t="shared" ref="AB38:AB44" si="29">M38/J38</f>
        <v>0.84742575099942041</v>
      </c>
      <c r="AC38" s="295"/>
    </row>
    <row r="39" spans="1:29" ht="15.75" customHeight="1">
      <c r="A39" s="281" t="s">
        <v>37</v>
      </c>
      <c r="B39" s="98" t="s">
        <v>85</v>
      </c>
      <c r="C39" s="271" t="s">
        <v>86</v>
      </c>
      <c r="D39" s="272"/>
      <c r="E39" s="21">
        <v>37.94</v>
      </c>
      <c r="F39" s="34">
        <v>4644</v>
      </c>
      <c r="G39" s="22">
        <f t="shared" ref="G39:G44" si="30">E39*F39</f>
        <v>176193.36</v>
      </c>
      <c r="H39" s="23"/>
      <c r="I39" s="24">
        <v>19</v>
      </c>
      <c r="J39" s="25">
        <v>2000</v>
      </c>
      <c r="K39" s="26">
        <f>J39/I39</f>
        <v>105.26315789473684</v>
      </c>
      <c r="L39" s="27">
        <v>19</v>
      </c>
      <c r="M39" s="25">
        <f t="shared" ref="M39:M44" si="31">F39/V39*60</f>
        <v>1655.7789442408634</v>
      </c>
      <c r="N39" s="26">
        <f t="shared" si="24"/>
        <v>87.146260223203342</v>
      </c>
      <c r="O39" s="91">
        <f t="shared" si="25"/>
        <v>0</v>
      </c>
      <c r="P39" s="92">
        <f t="shared" si="26"/>
        <v>-18.116897671533494</v>
      </c>
      <c r="Q39" s="31">
        <f t="shared" si="27"/>
        <v>0.82788947212043185</v>
      </c>
      <c r="R39" s="273">
        <f>Q55</f>
        <v>0.84346004251559159</v>
      </c>
      <c r="S39" s="32">
        <v>0.16666666666666666</v>
      </c>
      <c r="T39" s="33">
        <v>0.2835300925925926</v>
      </c>
      <c r="U39" s="34"/>
      <c r="V39" s="35">
        <v>168.28333333333336</v>
      </c>
      <c r="W39" s="15"/>
      <c r="X39" s="17"/>
      <c r="Y39" s="276"/>
      <c r="Z39" s="277"/>
      <c r="AA39" s="36">
        <f t="shared" si="28"/>
        <v>-344.22105575913656</v>
      </c>
      <c r="AB39" s="31">
        <f t="shared" si="29"/>
        <v>0.82788947212043174</v>
      </c>
      <c r="AC39" s="348">
        <f>AB55</f>
        <v>0.84346004251559148</v>
      </c>
    </row>
    <row r="40" spans="1:29" ht="15.75" customHeight="1">
      <c r="A40" s="282"/>
      <c r="B40" s="99" t="s">
        <v>85</v>
      </c>
      <c r="C40" s="264" t="s">
        <v>87</v>
      </c>
      <c r="D40" s="265"/>
      <c r="E40" s="39">
        <v>38.99</v>
      </c>
      <c r="F40" s="52">
        <v>2120</v>
      </c>
      <c r="G40" s="41">
        <f t="shared" si="30"/>
        <v>82658.8</v>
      </c>
      <c r="H40" s="42"/>
      <c r="I40" s="43">
        <v>16</v>
      </c>
      <c r="J40" s="44">
        <v>2000</v>
      </c>
      <c r="K40" s="45">
        <f t="shared" si="20"/>
        <v>125</v>
      </c>
      <c r="L40" s="46">
        <v>16</v>
      </c>
      <c r="M40" s="44">
        <f t="shared" si="31"/>
        <v>1640.9374328101485</v>
      </c>
      <c r="N40" s="45">
        <f t="shared" si="24"/>
        <v>102.55858955063428</v>
      </c>
      <c r="O40" s="47">
        <f t="shared" si="25"/>
        <v>0</v>
      </c>
      <c r="P40" s="48">
        <f t="shared" si="26"/>
        <v>-22.441410449365719</v>
      </c>
      <c r="Q40" s="49">
        <f t="shared" si="27"/>
        <v>0.82046871640507424</v>
      </c>
      <c r="R40" s="274"/>
      <c r="S40" s="50">
        <v>0.2885300925925926</v>
      </c>
      <c r="T40" s="51">
        <v>0.34236111111111112</v>
      </c>
      <c r="U40" s="52">
        <v>7.2000000000000064</v>
      </c>
      <c r="V40" s="53">
        <v>77.516666666666666</v>
      </c>
      <c r="W40" s="54"/>
      <c r="X40" s="94"/>
      <c r="Y40" s="266"/>
      <c r="Z40" s="267"/>
      <c r="AA40" s="55">
        <f t="shared" si="28"/>
        <v>-359.06256718985151</v>
      </c>
      <c r="AB40" s="49">
        <f t="shared" si="29"/>
        <v>0.82046871640507424</v>
      </c>
      <c r="AC40" s="294"/>
    </row>
    <row r="41" spans="1:29" ht="15.75" customHeight="1">
      <c r="A41" s="282"/>
      <c r="B41" s="99" t="s">
        <v>85</v>
      </c>
      <c r="C41" s="264" t="s">
        <v>208</v>
      </c>
      <c r="D41" s="265"/>
      <c r="E41" s="39">
        <v>36.86</v>
      </c>
      <c r="F41" s="52">
        <v>1800</v>
      </c>
      <c r="G41" s="41">
        <f t="shared" si="30"/>
        <v>66348</v>
      </c>
      <c r="H41" s="42">
        <v>2</v>
      </c>
      <c r="I41" s="43">
        <v>17</v>
      </c>
      <c r="J41" s="44">
        <v>2000</v>
      </c>
      <c r="K41" s="45">
        <f t="shared" si="20"/>
        <v>117.64705882352941</v>
      </c>
      <c r="L41" s="46">
        <v>17</v>
      </c>
      <c r="M41" s="44">
        <f t="shared" si="31"/>
        <v>1772.9138166894677</v>
      </c>
      <c r="N41" s="45">
        <f t="shared" si="24"/>
        <v>104.28904804055692</v>
      </c>
      <c r="O41" s="47">
        <f t="shared" si="25"/>
        <v>0</v>
      </c>
      <c r="P41" s="48">
        <f t="shared" si="26"/>
        <v>-13.358010782972485</v>
      </c>
      <c r="Q41" s="49">
        <f t="shared" si="27"/>
        <v>0.8864569083447339</v>
      </c>
      <c r="R41" s="274"/>
      <c r="S41" s="50">
        <v>0.34658564814814813</v>
      </c>
      <c r="T41" s="51">
        <v>0.38888888888888884</v>
      </c>
      <c r="U41" s="52">
        <v>6.0833333333332984</v>
      </c>
      <c r="V41" s="53">
        <v>60.916666666666622</v>
      </c>
      <c r="W41" s="54"/>
      <c r="X41" s="94"/>
      <c r="Y41" s="266"/>
      <c r="Z41" s="267"/>
      <c r="AA41" s="55">
        <f t="shared" si="28"/>
        <v>-227.08618331053231</v>
      </c>
      <c r="AB41" s="49">
        <f t="shared" si="29"/>
        <v>0.8864569083447339</v>
      </c>
      <c r="AC41" s="294"/>
    </row>
    <row r="42" spans="1:29" ht="15.75" customHeight="1">
      <c r="A42" s="282"/>
      <c r="B42" s="99" t="s">
        <v>79</v>
      </c>
      <c r="C42" s="264" t="s">
        <v>80</v>
      </c>
      <c r="D42" s="265"/>
      <c r="E42" s="39">
        <v>56.43</v>
      </c>
      <c r="F42" s="52">
        <v>1247</v>
      </c>
      <c r="G42" s="41">
        <f t="shared" si="30"/>
        <v>70368.210000000006</v>
      </c>
      <c r="H42" s="42"/>
      <c r="I42" s="43">
        <v>23</v>
      </c>
      <c r="J42" s="44">
        <v>2000</v>
      </c>
      <c r="K42" s="45">
        <f t="shared" si="20"/>
        <v>86.956521739130437</v>
      </c>
      <c r="L42" s="46">
        <v>23</v>
      </c>
      <c r="M42" s="44">
        <f t="shared" si="31"/>
        <v>1662.6666666666638</v>
      </c>
      <c r="N42" s="45">
        <f t="shared" si="24"/>
        <v>72.289855072463638</v>
      </c>
      <c r="O42" s="47">
        <f t="shared" si="25"/>
        <v>0</v>
      </c>
      <c r="P42" s="48">
        <f t="shared" si="26"/>
        <v>-14.666666666666799</v>
      </c>
      <c r="Q42" s="49">
        <f t="shared" si="27"/>
        <v>0.83133333333333181</v>
      </c>
      <c r="R42" s="274"/>
      <c r="S42" s="50">
        <v>0.39444444444444438</v>
      </c>
      <c r="T42" s="51">
        <v>0.42569444444444443</v>
      </c>
      <c r="U42" s="52">
        <v>7.9999999999999716</v>
      </c>
      <c r="V42" s="53">
        <v>45.000000000000078</v>
      </c>
      <c r="W42" s="54"/>
      <c r="X42" s="94"/>
      <c r="Y42" s="266"/>
      <c r="Z42" s="267"/>
      <c r="AA42" s="55">
        <f t="shared" si="28"/>
        <v>-337.33333333333621</v>
      </c>
      <c r="AB42" s="49">
        <f t="shared" si="29"/>
        <v>0.83133333333333193</v>
      </c>
      <c r="AC42" s="294"/>
    </row>
    <row r="43" spans="1:29" ht="15.75" customHeight="1">
      <c r="A43" s="283"/>
      <c r="B43" s="99" t="s">
        <v>79</v>
      </c>
      <c r="C43" s="264" t="s">
        <v>227</v>
      </c>
      <c r="D43" s="265"/>
      <c r="E43" s="39">
        <v>49.9</v>
      </c>
      <c r="F43" s="52">
        <v>3449</v>
      </c>
      <c r="G43" s="41">
        <f t="shared" si="30"/>
        <v>172105.1</v>
      </c>
      <c r="H43" s="58"/>
      <c r="I43" s="43">
        <v>22</v>
      </c>
      <c r="J43" s="44">
        <v>2000</v>
      </c>
      <c r="K43" s="45">
        <f t="shared" si="20"/>
        <v>90.909090909090907</v>
      </c>
      <c r="L43" s="59">
        <v>22</v>
      </c>
      <c r="M43" s="44">
        <f t="shared" si="31"/>
        <v>1703.4435450679102</v>
      </c>
      <c r="N43" s="45">
        <f t="shared" si="24"/>
        <v>77.429252048541372</v>
      </c>
      <c r="O43" s="47">
        <f t="shared" si="25"/>
        <v>0</v>
      </c>
      <c r="P43" s="48">
        <f t="shared" si="26"/>
        <v>-13.479838860549535</v>
      </c>
      <c r="Q43" s="49">
        <f t="shared" si="27"/>
        <v>0.85172177253395509</v>
      </c>
      <c r="R43" s="274"/>
      <c r="S43" s="50">
        <v>0.43055555555555558</v>
      </c>
      <c r="T43" s="51">
        <v>0.51491898148148152</v>
      </c>
      <c r="U43" s="52">
        <v>7.0000000000000551</v>
      </c>
      <c r="V43" s="53">
        <v>121.48333333333335</v>
      </c>
      <c r="W43" s="54">
        <v>0.51491898148148152</v>
      </c>
      <c r="X43" s="94">
        <v>0.55306712962962967</v>
      </c>
      <c r="Y43" s="266"/>
      <c r="Z43" s="267"/>
      <c r="AA43" s="55">
        <f t="shared" si="28"/>
        <v>-296.55645493208976</v>
      </c>
      <c r="AB43" s="49">
        <f t="shared" si="29"/>
        <v>0.85172177253395509</v>
      </c>
      <c r="AC43" s="294"/>
    </row>
    <row r="44" spans="1:29" ht="15.75" customHeight="1">
      <c r="A44" s="283"/>
      <c r="B44" s="99" t="s">
        <v>74</v>
      </c>
      <c r="C44" s="264" t="s">
        <v>75</v>
      </c>
      <c r="D44" s="265"/>
      <c r="E44" s="39">
        <v>59.34</v>
      </c>
      <c r="F44" s="52">
        <v>2236</v>
      </c>
      <c r="G44" s="60">
        <f t="shared" si="30"/>
        <v>132684.24000000002</v>
      </c>
      <c r="H44" s="61"/>
      <c r="I44" s="43">
        <v>25</v>
      </c>
      <c r="J44" s="44">
        <v>2000</v>
      </c>
      <c r="K44" s="45">
        <f t="shared" si="20"/>
        <v>80</v>
      </c>
      <c r="L44" s="46">
        <v>25</v>
      </c>
      <c r="M44" s="44">
        <f t="shared" si="31"/>
        <v>1685.7801047120447</v>
      </c>
      <c r="N44" s="45">
        <f t="shared" si="24"/>
        <v>67.431204188481786</v>
      </c>
      <c r="O44" s="47">
        <f t="shared" si="25"/>
        <v>0</v>
      </c>
      <c r="P44" s="48">
        <f t="shared" si="26"/>
        <v>-12.568795811518214</v>
      </c>
      <c r="Q44" s="49">
        <f t="shared" si="27"/>
        <v>0.84289005235602232</v>
      </c>
      <c r="R44" s="274"/>
      <c r="S44" s="50">
        <v>0.55306712962962967</v>
      </c>
      <c r="T44" s="51">
        <v>0.60833333333333328</v>
      </c>
      <c r="U44" s="52">
        <v>54.933333333333337</v>
      </c>
      <c r="V44" s="53">
        <v>79.583333333333201</v>
      </c>
      <c r="W44" s="54"/>
      <c r="X44" s="94"/>
      <c r="Y44" s="266"/>
      <c r="Z44" s="267"/>
      <c r="AA44" s="55">
        <f t="shared" si="28"/>
        <v>-314.2198952879553</v>
      </c>
      <c r="AB44" s="49">
        <f t="shared" si="29"/>
        <v>0.84289005235602232</v>
      </c>
      <c r="AC44" s="294"/>
    </row>
    <row r="45" spans="1:29" ht="15.75" customHeight="1">
      <c r="A45" s="283"/>
      <c r="B45" s="99"/>
      <c r="C45" s="264"/>
      <c r="D45" s="265"/>
      <c r="E45" s="39"/>
      <c r="F45" s="52"/>
      <c r="G45" s="60"/>
      <c r="H45" s="64"/>
      <c r="I45" s="43"/>
      <c r="J45" s="44"/>
      <c r="K45" s="45"/>
      <c r="L45" s="59"/>
      <c r="M45" s="44"/>
      <c r="N45" s="45"/>
      <c r="O45" s="65"/>
      <c r="P45" s="66"/>
      <c r="Q45" s="67"/>
      <c r="R45" s="274"/>
      <c r="S45" s="50"/>
      <c r="T45" s="51"/>
      <c r="U45" s="52"/>
      <c r="V45" s="53"/>
      <c r="W45" s="54"/>
      <c r="X45" s="94"/>
      <c r="Y45" s="266"/>
      <c r="Z45" s="267"/>
      <c r="AA45" s="55"/>
      <c r="AB45" s="49"/>
      <c r="AC45" s="294"/>
    </row>
    <row r="46" spans="1:29" ht="15.75" customHeight="1">
      <c r="A46" s="283"/>
      <c r="B46" s="99"/>
      <c r="C46" s="264"/>
      <c r="D46" s="265"/>
      <c r="E46" s="39"/>
      <c r="F46" s="52"/>
      <c r="G46" s="60"/>
      <c r="H46" s="64"/>
      <c r="I46" s="43"/>
      <c r="J46" s="44"/>
      <c r="K46" s="45"/>
      <c r="L46" s="59"/>
      <c r="M46" s="44"/>
      <c r="N46" s="45"/>
      <c r="O46" s="65"/>
      <c r="P46" s="66"/>
      <c r="Q46" s="67"/>
      <c r="R46" s="274"/>
      <c r="S46" s="50"/>
      <c r="T46" s="51"/>
      <c r="U46" s="52"/>
      <c r="V46" s="53"/>
      <c r="W46" s="54"/>
      <c r="X46" s="94"/>
      <c r="Y46" s="266"/>
      <c r="Z46" s="267"/>
      <c r="AA46" s="55"/>
      <c r="AB46" s="49"/>
      <c r="AC46" s="294"/>
    </row>
    <row r="47" spans="1:29" ht="15.75" customHeight="1">
      <c r="A47" s="283"/>
      <c r="B47" s="99"/>
      <c r="C47" s="264"/>
      <c r="D47" s="265"/>
      <c r="E47" s="39"/>
      <c r="F47" s="52"/>
      <c r="G47" s="60"/>
      <c r="H47" s="64"/>
      <c r="I47" s="43"/>
      <c r="J47" s="44"/>
      <c r="K47" s="45"/>
      <c r="L47" s="59"/>
      <c r="M47" s="44"/>
      <c r="N47" s="45"/>
      <c r="O47" s="65"/>
      <c r="P47" s="66"/>
      <c r="Q47" s="67"/>
      <c r="R47" s="274"/>
      <c r="S47" s="50"/>
      <c r="T47" s="51"/>
      <c r="U47" s="52"/>
      <c r="V47" s="53"/>
      <c r="W47" s="54"/>
      <c r="X47" s="94"/>
      <c r="Y47" s="266"/>
      <c r="Z47" s="267"/>
      <c r="AA47" s="55"/>
      <c r="AB47" s="49"/>
      <c r="AC47" s="294"/>
    </row>
    <row r="48" spans="1:29" ht="15.75" customHeight="1">
      <c r="A48" s="283"/>
      <c r="B48" s="99"/>
      <c r="C48" s="264"/>
      <c r="D48" s="265"/>
      <c r="E48" s="39"/>
      <c r="F48" s="52"/>
      <c r="G48" s="60"/>
      <c r="H48" s="64"/>
      <c r="I48" s="43"/>
      <c r="J48" s="44"/>
      <c r="K48" s="45"/>
      <c r="L48" s="59"/>
      <c r="M48" s="44"/>
      <c r="N48" s="45"/>
      <c r="O48" s="65"/>
      <c r="P48" s="66"/>
      <c r="Q48" s="67"/>
      <c r="R48" s="274"/>
      <c r="S48" s="50"/>
      <c r="T48" s="51"/>
      <c r="U48" s="52"/>
      <c r="V48" s="53"/>
      <c r="W48" s="54"/>
      <c r="X48" s="94"/>
      <c r="Y48" s="266"/>
      <c r="Z48" s="267"/>
      <c r="AA48" s="55"/>
      <c r="AB48" s="49"/>
      <c r="AC48" s="294"/>
    </row>
    <row r="49" spans="1:29" ht="15.75" customHeight="1">
      <c r="A49" s="283"/>
      <c r="B49" s="99"/>
      <c r="C49" s="264"/>
      <c r="D49" s="265"/>
      <c r="E49" s="39"/>
      <c r="F49" s="52"/>
      <c r="G49" s="60"/>
      <c r="H49" s="64"/>
      <c r="I49" s="43"/>
      <c r="J49" s="44"/>
      <c r="K49" s="45"/>
      <c r="L49" s="59"/>
      <c r="M49" s="44"/>
      <c r="N49" s="45"/>
      <c r="O49" s="65"/>
      <c r="P49" s="66"/>
      <c r="Q49" s="67"/>
      <c r="R49" s="274"/>
      <c r="S49" s="50"/>
      <c r="T49" s="51"/>
      <c r="U49" s="52"/>
      <c r="V49" s="53"/>
      <c r="W49" s="54"/>
      <c r="X49" s="94"/>
      <c r="Y49" s="266"/>
      <c r="Z49" s="267"/>
      <c r="AA49" s="55"/>
      <c r="AB49" s="49"/>
      <c r="AC49" s="294"/>
    </row>
    <row r="50" spans="1:29" ht="15.75" customHeight="1">
      <c r="A50" s="283"/>
      <c r="B50" s="99"/>
      <c r="C50" s="264"/>
      <c r="D50" s="265"/>
      <c r="E50" s="39"/>
      <c r="F50" s="52"/>
      <c r="G50" s="60"/>
      <c r="H50" s="64"/>
      <c r="I50" s="43"/>
      <c r="J50" s="44"/>
      <c r="K50" s="45"/>
      <c r="L50" s="59"/>
      <c r="M50" s="44"/>
      <c r="N50" s="45"/>
      <c r="O50" s="65"/>
      <c r="P50" s="66"/>
      <c r="Q50" s="67"/>
      <c r="R50" s="274"/>
      <c r="S50" s="50"/>
      <c r="T50" s="51"/>
      <c r="U50" s="52"/>
      <c r="V50" s="53"/>
      <c r="W50" s="54"/>
      <c r="X50" s="94"/>
      <c r="Y50" s="266"/>
      <c r="Z50" s="267"/>
      <c r="AA50" s="55"/>
      <c r="AB50" s="49"/>
      <c r="AC50" s="294"/>
    </row>
    <row r="51" spans="1:29" ht="15.75" customHeight="1">
      <c r="A51" s="283"/>
      <c r="B51" s="99"/>
      <c r="C51" s="264"/>
      <c r="D51" s="265"/>
      <c r="E51" s="39"/>
      <c r="F51" s="52"/>
      <c r="G51" s="60"/>
      <c r="H51" s="64"/>
      <c r="I51" s="43"/>
      <c r="J51" s="44"/>
      <c r="K51" s="45"/>
      <c r="L51" s="59"/>
      <c r="M51" s="44"/>
      <c r="N51" s="45"/>
      <c r="O51" s="65"/>
      <c r="P51" s="66"/>
      <c r="Q51" s="67"/>
      <c r="R51" s="274"/>
      <c r="S51" s="50"/>
      <c r="T51" s="51"/>
      <c r="U51" s="52"/>
      <c r="V51" s="53"/>
      <c r="W51" s="54"/>
      <c r="X51" s="94"/>
      <c r="Y51" s="266"/>
      <c r="Z51" s="267"/>
      <c r="AA51" s="55"/>
      <c r="AB51" s="49"/>
      <c r="AC51" s="294"/>
    </row>
    <row r="52" spans="1:29" ht="15.75" customHeight="1">
      <c r="A52" s="283"/>
      <c r="B52" s="99"/>
      <c r="C52" s="264"/>
      <c r="D52" s="265"/>
      <c r="E52" s="39"/>
      <c r="F52" s="52"/>
      <c r="G52" s="60"/>
      <c r="H52" s="64"/>
      <c r="I52" s="43"/>
      <c r="J52" s="44"/>
      <c r="K52" s="45"/>
      <c r="L52" s="59"/>
      <c r="M52" s="44"/>
      <c r="N52" s="45"/>
      <c r="O52" s="65"/>
      <c r="P52" s="66"/>
      <c r="Q52" s="67"/>
      <c r="R52" s="274"/>
      <c r="S52" s="50"/>
      <c r="T52" s="51"/>
      <c r="U52" s="52"/>
      <c r="V52" s="53"/>
      <c r="W52" s="100"/>
      <c r="X52" s="101"/>
      <c r="Y52" s="266"/>
      <c r="Z52" s="267"/>
      <c r="AA52" s="55"/>
      <c r="AB52" s="49"/>
      <c r="AC52" s="294"/>
    </row>
    <row r="53" spans="1:29" ht="15.75" customHeight="1">
      <c r="A53" s="283"/>
      <c r="B53" s="99"/>
      <c r="C53" s="264"/>
      <c r="D53" s="265"/>
      <c r="E53" s="39"/>
      <c r="F53" s="52"/>
      <c r="G53" s="60"/>
      <c r="H53" s="64"/>
      <c r="I53" s="43"/>
      <c r="J53" s="44"/>
      <c r="K53" s="45"/>
      <c r="L53" s="59"/>
      <c r="M53" s="44"/>
      <c r="N53" s="45"/>
      <c r="O53" s="65"/>
      <c r="P53" s="66"/>
      <c r="Q53" s="67"/>
      <c r="R53" s="274"/>
      <c r="S53" s="50"/>
      <c r="T53" s="51"/>
      <c r="U53" s="52"/>
      <c r="V53" s="53"/>
      <c r="W53" s="102"/>
      <c r="X53" s="103"/>
      <c r="Y53" s="266"/>
      <c r="Z53" s="267"/>
      <c r="AA53" s="55"/>
      <c r="AB53" s="49"/>
      <c r="AC53" s="294"/>
    </row>
    <row r="54" spans="1:29" ht="15.75" customHeight="1">
      <c r="A54" s="283"/>
      <c r="B54" s="38"/>
      <c r="C54" s="264"/>
      <c r="D54" s="265"/>
      <c r="E54" s="104"/>
      <c r="F54" s="40"/>
      <c r="G54" s="72"/>
      <c r="H54" s="64"/>
      <c r="I54" s="43"/>
      <c r="J54" s="44"/>
      <c r="K54" s="45"/>
      <c r="L54" s="59"/>
      <c r="M54" s="44"/>
      <c r="N54" s="45"/>
      <c r="O54" s="65"/>
      <c r="P54" s="66"/>
      <c r="Q54" s="67"/>
      <c r="R54" s="274"/>
      <c r="S54" s="50"/>
      <c r="T54" s="51"/>
      <c r="U54" s="73"/>
      <c r="V54" s="53"/>
      <c r="W54" s="102"/>
      <c r="X54" s="103"/>
      <c r="Y54" s="266"/>
      <c r="Z54" s="267"/>
      <c r="AA54" s="55"/>
      <c r="AB54" s="49"/>
      <c r="AC54" s="294"/>
    </row>
    <row r="55" spans="1:29" ht="15.75" customHeight="1" thickBot="1">
      <c r="A55" s="284"/>
      <c r="B55" s="76" t="s">
        <v>35</v>
      </c>
      <c r="C55" s="261"/>
      <c r="D55" s="261"/>
      <c r="E55" s="77"/>
      <c r="F55" s="78"/>
      <c r="G55" s="79"/>
      <c r="H55" s="20"/>
      <c r="I55" s="80">
        <f t="shared" ref="I55:J55" si="32">AVERAGE(I39:I54)</f>
        <v>20.333333333333332</v>
      </c>
      <c r="J55" s="81">
        <f t="shared" si="32"/>
        <v>2000</v>
      </c>
      <c r="K55" s="82">
        <f t="shared" ref="K55" si="33">J55/I55</f>
        <v>98.360655737704917</v>
      </c>
      <c r="L55" s="80">
        <f t="shared" ref="L55:M55" si="34">AVERAGE(L39:L54)</f>
        <v>20.333333333333332</v>
      </c>
      <c r="M55" s="81">
        <f t="shared" si="34"/>
        <v>1686.9200850311829</v>
      </c>
      <c r="N55" s="82">
        <f t="shared" ref="N55:N63" si="35">M55/L55</f>
        <v>82.963282870386053</v>
      </c>
      <c r="O55" s="83">
        <f t="shared" ref="O55:O63" si="36">L55-I55</f>
        <v>0</v>
      </c>
      <c r="P55" s="84">
        <f t="shared" ref="P55:P63" si="37">N55-K55</f>
        <v>-15.397372867318865</v>
      </c>
      <c r="Q55" s="85">
        <f t="shared" ref="Q55:Q63" si="38">N55/K55</f>
        <v>0.84346004251559159</v>
      </c>
      <c r="R55" s="275"/>
      <c r="S55" s="182">
        <f>S39</f>
        <v>0.16666666666666666</v>
      </c>
      <c r="T55" s="183">
        <f>INDEX(T39:T54,COUNTA(T39:T54))</f>
        <v>0.60833333333333328</v>
      </c>
      <c r="U55" s="86"/>
      <c r="V55" s="96"/>
      <c r="W55" s="105"/>
      <c r="X55" s="106"/>
      <c r="Y55" s="262"/>
      <c r="Z55" s="263"/>
      <c r="AA55" s="97">
        <f t="shared" ref="AA55:AA63" si="39">M55-J55</f>
        <v>-313.07991496881709</v>
      </c>
      <c r="AB55" s="85">
        <f t="shared" ref="AB55:AB63" si="40">M55/J55</f>
        <v>0.84346004251559148</v>
      </c>
      <c r="AC55" s="295"/>
    </row>
    <row r="56" spans="1:29" ht="15.75" customHeight="1">
      <c r="A56" s="268" t="s">
        <v>38</v>
      </c>
      <c r="B56" s="98" t="s">
        <v>74</v>
      </c>
      <c r="C56" s="271" t="s">
        <v>228</v>
      </c>
      <c r="D56" s="272"/>
      <c r="E56" s="21">
        <v>59.36</v>
      </c>
      <c r="F56" s="15">
        <v>2652</v>
      </c>
      <c r="G56" s="22">
        <f t="shared" ref="G56:G63" si="41">E56*F56</f>
        <v>157422.72</v>
      </c>
      <c r="H56" s="23"/>
      <c r="I56" s="24">
        <v>25</v>
      </c>
      <c r="J56" s="25">
        <v>2000</v>
      </c>
      <c r="K56" s="26">
        <f>J56/I56</f>
        <v>80</v>
      </c>
      <c r="L56" s="27">
        <v>25</v>
      </c>
      <c r="M56" s="25">
        <f t="shared" ref="M56:M63" si="42">F56/V56*60</f>
        <v>1692.765957446808</v>
      </c>
      <c r="N56" s="26">
        <f t="shared" si="35"/>
        <v>67.710638297872322</v>
      </c>
      <c r="O56" s="91">
        <f t="shared" si="36"/>
        <v>0</v>
      </c>
      <c r="P56" s="92">
        <f t="shared" si="37"/>
        <v>-12.289361702127678</v>
      </c>
      <c r="Q56" s="31">
        <f t="shared" si="38"/>
        <v>0.84638297872340407</v>
      </c>
      <c r="R56" s="273">
        <f>Q72</f>
        <v>0.84268825222452748</v>
      </c>
      <c r="S56" s="32">
        <v>0.16666666666666666</v>
      </c>
      <c r="T56" s="33">
        <v>0.23194444444444445</v>
      </c>
      <c r="U56" s="34"/>
      <c r="V56" s="35">
        <v>94.000000000000028</v>
      </c>
      <c r="W56" s="33"/>
      <c r="X56" s="107"/>
      <c r="Y56" s="276"/>
      <c r="Z56" s="277"/>
      <c r="AA56" s="36">
        <f t="shared" si="39"/>
        <v>-307.23404255319201</v>
      </c>
      <c r="AB56" s="31">
        <f t="shared" si="40"/>
        <v>0.84638297872340396</v>
      </c>
      <c r="AC56" s="278">
        <f>AB72</f>
        <v>0.84268825222452759</v>
      </c>
    </row>
    <row r="57" spans="1:29" ht="15.75" customHeight="1">
      <c r="A57" s="269"/>
      <c r="B57" s="99" t="s">
        <v>74</v>
      </c>
      <c r="C57" s="264" t="s">
        <v>223</v>
      </c>
      <c r="D57" s="265"/>
      <c r="E57" s="39">
        <v>59.36</v>
      </c>
      <c r="F57" s="40">
        <v>2269</v>
      </c>
      <c r="G57" s="41">
        <f t="shared" si="41"/>
        <v>134687.84</v>
      </c>
      <c r="H57" s="42"/>
      <c r="I57" s="43">
        <v>23</v>
      </c>
      <c r="J57" s="44">
        <v>2000</v>
      </c>
      <c r="K57" s="45">
        <f t="shared" si="20"/>
        <v>86.956521739130437</v>
      </c>
      <c r="L57" s="46">
        <v>23</v>
      </c>
      <c r="M57" s="44">
        <f t="shared" si="42"/>
        <v>1698.2120582120581</v>
      </c>
      <c r="N57" s="45">
        <f t="shared" si="35"/>
        <v>73.835306878785133</v>
      </c>
      <c r="O57" s="47">
        <f t="shared" si="36"/>
        <v>0</v>
      </c>
      <c r="P57" s="48">
        <f t="shared" si="37"/>
        <v>-13.121214860345304</v>
      </c>
      <c r="Q57" s="49">
        <f t="shared" si="38"/>
        <v>0.84910602910602895</v>
      </c>
      <c r="R57" s="274"/>
      <c r="S57" s="50">
        <v>0.23541666666666666</v>
      </c>
      <c r="T57" s="51">
        <v>0.29108796296296297</v>
      </c>
      <c r="U57" s="52">
        <v>4.9999999999999822</v>
      </c>
      <c r="V57" s="53">
        <v>80.166666666666671</v>
      </c>
      <c r="W57" s="54"/>
      <c r="X57" s="94"/>
      <c r="Y57" s="266"/>
      <c r="Z57" s="267"/>
      <c r="AA57" s="55">
        <f t="shared" si="39"/>
        <v>-301.78794178794192</v>
      </c>
      <c r="AB57" s="49">
        <f t="shared" si="40"/>
        <v>0.84910602910602906</v>
      </c>
      <c r="AC57" s="279"/>
    </row>
    <row r="58" spans="1:29" ht="15.75" customHeight="1">
      <c r="A58" s="269"/>
      <c r="B58" s="99" t="s">
        <v>70</v>
      </c>
      <c r="C58" s="264" t="s">
        <v>83</v>
      </c>
      <c r="D58" s="265"/>
      <c r="E58" s="39">
        <v>56.85</v>
      </c>
      <c r="F58" s="40">
        <v>1090</v>
      </c>
      <c r="G58" s="41">
        <f t="shared" si="41"/>
        <v>61966.5</v>
      </c>
      <c r="H58" s="42"/>
      <c r="I58" s="43">
        <v>21</v>
      </c>
      <c r="J58" s="44">
        <v>2000</v>
      </c>
      <c r="K58" s="45">
        <f t="shared" si="20"/>
        <v>95.238095238095241</v>
      </c>
      <c r="L58" s="46">
        <v>21</v>
      </c>
      <c r="M58" s="44">
        <f t="shared" si="42"/>
        <v>1638.4133611691009</v>
      </c>
      <c r="N58" s="45">
        <f t="shared" si="35"/>
        <v>78.019683865195276</v>
      </c>
      <c r="O58" s="47">
        <f t="shared" si="36"/>
        <v>0</v>
      </c>
      <c r="P58" s="48">
        <f t="shared" si="37"/>
        <v>-17.218411372899965</v>
      </c>
      <c r="Q58" s="49">
        <f t="shared" si="38"/>
        <v>0.81920668058455037</v>
      </c>
      <c r="R58" s="274"/>
      <c r="S58" s="50">
        <v>0.29658564814814814</v>
      </c>
      <c r="T58" s="51">
        <v>0.32430555555555557</v>
      </c>
      <c r="U58" s="52">
        <v>7.9166666666666519</v>
      </c>
      <c r="V58" s="53">
        <v>39.9166666666667</v>
      </c>
      <c r="W58" s="54"/>
      <c r="X58" s="94"/>
      <c r="Y58" s="266"/>
      <c r="Z58" s="267"/>
      <c r="AA58" s="55">
        <f t="shared" si="39"/>
        <v>-361.58663883089912</v>
      </c>
      <c r="AB58" s="49">
        <f t="shared" si="40"/>
        <v>0.81920668058455048</v>
      </c>
      <c r="AC58" s="279"/>
    </row>
    <row r="59" spans="1:29" ht="15.75" customHeight="1">
      <c r="A59" s="269"/>
      <c r="B59" s="99" t="s">
        <v>74</v>
      </c>
      <c r="C59" s="264" t="s">
        <v>220</v>
      </c>
      <c r="D59" s="265"/>
      <c r="E59" s="39">
        <v>65.55</v>
      </c>
      <c r="F59" s="40">
        <v>1394</v>
      </c>
      <c r="G59" s="41">
        <f t="shared" si="41"/>
        <v>91376.7</v>
      </c>
      <c r="H59" s="42"/>
      <c r="I59" s="43">
        <v>22</v>
      </c>
      <c r="J59" s="44">
        <v>2000</v>
      </c>
      <c r="K59" s="45">
        <f t="shared" si="20"/>
        <v>90.909090909090907</v>
      </c>
      <c r="L59" s="46">
        <v>22</v>
      </c>
      <c r="M59" s="44">
        <f t="shared" si="42"/>
        <v>1699.9999999999968</v>
      </c>
      <c r="N59" s="45">
        <f t="shared" si="35"/>
        <v>77.272727272727124</v>
      </c>
      <c r="O59" s="47">
        <f t="shared" si="36"/>
        <v>0</v>
      </c>
      <c r="P59" s="48">
        <f t="shared" si="37"/>
        <v>-13.636363636363782</v>
      </c>
      <c r="Q59" s="49">
        <f t="shared" si="38"/>
        <v>0.84999999999999842</v>
      </c>
      <c r="R59" s="274"/>
      <c r="S59" s="50">
        <v>0.32708333333333328</v>
      </c>
      <c r="T59" s="51">
        <v>0.36125000000000002</v>
      </c>
      <c r="U59" s="52">
        <v>3.9999999999999059</v>
      </c>
      <c r="V59" s="53">
        <v>49.200000000000095</v>
      </c>
      <c r="W59" s="54"/>
      <c r="X59" s="94"/>
      <c r="Y59" s="266"/>
      <c r="Z59" s="267"/>
      <c r="AA59" s="55">
        <f t="shared" si="39"/>
        <v>-300.00000000000318</v>
      </c>
      <c r="AB59" s="49">
        <f t="shared" si="40"/>
        <v>0.84999999999999842</v>
      </c>
      <c r="AC59" s="279"/>
    </row>
    <row r="60" spans="1:29" ht="15.75" customHeight="1">
      <c r="A60" s="269"/>
      <c r="B60" s="99" t="s">
        <v>74</v>
      </c>
      <c r="C60" s="264" t="s">
        <v>82</v>
      </c>
      <c r="D60" s="265"/>
      <c r="E60" s="39">
        <v>47.37</v>
      </c>
      <c r="F60" s="40">
        <v>1991</v>
      </c>
      <c r="G60" s="41">
        <f t="shared" si="41"/>
        <v>94313.67</v>
      </c>
      <c r="H60" s="58"/>
      <c r="I60" s="43">
        <v>21</v>
      </c>
      <c r="J60" s="44">
        <v>2000</v>
      </c>
      <c r="K60" s="45">
        <f t="shared" si="20"/>
        <v>95.238095238095241</v>
      </c>
      <c r="L60" s="59">
        <v>21</v>
      </c>
      <c r="M60" s="44">
        <f t="shared" si="42"/>
        <v>1666.8837209302319</v>
      </c>
      <c r="N60" s="45">
        <f t="shared" si="35"/>
        <v>79.375415282391998</v>
      </c>
      <c r="O60" s="47">
        <f t="shared" si="36"/>
        <v>0</v>
      </c>
      <c r="P60" s="48">
        <f t="shared" si="37"/>
        <v>-15.862679955703243</v>
      </c>
      <c r="Q60" s="49">
        <f t="shared" si="38"/>
        <v>0.83344186046511592</v>
      </c>
      <c r="R60" s="274"/>
      <c r="S60" s="50">
        <v>0.36550925925925926</v>
      </c>
      <c r="T60" s="51">
        <v>0.4152777777777778</v>
      </c>
      <c r="U60" s="52">
        <v>6.1333333333333062</v>
      </c>
      <c r="V60" s="53">
        <v>71.6666666666667</v>
      </c>
      <c r="W60" s="54"/>
      <c r="X60" s="94"/>
      <c r="Y60" s="266"/>
      <c r="Z60" s="267"/>
      <c r="AA60" s="55">
        <f t="shared" si="39"/>
        <v>-333.1162790697681</v>
      </c>
      <c r="AB60" s="49">
        <f t="shared" si="40"/>
        <v>0.83344186046511592</v>
      </c>
      <c r="AC60" s="279"/>
    </row>
    <row r="61" spans="1:29" ht="15.75" customHeight="1">
      <c r="A61" s="269"/>
      <c r="B61" s="99" t="s">
        <v>74</v>
      </c>
      <c r="C61" s="264" t="s">
        <v>81</v>
      </c>
      <c r="D61" s="265"/>
      <c r="E61" s="39">
        <v>58.67</v>
      </c>
      <c r="F61" s="40">
        <v>3300</v>
      </c>
      <c r="G61" s="60">
        <f t="shared" si="41"/>
        <v>193611</v>
      </c>
      <c r="H61" s="61">
        <v>2</v>
      </c>
      <c r="I61" s="43">
        <v>25</v>
      </c>
      <c r="J61" s="44">
        <v>2000</v>
      </c>
      <c r="K61" s="45">
        <f t="shared" si="20"/>
        <v>80</v>
      </c>
      <c r="L61" s="46">
        <v>25</v>
      </c>
      <c r="M61" s="44">
        <f t="shared" si="42"/>
        <v>1708.1236520488856</v>
      </c>
      <c r="N61" s="45">
        <f t="shared" si="35"/>
        <v>68.324946081955417</v>
      </c>
      <c r="O61" s="47">
        <f t="shared" si="36"/>
        <v>0</v>
      </c>
      <c r="P61" s="48">
        <f t="shared" si="37"/>
        <v>-11.675053918044583</v>
      </c>
      <c r="Q61" s="49">
        <f t="shared" si="38"/>
        <v>0.85406182602444269</v>
      </c>
      <c r="R61" s="274"/>
      <c r="S61" s="50">
        <v>0.41950231481481481</v>
      </c>
      <c r="T61" s="51">
        <v>0.5</v>
      </c>
      <c r="U61" s="52">
        <v>6.0833333333332984</v>
      </c>
      <c r="V61" s="53">
        <v>115.91666666666667</v>
      </c>
      <c r="W61" s="54">
        <v>0.5</v>
      </c>
      <c r="X61" s="94">
        <v>0.53888888888888875</v>
      </c>
      <c r="Y61" s="266"/>
      <c r="Z61" s="267"/>
      <c r="AA61" s="55">
        <f t="shared" si="39"/>
        <v>-291.87634795111444</v>
      </c>
      <c r="AB61" s="49">
        <f t="shared" si="40"/>
        <v>0.85406182602444281</v>
      </c>
      <c r="AC61" s="279"/>
    </row>
    <row r="62" spans="1:29" ht="15.75" customHeight="1">
      <c r="A62" s="269"/>
      <c r="B62" s="99" t="s">
        <v>74</v>
      </c>
      <c r="C62" s="264" t="s">
        <v>213</v>
      </c>
      <c r="D62" s="265"/>
      <c r="E62" s="39">
        <v>77.34</v>
      </c>
      <c r="F62" s="40">
        <v>2802</v>
      </c>
      <c r="G62" s="60">
        <f t="shared" si="41"/>
        <v>216706.68000000002</v>
      </c>
      <c r="H62" s="64"/>
      <c r="I62" s="43">
        <v>25</v>
      </c>
      <c r="J62" s="44">
        <v>2000</v>
      </c>
      <c r="K62" s="45">
        <f t="shared" si="20"/>
        <v>80</v>
      </c>
      <c r="L62" s="59">
        <v>25</v>
      </c>
      <c r="M62" s="44">
        <f t="shared" si="42"/>
        <v>1673.1132857853665</v>
      </c>
      <c r="N62" s="45">
        <f t="shared" si="35"/>
        <v>66.924531431414664</v>
      </c>
      <c r="O62" s="65">
        <f t="shared" si="36"/>
        <v>0</v>
      </c>
      <c r="P62" s="66">
        <f t="shared" si="37"/>
        <v>-13.075468568585336</v>
      </c>
      <c r="Q62" s="67">
        <f t="shared" si="38"/>
        <v>0.83655664289268328</v>
      </c>
      <c r="R62" s="274"/>
      <c r="S62" s="62">
        <v>0.53888888888888875</v>
      </c>
      <c r="T62" s="63">
        <v>0.60866898148148152</v>
      </c>
      <c r="U62" s="52">
        <v>55.999999999999801</v>
      </c>
      <c r="V62" s="53">
        <v>100.48333333333359</v>
      </c>
      <c r="W62" s="63"/>
      <c r="X62" s="108"/>
      <c r="Y62" s="266"/>
      <c r="Z62" s="267"/>
      <c r="AA62" s="55">
        <f t="shared" si="39"/>
        <v>-326.88671421463346</v>
      </c>
      <c r="AB62" s="49">
        <f t="shared" si="40"/>
        <v>0.83655664289268328</v>
      </c>
      <c r="AC62" s="279"/>
    </row>
    <row r="63" spans="1:29" ht="15.75" customHeight="1">
      <c r="A63" s="269"/>
      <c r="B63" s="99" t="s">
        <v>74</v>
      </c>
      <c r="C63" s="264" t="s">
        <v>81</v>
      </c>
      <c r="D63" s="265"/>
      <c r="E63" s="39">
        <v>58.67</v>
      </c>
      <c r="F63" s="40">
        <v>1137</v>
      </c>
      <c r="G63" s="60">
        <f t="shared" si="41"/>
        <v>66707.790000000008</v>
      </c>
      <c r="H63" s="64"/>
      <c r="I63" s="43">
        <v>25</v>
      </c>
      <c r="J63" s="44">
        <v>2000</v>
      </c>
      <c r="K63" s="45">
        <f t="shared" si="20"/>
        <v>80</v>
      </c>
      <c r="L63" s="59">
        <v>25</v>
      </c>
      <c r="M63" s="44">
        <f t="shared" si="42"/>
        <v>1705.4999999999923</v>
      </c>
      <c r="N63" s="45">
        <f t="shared" si="35"/>
        <v>68.219999999999686</v>
      </c>
      <c r="O63" s="65">
        <f t="shared" si="36"/>
        <v>0</v>
      </c>
      <c r="P63" s="66">
        <f t="shared" si="37"/>
        <v>-11.780000000000314</v>
      </c>
      <c r="Q63" s="67">
        <f t="shared" si="38"/>
        <v>0.85274999999999612</v>
      </c>
      <c r="R63" s="274"/>
      <c r="S63" s="62">
        <v>0.61249999999999982</v>
      </c>
      <c r="T63" s="63">
        <v>0.64027777777777772</v>
      </c>
      <c r="U63" s="52">
        <v>5.5166666666663566</v>
      </c>
      <c r="V63" s="53">
        <v>40.000000000000178</v>
      </c>
      <c r="W63" s="63"/>
      <c r="X63" s="108"/>
      <c r="Y63" s="266"/>
      <c r="Z63" s="267"/>
      <c r="AA63" s="55">
        <f t="shared" si="39"/>
        <v>-294.50000000000773</v>
      </c>
      <c r="AB63" s="49">
        <f t="shared" si="40"/>
        <v>0.85274999999999612</v>
      </c>
      <c r="AC63" s="279"/>
    </row>
    <row r="64" spans="1:29" ht="15.75" customHeight="1">
      <c r="A64" s="269"/>
      <c r="B64" s="99"/>
      <c r="C64" s="264"/>
      <c r="D64" s="265"/>
      <c r="E64" s="39"/>
      <c r="F64" s="40"/>
      <c r="G64" s="60"/>
      <c r="H64" s="64"/>
      <c r="I64" s="43"/>
      <c r="J64" s="44"/>
      <c r="K64" s="45"/>
      <c r="L64" s="59"/>
      <c r="M64" s="44"/>
      <c r="N64" s="45"/>
      <c r="O64" s="65"/>
      <c r="P64" s="66"/>
      <c r="Q64" s="67"/>
      <c r="R64" s="274"/>
      <c r="S64" s="62"/>
      <c r="T64" s="63"/>
      <c r="U64" s="52"/>
      <c r="V64" s="53"/>
      <c r="W64" s="63"/>
      <c r="X64" s="108"/>
      <c r="Y64" s="266"/>
      <c r="Z64" s="267"/>
      <c r="AA64" s="55"/>
      <c r="AB64" s="49"/>
      <c r="AC64" s="279"/>
    </row>
    <row r="65" spans="1:29" ht="15.75" customHeight="1">
      <c r="A65" s="269"/>
      <c r="B65" s="99"/>
      <c r="C65" s="264"/>
      <c r="D65" s="265"/>
      <c r="E65" s="39"/>
      <c r="F65" s="40"/>
      <c r="G65" s="60"/>
      <c r="H65" s="64"/>
      <c r="I65" s="43"/>
      <c r="J65" s="44"/>
      <c r="K65" s="45"/>
      <c r="L65" s="59"/>
      <c r="M65" s="44"/>
      <c r="N65" s="45"/>
      <c r="O65" s="65"/>
      <c r="P65" s="66"/>
      <c r="Q65" s="67"/>
      <c r="R65" s="274"/>
      <c r="S65" s="62"/>
      <c r="T65" s="63"/>
      <c r="U65" s="52"/>
      <c r="V65" s="53"/>
      <c r="W65" s="63"/>
      <c r="X65" s="108"/>
      <c r="Y65" s="266"/>
      <c r="Z65" s="267"/>
      <c r="AA65" s="55"/>
      <c r="AB65" s="49"/>
      <c r="AC65" s="279"/>
    </row>
    <row r="66" spans="1:29" ht="15.75" customHeight="1">
      <c r="A66" s="269"/>
      <c r="B66" s="99"/>
      <c r="C66" s="264"/>
      <c r="D66" s="265"/>
      <c r="E66" s="39"/>
      <c r="F66" s="40"/>
      <c r="G66" s="60"/>
      <c r="H66" s="64"/>
      <c r="I66" s="43"/>
      <c r="J66" s="44"/>
      <c r="K66" s="45"/>
      <c r="L66" s="59"/>
      <c r="M66" s="44"/>
      <c r="N66" s="45"/>
      <c r="O66" s="65"/>
      <c r="P66" s="66"/>
      <c r="Q66" s="67"/>
      <c r="R66" s="274"/>
      <c r="S66" s="62"/>
      <c r="T66" s="63"/>
      <c r="U66" s="52"/>
      <c r="V66" s="53"/>
      <c r="W66" s="63"/>
      <c r="X66" s="108"/>
      <c r="Y66" s="266"/>
      <c r="Z66" s="267"/>
      <c r="AA66" s="55"/>
      <c r="AB66" s="49"/>
      <c r="AC66" s="279"/>
    </row>
    <row r="67" spans="1:29" ht="15.75" customHeight="1">
      <c r="A67" s="269"/>
      <c r="B67" s="99"/>
      <c r="C67" s="264"/>
      <c r="D67" s="265"/>
      <c r="E67" s="39"/>
      <c r="F67" s="40"/>
      <c r="G67" s="60"/>
      <c r="H67" s="64"/>
      <c r="I67" s="43"/>
      <c r="J67" s="44"/>
      <c r="K67" s="45"/>
      <c r="L67" s="59"/>
      <c r="M67" s="44"/>
      <c r="N67" s="45"/>
      <c r="O67" s="65"/>
      <c r="P67" s="66"/>
      <c r="Q67" s="67"/>
      <c r="R67" s="274"/>
      <c r="S67" s="62"/>
      <c r="T67" s="63"/>
      <c r="U67" s="52"/>
      <c r="V67" s="53"/>
      <c r="W67" s="63"/>
      <c r="X67" s="108"/>
      <c r="Y67" s="266"/>
      <c r="Z67" s="267"/>
      <c r="AA67" s="55"/>
      <c r="AB67" s="49"/>
      <c r="AC67" s="279"/>
    </row>
    <row r="68" spans="1:29" ht="15.75" customHeight="1">
      <c r="A68" s="269"/>
      <c r="B68" s="99"/>
      <c r="C68" s="264"/>
      <c r="D68" s="265"/>
      <c r="E68" s="39"/>
      <c r="F68" s="40"/>
      <c r="G68" s="60"/>
      <c r="H68" s="64"/>
      <c r="I68" s="43"/>
      <c r="J68" s="44"/>
      <c r="K68" s="45"/>
      <c r="L68" s="59"/>
      <c r="M68" s="44"/>
      <c r="N68" s="45"/>
      <c r="O68" s="65"/>
      <c r="P68" s="66"/>
      <c r="Q68" s="67"/>
      <c r="R68" s="274"/>
      <c r="S68" s="62"/>
      <c r="T68" s="63"/>
      <c r="U68" s="52"/>
      <c r="V68" s="53"/>
      <c r="W68" s="63"/>
      <c r="X68" s="108"/>
      <c r="Y68" s="266"/>
      <c r="Z68" s="267"/>
      <c r="AA68" s="55"/>
      <c r="AB68" s="49"/>
      <c r="AC68" s="279"/>
    </row>
    <row r="69" spans="1:29" ht="15.75" customHeight="1">
      <c r="A69" s="269"/>
      <c r="B69" s="99"/>
      <c r="C69" s="264"/>
      <c r="D69" s="265"/>
      <c r="E69" s="39"/>
      <c r="F69" s="40"/>
      <c r="G69" s="60"/>
      <c r="H69" s="64"/>
      <c r="I69" s="43"/>
      <c r="J69" s="44"/>
      <c r="K69" s="45"/>
      <c r="L69" s="59"/>
      <c r="M69" s="44"/>
      <c r="N69" s="45"/>
      <c r="O69" s="65"/>
      <c r="P69" s="66"/>
      <c r="Q69" s="67"/>
      <c r="R69" s="274"/>
      <c r="S69" s="62"/>
      <c r="T69" s="63"/>
      <c r="U69" s="52"/>
      <c r="V69" s="53"/>
      <c r="W69" s="63"/>
      <c r="X69" s="108"/>
      <c r="Y69" s="266"/>
      <c r="Z69" s="267"/>
      <c r="AA69" s="55"/>
      <c r="AB69" s="49"/>
      <c r="AC69" s="279"/>
    </row>
    <row r="70" spans="1:29" ht="15.75" customHeight="1">
      <c r="A70" s="269"/>
      <c r="B70" s="99"/>
      <c r="C70" s="264"/>
      <c r="D70" s="265"/>
      <c r="E70" s="39"/>
      <c r="F70" s="71"/>
      <c r="G70" s="60"/>
      <c r="H70" s="64"/>
      <c r="I70" s="43"/>
      <c r="J70" s="44"/>
      <c r="K70" s="45"/>
      <c r="L70" s="59"/>
      <c r="M70" s="44"/>
      <c r="N70" s="45"/>
      <c r="O70" s="65"/>
      <c r="P70" s="66"/>
      <c r="Q70" s="67"/>
      <c r="R70" s="274"/>
      <c r="S70" s="62"/>
      <c r="T70" s="63"/>
      <c r="U70" s="52"/>
      <c r="V70" s="53"/>
      <c r="W70" s="63"/>
      <c r="X70" s="108"/>
      <c r="Y70" s="266"/>
      <c r="Z70" s="267"/>
      <c r="AA70" s="55"/>
      <c r="AB70" s="49"/>
      <c r="AC70" s="279"/>
    </row>
    <row r="71" spans="1:29" ht="15.75" customHeight="1">
      <c r="A71" s="269"/>
      <c r="B71" s="99"/>
      <c r="C71" s="264"/>
      <c r="D71" s="265"/>
      <c r="E71" s="109"/>
      <c r="F71" s="71"/>
      <c r="G71" s="72"/>
      <c r="H71" s="64"/>
      <c r="I71" s="43"/>
      <c r="J71" s="44"/>
      <c r="K71" s="45"/>
      <c r="L71" s="59"/>
      <c r="M71" s="44"/>
      <c r="N71" s="45"/>
      <c r="O71" s="65"/>
      <c r="P71" s="66"/>
      <c r="Q71" s="67"/>
      <c r="R71" s="274"/>
      <c r="S71" s="62"/>
      <c r="T71" s="63"/>
      <c r="U71" s="73"/>
      <c r="V71" s="74"/>
      <c r="W71" s="68"/>
      <c r="X71" s="110"/>
      <c r="Y71" s="266"/>
      <c r="Z71" s="267"/>
      <c r="AA71" s="111"/>
      <c r="AB71" s="67"/>
      <c r="AC71" s="279"/>
    </row>
    <row r="72" spans="1:29" ht="15.75" customHeight="1" thickBot="1">
      <c r="A72" s="270"/>
      <c r="B72" s="76" t="s">
        <v>35</v>
      </c>
      <c r="C72" s="261"/>
      <c r="D72" s="261"/>
      <c r="E72" s="77"/>
      <c r="F72" s="78"/>
      <c r="G72" s="79"/>
      <c r="H72" s="20"/>
      <c r="I72" s="80">
        <f t="shared" ref="I72:J72" si="43">AVERAGE(I56:I71)</f>
        <v>23.375</v>
      </c>
      <c r="J72" s="81">
        <f t="shared" si="43"/>
        <v>2000</v>
      </c>
      <c r="K72" s="82">
        <f t="shared" ref="K72" si="44">J72/I72</f>
        <v>85.561497326203209</v>
      </c>
      <c r="L72" s="80">
        <f t="shared" ref="L72:M72" si="45">AVERAGE(L56:L71)</f>
        <v>23.375</v>
      </c>
      <c r="M72" s="81">
        <f t="shared" si="45"/>
        <v>1685.3765044490551</v>
      </c>
      <c r="N72" s="82">
        <f t="shared" ref="N72:N81" si="46">M72/L72</f>
        <v>72.101668639531766</v>
      </c>
      <c r="O72" s="83">
        <f t="shared" ref="O72:O81" si="47">L72-I72</f>
        <v>0</v>
      </c>
      <c r="P72" s="84">
        <f t="shared" ref="P72:P81" si="48">N72-K72</f>
        <v>-13.459828686671443</v>
      </c>
      <c r="Q72" s="85">
        <f t="shared" ref="Q72:Q81" si="49">N72/K72</f>
        <v>0.84268825222452748</v>
      </c>
      <c r="R72" s="275"/>
      <c r="S72" s="182">
        <f>S56</f>
        <v>0.16666666666666666</v>
      </c>
      <c r="T72" s="183">
        <f>INDEX(T56:T71,COUNTA(T56:T71))</f>
        <v>0.64027777777777772</v>
      </c>
      <c r="U72" s="86"/>
      <c r="V72" s="96"/>
      <c r="W72" s="78"/>
      <c r="X72" s="82"/>
      <c r="Y72" s="262"/>
      <c r="Z72" s="263"/>
      <c r="AA72" s="97">
        <f t="shared" ref="AA72:AA81" si="50">M72-J72</f>
        <v>-314.62349555094488</v>
      </c>
      <c r="AB72" s="85">
        <f t="shared" ref="AB72:AB81" si="51">M72/J72</f>
        <v>0.84268825222452759</v>
      </c>
      <c r="AC72" s="280"/>
    </row>
    <row r="73" spans="1:29" ht="15.75" customHeight="1">
      <c r="A73" s="281" t="s">
        <v>39</v>
      </c>
      <c r="B73" s="16" t="s">
        <v>85</v>
      </c>
      <c r="C73" s="349" t="s">
        <v>221</v>
      </c>
      <c r="D73" s="349"/>
      <c r="E73" s="21">
        <v>38.1</v>
      </c>
      <c r="F73" s="15">
        <v>1096</v>
      </c>
      <c r="G73" s="22">
        <f t="shared" ref="G73:G81" si="52">E73*F73</f>
        <v>41757.599999999999</v>
      </c>
      <c r="H73" s="23"/>
      <c r="I73" s="24">
        <v>21</v>
      </c>
      <c r="J73" s="25">
        <v>3600</v>
      </c>
      <c r="K73" s="26">
        <f>J73/I73</f>
        <v>171.42857142857142</v>
      </c>
      <c r="L73" s="27">
        <v>21</v>
      </c>
      <c r="M73" s="25">
        <f t="shared" ref="M73:M81" si="53">F73/V73*60</f>
        <v>2942.2818791946288</v>
      </c>
      <c r="N73" s="26">
        <f t="shared" si="46"/>
        <v>140.10866091402994</v>
      </c>
      <c r="O73" s="91">
        <f t="shared" si="47"/>
        <v>0</v>
      </c>
      <c r="P73" s="92">
        <f t="shared" si="48"/>
        <v>-31.319910514541476</v>
      </c>
      <c r="Q73" s="31">
        <f t="shared" si="49"/>
        <v>0.817300521998508</v>
      </c>
      <c r="R73" s="273">
        <f>Q89</f>
        <v>0.85347880919286911</v>
      </c>
      <c r="S73" s="32">
        <v>0.16666666666666666</v>
      </c>
      <c r="T73" s="33">
        <v>0.1821875</v>
      </c>
      <c r="U73" s="34"/>
      <c r="V73" s="35">
        <v>22.350000000000016</v>
      </c>
      <c r="W73" s="33"/>
      <c r="X73" s="107"/>
      <c r="Y73" s="276"/>
      <c r="Z73" s="277"/>
      <c r="AA73" s="36">
        <f t="shared" si="50"/>
        <v>-657.7181208053712</v>
      </c>
      <c r="AB73" s="31">
        <f t="shared" si="51"/>
        <v>0.817300521998508</v>
      </c>
      <c r="AC73" s="278">
        <f>AB89</f>
        <v>0.85347880919286923</v>
      </c>
    </row>
    <row r="74" spans="1:29" ht="15.75" customHeight="1">
      <c r="A74" s="282"/>
      <c r="B74" s="38" t="s">
        <v>85</v>
      </c>
      <c r="C74" s="287" t="s">
        <v>207</v>
      </c>
      <c r="D74" s="287"/>
      <c r="E74" s="39">
        <v>28.29</v>
      </c>
      <c r="F74" s="40">
        <v>3158</v>
      </c>
      <c r="G74" s="41">
        <f t="shared" si="52"/>
        <v>89339.819999999992</v>
      </c>
      <c r="H74" s="42"/>
      <c r="I74" s="43">
        <v>19</v>
      </c>
      <c r="J74" s="44">
        <v>3600</v>
      </c>
      <c r="K74" s="45">
        <f t="shared" ref="K74:K109" si="54">J74/I74</f>
        <v>189.47368421052633</v>
      </c>
      <c r="L74" s="46">
        <v>19</v>
      </c>
      <c r="M74" s="44">
        <f t="shared" si="53"/>
        <v>2976.1256544502621</v>
      </c>
      <c r="N74" s="45">
        <f t="shared" si="46"/>
        <v>156.63819233948749</v>
      </c>
      <c r="O74" s="47">
        <f t="shared" si="47"/>
        <v>0</v>
      </c>
      <c r="P74" s="48">
        <f t="shared" si="48"/>
        <v>-32.83549187103884</v>
      </c>
      <c r="Q74" s="49">
        <f t="shared" si="49"/>
        <v>0.82670157068062833</v>
      </c>
      <c r="R74" s="274"/>
      <c r="S74" s="50">
        <v>0.18564814814814815</v>
      </c>
      <c r="T74" s="51">
        <v>0.2298611111111111</v>
      </c>
      <c r="U74" s="52">
        <v>4.9833333333333263</v>
      </c>
      <c r="V74" s="53">
        <v>63.666666666666657</v>
      </c>
      <c r="W74" s="54"/>
      <c r="X74" s="94"/>
      <c r="Y74" s="266"/>
      <c r="Z74" s="267"/>
      <c r="AA74" s="55">
        <f t="shared" si="50"/>
        <v>-623.87434554973788</v>
      </c>
      <c r="AB74" s="49">
        <f t="shared" si="51"/>
        <v>0.82670157068062833</v>
      </c>
      <c r="AC74" s="279"/>
    </row>
    <row r="75" spans="1:29" ht="15.75" customHeight="1">
      <c r="A75" s="282"/>
      <c r="B75" s="38" t="s">
        <v>85</v>
      </c>
      <c r="C75" s="287" t="s">
        <v>88</v>
      </c>
      <c r="D75" s="287"/>
      <c r="E75" s="39">
        <v>31.27</v>
      </c>
      <c r="F75" s="40">
        <v>3861</v>
      </c>
      <c r="G75" s="41">
        <f t="shared" si="52"/>
        <v>120733.47</v>
      </c>
      <c r="H75" s="42"/>
      <c r="I75" s="43">
        <v>19</v>
      </c>
      <c r="J75" s="44">
        <v>3600</v>
      </c>
      <c r="K75" s="45">
        <f t="shared" si="54"/>
        <v>189.47368421052633</v>
      </c>
      <c r="L75" s="46">
        <v>19</v>
      </c>
      <c r="M75" s="44">
        <f t="shared" si="53"/>
        <v>2989.8042589804236</v>
      </c>
      <c r="N75" s="45">
        <f t="shared" si="46"/>
        <v>157.35811889370652</v>
      </c>
      <c r="O75" s="47">
        <f t="shared" si="47"/>
        <v>0</v>
      </c>
      <c r="P75" s="48">
        <f t="shared" si="48"/>
        <v>-32.115565316819811</v>
      </c>
      <c r="Q75" s="49">
        <f t="shared" si="49"/>
        <v>0.83050118305011766</v>
      </c>
      <c r="R75" s="274"/>
      <c r="S75" s="50">
        <v>0.23333333333333331</v>
      </c>
      <c r="T75" s="51">
        <v>0.28714120370370372</v>
      </c>
      <c r="U75" s="52">
        <v>4.9999999999999822</v>
      </c>
      <c r="V75" s="53">
        <v>77.483333333333391</v>
      </c>
      <c r="W75" s="54"/>
      <c r="X75" s="94"/>
      <c r="Y75" s="266"/>
      <c r="Z75" s="267"/>
      <c r="AA75" s="55">
        <f t="shared" si="50"/>
        <v>-610.19574101957642</v>
      </c>
      <c r="AB75" s="49">
        <f t="shared" si="51"/>
        <v>0.83050118305011766</v>
      </c>
      <c r="AC75" s="279"/>
    </row>
    <row r="76" spans="1:29" ht="15.75" customHeight="1">
      <c r="A76" s="282"/>
      <c r="B76" s="38" t="s">
        <v>85</v>
      </c>
      <c r="C76" s="287" t="s">
        <v>235</v>
      </c>
      <c r="D76" s="287"/>
      <c r="E76" s="39">
        <v>41.57</v>
      </c>
      <c r="F76" s="40">
        <v>5936</v>
      </c>
      <c r="G76" s="41">
        <f t="shared" si="52"/>
        <v>246759.52</v>
      </c>
      <c r="H76" s="42"/>
      <c r="I76" s="43">
        <v>22</v>
      </c>
      <c r="J76" s="44">
        <v>3600</v>
      </c>
      <c r="K76" s="45">
        <f t="shared" si="54"/>
        <v>163.63636363636363</v>
      </c>
      <c r="L76" s="46">
        <v>22</v>
      </c>
      <c r="M76" s="44">
        <f t="shared" si="53"/>
        <v>3018.3050847457612</v>
      </c>
      <c r="N76" s="45">
        <f t="shared" si="46"/>
        <v>137.19568567026187</v>
      </c>
      <c r="O76" s="47">
        <f t="shared" si="47"/>
        <v>0</v>
      </c>
      <c r="P76" s="48">
        <f t="shared" si="48"/>
        <v>-26.440677966101759</v>
      </c>
      <c r="Q76" s="49">
        <f t="shared" si="49"/>
        <v>0.83841807909604482</v>
      </c>
      <c r="R76" s="274"/>
      <c r="S76" s="50">
        <v>0.29097222222222219</v>
      </c>
      <c r="T76" s="51">
        <v>0.37291666666666667</v>
      </c>
      <c r="U76" s="52">
        <v>5.5166666666665964</v>
      </c>
      <c r="V76" s="53">
        <v>118.00000000000006</v>
      </c>
      <c r="W76" s="54"/>
      <c r="X76" s="94"/>
      <c r="Y76" s="266"/>
      <c r="Z76" s="267"/>
      <c r="AA76" s="112">
        <f t="shared" si="50"/>
        <v>-581.69491525423882</v>
      </c>
      <c r="AB76" s="113">
        <f t="shared" si="51"/>
        <v>0.83841807909604482</v>
      </c>
      <c r="AC76" s="279"/>
    </row>
    <row r="77" spans="1:29" ht="15.75" customHeight="1">
      <c r="A77" s="283"/>
      <c r="B77" s="38" t="s">
        <v>85</v>
      </c>
      <c r="C77" s="287" t="s">
        <v>90</v>
      </c>
      <c r="D77" s="287"/>
      <c r="E77" s="39">
        <v>38</v>
      </c>
      <c r="F77" s="44">
        <v>1600</v>
      </c>
      <c r="G77" s="41">
        <f t="shared" si="52"/>
        <v>60800</v>
      </c>
      <c r="H77" s="58">
        <v>2</v>
      </c>
      <c r="I77" s="43">
        <v>21</v>
      </c>
      <c r="J77" s="44">
        <v>3600</v>
      </c>
      <c r="K77" s="45">
        <f t="shared" si="54"/>
        <v>171.42857142857142</v>
      </c>
      <c r="L77" s="59">
        <v>21</v>
      </c>
      <c r="M77" s="44">
        <f t="shared" si="53"/>
        <v>3170.0605393505789</v>
      </c>
      <c r="N77" s="45">
        <f t="shared" si="46"/>
        <v>150.955263778599</v>
      </c>
      <c r="O77" s="47">
        <f t="shared" si="47"/>
        <v>0</v>
      </c>
      <c r="P77" s="48">
        <f t="shared" si="48"/>
        <v>-20.473307649972412</v>
      </c>
      <c r="Q77" s="49">
        <f t="shared" si="49"/>
        <v>0.88057237204182759</v>
      </c>
      <c r="R77" s="274"/>
      <c r="S77" s="50">
        <v>0.37638888888888888</v>
      </c>
      <c r="T77" s="51">
        <v>0.39741898148148147</v>
      </c>
      <c r="U77" s="52">
        <v>4.9999999999999822</v>
      </c>
      <c r="V77" s="53">
        <v>30.283333333333324</v>
      </c>
      <c r="W77" s="54"/>
      <c r="X77" s="94"/>
      <c r="Y77" s="266"/>
      <c r="Z77" s="267"/>
      <c r="AA77" s="112">
        <f t="shared" si="50"/>
        <v>-429.93946064942111</v>
      </c>
      <c r="AB77" s="113">
        <f t="shared" si="51"/>
        <v>0.88057237204182748</v>
      </c>
      <c r="AC77" s="279"/>
    </row>
    <row r="78" spans="1:29" ht="15.75" customHeight="1">
      <c r="A78" s="283"/>
      <c r="B78" s="38" t="s">
        <v>85</v>
      </c>
      <c r="C78" s="287" t="s">
        <v>89</v>
      </c>
      <c r="D78" s="287"/>
      <c r="E78" s="39">
        <v>38.630000000000003</v>
      </c>
      <c r="F78" s="44">
        <v>7428</v>
      </c>
      <c r="G78" s="60">
        <f t="shared" si="52"/>
        <v>286943.64</v>
      </c>
      <c r="H78" s="61"/>
      <c r="I78" s="43">
        <v>20</v>
      </c>
      <c r="J78" s="44">
        <v>3600</v>
      </c>
      <c r="K78" s="45">
        <f t="shared" si="54"/>
        <v>180</v>
      </c>
      <c r="L78" s="46">
        <v>20</v>
      </c>
      <c r="M78" s="44">
        <f t="shared" si="53"/>
        <v>3183.4285714285725</v>
      </c>
      <c r="N78" s="45">
        <f t="shared" si="46"/>
        <v>159.17142857142863</v>
      </c>
      <c r="O78" s="47">
        <f t="shared" si="47"/>
        <v>0</v>
      </c>
      <c r="P78" s="48">
        <f t="shared" si="48"/>
        <v>-20.828571428571365</v>
      </c>
      <c r="Q78" s="49">
        <f t="shared" si="49"/>
        <v>0.88428571428571467</v>
      </c>
      <c r="R78" s="274"/>
      <c r="S78" s="50">
        <v>0.40277777777777768</v>
      </c>
      <c r="T78" s="51">
        <v>0.49999999999999989</v>
      </c>
      <c r="U78" s="52">
        <v>7.7166666666665407</v>
      </c>
      <c r="V78" s="53">
        <v>139.99999999999997</v>
      </c>
      <c r="W78" s="54">
        <v>0.49999999999999989</v>
      </c>
      <c r="X78" s="94">
        <v>0.54166666666666652</v>
      </c>
      <c r="Y78" s="266"/>
      <c r="Z78" s="267"/>
      <c r="AA78" s="112">
        <f t="shared" si="50"/>
        <v>-416.57142857142753</v>
      </c>
      <c r="AB78" s="113">
        <f t="shared" si="51"/>
        <v>0.88428571428571456</v>
      </c>
      <c r="AC78" s="279"/>
    </row>
    <row r="79" spans="1:29" ht="15.75" customHeight="1">
      <c r="A79" s="283"/>
      <c r="B79" s="38" t="s">
        <v>85</v>
      </c>
      <c r="C79" s="287" t="s">
        <v>236</v>
      </c>
      <c r="D79" s="287"/>
      <c r="E79" s="39">
        <v>44.73</v>
      </c>
      <c r="F79" s="44">
        <v>5911</v>
      </c>
      <c r="G79" s="60">
        <f t="shared" si="52"/>
        <v>264399.02999999997</v>
      </c>
      <c r="H79" s="64"/>
      <c r="I79" s="43">
        <v>26</v>
      </c>
      <c r="J79" s="44">
        <v>3600</v>
      </c>
      <c r="K79" s="45">
        <f t="shared" si="54"/>
        <v>138.46153846153845</v>
      </c>
      <c r="L79" s="59">
        <v>26</v>
      </c>
      <c r="M79" s="44">
        <f t="shared" si="53"/>
        <v>3005.5932203389771</v>
      </c>
      <c r="N79" s="45">
        <f t="shared" si="46"/>
        <v>115.59973924380681</v>
      </c>
      <c r="O79" s="65">
        <f t="shared" si="47"/>
        <v>0</v>
      </c>
      <c r="P79" s="66">
        <f t="shared" si="48"/>
        <v>-22.861799217731644</v>
      </c>
      <c r="Q79" s="67">
        <f t="shared" si="49"/>
        <v>0.83488700564971585</v>
      </c>
      <c r="R79" s="274"/>
      <c r="S79" s="50">
        <v>0.54166666666666652</v>
      </c>
      <c r="T79" s="51">
        <v>0.62361111111111112</v>
      </c>
      <c r="U79" s="52">
        <v>59.999999999999943</v>
      </c>
      <c r="V79" s="53">
        <v>118.00000000000023</v>
      </c>
      <c r="W79" s="54"/>
      <c r="X79" s="94"/>
      <c r="Y79" s="266"/>
      <c r="Z79" s="267"/>
      <c r="AA79" s="112">
        <f t="shared" si="50"/>
        <v>-594.40677966102294</v>
      </c>
      <c r="AB79" s="113">
        <f t="shared" si="51"/>
        <v>0.83488700564971585</v>
      </c>
      <c r="AC79" s="279"/>
    </row>
    <row r="80" spans="1:29" ht="15.75" customHeight="1">
      <c r="A80" s="283"/>
      <c r="B80" s="38" t="s">
        <v>85</v>
      </c>
      <c r="C80" s="287" t="s">
        <v>208</v>
      </c>
      <c r="D80" s="287"/>
      <c r="E80" s="39">
        <v>36.86</v>
      </c>
      <c r="F80" s="44">
        <v>2820</v>
      </c>
      <c r="G80" s="60">
        <f t="shared" si="52"/>
        <v>103945.2</v>
      </c>
      <c r="H80" s="64"/>
      <c r="I80" s="43">
        <v>21</v>
      </c>
      <c r="J80" s="44">
        <v>3600</v>
      </c>
      <c r="K80" s="45">
        <f t="shared" si="54"/>
        <v>171.42857142857142</v>
      </c>
      <c r="L80" s="59">
        <v>21</v>
      </c>
      <c r="M80" s="44">
        <f t="shared" si="53"/>
        <v>3187.4411302982617</v>
      </c>
      <c r="N80" s="45">
        <f t="shared" si="46"/>
        <v>151.7829109665839</v>
      </c>
      <c r="O80" s="65">
        <f t="shared" si="47"/>
        <v>0</v>
      </c>
      <c r="P80" s="66">
        <f t="shared" si="48"/>
        <v>-19.645660461987518</v>
      </c>
      <c r="Q80" s="67">
        <f t="shared" si="49"/>
        <v>0.88540031397173946</v>
      </c>
      <c r="R80" s="274"/>
      <c r="S80" s="50">
        <v>0.62499999999999989</v>
      </c>
      <c r="T80" s="51">
        <v>0.66186342592592595</v>
      </c>
      <c r="U80" s="52">
        <v>1.999999999999833</v>
      </c>
      <c r="V80" s="53">
        <v>53.083333333333528</v>
      </c>
      <c r="W80" s="54"/>
      <c r="X80" s="94"/>
      <c r="Y80" s="266"/>
      <c r="Z80" s="267"/>
      <c r="AA80" s="112">
        <f t="shared" si="50"/>
        <v>-412.55886970173833</v>
      </c>
      <c r="AB80" s="113">
        <f t="shared" si="51"/>
        <v>0.88540031397173935</v>
      </c>
      <c r="AC80" s="279"/>
    </row>
    <row r="81" spans="1:29" ht="15.75" customHeight="1">
      <c r="A81" s="283"/>
      <c r="B81" s="38" t="s">
        <v>85</v>
      </c>
      <c r="C81" s="287" t="s">
        <v>90</v>
      </c>
      <c r="D81" s="287"/>
      <c r="E81" s="39">
        <v>38</v>
      </c>
      <c r="F81" s="44">
        <v>7943</v>
      </c>
      <c r="G81" s="60">
        <f t="shared" si="52"/>
        <v>301834</v>
      </c>
      <c r="H81" s="64"/>
      <c r="I81" s="43">
        <v>21</v>
      </c>
      <c r="J81" s="44">
        <v>3600</v>
      </c>
      <c r="K81" s="45">
        <f t="shared" si="54"/>
        <v>171.42857142857142</v>
      </c>
      <c r="L81" s="59">
        <v>21</v>
      </c>
      <c r="M81" s="44">
        <f t="shared" si="53"/>
        <v>3179.6730790614893</v>
      </c>
      <c r="N81" s="45">
        <f t="shared" si="46"/>
        <v>151.41300376483281</v>
      </c>
      <c r="O81" s="65">
        <f t="shared" si="47"/>
        <v>0</v>
      </c>
      <c r="P81" s="66">
        <f t="shared" si="48"/>
        <v>-20.015567663738608</v>
      </c>
      <c r="Q81" s="67">
        <f t="shared" si="49"/>
        <v>0.88324252196152475</v>
      </c>
      <c r="R81" s="274"/>
      <c r="S81" s="50">
        <v>0.66608796296296291</v>
      </c>
      <c r="T81" s="51">
        <v>0.77017361111111116</v>
      </c>
      <c r="U81" s="52">
        <v>6.0833333333332185</v>
      </c>
      <c r="V81" s="53">
        <v>149.88333333333347</v>
      </c>
      <c r="W81" s="54"/>
      <c r="X81" s="94"/>
      <c r="Y81" s="266"/>
      <c r="Z81" s="267"/>
      <c r="AA81" s="112">
        <f t="shared" si="50"/>
        <v>-420.32692093851074</v>
      </c>
      <c r="AB81" s="113">
        <f t="shared" si="51"/>
        <v>0.88324252196152475</v>
      </c>
      <c r="AC81" s="279"/>
    </row>
    <row r="82" spans="1:29" ht="15.75" customHeight="1">
      <c r="A82" s="283"/>
      <c r="B82" s="38"/>
      <c r="C82" s="287"/>
      <c r="D82" s="287"/>
      <c r="E82" s="39"/>
      <c r="F82" s="44"/>
      <c r="G82" s="60"/>
      <c r="H82" s="64"/>
      <c r="I82" s="43"/>
      <c r="J82" s="44"/>
      <c r="K82" s="45"/>
      <c r="L82" s="59"/>
      <c r="M82" s="44"/>
      <c r="N82" s="45"/>
      <c r="O82" s="65"/>
      <c r="P82" s="66"/>
      <c r="Q82" s="67"/>
      <c r="R82" s="274"/>
      <c r="S82" s="50"/>
      <c r="T82" s="51"/>
      <c r="U82" s="52"/>
      <c r="V82" s="53"/>
      <c r="W82" s="54"/>
      <c r="X82" s="94"/>
      <c r="Y82" s="266"/>
      <c r="Z82" s="267"/>
      <c r="AA82" s="112"/>
      <c r="AB82" s="113"/>
      <c r="AC82" s="279"/>
    </row>
    <row r="83" spans="1:29" ht="15.75" customHeight="1">
      <c r="A83" s="283"/>
      <c r="B83" s="38"/>
      <c r="C83" s="287"/>
      <c r="D83" s="287"/>
      <c r="E83" s="39"/>
      <c r="F83" s="44"/>
      <c r="G83" s="60"/>
      <c r="H83" s="64"/>
      <c r="I83" s="43"/>
      <c r="J83" s="44"/>
      <c r="K83" s="45"/>
      <c r="L83" s="59"/>
      <c r="M83" s="44"/>
      <c r="N83" s="45"/>
      <c r="O83" s="65"/>
      <c r="P83" s="66"/>
      <c r="Q83" s="67"/>
      <c r="R83" s="274"/>
      <c r="S83" s="50"/>
      <c r="T83" s="51"/>
      <c r="U83" s="52"/>
      <c r="V83" s="53"/>
      <c r="W83" s="54"/>
      <c r="X83" s="94"/>
      <c r="Y83" s="266"/>
      <c r="Z83" s="267"/>
      <c r="AA83" s="112"/>
      <c r="AB83" s="113"/>
      <c r="AC83" s="279"/>
    </row>
    <row r="84" spans="1:29" ht="15.75" customHeight="1">
      <c r="A84" s="283"/>
      <c r="B84" s="38"/>
      <c r="C84" s="287"/>
      <c r="D84" s="287"/>
      <c r="E84" s="39"/>
      <c r="F84" s="44"/>
      <c r="G84" s="60"/>
      <c r="H84" s="64"/>
      <c r="I84" s="43"/>
      <c r="J84" s="44"/>
      <c r="K84" s="45"/>
      <c r="L84" s="59"/>
      <c r="M84" s="44"/>
      <c r="N84" s="45"/>
      <c r="O84" s="65"/>
      <c r="P84" s="66"/>
      <c r="Q84" s="67"/>
      <c r="R84" s="274"/>
      <c r="S84" s="50"/>
      <c r="T84" s="51"/>
      <c r="U84" s="52"/>
      <c r="V84" s="53"/>
      <c r="W84" s="54"/>
      <c r="X84" s="94"/>
      <c r="Y84" s="266"/>
      <c r="Z84" s="267"/>
      <c r="AA84" s="112"/>
      <c r="AB84" s="113"/>
      <c r="AC84" s="279"/>
    </row>
    <row r="85" spans="1:29" ht="15.75" customHeight="1">
      <c r="A85" s="283"/>
      <c r="B85" s="38"/>
      <c r="C85" s="287"/>
      <c r="D85" s="287"/>
      <c r="E85" s="39"/>
      <c r="F85" s="44"/>
      <c r="G85" s="60"/>
      <c r="H85" s="64"/>
      <c r="I85" s="43"/>
      <c r="J85" s="44"/>
      <c r="K85" s="45"/>
      <c r="L85" s="59"/>
      <c r="M85" s="44"/>
      <c r="N85" s="45"/>
      <c r="O85" s="65"/>
      <c r="P85" s="66"/>
      <c r="Q85" s="67"/>
      <c r="R85" s="274"/>
      <c r="S85" s="50"/>
      <c r="T85" s="51"/>
      <c r="U85" s="52"/>
      <c r="V85" s="53"/>
      <c r="W85" s="54"/>
      <c r="X85" s="94"/>
      <c r="Y85" s="266"/>
      <c r="Z85" s="267"/>
      <c r="AA85" s="112"/>
      <c r="AB85" s="113"/>
      <c r="AC85" s="279"/>
    </row>
    <row r="86" spans="1:29" ht="15.75" customHeight="1">
      <c r="A86" s="283"/>
      <c r="B86" s="38"/>
      <c r="C86" s="287"/>
      <c r="D86" s="287"/>
      <c r="E86" s="39"/>
      <c r="F86" s="44"/>
      <c r="G86" s="60"/>
      <c r="H86" s="64"/>
      <c r="I86" s="43"/>
      <c r="J86" s="44"/>
      <c r="K86" s="45"/>
      <c r="L86" s="59"/>
      <c r="M86" s="44"/>
      <c r="N86" s="45"/>
      <c r="O86" s="65"/>
      <c r="P86" s="66"/>
      <c r="Q86" s="67"/>
      <c r="R86" s="274"/>
      <c r="S86" s="50"/>
      <c r="T86" s="51"/>
      <c r="U86" s="52"/>
      <c r="V86" s="53"/>
      <c r="W86" s="54"/>
      <c r="X86" s="94"/>
      <c r="Y86" s="266"/>
      <c r="Z86" s="267"/>
      <c r="AA86" s="112"/>
      <c r="AB86" s="113"/>
      <c r="AC86" s="279"/>
    </row>
    <row r="87" spans="1:29" ht="15.75" customHeight="1">
      <c r="A87" s="283"/>
      <c r="B87" s="38"/>
      <c r="C87" s="287"/>
      <c r="D87" s="287"/>
      <c r="E87" s="39"/>
      <c r="F87" s="44"/>
      <c r="G87" s="60"/>
      <c r="H87" s="64"/>
      <c r="I87" s="43"/>
      <c r="J87" s="44"/>
      <c r="K87" s="45"/>
      <c r="L87" s="59"/>
      <c r="M87" s="44"/>
      <c r="N87" s="45"/>
      <c r="O87" s="65"/>
      <c r="P87" s="66"/>
      <c r="Q87" s="67"/>
      <c r="R87" s="274"/>
      <c r="S87" s="50"/>
      <c r="T87" s="51"/>
      <c r="U87" s="52"/>
      <c r="V87" s="53"/>
      <c r="W87" s="54"/>
      <c r="X87" s="94"/>
      <c r="Y87" s="266"/>
      <c r="Z87" s="267"/>
      <c r="AA87" s="112"/>
      <c r="AB87" s="113"/>
      <c r="AC87" s="279"/>
    </row>
    <row r="88" spans="1:29" ht="15.75" customHeight="1">
      <c r="A88" s="283"/>
      <c r="B88" s="38"/>
      <c r="C88" s="287"/>
      <c r="D88" s="287"/>
      <c r="E88" s="95"/>
      <c r="F88" s="44"/>
      <c r="G88" s="72"/>
      <c r="H88" s="64"/>
      <c r="I88" s="43"/>
      <c r="J88" s="44"/>
      <c r="K88" s="45"/>
      <c r="L88" s="59"/>
      <c r="M88" s="44"/>
      <c r="N88" s="45"/>
      <c r="O88" s="65"/>
      <c r="P88" s="66"/>
      <c r="Q88" s="67"/>
      <c r="R88" s="274"/>
      <c r="S88" s="62"/>
      <c r="T88" s="63"/>
      <c r="U88" s="73"/>
      <c r="V88" s="74"/>
      <c r="W88" s="68"/>
      <c r="X88" s="110"/>
      <c r="Y88" s="266"/>
      <c r="Z88" s="267"/>
      <c r="AA88" s="111"/>
      <c r="AB88" s="67"/>
      <c r="AC88" s="279"/>
    </row>
    <row r="89" spans="1:29" ht="15.75" customHeight="1" thickBot="1">
      <c r="A89" s="284"/>
      <c r="B89" s="76" t="s">
        <v>35</v>
      </c>
      <c r="C89" s="261"/>
      <c r="D89" s="261"/>
      <c r="E89" s="77"/>
      <c r="F89" s="78"/>
      <c r="G89" s="79"/>
      <c r="H89" s="20"/>
      <c r="I89" s="80">
        <f t="shared" ref="I89:J89" si="55">AVERAGE(I73:I88)</f>
        <v>21.111111111111111</v>
      </c>
      <c r="J89" s="81">
        <f t="shared" si="55"/>
        <v>3600</v>
      </c>
      <c r="K89" s="82">
        <f t="shared" ref="K89" si="56">J89/I89</f>
        <v>170.5263157894737</v>
      </c>
      <c r="L89" s="80">
        <f t="shared" ref="L89:M89" si="57">AVERAGE(L73:L88)</f>
        <v>21.111111111111111</v>
      </c>
      <c r="M89" s="81">
        <f t="shared" si="57"/>
        <v>3072.5237130943292</v>
      </c>
      <c r="N89" s="82">
        <f t="shared" ref="N89:N94" si="58">M89/L89</f>
        <v>145.54059693604717</v>
      </c>
      <c r="O89" s="83">
        <f t="shared" ref="O89:O94" si="59">L89-I89</f>
        <v>0</v>
      </c>
      <c r="P89" s="84">
        <f t="shared" ref="P89:P94" si="60">N89-K89</f>
        <v>-24.985718853426533</v>
      </c>
      <c r="Q89" s="85">
        <f t="shared" ref="Q89:Q94" si="61">N89/K89</f>
        <v>0.85347880919286911</v>
      </c>
      <c r="R89" s="275"/>
      <c r="S89" s="182">
        <f>S73</f>
        <v>0.16666666666666666</v>
      </c>
      <c r="T89" s="183">
        <f>INDEX(T73:T88,COUNTA(T73:T88))</f>
        <v>0.77017361111111116</v>
      </c>
      <c r="U89" s="86"/>
      <c r="V89" s="96"/>
      <c r="W89" s="78"/>
      <c r="X89" s="82"/>
      <c r="Y89" s="262"/>
      <c r="Z89" s="263"/>
      <c r="AA89" s="97">
        <f t="shared" ref="AA89:AA94" si="62">M89-J89</f>
        <v>-527.4762869056708</v>
      </c>
      <c r="AB89" s="85">
        <f t="shared" ref="AB89:AB94" si="63">M89/J89</f>
        <v>0.85347880919286923</v>
      </c>
      <c r="AC89" s="280"/>
    </row>
    <row r="90" spans="1:29" ht="15.75" customHeight="1">
      <c r="A90" s="268" t="s">
        <v>40</v>
      </c>
      <c r="B90" s="98" t="s">
        <v>76</v>
      </c>
      <c r="C90" s="271" t="s">
        <v>91</v>
      </c>
      <c r="D90" s="272"/>
      <c r="E90" s="21">
        <v>34.229999999999997</v>
      </c>
      <c r="F90" s="15">
        <v>2005</v>
      </c>
      <c r="G90" s="22">
        <f t="shared" ref="G90:G94" si="64">E90*F90</f>
        <v>68631.149999999994</v>
      </c>
      <c r="H90" s="23"/>
      <c r="I90" s="24">
        <v>16</v>
      </c>
      <c r="J90" s="25">
        <v>3000</v>
      </c>
      <c r="K90" s="26">
        <f>J90/I90</f>
        <v>187.5</v>
      </c>
      <c r="L90" s="27">
        <v>16</v>
      </c>
      <c r="M90" s="25">
        <f>F90/V90*60</f>
        <v>2537.9746835443048</v>
      </c>
      <c r="N90" s="26">
        <f t="shared" si="58"/>
        <v>158.62341772151905</v>
      </c>
      <c r="O90" s="91">
        <f t="shared" si="59"/>
        <v>0</v>
      </c>
      <c r="P90" s="92">
        <f t="shared" si="60"/>
        <v>-28.876582278480953</v>
      </c>
      <c r="Q90" s="31">
        <f t="shared" si="61"/>
        <v>0.84599156118143493</v>
      </c>
      <c r="R90" s="273">
        <f>Q106</f>
        <v>0.84993012319119865</v>
      </c>
      <c r="S90" s="32">
        <v>0.25</v>
      </c>
      <c r="T90" s="33">
        <v>0.28291666666666665</v>
      </c>
      <c r="U90" s="34"/>
      <c r="V90" s="35">
        <v>47.399999999999977</v>
      </c>
      <c r="W90" s="114"/>
      <c r="X90" s="115"/>
      <c r="Y90" s="276"/>
      <c r="Z90" s="277"/>
      <c r="AA90" s="36">
        <f t="shared" si="62"/>
        <v>-462.02531645569525</v>
      </c>
      <c r="AB90" s="31">
        <f t="shared" si="63"/>
        <v>0.84599156118143493</v>
      </c>
      <c r="AC90" s="278">
        <f>AB106</f>
        <v>0.84993012319119865</v>
      </c>
    </row>
    <row r="91" spans="1:29" ht="15.75" customHeight="1">
      <c r="A91" s="269"/>
      <c r="B91" s="38" t="s">
        <v>76</v>
      </c>
      <c r="C91" s="264" t="s">
        <v>92</v>
      </c>
      <c r="D91" s="265"/>
      <c r="E91" s="39">
        <v>34.770000000000003</v>
      </c>
      <c r="F91" s="40">
        <v>1653</v>
      </c>
      <c r="G91" s="41">
        <f t="shared" si="64"/>
        <v>57474.810000000005</v>
      </c>
      <c r="H91" s="42"/>
      <c r="I91" s="43">
        <v>11</v>
      </c>
      <c r="J91" s="44">
        <v>3000</v>
      </c>
      <c r="K91" s="45">
        <f t="shared" si="54"/>
        <v>272.72727272727275</v>
      </c>
      <c r="L91" s="46">
        <v>11</v>
      </c>
      <c r="M91" s="44">
        <f>F91/V91*60</f>
        <v>2526.8789808917163</v>
      </c>
      <c r="N91" s="45">
        <f t="shared" si="58"/>
        <v>229.71627099015603</v>
      </c>
      <c r="O91" s="47">
        <f t="shared" si="59"/>
        <v>0</v>
      </c>
      <c r="P91" s="48">
        <f t="shared" si="60"/>
        <v>-43.011001737116715</v>
      </c>
      <c r="Q91" s="49">
        <f t="shared" si="61"/>
        <v>0.84229299363057208</v>
      </c>
      <c r="R91" s="274"/>
      <c r="S91" s="50">
        <v>0.28819444444444442</v>
      </c>
      <c r="T91" s="51">
        <v>0.31545138888888891</v>
      </c>
      <c r="U91" s="52">
        <v>7.599999999999989</v>
      </c>
      <c r="V91" s="53">
        <v>39.250000000000057</v>
      </c>
      <c r="W91" s="54"/>
      <c r="X91" s="94"/>
      <c r="Y91" s="266"/>
      <c r="Z91" s="267"/>
      <c r="AA91" s="55">
        <f t="shared" si="62"/>
        <v>-473.12101910828369</v>
      </c>
      <c r="AB91" s="49">
        <f t="shared" si="63"/>
        <v>0.84229299363057208</v>
      </c>
      <c r="AC91" s="279"/>
    </row>
    <row r="92" spans="1:29" ht="15.75" customHeight="1">
      <c r="A92" s="269"/>
      <c r="B92" s="38" t="s">
        <v>76</v>
      </c>
      <c r="C92" s="264" t="s">
        <v>101</v>
      </c>
      <c r="D92" s="265"/>
      <c r="E92" s="39">
        <v>24.73</v>
      </c>
      <c r="F92" s="40">
        <v>1824</v>
      </c>
      <c r="G92" s="41">
        <f t="shared" si="64"/>
        <v>45107.520000000004</v>
      </c>
      <c r="H92" s="42"/>
      <c r="I92" s="43">
        <v>6</v>
      </c>
      <c r="J92" s="44">
        <v>2600</v>
      </c>
      <c r="K92" s="45">
        <f t="shared" si="54"/>
        <v>433.33333333333331</v>
      </c>
      <c r="L92" s="46">
        <v>6</v>
      </c>
      <c r="M92" s="44">
        <f>F92/V92*60</f>
        <v>2181.5282392026525</v>
      </c>
      <c r="N92" s="45">
        <f t="shared" si="58"/>
        <v>363.58803986710876</v>
      </c>
      <c r="O92" s="47">
        <f t="shared" si="59"/>
        <v>0</v>
      </c>
      <c r="P92" s="48">
        <f t="shared" si="60"/>
        <v>-69.745293466224553</v>
      </c>
      <c r="Q92" s="49">
        <f t="shared" si="61"/>
        <v>0.83904932277025102</v>
      </c>
      <c r="R92" s="274"/>
      <c r="S92" s="50">
        <v>0.36180555555555549</v>
      </c>
      <c r="T92" s="51">
        <v>0.39664351851851853</v>
      </c>
      <c r="U92" s="52">
        <v>8.8833333333332565</v>
      </c>
      <c r="V92" s="53">
        <v>50.166666666666785</v>
      </c>
      <c r="W92" s="54"/>
      <c r="X92" s="94"/>
      <c r="Y92" s="266"/>
      <c r="Z92" s="267"/>
      <c r="AA92" s="55">
        <f t="shared" si="62"/>
        <v>-418.47176079734754</v>
      </c>
      <c r="AB92" s="49">
        <f t="shared" si="63"/>
        <v>0.8390493227702509</v>
      </c>
      <c r="AC92" s="279"/>
    </row>
    <row r="93" spans="1:29" ht="15.75" customHeight="1">
      <c r="A93" s="269"/>
      <c r="B93" s="38" t="s">
        <v>76</v>
      </c>
      <c r="C93" s="264" t="s">
        <v>94</v>
      </c>
      <c r="D93" s="265"/>
      <c r="E93" s="39">
        <v>35.83</v>
      </c>
      <c r="F93" s="40">
        <v>5242</v>
      </c>
      <c r="G93" s="41">
        <f t="shared" si="64"/>
        <v>187820.86</v>
      </c>
      <c r="H93" s="58"/>
      <c r="I93" s="43">
        <v>12</v>
      </c>
      <c r="J93" s="44">
        <v>3273</v>
      </c>
      <c r="K93" s="45">
        <f t="shared" si="54"/>
        <v>272.75</v>
      </c>
      <c r="L93" s="59">
        <v>12</v>
      </c>
      <c r="M93" s="44">
        <f>F93/V93*60</f>
        <v>2825.0299401197581</v>
      </c>
      <c r="N93" s="45">
        <f t="shared" si="58"/>
        <v>235.4191616766465</v>
      </c>
      <c r="O93" s="47">
        <f t="shared" si="59"/>
        <v>0</v>
      </c>
      <c r="P93" s="48">
        <f t="shared" si="60"/>
        <v>-37.330838323353504</v>
      </c>
      <c r="Q93" s="49">
        <f t="shared" si="61"/>
        <v>0.8631316651756058</v>
      </c>
      <c r="R93" s="274"/>
      <c r="S93" s="50">
        <v>0.40277777777777768</v>
      </c>
      <c r="T93" s="51">
        <v>0.48009259259259257</v>
      </c>
      <c r="U93" s="52">
        <v>8.8333333333331687</v>
      </c>
      <c r="V93" s="53">
        <v>111.33333333333344</v>
      </c>
      <c r="W93" s="54">
        <v>0.48009259259259257</v>
      </c>
      <c r="X93" s="94">
        <v>0.52020833333333338</v>
      </c>
      <c r="Y93" s="266"/>
      <c r="Z93" s="267"/>
      <c r="AA93" s="55">
        <f t="shared" si="62"/>
        <v>-447.97005988024193</v>
      </c>
      <c r="AB93" s="49">
        <f t="shared" si="63"/>
        <v>0.86313166517560591</v>
      </c>
      <c r="AC93" s="279"/>
    </row>
    <row r="94" spans="1:29" ht="15.75" customHeight="1">
      <c r="A94" s="269"/>
      <c r="B94" s="38" t="s">
        <v>76</v>
      </c>
      <c r="C94" s="264" t="s">
        <v>95</v>
      </c>
      <c r="D94" s="265"/>
      <c r="E94" s="39">
        <v>36.409999999999997</v>
      </c>
      <c r="F94" s="40">
        <v>4011</v>
      </c>
      <c r="G94" s="60">
        <f t="shared" si="64"/>
        <v>146040.50999999998</v>
      </c>
      <c r="H94" s="61"/>
      <c r="I94" s="43">
        <v>11</v>
      </c>
      <c r="J94" s="44">
        <v>3273</v>
      </c>
      <c r="K94" s="45">
        <f t="shared" si="54"/>
        <v>297.54545454545456</v>
      </c>
      <c r="L94" s="46">
        <v>11</v>
      </c>
      <c r="M94" s="44">
        <f>F94/V94*60</f>
        <v>2801.6298020954596</v>
      </c>
      <c r="N94" s="45">
        <f t="shared" si="58"/>
        <v>254.69361837231452</v>
      </c>
      <c r="O94" s="47">
        <f t="shared" si="59"/>
        <v>0</v>
      </c>
      <c r="P94" s="48">
        <f t="shared" si="60"/>
        <v>-42.851836173140043</v>
      </c>
      <c r="Q94" s="49">
        <f t="shared" si="61"/>
        <v>0.85598221878871361</v>
      </c>
      <c r="R94" s="274"/>
      <c r="S94" s="50">
        <v>0.52020833333333338</v>
      </c>
      <c r="T94" s="51">
        <v>0.57986111111111116</v>
      </c>
      <c r="U94" s="52">
        <v>57.766666666666772</v>
      </c>
      <c r="V94" s="53">
        <v>85.9</v>
      </c>
      <c r="W94" s="54"/>
      <c r="X94" s="94"/>
      <c r="Y94" s="266"/>
      <c r="Z94" s="267"/>
      <c r="AA94" s="55">
        <f t="shared" si="62"/>
        <v>-471.37019790454042</v>
      </c>
      <c r="AB94" s="49">
        <f t="shared" si="63"/>
        <v>0.85598221878871361</v>
      </c>
      <c r="AC94" s="279"/>
    </row>
    <row r="95" spans="1:29" ht="15.75" customHeight="1">
      <c r="A95" s="269"/>
      <c r="B95" s="38"/>
      <c r="C95" s="264"/>
      <c r="D95" s="265"/>
      <c r="E95" s="39"/>
      <c r="F95" s="40"/>
      <c r="G95" s="60"/>
      <c r="H95" s="64"/>
      <c r="I95" s="43"/>
      <c r="J95" s="44"/>
      <c r="K95" s="45"/>
      <c r="L95" s="59"/>
      <c r="M95" s="44"/>
      <c r="N95" s="45"/>
      <c r="O95" s="65"/>
      <c r="P95" s="66"/>
      <c r="Q95" s="67"/>
      <c r="R95" s="274"/>
      <c r="S95" s="50"/>
      <c r="T95" s="51"/>
      <c r="U95" s="52"/>
      <c r="V95" s="53"/>
      <c r="W95" s="54"/>
      <c r="X95" s="94"/>
      <c r="Y95" s="266"/>
      <c r="Z95" s="267"/>
      <c r="AA95" s="55"/>
      <c r="AB95" s="49"/>
      <c r="AC95" s="279"/>
    </row>
    <row r="96" spans="1:29" ht="15.75" customHeight="1">
      <c r="A96" s="269"/>
      <c r="B96" s="38"/>
      <c r="C96" s="264"/>
      <c r="D96" s="265"/>
      <c r="E96" s="39"/>
      <c r="F96" s="40"/>
      <c r="G96" s="60"/>
      <c r="H96" s="64"/>
      <c r="I96" s="43"/>
      <c r="J96" s="44"/>
      <c r="K96" s="45"/>
      <c r="L96" s="59"/>
      <c r="M96" s="44"/>
      <c r="N96" s="45"/>
      <c r="O96" s="65"/>
      <c r="P96" s="66"/>
      <c r="Q96" s="67"/>
      <c r="R96" s="274"/>
      <c r="S96" s="50"/>
      <c r="T96" s="51"/>
      <c r="U96" s="52"/>
      <c r="V96" s="53"/>
      <c r="W96" s="54"/>
      <c r="X96" s="94"/>
      <c r="Y96" s="266"/>
      <c r="Z96" s="267"/>
      <c r="AA96" s="55"/>
      <c r="AB96" s="49"/>
      <c r="AC96" s="279"/>
    </row>
    <row r="97" spans="1:29" ht="15.75" customHeight="1">
      <c r="A97" s="269"/>
      <c r="B97" s="38"/>
      <c r="C97" s="264"/>
      <c r="D97" s="265"/>
      <c r="E97" s="39"/>
      <c r="F97" s="40"/>
      <c r="G97" s="60"/>
      <c r="H97" s="64"/>
      <c r="I97" s="43"/>
      <c r="J97" s="44"/>
      <c r="K97" s="45"/>
      <c r="L97" s="59"/>
      <c r="M97" s="44"/>
      <c r="N97" s="45"/>
      <c r="O97" s="65"/>
      <c r="P97" s="66"/>
      <c r="Q97" s="67"/>
      <c r="R97" s="274"/>
      <c r="S97" s="50"/>
      <c r="T97" s="51"/>
      <c r="U97" s="52"/>
      <c r="V97" s="53"/>
      <c r="W97" s="54"/>
      <c r="X97" s="110"/>
      <c r="Y97" s="266"/>
      <c r="Z97" s="267"/>
      <c r="AA97" s="55"/>
      <c r="AB97" s="49"/>
      <c r="AC97" s="279"/>
    </row>
    <row r="98" spans="1:29" ht="15.75" customHeight="1">
      <c r="A98" s="269"/>
      <c r="B98" s="38"/>
      <c r="C98" s="264"/>
      <c r="D98" s="265"/>
      <c r="E98" s="39"/>
      <c r="F98" s="40"/>
      <c r="G98" s="60"/>
      <c r="H98" s="64"/>
      <c r="I98" s="43"/>
      <c r="J98" s="44"/>
      <c r="K98" s="45"/>
      <c r="L98" s="59"/>
      <c r="M98" s="44"/>
      <c r="N98" s="45"/>
      <c r="O98" s="65"/>
      <c r="P98" s="66"/>
      <c r="Q98" s="67"/>
      <c r="R98" s="274"/>
      <c r="S98" s="50"/>
      <c r="T98" s="51"/>
      <c r="U98" s="52"/>
      <c r="V98" s="53"/>
      <c r="W98" s="54"/>
      <c r="X98" s="110"/>
      <c r="Y98" s="266"/>
      <c r="Z98" s="267"/>
      <c r="AA98" s="55"/>
      <c r="AB98" s="49"/>
      <c r="AC98" s="279"/>
    </row>
    <row r="99" spans="1:29" ht="15.75" customHeight="1">
      <c r="A99" s="269"/>
      <c r="B99" s="38"/>
      <c r="C99" s="264"/>
      <c r="D99" s="265"/>
      <c r="E99" s="39"/>
      <c r="F99" s="40"/>
      <c r="G99" s="60"/>
      <c r="H99" s="64"/>
      <c r="I99" s="43"/>
      <c r="J99" s="44"/>
      <c r="K99" s="45"/>
      <c r="L99" s="59"/>
      <c r="M99" s="44"/>
      <c r="N99" s="45"/>
      <c r="O99" s="65"/>
      <c r="P99" s="66"/>
      <c r="Q99" s="67"/>
      <c r="R99" s="274"/>
      <c r="S99" s="50"/>
      <c r="T99" s="51"/>
      <c r="U99" s="52"/>
      <c r="V99" s="53"/>
      <c r="W99" s="54"/>
      <c r="X99" s="110"/>
      <c r="Y99" s="266"/>
      <c r="Z99" s="267"/>
      <c r="AA99" s="55"/>
      <c r="AB99" s="49"/>
      <c r="AC99" s="279"/>
    </row>
    <row r="100" spans="1:29" ht="15.75" customHeight="1">
      <c r="A100" s="269"/>
      <c r="B100" s="38"/>
      <c r="C100" s="264"/>
      <c r="D100" s="265"/>
      <c r="E100" s="39"/>
      <c r="F100" s="40"/>
      <c r="G100" s="60"/>
      <c r="H100" s="64"/>
      <c r="I100" s="43"/>
      <c r="J100" s="44"/>
      <c r="K100" s="45"/>
      <c r="L100" s="59"/>
      <c r="M100" s="44"/>
      <c r="N100" s="45"/>
      <c r="O100" s="65"/>
      <c r="P100" s="66"/>
      <c r="Q100" s="67"/>
      <c r="R100" s="274"/>
      <c r="S100" s="50"/>
      <c r="T100" s="51"/>
      <c r="U100" s="52"/>
      <c r="V100" s="53"/>
      <c r="W100" s="54"/>
      <c r="X100" s="110"/>
      <c r="Y100" s="266"/>
      <c r="Z100" s="267"/>
      <c r="AA100" s="55"/>
      <c r="AB100" s="49"/>
      <c r="AC100" s="279"/>
    </row>
    <row r="101" spans="1:29" ht="15.75" customHeight="1">
      <c r="A101" s="269"/>
      <c r="B101" s="38"/>
      <c r="C101" s="264"/>
      <c r="D101" s="265"/>
      <c r="E101" s="39"/>
      <c r="F101" s="40"/>
      <c r="G101" s="60"/>
      <c r="H101" s="64"/>
      <c r="I101" s="43"/>
      <c r="J101" s="44"/>
      <c r="K101" s="45"/>
      <c r="L101" s="59"/>
      <c r="M101" s="44"/>
      <c r="N101" s="45"/>
      <c r="O101" s="65"/>
      <c r="P101" s="66"/>
      <c r="Q101" s="67"/>
      <c r="R101" s="274"/>
      <c r="S101" s="50"/>
      <c r="T101" s="51"/>
      <c r="U101" s="52"/>
      <c r="V101" s="53"/>
      <c r="W101" s="54"/>
      <c r="X101" s="110"/>
      <c r="Y101" s="266"/>
      <c r="Z101" s="267"/>
      <c r="AA101" s="55"/>
      <c r="AB101" s="49"/>
      <c r="AC101" s="279"/>
    </row>
    <row r="102" spans="1:29" ht="15.75" customHeight="1">
      <c r="A102" s="269"/>
      <c r="B102" s="38"/>
      <c r="C102" s="264"/>
      <c r="D102" s="265"/>
      <c r="E102" s="39"/>
      <c r="F102" s="40"/>
      <c r="G102" s="60"/>
      <c r="H102" s="64"/>
      <c r="I102" s="43"/>
      <c r="J102" s="44"/>
      <c r="K102" s="45"/>
      <c r="L102" s="59"/>
      <c r="M102" s="44"/>
      <c r="N102" s="45"/>
      <c r="O102" s="65"/>
      <c r="P102" s="66"/>
      <c r="Q102" s="67"/>
      <c r="R102" s="274"/>
      <c r="S102" s="50"/>
      <c r="T102" s="51"/>
      <c r="U102" s="52"/>
      <c r="V102" s="53"/>
      <c r="W102" s="54"/>
      <c r="X102" s="110"/>
      <c r="Y102" s="266"/>
      <c r="Z102" s="267"/>
      <c r="AA102" s="55"/>
      <c r="AB102" s="49"/>
      <c r="AC102" s="279"/>
    </row>
    <row r="103" spans="1:29" ht="15.75" customHeight="1">
      <c r="A103" s="269"/>
      <c r="B103" s="38"/>
      <c r="C103" s="264"/>
      <c r="D103" s="265"/>
      <c r="E103" s="39"/>
      <c r="F103" s="40"/>
      <c r="G103" s="60"/>
      <c r="H103" s="64"/>
      <c r="I103" s="43"/>
      <c r="J103" s="44"/>
      <c r="K103" s="45"/>
      <c r="L103" s="59"/>
      <c r="M103" s="44"/>
      <c r="N103" s="45"/>
      <c r="O103" s="65"/>
      <c r="P103" s="66"/>
      <c r="Q103" s="67"/>
      <c r="R103" s="274"/>
      <c r="S103" s="50"/>
      <c r="T103" s="51"/>
      <c r="U103" s="52"/>
      <c r="V103" s="53"/>
      <c r="W103" s="54"/>
      <c r="X103" s="110"/>
      <c r="Y103" s="266"/>
      <c r="Z103" s="267"/>
      <c r="AA103" s="55"/>
      <c r="AB103" s="49"/>
      <c r="AC103" s="279"/>
    </row>
    <row r="104" spans="1:29" ht="15.75" customHeight="1">
      <c r="A104" s="269"/>
      <c r="B104" s="38"/>
      <c r="C104" s="264"/>
      <c r="D104" s="265"/>
      <c r="E104" s="39"/>
      <c r="F104" s="40"/>
      <c r="G104" s="60"/>
      <c r="H104" s="64"/>
      <c r="I104" s="43"/>
      <c r="J104" s="44"/>
      <c r="K104" s="45"/>
      <c r="L104" s="59"/>
      <c r="M104" s="44"/>
      <c r="N104" s="45"/>
      <c r="O104" s="65"/>
      <c r="P104" s="66"/>
      <c r="Q104" s="67"/>
      <c r="R104" s="274"/>
      <c r="S104" s="50"/>
      <c r="T104" s="51"/>
      <c r="U104" s="52"/>
      <c r="V104" s="53"/>
      <c r="W104" s="54"/>
      <c r="X104" s="110"/>
      <c r="Y104" s="266"/>
      <c r="Z104" s="267"/>
      <c r="AA104" s="55"/>
      <c r="AB104" s="49"/>
      <c r="AC104" s="279"/>
    </row>
    <row r="105" spans="1:29" ht="15.75" customHeight="1">
      <c r="A105" s="269"/>
      <c r="B105" s="99"/>
      <c r="C105" s="264"/>
      <c r="D105" s="265"/>
      <c r="E105" s="109"/>
      <c r="F105" s="71"/>
      <c r="G105" s="72"/>
      <c r="H105" s="64"/>
      <c r="I105" s="43"/>
      <c r="J105" s="44"/>
      <c r="K105" s="45"/>
      <c r="L105" s="59"/>
      <c r="M105" s="44"/>
      <c r="N105" s="45"/>
      <c r="O105" s="65"/>
      <c r="P105" s="66"/>
      <c r="Q105" s="67"/>
      <c r="R105" s="274"/>
      <c r="S105" s="62"/>
      <c r="T105" s="63"/>
      <c r="U105" s="73"/>
      <c r="V105" s="74"/>
      <c r="W105" s="68"/>
      <c r="X105" s="110"/>
      <c r="Y105" s="266"/>
      <c r="Z105" s="267"/>
      <c r="AA105" s="111"/>
      <c r="AB105" s="67"/>
      <c r="AC105" s="279"/>
    </row>
    <row r="106" spans="1:29" ht="15.75" customHeight="1" thickBot="1">
      <c r="A106" s="270"/>
      <c r="B106" s="76" t="s">
        <v>35</v>
      </c>
      <c r="C106" s="261"/>
      <c r="D106" s="261"/>
      <c r="E106" s="77"/>
      <c r="F106" s="78"/>
      <c r="G106" s="79"/>
      <c r="H106" s="20"/>
      <c r="I106" s="80">
        <f t="shared" ref="I106:J106" si="65">AVERAGE(I90:I105)</f>
        <v>11.2</v>
      </c>
      <c r="J106" s="81">
        <f t="shared" si="65"/>
        <v>3029.2</v>
      </c>
      <c r="K106" s="82">
        <f t="shared" ref="K106" si="66">J106/I106</f>
        <v>270.46428571428572</v>
      </c>
      <c r="L106" s="80">
        <f t="shared" ref="L106:M106" si="67">AVERAGE(L90:L105)</f>
        <v>11.2</v>
      </c>
      <c r="M106" s="81">
        <f t="shared" si="67"/>
        <v>2574.6083291707787</v>
      </c>
      <c r="N106" s="82">
        <f>M106/L106</f>
        <v>229.87574367596241</v>
      </c>
      <c r="O106" s="83">
        <f>L106-I106</f>
        <v>0</v>
      </c>
      <c r="P106" s="84">
        <f>N106-K106</f>
        <v>-40.588542038323311</v>
      </c>
      <c r="Q106" s="85">
        <f>N106/K106</f>
        <v>0.84993012319119865</v>
      </c>
      <c r="R106" s="275"/>
      <c r="S106" s="182">
        <f>S90</f>
        <v>0.25</v>
      </c>
      <c r="T106" s="183">
        <f>INDEX(T90:T105,COUNTA(T90:T105))</f>
        <v>0.57986111111111116</v>
      </c>
      <c r="U106" s="86"/>
      <c r="V106" s="96"/>
      <c r="W106" s="78"/>
      <c r="X106" s="82"/>
      <c r="Y106" s="262"/>
      <c r="Z106" s="263"/>
      <c r="AA106" s="97">
        <f>M106-J106</f>
        <v>-454.59167082922113</v>
      </c>
      <c r="AB106" s="85">
        <f>M106/J106</f>
        <v>0.84993012319119865</v>
      </c>
      <c r="AC106" s="280"/>
    </row>
    <row r="107" spans="1:29" ht="15.75" customHeight="1">
      <c r="A107" s="281" t="s">
        <v>42</v>
      </c>
      <c r="B107" s="16" t="s">
        <v>69</v>
      </c>
      <c r="C107" s="271" t="s">
        <v>102</v>
      </c>
      <c r="D107" s="272"/>
      <c r="E107" s="21">
        <v>26.63</v>
      </c>
      <c r="F107" s="15">
        <v>778</v>
      </c>
      <c r="G107" s="22">
        <f t="shared" ref="G107:G109" si="68">E107*F107</f>
        <v>20718.14</v>
      </c>
      <c r="H107" s="23"/>
      <c r="I107" s="24">
        <v>6</v>
      </c>
      <c r="J107" s="25">
        <v>2600</v>
      </c>
      <c r="K107" s="26">
        <f>J107/I107</f>
        <v>433.33333333333331</v>
      </c>
      <c r="L107" s="27">
        <v>6</v>
      </c>
      <c r="M107" s="25">
        <f>F107/V107*60</f>
        <v>2121.818181818182</v>
      </c>
      <c r="N107" s="26">
        <f>M107/L107</f>
        <v>353.63636363636368</v>
      </c>
      <c r="O107" s="91">
        <f>L107-I107</f>
        <v>0</v>
      </c>
      <c r="P107" s="92">
        <f>N107-K107</f>
        <v>-79.696969696969632</v>
      </c>
      <c r="Q107" s="31">
        <f>N107/K107</f>
        <v>0.81608391608391617</v>
      </c>
      <c r="R107" s="273">
        <f>Q123</f>
        <v>0.82733599130119495</v>
      </c>
      <c r="S107" s="117">
        <v>0.25347222222222221</v>
      </c>
      <c r="T107" s="118">
        <v>0.26874999999999999</v>
      </c>
      <c r="U107" s="34"/>
      <c r="V107" s="35">
        <v>22</v>
      </c>
      <c r="W107" s="33"/>
      <c r="X107" s="107"/>
      <c r="Y107" s="276"/>
      <c r="Z107" s="277"/>
      <c r="AA107" s="36">
        <f>M107-J107</f>
        <v>-478.18181818181802</v>
      </c>
      <c r="AB107" s="31">
        <f>M107/J107</f>
        <v>0.81608391608391617</v>
      </c>
      <c r="AC107" s="278">
        <f>AB123</f>
        <v>0.82733599130119506</v>
      </c>
    </row>
    <row r="108" spans="1:29" ht="15.75" customHeight="1">
      <c r="A108" s="282"/>
      <c r="B108" s="38" t="s">
        <v>76</v>
      </c>
      <c r="C108" s="264" t="s">
        <v>99</v>
      </c>
      <c r="D108" s="265"/>
      <c r="E108" s="39">
        <v>24.73</v>
      </c>
      <c r="F108" s="40">
        <v>1235</v>
      </c>
      <c r="G108" s="41">
        <f t="shared" si="68"/>
        <v>30541.55</v>
      </c>
      <c r="H108" s="42"/>
      <c r="I108" s="43">
        <v>6</v>
      </c>
      <c r="J108" s="44">
        <v>2600</v>
      </c>
      <c r="K108" s="45">
        <f t="shared" si="54"/>
        <v>433.33333333333331</v>
      </c>
      <c r="L108" s="46">
        <v>6</v>
      </c>
      <c r="M108" s="44">
        <f>F108/V108*60</f>
        <v>2173.0205278592343</v>
      </c>
      <c r="N108" s="45">
        <f>M108/L108</f>
        <v>362.17008797653904</v>
      </c>
      <c r="O108" s="47">
        <f>L108-I108</f>
        <v>0</v>
      </c>
      <c r="P108" s="48">
        <f>N108-K108</f>
        <v>-71.163245356794278</v>
      </c>
      <c r="Q108" s="49">
        <f>N108/K108</f>
        <v>0.83577712609970556</v>
      </c>
      <c r="R108" s="274"/>
      <c r="S108" s="50">
        <v>0.27152777777777776</v>
      </c>
      <c r="T108" s="51">
        <v>0.29520833333333335</v>
      </c>
      <c r="U108" s="52">
        <v>3.9999999999999858</v>
      </c>
      <c r="V108" s="53">
        <v>34.100000000000051</v>
      </c>
      <c r="W108" s="54"/>
      <c r="X108" s="58"/>
      <c r="Y108" s="266"/>
      <c r="Z108" s="267"/>
      <c r="AA108" s="55">
        <f>M108-J108</f>
        <v>-426.97947214076567</v>
      </c>
      <c r="AB108" s="49">
        <f>M108/J108</f>
        <v>0.83577712609970556</v>
      </c>
      <c r="AC108" s="279"/>
    </row>
    <row r="109" spans="1:29" ht="15.75" customHeight="1">
      <c r="A109" s="282"/>
      <c r="B109" s="38" t="s">
        <v>76</v>
      </c>
      <c r="C109" s="264" t="s">
        <v>100</v>
      </c>
      <c r="D109" s="265"/>
      <c r="E109" s="39">
        <v>24.94</v>
      </c>
      <c r="F109" s="40">
        <v>1334</v>
      </c>
      <c r="G109" s="41">
        <f t="shared" si="68"/>
        <v>33269.96</v>
      </c>
      <c r="H109" s="42"/>
      <c r="I109" s="43">
        <v>6</v>
      </c>
      <c r="J109" s="44">
        <v>2600</v>
      </c>
      <c r="K109" s="45">
        <f t="shared" si="54"/>
        <v>433.33333333333331</v>
      </c>
      <c r="L109" s="46">
        <v>6</v>
      </c>
      <c r="M109" s="44">
        <f>F109/V109*60</f>
        <v>2158.3820224719047</v>
      </c>
      <c r="N109" s="45">
        <f>M109/L109</f>
        <v>359.73033707865079</v>
      </c>
      <c r="O109" s="47">
        <f>L109-I109</f>
        <v>0</v>
      </c>
      <c r="P109" s="48">
        <f>N109-K109</f>
        <v>-73.602996254682523</v>
      </c>
      <c r="Q109" s="49">
        <f>N109/K109</f>
        <v>0.83014693171996345</v>
      </c>
      <c r="R109" s="274"/>
      <c r="S109" s="50">
        <v>0.30069444444444438</v>
      </c>
      <c r="T109" s="51">
        <v>0.32644675925925926</v>
      </c>
      <c r="U109" s="52">
        <v>7.899999999999876</v>
      </c>
      <c r="V109" s="53">
        <v>37.083333333333428</v>
      </c>
      <c r="W109" s="54"/>
      <c r="X109" s="94"/>
      <c r="Y109" s="266"/>
      <c r="Z109" s="267"/>
      <c r="AA109" s="55">
        <f>M109-J109</f>
        <v>-441.61797752809525</v>
      </c>
      <c r="AB109" s="49">
        <f>M109/J109</f>
        <v>0.83014693171996334</v>
      </c>
      <c r="AC109" s="279"/>
    </row>
    <row r="110" spans="1:29" ht="15.75" customHeight="1">
      <c r="A110" s="282"/>
      <c r="B110" s="38"/>
      <c r="C110" s="264"/>
      <c r="D110" s="265"/>
      <c r="E110" s="39"/>
      <c r="F110" s="40"/>
      <c r="G110" s="41"/>
      <c r="H110" s="42"/>
      <c r="I110" s="43"/>
      <c r="J110" s="44"/>
      <c r="K110" s="45"/>
      <c r="L110" s="46"/>
      <c r="M110" s="44"/>
      <c r="N110" s="45"/>
      <c r="O110" s="47"/>
      <c r="P110" s="48"/>
      <c r="Q110" s="49"/>
      <c r="R110" s="274"/>
      <c r="S110" s="50"/>
      <c r="T110" s="51"/>
      <c r="U110" s="52"/>
      <c r="V110" s="53"/>
      <c r="W110" s="54"/>
      <c r="X110" s="58"/>
      <c r="Y110" s="266"/>
      <c r="Z110" s="267"/>
      <c r="AA110" s="55"/>
      <c r="AB110" s="49"/>
      <c r="AC110" s="279"/>
    </row>
    <row r="111" spans="1:29" ht="15.75" customHeight="1">
      <c r="A111" s="283"/>
      <c r="B111" s="38"/>
      <c r="C111" s="264"/>
      <c r="D111" s="265"/>
      <c r="E111" s="39"/>
      <c r="F111" s="40"/>
      <c r="G111" s="41"/>
      <c r="H111" s="58"/>
      <c r="I111" s="43"/>
      <c r="J111" s="44"/>
      <c r="K111" s="45"/>
      <c r="L111" s="59"/>
      <c r="M111" s="44"/>
      <c r="N111" s="45"/>
      <c r="O111" s="47"/>
      <c r="P111" s="48"/>
      <c r="Q111" s="49"/>
      <c r="R111" s="274"/>
      <c r="S111" s="50"/>
      <c r="T111" s="51"/>
      <c r="U111" s="52"/>
      <c r="V111" s="53"/>
      <c r="W111" s="54"/>
      <c r="X111" s="58"/>
      <c r="Y111" s="266"/>
      <c r="Z111" s="267"/>
      <c r="AA111" s="55"/>
      <c r="AB111" s="49"/>
      <c r="AC111" s="279"/>
    </row>
    <row r="112" spans="1:29" ht="15.75" customHeight="1">
      <c r="A112" s="283"/>
      <c r="B112" s="38"/>
      <c r="C112" s="264"/>
      <c r="D112" s="265"/>
      <c r="E112" s="39"/>
      <c r="F112" s="40"/>
      <c r="G112" s="60"/>
      <c r="H112" s="61"/>
      <c r="I112" s="43"/>
      <c r="J112" s="44"/>
      <c r="K112" s="45"/>
      <c r="L112" s="46"/>
      <c r="M112" s="44"/>
      <c r="N112" s="45"/>
      <c r="O112" s="47"/>
      <c r="P112" s="48"/>
      <c r="Q112" s="49"/>
      <c r="R112" s="274"/>
      <c r="S112" s="50"/>
      <c r="T112" s="51"/>
      <c r="U112" s="52"/>
      <c r="V112" s="53"/>
      <c r="W112" s="54"/>
      <c r="X112" s="58"/>
      <c r="Y112" s="266"/>
      <c r="Z112" s="267"/>
      <c r="AA112" s="55"/>
      <c r="AB112" s="49"/>
      <c r="AC112" s="279"/>
    </row>
    <row r="113" spans="1:29" ht="15.75" customHeight="1">
      <c r="A113" s="283"/>
      <c r="B113" s="38"/>
      <c r="C113" s="264"/>
      <c r="D113" s="265"/>
      <c r="E113" s="39"/>
      <c r="F113" s="40"/>
      <c r="G113" s="60"/>
      <c r="H113" s="64"/>
      <c r="I113" s="43"/>
      <c r="J113" s="44"/>
      <c r="K113" s="45"/>
      <c r="L113" s="59"/>
      <c r="M113" s="44"/>
      <c r="N113" s="45"/>
      <c r="O113" s="65"/>
      <c r="P113" s="66"/>
      <c r="Q113" s="67"/>
      <c r="R113" s="274"/>
      <c r="S113" s="50"/>
      <c r="T113" s="51"/>
      <c r="U113" s="52"/>
      <c r="V113" s="53"/>
      <c r="W113" s="54"/>
      <c r="X113" s="58"/>
      <c r="Y113" s="266"/>
      <c r="Z113" s="267"/>
      <c r="AA113" s="55"/>
      <c r="AB113" s="49"/>
      <c r="AC113" s="279"/>
    </row>
    <row r="114" spans="1:29" ht="15.75" customHeight="1">
      <c r="A114" s="283"/>
      <c r="B114" s="38"/>
      <c r="C114" s="264"/>
      <c r="D114" s="265"/>
      <c r="E114" s="39"/>
      <c r="F114" s="40"/>
      <c r="G114" s="60"/>
      <c r="H114" s="64"/>
      <c r="I114" s="43"/>
      <c r="J114" s="44"/>
      <c r="K114" s="45"/>
      <c r="L114" s="59"/>
      <c r="M114" s="44"/>
      <c r="N114" s="45"/>
      <c r="O114" s="65"/>
      <c r="P114" s="66"/>
      <c r="Q114" s="67"/>
      <c r="R114" s="274"/>
      <c r="S114" s="50"/>
      <c r="T114" s="51"/>
      <c r="U114" s="52"/>
      <c r="V114" s="53"/>
      <c r="W114" s="54"/>
      <c r="X114" s="94"/>
      <c r="Y114" s="266"/>
      <c r="Z114" s="267"/>
      <c r="AA114" s="55"/>
      <c r="AB114" s="49"/>
      <c r="AC114" s="279"/>
    </row>
    <row r="115" spans="1:29" ht="15.75" customHeight="1">
      <c r="A115" s="283"/>
      <c r="B115" s="38"/>
      <c r="C115" s="264"/>
      <c r="D115" s="265"/>
      <c r="E115" s="39"/>
      <c r="F115" s="40"/>
      <c r="G115" s="60"/>
      <c r="H115" s="64"/>
      <c r="I115" s="43"/>
      <c r="J115" s="44"/>
      <c r="K115" s="45"/>
      <c r="L115" s="59"/>
      <c r="M115" s="44"/>
      <c r="N115" s="45"/>
      <c r="O115" s="65"/>
      <c r="P115" s="66"/>
      <c r="Q115" s="67"/>
      <c r="R115" s="274"/>
      <c r="S115" s="50"/>
      <c r="T115" s="51"/>
      <c r="U115" s="52"/>
      <c r="V115" s="53"/>
      <c r="W115" s="54"/>
      <c r="X115" s="58"/>
      <c r="Y115" s="266"/>
      <c r="Z115" s="267"/>
      <c r="AA115" s="55"/>
      <c r="AB115" s="49"/>
      <c r="AC115" s="279"/>
    </row>
    <row r="116" spans="1:29" ht="15.75" customHeight="1">
      <c r="A116" s="283"/>
      <c r="B116" s="38"/>
      <c r="C116" s="264"/>
      <c r="D116" s="265"/>
      <c r="E116" s="39"/>
      <c r="F116" s="40"/>
      <c r="G116" s="60"/>
      <c r="H116" s="64"/>
      <c r="I116" s="43"/>
      <c r="J116" s="44"/>
      <c r="K116" s="45"/>
      <c r="L116" s="59"/>
      <c r="M116" s="44"/>
      <c r="N116" s="45"/>
      <c r="O116" s="65"/>
      <c r="P116" s="66"/>
      <c r="Q116" s="67"/>
      <c r="R116" s="274"/>
      <c r="S116" s="50"/>
      <c r="T116" s="51"/>
      <c r="U116" s="52"/>
      <c r="V116" s="53"/>
      <c r="W116" s="54"/>
      <c r="X116" s="58"/>
      <c r="Y116" s="266"/>
      <c r="Z116" s="267"/>
      <c r="AA116" s="55"/>
      <c r="AB116" s="49"/>
      <c r="AC116" s="279"/>
    </row>
    <row r="117" spans="1:29" ht="15.75" customHeight="1">
      <c r="A117" s="283"/>
      <c r="B117" s="38"/>
      <c r="C117" s="264"/>
      <c r="D117" s="265"/>
      <c r="E117" s="39"/>
      <c r="F117" s="40"/>
      <c r="G117" s="60"/>
      <c r="H117" s="64"/>
      <c r="I117" s="43"/>
      <c r="J117" s="44"/>
      <c r="K117" s="45"/>
      <c r="L117" s="59"/>
      <c r="M117" s="44"/>
      <c r="N117" s="45"/>
      <c r="O117" s="65"/>
      <c r="P117" s="66"/>
      <c r="Q117" s="67"/>
      <c r="R117" s="274"/>
      <c r="S117" s="50"/>
      <c r="T117" s="51"/>
      <c r="U117" s="52"/>
      <c r="V117" s="53"/>
      <c r="W117" s="54"/>
      <c r="X117" s="58"/>
      <c r="Y117" s="266"/>
      <c r="Z117" s="267"/>
      <c r="AA117" s="55"/>
      <c r="AB117" s="49"/>
      <c r="AC117" s="279"/>
    </row>
    <row r="118" spans="1:29" ht="15.75" customHeight="1">
      <c r="A118" s="283"/>
      <c r="B118" s="38"/>
      <c r="C118" s="264"/>
      <c r="D118" s="265"/>
      <c r="E118" s="39"/>
      <c r="F118" s="40"/>
      <c r="G118" s="60"/>
      <c r="H118" s="64"/>
      <c r="I118" s="43"/>
      <c r="J118" s="44"/>
      <c r="K118" s="45"/>
      <c r="L118" s="59"/>
      <c r="M118" s="44"/>
      <c r="N118" s="45"/>
      <c r="O118" s="65"/>
      <c r="P118" s="66"/>
      <c r="Q118" s="67"/>
      <c r="R118" s="274"/>
      <c r="S118" s="50"/>
      <c r="T118" s="51"/>
      <c r="U118" s="52"/>
      <c r="V118" s="53"/>
      <c r="W118" s="54"/>
      <c r="X118" s="58"/>
      <c r="Y118" s="266"/>
      <c r="Z118" s="267"/>
      <c r="AA118" s="55"/>
      <c r="AB118" s="49"/>
      <c r="AC118" s="279"/>
    </row>
    <row r="119" spans="1:29" ht="15.75" customHeight="1">
      <c r="A119" s="283"/>
      <c r="B119" s="38"/>
      <c r="C119" s="264"/>
      <c r="D119" s="265"/>
      <c r="E119" s="39"/>
      <c r="F119" s="40"/>
      <c r="G119" s="60"/>
      <c r="H119" s="64"/>
      <c r="I119" s="43"/>
      <c r="J119" s="44"/>
      <c r="K119" s="45"/>
      <c r="L119" s="59"/>
      <c r="M119" s="44"/>
      <c r="N119" s="45"/>
      <c r="O119" s="65"/>
      <c r="P119" s="66"/>
      <c r="Q119" s="67"/>
      <c r="R119" s="274"/>
      <c r="S119" s="50"/>
      <c r="T119" s="51"/>
      <c r="U119" s="52"/>
      <c r="V119" s="53"/>
      <c r="W119" s="54"/>
      <c r="X119" s="58"/>
      <c r="Y119" s="266"/>
      <c r="Z119" s="267"/>
      <c r="AA119" s="55"/>
      <c r="AB119" s="49"/>
      <c r="AC119" s="279"/>
    </row>
    <row r="120" spans="1:29" ht="15.75" customHeight="1">
      <c r="A120" s="283"/>
      <c r="B120" s="38"/>
      <c r="C120" s="264"/>
      <c r="D120" s="265"/>
      <c r="E120" s="39"/>
      <c r="F120" s="40"/>
      <c r="G120" s="60"/>
      <c r="H120" s="64"/>
      <c r="I120" s="43"/>
      <c r="J120" s="44"/>
      <c r="K120" s="45"/>
      <c r="L120" s="59"/>
      <c r="M120" s="44"/>
      <c r="N120" s="45"/>
      <c r="O120" s="65"/>
      <c r="P120" s="66"/>
      <c r="Q120" s="67"/>
      <c r="R120" s="274"/>
      <c r="S120" s="50"/>
      <c r="T120" s="51"/>
      <c r="U120" s="52"/>
      <c r="V120" s="53"/>
      <c r="W120" s="54"/>
      <c r="X120" s="58"/>
      <c r="Y120" s="266"/>
      <c r="Z120" s="267"/>
      <c r="AA120" s="55"/>
      <c r="AB120" s="49"/>
      <c r="AC120" s="279"/>
    </row>
    <row r="121" spans="1:29" ht="15.75" customHeight="1">
      <c r="A121" s="283"/>
      <c r="B121" s="38"/>
      <c r="C121" s="264"/>
      <c r="D121" s="265"/>
      <c r="E121" s="39"/>
      <c r="F121" s="40"/>
      <c r="G121" s="60"/>
      <c r="H121" s="64"/>
      <c r="I121" s="43"/>
      <c r="J121" s="44"/>
      <c r="K121" s="45"/>
      <c r="L121" s="59"/>
      <c r="M121" s="44"/>
      <c r="N121" s="45"/>
      <c r="O121" s="65"/>
      <c r="P121" s="66"/>
      <c r="Q121" s="67"/>
      <c r="R121" s="274"/>
      <c r="S121" s="50"/>
      <c r="T121" s="51"/>
      <c r="U121" s="52"/>
      <c r="V121" s="53"/>
      <c r="W121" s="54"/>
      <c r="X121" s="58"/>
      <c r="Y121" s="266"/>
      <c r="Z121" s="267"/>
      <c r="AA121" s="55"/>
      <c r="AB121" s="49"/>
      <c r="AC121" s="279"/>
    </row>
    <row r="122" spans="1:29" ht="15.75" customHeight="1">
      <c r="A122" s="283"/>
      <c r="B122" s="38"/>
      <c r="C122" s="264"/>
      <c r="D122" s="265"/>
      <c r="E122" s="104"/>
      <c r="F122" s="40"/>
      <c r="G122" s="72"/>
      <c r="H122" s="64"/>
      <c r="I122" s="43"/>
      <c r="J122" s="44"/>
      <c r="K122" s="45"/>
      <c r="L122" s="59"/>
      <c r="M122" s="44"/>
      <c r="N122" s="45"/>
      <c r="O122" s="65"/>
      <c r="P122" s="66"/>
      <c r="Q122" s="67"/>
      <c r="R122" s="274"/>
      <c r="S122" s="62"/>
      <c r="T122" s="63"/>
      <c r="U122" s="73"/>
      <c r="V122" s="74"/>
      <c r="W122" s="68"/>
      <c r="X122" s="110"/>
      <c r="Y122" s="266"/>
      <c r="Z122" s="267"/>
      <c r="AA122" s="111"/>
      <c r="AB122" s="67"/>
      <c r="AC122" s="279"/>
    </row>
    <row r="123" spans="1:29" ht="15.75" customHeight="1" thickBot="1">
      <c r="A123" s="284"/>
      <c r="B123" s="76" t="s">
        <v>35</v>
      </c>
      <c r="C123" s="261"/>
      <c r="D123" s="261"/>
      <c r="E123" s="77"/>
      <c r="F123" s="78"/>
      <c r="G123" s="79"/>
      <c r="H123" s="20"/>
      <c r="I123" s="80">
        <f t="shared" ref="I123:J123" si="69">AVERAGE(I107:I122)</f>
        <v>6</v>
      </c>
      <c r="J123" s="81">
        <f t="shared" si="69"/>
        <v>2600</v>
      </c>
      <c r="K123" s="82">
        <f t="shared" ref="K123" si="70">J123/I123</f>
        <v>433.33333333333331</v>
      </c>
      <c r="L123" s="80">
        <f t="shared" ref="L123:M123" si="71">AVERAGE(L107:L122)</f>
        <v>6</v>
      </c>
      <c r="M123" s="81">
        <f t="shared" si="71"/>
        <v>2151.073577383107</v>
      </c>
      <c r="N123" s="82">
        <f>M123/L123</f>
        <v>358.51226289718448</v>
      </c>
      <c r="O123" s="83">
        <f>L123-I123</f>
        <v>0</v>
      </c>
      <c r="P123" s="84">
        <f>N123-K123</f>
        <v>-74.82107043614883</v>
      </c>
      <c r="Q123" s="85">
        <f>N123/K123</f>
        <v>0.82733599130119495</v>
      </c>
      <c r="R123" s="275"/>
      <c r="S123" s="182">
        <f>S107</f>
        <v>0.25347222222222221</v>
      </c>
      <c r="T123" s="183">
        <f>INDEX(T107:T122,COUNTA(T107:T122))</f>
        <v>0.32644675925925926</v>
      </c>
      <c r="U123" s="86"/>
      <c r="V123" s="96"/>
      <c r="W123" s="78"/>
      <c r="X123" s="82"/>
      <c r="Y123" s="262"/>
      <c r="Z123" s="263"/>
      <c r="AA123" s="97">
        <f>M123-J123</f>
        <v>-448.92642261689298</v>
      </c>
      <c r="AB123" s="85">
        <f>M123/J123</f>
        <v>0.82733599130119506</v>
      </c>
      <c r="AC123" s="280"/>
    </row>
    <row r="124" spans="1:29" ht="15.75" customHeight="1">
      <c r="A124" s="268" t="s">
        <v>229</v>
      </c>
      <c r="B124" s="16" t="s">
        <v>70</v>
      </c>
      <c r="C124" s="350" t="s">
        <v>219</v>
      </c>
      <c r="D124" s="351"/>
      <c r="E124" s="21">
        <v>44.3</v>
      </c>
      <c r="F124" s="15">
        <v>2460</v>
      </c>
      <c r="G124" s="22">
        <f t="shared" ref="G124:G125" si="72">E124*F124</f>
        <v>108978</v>
      </c>
      <c r="H124" s="23"/>
      <c r="I124" s="24">
        <v>17</v>
      </c>
      <c r="J124" s="25">
        <v>2000</v>
      </c>
      <c r="K124" s="26">
        <f>J124/I124</f>
        <v>117.64705882352941</v>
      </c>
      <c r="L124" s="27">
        <v>17</v>
      </c>
      <c r="M124" s="25">
        <f>F124/V124*60</f>
        <v>1715.2818128994766</v>
      </c>
      <c r="N124" s="26">
        <f>M124/L124</f>
        <v>100.89893017055745</v>
      </c>
      <c r="O124" s="28">
        <f>L124-I124</f>
        <v>0</v>
      </c>
      <c r="P124" s="29">
        <f>N124-K124</f>
        <v>-16.748128652971957</v>
      </c>
      <c r="Q124" s="30">
        <f>N124/K124</f>
        <v>0.85764090644973834</v>
      </c>
      <c r="R124" s="274">
        <f>Q140</f>
        <v>0.85655328483352389</v>
      </c>
      <c r="S124" s="32">
        <v>0.70833333333333337</v>
      </c>
      <c r="T124" s="33">
        <v>0.76809027777777783</v>
      </c>
      <c r="U124" s="34"/>
      <c r="V124" s="35">
        <v>86.050000000000026</v>
      </c>
      <c r="W124" s="15"/>
      <c r="X124" s="17"/>
      <c r="Y124" s="276"/>
      <c r="Z124" s="277"/>
      <c r="AA124" s="36">
        <f>M124-J124</f>
        <v>-284.71818710052344</v>
      </c>
      <c r="AB124" s="37">
        <f>M124/J124</f>
        <v>0.85764090644973823</v>
      </c>
      <c r="AC124" s="292">
        <f>AB140</f>
        <v>0.85655328483352389</v>
      </c>
    </row>
    <row r="125" spans="1:29" ht="15.75" customHeight="1">
      <c r="A125" s="269"/>
      <c r="B125" s="38" t="s">
        <v>70</v>
      </c>
      <c r="C125" s="285" t="s">
        <v>211</v>
      </c>
      <c r="D125" s="286"/>
      <c r="E125" s="39">
        <v>47.6</v>
      </c>
      <c r="F125" s="40">
        <v>2526</v>
      </c>
      <c r="G125" s="41">
        <f t="shared" si="72"/>
        <v>120237.6</v>
      </c>
      <c r="H125" s="42"/>
      <c r="I125" s="43">
        <v>23</v>
      </c>
      <c r="J125" s="44">
        <v>2000</v>
      </c>
      <c r="K125" s="45">
        <f t="shared" ref="K125" si="73">J125/I125</f>
        <v>86.956521739130437</v>
      </c>
      <c r="L125" s="46">
        <v>23</v>
      </c>
      <c r="M125" s="44">
        <f>F125/V125*60</f>
        <v>1710.931326434619</v>
      </c>
      <c r="N125" s="45">
        <f>M125/L125</f>
        <v>74.388318540635609</v>
      </c>
      <c r="O125" s="47">
        <f>L125-I125</f>
        <v>0</v>
      </c>
      <c r="P125" s="48">
        <f>N125-K125</f>
        <v>-12.568203198494828</v>
      </c>
      <c r="Q125" s="49">
        <f>N125/K125</f>
        <v>0.85546566321730944</v>
      </c>
      <c r="R125" s="274"/>
      <c r="S125" s="50">
        <v>0.773900462962963</v>
      </c>
      <c r="T125" s="51">
        <v>0.8354166666666667</v>
      </c>
      <c r="U125" s="52">
        <v>8.3666666666666423</v>
      </c>
      <c r="V125" s="53">
        <v>88.583333333333329</v>
      </c>
      <c r="W125" s="54"/>
      <c r="X125" s="94"/>
      <c r="Y125" s="266"/>
      <c r="Z125" s="267"/>
      <c r="AA125" s="55">
        <f>M125-J125</f>
        <v>-289.068673565381</v>
      </c>
      <c r="AB125" s="56">
        <f>M125/J125</f>
        <v>0.85546566321730955</v>
      </c>
      <c r="AC125" s="293"/>
    </row>
    <row r="126" spans="1:29" ht="15.75" customHeight="1">
      <c r="A126" s="269"/>
      <c r="B126" s="38"/>
      <c r="C126" s="285"/>
      <c r="D126" s="286"/>
      <c r="E126" s="39"/>
      <c r="F126" s="40"/>
      <c r="G126" s="41"/>
      <c r="H126" s="42"/>
      <c r="I126" s="43"/>
      <c r="J126" s="44"/>
      <c r="K126" s="45"/>
      <c r="L126" s="46"/>
      <c r="M126" s="44"/>
      <c r="N126" s="45"/>
      <c r="O126" s="47"/>
      <c r="P126" s="48"/>
      <c r="Q126" s="49"/>
      <c r="R126" s="274"/>
      <c r="S126" s="50"/>
      <c r="T126" s="51"/>
      <c r="U126" s="52"/>
      <c r="V126" s="53"/>
      <c r="W126" s="54"/>
      <c r="X126" s="94"/>
      <c r="Y126" s="266"/>
      <c r="Z126" s="267"/>
      <c r="AA126" s="55"/>
      <c r="AB126" s="56"/>
      <c r="AC126" s="293"/>
    </row>
    <row r="127" spans="1:29" ht="15.75" customHeight="1">
      <c r="A127" s="269"/>
      <c r="B127" s="38"/>
      <c r="C127" s="285"/>
      <c r="D127" s="286"/>
      <c r="E127" s="39"/>
      <c r="F127" s="40"/>
      <c r="G127" s="41"/>
      <c r="H127" s="42"/>
      <c r="I127" s="43"/>
      <c r="J127" s="44"/>
      <c r="K127" s="45"/>
      <c r="L127" s="46"/>
      <c r="M127" s="44"/>
      <c r="N127" s="45"/>
      <c r="O127" s="47"/>
      <c r="P127" s="48"/>
      <c r="Q127" s="49"/>
      <c r="R127" s="274"/>
      <c r="S127" s="50"/>
      <c r="T127" s="51"/>
      <c r="U127" s="52"/>
      <c r="V127" s="53"/>
      <c r="W127" s="51"/>
      <c r="X127" s="116"/>
      <c r="Y127" s="266"/>
      <c r="Z127" s="267"/>
      <c r="AA127" s="55"/>
      <c r="AB127" s="56"/>
      <c r="AC127" s="293"/>
    </row>
    <row r="128" spans="1:29" ht="15.75" customHeight="1">
      <c r="A128" s="269"/>
      <c r="B128" s="38"/>
      <c r="C128" s="285"/>
      <c r="D128" s="286"/>
      <c r="E128" s="39"/>
      <c r="F128" s="40"/>
      <c r="G128" s="41"/>
      <c r="H128" s="58"/>
      <c r="I128" s="43"/>
      <c r="J128" s="44"/>
      <c r="K128" s="45"/>
      <c r="L128" s="59"/>
      <c r="M128" s="44"/>
      <c r="N128" s="45"/>
      <c r="O128" s="47"/>
      <c r="P128" s="48"/>
      <c r="Q128" s="49"/>
      <c r="R128" s="274"/>
      <c r="S128" s="50"/>
      <c r="T128" s="51"/>
      <c r="U128" s="52"/>
      <c r="V128" s="53"/>
      <c r="W128" s="54"/>
      <c r="X128" s="94"/>
      <c r="Y128" s="266"/>
      <c r="Z128" s="267"/>
      <c r="AA128" s="55"/>
      <c r="AB128" s="56"/>
      <c r="AC128" s="293"/>
    </row>
    <row r="129" spans="1:29" ht="15.75" customHeight="1">
      <c r="A129" s="269"/>
      <c r="B129" s="38"/>
      <c r="C129" s="285"/>
      <c r="D129" s="286"/>
      <c r="E129" s="39"/>
      <c r="F129" s="40"/>
      <c r="G129" s="60"/>
      <c r="H129" s="61"/>
      <c r="I129" s="43"/>
      <c r="J129" s="44"/>
      <c r="K129" s="45"/>
      <c r="L129" s="46"/>
      <c r="M129" s="44"/>
      <c r="N129" s="45"/>
      <c r="O129" s="47"/>
      <c r="P129" s="48"/>
      <c r="Q129" s="49"/>
      <c r="R129" s="274"/>
      <c r="S129" s="62"/>
      <c r="T129" s="63"/>
      <c r="U129" s="52"/>
      <c r="V129" s="53"/>
      <c r="W129" s="54"/>
      <c r="X129" s="94"/>
      <c r="Y129" s="266"/>
      <c r="Z129" s="267"/>
      <c r="AA129" s="55"/>
      <c r="AB129" s="56"/>
      <c r="AC129" s="293"/>
    </row>
    <row r="130" spans="1:29" ht="15.75" customHeight="1">
      <c r="A130" s="269"/>
      <c r="B130" s="38"/>
      <c r="C130" s="285"/>
      <c r="D130" s="286"/>
      <c r="E130" s="39"/>
      <c r="F130" s="40"/>
      <c r="G130" s="60"/>
      <c r="H130" s="64"/>
      <c r="I130" s="43"/>
      <c r="J130" s="44"/>
      <c r="K130" s="45"/>
      <c r="L130" s="59"/>
      <c r="M130" s="44"/>
      <c r="N130" s="45"/>
      <c r="O130" s="65"/>
      <c r="P130" s="66"/>
      <c r="Q130" s="67"/>
      <c r="R130" s="274"/>
      <c r="S130" s="62"/>
      <c r="T130" s="63"/>
      <c r="U130" s="52"/>
      <c r="V130" s="53"/>
      <c r="W130" s="54"/>
      <c r="X130" s="94"/>
      <c r="Y130" s="266"/>
      <c r="Z130" s="267"/>
      <c r="AA130" s="55"/>
      <c r="AB130" s="56"/>
      <c r="AC130" s="293"/>
    </row>
    <row r="131" spans="1:29" ht="15.75" customHeight="1">
      <c r="A131" s="269"/>
      <c r="B131" s="38"/>
      <c r="C131" s="285"/>
      <c r="D131" s="286"/>
      <c r="E131" s="39"/>
      <c r="F131" s="40"/>
      <c r="G131" s="60"/>
      <c r="H131" s="64"/>
      <c r="I131" s="43"/>
      <c r="J131" s="44"/>
      <c r="K131" s="45"/>
      <c r="L131" s="59"/>
      <c r="M131" s="44"/>
      <c r="N131" s="45"/>
      <c r="O131" s="65"/>
      <c r="P131" s="66"/>
      <c r="Q131" s="67"/>
      <c r="R131" s="274"/>
      <c r="S131" s="62"/>
      <c r="T131" s="63"/>
      <c r="U131" s="52"/>
      <c r="V131" s="53"/>
      <c r="W131" s="54"/>
      <c r="X131" s="94"/>
      <c r="Y131" s="266"/>
      <c r="Z131" s="267"/>
      <c r="AA131" s="55"/>
      <c r="AB131" s="56"/>
      <c r="AC131" s="293"/>
    </row>
    <row r="132" spans="1:29" ht="15.75" customHeight="1">
      <c r="A132" s="269"/>
      <c r="B132" s="38"/>
      <c r="C132" s="285"/>
      <c r="D132" s="286"/>
      <c r="E132" s="39"/>
      <c r="F132" s="40"/>
      <c r="G132" s="60"/>
      <c r="H132" s="64"/>
      <c r="I132" s="43"/>
      <c r="J132" s="44"/>
      <c r="K132" s="45"/>
      <c r="L132" s="59"/>
      <c r="M132" s="44"/>
      <c r="N132" s="45"/>
      <c r="O132" s="65"/>
      <c r="P132" s="66"/>
      <c r="Q132" s="67"/>
      <c r="R132" s="274"/>
      <c r="S132" s="62"/>
      <c r="T132" s="63"/>
      <c r="U132" s="52"/>
      <c r="V132" s="53"/>
      <c r="W132" s="54"/>
      <c r="X132" s="94"/>
      <c r="Y132" s="266"/>
      <c r="Z132" s="267"/>
      <c r="AA132" s="55"/>
      <c r="AB132" s="56"/>
      <c r="AC132" s="293"/>
    </row>
    <row r="133" spans="1:29" ht="15.75" customHeight="1">
      <c r="A133" s="269"/>
      <c r="B133" s="38"/>
      <c r="C133" s="285"/>
      <c r="D133" s="286"/>
      <c r="E133" s="39"/>
      <c r="F133" s="40"/>
      <c r="G133" s="60"/>
      <c r="H133" s="64"/>
      <c r="I133" s="43"/>
      <c r="J133" s="44"/>
      <c r="K133" s="45"/>
      <c r="L133" s="59"/>
      <c r="M133" s="44"/>
      <c r="N133" s="45"/>
      <c r="O133" s="65"/>
      <c r="P133" s="66"/>
      <c r="Q133" s="67"/>
      <c r="R133" s="274"/>
      <c r="S133" s="62"/>
      <c r="T133" s="63"/>
      <c r="U133" s="52"/>
      <c r="V133" s="53"/>
      <c r="W133" s="54"/>
      <c r="X133" s="94"/>
      <c r="Y133" s="266"/>
      <c r="Z133" s="267"/>
      <c r="AA133" s="55"/>
      <c r="AB133" s="56"/>
      <c r="AC133" s="293"/>
    </row>
    <row r="134" spans="1:29" ht="15.75" customHeight="1">
      <c r="A134" s="269"/>
      <c r="B134" s="38"/>
      <c r="C134" s="285"/>
      <c r="D134" s="286"/>
      <c r="E134" s="39"/>
      <c r="F134" s="40"/>
      <c r="G134" s="60"/>
      <c r="H134" s="64"/>
      <c r="I134" s="43"/>
      <c r="J134" s="44"/>
      <c r="K134" s="45"/>
      <c r="L134" s="59"/>
      <c r="M134" s="44"/>
      <c r="N134" s="45"/>
      <c r="O134" s="65"/>
      <c r="P134" s="66"/>
      <c r="Q134" s="67"/>
      <c r="R134" s="274"/>
      <c r="S134" s="62"/>
      <c r="T134" s="63"/>
      <c r="U134" s="52"/>
      <c r="V134" s="53"/>
      <c r="W134" s="54"/>
      <c r="X134" s="94"/>
      <c r="Y134" s="266"/>
      <c r="Z134" s="267"/>
      <c r="AA134" s="55"/>
      <c r="AB134" s="56"/>
      <c r="AC134" s="293"/>
    </row>
    <row r="135" spans="1:29" ht="15.75" customHeight="1">
      <c r="A135" s="269"/>
      <c r="B135" s="38"/>
      <c r="C135" s="285"/>
      <c r="D135" s="286"/>
      <c r="E135" s="39"/>
      <c r="F135" s="40"/>
      <c r="G135" s="60"/>
      <c r="H135" s="64"/>
      <c r="I135" s="43"/>
      <c r="J135" s="44"/>
      <c r="K135" s="45"/>
      <c r="L135" s="59"/>
      <c r="M135" s="44"/>
      <c r="N135" s="45"/>
      <c r="O135" s="65"/>
      <c r="P135" s="66"/>
      <c r="Q135" s="67"/>
      <c r="R135" s="274"/>
      <c r="S135" s="62"/>
      <c r="T135" s="63"/>
      <c r="U135" s="52"/>
      <c r="V135" s="53"/>
      <c r="W135" s="54"/>
      <c r="X135" s="94"/>
      <c r="Y135" s="266"/>
      <c r="Z135" s="267"/>
      <c r="AA135" s="55"/>
      <c r="AB135" s="56"/>
      <c r="AC135" s="293"/>
    </row>
    <row r="136" spans="1:29" ht="15.75" customHeight="1">
      <c r="A136" s="269"/>
      <c r="B136" s="38"/>
      <c r="C136" s="285"/>
      <c r="D136" s="286"/>
      <c r="E136" s="39"/>
      <c r="F136" s="40"/>
      <c r="G136" s="60"/>
      <c r="H136" s="64"/>
      <c r="I136" s="43"/>
      <c r="J136" s="44"/>
      <c r="K136" s="45"/>
      <c r="L136" s="59"/>
      <c r="M136" s="44"/>
      <c r="N136" s="45"/>
      <c r="O136" s="65"/>
      <c r="P136" s="66"/>
      <c r="Q136" s="67"/>
      <c r="R136" s="274"/>
      <c r="S136" s="62"/>
      <c r="T136" s="63"/>
      <c r="U136" s="52"/>
      <c r="V136" s="53"/>
      <c r="W136" s="54"/>
      <c r="X136" s="94"/>
      <c r="Y136" s="266"/>
      <c r="Z136" s="267"/>
      <c r="AA136" s="55"/>
      <c r="AB136" s="56"/>
      <c r="AC136" s="293"/>
    </row>
    <row r="137" spans="1:29" ht="15.75" customHeight="1">
      <c r="A137" s="269"/>
      <c r="B137" s="38"/>
      <c r="C137" s="285"/>
      <c r="D137" s="286"/>
      <c r="E137" s="39"/>
      <c r="F137" s="40"/>
      <c r="G137" s="60"/>
      <c r="H137" s="64"/>
      <c r="I137" s="43"/>
      <c r="J137" s="44"/>
      <c r="K137" s="45"/>
      <c r="L137" s="59"/>
      <c r="M137" s="44"/>
      <c r="N137" s="45"/>
      <c r="O137" s="65"/>
      <c r="P137" s="66"/>
      <c r="Q137" s="67"/>
      <c r="R137" s="274"/>
      <c r="S137" s="62"/>
      <c r="T137" s="63"/>
      <c r="U137" s="52"/>
      <c r="V137" s="53"/>
      <c r="W137" s="68"/>
      <c r="X137" s="110"/>
      <c r="Y137" s="266"/>
      <c r="Z137" s="267"/>
      <c r="AA137" s="55"/>
      <c r="AB137" s="56"/>
      <c r="AC137" s="293"/>
    </row>
    <row r="138" spans="1:29" ht="15.75" customHeight="1">
      <c r="A138" s="269"/>
      <c r="B138" s="38"/>
      <c r="C138" s="285"/>
      <c r="D138" s="286"/>
      <c r="E138" s="39"/>
      <c r="F138" s="40"/>
      <c r="G138" s="60"/>
      <c r="H138" s="64"/>
      <c r="I138" s="43"/>
      <c r="J138" s="44"/>
      <c r="K138" s="45"/>
      <c r="L138" s="59"/>
      <c r="M138" s="44"/>
      <c r="N138" s="45"/>
      <c r="O138" s="65"/>
      <c r="P138" s="66"/>
      <c r="Q138" s="67"/>
      <c r="R138" s="274"/>
      <c r="S138" s="62"/>
      <c r="T138" s="63"/>
      <c r="U138" s="52"/>
      <c r="V138" s="53"/>
      <c r="W138" s="68"/>
      <c r="X138" s="110"/>
      <c r="Y138" s="266"/>
      <c r="Z138" s="267"/>
      <c r="AA138" s="55"/>
      <c r="AB138" s="56"/>
      <c r="AC138" s="293"/>
    </row>
    <row r="139" spans="1:29" ht="15.75" customHeight="1">
      <c r="A139" s="269"/>
      <c r="B139" s="69"/>
      <c r="C139" s="285"/>
      <c r="D139" s="286"/>
      <c r="E139" s="70"/>
      <c r="F139" s="71"/>
      <c r="G139" s="72"/>
      <c r="H139" s="64"/>
      <c r="I139" s="43"/>
      <c r="J139" s="44"/>
      <c r="K139" s="45"/>
      <c r="L139" s="59"/>
      <c r="M139" s="44"/>
      <c r="N139" s="45"/>
      <c r="O139" s="65"/>
      <c r="P139" s="66"/>
      <c r="Q139" s="67"/>
      <c r="R139" s="274"/>
      <c r="S139" s="62"/>
      <c r="T139" s="63"/>
      <c r="U139" s="73"/>
      <c r="V139" s="74"/>
      <c r="W139" s="68"/>
      <c r="X139" s="110"/>
      <c r="Y139" s="266"/>
      <c r="Z139" s="267"/>
      <c r="AA139" s="75"/>
      <c r="AB139" s="30"/>
      <c r="AC139" s="294"/>
    </row>
    <row r="140" spans="1:29" s="90" customFormat="1" ht="15.75" customHeight="1" thickBot="1">
      <c r="A140" s="270"/>
      <c r="B140" s="76" t="s">
        <v>35</v>
      </c>
      <c r="C140" s="261"/>
      <c r="D140" s="261"/>
      <c r="E140" s="77"/>
      <c r="F140" s="78"/>
      <c r="G140" s="79"/>
      <c r="H140" s="20"/>
      <c r="I140" s="80">
        <f t="shared" ref="I140:J140" si="74">AVERAGE(I124:I139)</f>
        <v>20</v>
      </c>
      <c r="J140" s="81">
        <f t="shared" si="74"/>
        <v>2000</v>
      </c>
      <c r="K140" s="82">
        <f t="shared" ref="K140" si="75">J140/I140</f>
        <v>100</v>
      </c>
      <c r="L140" s="80">
        <f t="shared" ref="L140:M140" si="76">AVERAGE(L124:L139)</f>
        <v>20</v>
      </c>
      <c r="M140" s="81">
        <f t="shared" si="76"/>
        <v>1713.1065696670478</v>
      </c>
      <c r="N140" s="82">
        <f>M140/L140</f>
        <v>85.655328483352392</v>
      </c>
      <c r="O140" s="83">
        <f>L140-I140</f>
        <v>0</v>
      </c>
      <c r="P140" s="84">
        <f>N140-K140</f>
        <v>-14.344671516647608</v>
      </c>
      <c r="Q140" s="85">
        <f>N140/K140</f>
        <v>0.85655328483352389</v>
      </c>
      <c r="R140" s="275"/>
      <c r="S140" s="182">
        <f>S124</f>
        <v>0.70833333333333337</v>
      </c>
      <c r="T140" s="183">
        <f>INDEX(T124:T139,COUNTA(T124:T139))</f>
        <v>0.8354166666666667</v>
      </c>
      <c r="U140" s="86"/>
      <c r="V140" s="86"/>
      <c r="W140" s="87"/>
      <c r="X140" s="179"/>
      <c r="Y140" s="262"/>
      <c r="Z140" s="263"/>
      <c r="AA140" s="88">
        <f>M140-J140</f>
        <v>-286.89343033295222</v>
      </c>
      <c r="AB140" s="89">
        <f>M140/J140</f>
        <v>0.85655328483352389</v>
      </c>
      <c r="AC140" s="295"/>
    </row>
    <row r="141" spans="1:29" ht="15.75" customHeight="1">
      <c r="A141" s="281" t="s">
        <v>214</v>
      </c>
      <c r="B141" s="98" t="s">
        <v>70</v>
      </c>
      <c r="C141" s="271" t="s">
        <v>203</v>
      </c>
      <c r="D141" s="272"/>
      <c r="E141" s="21">
        <v>49.91</v>
      </c>
      <c r="F141" s="15">
        <v>1774</v>
      </c>
      <c r="G141" s="22">
        <f t="shared" ref="G141:G142" si="77">E141*F141</f>
        <v>88540.34</v>
      </c>
      <c r="H141" s="23"/>
      <c r="I141" s="24">
        <v>26</v>
      </c>
      <c r="J141" s="25">
        <v>2000</v>
      </c>
      <c r="K141" s="26">
        <f>J141/I141</f>
        <v>76.92307692307692</v>
      </c>
      <c r="L141" s="27">
        <v>26</v>
      </c>
      <c r="M141" s="25">
        <f>F141/V141*60</f>
        <v>1704.4035228182456</v>
      </c>
      <c r="N141" s="26">
        <f>M141/L141</f>
        <v>65.553981646855604</v>
      </c>
      <c r="O141" s="91">
        <f>L141-I141</f>
        <v>0</v>
      </c>
      <c r="P141" s="92">
        <f>N141-K141</f>
        <v>-11.369095276221316</v>
      </c>
      <c r="Q141" s="31">
        <f>N141/K141</f>
        <v>0.85220176140912285</v>
      </c>
      <c r="R141" s="273">
        <f>Q157</f>
        <v>0.85229442909165665</v>
      </c>
      <c r="S141" s="32">
        <v>0.71666666666666645</v>
      </c>
      <c r="T141" s="33">
        <v>0.76003472222222224</v>
      </c>
      <c r="U141" s="34"/>
      <c r="V141" s="35">
        <v>62.45000000000033</v>
      </c>
      <c r="W141" s="33"/>
      <c r="X141" s="107"/>
      <c r="Y141" s="276"/>
      <c r="Z141" s="277"/>
      <c r="AA141" s="36">
        <f>M141-J141</f>
        <v>-295.59647718175438</v>
      </c>
      <c r="AB141" s="31">
        <f>M141/J141</f>
        <v>0.85220176140912285</v>
      </c>
      <c r="AC141" s="278">
        <f>AB157</f>
        <v>0.85229442909165665</v>
      </c>
    </row>
    <row r="142" spans="1:29" ht="15.75" customHeight="1">
      <c r="A142" s="282"/>
      <c r="B142" s="99" t="s">
        <v>70</v>
      </c>
      <c r="C142" s="264" t="s">
        <v>224</v>
      </c>
      <c r="D142" s="265"/>
      <c r="E142" s="39">
        <v>50.67</v>
      </c>
      <c r="F142" s="40">
        <v>2936</v>
      </c>
      <c r="G142" s="41">
        <f t="shared" si="77"/>
        <v>148767.12</v>
      </c>
      <c r="H142" s="42"/>
      <c r="I142" s="43">
        <v>22</v>
      </c>
      <c r="J142" s="44">
        <v>2000</v>
      </c>
      <c r="K142" s="45">
        <f t="shared" ref="K142" si="78">J142/I142</f>
        <v>90.909090909090907</v>
      </c>
      <c r="L142" s="46">
        <v>22</v>
      </c>
      <c r="M142" s="44">
        <f>F142/V142*60</f>
        <v>1704.7741935483807</v>
      </c>
      <c r="N142" s="45">
        <f>M142/L142</f>
        <v>77.489736070380943</v>
      </c>
      <c r="O142" s="47">
        <f>L142-I142</f>
        <v>0</v>
      </c>
      <c r="P142" s="48">
        <f>N142-K142</f>
        <v>-13.419354838709964</v>
      </c>
      <c r="Q142" s="49">
        <f>N142/K142</f>
        <v>0.85238709677419044</v>
      </c>
      <c r="R142" s="274"/>
      <c r="S142" s="50">
        <v>0.76388888888888862</v>
      </c>
      <c r="T142" s="51">
        <v>0.83564814814814814</v>
      </c>
      <c r="U142" s="52">
        <v>5.5499999999995886</v>
      </c>
      <c r="V142" s="53">
        <v>103.33333333333371</v>
      </c>
      <c r="W142" s="54"/>
      <c r="X142" s="94"/>
      <c r="Y142" s="266"/>
      <c r="Z142" s="267"/>
      <c r="AA142" s="55">
        <f>M142-J142</f>
        <v>-295.22580645161929</v>
      </c>
      <c r="AB142" s="49">
        <f>M142/J142</f>
        <v>0.85238709677419033</v>
      </c>
      <c r="AC142" s="279"/>
    </row>
    <row r="143" spans="1:29" ht="15.75" customHeight="1">
      <c r="A143" s="282"/>
      <c r="B143" s="99"/>
      <c r="C143" s="264"/>
      <c r="D143" s="265"/>
      <c r="E143" s="39"/>
      <c r="F143" s="40"/>
      <c r="G143" s="41"/>
      <c r="H143" s="42"/>
      <c r="I143" s="43"/>
      <c r="J143" s="44"/>
      <c r="K143" s="45"/>
      <c r="L143" s="46"/>
      <c r="M143" s="44"/>
      <c r="N143" s="45"/>
      <c r="O143" s="47"/>
      <c r="P143" s="48"/>
      <c r="Q143" s="49"/>
      <c r="R143" s="274"/>
      <c r="S143" s="50"/>
      <c r="T143" s="51"/>
      <c r="U143" s="52"/>
      <c r="V143" s="53"/>
      <c r="W143" s="54"/>
      <c r="X143" s="94"/>
      <c r="Y143" s="266"/>
      <c r="Z143" s="267"/>
      <c r="AA143" s="55"/>
      <c r="AB143" s="49"/>
      <c r="AC143" s="279"/>
    </row>
    <row r="144" spans="1:29" ht="15.75" customHeight="1">
      <c r="A144" s="282"/>
      <c r="B144" s="99"/>
      <c r="C144" s="264"/>
      <c r="D144" s="265"/>
      <c r="E144" s="39"/>
      <c r="F144" s="40"/>
      <c r="G144" s="41"/>
      <c r="H144" s="42"/>
      <c r="I144" s="43"/>
      <c r="J144" s="44"/>
      <c r="K144" s="45"/>
      <c r="L144" s="46"/>
      <c r="M144" s="44"/>
      <c r="N144" s="45"/>
      <c r="O144" s="47"/>
      <c r="P144" s="48"/>
      <c r="Q144" s="49"/>
      <c r="R144" s="274"/>
      <c r="S144" s="50"/>
      <c r="T144" s="51"/>
      <c r="U144" s="52"/>
      <c r="V144" s="53"/>
      <c r="W144" s="54"/>
      <c r="X144" s="94"/>
      <c r="Y144" s="266"/>
      <c r="Z144" s="267"/>
      <c r="AA144" s="55"/>
      <c r="AB144" s="49"/>
      <c r="AC144" s="279"/>
    </row>
    <row r="145" spans="1:29" ht="15.75" customHeight="1">
      <c r="A145" s="283"/>
      <c r="B145" s="99"/>
      <c r="C145" s="264"/>
      <c r="D145" s="265"/>
      <c r="E145" s="39"/>
      <c r="F145" s="40"/>
      <c r="G145" s="41"/>
      <c r="H145" s="58"/>
      <c r="I145" s="43"/>
      <c r="J145" s="44"/>
      <c r="K145" s="45"/>
      <c r="L145" s="59"/>
      <c r="M145" s="44"/>
      <c r="N145" s="45"/>
      <c r="O145" s="47"/>
      <c r="P145" s="48"/>
      <c r="Q145" s="49"/>
      <c r="R145" s="274"/>
      <c r="S145" s="50"/>
      <c r="T145" s="51"/>
      <c r="U145" s="52"/>
      <c r="V145" s="53"/>
      <c r="W145" s="54"/>
      <c r="X145" s="94"/>
      <c r="Y145" s="266"/>
      <c r="Z145" s="267"/>
      <c r="AA145" s="55"/>
      <c r="AB145" s="49"/>
      <c r="AC145" s="279"/>
    </row>
    <row r="146" spans="1:29" ht="15.75" customHeight="1">
      <c r="A146" s="283"/>
      <c r="B146" s="99"/>
      <c r="C146" s="264"/>
      <c r="D146" s="265"/>
      <c r="E146" s="39"/>
      <c r="F146" s="40"/>
      <c r="G146" s="60"/>
      <c r="H146" s="61"/>
      <c r="I146" s="43"/>
      <c r="J146" s="44"/>
      <c r="K146" s="45"/>
      <c r="L146" s="46"/>
      <c r="M146" s="44"/>
      <c r="N146" s="45"/>
      <c r="O146" s="47"/>
      <c r="P146" s="48"/>
      <c r="Q146" s="49"/>
      <c r="R146" s="274"/>
      <c r="S146" s="50"/>
      <c r="T146" s="51"/>
      <c r="U146" s="52"/>
      <c r="V146" s="53"/>
      <c r="W146" s="54"/>
      <c r="X146" s="94"/>
      <c r="Y146" s="266"/>
      <c r="Z146" s="267"/>
      <c r="AA146" s="55"/>
      <c r="AB146" s="49"/>
      <c r="AC146" s="279"/>
    </row>
    <row r="147" spans="1:29" ht="15.75" customHeight="1">
      <c r="A147" s="283"/>
      <c r="B147" s="99"/>
      <c r="C147" s="264"/>
      <c r="D147" s="265"/>
      <c r="E147" s="39"/>
      <c r="F147" s="40"/>
      <c r="G147" s="60"/>
      <c r="H147" s="64"/>
      <c r="I147" s="43"/>
      <c r="J147" s="44"/>
      <c r="K147" s="45"/>
      <c r="L147" s="59"/>
      <c r="M147" s="44"/>
      <c r="N147" s="45"/>
      <c r="O147" s="65"/>
      <c r="P147" s="66"/>
      <c r="Q147" s="67"/>
      <c r="R147" s="274"/>
      <c r="S147" s="62"/>
      <c r="T147" s="63"/>
      <c r="U147" s="52"/>
      <c r="V147" s="53"/>
      <c r="W147" s="63"/>
      <c r="X147" s="108"/>
      <c r="Y147" s="266"/>
      <c r="Z147" s="267"/>
      <c r="AA147" s="55"/>
      <c r="AB147" s="49"/>
      <c r="AC147" s="279"/>
    </row>
    <row r="148" spans="1:29" ht="15.75" customHeight="1">
      <c r="A148" s="283"/>
      <c r="B148" s="99"/>
      <c r="C148" s="264"/>
      <c r="D148" s="265"/>
      <c r="E148" s="39"/>
      <c r="F148" s="40"/>
      <c r="G148" s="60"/>
      <c r="H148" s="64"/>
      <c r="I148" s="43"/>
      <c r="J148" s="44"/>
      <c r="K148" s="45"/>
      <c r="L148" s="59"/>
      <c r="M148" s="44"/>
      <c r="N148" s="45"/>
      <c r="O148" s="65"/>
      <c r="P148" s="66"/>
      <c r="Q148" s="67"/>
      <c r="R148" s="274"/>
      <c r="S148" s="62"/>
      <c r="T148" s="63"/>
      <c r="U148" s="52"/>
      <c r="V148" s="53"/>
      <c r="W148" s="63"/>
      <c r="X148" s="108"/>
      <c r="Y148" s="266"/>
      <c r="Z148" s="267"/>
      <c r="AA148" s="55"/>
      <c r="AB148" s="49"/>
      <c r="AC148" s="279"/>
    </row>
    <row r="149" spans="1:29" ht="15.75" customHeight="1">
      <c r="A149" s="283"/>
      <c r="B149" s="99"/>
      <c r="C149" s="264"/>
      <c r="D149" s="265"/>
      <c r="E149" s="39"/>
      <c r="F149" s="40"/>
      <c r="G149" s="60"/>
      <c r="H149" s="64"/>
      <c r="I149" s="43"/>
      <c r="J149" s="44"/>
      <c r="K149" s="45"/>
      <c r="L149" s="59"/>
      <c r="M149" s="44"/>
      <c r="N149" s="45"/>
      <c r="O149" s="65"/>
      <c r="P149" s="66"/>
      <c r="Q149" s="67"/>
      <c r="R149" s="274"/>
      <c r="S149" s="62"/>
      <c r="T149" s="63"/>
      <c r="U149" s="52"/>
      <c r="V149" s="53"/>
      <c r="W149" s="63"/>
      <c r="X149" s="108"/>
      <c r="Y149" s="266"/>
      <c r="Z149" s="267"/>
      <c r="AA149" s="55"/>
      <c r="AB149" s="49"/>
      <c r="AC149" s="279"/>
    </row>
    <row r="150" spans="1:29" ht="15.75" customHeight="1">
      <c r="A150" s="283"/>
      <c r="B150" s="99"/>
      <c r="C150" s="264"/>
      <c r="D150" s="265"/>
      <c r="E150" s="39"/>
      <c r="F150" s="40"/>
      <c r="G150" s="60"/>
      <c r="H150" s="64"/>
      <c r="I150" s="43"/>
      <c r="J150" s="44"/>
      <c r="K150" s="45"/>
      <c r="L150" s="59"/>
      <c r="M150" s="44"/>
      <c r="N150" s="45"/>
      <c r="O150" s="65"/>
      <c r="P150" s="66"/>
      <c r="Q150" s="67"/>
      <c r="R150" s="274"/>
      <c r="S150" s="62"/>
      <c r="T150" s="63"/>
      <c r="U150" s="52"/>
      <c r="V150" s="53"/>
      <c r="W150" s="63"/>
      <c r="X150" s="108"/>
      <c r="Y150" s="266"/>
      <c r="Z150" s="267"/>
      <c r="AA150" s="55"/>
      <c r="AB150" s="49"/>
      <c r="AC150" s="279"/>
    </row>
    <row r="151" spans="1:29" ht="15.75" customHeight="1">
      <c r="A151" s="283"/>
      <c r="B151" s="99"/>
      <c r="C151" s="264"/>
      <c r="D151" s="265"/>
      <c r="E151" s="39"/>
      <c r="F151" s="40"/>
      <c r="G151" s="60"/>
      <c r="H151" s="64"/>
      <c r="I151" s="43"/>
      <c r="J151" s="44"/>
      <c r="K151" s="45"/>
      <c r="L151" s="59"/>
      <c r="M151" s="44"/>
      <c r="N151" s="45"/>
      <c r="O151" s="65"/>
      <c r="P151" s="66"/>
      <c r="Q151" s="67"/>
      <c r="R151" s="274"/>
      <c r="S151" s="62"/>
      <c r="T151" s="63"/>
      <c r="U151" s="52"/>
      <c r="V151" s="53"/>
      <c r="W151" s="63"/>
      <c r="X151" s="108"/>
      <c r="Y151" s="266"/>
      <c r="Z151" s="267"/>
      <c r="AA151" s="55"/>
      <c r="AB151" s="49"/>
      <c r="AC151" s="279"/>
    </row>
    <row r="152" spans="1:29" ht="15.75" customHeight="1">
      <c r="A152" s="283"/>
      <c r="B152" s="99"/>
      <c r="C152" s="264"/>
      <c r="D152" s="265"/>
      <c r="E152" s="39"/>
      <c r="F152" s="40"/>
      <c r="G152" s="60"/>
      <c r="H152" s="64"/>
      <c r="I152" s="43"/>
      <c r="J152" s="44"/>
      <c r="K152" s="45"/>
      <c r="L152" s="59"/>
      <c r="M152" s="44"/>
      <c r="N152" s="45"/>
      <c r="O152" s="65"/>
      <c r="P152" s="66"/>
      <c r="Q152" s="67"/>
      <c r="R152" s="274"/>
      <c r="S152" s="62"/>
      <c r="T152" s="63"/>
      <c r="U152" s="52"/>
      <c r="V152" s="53"/>
      <c r="W152" s="63"/>
      <c r="X152" s="108"/>
      <c r="Y152" s="266"/>
      <c r="Z152" s="267"/>
      <c r="AA152" s="55"/>
      <c r="AB152" s="49"/>
      <c r="AC152" s="279"/>
    </row>
    <row r="153" spans="1:29" ht="15.75" customHeight="1">
      <c r="A153" s="283"/>
      <c r="B153" s="99"/>
      <c r="C153" s="264"/>
      <c r="D153" s="265"/>
      <c r="E153" s="39"/>
      <c r="F153" s="40"/>
      <c r="G153" s="60"/>
      <c r="H153" s="64"/>
      <c r="I153" s="43"/>
      <c r="J153" s="44"/>
      <c r="K153" s="45"/>
      <c r="L153" s="59"/>
      <c r="M153" s="44"/>
      <c r="N153" s="45"/>
      <c r="O153" s="65"/>
      <c r="P153" s="66"/>
      <c r="Q153" s="67"/>
      <c r="R153" s="274"/>
      <c r="S153" s="62"/>
      <c r="T153" s="63"/>
      <c r="U153" s="52"/>
      <c r="V153" s="53"/>
      <c r="W153" s="63"/>
      <c r="X153" s="108"/>
      <c r="Y153" s="266"/>
      <c r="Z153" s="267"/>
      <c r="AA153" s="55"/>
      <c r="AB153" s="49"/>
      <c r="AC153" s="279"/>
    </row>
    <row r="154" spans="1:29" ht="15.75" customHeight="1">
      <c r="A154" s="283"/>
      <c r="B154" s="99"/>
      <c r="C154" s="264"/>
      <c r="D154" s="265"/>
      <c r="E154" s="39"/>
      <c r="F154" s="40"/>
      <c r="G154" s="60"/>
      <c r="H154" s="64"/>
      <c r="I154" s="43"/>
      <c r="J154" s="44"/>
      <c r="K154" s="45"/>
      <c r="L154" s="59"/>
      <c r="M154" s="44"/>
      <c r="N154" s="45"/>
      <c r="O154" s="65"/>
      <c r="P154" s="66"/>
      <c r="Q154" s="67"/>
      <c r="R154" s="274"/>
      <c r="S154" s="62"/>
      <c r="T154" s="63"/>
      <c r="U154" s="52"/>
      <c r="V154" s="53"/>
      <c r="W154" s="63"/>
      <c r="X154" s="108"/>
      <c r="Y154" s="266"/>
      <c r="Z154" s="267"/>
      <c r="AA154" s="55"/>
      <c r="AB154" s="49"/>
      <c r="AC154" s="279"/>
    </row>
    <row r="155" spans="1:29" ht="15.75" customHeight="1">
      <c r="A155" s="283"/>
      <c r="B155" s="99"/>
      <c r="C155" s="264"/>
      <c r="D155" s="265"/>
      <c r="E155" s="39"/>
      <c r="F155" s="71"/>
      <c r="G155" s="60"/>
      <c r="H155" s="64"/>
      <c r="I155" s="43"/>
      <c r="J155" s="44"/>
      <c r="K155" s="45"/>
      <c r="L155" s="59"/>
      <c r="M155" s="44"/>
      <c r="N155" s="45"/>
      <c r="O155" s="65"/>
      <c r="P155" s="66"/>
      <c r="Q155" s="67"/>
      <c r="R155" s="274"/>
      <c r="S155" s="62"/>
      <c r="T155" s="63"/>
      <c r="U155" s="52"/>
      <c r="V155" s="53"/>
      <c r="W155" s="63"/>
      <c r="X155" s="108"/>
      <c r="Y155" s="266"/>
      <c r="Z155" s="267"/>
      <c r="AA155" s="55"/>
      <c r="AB155" s="49"/>
      <c r="AC155" s="279"/>
    </row>
    <row r="156" spans="1:29" ht="15.75" customHeight="1">
      <c r="A156" s="283"/>
      <c r="B156" s="99"/>
      <c r="C156" s="264"/>
      <c r="D156" s="265"/>
      <c r="E156" s="109"/>
      <c r="F156" s="71"/>
      <c r="G156" s="72"/>
      <c r="H156" s="64"/>
      <c r="I156" s="43"/>
      <c r="J156" s="44"/>
      <c r="K156" s="45"/>
      <c r="L156" s="59"/>
      <c r="M156" s="44"/>
      <c r="N156" s="45"/>
      <c r="O156" s="65"/>
      <c r="P156" s="66"/>
      <c r="Q156" s="67"/>
      <c r="R156" s="274"/>
      <c r="S156" s="62"/>
      <c r="T156" s="63"/>
      <c r="U156" s="73"/>
      <c r="V156" s="74"/>
      <c r="W156" s="68"/>
      <c r="X156" s="110"/>
      <c r="Y156" s="266"/>
      <c r="Z156" s="267"/>
      <c r="AA156" s="111"/>
      <c r="AB156" s="67"/>
      <c r="AC156" s="279"/>
    </row>
    <row r="157" spans="1:29" ht="15.75" customHeight="1" thickBot="1">
      <c r="A157" s="284"/>
      <c r="B157" s="76" t="s">
        <v>35</v>
      </c>
      <c r="C157" s="261"/>
      <c r="D157" s="261"/>
      <c r="E157" s="77"/>
      <c r="F157" s="78"/>
      <c r="G157" s="79"/>
      <c r="H157" s="20"/>
      <c r="I157" s="80">
        <f t="shared" ref="I157:J157" si="79">AVERAGE(I141:I156)</f>
        <v>24</v>
      </c>
      <c r="J157" s="81">
        <f t="shared" si="79"/>
        <v>2000</v>
      </c>
      <c r="K157" s="82">
        <f t="shared" ref="K157" si="80">J157/I157</f>
        <v>83.333333333333329</v>
      </c>
      <c r="L157" s="80">
        <f t="shared" ref="L157:M157" si="81">AVERAGE(L141:L156)</f>
        <v>24</v>
      </c>
      <c r="M157" s="81">
        <f t="shared" si="81"/>
        <v>1704.5888581833133</v>
      </c>
      <c r="N157" s="82">
        <f>M157/L157</f>
        <v>71.024535757638048</v>
      </c>
      <c r="O157" s="83">
        <f>L157-I157</f>
        <v>0</v>
      </c>
      <c r="P157" s="84">
        <f>N157-K157</f>
        <v>-12.30879757569528</v>
      </c>
      <c r="Q157" s="85">
        <f>N157/K157</f>
        <v>0.85229442909165665</v>
      </c>
      <c r="R157" s="275"/>
      <c r="S157" s="182">
        <f>S141</f>
        <v>0.71666666666666645</v>
      </c>
      <c r="T157" s="183">
        <f>INDEX(T141:T156,COUNTA(T141:T156))</f>
        <v>0.83564814814814814</v>
      </c>
      <c r="U157" s="86"/>
      <c r="V157" s="96"/>
      <c r="W157" s="78"/>
      <c r="X157" s="82"/>
      <c r="Y157" s="262"/>
      <c r="Z157" s="263"/>
      <c r="AA157" s="97">
        <f>M157-J157</f>
        <v>-295.41114181668672</v>
      </c>
      <c r="AB157" s="85">
        <f>M157/J157</f>
        <v>0.85229442909165665</v>
      </c>
      <c r="AC157" s="280"/>
    </row>
    <row r="158" spans="1:29" ht="15.75" customHeight="1">
      <c r="A158" s="268" t="s">
        <v>47</v>
      </c>
      <c r="B158" s="98" t="s">
        <v>70</v>
      </c>
      <c r="C158" s="271" t="s">
        <v>116</v>
      </c>
      <c r="D158" s="272"/>
      <c r="E158" s="21">
        <v>56.79</v>
      </c>
      <c r="F158" s="34">
        <v>2354</v>
      </c>
      <c r="G158" s="22">
        <f t="shared" ref="G158:G159" si="82">E158*F158</f>
        <v>133683.66</v>
      </c>
      <c r="H158" s="23"/>
      <c r="I158" s="24">
        <v>23</v>
      </c>
      <c r="J158" s="25">
        <v>2000</v>
      </c>
      <c r="K158" s="26">
        <f>J158/I158</f>
        <v>86.956521739130437</v>
      </c>
      <c r="L158" s="27">
        <v>23</v>
      </c>
      <c r="M158" s="25">
        <f>F158/V158*60</f>
        <v>1715.4655870445349</v>
      </c>
      <c r="N158" s="26">
        <f>M158/L158</f>
        <v>74.585460306284133</v>
      </c>
      <c r="O158" s="91">
        <f>L158-I158</f>
        <v>0</v>
      </c>
      <c r="P158" s="92">
        <f>N158-K158</f>
        <v>-12.371061432846304</v>
      </c>
      <c r="Q158" s="31">
        <f>N158/K158</f>
        <v>0.8577327935222675</v>
      </c>
      <c r="R158" s="273">
        <f>Q174</f>
        <v>0.85669778325173862</v>
      </c>
      <c r="S158" s="32">
        <v>0.70833333333333337</v>
      </c>
      <c r="T158" s="33">
        <v>0.76550925925925928</v>
      </c>
      <c r="U158" s="34"/>
      <c r="V158" s="35">
        <v>82.333333333333314</v>
      </c>
      <c r="W158" s="15"/>
      <c r="X158" s="17"/>
      <c r="Y158" s="276"/>
      <c r="Z158" s="277"/>
      <c r="AA158" s="36">
        <f>M158-J158</f>
        <v>-284.53441295546509</v>
      </c>
      <c r="AB158" s="31">
        <f>M158/J158</f>
        <v>0.8577327935222675</v>
      </c>
      <c r="AC158" s="348">
        <f>AB174</f>
        <v>0.85669778325173862</v>
      </c>
    </row>
    <row r="159" spans="1:29" ht="15.75" customHeight="1">
      <c r="A159" s="269"/>
      <c r="B159" s="99" t="s">
        <v>70</v>
      </c>
      <c r="C159" s="264" t="s">
        <v>115</v>
      </c>
      <c r="D159" s="265"/>
      <c r="E159" s="39">
        <v>56.87</v>
      </c>
      <c r="F159" s="52">
        <v>1872</v>
      </c>
      <c r="G159" s="41">
        <f t="shared" si="82"/>
        <v>106460.64</v>
      </c>
      <c r="H159" s="42"/>
      <c r="I159" s="43">
        <v>23</v>
      </c>
      <c r="J159" s="44">
        <v>2000</v>
      </c>
      <c r="K159" s="45">
        <f t="shared" ref="K159" si="83">J159/I159</f>
        <v>86.956521739130437</v>
      </c>
      <c r="L159" s="46">
        <v>23</v>
      </c>
      <c r="M159" s="44">
        <f>F159/V159*60</f>
        <v>1711.3255459624195</v>
      </c>
      <c r="N159" s="45">
        <f>M159/L159</f>
        <v>74.405458520105199</v>
      </c>
      <c r="O159" s="47">
        <f>L159-I159</f>
        <v>0</v>
      </c>
      <c r="P159" s="48">
        <f>N159-K159</f>
        <v>-12.551063219025238</v>
      </c>
      <c r="Q159" s="49">
        <f>N159/K159</f>
        <v>0.85566277298120974</v>
      </c>
      <c r="R159" s="274"/>
      <c r="S159" s="50">
        <v>0.771087962962963</v>
      </c>
      <c r="T159" s="51">
        <v>0.81666666666666665</v>
      </c>
      <c r="U159" s="52">
        <v>8.0333333333333634</v>
      </c>
      <c r="V159" s="53">
        <v>65.633333333333255</v>
      </c>
      <c r="W159" s="54"/>
      <c r="X159" s="94"/>
      <c r="Y159" s="266"/>
      <c r="Z159" s="267"/>
      <c r="AA159" s="55">
        <f>M159-J159</f>
        <v>-288.67445403758052</v>
      </c>
      <c r="AB159" s="49">
        <f>M159/J159</f>
        <v>0.85566277298120974</v>
      </c>
      <c r="AC159" s="294"/>
    </row>
    <row r="160" spans="1:29" ht="15.75" customHeight="1">
      <c r="A160" s="269"/>
      <c r="B160" s="99"/>
      <c r="C160" s="264"/>
      <c r="D160" s="265"/>
      <c r="E160" s="39"/>
      <c r="F160" s="52"/>
      <c r="G160" s="41"/>
      <c r="H160" s="42"/>
      <c r="I160" s="43"/>
      <c r="J160" s="44"/>
      <c r="K160" s="45"/>
      <c r="L160" s="46"/>
      <c r="M160" s="44"/>
      <c r="N160" s="45"/>
      <c r="O160" s="47"/>
      <c r="P160" s="48"/>
      <c r="Q160" s="49"/>
      <c r="R160" s="274"/>
      <c r="S160" s="50"/>
      <c r="T160" s="51"/>
      <c r="U160" s="52"/>
      <c r="V160" s="53"/>
      <c r="W160" s="54"/>
      <c r="X160" s="94"/>
      <c r="Y160" s="266"/>
      <c r="Z160" s="267"/>
      <c r="AA160" s="55"/>
      <c r="AB160" s="49"/>
      <c r="AC160" s="294"/>
    </row>
    <row r="161" spans="1:29" ht="15.75" customHeight="1">
      <c r="A161" s="269"/>
      <c r="B161" s="99"/>
      <c r="C161" s="264"/>
      <c r="D161" s="265"/>
      <c r="E161" s="39"/>
      <c r="F161" s="52"/>
      <c r="G161" s="41"/>
      <c r="H161" s="42"/>
      <c r="I161" s="43"/>
      <c r="J161" s="44"/>
      <c r="K161" s="45"/>
      <c r="L161" s="46"/>
      <c r="M161" s="44"/>
      <c r="N161" s="45"/>
      <c r="O161" s="47"/>
      <c r="P161" s="48"/>
      <c r="Q161" s="49"/>
      <c r="R161" s="274"/>
      <c r="S161" s="50"/>
      <c r="T161" s="51"/>
      <c r="U161" s="52"/>
      <c r="V161" s="53"/>
      <c r="W161" s="54"/>
      <c r="X161" s="94"/>
      <c r="Y161" s="266"/>
      <c r="Z161" s="267"/>
      <c r="AA161" s="55"/>
      <c r="AB161" s="49"/>
      <c r="AC161" s="294"/>
    </row>
    <row r="162" spans="1:29" ht="15.75" customHeight="1">
      <c r="A162" s="269"/>
      <c r="B162" s="99"/>
      <c r="C162" s="264"/>
      <c r="D162" s="265"/>
      <c r="E162" s="39"/>
      <c r="F162" s="52"/>
      <c r="G162" s="41"/>
      <c r="H162" s="58"/>
      <c r="I162" s="43"/>
      <c r="J162" s="44"/>
      <c r="K162" s="45"/>
      <c r="L162" s="59"/>
      <c r="M162" s="44"/>
      <c r="N162" s="45"/>
      <c r="O162" s="47"/>
      <c r="P162" s="48"/>
      <c r="Q162" s="49"/>
      <c r="R162" s="274"/>
      <c r="S162" s="50"/>
      <c r="T162" s="51"/>
      <c r="U162" s="52"/>
      <c r="V162" s="53"/>
      <c r="W162" s="54"/>
      <c r="X162" s="94"/>
      <c r="Y162" s="266"/>
      <c r="Z162" s="267"/>
      <c r="AA162" s="55"/>
      <c r="AB162" s="49"/>
      <c r="AC162" s="294"/>
    </row>
    <row r="163" spans="1:29" ht="15.75" customHeight="1">
      <c r="A163" s="269"/>
      <c r="B163" s="99"/>
      <c r="C163" s="264"/>
      <c r="D163" s="265"/>
      <c r="E163" s="39"/>
      <c r="F163" s="52"/>
      <c r="G163" s="60"/>
      <c r="H163" s="61"/>
      <c r="I163" s="43"/>
      <c r="J163" s="44"/>
      <c r="K163" s="45"/>
      <c r="L163" s="46"/>
      <c r="M163" s="44"/>
      <c r="N163" s="45"/>
      <c r="O163" s="47"/>
      <c r="P163" s="48"/>
      <c r="Q163" s="49"/>
      <c r="R163" s="274"/>
      <c r="S163" s="50"/>
      <c r="T163" s="51"/>
      <c r="U163" s="52"/>
      <c r="V163" s="53"/>
      <c r="W163" s="54"/>
      <c r="X163" s="94"/>
      <c r="Y163" s="266"/>
      <c r="Z163" s="267"/>
      <c r="AA163" s="55"/>
      <c r="AB163" s="49"/>
      <c r="AC163" s="294"/>
    </row>
    <row r="164" spans="1:29" ht="15.75" customHeight="1">
      <c r="A164" s="269"/>
      <c r="B164" s="99"/>
      <c r="C164" s="264"/>
      <c r="D164" s="265"/>
      <c r="E164" s="39"/>
      <c r="F164" s="52"/>
      <c r="G164" s="60"/>
      <c r="H164" s="64"/>
      <c r="I164" s="43"/>
      <c r="J164" s="44"/>
      <c r="K164" s="45"/>
      <c r="L164" s="59"/>
      <c r="M164" s="44"/>
      <c r="N164" s="45"/>
      <c r="O164" s="65"/>
      <c r="P164" s="66"/>
      <c r="Q164" s="67"/>
      <c r="R164" s="274"/>
      <c r="S164" s="50"/>
      <c r="T164" s="51"/>
      <c r="U164" s="52"/>
      <c r="V164" s="53"/>
      <c r="W164" s="54"/>
      <c r="X164" s="94"/>
      <c r="Y164" s="266"/>
      <c r="Z164" s="267"/>
      <c r="AA164" s="55"/>
      <c r="AB164" s="49"/>
      <c r="AC164" s="294"/>
    </row>
    <row r="165" spans="1:29" ht="15.75" customHeight="1">
      <c r="A165" s="269"/>
      <c r="B165" s="99"/>
      <c r="C165" s="264"/>
      <c r="D165" s="265"/>
      <c r="E165" s="39"/>
      <c r="F165" s="52"/>
      <c r="G165" s="60"/>
      <c r="H165" s="64"/>
      <c r="I165" s="43"/>
      <c r="J165" s="44"/>
      <c r="K165" s="45"/>
      <c r="L165" s="59"/>
      <c r="M165" s="44"/>
      <c r="N165" s="45"/>
      <c r="O165" s="65"/>
      <c r="P165" s="66"/>
      <c r="Q165" s="67"/>
      <c r="R165" s="274"/>
      <c r="S165" s="50"/>
      <c r="T165" s="51"/>
      <c r="U165" s="52"/>
      <c r="V165" s="53"/>
      <c r="W165" s="54"/>
      <c r="X165" s="94"/>
      <c r="Y165" s="266"/>
      <c r="Z165" s="267"/>
      <c r="AA165" s="55"/>
      <c r="AB165" s="49"/>
      <c r="AC165" s="294"/>
    </row>
    <row r="166" spans="1:29" ht="15.75" customHeight="1">
      <c r="A166" s="269"/>
      <c r="B166" s="99"/>
      <c r="C166" s="264"/>
      <c r="D166" s="265"/>
      <c r="E166" s="39"/>
      <c r="F166" s="52"/>
      <c r="G166" s="60"/>
      <c r="H166" s="64"/>
      <c r="I166" s="43"/>
      <c r="J166" s="44"/>
      <c r="K166" s="45"/>
      <c r="L166" s="59"/>
      <c r="M166" s="44"/>
      <c r="N166" s="45"/>
      <c r="O166" s="65"/>
      <c r="P166" s="66"/>
      <c r="Q166" s="67"/>
      <c r="R166" s="274"/>
      <c r="S166" s="50"/>
      <c r="T166" s="51"/>
      <c r="U166" s="52"/>
      <c r="V166" s="53"/>
      <c r="W166" s="54"/>
      <c r="X166" s="94"/>
      <c r="Y166" s="266"/>
      <c r="Z166" s="267"/>
      <c r="AA166" s="55"/>
      <c r="AB166" s="49"/>
      <c r="AC166" s="294"/>
    </row>
    <row r="167" spans="1:29" ht="15.75" customHeight="1">
      <c r="A167" s="269"/>
      <c r="B167" s="99"/>
      <c r="C167" s="264"/>
      <c r="D167" s="265"/>
      <c r="E167" s="39"/>
      <c r="F167" s="52"/>
      <c r="G167" s="60"/>
      <c r="H167" s="64"/>
      <c r="I167" s="43"/>
      <c r="J167" s="44"/>
      <c r="K167" s="45"/>
      <c r="L167" s="59"/>
      <c r="M167" s="44"/>
      <c r="N167" s="45"/>
      <c r="O167" s="65"/>
      <c r="P167" s="66"/>
      <c r="Q167" s="67"/>
      <c r="R167" s="274"/>
      <c r="S167" s="50"/>
      <c r="T167" s="51"/>
      <c r="U167" s="52"/>
      <c r="V167" s="53"/>
      <c r="W167" s="54"/>
      <c r="X167" s="94"/>
      <c r="Y167" s="266"/>
      <c r="Z167" s="267"/>
      <c r="AA167" s="55"/>
      <c r="AB167" s="49"/>
      <c r="AC167" s="294"/>
    </row>
    <row r="168" spans="1:29" ht="15.75" customHeight="1">
      <c r="A168" s="269"/>
      <c r="B168" s="99"/>
      <c r="C168" s="264"/>
      <c r="D168" s="265"/>
      <c r="E168" s="39"/>
      <c r="F168" s="52"/>
      <c r="G168" s="60"/>
      <c r="H168" s="64"/>
      <c r="I168" s="43"/>
      <c r="J168" s="44"/>
      <c r="K168" s="45"/>
      <c r="L168" s="59"/>
      <c r="M168" s="44"/>
      <c r="N168" s="45"/>
      <c r="O168" s="65"/>
      <c r="P168" s="66"/>
      <c r="Q168" s="67"/>
      <c r="R168" s="274"/>
      <c r="S168" s="50"/>
      <c r="T168" s="51"/>
      <c r="U168" s="52"/>
      <c r="V168" s="53"/>
      <c r="W168" s="54"/>
      <c r="X168" s="94"/>
      <c r="Y168" s="266"/>
      <c r="Z168" s="267"/>
      <c r="AA168" s="55"/>
      <c r="AB168" s="49"/>
      <c r="AC168" s="294"/>
    </row>
    <row r="169" spans="1:29" ht="15.75" customHeight="1">
      <c r="A169" s="269"/>
      <c r="B169" s="99"/>
      <c r="C169" s="264"/>
      <c r="D169" s="265"/>
      <c r="E169" s="39"/>
      <c r="F169" s="52"/>
      <c r="G169" s="60"/>
      <c r="H169" s="64"/>
      <c r="I169" s="43"/>
      <c r="J169" s="44"/>
      <c r="K169" s="45"/>
      <c r="L169" s="59"/>
      <c r="M169" s="44"/>
      <c r="N169" s="45"/>
      <c r="O169" s="65"/>
      <c r="P169" s="66"/>
      <c r="Q169" s="67"/>
      <c r="R169" s="274"/>
      <c r="S169" s="50"/>
      <c r="T169" s="51"/>
      <c r="U169" s="52"/>
      <c r="V169" s="53"/>
      <c r="W169" s="54"/>
      <c r="X169" s="94"/>
      <c r="Y169" s="266"/>
      <c r="Z169" s="267"/>
      <c r="AA169" s="55"/>
      <c r="AB169" s="49"/>
      <c r="AC169" s="294"/>
    </row>
    <row r="170" spans="1:29" ht="15.75" customHeight="1">
      <c r="A170" s="269"/>
      <c r="B170" s="99"/>
      <c r="C170" s="264"/>
      <c r="D170" s="265"/>
      <c r="E170" s="39"/>
      <c r="F170" s="52"/>
      <c r="G170" s="60"/>
      <c r="H170" s="64"/>
      <c r="I170" s="43"/>
      <c r="J170" s="44"/>
      <c r="K170" s="45"/>
      <c r="L170" s="59"/>
      <c r="M170" s="44"/>
      <c r="N170" s="45"/>
      <c r="O170" s="65"/>
      <c r="P170" s="66"/>
      <c r="Q170" s="67"/>
      <c r="R170" s="274"/>
      <c r="S170" s="50"/>
      <c r="T170" s="51"/>
      <c r="U170" s="52"/>
      <c r="V170" s="53"/>
      <c r="W170" s="54"/>
      <c r="X170" s="94"/>
      <c r="Y170" s="266"/>
      <c r="Z170" s="267"/>
      <c r="AA170" s="55"/>
      <c r="AB170" s="49"/>
      <c r="AC170" s="294"/>
    </row>
    <row r="171" spans="1:29" ht="15.75" customHeight="1">
      <c r="A171" s="269"/>
      <c r="B171" s="99"/>
      <c r="C171" s="264"/>
      <c r="D171" s="265"/>
      <c r="E171" s="39"/>
      <c r="F171" s="52"/>
      <c r="G171" s="60"/>
      <c r="H171" s="64"/>
      <c r="I171" s="43"/>
      <c r="J171" s="44"/>
      <c r="K171" s="45"/>
      <c r="L171" s="59"/>
      <c r="M171" s="44"/>
      <c r="N171" s="45"/>
      <c r="O171" s="65"/>
      <c r="P171" s="66"/>
      <c r="Q171" s="67"/>
      <c r="R171" s="274"/>
      <c r="S171" s="50"/>
      <c r="T171" s="51"/>
      <c r="U171" s="52"/>
      <c r="V171" s="53"/>
      <c r="W171" s="100"/>
      <c r="X171" s="101"/>
      <c r="Y171" s="266"/>
      <c r="Z171" s="267"/>
      <c r="AA171" s="55"/>
      <c r="AB171" s="49"/>
      <c r="AC171" s="294"/>
    </row>
    <row r="172" spans="1:29" ht="15.75" customHeight="1">
      <c r="A172" s="269"/>
      <c r="B172" s="99"/>
      <c r="C172" s="264"/>
      <c r="D172" s="265"/>
      <c r="E172" s="39"/>
      <c r="F172" s="52"/>
      <c r="G172" s="60"/>
      <c r="H172" s="64"/>
      <c r="I172" s="43"/>
      <c r="J172" s="44"/>
      <c r="K172" s="45"/>
      <c r="L172" s="59"/>
      <c r="M172" s="44"/>
      <c r="N172" s="45"/>
      <c r="O172" s="65"/>
      <c r="P172" s="66"/>
      <c r="Q172" s="67"/>
      <c r="R172" s="274"/>
      <c r="S172" s="50"/>
      <c r="T172" s="51"/>
      <c r="U172" s="52"/>
      <c r="V172" s="53"/>
      <c r="W172" s="102"/>
      <c r="X172" s="103"/>
      <c r="Y172" s="266"/>
      <c r="Z172" s="267"/>
      <c r="AA172" s="55"/>
      <c r="AB172" s="49"/>
      <c r="AC172" s="294"/>
    </row>
    <row r="173" spans="1:29" ht="15.75" customHeight="1">
      <c r="A173" s="269"/>
      <c r="B173" s="38"/>
      <c r="C173" s="264"/>
      <c r="D173" s="265"/>
      <c r="E173" s="104"/>
      <c r="F173" s="40"/>
      <c r="G173" s="72"/>
      <c r="H173" s="64"/>
      <c r="I173" s="43"/>
      <c r="J173" s="44"/>
      <c r="K173" s="45"/>
      <c r="L173" s="59"/>
      <c r="M173" s="44"/>
      <c r="N173" s="45"/>
      <c r="O173" s="65"/>
      <c r="P173" s="66"/>
      <c r="Q173" s="67"/>
      <c r="R173" s="274"/>
      <c r="S173" s="50"/>
      <c r="T173" s="51"/>
      <c r="U173" s="73"/>
      <c r="V173" s="53"/>
      <c r="W173" s="102"/>
      <c r="X173" s="103"/>
      <c r="Y173" s="266"/>
      <c r="Z173" s="267"/>
      <c r="AA173" s="55"/>
      <c r="AB173" s="49"/>
      <c r="AC173" s="294"/>
    </row>
    <row r="174" spans="1:29" ht="15.75" customHeight="1" thickBot="1">
      <c r="A174" s="270"/>
      <c r="B174" s="76" t="s">
        <v>35</v>
      </c>
      <c r="C174" s="261"/>
      <c r="D174" s="261"/>
      <c r="E174" s="77"/>
      <c r="F174" s="78"/>
      <c r="G174" s="79"/>
      <c r="H174" s="20"/>
      <c r="I174" s="80">
        <f t="shared" ref="I174:J174" si="84">AVERAGE(I158:I173)</f>
        <v>23</v>
      </c>
      <c r="J174" s="81">
        <f t="shared" si="84"/>
        <v>2000</v>
      </c>
      <c r="K174" s="82">
        <f t="shared" ref="K174" si="85">J174/I174</f>
        <v>86.956521739130437</v>
      </c>
      <c r="L174" s="80">
        <f t="shared" ref="L174:M174" si="86">AVERAGE(L158:L173)</f>
        <v>23</v>
      </c>
      <c r="M174" s="81">
        <f t="shared" si="86"/>
        <v>1713.3955665034773</v>
      </c>
      <c r="N174" s="82">
        <f>M174/L174</f>
        <v>74.495459413194666</v>
      </c>
      <c r="O174" s="83">
        <f>L174-I174</f>
        <v>0</v>
      </c>
      <c r="P174" s="84">
        <f>N174-K174</f>
        <v>-12.461062325935771</v>
      </c>
      <c r="Q174" s="85">
        <f>N174/K174</f>
        <v>0.85669778325173862</v>
      </c>
      <c r="R174" s="275"/>
      <c r="S174" s="182">
        <f>S158</f>
        <v>0.70833333333333337</v>
      </c>
      <c r="T174" s="183">
        <f>INDEX(T158:T173,COUNTA(T158:T173))</f>
        <v>0.81666666666666665</v>
      </c>
      <c r="U174" s="86"/>
      <c r="V174" s="96"/>
      <c r="W174" s="105"/>
      <c r="X174" s="106"/>
      <c r="Y174" s="262"/>
      <c r="Z174" s="263"/>
      <c r="AA174" s="97">
        <f>M174-J174</f>
        <v>-286.60443349652269</v>
      </c>
      <c r="AB174" s="85">
        <f>M174/J174</f>
        <v>0.85669778325173862</v>
      </c>
      <c r="AC174" s="295"/>
    </row>
    <row r="176" spans="1:29">
      <c r="Y176" s="260" t="s">
        <v>54</v>
      </c>
      <c r="Z176" s="260"/>
    </row>
    <row r="177" spans="25:26">
      <c r="Y177" s="260" t="s">
        <v>55</v>
      </c>
      <c r="Z177" s="260"/>
    </row>
    <row r="178" spans="25:26">
      <c r="Y178" s="260" t="s">
        <v>56</v>
      </c>
      <c r="Z178" s="260"/>
    </row>
    <row r="179" spans="25:26">
      <c r="Y179" s="260" t="s">
        <v>57</v>
      </c>
      <c r="Z179" s="260"/>
    </row>
    <row r="180" spans="25:26">
      <c r="Y180" s="260" t="s">
        <v>58</v>
      </c>
      <c r="Z180" s="260"/>
    </row>
    <row r="181" spans="25:26">
      <c r="Y181" s="260" t="s">
        <v>59</v>
      </c>
      <c r="Z181" s="260"/>
    </row>
    <row r="182" spans="25:26">
      <c r="Y182" s="260" t="s">
        <v>60</v>
      </c>
      <c r="Z182" s="260"/>
    </row>
    <row r="183" spans="25:26">
      <c r="Y183" s="260" t="s">
        <v>61</v>
      </c>
      <c r="Z183" s="260"/>
    </row>
    <row r="184" spans="25:26">
      <c r="Y184" s="260" t="s">
        <v>62</v>
      </c>
      <c r="Z184" s="260"/>
    </row>
    <row r="185" spans="25:26">
      <c r="Y185" s="260" t="s">
        <v>63</v>
      </c>
      <c r="Z185" s="260"/>
    </row>
    <row r="186" spans="25:26">
      <c r="Y186" s="260" t="s">
        <v>64</v>
      </c>
      <c r="Z186" s="260"/>
    </row>
    <row r="187" spans="25:26">
      <c r="Y187" s="260" t="s">
        <v>65</v>
      </c>
      <c r="Z187" s="260"/>
    </row>
    <row r="188" spans="25:26">
      <c r="Y188" s="260" t="s">
        <v>66</v>
      </c>
      <c r="Z188" s="260"/>
    </row>
  </sheetData>
  <mergeCells count="415"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74">
    <cfRule type="cellIs" dxfId="10" priority="3" operator="greaterThan">
      <formula>0</formula>
    </cfRule>
  </conditionalFormatting>
  <conditionalFormatting sqref="P5:P174 AA5:AA174">
    <cfRule type="cellIs" dxfId="9" priority="7" operator="lessThan">
      <formula>0</formula>
    </cfRule>
  </conditionalFormatting>
  <conditionalFormatting sqref="Q5:Q174 AB5:AB174">
    <cfRule type="cellIs" dxfId="8" priority="5" operator="greaterThan">
      <formula>1</formula>
    </cfRule>
    <cfRule type="cellIs" dxfId="7" priority="6" operator="lessThan">
      <formula>0.8</formula>
    </cfRule>
  </conditionalFormatting>
  <conditionalFormatting sqref="AC5:AC22 R5:R174 AC56:AC91">
    <cfRule type="cellIs" dxfId="6" priority="8" operator="lessThan">
      <formula>0.8</formula>
    </cfRule>
  </conditionalFormatting>
  <conditionalFormatting sqref="AC39">
    <cfRule type="cellIs" dxfId="5" priority="11" operator="lessThan">
      <formula>0.8</formula>
    </cfRule>
  </conditionalFormatting>
  <conditionalFormatting sqref="AC54">
    <cfRule type="cellIs" dxfId="4" priority="10" operator="lessThan">
      <formula>0.8</formula>
    </cfRule>
  </conditionalFormatting>
  <conditionalFormatting sqref="AC97:AC105">
    <cfRule type="cellIs" dxfId="3" priority="9" operator="lessThan">
      <formula>0.8</formula>
    </cfRule>
  </conditionalFormatting>
  <conditionalFormatting sqref="AC107:AC112">
    <cfRule type="cellIs" dxfId="2" priority="4" operator="lessThan">
      <formula>0.8</formula>
    </cfRule>
  </conditionalFormatting>
  <conditionalFormatting sqref="AC124:AC158">
    <cfRule type="cellIs" dxfId="1" priority="1" operator="lessThan">
      <formula>0.8</formula>
    </cfRule>
  </conditionalFormatting>
  <conditionalFormatting sqref="AC173">
    <cfRule type="cellIs" dxfId="0" priority="2" operator="lessThan">
      <formula>0.8</formula>
    </cfRule>
  </conditionalFormatting>
  <dataValidations count="1">
    <dataValidation type="list" allowBlank="1" showInputMessage="1" showErrorMessage="1" sqref="Y5:Z174" xr:uid="{683BD5B1-0E3C-4054-A0F8-0D7AB1D459F1}">
      <formula1>$Y$176:$Y$204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3" ma:contentTypeDescription="建立新的文件。" ma:contentTypeScope="" ma:versionID="3d637c11722f46e0af811419c8d3913a">
  <xsd:schema xmlns:xsd="http://www.w3.org/2001/XMLSchema" xmlns:xs="http://www.w3.org/2001/XMLSchema" xmlns:p="http://schemas.microsoft.com/office/2006/metadata/properties" xmlns:ns2="d017f4fe-1359-4419-afdf-e2560bdfb30b" targetNamespace="http://schemas.microsoft.com/office/2006/metadata/properties" ma:root="true" ma:fieldsID="ad7ef8666b878dde307bf7486d7339d9" ns2:_="">
    <xsd:import namespace="d017f4fe-1359-4419-afdf-e2560bdfb3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22F677-1053-4FCF-9FC5-86E2373787EE}"/>
</file>

<file path=customXml/itemProps2.xml><?xml version="1.0" encoding="utf-8"?>
<ds:datastoreItem xmlns:ds="http://schemas.openxmlformats.org/officeDocument/2006/customXml" ds:itemID="{9B6B639D-7FA8-4E85-AC14-3C4DED2FA7E1}"/>
</file>

<file path=customXml/itemProps3.xml><?xml version="1.0" encoding="utf-8"?>
<ds:datastoreItem xmlns:ds="http://schemas.openxmlformats.org/officeDocument/2006/customXml" ds:itemID="{84C64F93-448A-45CB-B66F-B97028E921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93</vt:i4>
      </vt:variant>
    </vt:vector>
  </HeadingPairs>
  <TitlesOfParts>
    <vt:vector size="93" baseType="lpstr">
      <vt:lpstr>0731</vt:lpstr>
      <vt:lpstr>0731(18度C)</vt:lpstr>
      <vt:lpstr>0731(4度C)</vt:lpstr>
      <vt:lpstr>0730</vt:lpstr>
      <vt:lpstr>0730(18度C)</vt:lpstr>
      <vt:lpstr>0730(4度C)</vt:lpstr>
      <vt:lpstr>0729</vt:lpstr>
      <vt:lpstr>0729(18度C)</vt:lpstr>
      <vt:lpstr>0729(4度C)</vt:lpstr>
      <vt:lpstr>0728</vt:lpstr>
      <vt:lpstr>0728(18度C)</vt:lpstr>
      <vt:lpstr>0728(4度C)</vt:lpstr>
      <vt:lpstr>0727</vt:lpstr>
      <vt:lpstr>0727(18度C)</vt:lpstr>
      <vt:lpstr>0727(4度C)</vt:lpstr>
      <vt:lpstr>0726</vt:lpstr>
      <vt:lpstr>0726(18度C)</vt:lpstr>
      <vt:lpstr>0726(4度C)</vt:lpstr>
      <vt:lpstr>0725</vt:lpstr>
      <vt:lpstr>0725(18度C)</vt:lpstr>
      <vt:lpstr>0725(4度C)</vt:lpstr>
      <vt:lpstr>0724</vt:lpstr>
      <vt:lpstr>0724(18度C)</vt:lpstr>
      <vt:lpstr>0724(4度C)</vt:lpstr>
      <vt:lpstr>0723</vt:lpstr>
      <vt:lpstr>0723(18度C)</vt:lpstr>
      <vt:lpstr>0723(4度C)</vt:lpstr>
      <vt:lpstr>0722</vt:lpstr>
      <vt:lpstr>0722(18度C)</vt:lpstr>
      <vt:lpstr>0722(4度C)</vt:lpstr>
      <vt:lpstr>0721</vt:lpstr>
      <vt:lpstr>0721(18度C)</vt:lpstr>
      <vt:lpstr>0721(4度C)</vt:lpstr>
      <vt:lpstr>0720</vt:lpstr>
      <vt:lpstr>0720(18度C)</vt:lpstr>
      <vt:lpstr>0720(4度C)</vt:lpstr>
      <vt:lpstr>0719</vt:lpstr>
      <vt:lpstr>0719(18度C)</vt:lpstr>
      <vt:lpstr>0719(4度C)</vt:lpstr>
      <vt:lpstr>0718</vt:lpstr>
      <vt:lpstr>0718(18度C)</vt:lpstr>
      <vt:lpstr>0718(4度C)</vt:lpstr>
      <vt:lpstr>0717</vt:lpstr>
      <vt:lpstr>0717(18度C)</vt:lpstr>
      <vt:lpstr>0717(4度C)</vt:lpstr>
      <vt:lpstr>0716</vt:lpstr>
      <vt:lpstr>0716(18度C)</vt:lpstr>
      <vt:lpstr>0716(4度C)</vt:lpstr>
      <vt:lpstr>0715</vt:lpstr>
      <vt:lpstr>0715(18度C)</vt:lpstr>
      <vt:lpstr>0715(4度C)</vt:lpstr>
      <vt:lpstr>0714</vt:lpstr>
      <vt:lpstr>0714(18度C)</vt:lpstr>
      <vt:lpstr>0714(4度C)</vt:lpstr>
      <vt:lpstr>0713</vt:lpstr>
      <vt:lpstr>0713(18度C)</vt:lpstr>
      <vt:lpstr>0713(4度C)</vt:lpstr>
      <vt:lpstr>0712</vt:lpstr>
      <vt:lpstr>0712(18度C)</vt:lpstr>
      <vt:lpstr>0712(4度C)</vt:lpstr>
      <vt:lpstr>0711</vt:lpstr>
      <vt:lpstr>0711(18度C)</vt:lpstr>
      <vt:lpstr>0711(4度C)</vt:lpstr>
      <vt:lpstr>0710</vt:lpstr>
      <vt:lpstr>0710(18度C)</vt:lpstr>
      <vt:lpstr>0710(4度C)</vt:lpstr>
      <vt:lpstr>0709</vt:lpstr>
      <vt:lpstr>0709(18度C)</vt:lpstr>
      <vt:lpstr>0709(4度C)</vt:lpstr>
      <vt:lpstr>0708</vt:lpstr>
      <vt:lpstr>0708(18度C)</vt:lpstr>
      <vt:lpstr>0708(4度C)</vt:lpstr>
      <vt:lpstr>0707</vt:lpstr>
      <vt:lpstr>0707(18度C)</vt:lpstr>
      <vt:lpstr>0707(4度C)</vt:lpstr>
      <vt:lpstr>0706</vt:lpstr>
      <vt:lpstr>0706(18度C)</vt:lpstr>
      <vt:lpstr>0706(4度C)</vt:lpstr>
      <vt:lpstr>0705</vt:lpstr>
      <vt:lpstr>0705(18度C)</vt:lpstr>
      <vt:lpstr>0705(4度C)</vt:lpstr>
      <vt:lpstr>0704</vt:lpstr>
      <vt:lpstr>0704(18度C)</vt:lpstr>
      <vt:lpstr>0704(4度C)</vt:lpstr>
      <vt:lpstr>0703</vt:lpstr>
      <vt:lpstr>0703(18度C)</vt:lpstr>
      <vt:lpstr>0703(4度C)</vt:lpstr>
      <vt:lpstr>0702</vt:lpstr>
      <vt:lpstr>0702(18度C)</vt:lpstr>
      <vt:lpstr>0702(4度C)</vt:lpstr>
      <vt:lpstr>0701</vt:lpstr>
      <vt:lpstr>0701(18度C)</vt:lpstr>
      <vt:lpstr>0701(4度C)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鄭雅嬪</dc:creator>
  <cp:lastModifiedBy>雅嬪 鄭</cp:lastModifiedBy>
  <dcterms:created xsi:type="dcterms:W3CDTF">2025-05-02T09:29:46Z</dcterms:created>
  <dcterms:modified xsi:type="dcterms:W3CDTF">2025-08-01T10:46:04Z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